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rvidormarsou\Licitações 2023\GO\SEDUCE\GAS_EST_ORC\GÁS_EST_ORÇ\ORÇAMENTO\"/>
    </mc:Choice>
  </mc:AlternateContent>
  <bookViews>
    <workbookView xWindow="28680" yWindow="-120" windowWidth="29040" windowHeight="15840" activeTab="3"/>
  </bookViews>
  <sheets>
    <sheet name="RESUMO " sheetId="2" r:id="rId1"/>
    <sheet name="RELEVÂNCIA" sheetId="3" r:id="rId2"/>
    <sheet name="Composição BDI" sheetId="4" r:id="rId3"/>
    <sheet name="Orçamento Sintético" sheetId="5" r:id="rId4"/>
    <sheet name="Orçamento Analítico " sheetId="7" r:id="rId5"/>
    <sheet name="CRONOGRAMA " sheetId="8" r:id="rId6"/>
  </sheets>
  <externalReferences>
    <externalReference r:id="rId7"/>
    <externalReference r:id="rId8"/>
    <externalReference r:id="rId9"/>
    <externalReference r:id="rId10"/>
    <externalReference r:id="rId11"/>
  </externalReferences>
  <definedNames>
    <definedName name="_Fill" localSheetId="5" hidden="1">#REF!</definedName>
    <definedName name="_Fill" localSheetId="1" hidden="1">#REF!</definedName>
    <definedName name="_Fill" localSheetId="0" hidden="1">#REF!</definedName>
    <definedName name="_Fill" hidden="1">#REF!</definedName>
    <definedName name="_Key1" localSheetId="5" hidden="1">#REF!</definedName>
    <definedName name="_Key1" localSheetId="1" hidden="1">#REF!</definedName>
    <definedName name="_Key1" localSheetId="0" hidden="1">#REF!</definedName>
    <definedName name="_Key1" hidden="1">#REF!</definedName>
    <definedName name="_Key2" localSheetId="5" hidden="1">#REF!</definedName>
    <definedName name="_Key2" localSheetId="1" hidden="1">#REF!</definedName>
    <definedName name="_Key2" localSheetId="0" hidden="1">#REF!</definedName>
    <definedName name="_Key2" hidden="1">#REF!</definedName>
    <definedName name="_Order1" hidden="1">255</definedName>
    <definedName name="_Order2" localSheetId="5" hidden="1">0</definedName>
    <definedName name="_Order2" localSheetId="1" hidden="1">0</definedName>
    <definedName name="_Order2" localSheetId="0" hidden="1">0</definedName>
    <definedName name="_Order2" hidden="1">255</definedName>
    <definedName name="_Sort" localSheetId="5" hidden="1">#REF!</definedName>
    <definedName name="_Sort" localSheetId="1" hidden="1">#REF!</definedName>
    <definedName name="_Sort" localSheetId="0" hidden="1">#REF!</definedName>
    <definedName name="_Sort" hidden="1">#REF!</definedName>
    <definedName name="aaa">'Orçamento Analítico '!$A$18:$N$33</definedName>
    <definedName name="AccessDatabase" hidden="1">"C:\Controle\DER\R. Mato Grosso\ct_matMAT GR0898.mdb"</definedName>
    <definedName name="ACRE" localSheetId="5" hidden="1">#REF!</definedName>
    <definedName name="ACRE" localSheetId="1" hidden="1">#REF!</definedName>
    <definedName name="ACRE" localSheetId="0" hidden="1">#REF!</definedName>
    <definedName name="ACRE" hidden="1">#REF!</definedName>
    <definedName name="ademir" localSheetId="2" hidden="1">{#N/A,#N/A,FALSE,"Cronograma";#N/A,#N/A,FALSE,"Cronogr. 2"}</definedName>
    <definedName name="ademir" localSheetId="5" hidden="1">{#N/A,#N/A,FALSE,"Cronograma";#N/A,#N/A,FALSE,"Cronogr. 2"}</definedName>
    <definedName name="ademir" localSheetId="1" hidden="1">{#N/A,#N/A,FALSE,"Cronograma";#N/A,#N/A,FALSE,"Cronogr. 2"}</definedName>
    <definedName name="ademir" localSheetId="0" hidden="1">{#N/A,#N/A,FALSE,"Cronograma";#N/A,#N/A,FALSE,"Cronogr. 2"}</definedName>
    <definedName name="ademir" hidden="1">{#N/A,#N/A,FALSE,"Cronograma";#N/A,#N/A,FALSE,"Cronogr. 2"}</definedName>
    <definedName name="_xlnm.Print_Area" localSheetId="2">'Composição BDI'!$A$1:$D$51</definedName>
    <definedName name="_xlnm.Print_Area" localSheetId="5">'CRONOGRAMA '!$A$1:$AA$19</definedName>
    <definedName name="_xlnm.Print_Area" localSheetId="3">'Orçamento Sintético'!$A$1:$M$1838</definedName>
    <definedName name="_xlnm.Print_Area" localSheetId="1">RELEVÂNCIA!$A$1:$F$27</definedName>
    <definedName name="_xlnm.Print_Area" localSheetId="0">'RESUMO '!$A$1:$D$43</definedName>
    <definedName name="BANDEIRAS" localSheetId="5">INDEX([1]LOGO!$E$5:$E$60,MATCH([1]LOGO!$H$5,[1]LOGO!$C$5:$C$60,0))</definedName>
    <definedName name="BANDEIRAS">INDEX([2]LOGO!$E$5:$E$60,MATCH([2]LOGO!$H$5,[2]LOGO!$C$5:$C$60,0))</definedName>
    <definedName name="BANDEIRAS_PO" localSheetId="5">INDEX([1]LOGO!$E$5:$E$52,MATCH('[1]PLANILHA ORÇAM.'!#REF!,[1]LOGO!$C$5:$C$52,0))</definedName>
    <definedName name="BANDEIRAS_PO" localSheetId="1">INDEX([2]LOGO!$E$5:$E$52,MATCH('[2]PLANILHA ORÇAM.'!#REF!,[2]LOGO!$C$5:$C$52,0))</definedName>
    <definedName name="BANDEIRAS_PO" localSheetId="0">INDEX([2]LOGO!$E$5:$E$52,MATCH('[2]PLANILHA ORÇAM.'!#REF!,[2]LOGO!$C$5:$C$52,0))</definedName>
    <definedName name="BANDEIRAS_PO">INDEX([2]LOGO!$E$5:$E$52,MATCH('[2]PLANILHA ORÇAM.'!#REF!,[2]LOGO!$C$5:$C$52,0))</definedName>
    <definedName name="BDI.Taxa" localSheetId="2">'Composição BDI'!$D$30</definedName>
    <definedName name="BDI.Taxa" localSheetId="5">#REF!</definedName>
    <definedName name="BDI.Taxa" localSheetId="1">#REF!</definedName>
    <definedName name="BDI.Taxa" localSheetId="0">#REF!</definedName>
    <definedName name="BDI.Taxa">#REF!</definedName>
    <definedName name="BM.MEDAcumulado" localSheetId="2">IF(COUNTIF([3]BM!$R$17:$AC$17,'Composição BDI'!BM.Medição)&gt;0,SUM(OFFSET([3]BM!$R1,0,0,1,MATCH('Composição BDI'!BM.Medição,[3]BM!$R$17:$AC$17,0))),0)</definedName>
    <definedName name="BM.MEDAcumulado" localSheetId="5">IF(COUNTIF([4]BM!$R$17:$AC$17,'CRONOGRAMA '!BM.Medição)&gt;0,SUM(OFFSET([4]BM!$R1,0,0,1,MATCH('CRONOGRAMA '!BM.Medição,[4]BM!$R$17:$AC$17,0))),0)</definedName>
    <definedName name="BM.MEDAcumulado" localSheetId="1">IF(COUNTIF([4]BM!$R$17:$AC$17,BM.Medição)&gt;0,SUM(OFFSET([4]BM!$R1,0,0,1,MATCH(BM.Medição,[4]BM!$R$17:$AC$17,0))),0)</definedName>
    <definedName name="BM.MEDAcumulado" localSheetId="0">IF(COUNTIF([4]BM!$R$17:$AC$17,BM.Medição)&gt;0,SUM(OFFSET([4]BM!$R1,0,0,1,MATCH(BM.Medição,[4]BM!$R$17:$AC$17,0))),0)</definedName>
    <definedName name="BM.MEDAcumulado">IF(COUNTIF([4]BM!$R$17:$AC$17,BM.Medição)&gt;0,SUM(OFFSET([4]BM!$R1,0,0,1,MATCH(BM.Medição,[4]BM!$R$17:$AC$17,0))),0)</definedName>
    <definedName name="BM.MEDAnterior" localSheetId="2">IF(COUNTIF([3]BM!$R$17:$AC$17,'Composição BDI'!BM.Medição-1)&gt;0,SUM(OFFSET([3]BM!$R1,0,0,1,MATCH('Composição BDI'!BM.Medição-1,[3]BM!$R$17:$AC$17,0))),0)</definedName>
    <definedName name="BM.MEDAnterior" localSheetId="5">IF(COUNTIF([4]BM!$R$17:$AC$17,'CRONOGRAMA '!BM.Medição-1)&gt;0,SUM(OFFSET([4]BM!$R1,0,0,1,MATCH('CRONOGRAMA '!BM.Medição-1,[4]BM!$R$17:$AC$17,0))),0)</definedName>
    <definedName name="BM.MEDAnterior" localSheetId="1">IF(COUNTIF([4]BM!$R$17:$AC$17,BM.Medição-1)&gt;0,SUM(OFFSET([4]BM!$R1,0,0,1,MATCH(BM.Medição-1,[4]BM!$R$17:$AC$17,0))),0)</definedName>
    <definedName name="BM.MEDAnterior" localSheetId="0">IF(COUNTIF([4]BM!$R$17:$AC$17,BM.Medição-1)&gt;0,SUM(OFFSET([4]BM!$R1,0,0,1,MATCH(BM.Medição-1,[4]BM!$R$17:$AC$17,0))),0)</definedName>
    <definedName name="BM.MEDAnterior">IF(COUNTIF([4]BM!$R$17:$AC$17,BM.Medição-1)&gt;0,SUM(OFFSET([4]BM!$R1,0,0,1,MATCH(BM.Medição-1,[4]BM!$R$17:$AC$17,0))),0)</definedName>
    <definedName name="BM.medicao" localSheetId="2" hidden="1">OFFSET([3]BM!$O$5,1,0)</definedName>
    <definedName name="BM.medicao" localSheetId="5" hidden="1">OFFSET([4]BM!$O$5,1,0)</definedName>
    <definedName name="BM.medicao" hidden="1">OFFSET([4]BM!$O$5,1,0)</definedName>
    <definedName name="BM.Medição" localSheetId="2">[3]BM!$P$14</definedName>
    <definedName name="BM.Medição" localSheetId="5">[4]BM!$P$14</definedName>
    <definedName name="BM.Medição">[4]BM!$P$14</definedName>
    <definedName name="bosta" localSheetId="2" hidden="1">{#N/A,#N/A,FALSE,"Cronograma";#N/A,#N/A,FALSE,"Cronogr. 2"}</definedName>
    <definedName name="bosta" localSheetId="5" hidden="1">{#N/A,#N/A,FALSE,"Cronograma";#N/A,#N/A,FALSE,"Cronogr. 2"}</definedName>
    <definedName name="bosta" localSheetId="1" hidden="1">{#N/A,#N/A,FALSE,"Cronograma";#N/A,#N/A,FALSE,"Cronogr. 2"}</definedName>
    <definedName name="bosta" localSheetId="0" hidden="1">{#N/A,#N/A,FALSE,"Cronograma";#N/A,#N/A,FALSE,"Cronogr. 2"}</definedName>
    <definedName name="bosta" hidden="1">{#N/A,#N/A,FALSE,"Cronograma";#N/A,#N/A,FALSE,"Cronogr. 2"}</definedName>
    <definedName name="Button_12">"ct_matMAT_GR0898_Lançamento_Lista1"</definedName>
    <definedName name="Button_13">"ct_matMAT_GR0898_Lançamento_Lista2"</definedName>
    <definedName name="CA´L" localSheetId="2" hidden="1">{#N/A,#N/A,FALSE,"Cronograma";#N/A,#N/A,FALSE,"Cronogr. 2"}</definedName>
    <definedName name="CA´L" localSheetId="5" hidden="1">{#N/A,#N/A,FALSE,"Cronograma";#N/A,#N/A,FALSE,"Cronogr. 2"}</definedName>
    <definedName name="CA´L" localSheetId="1" hidden="1">{#N/A,#N/A,FALSE,"Cronograma";#N/A,#N/A,FALSE,"Cronogr. 2"}</definedName>
    <definedName name="CA´L" localSheetId="0" hidden="1">{#N/A,#N/A,FALSE,"Cronograma";#N/A,#N/A,FALSE,"Cronogr. 2"}</definedName>
    <definedName name="CA´L" hidden="1">{#N/A,#N/A,FALSE,"Cronograma";#N/A,#N/A,FALSE,"Cronogr. 2"}</definedName>
    <definedName name="CARIMBO" localSheetId="2">INDEX(#REF!,MATCH('[2]PLANILHA ORÇAM.'!$P$5,#REF!,0))</definedName>
    <definedName name="CARIMBO" localSheetId="5">INDEX(#REF!,MATCH('[1]PLANILHA ORÇAM.'!$P$5,#REF!,0))</definedName>
    <definedName name="CARIMBO" localSheetId="1">INDEX(#REF!,MATCH('[2]PLANILHA ORÇAM.'!$P$5,#REF!,0))</definedName>
    <definedName name="CARIMBO" localSheetId="0">INDEX(#REF!,MATCH('[2]PLANILHA ORÇAM.'!$P$5,#REF!,0))</definedName>
    <definedName name="CARIMBO">INDEX(#REF!,MATCH('[2]PLANILHA ORÇAM.'!$P$5,#REF!,0))</definedName>
    <definedName name="concorrentes" localSheetId="2" hidden="1">{#N/A,#N/A,FALSE,"Cronograma";#N/A,#N/A,FALSE,"Cronogr. 2"}</definedName>
    <definedName name="concorrentes" localSheetId="5" hidden="1">{#N/A,#N/A,FALSE,"Cronograma";#N/A,#N/A,FALSE,"Cronogr. 2"}</definedName>
    <definedName name="concorrentes" localSheetId="1" hidden="1">{#N/A,#N/A,FALSE,"Cronograma";#N/A,#N/A,FALSE,"Cronogr. 2"}</definedName>
    <definedName name="concorrentes" localSheetId="0" hidden="1">{#N/A,#N/A,FALSE,"Cronograma";#N/A,#N/A,FALSE,"Cronogr. 2"}</definedName>
    <definedName name="concorrentes" hidden="1">{#N/A,#N/A,FALSE,"Cronograma";#N/A,#N/A,FALSE,"Cronogr. 2"}</definedName>
    <definedName name="Excel_BuiltIn_Print_Titles_10">"$BLH_QUA.$A$1:$AMJ$10"</definedName>
    <definedName name="Excel_BuiltIn_Print_Titles_10_1">"$BLH_QUA.$A$1:$AMJ$10"</definedName>
    <definedName name="Excel_BuiltIn_Print_Titles_11">"$PA_02CD.$A$1:$AMJ$9"</definedName>
    <definedName name="Excel_BuiltIn_Print_Titles_11_1">"$PA_02CD.$A$1:$AMJ$9"</definedName>
    <definedName name="Excel_BuiltIn_Print_Titles_12">"$PA_02SD.$A$1:$AMJ$9"</definedName>
    <definedName name="Excel_BuiltIn_Print_Titles_12_1">"$PA_02SD.$A$1:$AMJ$9"</definedName>
    <definedName name="Excel_BuiltIn_Print_Titles_13">"$PA_01SD.$A$1:$AMJ$9"</definedName>
    <definedName name="Excel_BuiltIn_Print_Titles_13_1">"$PA_01SD.$A$1:$AMJ$9"</definedName>
    <definedName name="Excel_BuiltIn_Print_Titles_14">"$PA_01CD.$A$1:$AMJ$9"</definedName>
    <definedName name="Excel_BuiltIn_Print_Titles_3">"$BLA_ADM.$A$1:$AMJ$9"</definedName>
    <definedName name="Excel_BuiltIn_Print_Titles_3_1">"$BLB_AU_BI.$A$1:$AMJ$1"</definedName>
    <definedName name="Excel_BuiltIn_Print_Titles_3_1_1">"$BLB_AU_BI.$A$1:$AMJ$1"</definedName>
    <definedName name="Excel_BuiltIn_Print_Titles_4">"$BLB_AU_BI.$A$1:$AMJ$8"</definedName>
    <definedName name="Excel_BuiltIn_Print_Titles_4_1">"$BLB_AU_BI.$A$1:$AMJ$8"</definedName>
    <definedName name="Excel_BuiltIn_Print_Titles_5">"$BLC_LAB.$A$1:$AMJ$8"</definedName>
    <definedName name="Excel_BuiltIn_Print_Titles_5_1">"$BLC_LAB.$A$1:$AMJ$8"</definedName>
    <definedName name="Excel_BuiltIn_Print_Titles_6">"$BLD_PAT.$A$1:$AMJ$8"</definedName>
    <definedName name="Excel_BuiltIn_Print_Titles_6_1">"$BLD_PAT.$A$1:$AMJ$8"</definedName>
    <definedName name="Excel_BuiltIn_Print_Titles_7">"$BLE_4SL_SAN.$A$1:$AMJ$8"</definedName>
    <definedName name="Excel_BuiltIn_Print_Titles_7_1">"$BLE_4SL_SAN.$A$1:$AMJ$8"</definedName>
    <definedName name="Excel_BuiltIn_Print_Titles_8">"$BLF_4SL.$A$1:$AMJ$8"</definedName>
    <definedName name="Excel_BuiltIn_Print_Titles_8_1">"$BLF_4SL.$A$1:$AMJ$8"</definedName>
    <definedName name="Excel_BuiltIn_Print_Titles_9">"$BLG_VES.$A$1:$AMJ$10"</definedName>
    <definedName name="Excel_BuiltIn_Print_Titles_9_1">"$BLG_VES.$A$1:$AMJ$10"</definedName>
    <definedName name="ORCA">'Orçamento Analítico '!$A$18:$L$15490</definedName>
    <definedName name="ORÇAMENTO.Descrição" localSheetId="2">[3]Orçamento!$R1</definedName>
    <definedName name="ORÇAMENTO.Descrição" localSheetId="5">[4]Orçamento!$R1</definedName>
    <definedName name="ORÇAMENTO.Descrição">[4]Orçamento!$R1</definedName>
    <definedName name="ORÇAMENTO.Item" localSheetId="2">[3]Orçamento!$O1</definedName>
    <definedName name="ORÇAMENTO.Item" localSheetId="5">[4]Orçamento!$O1</definedName>
    <definedName name="ORÇAMENTO.Item">[4]Orçamento!$O1</definedName>
    <definedName name="ORÇAMENTO.ListaServiços" localSheetId="2">[3]Orçamento!$P$973:$P$998</definedName>
    <definedName name="ORÇAMENTO.ListaServiços" localSheetId="5">[4]Orçamento!$P$1458:$P$1483</definedName>
    <definedName name="ORÇAMENTO.ListaServiços">[4]Orçamento!$P$1458:$P$1483</definedName>
    <definedName name="ORÇAMENTO.Nivel" localSheetId="2">[3]Orçamento!$M1</definedName>
    <definedName name="ORÇAMENTO.Nivel" localSheetId="5">[4]Orçamento!$M1</definedName>
    <definedName name="ORÇAMENTO.Nivel">[4]Orçamento!$M1</definedName>
    <definedName name="ORÇAMENTO.PreçoMãodeObra" localSheetId="2">[3]Orçamento!$X1</definedName>
    <definedName name="ORÇAMENTO.PreçoMãodeObra" localSheetId="5">[4]Orçamento!$X1</definedName>
    <definedName name="ORÇAMENTO.PreçoMãodeObra">[4]Orçamento!$X1</definedName>
    <definedName name="ORÇAMENTO.PreçoMaterial" localSheetId="2">[3]Orçamento!$W1</definedName>
    <definedName name="ORÇAMENTO.PreçoMaterial" localSheetId="5">[4]Orçamento!$W1</definedName>
    <definedName name="ORÇAMENTO.PreçoMaterial">[4]Orçamento!$W1</definedName>
    <definedName name="ORÇAMENTO.PreçoTotalServiço" localSheetId="2">[3]Orçamento!$Z1</definedName>
    <definedName name="ORÇAMENTO.PreçoTotalServiço" localSheetId="5">[4]Orçamento!$Z1</definedName>
    <definedName name="ORÇAMENTO.PreçoTotalServiço">[4]Orçamento!$Z1</definedName>
    <definedName name="ORÇAMENTO.Quantidade" localSheetId="2">[3]Orçamento!$V1</definedName>
    <definedName name="ORÇAMENTO.Quantidade" localSheetId="5">[4]Orçamento!$V1</definedName>
    <definedName name="ORÇAMENTO.Quantidade">[4]Orçamento!$V1</definedName>
    <definedName name="ORÇAMENTO.TotalOrçamento" localSheetId="2">[3]Orçamento!$Z$957</definedName>
    <definedName name="ORÇAMENTO.TotalOrçamento" localSheetId="5">[4]Orçamento!$Z$1442</definedName>
    <definedName name="ORÇAMENTO.TotalOrçamento">[4]Orçamento!$Z$1442</definedName>
    <definedName name="ORÇAMENTO.Unidade" localSheetId="2">[3]Orçamento!$S1</definedName>
    <definedName name="ORÇAMENTO.Unidade" localSheetId="5">[4]Orçamento!$S1</definedName>
    <definedName name="ORÇAMENTO.Unidade">[4]Orçamento!$S1</definedName>
    <definedName name="Parcelas_10" localSheetId="2">#REF!</definedName>
    <definedName name="Parcelas_10">#REF!</definedName>
    <definedName name="Parcelas_11" localSheetId="2">#REF!</definedName>
    <definedName name="Parcelas_11">#REF!</definedName>
    <definedName name="Parcelas_12" localSheetId="2">#REF!</definedName>
    <definedName name="Parcelas_12">#REF!</definedName>
    <definedName name="Parcelas_13">#REF!</definedName>
    <definedName name="Parcelas_14">#REF!</definedName>
    <definedName name="Parcelas_15">#REF!</definedName>
    <definedName name="Parcelas_16">#REF!</definedName>
    <definedName name="Parcelas_17">#REF!</definedName>
    <definedName name="Parcelas_18">#REF!</definedName>
    <definedName name="Parcelas_19">#REF!</definedName>
    <definedName name="Parcelas_2" localSheetId="2">[3]Cronograma!$D$101:$Q$126</definedName>
    <definedName name="Parcelas_2" localSheetId="5">[4]Cronograma!$D$101:$Q$126</definedName>
    <definedName name="Parcelas_2">[4]Cronograma!$D$101:$Q$126</definedName>
    <definedName name="Parcelas_20" localSheetId="2">#REF!</definedName>
    <definedName name="Parcelas_20">#REF!</definedName>
    <definedName name="Parcelas_21" localSheetId="2">#REF!</definedName>
    <definedName name="Parcelas_21">#REF!</definedName>
    <definedName name="Parcelas_22" localSheetId="2">#REF!</definedName>
    <definedName name="Parcelas_22">#REF!</definedName>
    <definedName name="Parcelas_23">#REF!</definedName>
    <definedName name="Parcelas_24">#REF!</definedName>
    <definedName name="Parcelas_3">#REF!</definedName>
    <definedName name="Parcelas_4">#REF!</definedName>
    <definedName name="Parcelas_5">#REF!</definedName>
    <definedName name="Parcelas_6">#REF!</definedName>
    <definedName name="Parcelas_7">#REF!</definedName>
    <definedName name="Parcelas_8">#REF!</definedName>
    <definedName name="Parcelas_9">#REF!</definedName>
    <definedName name="Popular" localSheetId="2" hidden="1">{#N/A,#N/A,FALSE,"Cronograma";#N/A,#N/A,FALSE,"Cronogr. 2"}</definedName>
    <definedName name="Popular" localSheetId="5" hidden="1">{#N/A,#N/A,FALSE,"Cronograma";#N/A,#N/A,FALSE,"Cronogr. 2"}</definedName>
    <definedName name="Popular" localSheetId="1" hidden="1">{#N/A,#N/A,FALSE,"Cronograma";#N/A,#N/A,FALSE,"Cronogr. 2"}</definedName>
    <definedName name="Popular" localSheetId="0" hidden="1">{#N/A,#N/A,FALSE,"Cronograma";#N/A,#N/A,FALSE,"Cronogr. 2"}</definedName>
    <definedName name="Popular" hidden="1">{#N/A,#N/A,FALSE,"Cronograma";#N/A,#N/A,FALSE,"Cronogr. 2"}</definedName>
    <definedName name="RespostaSimOuNão" localSheetId="2">[3]Orçamento!#REF!</definedName>
    <definedName name="RespostaSimOuNão" localSheetId="5">[4]Orçamento!#REF!</definedName>
    <definedName name="RespostaSimOuNão">[4]Orçamento!#REF!</definedName>
    <definedName name="rio" localSheetId="2" hidden="1">{#N/A,#N/A,FALSE,"Cronograma";#N/A,#N/A,FALSE,"Cronogr. 2"}</definedName>
    <definedName name="rio" localSheetId="5" hidden="1">{#N/A,#N/A,FALSE,"Cronograma";#N/A,#N/A,FALSE,"Cronogr. 2"}</definedName>
    <definedName name="rio" localSheetId="1" hidden="1">{#N/A,#N/A,FALSE,"Cronograma";#N/A,#N/A,FALSE,"Cronogr. 2"}</definedName>
    <definedName name="rio" localSheetId="0" hidden="1">{#N/A,#N/A,FALSE,"Cronograma";#N/A,#N/A,FALSE,"Cronogr. 2"}</definedName>
    <definedName name="rio" hidden="1">{#N/A,#N/A,FALSE,"Cronograma";#N/A,#N/A,FALSE,"Cronogr. 2"}</definedName>
    <definedName name="SINAPI_AC" localSheetId="5" hidden="1">#REF!</definedName>
    <definedName name="SINAPI_AC" localSheetId="1" hidden="1">#REF!</definedName>
    <definedName name="SINAPI_AC" localSheetId="0" hidden="1">#REF!</definedName>
    <definedName name="SINAPI_AC" hidden="1">#REF!</definedName>
    <definedName name="SOMA.Serviços" localSheetId="2">SUMIF(OFFSET([3]Orçamento!$C1,1,0,[3]Orçamento!$D1),"S",OFFSET([3]Orçamento!A1,1,0,[3]Orçamento!$D1))</definedName>
    <definedName name="SOMA.Serviços" localSheetId="5">SUMIF(OFFSET([4]Orçamento!$C1,1,0,[4]Orçamento!$D1),"S",OFFSET([4]Orçamento!A1,1,0,[4]Orçamento!$D1))</definedName>
    <definedName name="SOMA.Serviços">SUMIF(OFFSET([4]Orçamento!$C1,1,0,[4]Orçamento!$D1),"S",OFFSET([4]Orçamento!A1,1,0,[4]Orçamento!$D1))</definedName>
    <definedName name="SOMA.ServiçosBM" localSheetId="2">SUMIF(OFFSET([3]BM!$A1,1,0,[3]BM!$B1),"S",OFFSET([3]BM!A1,1,0,[3]BM!$B1))</definedName>
    <definedName name="SOMA.ServiçosBM" localSheetId="5">SUMIF(OFFSET([4]BM!$A1,1,0,[4]BM!$B1),"S",OFFSET([4]BM!A1,1,0,[4]BM!$B1))</definedName>
    <definedName name="SOMA.ServiçosBM">SUMIF(OFFSET([4]BM!$A1,1,0,[4]BM!$B1),"S",OFFSET([4]BM!A1,1,0,[4]BM!$B1))</definedName>
    <definedName name="ss" localSheetId="2" hidden="1">{#N/A,#N/A,FALSE,"Cronograma";#N/A,#N/A,FALSE,"Cronogr. 2"}</definedName>
    <definedName name="ss" localSheetId="5" hidden="1">{#N/A,#N/A,FALSE,"Cronograma";#N/A,#N/A,FALSE,"Cronogr. 2"}</definedName>
    <definedName name="ss" localSheetId="1" hidden="1">{#N/A,#N/A,FALSE,"Cronograma";#N/A,#N/A,FALSE,"Cronogr. 2"}</definedName>
    <definedName name="ss" localSheetId="0" hidden="1">{#N/A,#N/A,FALSE,"Cronograma";#N/A,#N/A,FALSE,"Cronogr. 2"}</definedName>
    <definedName name="ss" hidden="1">{#N/A,#N/A,FALSE,"Cronograma";#N/A,#N/A,FALSE,"Cronogr. 2"}</definedName>
    <definedName name="_xlnm.Print_Titles" localSheetId="5">'CRONOGRAMA '!$1:$3</definedName>
    <definedName name="_xlnm.Print_Titles" localSheetId="0">'RESUMO '!$1:$5</definedName>
    <definedName name="TOTAL.Serviço" localSheetId="2">TRUNC([3]Orçamento!$T1*([3]Orçamento!$W1+[3]Orçamento!$X1),2)</definedName>
    <definedName name="TOTAL.Serviço" localSheetId="5">TRUNC([4]Orçamento!$T1*([4]Orçamento!$W1+[4]Orçamento!$X1),2)</definedName>
    <definedName name="TOTAL.Serviço">TRUNC([4]Orçamento!$T1*([4]Orçamento!$W1+[4]Orçamento!$X1),2)</definedName>
    <definedName name="TOTAL.ServiçoBM" localSheetId="2">IF([3]BM!$J1=0,0,ROUND(ROUND([3]BM!XFB1,2)/100*[3]BM!$J1,2))</definedName>
    <definedName name="TOTAL.ServiçoBM" localSheetId="5">IF([4]BM!$J1=0,0,ROUND(ROUND([4]BM!XFB1,2)/100*[4]BM!$J1,2))</definedName>
    <definedName name="TOTAL.ServiçoBM">IF([4]BM!$J1=0,0,ROUND(ROUND([4]BM!XFB1,2)/100*[4]BM!$J1,2))</definedName>
    <definedName name="wrn.Cronograma." localSheetId="2" hidden="1">{#N/A,#N/A,FALSE,"Cronograma";#N/A,#N/A,FALSE,"Cronogr. 2"}</definedName>
    <definedName name="wrn.Cronograma." localSheetId="5" hidden="1">{#N/A,#N/A,FALSE,"Cronograma";#N/A,#N/A,FALSE,"Cronogr. 2"}</definedName>
    <definedName name="wrn.Cronograma." localSheetId="1" hidden="1">{#N/A,#N/A,FALSE,"Cronograma";#N/A,#N/A,FALSE,"Cronogr. 2"}</definedName>
    <definedName name="wrn.Cronograma." localSheetId="0" hidden="1">{#N/A,#N/A,FALSE,"Cronograma";#N/A,#N/A,FALSE,"Cronogr. 2"}</definedName>
    <definedName name="wrn.Cronograma." hidden="1">{#N/A,#N/A,FALSE,"Cronograma";#N/A,#N/A,FALSE,"Cronogr. 2"}</definedName>
    <definedName name="wrn.GERAL." localSheetId="2" hidden="1">{#N/A,#N/A,FALSE,"ET-CAPA";#N/A,#N/A,FALSE,"ET-PAG1";#N/A,#N/A,FALSE,"ET-PAG2";#N/A,#N/A,FALSE,"ET-PAG3";#N/A,#N/A,FALSE,"ET-PAG4";#N/A,#N/A,FALSE,"ET-PAG5"}</definedName>
    <definedName name="wrn.GERAL." localSheetId="5" hidden="1">{#N/A,#N/A,FALSE,"ET-CAPA";#N/A,#N/A,FALSE,"ET-PAG1";#N/A,#N/A,FALSE,"ET-PAG2";#N/A,#N/A,FALSE,"ET-PAG3";#N/A,#N/A,FALSE,"ET-PAG4";#N/A,#N/A,FALSE,"ET-PAG5"}</definedName>
    <definedName name="wrn.GERAL." localSheetId="1" hidden="1">{#N/A,#N/A,FALSE,"ET-CAPA";#N/A,#N/A,FALSE,"ET-PAG1";#N/A,#N/A,FALSE,"ET-PAG2";#N/A,#N/A,FALSE,"ET-PAG3";#N/A,#N/A,FALSE,"ET-PAG4";#N/A,#N/A,FALSE,"ET-PAG5"}</definedName>
    <definedName name="wrn.GERAL." localSheetId="0"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2"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localSheetId="1" hidden="1">{#N/A,#N/A,FALSE,"GERAL";#N/A,#N/A,FALSE,"012-96";#N/A,#N/A,FALSE,"018-96";#N/A,#N/A,FALSE,"027-96";#N/A,#N/A,FALSE,"059-96";#N/A,#N/A,FALSE,"076-96";#N/A,#N/A,FALSE,"019-97";#N/A,#N/A,FALSE,"021-97";#N/A,#N/A,FALSE,"022-97";#N/A,#N/A,FALSE,"028-97"}</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Z_03F4BE65_D8A4_4DAE_835A_582D09BC445B_.wvu.PrintArea" localSheetId="2" hidden="1">'Composição BDI'!$A$1:$D$51</definedName>
    <definedName name="Z_03F4BE65_D8A4_4DAE_835A_582D09BC445B_.wvu.PrintArea" localSheetId="5" hidden="1">'CRONOGRAMA '!$A$1:$AA$23</definedName>
    <definedName name="Z_03F4BE65_D8A4_4DAE_835A_582D09BC445B_.wvu.PrintArea" localSheetId="1" hidden="1">RELEVÂNCIA!$A$1:$F$30</definedName>
    <definedName name="Z_03F4BE65_D8A4_4DAE_835A_582D09BC445B_.wvu.PrintArea" localSheetId="0" hidden="1">'RESUMO '!$A$1:$D$46</definedName>
    <definedName name="Z_03F4BE65_D8A4_4DAE_835A_582D09BC445B_.wvu.PrintTitles" localSheetId="5" hidden="1">'CRONOGRAMA '!$1:$3</definedName>
    <definedName name="Z_03F4BE65_D8A4_4DAE_835A_582D09BC445B_.wvu.PrintTitles" localSheetId="0" hidden="1">'RESUMO '!$1:$5</definedName>
    <definedName name="Z_0AF137FC_4E5C_4EA2_8137_C63D57561D3A_.wvu.PrintArea" localSheetId="0" hidden="1">'RESUMO '!$A$1:$A$13</definedName>
    <definedName name="Z_0AF137FC_4E5C_4EA2_8137_C63D57561D3A_.wvu.PrintTitles" localSheetId="0" hidden="1">'RESUMO '!$1:$5</definedName>
    <definedName name="Z_367DCA63_FAF0_47B4_9BCB_3A011EDAEF6B_.wvu.Cols" localSheetId="3" hidden="1">'Orçamento Sintético'!$J:$K</definedName>
    <definedName name="Z_367DCA63_FAF0_47B4_9BCB_3A011EDAEF6B_.wvu.PrintArea" localSheetId="2" hidden="1">'Composição BDI'!$A$1:$D$51</definedName>
    <definedName name="Z_367DCA63_FAF0_47B4_9BCB_3A011EDAEF6B_.wvu.PrintArea" localSheetId="5" hidden="1">'CRONOGRAMA '!$A$1:$AA$23</definedName>
    <definedName name="Z_367DCA63_FAF0_47B4_9BCB_3A011EDAEF6B_.wvu.PrintArea" localSheetId="1" hidden="1">RELEVÂNCIA!$A$1:$F$30</definedName>
    <definedName name="Z_367DCA63_FAF0_47B4_9BCB_3A011EDAEF6B_.wvu.PrintArea" localSheetId="0" hidden="1">'RESUMO '!$A$1:$D$46</definedName>
    <definedName name="Z_367DCA63_FAF0_47B4_9BCB_3A011EDAEF6B_.wvu.PrintTitles" localSheetId="5" hidden="1">'CRONOGRAMA '!$1:$3</definedName>
    <definedName name="Z_367DCA63_FAF0_47B4_9BCB_3A011EDAEF6B_.wvu.PrintTitles" localSheetId="0" hidden="1">'RESUMO '!$1:$5</definedName>
    <definedName name="Z_367DCA63_FAF0_47B4_9BCB_3A011EDAEF6B_.wvu.Rows" localSheetId="1" hidden="1">RELEVÂNCIA!$1:$1</definedName>
    <definedName name="Z_E169EC20_6BDC_449F_A4C2_90B29C180D68_.wvu.Cols" localSheetId="3" hidden="1">'Orçamento Sintético'!$J:$K</definedName>
    <definedName name="Z_E169EC20_6BDC_449F_A4C2_90B29C180D68_.wvu.PrintArea" localSheetId="2" hidden="1">'Composição BDI'!$A$1:$D$51</definedName>
    <definedName name="Z_E169EC20_6BDC_449F_A4C2_90B29C180D68_.wvu.PrintArea" localSheetId="5" hidden="1">'CRONOGRAMA '!$A$1:$AA$23</definedName>
    <definedName name="Z_E169EC20_6BDC_449F_A4C2_90B29C180D68_.wvu.PrintArea" localSheetId="1" hidden="1">RELEVÂNCIA!$A$1:$F$30</definedName>
    <definedName name="Z_E169EC20_6BDC_449F_A4C2_90B29C180D68_.wvu.PrintArea" localSheetId="0" hidden="1">'RESUMO '!$A$1:$D$46</definedName>
    <definedName name="Z_E169EC20_6BDC_449F_A4C2_90B29C180D68_.wvu.PrintTitles" localSheetId="5" hidden="1">'CRONOGRAMA '!$1:$3</definedName>
    <definedName name="Z_E169EC20_6BDC_449F_A4C2_90B29C180D68_.wvu.PrintTitles" localSheetId="0" hidden="1">'RESUMO '!$1:$5</definedName>
  </definedNames>
  <calcPr calcId="162913"/>
  <customWorkbookViews>
    <customWorkbookView name="Marsou - Modo de exibição pessoal" guid="{03F4BE65-D8A4-4DAE-835A-582D09BC445B}" mergeInterval="0" personalView="1" maximized="1" xWindow="-8" yWindow="-8" windowWidth="1296" windowHeight="936" activeSheetId="7"/>
    <customWorkbookView name="EngMarsou - Modo de exibição pessoal" guid="{E169EC20-6BDC-449F-A4C2-90B29C180D68}" mergeInterval="0" personalView="1" maximized="1" xWindow="-8" yWindow="-8" windowWidth="1376" windowHeight="744" activeSheetId="7"/>
    <customWorkbookView name="Pedro - Modo de exibição pessoal" guid="{367DCA63-FAF0-47B4-9BCB-3A011EDAEF6B}" mergeInterval="0" personalView="1" maximized="1" xWindow="1912" yWindow="-8" windowWidth="1936" windowHeight="1056" activeSheetId="5"/>
  </customWorkbookViews>
</workbook>
</file>

<file path=xl/calcChain.xml><?xml version="1.0" encoding="utf-8"?>
<calcChain xmlns="http://schemas.openxmlformats.org/spreadsheetml/2006/main">
  <c r="G1790" i="5" l="1"/>
  <c r="H1829" i="5"/>
  <c r="G1831" i="5"/>
  <c r="G1829" i="5"/>
  <c r="I1829" i="5" s="1"/>
  <c r="L1829" i="5" s="1"/>
  <c r="I15413" i="7"/>
  <c r="I15451" i="7"/>
  <c r="I828" i="5" l="1"/>
  <c r="I776" i="5"/>
  <c r="I734" i="5"/>
  <c r="I684" i="5"/>
  <c r="I625" i="5"/>
  <c r="I580" i="5"/>
  <c r="I548" i="5"/>
  <c r="I515" i="5"/>
  <c r="I262" i="5"/>
  <c r="L262" i="5" s="1"/>
  <c r="J21" i="7" l="1"/>
  <c r="I21" i="7"/>
  <c r="J22" i="7"/>
  <c r="I22" i="7"/>
  <c r="G21" i="5"/>
  <c r="N2737" i="7" l="1"/>
  <c r="N2531" i="7"/>
  <c r="J15479" i="7"/>
  <c r="N2175" i="7"/>
  <c r="J2175" i="7"/>
  <c r="N2172" i="7"/>
  <c r="N189" i="7"/>
  <c r="N38" i="7"/>
  <c r="N44" i="7"/>
  <c r="I225" i="7"/>
  <c r="I218" i="7"/>
  <c r="I211" i="7"/>
  <c r="I204" i="7"/>
  <c r="I197" i="7"/>
  <c r="J197" i="7" s="1"/>
  <c r="J203" i="7"/>
  <c r="J204" i="7"/>
  <c r="K202" i="7" s="1"/>
  <c r="L1545" i="7" l="1"/>
  <c r="K4448" i="7" l="1"/>
  <c r="K5304" i="7"/>
  <c r="K4038" i="7"/>
  <c r="K3995" i="7"/>
  <c r="K3746" i="7"/>
  <c r="K3739" i="7"/>
  <c r="K6159" i="7"/>
  <c r="K6215" i="7"/>
  <c r="K6444" i="7"/>
  <c r="K6821" i="7"/>
  <c r="K8508" i="7" l="1"/>
  <c r="K8920" i="7"/>
  <c r="L2592" i="7"/>
  <c r="L2335" i="7"/>
  <c r="L2326" i="7"/>
  <c r="L2071" i="7" l="1"/>
  <c r="I14986" i="7"/>
  <c r="J14986" i="7" s="1"/>
  <c r="I14985" i="7"/>
  <c r="J14985" i="7" s="1"/>
  <c r="L14984" i="7" s="1"/>
  <c r="K1122" i="7"/>
  <c r="L1106" i="7"/>
  <c r="L1079" i="7"/>
  <c r="L1059" i="7"/>
  <c r="L1039" i="7"/>
  <c r="L1030" i="7"/>
  <c r="L1022" i="7"/>
  <c r="L1014" i="7"/>
  <c r="L1006" i="7"/>
  <c r="L998" i="7"/>
  <c r="L989" i="7"/>
  <c r="L982" i="7"/>
  <c r="L973" i="7"/>
  <c r="L966" i="7"/>
  <c r="L958" i="7"/>
  <c r="L949" i="7"/>
  <c r="L941" i="7"/>
  <c r="L933" i="7"/>
  <c r="L924" i="7"/>
  <c r="L915" i="7"/>
  <c r="I15490" i="7"/>
  <c r="J15490" i="7" s="1"/>
  <c r="I15489" i="7"/>
  <c r="J15489" i="7" s="1"/>
  <c r="I15488" i="7"/>
  <c r="J15488" i="7" s="1"/>
  <c r="I15487" i="7"/>
  <c r="J15487" i="7" s="1"/>
  <c r="I15486" i="7"/>
  <c r="J15486" i="7" s="1"/>
  <c r="J15478" i="7"/>
  <c r="I15472" i="7"/>
  <c r="J15472" i="7" s="1"/>
  <c r="I15471" i="7"/>
  <c r="J15471" i="7" s="1"/>
  <c r="J15465" i="7"/>
  <c r="J15464" i="7"/>
  <c r="I15458" i="7"/>
  <c r="J15458" i="7" s="1"/>
  <c r="I15457" i="7"/>
  <c r="J15457" i="7" s="1"/>
  <c r="L15456" i="7" s="1"/>
  <c r="H1832" i="5" s="1"/>
  <c r="J15451" i="7"/>
  <c r="I15450" i="7"/>
  <c r="J15450" i="7" s="1"/>
  <c r="I15449" i="7"/>
  <c r="J15449" i="7" s="1"/>
  <c r="I15448" i="7"/>
  <c r="J15448" i="7" s="1"/>
  <c r="I15447" i="7"/>
  <c r="J15447" i="7" s="1"/>
  <c r="I15441" i="7"/>
  <c r="J15441" i="7" s="1"/>
  <c r="I15440" i="7"/>
  <c r="J15440" i="7" s="1"/>
  <c r="I15439" i="7"/>
  <c r="J15439" i="7" s="1"/>
  <c r="I15438" i="7"/>
  <c r="J15438" i="7" s="1"/>
  <c r="I15437" i="7"/>
  <c r="J15437" i="7" s="1"/>
  <c r="I15436" i="7"/>
  <c r="J15436" i="7" s="1"/>
  <c r="I15435" i="7"/>
  <c r="J15435" i="7" s="1"/>
  <c r="I15434" i="7"/>
  <c r="J15434" i="7" s="1"/>
  <c r="I15433" i="7"/>
  <c r="J15433" i="7" s="1"/>
  <c r="I15432" i="7"/>
  <c r="J15432" i="7" s="1"/>
  <c r="I15431" i="7"/>
  <c r="J15431" i="7" s="1"/>
  <c r="I15430" i="7"/>
  <c r="J15430" i="7" s="1"/>
  <c r="I15429" i="7"/>
  <c r="J15429" i="7" s="1"/>
  <c r="I15428" i="7"/>
  <c r="J15428" i="7" s="1"/>
  <c r="I15427" i="7"/>
  <c r="J15427" i="7" s="1"/>
  <c r="I15426" i="7"/>
  <c r="J15426" i="7" s="1"/>
  <c r="I15425" i="7"/>
  <c r="J15425" i="7" s="1"/>
  <c r="I15424" i="7"/>
  <c r="J15424" i="7" s="1"/>
  <c r="J15423" i="7"/>
  <c r="I15422" i="7"/>
  <c r="J15422" i="7" s="1"/>
  <c r="I15421" i="7"/>
  <c r="J15421" i="7" s="1"/>
  <c r="J15414" i="7"/>
  <c r="J15413" i="7"/>
  <c r="K15410" i="7" s="1"/>
  <c r="I15412" i="7"/>
  <c r="J15412" i="7" s="1"/>
  <c r="I15411" i="7"/>
  <c r="J15411" i="7" s="1"/>
  <c r="I15404" i="7"/>
  <c r="J15404" i="7" s="1"/>
  <c r="I15403" i="7"/>
  <c r="J15403" i="7" s="1"/>
  <c r="I15402" i="7"/>
  <c r="J15402" i="7" s="1"/>
  <c r="I15401" i="7"/>
  <c r="J15401" i="7" s="1"/>
  <c r="I15395" i="7"/>
  <c r="J15395" i="7" s="1"/>
  <c r="I15394" i="7"/>
  <c r="J15394" i="7" s="1"/>
  <c r="L15393" i="7" s="1"/>
  <c r="I15387" i="7"/>
  <c r="J15387" i="7" s="1"/>
  <c r="I15386" i="7"/>
  <c r="J15386" i="7" s="1"/>
  <c r="I15385" i="7"/>
  <c r="J15385" i="7" s="1"/>
  <c r="I15384" i="7"/>
  <c r="J15384" i="7" s="1"/>
  <c r="I15383" i="7"/>
  <c r="J15383" i="7" s="1"/>
  <c r="I15382" i="7"/>
  <c r="J15382" i="7" s="1"/>
  <c r="I15376" i="7"/>
  <c r="J15376" i="7" s="1"/>
  <c r="I15375" i="7"/>
  <c r="J15375" i="7" s="1"/>
  <c r="I15374" i="7"/>
  <c r="J15374" i="7" s="1"/>
  <c r="I15373" i="7"/>
  <c r="J15373" i="7" s="1"/>
  <c r="I15372" i="7"/>
  <c r="J15372" i="7" s="1"/>
  <c r="I15371" i="7"/>
  <c r="J15371" i="7" s="1"/>
  <c r="I15370" i="7"/>
  <c r="J15370" i="7" s="1"/>
  <c r="I15369" i="7"/>
  <c r="J15369" i="7" s="1"/>
  <c r="I15362" i="7"/>
  <c r="J15362" i="7" s="1"/>
  <c r="I15361" i="7"/>
  <c r="J15361" i="7" s="1"/>
  <c r="I15360" i="7"/>
  <c r="J15360" i="7" s="1"/>
  <c r="I15359" i="7"/>
  <c r="J15359" i="7" s="1"/>
  <c r="I15358" i="7"/>
  <c r="J15358" i="7" s="1"/>
  <c r="I15352" i="7"/>
  <c r="J15352" i="7" s="1"/>
  <c r="I15351" i="7"/>
  <c r="J15351" i="7" s="1"/>
  <c r="I15350" i="7"/>
  <c r="J15350" i="7" s="1"/>
  <c r="I15349" i="7"/>
  <c r="J15349" i="7" s="1"/>
  <c r="I15348" i="7"/>
  <c r="J15348" i="7" s="1"/>
  <c r="I15342" i="7"/>
  <c r="J15342" i="7" s="1"/>
  <c r="I15341" i="7"/>
  <c r="J15341" i="7" s="1"/>
  <c r="I15340" i="7"/>
  <c r="J15340" i="7" s="1"/>
  <c r="I15339" i="7"/>
  <c r="J15339" i="7" s="1"/>
  <c r="I15338" i="7"/>
  <c r="J15338" i="7" s="1"/>
  <c r="I15332" i="7"/>
  <c r="J15332" i="7" s="1"/>
  <c r="I15331" i="7"/>
  <c r="J15331" i="7" s="1"/>
  <c r="I15330" i="7"/>
  <c r="J15330" i="7" s="1"/>
  <c r="J15329" i="7"/>
  <c r="I15329" i="7"/>
  <c r="I15328" i="7"/>
  <c r="J15328" i="7" s="1"/>
  <c r="I15322" i="7"/>
  <c r="J15322" i="7" s="1"/>
  <c r="I15321" i="7"/>
  <c r="J15321" i="7" s="1"/>
  <c r="I15320" i="7"/>
  <c r="J15320" i="7" s="1"/>
  <c r="I15319" i="7"/>
  <c r="J15319" i="7" s="1"/>
  <c r="I15318" i="7"/>
  <c r="J15318" i="7" s="1"/>
  <c r="I15310" i="7"/>
  <c r="J15310" i="7" s="1"/>
  <c r="I15309" i="7"/>
  <c r="J15309" i="7" s="1"/>
  <c r="I15308" i="7"/>
  <c r="J15308" i="7" s="1"/>
  <c r="I15307" i="7"/>
  <c r="J15307" i="7" s="1"/>
  <c r="I15306" i="7"/>
  <c r="J15306" i="7" s="1"/>
  <c r="I15305" i="7"/>
  <c r="J15305" i="7" s="1"/>
  <c r="I15304" i="7"/>
  <c r="J15304" i="7" s="1"/>
  <c r="I15303" i="7"/>
  <c r="J15303" i="7" s="1"/>
  <c r="I15296" i="7"/>
  <c r="J15296" i="7" s="1"/>
  <c r="I15295" i="7"/>
  <c r="J15295" i="7" s="1"/>
  <c r="I15294" i="7"/>
  <c r="J15294" i="7" s="1"/>
  <c r="I15293" i="7"/>
  <c r="J15293" i="7" s="1"/>
  <c r="I15292" i="7"/>
  <c r="J15292" i="7" s="1"/>
  <c r="I15291" i="7"/>
  <c r="J15291" i="7" s="1"/>
  <c r="I15290" i="7"/>
  <c r="J15290" i="7" s="1"/>
  <c r="I15289" i="7"/>
  <c r="J15289" i="7" s="1"/>
  <c r="I15281" i="7"/>
  <c r="J15281" i="7" s="1"/>
  <c r="I15280" i="7"/>
  <c r="J15280" i="7" s="1"/>
  <c r="L15279" i="7" s="1"/>
  <c r="H1810" i="5" s="1"/>
  <c r="I15274" i="7"/>
  <c r="J15274" i="7" s="1"/>
  <c r="I15273" i="7"/>
  <c r="J15273" i="7" s="1"/>
  <c r="L15272" i="7" s="1"/>
  <c r="H1809" i="5" s="1"/>
  <c r="I15267" i="7"/>
  <c r="J15267" i="7" s="1"/>
  <c r="I15266" i="7"/>
  <c r="J15266" i="7" s="1"/>
  <c r="L15265" i="7" s="1"/>
  <c r="I15259" i="7"/>
  <c r="J15259" i="7" s="1"/>
  <c r="I15258" i="7"/>
  <c r="J15258" i="7" s="1"/>
  <c r="I15257" i="7"/>
  <c r="J15257" i="7" s="1"/>
  <c r="I15256" i="7"/>
  <c r="J15256" i="7" s="1"/>
  <c r="I15255" i="7"/>
  <c r="J15255" i="7" s="1"/>
  <c r="J15254" i="7"/>
  <c r="I15254" i="7"/>
  <c r="I15253" i="7"/>
  <c r="J15253" i="7" s="1"/>
  <c r="I15252" i="7"/>
  <c r="J15252" i="7" s="1"/>
  <c r="I15246" i="7"/>
  <c r="J15246" i="7" s="1"/>
  <c r="I15245" i="7"/>
  <c r="J15245" i="7" s="1"/>
  <c r="L15244" i="7" s="1"/>
  <c r="H1805" i="5" s="1"/>
  <c r="I15239" i="7"/>
  <c r="J15239" i="7" s="1"/>
  <c r="I15238" i="7"/>
  <c r="J15238" i="7" s="1"/>
  <c r="L15237" i="7" s="1"/>
  <c r="H1804" i="5" s="1"/>
  <c r="I15232" i="7"/>
  <c r="J15232" i="7" s="1"/>
  <c r="I15231" i="7"/>
  <c r="J15231" i="7" s="1"/>
  <c r="L15230" i="7" s="1"/>
  <c r="H1803" i="5" s="1"/>
  <c r="I15225" i="7"/>
  <c r="J15225" i="7" s="1"/>
  <c r="J15224" i="7"/>
  <c r="L15223" i="7" s="1"/>
  <c r="H1802" i="5" s="1"/>
  <c r="I15224" i="7"/>
  <c r="I15218" i="7"/>
  <c r="J15218" i="7" s="1"/>
  <c r="I15217" i="7"/>
  <c r="J15217" i="7" s="1"/>
  <c r="L15216" i="7" s="1"/>
  <c r="H1801" i="5" s="1"/>
  <c r="I15211" i="7"/>
  <c r="J15211" i="7" s="1"/>
  <c r="I15210" i="7"/>
  <c r="J15210" i="7" s="1"/>
  <c r="I15209" i="7"/>
  <c r="J15209" i="7" s="1"/>
  <c r="I15208" i="7"/>
  <c r="J15208" i="7" s="1"/>
  <c r="I15207" i="7"/>
  <c r="J15207" i="7" s="1"/>
  <c r="J15206" i="7"/>
  <c r="I15206" i="7"/>
  <c r="I15205" i="7"/>
  <c r="J15205" i="7" s="1"/>
  <c r="I15204" i="7"/>
  <c r="J15204" i="7" s="1"/>
  <c r="I15203" i="7"/>
  <c r="J15203" i="7" s="1"/>
  <c r="I15197" i="7"/>
  <c r="J15197" i="7" s="1"/>
  <c r="I15196" i="7"/>
  <c r="J15196" i="7" s="1"/>
  <c r="L15195" i="7" s="1"/>
  <c r="H1799" i="5" s="1"/>
  <c r="I15190" i="7"/>
  <c r="J15190" i="7" s="1"/>
  <c r="I15189" i="7"/>
  <c r="J15189" i="7" s="1"/>
  <c r="J15188" i="7"/>
  <c r="I15188" i="7"/>
  <c r="I15187" i="7"/>
  <c r="J15187" i="7" s="1"/>
  <c r="I15186" i="7"/>
  <c r="J15186" i="7" s="1"/>
  <c r="I15180" i="7"/>
  <c r="J15180" i="7" s="1"/>
  <c r="J15179" i="7"/>
  <c r="I15179" i="7"/>
  <c r="I15178" i="7"/>
  <c r="J15178" i="7" s="1"/>
  <c r="I15177" i="7"/>
  <c r="J15177" i="7" s="1"/>
  <c r="I15171" i="7"/>
  <c r="J15171" i="7" s="1"/>
  <c r="J15170" i="7"/>
  <c r="I15170" i="7"/>
  <c r="I15169" i="7"/>
  <c r="J15169" i="7" s="1"/>
  <c r="I15168" i="7"/>
  <c r="J15168" i="7" s="1"/>
  <c r="I15162" i="7"/>
  <c r="J15162" i="7" s="1"/>
  <c r="I15161" i="7"/>
  <c r="J15161" i="7" s="1"/>
  <c r="L15160" i="7" s="1"/>
  <c r="H1795" i="5" s="1"/>
  <c r="J15155" i="7"/>
  <c r="J15154" i="7"/>
  <c r="L15153" i="7" s="1"/>
  <c r="H1794" i="5" s="1"/>
  <c r="I15148" i="7"/>
  <c r="J15148" i="7" s="1"/>
  <c r="J15147" i="7"/>
  <c r="I15147" i="7"/>
  <c r="I15146" i="7"/>
  <c r="J15146" i="7" s="1"/>
  <c r="I15145" i="7"/>
  <c r="J15145" i="7" s="1"/>
  <c r="I15144" i="7"/>
  <c r="J15144" i="7" s="1"/>
  <c r="I15143" i="7"/>
  <c r="J15143" i="7" s="1"/>
  <c r="I15142" i="7"/>
  <c r="J15142" i="7" s="1"/>
  <c r="I15141" i="7"/>
  <c r="J15141" i="7" s="1"/>
  <c r="I15140" i="7"/>
  <c r="J15140" i="7" s="1"/>
  <c r="I15139" i="7"/>
  <c r="J15139" i="7" s="1"/>
  <c r="I15138" i="7"/>
  <c r="J15138" i="7" s="1"/>
  <c r="I15137" i="7"/>
  <c r="J15137" i="7" s="1"/>
  <c r="I15136" i="7"/>
  <c r="J15136" i="7" s="1"/>
  <c r="I15130" i="7"/>
  <c r="J15130" i="7" s="1"/>
  <c r="I15129" i="7"/>
  <c r="J15129" i="7" s="1"/>
  <c r="J15128" i="7"/>
  <c r="I15128" i="7"/>
  <c r="I15127" i="7"/>
  <c r="J15127" i="7" s="1"/>
  <c r="I15126" i="7"/>
  <c r="J15126" i="7" s="1"/>
  <c r="I15125" i="7"/>
  <c r="J15125" i="7" s="1"/>
  <c r="I15124" i="7"/>
  <c r="J15124" i="7" s="1"/>
  <c r="I15123" i="7"/>
  <c r="J15123" i="7" s="1"/>
  <c r="I15122" i="7"/>
  <c r="J15122" i="7" s="1"/>
  <c r="I15121" i="7"/>
  <c r="J15121" i="7" s="1"/>
  <c r="I15120" i="7"/>
  <c r="J15120" i="7" s="1"/>
  <c r="I15119" i="7"/>
  <c r="J15119" i="7" s="1"/>
  <c r="I15118" i="7"/>
  <c r="J15118" i="7" s="1"/>
  <c r="I15117" i="7"/>
  <c r="J15117" i="7" s="1"/>
  <c r="I15116" i="7"/>
  <c r="J15116" i="7" s="1"/>
  <c r="I15115" i="7"/>
  <c r="J15115" i="7" s="1"/>
  <c r="I15108" i="7"/>
  <c r="J15108" i="7" s="1"/>
  <c r="I15107" i="7"/>
  <c r="J15107" i="7" s="1"/>
  <c r="I15106" i="7"/>
  <c r="J15106" i="7" s="1"/>
  <c r="I15105" i="7"/>
  <c r="J15105" i="7" s="1"/>
  <c r="I15099" i="7"/>
  <c r="J15099" i="7" s="1"/>
  <c r="I15098" i="7"/>
  <c r="J15098" i="7" s="1"/>
  <c r="I15097" i="7"/>
  <c r="J15097" i="7" s="1"/>
  <c r="I15096" i="7"/>
  <c r="J15096" i="7" s="1"/>
  <c r="I15090" i="7"/>
  <c r="J15090" i="7" s="1"/>
  <c r="I15089" i="7"/>
  <c r="J15089" i="7" s="1"/>
  <c r="I15088" i="7"/>
  <c r="J15088" i="7" s="1"/>
  <c r="I15087" i="7"/>
  <c r="J15087" i="7" s="1"/>
  <c r="I15086" i="7"/>
  <c r="J15086" i="7" s="1"/>
  <c r="I15085" i="7"/>
  <c r="J15085" i="7" s="1"/>
  <c r="I15079" i="7"/>
  <c r="J15079" i="7" s="1"/>
  <c r="I15078" i="7"/>
  <c r="J15078" i="7" s="1"/>
  <c r="I15077" i="7"/>
  <c r="J15077" i="7" s="1"/>
  <c r="I15076" i="7"/>
  <c r="J15076" i="7" s="1"/>
  <c r="J15075" i="7"/>
  <c r="I15075" i="7"/>
  <c r="I15074" i="7"/>
  <c r="J15074" i="7" s="1"/>
  <c r="I15073" i="7"/>
  <c r="J15073" i="7" s="1"/>
  <c r="I15067" i="7"/>
  <c r="J15067" i="7" s="1"/>
  <c r="I15066" i="7"/>
  <c r="J15066" i="7" s="1"/>
  <c r="I15065" i="7"/>
  <c r="J15065" i="7" s="1"/>
  <c r="I15064" i="7"/>
  <c r="J15064" i="7" s="1"/>
  <c r="I15063" i="7"/>
  <c r="J15063" i="7" s="1"/>
  <c r="I15062" i="7"/>
  <c r="J15062" i="7" s="1"/>
  <c r="I15054" i="7"/>
  <c r="J15054" i="7" s="1"/>
  <c r="I15053" i="7"/>
  <c r="J15053" i="7" s="1"/>
  <c r="L15052" i="7" s="1"/>
  <c r="H1783" i="5" s="1"/>
  <c r="I15047" i="7"/>
  <c r="J15047" i="7" s="1"/>
  <c r="I15046" i="7"/>
  <c r="J15046" i="7" s="1"/>
  <c r="I15045" i="7"/>
  <c r="J15045" i="7" s="1"/>
  <c r="I15044" i="7"/>
  <c r="J15044" i="7" s="1"/>
  <c r="I15043" i="7"/>
  <c r="J15043" i="7" s="1"/>
  <c r="I15037" i="7"/>
  <c r="J15037" i="7" s="1"/>
  <c r="I15036" i="7"/>
  <c r="J15036" i="7" s="1"/>
  <c r="I15035" i="7"/>
  <c r="J15035" i="7" s="1"/>
  <c r="I15034" i="7"/>
  <c r="J15034" i="7" s="1"/>
  <c r="I15028" i="7"/>
  <c r="J15028" i="7" s="1"/>
  <c r="I15027" i="7"/>
  <c r="J15027" i="7" s="1"/>
  <c r="L15026" i="7" s="1"/>
  <c r="H1780" i="5" s="1"/>
  <c r="I15021" i="7"/>
  <c r="J15021" i="7" s="1"/>
  <c r="I15020" i="7"/>
  <c r="J15020" i="7" s="1"/>
  <c r="L15019" i="7" s="1"/>
  <c r="I15014" i="7"/>
  <c r="J15014" i="7" s="1"/>
  <c r="I15013" i="7"/>
  <c r="J15013" i="7" s="1"/>
  <c r="L15012" i="7" s="1"/>
  <c r="I15007" i="7"/>
  <c r="J15007" i="7" s="1"/>
  <c r="I15006" i="7"/>
  <c r="J15006" i="7" s="1"/>
  <c r="L15005" i="7" s="1"/>
  <c r="I15000" i="7"/>
  <c r="J15000" i="7" s="1"/>
  <c r="I14999" i="7"/>
  <c r="J14999" i="7" s="1"/>
  <c r="L14998" i="7" s="1"/>
  <c r="I14993" i="7"/>
  <c r="J14993" i="7" s="1"/>
  <c r="I14992" i="7"/>
  <c r="J14992" i="7" s="1"/>
  <c r="L14991" i="7" s="1"/>
  <c r="J14979" i="7"/>
  <c r="I14979" i="7"/>
  <c r="I14978" i="7"/>
  <c r="J14978" i="7" s="1"/>
  <c r="L14977" i="7" s="1"/>
  <c r="I14972" i="7"/>
  <c r="J14972" i="7" s="1"/>
  <c r="I14971" i="7"/>
  <c r="J14971" i="7" s="1"/>
  <c r="I14970" i="7"/>
  <c r="J14970" i="7" s="1"/>
  <c r="I14969" i="7"/>
  <c r="J14969" i="7" s="1"/>
  <c r="I14968" i="7"/>
  <c r="J14968" i="7" s="1"/>
  <c r="I14967" i="7"/>
  <c r="J14967" i="7" s="1"/>
  <c r="I14961" i="7"/>
  <c r="J14961" i="7" s="1"/>
  <c r="I14960" i="7"/>
  <c r="J14960" i="7" s="1"/>
  <c r="I14959" i="7"/>
  <c r="J14959" i="7" s="1"/>
  <c r="I14958" i="7"/>
  <c r="J14958" i="7" s="1"/>
  <c r="I14952" i="7"/>
  <c r="J14952" i="7" s="1"/>
  <c r="I14951" i="7"/>
  <c r="J14951" i="7" s="1"/>
  <c r="I14950" i="7"/>
  <c r="J14950" i="7" s="1"/>
  <c r="I14949" i="7"/>
  <c r="J14949" i="7" s="1"/>
  <c r="J14948" i="7"/>
  <c r="I14948" i="7"/>
  <c r="I14947" i="7"/>
  <c r="J14947" i="7" s="1"/>
  <c r="I14941" i="7"/>
  <c r="J14941" i="7" s="1"/>
  <c r="I14940" i="7"/>
  <c r="J14940" i="7" s="1"/>
  <c r="I14939" i="7"/>
  <c r="J14939" i="7" s="1"/>
  <c r="I14938" i="7"/>
  <c r="J14938" i="7" s="1"/>
  <c r="I14937" i="7"/>
  <c r="J14937" i="7" s="1"/>
  <c r="I14936" i="7"/>
  <c r="J14936" i="7" s="1"/>
  <c r="I14935" i="7"/>
  <c r="J14935" i="7" s="1"/>
  <c r="I14934" i="7"/>
  <c r="J14934" i="7" s="1"/>
  <c r="I14933" i="7"/>
  <c r="J14933" i="7" s="1"/>
  <c r="I14927" i="7"/>
  <c r="J14927" i="7" s="1"/>
  <c r="I14926" i="7"/>
  <c r="J14926" i="7" s="1"/>
  <c r="I14925" i="7"/>
  <c r="J14925" i="7" s="1"/>
  <c r="I14924" i="7"/>
  <c r="J14924" i="7" s="1"/>
  <c r="I14923" i="7"/>
  <c r="J14923" i="7" s="1"/>
  <c r="J14922" i="7"/>
  <c r="I14922" i="7"/>
  <c r="I14921" i="7"/>
  <c r="J14921" i="7" s="1"/>
  <c r="I14920" i="7"/>
  <c r="J14920" i="7" s="1"/>
  <c r="I14919" i="7"/>
  <c r="J14919" i="7" s="1"/>
  <c r="I14918" i="7"/>
  <c r="J14918" i="7" s="1"/>
  <c r="I14917" i="7"/>
  <c r="J14917" i="7" s="1"/>
  <c r="I14916" i="7"/>
  <c r="J14916" i="7" s="1"/>
  <c r="I14915" i="7"/>
  <c r="J14915" i="7" s="1"/>
  <c r="I14914" i="7"/>
  <c r="J14914" i="7" s="1"/>
  <c r="I14913" i="7"/>
  <c r="J14913" i="7" s="1"/>
  <c r="I14912" i="7"/>
  <c r="J14912" i="7" s="1"/>
  <c r="I14911" i="7"/>
  <c r="J14911" i="7" s="1"/>
  <c r="I14910" i="7"/>
  <c r="J14910" i="7" s="1"/>
  <c r="I14904" i="7"/>
  <c r="J14904" i="7" s="1"/>
  <c r="I14903" i="7"/>
  <c r="J14903" i="7" s="1"/>
  <c r="I14902" i="7"/>
  <c r="J14902" i="7" s="1"/>
  <c r="I14901" i="7"/>
  <c r="J14901" i="7" s="1"/>
  <c r="I14900" i="7"/>
  <c r="J14900" i="7" s="1"/>
  <c r="I14894" i="7"/>
  <c r="J14894" i="7" s="1"/>
  <c r="I14893" i="7"/>
  <c r="J14893" i="7" s="1"/>
  <c r="I14892" i="7"/>
  <c r="J14892" i="7" s="1"/>
  <c r="I14891" i="7"/>
  <c r="J14891" i="7" s="1"/>
  <c r="I14885" i="7"/>
  <c r="J14885" i="7" s="1"/>
  <c r="I14884" i="7"/>
  <c r="J14884" i="7" s="1"/>
  <c r="I14883" i="7"/>
  <c r="J14883" i="7" s="1"/>
  <c r="I14882" i="7"/>
  <c r="J14882" i="7" s="1"/>
  <c r="I14876" i="7"/>
  <c r="J14876" i="7" s="1"/>
  <c r="I14875" i="7"/>
  <c r="J14875" i="7" s="1"/>
  <c r="I14874" i="7"/>
  <c r="J14874" i="7" s="1"/>
  <c r="I14873" i="7"/>
  <c r="J14873" i="7" s="1"/>
  <c r="I14867" i="7"/>
  <c r="J14867" i="7" s="1"/>
  <c r="I14866" i="7"/>
  <c r="J14866" i="7" s="1"/>
  <c r="J14865" i="7"/>
  <c r="I14865" i="7"/>
  <c r="I14864" i="7"/>
  <c r="J14864" i="7" s="1"/>
  <c r="I14863" i="7"/>
  <c r="J14863" i="7" s="1"/>
  <c r="I14857" i="7"/>
  <c r="J14857" i="7" s="1"/>
  <c r="I14856" i="7"/>
  <c r="J14856" i="7" s="1"/>
  <c r="I14855" i="7"/>
  <c r="J14855" i="7" s="1"/>
  <c r="I14854" i="7"/>
  <c r="J14854" i="7" s="1"/>
  <c r="I14853" i="7"/>
  <c r="J14853" i="7" s="1"/>
  <c r="I14847" i="7"/>
  <c r="J14847" i="7" s="1"/>
  <c r="I14846" i="7"/>
  <c r="J14846" i="7" s="1"/>
  <c r="I14845" i="7"/>
  <c r="J14845" i="7" s="1"/>
  <c r="I14844" i="7"/>
  <c r="J14844" i="7" s="1"/>
  <c r="I14838" i="7"/>
  <c r="J14838" i="7" s="1"/>
  <c r="I14837" i="7"/>
  <c r="J14837" i="7" s="1"/>
  <c r="I14836" i="7"/>
  <c r="J14836" i="7" s="1"/>
  <c r="I14835" i="7"/>
  <c r="J14835" i="7" s="1"/>
  <c r="J14829" i="7"/>
  <c r="I14829" i="7"/>
  <c r="I14828" i="7"/>
  <c r="J14828" i="7" s="1"/>
  <c r="I14827" i="7"/>
  <c r="J14827" i="7" s="1"/>
  <c r="I14826" i="7"/>
  <c r="J14826" i="7" s="1"/>
  <c r="I14825" i="7"/>
  <c r="J14825" i="7" s="1"/>
  <c r="I14819" i="7"/>
  <c r="J14819" i="7" s="1"/>
  <c r="I14818" i="7"/>
  <c r="J14818" i="7" s="1"/>
  <c r="I14817" i="7"/>
  <c r="J14817" i="7" s="1"/>
  <c r="I14816" i="7"/>
  <c r="J14816" i="7" s="1"/>
  <c r="I14810" i="7"/>
  <c r="J14810" i="7" s="1"/>
  <c r="I14809" i="7"/>
  <c r="J14809" i="7" s="1"/>
  <c r="I14808" i="7"/>
  <c r="J14808" i="7" s="1"/>
  <c r="I14807" i="7"/>
  <c r="J14807" i="7" s="1"/>
  <c r="I14801" i="7"/>
  <c r="J14801" i="7" s="1"/>
  <c r="I14800" i="7"/>
  <c r="J14800" i="7" s="1"/>
  <c r="I14799" i="7"/>
  <c r="J14799" i="7" s="1"/>
  <c r="J14798" i="7"/>
  <c r="I14798" i="7"/>
  <c r="I14797" i="7"/>
  <c r="J14797" i="7" s="1"/>
  <c r="I14796" i="7"/>
  <c r="J14796" i="7" s="1"/>
  <c r="I14795" i="7"/>
  <c r="J14795" i="7" s="1"/>
  <c r="I14794" i="7"/>
  <c r="J14794" i="7" s="1"/>
  <c r="I14793" i="7"/>
  <c r="J14793" i="7" s="1"/>
  <c r="I14792" i="7"/>
  <c r="J14792" i="7" s="1"/>
  <c r="I14791" i="7"/>
  <c r="J14791" i="7" s="1"/>
  <c r="I14790" i="7"/>
  <c r="J14790" i="7" s="1"/>
  <c r="I14789" i="7"/>
  <c r="J14789" i="7" s="1"/>
  <c r="I14788" i="7"/>
  <c r="J14788" i="7" s="1"/>
  <c r="I14787" i="7"/>
  <c r="J14787" i="7" s="1"/>
  <c r="I14786" i="7"/>
  <c r="J14786" i="7" s="1"/>
  <c r="I14785" i="7"/>
  <c r="J14785" i="7" s="1"/>
  <c r="I14784" i="7"/>
  <c r="J14784" i="7" s="1"/>
  <c r="I14783" i="7"/>
  <c r="J14783" i="7" s="1"/>
  <c r="I14782" i="7"/>
  <c r="J14782" i="7" s="1"/>
  <c r="I14781" i="7"/>
  <c r="J14781" i="7" s="1"/>
  <c r="I14780" i="7"/>
  <c r="J14780" i="7" s="1"/>
  <c r="I14779" i="7"/>
  <c r="J14779" i="7" s="1"/>
  <c r="I14778" i="7"/>
  <c r="J14778" i="7" s="1"/>
  <c r="I14777" i="7"/>
  <c r="J14777" i="7" s="1"/>
  <c r="I14776" i="7"/>
  <c r="J14776" i="7" s="1"/>
  <c r="I14775" i="7"/>
  <c r="J14775" i="7" s="1"/>
  <c r="I14774" i="7"/>
  <c r="J14774" i="7" s="1"/>
  <c r="I14773" i="7"/>
  <c r="J14773" i="7" s="1"/>
  <c r="I14772" i="7"/>
  <c r="J14772" i="7" s="1"/>
  <c r="I14771" i="7"/>
  <c r="J14771" i="7" s="1"/>
  <c r="I14770" i="7"/>
  <c r="J14770" i="7" s="1"/>
  <c r="I14769" i="7"/>
  <c r="J14769" i="7" s="1"/>
  <c r="I14768" i="7"/>
  <c r="J14768" i="7" s="1"/>
  <c r="I14767" i="7"/>
  <c r="J14767" i="7" s="1"/>
  <c r="J14766" i="7"/>
  <c r="I14766" i="7"/>
  <c r="I14765" i="7"/>
  <c r="J14765" i="7" s="1"/>
  <c r="I14764" i="7"/>
  <c r="J14764" i="7" s="1"/>
  <c r="I14763" i="7"/>
  <c r="J14763" i="7" s="1"/>
  <c r="I14762" i="7"/>
  <c r="J14762" i="7" s="1"/>
  <c r="I14761" i="7"/>
  <c r="J14761" i="7" s="1"/>
  <c r="I14760" i="7"/>
  <c r="J14760" i="7" s="1"/>
  <c r="I14759" i="7"/>
  <c r="J14759" i="7" s="1"/>
  <c r="I14758" i="7"/>
  <c r="J14758" i="7" s="1"/>
  <c r="I14757" i="7"/>
  <c r="J14757" i="7" s="1"/>
  <c r="I14756" i="7"/>
  <c r="J14756" i="7" s="1"/>
  <c r="I14755" i="7"/>
  <c r="J14755" i="7" s="1"/>
  <c r="I14754" i="7"/>
  <c r="J14754" i="7" s="1"/>
  <c r="I14753" i="7"/>
  <c r="J14753" i="7" s="1"/>
  <c r="I14752" i="7"/>
  <c r="J14752" i="7" s="1"/>
  <c r="I14751" i="7"/>
  <c r="J14751" i="7" s="1"/>
  <c r="I14743" i="7"/>
  <c r="J14743" i="7" s="1"/>
  <c r="I14742" i="7"/>
  <c r="J14742" i="7" s="1"/>
  <c r="I14741" i="7"/>
  <c r="J14741" i="7" s="1"/>
  <c r="I14740" i="7"/>
  <c r="J14740" i="7" s="1"/>
  <c r="I14739" i="7"/>
  <c r="J14739" i="7" s="1"/>
  <c r="I14733" i="7"/>
  <c r="J14733" i="7" s="1"/>
  <c r="I14732" i="7"/>
  <c r="J14732" i="7" s="1"/>
  <c r="I14731" i="7"/>
  <c r="J14731" i="7" s="1"/>
  <c r="I14730" i="7"/>
  <c r="J14730" i="7" s="1"/>
  <c r="I14729" i="7"/>
  <c r="J14729" i="7" s="1"/>
  <c r="I14723" i="7"/>
  <c r="J14723" i="7" s="1"/>
  <c r="I14722" i="7"/>
  <c r="J14722" i="7" s="1"/>
  <c r="I14721" i="7"/>
  <c r="J14721" i="7" s="1"/>
  <c r="K14718" i="7" s="1"/>
  <c r="G1751" i="5" s="1"/>
  <c r="I14720" i="7"/>
  <c r="J14720" i="7" s="1"/>
  <c r="I14719" i="7"/>
  <c r="J14719" i="7" s="1"/>
  <c r="I14713" i="7"/>
  <c r="J14713" i="7" s="1"/>
  <c r="I14712" i="7"/>
  <c r="J14712" i="7" s="1"/>
  <c r="I14711" i="7"/>
  <c r="J14711" i="7" s="1"/>
  <c r="J14710" i="7"/>
  <c r="I14710" i="7"/>
  <c r="I14704" i="7"/>
  <c r="J14704" i="7" s="1"/>
  <c r="I14703" i="7"/>
  <c r="J14703" i="7" s="1"/>
  <c r="I14702" i="7"/>
  <c r="J14702" i="7" s="1"/>
  <c r="I14701" i="7"/>
  <c r="J14701" i="7" s="1"/>
  <c r="I14695" i="7"/>
  <c r="J14695" i="7" s="1"/>
  <c r="I14694" i="7"/>
  <c r="J14694" i="7" s="1"/>
  <c r="I14693" i="7"/>
  <c r="J14693" i="7" s="1"/>
  <c r="I14692" i="7"/>
  <c r="J14692" i="7" s="1"/>
  <c r="I14686" i="7"/>
  <c r="J14686" i="7" s="1"/>
  <c r="I14685" i="7"/>
  <c r="J14685" i="7" s="1"/>
  <c r="I14684" i="7"/>
  <c r="J14684" i="7" s="1"/>
  <c r="I14683" i="7"/>
  <c r="J14683" i="7" s="1"/>
  <c r="I14677" i="7"/>
  <c r="J14677" i="7" s="1"/>
  <c r="I14676" i="7"/>
  <c r="J14676" i="7" s="1"/>
  <c r="I14675" i="7"/>
  <c r="J14675" i="7" s="1"/>
  <c r="I14674" i="7"/>
  <c r="J14674" i="7" s="1"/>
  <c r="I14673" i="7"/>
  <c r="J14673" i="7" s="1"/>
  <c r="I14672" i="7"/>
  <c r="J14672" i="7" s="1"/>
  <c r="I14671" i="7"/>
  <c r="J14671" i="7" s="1"/>
  <c r="I14670" i="7"/>
  <c r="J14670" i="7" s="1"/>
  <c r="I14669" i="7"/>
  <c r="J14669" i="7" s="1"/>
  <c r="I14668" i="7"/>
  <c r="J14668" i="7" s="1"/>
  <c r="I14667" i="7"/>
  <c r="J14667" i="7" s="1"/>
  <c r="I14666" i="7"/>
  <c r="J14666" i="7" s="1"/>
  <c r="I14665" i="7"/>
  <c r="J14665" i="7" s="1"/>
  <c r="I14659" i="7"/>
  <c r="J14659" i="7" s="1"/>
  <c r="I14658" i="7"/>
  <c r="J14658" i="7" s="1"/>
  <c r="I14657" i="7"/>
  <c r="J14657" i="7" s="1"/>
  <c r="I14656" i="7"/>
  <c r="J14656" i="7" s="1"/>
  <c r="I14650" i="7"/>
  <c r="J14650" i="7" s="1"/>
  <c r="I14649" i="7"/>
  <c r="J14649" i="7" s="1"/>
  <c r="I14648" i="7"/>
  <c r="J14648" i="7" s="1"/>
  <c r="I14647" i="7"/>
  <c r="J14647" i="7" s="1"/>
  <c r="I14641" i="7"/>
  <c r="J14641" i="7" s="1"/>
  <c r="I14640" i="7"/>
  <c r="J14640" i="7" s="1"/>
  <c r="I14639" i="7"/>
  <c r="J14639" i="7" s="1"/>
  <c r="K14637" i="7" s="1"/>
  <c r="L14637" i="7" s="1"/>
  <c r="I14638" i="7"/>
  <c r="J14638" i="7" s="1"/>
  <c r="I14632" i="7"/>
  <c r="J14632" i="7" s="1"/>
  <c r="I14631" i="7"/>
  <c r="J14631" i="7" s="1"/>
  <c r="I14630" i="7"/>
  <c r="J14630" i="7" s="1"/>
  <c r="I14629" i="7"/>
  <c r="J14629" i="7" s="1"/>
  <c r="I14623" i="7"/>
  <c r="J14623" i="7" s="1"/>
  <c r="I14622" i="7"/>
  <c r="J14622" i="7" s="1"/>
  <c r="I14621" i="7"/>
  <c r="J14621" i="7" s="1"/>
  <c r="I14620" i="7"/>
  <c r="J14620" i="7" s="1"/>
  <c r="I14614" i="7"/>
  <c r="J14614" i="7" s="1"/>
  <c r="I14613" i="7"/>
  <c r="J14613" i="7" s="1"/>
  <c r="I14612" i="7"/>
  <c r="J14612" i="7" s="1"/>
  <c r="I14611" i="7"/>
  <c r="J14611" i="7" s="1"/>
  <c r="I14605" i="7"/>
  <c r="J14605" i="7" s="1"/>
  <c r="I14604" i="7"/>
  <c r="J14604" i="7" s="1"/>
  <c r="I14603" i="7"/>
  <c r="J14603" i="7" s="1"/>
  <c r="I14602" i="7"/>
  <c r="J14602" i="7" s="1"/>
  <c r="I14595" i="7"/>
  <c r="J14595" i="7" s="1"/>
  <c r="I14594" i="7"/>
  <c r="J14594" i="7" s="1"/>
  <c r="I14593" i="7"/>
  <c r="J14593" i="7" s="1"/>
  <c r="I14592" i="7"/>
  <c r="J14592" i="7" s="1"/>
  <c r="I14586" i="7"/>
  <c r="J14586" i="7" s="1"/>
  <c r="I14585" i="7"/>
  <c r="J14585" i="7" s="1"/>
  <c r="I14584" i="7"/>
  <c r="J14584" i="7" s="1"/>
  <c r="I14583" i="7"/>
  <c r="J14583" i="7" s="1"/>
  <c r="I14582" i="7"/>
  <c r="J14582" i="7" s="1"/>
  <c r="I14581" i="7"/>
  <c r="J14581" i="7" s="1"/>
  <c r="I14575" i="7"/>
  <c r="J14575" i="7" s="1"/>
  <c r="I14574" i="7"/>
  <c r="J14574" i="7" s="1"/>
  <c r="I14573" i="7"/>
  <c r="J14573" i="7" s="1"/>
  <c r="I14572" i="7"/>
  <c r="J14572" i="7" s="1"/>
  <c r="I14566" i="7"/>
  <c r="J14566" i="7" s="1"/>
  <c r="I14565" i="7"/>
  <c r="J14565" i="7" s="1"/>
  <c r="I14564" i="7"/>
  <c r="J14564" i="7" s="1"/>
  <c r="I14563" i="7"/>
  <c r="J14563" i="7" s="1"/>
  <c r="I14557" i="7"/>
  <c r="J14557" i="7" s="1"/>
  <c r="I14556" i="7"/>
  <c r="J14556" i="7" s="1"/>
  <c r="I14555" i="7"/>
  <c r="J14555" i="7" s="1"/>
  <c r="I14554" i="7"/>
  <c r="J14554" i="7" s="1"/>
  <c r="I14548" i="7"/>
  <c r="J14548" i="7" s="1"/>
  <c r="I14547" i="7"/>
  <c r="J14547" i="7" s="1"/>
  <c r="I14546" i="7"/>
  <c r="J14546" i="7" s="1"/>
  <c r="I14545" i="7"/>
  <c r="J14545" i="7" s="1"/>
  <c r="I14539" i="7"/>
  <c r="J14539" i="7" s="1"/>
  <c r="I14538" i="7"/>
  <c r="J14538" i="7" s="1"/>
  <c r="I14537" i="7"/>
  <c r="J14537" i="7" s="1"/>
  <c r="I14536" i="7"/>
  <c r="J14536" i="7" s="1"/>
  <c r="I14530" i="7"/>
  <c r="J14530" i="7" s="1"/>
  <c r="I14529" i="7"/>
  <c r="J14529" i="7" s="1"/>
  <c r="I14528" i="7"/>
  <c r="J14528" i="7" s="1"/>
  <c r="I14527" i="7"/>
  <c r="J14527" i="7" s="1"/>
  <c r="I14521" i="7"/>
  <c r="J14521" i="7" s="1"/>
  <c r="I14520" i="7"/>
  <c r="J14520" i="7" s="1"/>
  <c r="I14519" i="7"/>
  <c r="J14519" i="7" s="1"/>
  <c r="I14518" i="7"/>
  <c r="J14518" i="7" s="1"/>
  <c r="I14512" i="7"/>
  <c r="J14512" i="7" s="1"/>
  <c r="I14511" i="7"/>
  <c r="J14511" i="7" s="1"/>
  <c r="I14510" i="7"/>
  <c r="J14510" i="7" s="1"/>
  <c r="I14509" i="7"/>
  <c r="J14509" i="7" s="1"/>
  <c r="I14503" i="7"/>
  <c r="J14503" i="7" s="1"/>
  <c r="I14502" i="7"/>
  <c r="J14502" i="7" s="1"/>
  <c r="I14501" i="7"/>
  <c r="J14501" i="7" s="1"/>
  <c r="I14500" i="7"/>
  <c r="J14500" i="7" s="1"/>
  <c r="I14494" i="7"/>
  <c r="J14494" i="7" s="1"/>
  <c r="I14493" i="7"/>
  <c r="J14493" i="7" s="1"/>
  <c r="I14492" i="7"/>
  <c r="J14492" i="7" s="1"/>
  <c r="I14491" i="7"/>
  <c r="J14491" i="7" s="1"/>
  <c r="I14485" i="7"/>
  <c r="J14485" i="7" s="1"/>
  <c r="I14484" i="7"/>
  <c r="J14484" i="7" s="1"/>
  <c r="I14483" i="7"/>
  <c r="J14483" i="7" s="1"/>
  <c r="I14482" i="7"/>
  <c r="J14482" i="7" s="1"/>
  <c r="I14476" i="7"/>
  <c r="J14476" i="7" s="1"/>
  <c r="I14475" i="7"/>
  <c r="J14475" i="7" s="1"/>
  <c r="I14474" i="7"/>
  <c r="J14474" i="7" s="1"/>
  <c r="I14473" i="7"/>
  <c r="J14473" i="7" s="1"/>
  <c r="I14467" i="7"/>
  <c r="J14467" i="7" s="1"/>
  <c r="I14466" i="7"/>
  <c r="J14466" i="7" s="1"/>
  <c r="I14465" i="7"/>
  <c r="J14465" i="7" s="1"/>
  <c r="I14464" i="7"/>
  <c r="J14464" i="7" s="1"/>
  <c r="I14457" i="7"/>
  <c r="J14457" i="7" s="1"/>
  <c r="I14456" i="7"/>
  <c r="J14456" i="7" s="1"/>
  <c r="L14455" i="7" s="1"/>
  <c r="H1721" i="5" s="1"/>
  <c r="I14450" i="7"/>
  <c r="J14450" i="7" s="1"/>
  <c r="I14449" i="7"/>
  <c r="J14449" i="7" s="1"/>
  <c r="L14448" i="7" s="1"/>
  <c r="I14443" i="7"/>
  <c r="J14443" i="7" s="1"/>
  <c r="I14442" i="7"/>
  <c r="J14442" i="7" s="1"/>
  <c r="I14441" i="7"/>
  <c r="J14441" i="7" s="1"/>
  <c r="I14440" i="7"/>
  <c r="J14440" i="7" s="1"/>
  <c r="I14434" i="7"/>
  <c r="J14434" i="7" s="1"/>
  <c r="I14433" i="7"/>
  <c r="J14433" i="7" s="1"/>
  <c r="I14432" i="7"/>
  <c r="J14432" i="7" s="1"/>
  <c r="I14431" i="7"/>
  <c r="J14431" i="7" s="1"/>
  <c r="I14425" i="7"/>
  <c r="J14425" i="7" s="1"/>
  <c r="I14424" i="7"/>
  <c r="J14424" i="7" s="1"/>
  <c r="I14423" i="7"/>
  <c r="J14423" i="7" s="1"/>
  <c r="I14422" i="7"/>
  <c r="J14422" i="7" s="1"/>
  <c r="I14416" i="7"/>
  <c r="J14416" i="7" s="1"/>
  <c r="I14415" i="7"/>
  <c r="J14415" i="7" s="1"/>
  <c r="I14414" i="7"/>
  <c r="J14414" i="7" s="1"/>
  <c r="I14413" i="7"/>
  <c r="J14413" i="7" s="1"/>
  <c r="I14407" i="7"/>
  <c r="J14407" i="7" s="1"/>
  <c r="I14406" i="7"/>
  <c r="J14406" i="7" s="1"/>
  <c r="I14405" i="7"/>
  <c r="J14405" i="7" s="1"/>
  <c r="I14404" i="7"/>
  <c r="J14404" i="7" s="1"/>
  <c r="I14403" i="7"/>
  <c r="J14403" i="7" s="1"/>
  <c r="I14397" i="7"/>
  <c r="J14397" i="7" s="1"/>
  <c r="I14396" i="7"/>
  <c r="J14396" i="7" s="1"/>
  <c r="I14395" i="7"/>
  <c r="J14395" i="7" s="1"/>
  <c r="I14394" i="7"/>
  <c r="J14394" i="7" s="1"/>
  <c r="I14388" i="7"/>
  <c r="J14388" i="7" s="1"/>
  <c r="I14387" i="7"/>
  <c r="J14387" i="7" s="1"/>
  <c r="I14386" i="7"/>
  <c r="J14386" i="7" s="1"/>
  <c r="I14385" i="7"/>
  <c r="J14385" i="7" s="1"/>
  <c r="I14379" i="7"/>
  <c r="J14379" i="7" s="1"/>
  <c r="I14378" i="7"/>
  <c r="J14378" i="7" s="1"/>
  <c r="I14377" i="7"/>
  <c r="J14377" i="7" s="1"/>
  <c r="I14376" i="7"/>
  <c r="J14376" i="7" s="1"/>
  <c r="I14370" i="7"/>
  <c r="J14370" i="7" s="1"/>
  <c r="I14369" i="7"/>
  <c r="J14369" i="7" s="1"/>
  <c r="I14368" i="7"/>
  <c r="J14368" i="7" s="1"/>
  <c r="I14367" i="7"/>
  <c r="J14367" i="7" s="1"/>
  <c r="I14361" i="7"/>
  <c r="J14361" i="7" s="1"/>
  <c r="I14360" i="7"/>
  <c r="J14360" i="7" s="1"/>
  <c r="I14359" i="7"/>
  <c r="J14359" i="7" s="1"/>
  <c r="I14358" i="7"/>
  <c r="J14358" i="7" s="1"/>
  <c r="I14352" i="7"/>
  <c r="J14352" i="7" s="1"/>
  <c r="I14351" i="7"/>
  <c r="J14351" i="7" s="1"/>
  <c r="I14350" i="7"/>
  <c r="J14350" i="7" s="1"/>
  <c r="I14349" i="7"/>
  <c r="J14349" i="7" s="1"/>
  <c r="I14342" i="7"/>
  <c r="J14342" i="7" s="1"/>
  <c r="I14341" i="7"/>
  <c r="J14341" i="7" s="1"/>
  <c r="I14340" i="7"/>
  <c r="J14340" i="7" s="1"/>
  <c r="I14339" i="7"/>
  <c r="J14339" i="7" s="1"/>
  <c r="I14338" i="7"/>
  <c r="J14338" i="7" s="1"/>
  <c r="I14332" i="7"/>
  <c r="J14332" i="7" s="1"/>
  <c r="I14331" i="7"/>
  <c r="J14331" i="7" s="1"/>
  <c r="I14330" i="7"/>
  <c r="J14330" i="7" s="1"/>
  <c r="I14329" i="7"/>
  <c r="J14329" i="7" s="1"/>
  <c r="I14328" i="7"/>
  <c r="J14328" i="7" s="1"/>
  <c r="I14327" i="7"/>
  <c r="J14327" i="7" s="1"/>
  <c r="I14326" i="7"/>
  <c r="J14326" i="7" s="1"/>
  <c r="I14325" i="7"/>
  <c r="J14325" i="7" s="1"/>
  <c r="I14324" i="7"/>
  <c r="J14324" i="7" s="1"/>
  <c r="I14323" i="7"/>
  <c r="J14323" i="7" s="1"/>
  <c r="I14322" i="7"/>
  <c r="J14322" i="7" s="1"/>
  <c r="I14321" i="7"/>
  <c r="J14321" i="7" s="1"/>
  <c r="I14320" i="7"/>
  <c r="J14320" i="7" s="1"/>
  <c r="I14319" i="7"/>
  <c r="J14319" i="7" s="1"/>
  <c r="I14318" i="7"/>
  <c r="J14318" i="7" s="1"/>
  <c r="I14317" i="7"/>
  <c r="J14317" i="7" s="1"/>
  <c r="I14316" i="7"/>
  <c r="J14316" i="7" s="1"/>
  <c r="I14315" i="7"/>
  <c r="J14315" i="7" s="1"/>
  <c r="I14314" i="7"/>
  <c r="J14314" i="7" s="1"/>
  <c r="I14313" i="7"/>
  <c r="J14313" i="7" s="1"/>
  <c r="I14312" i="7"/>
  <c r="J14312" i="7" s="1"/>
  <c r="I14311" i="7"/>
  <c r="J14311" i="7" s="1"/>
  <c r="I14310" i="7"/>
  <c r="J14310" i="7" s="1"/>
  <c r="I14304" i="7"/>
  <c r="J14304" i="7" s="1"/>
  <c r="I14303" i="7"/>
  <c r="J14303" i="7" s="1"/>
  <c r="I14302" i="7"/>
  <c r="J14302" i="7" s="1"/>
  <c r="I14301" i="7"/>
  <c r="J14301" i="7" s="1"/>
  <c r="I14300" i="7"/>
  <c r="J14300" i="7" s="1"/>
  <c r="I14299" i="7"/>
  <c r="J14299" i="7" s="1"/>
  <c r="I14293" i="7"/>
  <c r="J14293" i="7" s="1"/>
  <c r="I14292" i="7"/>
  <c r="J14292" i="7" s="1"/>
  <c r="I14291" i="7"/>
  <c r="J14291" i="7" s="1"/>
  <c r="I14290" i="7"/>
  <c r="J14290" i="7" s="1"/>
  <c r="I14284" i="7"/>
  <c r="J14284" i="7" s="1"/>
  <c r="I14283" i="7"/>
  <c r="J14283" i="7" s="1"/>
  <c r="I14282" i="7"/>
  <c r="J14282" i="7" s="1"/>
  <c r="I14281" i="7"/>
  <c r="J14281" i="7" s="1"/>
  <c r="I14280" i="7"/>
  <c r="J14280" i="7" s="1"/>
  <c r="I14274" i="7"/>
  <c r="J14274" i="7" s="1"/>
  <c r="I14273" i="7"/>
  <c r="J14273" i="7" s="1"/>
  <c r="I14272" i="7"/>
  <c r="J14272" i="7" s="1"/>
  <c r="I14271" i="7"/>
  <c r="J14271" i="7" s="1"/>
  <c r="I14270" i="7"/>
  <c r="J14270" i="7" s="1"/>
  <c r="I14269" i="7"/>
  <c r="J14269" i="7" s="1"/>
  <c r="I14268" i="7"/>
  <c r="J14268" i="7" s="1"/>
  <c r="I14267" i="7"/>
  <c r="J14267" i="7" s="1"/>
  <c r="I14266" i="7"/>
  <c r="J14266" i="7" s="1"/>
  <c r="I14265" i="7"/>
  <c r="J14265" i="7" s="1"/>
  <c r="I14264" i="7"/>
  <c r="J14264" i="7" s="1"/>
  <c r="I14263" i="7"/>
  <c r="J14263" i="7" s="1"/>
  <c r="I14262" i="7"/>
  <c r="J14262" i="7" s="1"/>
  <c r="I14261" i="7"/>
  <c r="J14261" i="7" s="1"/>
  <c r="I14260" i="7"/>
  <c r="J14260" i="7" s="1"/>
  <c r="I14259" i="7"/>
  <c r="J14259" i="7" s="1"/>
  <c r="I14258" i="7"/>
  <c r="J14258" i="7" s="1"/>
  <c r="I14257" i="7"/>
  <c r="J14257" i="7" s="1"/>
  <c r="I14251" i="7"/>
  <c r="J14251" i="7" s="1"/>
  <c r="I14250" i="7"/>
  <c r="J14250" i="7" s="1"/>
  <c r="I14249" i="7"/>
  <c r="J14249" i="7" s="1"/>
  <c r="I14248" i="7"/>
  <c r="J14248" i="7" s="1"/>
  <c r="I14242" i="7"/>
  <c r="J14242" i="7" s="1"/>
  <c r="I14241" i="7"/>
  <c r="J14241" i="7" s="1"/>
  <c r="I14240" i="7"/>
  <c r="J14240" i="7" s="1"/>
  <c r="I14239" i="7"/>
  <c r="J14239" i="7" s="1"/>
  <c r="I14233" i="7"/>
  <c r="J14233" i="7" s="1"/>
  <c r="I14232" i="7"/>
  <c r="J14232" i="7" s="1"/>
  <c r="I14231" i="7"/>
  <c r="J14231" i="7" s="1"/>
  <c r="I14230" i="7"/>
  <c r="J14230" i="7" s="1"/>
  <c r="I14229" i="7"/>
  <c r="J14229" i="7" s="1"/>
  <c r="I14223" i="7"/>
  <c r="J14223" i="7" s="1"/>
  <c r="I14222" i="7"/>
  <c r="J14222" i="7" s="1"/>
  <c r="I14221" i="7"/>
  <c r="J14221" i="7" s="1"/>
  <c r="I14220" i="7"/>
  <c r="J14220" i="7" s="1"/>
  <c r="I14219" i="7"/>
  <c r="J14219" i="7" s="1"/>
  <c r="G1835" i="5"/>
  <c r="G1834" i="5"/>
  <c r="G1833" i="5"/>
  <c r="G1832" i="5"/>
  <c r="I1832" i="5" s="1"/>
  <c r="H1826" i="5"/>
  <c r="G1826" i="5"/>
  <c r="G1810" i="5"/>
  <c r="G1809" i="5"/>
  <c r="I1809" i="5" s="1"/>
  <c r="H1808" i="5"/>
  <c r="G1808" i="5"/>
  <c r="G1805" i="5"/>
  <c r="I1805" i="5" s="1"/>
  <c r="G1804" i="5"/>
  <c r="G1803" i="5"/>
  <c r="I1803" i="5" s="1"/>
  <c r="G1802" i="5"/>
  <c r="G1801" i="5"/>
  <c r="G1799" i="5"/>
  <c r="I1799" i="5" s="1"/>
  <c r="G1795" i="5"/>
  <c r="G1794" i="5"/>
  <c r="I1794" i="5" s="1"/>
  <c r="G1783" i="5"/>
  <c r="I1783" i="5" s="1"/>
  <c r="G1780" i="5"/>
  <c r="I1780" i="5" s="1"/>
  <c r="H1779" i="5"/>
  <c r="G1779" i="5"/>
  <c r="H1778" i="5"/>
  <c r="G1778" i="5"/>
  <c r="H1777" i="5"/>
  <c r="G1777" i="5"/>
  <c r="H1776" i="5"/>
  <c r="G1776" i="5"/>
  <c r="H1775" i="5"/>
  <c r="G1775" i="5"/>
  <c r="H1774" i="5"/>
  <c r="G1774" i="5"/>
  <c r="H1773" i="5"/>
  <c r="G1773" i="5"/>
  <c r="H1743" i="5"/>
  <c r="G1743" i="5"/>
  <c r="G1721" i="5"/>
  <c r="H1720" i="5"/>
  <c r="G1720" i="5"/>
  <c r="G1683" i="5"/>
  <c r="G1681" i="5"/>
  <c r="G1661" i="5"/>
  <c r="G1658" i="5"/>
  <c r="G1656" i="5"/>
  <c r="G1630" i="5"/>
  <c r="G1599" i="5"/>
  <c r="G1598" i="5"/>
  <c r="G1521" i="5"/>
  <c r="G1516" i="5"/>
  <c r="G1513" i="5"/>
  <c r="G1484" i="5"/>
  <c r="G1471" i="5"/>
  <c r="G1445" i="5"/>
  <c r="G1425" i="5"/>
  <c r="G1424" i="5"/>
  <c r="G1388" i="5"/>
  <c r="G1361" i="5"/>
  <c r="G1342" i="5"/>
  <c r="G1300" i="5"/>
  <c r="G1299" i="5"/>
  <c r="G1270" i="5"/>
  <c r="G1247" i="5"/>
  <c r="G1217" i="5"/>
  <c r="G1193" i="5"/>
  <c r="G1191" i="5"/>
  <c r="G1184" i="5"/>
  <c r="G1174" i="5"/>
  <c r="G1123" i="5"/>
  <c r="G1122" i="5"/>
  <c r="G1081" i="5"/>
  <c r="G1053" i="5"/>
  <c r="G994" i="5"/>
  <c r="G993" i="5"/>
  <c r="G989" i="5"/>
  <c r="G971" i="5"/>
  <c r="G970" i="5"/>
  <c r="G944" i="5"/>
  <c r="G940" i="5"/>
  <c r="G920" i="5"/>
  <c r="G919" i="5"/>
  <c r="G893" i="5"/>
  <c r="G891" i="5"/>
  <c r="G874" i="5"/>
  <c r="G871" i="5"/>
  <c r="G870" i="5"/>
  <c r="G869" i="5"/>
  <c r="G868" i="5"/>
  <c r="G867" i="5"/>
  <c r="G866" i="5"/>
  <c r="G862" i="5"/>
  <c r="G861" i="5"/>
  <c r="H849" i="5"/>
  <c r="G848" i="5"/>
  <c r="H839" i="5"/>
  <c r="H836" i="5"/>
  <c r="G827" i="5"/>
  <c r="G826" i="5"/>
  <c r="G825" i="5"/>
  <c r="G824" i="5"/>
  <c r="G823" i="5"/>
  <c r="G822" i="5"/>
  <c r="G817" i="5"/>
  <c r="G777" i="5"/>
  <c r="G775" i="5"/>
  <c r="G774" i="5"/>
  <c r="G735" i="5"/>
  <c r="G733" i="5"/>
  <c r="G732" i="5"/>
  <c r="G731" i="5"/>
  <c r="G729" i="5"/>
  <c r="G728" i="5"/>
  <c r="G727" i="5"/>
  <c r="G726" i="5"/>
  <c r="G721" i="5"/>
  <c r="G720" i="5"/>
  <c r="G719" i="5"/>
  <c r="G718" i="5"/>
  <c r="G685" i="5"/>
  <c r="G683" i="5"/>
  <c r="G682" i="5"/>
  <c r="G681" i="5"/>
  <c r="G680" i="5"/>
  <c r="G679" i="5"/>
  <c r="G677" i="5"/>
  <c r="G676" i="5"/>
  <c r="G675" i="5"/>
  <c r="G674" i="5"/>
  <c r="G670" i="5"/>
  <c r="G669" i="5"/>
  <c r="G668" i="5"/>
  <c r="G667" i="5"/>
  <c r="G626" i="5"/>
  <c r="G624" i="5"/>
  <c r="G623" i="5"/>
  <c r="G581" i="5"/>
  <c r="G579" i="5"/>
  <c r="G578" i="5"/>
  <c r="G577" i="5"/>
  <c r="G574" i="5"/>
  <c r="G573" i="5"/>
  <c r="G572" i="5"/>
  <c r="G547" i="5"/>
  <c r="G546" i="5"/>
  <c r="G545" i="5"/>
  <c r="G544" i="5"/>
  <c r="G543" i="5"/>
  <c r="G542" i="5"/>
  <c r="G514" i="5"/>
  <c r="G513" i="5"/>
  <c r="G512" i="5"/>
  <c r="G511" i="5"/>
  <c r="G510" i="5"/>
  <c r="G509" i="5"/>
  <c r="G508" i="5"/>
  <c r="G507" i="5"/>
  <c r="G506" i="5"/>
  <c r="G505" i="5"/>
  <c r="G473" i="5"/>
  <c r="H461" i="5"/>
  <c r="H458" i="5"/>
  <c r="G457" i="5"/>
  <c r="H452" i="5"/>
  <c r="G451" i="5"/>
  <c r="G448" i="5"/>
  <c r="G447" i="5"/>
  <c r="G434" i="5"/>
  <c r="H431" i="5"/>
  <c r="G428" i="5"/>
  <c r="G425" i="5"/>
  <c r="H424" i="5"/>
  <c r="G419" i="5"/>
  <c r="H418" i="5"/>
  <c r="G415" i="5"/>
  <c r="G414" i="5"/>
  <c r="H404" i="5"/>
  <c r="G400" i="5"/>
  <c r="H398" i="5"/>
  <c r="G397" i="5"/>
  <c r="G392" i="5"/>
  <c r="H391" i="5"/>
  <c r="G388" i="5"/>
  <c r="G387" i="5"/>
  <c r="G380" i="5"/>
  <c r="H372" i="5"/>
  <c r="H370" i="5"/>
  <c r="G366" i="5"/>
  <c r="H363" i="5"/>
  <c r="H356" i="5"/>
  <c r="G350" i="5"/>
  <c r="G348" i="5"/>
  <c r="H343" i="5"/>
  <c r="H339" i="5"/>
  <c r="I339" i="5" s="1"/>
  <c r="G338" i="5"/>
  <c r="H336" i="5"/>
  <c r="G335" i="5"/>
  <c r="H333" i="5"/>
  <c r="H332" i="5"/>
  <c r="H330" i="5"/>
  <c r="H329" i="5"/>
  <c r="H328" i="5"/>
  <c r="H326" i="5"/>
  <c r="H325" i="5"/>
  <c r="H322" i="5"/>
  <c r="G321" i="5"/>
  <c r="H320" i="5"/>
  <c r="H317" i="5"/>
  <c r="G316" i="5"/>
  <c r="H315" i="5"/>
  <c r="H314" i="5"/>
  <c r="G312" i="5"/>
  <c r="G311" i="5"/>
  <c r="H310" i="5"/>
  <c r="H309" i="5"/>
  <c r="G308" i="5"/>
  <c r="H306" i="5"/>
  <c r="H305" i="5"/>
  <c r="H303" i="5"/>
  <c r="H302" i="5"/>
  <c r="H301" i="5"/>
  <c r="H300" i="5"/>
  <c r="H299" i="5"/>
  <c r="G296" i="5"/>
  <c r="G295" i="5"/>
  <c r="H292" i="5"/>
  <c r="H291" i="5"/>
  <c r="G287" i="5"/>
  <c r="G286" i="5"/>
  <c r="H284" i="5"/>
  <c r="H283" i="5"/>
  <c r="H282" i="5"/>
  <c r="I14213" i="7"/>
  <c r="J14213" i="7" s="1"/>
  <c r="I14212" i="7"/>
  <c r="J14212" i="7" s="1"/>
  <c r="I14211" i="7"/>
  <c r="J14211" i="7" s="1"/>
  <c r="I14210" i="7"/>
  <c r="J14210" i="7" s="1"/>
  <c r="I14209" i="7"/>
  <c r="J14209" i="7" s="1"/>
  <c r="I14208" i="7"/>
  <c r="J14208" i="7" s="1"/>
  <c r="I14207" i="7"/>
  <c r="J14207" i="7" s="1"/>
  <c r="I14206" i="7"/>
  <c r="J14206" i="7" s="1"/>
  <c r="I14205" i="7"/>
  <c r="J14205" i="7" s="1"/>
  <c r="I14199" i="7"/>
  <c r="J14199" i="7" s="1"/>
  <c r="I14198" i="7"/>
  <c r="J14198" i="7" s="1"/>
  <c r="I14197" i="7"/>
  <c r="J14197" i="7" s="1"/>
  <c r="J14196" i="7"/>
  <c r="I14196" i="7"/>
  <c r="I14190" i="7"/>
  <c r="J14190" i="7" s="1"/>
  <c r="I14189" i="7"/>
  <c r="J14189" i="7" s="1"/>
  <c r="I14188" i="7"/>
  <c r="J14188" i="7" s="1"/>
  <c r="I14187" i="7"/>
  <c r="J14187" i="7" s="1"/>
  <c r="I14181" i="7"/>
  <c r="J14181" i="7" s="1"/>
  <c r="J14180" i="7"/>
  <c r="I14180" i="7"/>
  <c r="I14179" i="7"/>
  <c r="J14179" i="7" s="1"/>
  <c r="I14178" i="7"/>
  <c r="J14178" i="7" s="1"/>
  <c r="K14176" i="7" s="1"/>
  <c r="I14177" i="7"/>
  <c r="J14177" i="7" s="1"/>
  <c r="I14171" i="7"/>
  <c r="J14171" i="7" s="1"/>
  <c r="I14170" i="7"/>
  <c r="J14170" i="7" s="1"/>
  <c r="I14169" i="7"/>
  <c r="J14169" i="7" s="1"/>
  <c r="I14168" i="7"/>
  <c r="J14168" i="7" s="1"/>
  <c r="I14167" i="7"/>
  <c r="J14167" i="7" s="1"/>
  <c r="I14160" i="7"/>
  <c r="J14160" i="7" s="1"/>
  <c r="I14159" i="7"/>
  <c r="J14159" i="7" s="1"/>
  <c r="I14158" i="7"/>
  <c r="J14158" i="7" s="1"/>
  <c r="I14157" i="7"/>
  <c r="J14157" i="7" s="1"/>
  <c r="I14156" i="7"/>
  <c r="J14156" i="7" s="1"/>
  <c r="I14155" i="7"/>
  <c r="J14155" i="7" s="1"/>
  <c r="I14154" i="7"/>
  <c r="J14154" i="7" s="1"/>
  <c r="I14147" i="7"/>
  <c r="J14147" i="7" s="1"/>
  <c r="I14146" i="7"/>
  <c r="J14146" i="7" s="1"/>
  <c r="I14145" i="7"/>
  <c r="J14145" i="7" s="1"/>
  <c r="I14144" i="7"/>
  <c r="J14144" i="7" s="1"/>
  <c r="I14143" i="7"/>
  <c r="J14143" i="7" s="1"/>
  <c r="I14142" i="7"/>
  <c r="J14142" i="7" s="1"/>
  <c r="J14141" i="7"/>
  <c r="I14141" i="7"/>
  <c r="I14140" i="7"/>
  <c r="J14140" i="7" s="1"/>
  <c r="I14139" i="7"/>
  <c r="J14139" i="7" s="1"/>
  <c r="I14133" i="7"/>
  <c r="J14133" i="7" s="1"/>
  <c r="I14132" i="7"/>
  <c r="J14132" i="7" s="1"/>
  <c r="I14131" i="7"/>
  <c r="J14131" i="7" s="1"/>
  <c r="I14130" i="7"/>
  <c r="J14130" i="7" s="1"/>
  <c r="I14129" i="7"/>
  <c r="J14129" i="7" s="1"/>
  <c r="I14128" i="7"/>
  <c r="J14128" i="7" s="1"/>
  <c r="I14121" i="7"/>
  <c r="J14121" i="7" s="1"/>
  <c r="I14120" i="7"/>
  <c r="J14120" i="7" s="1"/>
  <c r="I14119" i="7"/>
  <c r="J14119" i="7" s="1"/>
  <c r="I14118" i="7"/>
  <c r="J14118" i="7" s="1"/>
  <c r="I14117" i="7"/>
  <c r="J14117" i="7" s="1"/>
  <c r="I14116" i="7"/>
  <c r="J14116" i="7" s="1"/>
  <c r="I14115" i="7"/>
  <c r="J14115" i="7" s="1"/>
  <c r="J14109" i="7"/>
  <c r="I14109" i="7"/>
  <c r="I14108" i="7"/>
  <c r="J14108" i="7" s="1"/>
  <c r="I14107" i="7"/>
  <c r="J14107" i="7" s="1"/>
  <c r="I14106" i="7"/>
  <c r="J14106" i="7" s="1"/>
  <c r="I14105" i="7"/>
  <c r="J14105" i="7" s="1"/>
  <c r="J14098" i="7"/>
  <c r="J14097" i="7"/>
  <c r="L14096" i="7" s="1"/>
  <c r="H1683" i="5" s="1"/>
  <c r="I14090" i="7"/>
  <c r="J14090" i="7" s="1"/>
  <c r="I14089" i="7"/>
  <c r="J14089" i="7" s="1"/>
  <c r="L14088" i="7" s="1"/>
  <c r="H1681" i="5" s="1"/>
  <c r="I14082" i="7"/>
  <c r="J14082" i="7" s="1"/>
  <c r="J14081" i="7"/>
  <c r="I14081" i="7"/>
  <c r="I14080" i="7"/>
  <c r="J14080" i="7" s="1"/>
  <c r="I14079" i="7"/>
  <c r="J14079" i="7" s="1"/>
  <c r="I14078" i="7"/>
  <c r="J14078" i="7" s="1"/>
  <c r="I14072" i="7"/>
  <c r="J14072" i="7" s="1"/>
  <c r="I14071" i="7"/>
  <c r="J14071" i="7" s="1"/>
  <c r="I14070" i="7"/>
  <c r="J14070" i="7" s="1"/>
  <c r="I14069" i="7"/>
  <c r="J14069" i="7" s="1"/>
  <c r="I14068" i="7"/>
  <c r="J14068" i="7" s="1"/>
  <c r="I14062" i="7"/>
  <c r="J14062" i="7" s="1"/>
  <c r="I14061" i="7"/>
  <c r="J14061" i="7" s="1"/>
  <c r="I14060" i="7"/>
  <c r="J14060" i="7" s="1"/>
  <c r="I14059" i="7"/>
  <c r="J14059" i="7" s="1"/>
  <c r="I14058" i="7"/>
  <c r="J14058" i="7" s="1"/>
  <c r="I14051" i="7"/>
  <c r="J14051" i="7" s="1"/>
  <c r="I14050" i="7"/>
  <c r="J14050" i="7" s="1"/>
  <c r="I14049" i="7"/>
  <c r="J14049" i="7" s="1"/>
  <c r="I14048" i="7"/>
  <c r="J14048" i="7" s="1"/>
  <c r="I14047" i="7"/>
  <c r="J14047" i="7" s="1"/>
  <c r="I14046" i="7"/>
  <c r="J14046" i="7" s="1"/>
  <c r="I14045" i="7"/>
  <c r="J14045" i="7" s="1"/>
  <c r="I14044" i="7"/>
  <c r="J14044" i="7" s="1"/>
  <c r="I14038" i="7"/>
  <c r="J14038" i="7" s="1"/>
  <c r="I14037" i="7"/>
  <c r="J14037" i="7" s="1"/>
  <c r="I14036" i="7"/>
  <c r="J14036" i="7" s="1"/>
  <c r="I14035" i="7"/>
  <c r="J14035" i="7" s="1"/>
  <c r="I14034" i="7"/>
  <c r="J14034" i="7" s="1"/>
  <c r="I14033" i="7"/>
  <c r="J14033" i="7" s="1"/>
  <c r="I14026" i="7"/>
  <c r="J14026" i="7" s="1"/>
  <c r="I14025" i="7"/>
  <c r="J14025" i="7" s="1"/>
  <c r="I14024" i="7"/>
  <c r="J14024" i="7" s="1"/>
  <c r="I14023" i="7"/>
  <c r="J14023" i="7" s="1"/>
  <c r="I14022" i="7"/>
  <c r="J14022" i="7" s="1"/>
  <c r="I14021" i="7"/>
  <c r="J14021" i="7" s="1"/>
  <c r="I14020" i="7"/>
  <c r="J14020" i="7" s="1"/>
  <c r="I14019" i="7"/>
  <c r="J14019" i="7" s="1"/>
  <c r="I14018" i="7"/>
  <c r="J14018" i="7" s="1"/>
  <c r="I14010" i="7"/>
  <c r="J14010" i="7" s="1"/>
  <c r="I14009" i="7"/>
  <c r="J14009" i="7" s="1"/>
  <c r="I14008" i="7"/>
  <c r="J14008" i="7" s="1"/>
  <c r="I14007" i="7"/>
  <c r="J14007" i="7" s="1"/>
  <c r="I14006" i="7"/>
  <c r="J14006" i="7" s="1"/>
  <c r="I14005" i="7"/>
  <c r="J14005" i="7" s="1"/>
  <c r="I14004" i="7"/>
  <c r="J14004" i="7" s="1"/>
  <c r="I14003" i="7"/>
  <c r="J14003" i="7" s="1"/>
  <c r="I13995" i="7"/>
  <c r="J13995" i="7" s="1"/>
  <c r="I13994" i="7"/>
  <c r="J13994" i="7" s="1"/>
  <c r="I13993" i="7"/>
  <c r="J13993" i="7" s="1"/>
  <c r="I13992" i="7"/>
  <c r="J13992" i="7" s="1"/>
  <c r="I13991" i="7"/>
  <c r="J13991" i="7" s="1"/>
  <c r="I13990" i="7"/>
  <c r="J13990" i="7" s="1"/>
  <c r="I13989" i="7"/>
  <c r="J13989" i="7" s="1"/>
  <c r="I13988" i="7"/>
  <c r="J13988" i="7" s="1"/>
  <c r="I13987" i="7"/>
  <c r="J13987" i="7" s="1"/>
  <c r="I13980" i="7"/>
  <c r="J13980" i="7" s="1"/>
  <c r="I13979" i="7"/>
  <c r="J13979" i="7" s="1"/>
  <c r="I13978" i="7"/>
  <c r="J13978" i="7" s="1"/>
  <c r="I13977" i="7"/>
  <c r="J13977" i="7" s="1"/>
  <c r="I13976" i="7"/>
  <c r="J13976" i="7" s="1"/>
  <c r="J13970" i="7"/>
  <c r="I13970" i="7"/>
  <c r="I13969" i="7"/>
  <c r="J13969" i="7" s="1"/>
  <c r="I13968" i="7"/>
  <c r="J13968" i="7" s="1"/>
  <c r="I13967" i="7"/>
  <c r="J13967" i="7" s="1"/>
  <c r="I13966" i="7"/>
  <c r="J13966" i="7" s="1"/>
  <c r="I13965" i="7"/>
  <c r="J13965" i="7" s="1"/>
  <c r="I13964" i="7"/>
  <c r="J13964" i="7" s="1"/>
  <c r="I13957" i="7"/>
  <c r="J13957" i="7" s="1"/>
  <c r="J13956" i="7"/>
  <c r="L13955" i="7" s="1"/>
  <c r="H1661" i="5" s="1"/>
  <c r="I13956" i="7"/>
  <c r="I13950" i="7"/>
  <c r="J13950" i="7" s="1"/>
  <c r="I13949" i="7"/>
  <c r="J13949" i="7" s="1"/>
  <c r="K13947" i="7" s="1"/>
  <c r="I13948" i="7"/>
  <c r="J13948" i="7" s="1"/>
  <c r="J13941" i="7"/>
  <c r="J13940" i="7"/>
  <c r="L13939" i="7" s="1"/>
  <c r="H1658" i="5" s="1"/>
  <c r="I13933" i="7"/>
  <c r="J13933" i="7" s="1"/>
  <c r="I13932" i="7"/>
  <c r="J13932" i="7" s="1"/>
  <c r="L13931" i="7" s="1"/>
  <c r="H1656" i="5" s="1"/>
  <c r="I13925" i="7"/>
  <c r="J13925" i="7" s="1"/>
  <c r="I13924" i="7"/>
  <c r="J13924" i="7" s="1"/>
  <c r="J13923" i="7"/>
  <c r="I13923" i="7"/>
  <c r="I13922" i="7"/>
  <c r="J13922" i="7" s="1"/>
  <c r="I13921" i="7"/>
  <c r="J13921" i="7" s="1"/>
  <c r="I13915" i="7"/>
  <c r="J13915" i="7" s="1"/>
  <c r="I13914" i="7"/>
  <c r="J13914" i="7" s="1"/>
  <c r="I13913" i="7"/>
  <c r="J13913" i="7" s="1"/>
  <c r="I13912" i="7"/>
  <c r="J13912" i="7" s="1"/>
  <c r="I13911" i="7"/>
  <c r="J13911" i="7" s="1"/>
  <c r="I13905" i="7"/>
  <c r="J13905" i="7" s="1"/>
  <c r="I13904" i="7"/>
  <c r="J13904" i="7" s="1"/>
  <c r="I13903" i="7"/>
  <c r="J13903" i="7" s="1"/>
  <c r="I13902" i="7"/>
  <c r="J13902" i="7" s="1"/>
  <c r="I13901" i="7"/>
  <c r="J13901" i="7" s="1"/>
  <c r="I13895" i="7"/>
  <c r="J13895" i="7" s="1"/>
  <c r="J13894" i="7"/>
  <c r="I13894" i="7"/>
  <c r="I13893" i="7"/>
  <c r="J13893" i="7" s="1"/>
  <c r="I13892" i="7"/>
  <c r="J13892" i="7" s="1"/>
  <c r="I13891" i="7"/>
  <c r="J13891" i="7" s="1"/>
  <c r="I13884" i="7"/>
  <c r="J13884" i="7" s="1"/>
  <c r="I13883" i="7"/>
  <c r="J13883" i="7" s="1"/>
  <c r="I13882" i="7"/>
  <c r="J13882" i="7" s="1"/>
  <c r="I13881" i="7"/>
  <c r="J13881" i="7" s="1"/>
  <c r="I13880" i="7"/>
  <c r="J13880" i="7" s="1"/>
  <c r="I13879" i="7"/>
  <c r="J13879" i="7" s="1"/>
  <c r="I13878" i="7"/>
  <c r="J13878" i="7" s="1"/>
  <c r="I13877" i="7"/>
  <c r="J13877" i="7" s="1"/>
  <c r="I13871" i="7"/>
  <c r="J13871" i="7" s="1"/>
  <c r="I13870" i="7"/>
  <c r="J13870" i="7" s="1"/>
  <c r="I13869" i="7"/>
  <c r="J13869" i="7" s="1"/>
  <c r="I13868" i="7"/>
  <c r="J13868" i="7" s="1"/>
  <c r="J13867" i="7"/>
  <c r="I13867" i="7"/>
  <c r="I13866" i="7"/>
  <c r="J13866" i="7" s="1"/>
  <c r="I13859" i="7"/>
  <c r="J13859" i="7" s="1"/>
  <c r="I13858" i="7"/>
  <c r="J13858" i="7" s="1"/>
  <c r="I13857" i="7"/>
  <c r="J13857" i="7" s="1"/>
  <c r="I13856" i="7"/>
  <c r="J13856" i="7" s="1"/>
  <c r="I13855" i="7"/>
  <c r="J13855" i="7" s="1"/>
  <c r="I13854" i="7"/>
  <c r="J13854" i="7" s="1"/>
  <c r="I13853" i="7"/>
  <c r="J13853" i="7" s="1"/>
  <c r="I13852" i="7"/>
  <c r="J13852" i="7" s="1"/>
  <c r="I13851" i="7"/>
  <c r="J13851" i="7" s="1"/>
  <c r="I13843" i="7"/>
  <c r="J13843" i="7" s="1"/>
  <c r="I13842" i="7"/>
  <c r="J13842" i="7" s="1"/>
  <c r="I13841" i="7"/>
  <c r="J13841" i="7" s="1"/>
  <c r="I13840" i="7"/>
  <c r="J13840" i="7" s="1"/>
  <c r="I13839" i="7"/>
  <c r="J13839" i="7" s="1"/>
  <c r="I13838" i="7"/>
  <c r="J13838" i="7" s="1"/>
  <c r="I13837" i="7"/>
  <c r="J13837" i="7" s="1"/>
  <c r="I13836" i="7"/>
  <c r="J13836" i="7" s="1"/>
  <c r="I13828" i="7"/>
  <c r="J13828" i="7" s="1"/>
  <c r="I13827" i="7"/>
  <c r="J13827" i="7" s="1"/>
  <c r="I13826" i="7"/>
  <c r="J13826" i="7" s="1"/>
  <c r="I13825" i="7"/>
  <c r="J13825" i="7" s="1"/>
  <c r="I13819" i="7"/>
  <c r="J13819" i="7" s="1"/>
  <c r="I13818" i="7"/>
  <c r="J13818" i="7" s="1"/>
  <c r="I13817" i="7"/>
  <c r="J13817" i="7" s="1"/>
  <c r="I13816" i="7"/>
  <c r="J13816" i="7" s="1"/>
  <c r="I13815" i="7"/>
  <c r="J13815" i="7" s="1"/>
  <c r="I13814" i="7"/>
  <c r="J13814" i="7" s="1"/>
  <c r="I13813" i="7"/>
  <c r="J13813" i="7" s="1"/>
  <c r="I13812" i="7"/>
  <c r="J13812" i="7" s="1"/>
  <c r="I13811" i="7"/>
  <c r="J13811" i="7" s="1"/>
  <c r="I13804" i="7"/>
  <c r="J13804" i="7" s="1"/>
  <c r="I13803" i="7"/>
  <c r="J13803" i="7" s="1"/>
  <c r="I13802" i="7"/>
  <c r="J13802" i="7" s="1"/>
  <c r="I13801" i="7"/>
  <c r="J13801" i="7" s="1"/>
  <c r="I13800" i="7"/>
  <c r="J13800" i="7" s="1"/>
  <c r="I13799" i="7"/>
  <c r="J13799" i="7" s="1"/>
  <c r="I13798" i="7"/>
  <c r="J13798" i="7" s="1"/>
  <c r="I13797" i="7"/>
  <c r="J13797" i="7" s="1"/>
  <c r="I13796" i="7"/>
  <c r="J13796" i="7" s="1"/>
  <c r="I13795" i="7"/>
  <c r="J13795" i="7" s="1"/>
  <c r="I13794" i="7"/>
  <c r="J13794" i="7" s="1"/>
  <c r="I13793" i="7"/>
  <c r="J13793" i="7" s="1"/>
  <c r="I13792" i="7"/>
  <c r="J13792" i="7" s="1"/>
  <c r="I13791" i="7"/>
  <c r="J13791" i="7" s="1"/>
  <c r="I13790" i="7"/>
  <c r="J13790" i="7" s="1"/>
  <c r="I13789" i="7"/>
  <c r="J13789" i="7" s="1"/>
  <c r="I13788" i="7"/>
  <c r="J13788" i="7" s="1"/>
  <c r="I13782" i="7"/>
  <c r="J13782" i="7" s="1"/>
  <c r="I13781" i="7"/>
  <c r="J13781" i="7" s="1"/>
  <c r="I13780" i="7"/>
  <c r="J13780" i="7" s="1"/>
  <c r="I13779" i="7"/>
  <c r="J13779" i="7" s="1"/>
  <c r="I13778" i="7"/>
  <c r="J13778" i="7" s="1"/>
  <c r="I13777" i="7"/>
  <c r="J13777" i="7" s="1"/>
  <c r="I13776" i="7"/>
  <c r="J13776" i="7" s="1"/>
  <c r="J13775" i="7"/>
  <c r="I13775" i="7"/>
  <c r="I13774" i="7"/>
  <c r="J13774" i="7" s="1"/>
  <c r="I13768" i="7"/>
  <c r="J13768" i="7" s="1"/>
  <c r="I13767" i="7"/>
  <c r="J13767" i="7" s="1"/>
  <c r="I13766" i="7"/>
  <c r="J13766" i="7" s="1"/>
  <c r="I13765" i="7"/>
  <c r="J13765" i="7" s="1"/>
  <c r="I13764" i="7"/>
  <c r="J13764" i="7" s="1"/>
  <c r="I13763" i="7"/>
  <c r="J13763" i="7" s="1"/>
  <c r="I13755" i="7"/>
  <c r="J13755" i="7" s="1"/>
  <c r="I13754" i="7"/>
  <c r="J13754" i="7" s="1"/>
  <c r="J13753" i="7"/>
  <c r="I13753" i="7"/>
  <c r="I13752" i="7"/>
  <c r="J13752" i="7" s="1"/>
  <c r="I13746" i="7"/>
  <c r="J13746" i="7" s="1"/>
  <c r="I13745" i="7"/>
  <c r="J13745" i="7" s="1"/>
  <c r="I13744" i="7"/>
  <c r="J13744" i="7" s="1"/>
  <c r="I13743" i="7"/>
  <c r="J13743" i="7" s="1"/>
  <c r="I13742" i="7"/>
  <c r="J13742" i="7" s="1"/>
  <c r="I13741" i="7"/>
  <c r="J13741" i="7" s="1"/>
  <c r="I13740" i="7"/>
  <c r="J13740" i="7" s="1"/>
  <c r="I13739" i="7"/>
  <c r="J13739" i="7" s="1"/>
  <c r="I13738" i="7"/>
  <c r="J13738" i="7" s="1"/>
  <c r="I13732" i="7"/>
  <c r="J13732" i="7" s="1"/>
  <c r="I13731" i="7"/>
  <c r="J13731" i="7" s="1"/>
  <c r="L13730" i="7" s="1"/>
  <c r="H1630" i="5" s="1"/>
  <c r="I13725" i="7"/>
  <c r="J13725" i="7" s="1"/>
  <c r="I13724" i="7"/>
  <c r="J13724" i="7" s="1"/>
  <c r="I13723" i="7"/>
  <c r="J13723" i="7" s="1"/>
  <c r="I13722" i="7"/>
  <c r="J13722" i="7" s="1"/>
  <c r="I13721" i="7"/>
  <c r="J13721" i="7" s="1"/>
  <c r="I13720" i="7"/>
  <c r="J13720" i="7" s="1"/>
  <c r="I13719" i="7"/>
  <c r="J13719" i="7" s="1"/>
  <c r="I13718" i="7"/>
  <c r="J13718" i="7" s="1"/>
  <c r="I13717" i="7"/>
  <c r="J13717" i="7" s="1"/>
  <c r="J13716" i="7"/>
  <c r="I13716" i="7"/>
  <c r="I13715" i="7"/>
  <c r="J13715" i="7" s="1"/>
  <c r="I13709" i="7"/>
  <c r="J13709" i="7" s="1"/>
  <c r="I13708" i="7"/>
  <c r="J13708" i="7" s="1"/>
  <c r="I13707" i="7"/>
  <c r="J13707" i="7" s="1"/>
  <c r="I13706" i="7"/>
  <c r="J13706" i="7" s="1"/>
  <c r="I13705" i="7"/>
  <c r="J13705" i="7" s="1"/>
  <c r="I13704" i="7"/>
  <c r="J13704" i="7" s="1"/>
  <c r="J13703" i="7"/>
  <c r="I13703" i="7"/>
  <c r="I13702" i="7"/>
  <c r="J13702" i="7" s="1"/>
  <c r="J13701" i="7"/>
  <c r="I13701" i="7"/>
  <c r="I13700" i="7"/>
  <c r="J13700" i="7" s="1"/>
  <c r="I13699" i="7"/>
  <c r="J13699" i="7" s="1"/>
  <c r="I13698" i="7"/>
  <c r="J13698" i="7" s="1"/>
  <c r="I13697" i="7"/>
  <c r="J13697" i="7" s="1"/>
  <c r="I13696" i="7"/>
  <c r="J13696" i="7" s="1"/>
  <c r="I13695" i="7"/>
  <c r="J13695" i="7" s="1"/>
  <c r="I13694" i="7"/>
  <c r="J13694" i="7" s="1"/>
  <c r="I13693" i="7"/>
  <c r="J13693" i="7" s="1"/>
  <c r="I13692" i="7"/>
  <c r="J13692" i="7" s="1"/>
  <c r="I13691" i="7"/>
  <c r="J13691" i="7" s="1"/>
  <c r="I13690" i="7"/>
  <c r="J13690" i="7" s="1"/>
  <c r="I13689" i="7"/>
  <c r="J13689" i="7" s="1"/>
  <c r="I13688" i="7"/>
  <c r="J13688" i="7" s="1"/>
  <c r="I13687" i="7"/>
  <c r="J13687" i="7" s="1"/>
  <c r="I13681" i="7"/>
  <c r="J13681" i="7" s="1"/>
  <c r="I13680" i="7"/>
  <c r="J13680" i="7" s="1"/>
  <c r="I13679" i="7"/>
  <c r="J13679" i="7" s="1"/>
  <c r="I13678" i="7"/>
  <c r="J13678" i="7" s="1"/>
  <c r="I13677" i="7"/>
  <c r="J13677" i="7" s="1"/>
  <c r="I13676" i="7"/>
  <c r="J13676" i="7" s="1"/>
  <c r="I13675" i="7"/>
  <c r="J13675" i="7" s="1"/>
  <c r="I13674" i="7"/>
  <c r="J13674" i="7" s="1"/>
  <c r="I13673" i="7"/>
  <c r="J13673" i="7" s="1"/>
  <c r="I13672" i="7"/>
  <c r="J13672" i="7" s="1"/>
  <c r="I13671" i="7"/>
  <c r="J13671" i="7" s="1"/>
  <c r="I13670" i="7"/>
  <c r="J13670" i="7" s="1"/>
  <c r="I13669" i="7"/>
  <c r="J13669" i="7" s="1"/>
  <c r="I13668" i="7"/>
  <c r="J13668" i="7" s="1"/>
  <c r="I13667" i="7"/>
  <c r="J13667" i="7" s="1"/>
  <c r="J13666" i="7"/>
  <c r="I13666" i="7"/>
  <c r="I13665" i="7"/>
  <c r="J13665" i="7" s="1"/>
  <c r="I13659" i="7"/>
  <c r="J13659" i="7" s="1"/>
  <c r="I13658" i="7"/>
  <c r="J13658" i="7" s="1"/>
  <c r="I13657" i="7"/>
  <c r="J13657" i="7" s="1"/>
  <c r="I13656" i="7"/>
  <c r="J13656" i="7" s="1"/>
  <c r="I13655" i="7"/>
  <c r="J13655" i="7" s="1"/>
  <c r="I13654" i="7"/>
  <c r="J13654" i="7" s="1"/>
  <c r="I13653" i="7"/>
  <c r="J13653" i="7" s="1"/>
  <c r="I13652" i="7"/>
  <c r="J13652" i="7" s="1"/>
  <c r="I13651" i="7"/>
  <c r="J13651" i="7" s="1"/>
  <c r="I13650" i="7"/>
  <c r="J13650" i="7" s="1"/>
  <c r="I13649" i="7"/>
  <c r="J13649" i="7" s="1"/>
  <c r="I13648" i="7"/>
  <c r="J13648" i="7" s="1"/>
  <c r="I13647" i="7"/>
  <c r="J13647" i="7" s="1"/>
  <c r="I13646" i="7"/>
  <c r="J13646" i="7" s="1"/>
  <c r="I13645" i="7"/>
  <c r="J13645" i="7" s="1"/>
  <c r="I13644" i="7"/>
  <c r="J13644" i="7" s="1"/>
  <c r="I13643" i="7"/>
  <c r="J13643" i="7" s="1"/>
  <c r="I13642" i="7"/>
  <c r="J13642" i="7" s="1"/>
  <c r="I13641" i="7"/>
  <c r="J13641" i="7" s="1"/>
  <c r="I13640" i="7"/>
  <c r="J13640" i="7" s="1"/>
  <c r="I13639" i="7"/>
  <c r="J13639" i="7" s="1"/>
  <c r="I13638" i="7"/>
  <c r="J13638" i="7" s="1"/>
  <c r="I13631" i="7"/>
  <c r="J13631" i="7" s="1"/>
  <c r="I13630" i="7"/>
  <c r="J13630" i="7" s="1"/>
  <c r="I13629" i="7"/>
  <c r="J13629" i="7" s="1"/>
  <c r="I13628" i="7"/>
  <c r="J13628" i="7" s="1"/>
  <c r="I13627" i="7"/>
  <c r="J13627" i="7" s="1"/>
  <c r="I13621" i="7"/>
  <c r="J13621" i="7" s="1"/>
  <c r="I13620" i="7"/>
  <c r="J13620" i="7" s="1"/>
  <c r="I13619" i="7"/>
  <c r="J13619" i="7" s="1"/>
  <c r="I13618" i="7"/>
  <c r="J13618" i="7" s="1"/>
  <c r="I13617" i="7"/>
  <c r="J13617" i="7" s="1"/>
  <c r="I13611" i="7"/>
  <c r="J13611" i="7" s="1"/>
  <c r="I13610" i="7"/>
  <c r="J13610" i="7" s="1"/>
  <c r="I13609" i="7"/>
  <c r="J13609" i="7" s="1"/>
  <c r="I13608" i="7"/>
  <c r="J13608" i="7" s="1"/>
  <c r="I13607" i="7"/>
  <c r="J13607" i="7" s="1"/>
  <c r="I13601" i="7"/>
  <c r="J13601" i="7" s="1"/>
  <c r="I13600" i="7"/>
  <c r="J13600" i="7" s="1"/>
  <c r="I13599" i="7"/>
  <c r="J13599" i="7" s="1"/>
  <c r="I13598" i="7"/>
  <c r="J13598" i="7" s="1"/>
  <c r="I13592" i="7"/>
  <c r="J13592" i="7" s="1"/>
  <c r="I13591" i="7"/>
  <c r="J13591" i="7" s="1"/>
  <c r="I13590" i="7"/>
  <c r="J13590" i="7" s="1"/>
  <c r="I13589" i="7"/>
  <c r="J13589" i="7" s="1"/>
  <c r="I13588" i="7"/>
  <c r="J13588" i="7" s="1"/>
  <c r="I13587" i="7"/>
  <c r="J13587" i="7" s="1"/>
  <c r="I13581" i="7"/>
  <c r="J13581" i="7" s="1"/>
  <c r="I13580" i="7"/>
  <c r="J13580" i="7" s="1"/>
  <c r="I13579" i="7"/>
  <c r="J13579" i="7" s="1"/>
  <c r="I13578" i="7"/>
  <c r="J13578" i="7" s="1"/>
  <c r="I13572" i="7"/>
  <c r="J13572" i="7" s="1"/>
  <c r="I13571" i="7"/>
  <c r="J13571" i="7" s="1"/>
  <c r="I13570" i="7"/>
  <c r="J13570" i="7" s="1"/>
  <c r="J13569" i="7"/>
  <c r="I13569" i="7"/>
  <c r="I13563" i="7"/>
  <c r="J13563" i="7" s="1"/>
  <c r="I13562" i="7"/>
  <c r="J13562" i="7" s="1"/>
  <c r="I13561" i="7"/>
  <c r="J13561" i="7" s="1"/>
  <c r="I13560" i="7"/>
  <c r="J13560" i="7" s="1"/>
  <c r="I13554" i="7"/>
  <c r="J13554" i="7" s="1"/>
  <c r="I13553" i="7"/>
  <c r="J13553" i="7" s="1"/>
  <c r="J13552" i="7"/>
  <c r="I13552" i="7"/>
  <c r="I13551" i="7"/>
  <c r="J13551" i="7" s="1"/>
  <c r="I13545" i="7"/>
  <c r="J13545" i="7" s="1"/>
  <c r="I13544" i="7"/>
  <c r="J13544" i="7" s="1"/>
  <c r="I13543" i="7"/>
  <c r="J13543" i="7" s="1"/>
  <c r="I13542" i="7"/>
  <c r="J13542" i="7" s="1"/>
  <c r="I13536" i="7"/>
  <c r="J13536" i="7" s="1"/>
  <c r="I13535" i="7"/>
  <c r="J13535" i="7" s="1"/>
  <c r="J13534" i="7"/>
  <c r="I13534" i="7"/>
  <c r="I13533" i="7"/>
  <c r="J13533" i="7" s="1"/>
  <c r="I13527" i="7"/>
  <c r="J13527" i="7" s="1"/>
  <c r="I13526" i="7"/>
  <c r="J13526" i="7" s="1"/>
  <c r="I13525" i="7"/>
  <c r="J13525" i="7" s="1"/>
  <c r="I13524" i="7"/>
  <c r="J13524" i="7" s="1"/>
  <c r="I13518" i="7"/>
  <c r="J13518" i="7" s="1"/>
  <c r="I13517" i="7"/>
  <c r="J13517" i="7" s="1"/>
  <c r="J13516" i="7"/>
  <c r="K13514" i="7" s="1"/>
  <c r="G1612" i="5" s="1"/>
  <c r="I13516" i="7"/>
  <c r="I13515" i="7"/>
  <c r="J13515" i="7" s="1"/>
  <c r="I13509" i="7"/>
  <c r="J13509" i="7" s="1"/>
  <c r="I13508" i="7"/>
  <c r="J13508" i="7" s="1"/>
  <c r="I13507" i="7"/>
  <c r="J13507" i="7" s="1"/>
  <c r="K13505" i="7" s="1"/>
  <c r="G1611" i="5" s="1"/>
  <c r="I13506" i="7"/>
  <c r="J13506" i="7" s="1"/>
  <c r="I13500" i="7"/>
  <c r="J13500" i="7" s="1"/>
  <c r="I13499" i="7"/>
  <c r="J13499" i="7" s="1"/>
  <c r="J13498" i="7"/>
  <c r="I13498" i="7"/>
  <c r="I13497" i="7"/>
  <c r="J13497" i="7" s="1"/>
  <c r="I13491" i="7"/>
  <c r="J13491" i="7" s="1"/>
  <c r="I13490" i="7"/>
  <c r="J13490" i="7" s="1"/>
  <c r="I13489" i="7"/>
  <c r="J13489" i="7" s="1"/>
  <c r="I13488" i="7"/>
  <c r="J13488" i="7" s="1"/>
  <c r="I13487" i="7"/>
  <c r="J13487" i="7" s="1"/>
  <c r="I13486" i="7"/>
  <c r="J13486" i="7" s="1"/>
  <c r="J13480" i="7"/>
  <c r="I13480" i="7"/>
  <c r="I13479" i="7"/>
  <c r="J13479" i="7" s="1"/>
  <c r="I13478" i="7"/>
  <c r="J13478" i="7" s="1"/>
  <c r="I13477" i="7"/>
  <c r="J13477" i="7" s="1"/>
  <c r="I13476" i="7"/>
  <c r="J13476" i="7" s="1"/>
  <c r="K13474" i="7" s="1"/>
  <c r="G1608" i="5" s="1"/>
  <c r="I13475" i="7"/>
  <c r="J13475" i="7" s="1"/>
  <c r="I13469" i="7"/>
  <c r="J13469" i="7" s="1"/>
  <c r="I13468" i="7"/>
  <c r="J13468" i="7" s="1"/>
  <c r="J13467" i="7"/>
  <c r="I13467" i="7"/>
  <c r="I13466" i="7"/>
  <c r="J13466" i="7" s="1"/>
  <c r="I13465" i="7"/>
  <c r="J13465" i="7" s="1"/>
  <c r="I13464" i="7"/>
  <c r="J13464" i="7" s="1"/>
  <c r="I13458" i="7"/>
  <c r="J13458" i="7" s="1"/>
  <c r="I13457" i="7"/>
  <c r="J13457" i="7" s="1"/>
  <c r="I13456" i="7"/>
  <c r="J13456" i="7" s="1"/>
  <c r="I13455" i="7"/>
  <c r="J13455" i="7" s="1"/>
  <c r="J13454" i="7"/>
  <c r="I13454" i="7"/>
  <c r="I13453" i="7"/>
  <c r="J13453" i="7" s="1"/>
  <c r="I13452" i="7"/>
  <c r="J13452" i="7" s="1"/>
  <c r="I13446" i="7"/>
  <c r="J13446" i="7" s="1"/>
  <c r="I13445" i="7"/>
  <c r="J13445" i="7" s="1"/>
  <c r="I13444" i="7"/>
  <c r="J13444" i="7" s="1"/>
  <c r="I13443" i="7"/>
  <c r="J13443" i="7" s="1"/>
  <c r="I13437" i="7"/>
  <c r="J13437" i="7" s="1"/>
  <c r="J13436" i="7"/>
  <c r="I13436" i="7"/>
  <c r="I13435" i="7"/>
  <c r="J13435" i="7" s="1"/>
  <c r="I13434" i="7"/>
  <c r="J13434" i="7" s="1"/>
  <c r="I13428" i="7"/>
  <c r="J13428" i="7" s="1"/>
  <c r="I13427" i="7"/>
  <c r="J13427" i="7" s="1"/>
  <c r="I13426" i="7"/>
  <c r="J13426" i="7" s="1"/>
  <c r="I13425" i="7"/>
  <c r="J13425" i="7" s="1"/>
  <c r="I13419" i="7"/>
  <c r="J13419" i="7" s="1"/>
  <c r="J13418" i="7"/>
  <c r="I13418" i="7"/>
  <c r="I13417" i="7"/>
  <c r="J13417" i="7" s="1"/>
  <c r="I13416" i="7"/>
  <c r="J13416" i="7" s="1"/>
  <c r="I13410" i="7"/>
  <c r="J13410" i="7" s="1"/>
  <c r="I13409" i="7"/>
  <c r="J13409" i="7" s="1"/>
  <c r="I13408" i="7"/>
  <c r="J13408" i="7" s="1"/>
  <c r="I13407" i="7"/>
  <c r="J13407" i="7" s="1"/>
  <c r="I13400" i="7"/>
  <c r="J13400" i="7" s="1"/>
  <c r="J13399" i="7"/>
  <c r="L13398" i="7" s="1"/>
  <c r="H1599" i="5" s="1"/>
  <c r="I13399" i="7"/>
  <c r="I13393" i="7"/>
  <c r="J13393" i="7" s="1"/>
  <c r="I13392" i="7"/>
  <c r="J13392" i="7" s="1"/>
  <c r="L13391" i="7" s="1"/>
  <c r="H1598" i="5" s="1"/>
  <c r="I13386" i="7"/>
  <c r="J13386" i="7" s="1"/>
  <c r="I13385" i="7"/>
  <c r="J13385" i="7" s="1"/>
  <c r="I13384" i="7"/>
  <c r="J13384" i="7" s="1"/>
  <c r="I13383" i="7"/>
  <c r="J13383" i="7" s="1"/>
  <c r="I13382" i="7"/>
  <c r="J13382" i="7" s="1"/>
  <c r="J13376" i="7"/>
  <c r="I13376" i="7"/>
  <c r="I13375" i="7"/>
  <c r="J13375" i="7" s="1"/>
  <c r="I13374" i="7"/>
  <c r="J13374" i="7" s="1"/>
  <c r="I13373" i="7"/>
  <c r="J13373" i="7" s="1"/>
  <c r="I13367" i="7"/>
  <c r="J13367" i="7" s="1"/>
  <c r="I13366" i="7"/>
  <c r="J13366" i="7" s="1"/>
  <c r="I13365" i="7"/>
  <c r="J13365" i="7" s="1"/>
  <c r="I13364" i="7"/>
  <c r="J13364" i="7" s="1"/>
  <c r="J13358" i="7"/>
  <c r="I13358" i="7"/>
  <c r="I13357" i="7"/>
  <c r="J13357" i="7" s="1"/>
  <c r="I13356" i="7"/>
  <c r="J13356" i="7" s="1"/>
  <c r="I13355" i="7"/>
  <c r="J13355" i="7" s="1"/>
  <c r="I13349" i="7"/>
  <c r="J13349" i="7" s="1"/>
  <c r="I13348" i="7"/>
  <c r="J13348" i="7" s="1"/>
  <c r="I13347" i="7"/>
  <c r="J13347" i="7" s="1"/>
  <c r="I13346" i="7"/>
  <c r="J13346" i="7" s="1"/>
  <c r="J13340" i="7"/>
  <c r="I13340" i="7"/>
  <c r="I13339" i="7"/>
  <c r="J13339" i="7" s="1"/>
  <c r="I13338" i="7"/>
  <c r="J13338" i="7" s="1"/>
  <c r="I13337" i="7"/>
  <c r="J13337" i="7" s="1"/>
  <c r="I13336" i="7"/>
  <c r="J13336" i="7" s="1"/>
  <c r="I13335" i="7"/>
  <c r="J13335" i="7" s="1"/>
  <c r="I13334" i="7"/>
  <c r="J13334" i="7" s="1"/>
  <c r="I13328" i="7"/>
  <c r="J13328" i="7" s="1"/>
  <c r="J13327" i="7"/>
  <c r="I13327" i="7"/>
  <c r="I13326" i="7"/>
  <c r="J13326" i="7" s="1"/>
  <c r="I13325" i="7"/>
  <c r="J13325" i="7" s="1"/>
  <c r="I13324" i="7"/>
  <c r="J13324" i="7" s="1"/>
  <c r="I13318" i="7"/>
  <c r="J13318" i="7" s="1"/>
  <c r="I13317" i="7"/>
  <c r="J13317" i="7" s="1"/>
  <c r="I13316" i="7"/>
  <c r="J13316" i="7" s="1"/>
  <c r="I13315" i="7"/>
  <c r="J13315" i="7" s="1"/>
  <c r="J13314" i="7"/>
  <c r="I13314" i="7"/>
  <c r="I13308" i="7"/>
  <c r="J13308" i="7" s="1"/>
  <c r="I13307" i="7"/>
  <c r="J13307" i="7" s="1"/>
  <c r="I13306" i="7"/>
  <c r="J13306" i="7" s="1"/>
  <c r="I13305" i="7"/>
  <c r="J13305" i="7" s="1"/>
  <c r="I13299" i="7"/>
  <c r="J13299" i="7" s="1"/>
  <c r="I13298" i="7"/>
  <c r="J13298" i="7" s="1"/>
  <c r="I13297" i="7"/>
  <c r="J13297" i="7" s="1"/>
  <c r="J13296" i="7"/>
  <c r="I13296" i="7"/>
  <c r="I13290" i="7"/>
  <c r="J13290" i="7" s="1"/>
  <c r="I13289" i="7"/>
  <c r="J13289" i="7" s="1"/>
  <c r="I13288" i="7"/>
  <c r="J13288" i="7" s="1"/>
  <c r="I13287" i="7"/>
  <c r="J13287" i="7" s="1"/>
  <c r="I13281" i="7"/>
  <c r="J13281" i="7" s="1"/>
  <c r="I13280" i="7"/>
  <c r="J13280" i="7" s="1"/>
  <c r="I13279" i="7"/>
  <c r="J13279" i="7" s="1"/>
  <c r="J13278" i="7"/>
  <c r="I13278" i="7"/>
  <c r="I13277" i="7"/>
  <c r="J13277" i="7" s="1"/>
  <c r="I13276" i="7"/>
  <c r="J13276" i="7" s="1"/>
  <c r="I13275" i="7"/>
  <c r="J13275" i="7" s="1"/>
  <c r="I13269" i="7"/>
  <c r="J13269" i="7" s="1"/>
  <c r="I13268" i="7"/>
  <c r="J13268" i="7" s="1"/>
  <c r="I13267" i="7"/>
  <c r="J13267" i="7" s="1"/>
  <c r="I13266" i="7"/>
  <c r="J13266" i="7" s="1"/>
  <c r="J13260" i="7"/>
  <c r="I13260" i="7"/>
  <c r="I13259" i="7"/>
  <c r="J13259" i="7" s="1"/>
  <c r="I13258" i="7"/>
  <c r="J13258" i="7" s="1"/>
  <c r="I13257" i="7"/>
  <c r="J13257" i="7" s="1"/>
  <c r="I13256" i="7"/>
  <c r="J13256" i="7" s="1"/>
  <c r="I13255" i="7"/>
  <c r="J13255" i="7" s="1"/>
  <c r="I13254" i="7"/>
  <c r="J13254" i="7" s="1"/>
  <c r="I13248" i="7"/>
  <c r="J13248" i="7" s="1"/>
  <c r="J13247" i="7"/>
  <c r="I13247" i="7"/>
  <c r="I13246" i="7"/>
  <c r="J13246" i="7" s="1"/>
  <c r="I13245" i="7"/>
  <c r="J13245" i="7" s="1"/>
  <c r="I13244" i="7"/>
  <c r="J13244" i="7" s="1"/>
  <c r="I13243" i="7"/>
  <c r="J13243" i="7" s="1"/>
  <c r="K13241" i="7" s="1"/>
  <c r="G1583" i="5" s="1"/>
  <c r="I13242" i="7"/>
  <c r="J13242" i="7" s="1"/>
  <c r="I13236" i="7"/>
  <c r="J13236" i="7" s="1"/>
  <c r="I13235" i="7"/>
  <c r="J13235" i="7" s="1"/>
  <c r="J13234" i="7"/>
  <c r="I13234" i="7"/>
  <c r="I13233" i="7"/>
  <c r="J13233" i="7" s="1"/>
  <c r="I13227" i="7"/>
  <c r="J13227" i="7" s="1"/>
  <c r="I13226" i="7"/>
  <c r="J13226" i="7" s="1"/>
  <c r="I13225" i="7"/>
  <c r="J13225" i="7" s="1"/>
  <c r="I13224" i="7"/>
  <c r="J13224" i="7" s="1"/>
  <c r="I13218" i="7"/>
  <c r="J13218" i="7" s="1"/>
  <c r="I13217" i="7"/>
  <c r="J13217" i="7" s="1"/>
  <c r="I13216" i="7"/>
  <c r="J13216" i="7" s="1"/>
  <c r="I13215" i="7"/>
  <c r="J13215" i="7" s="1"/>
  <c r="I13209" i="7"/>
  <c r="J13209" i="7" s="1"/>
  <c r="I13208" i="7"/>
  <c r="J13208" i="7" s="1"/>
  <c r="I13207" i="7"/>
  <c r="J13207" i="7" s="1"/>
  <c r="I13206" i="7"/>
  <c r="J13206" i="7" s="1"/>
  <c r="I13205" i="7"/>
  <c r="J13205" i="7" s="1"/>
  <c r="I13204" i="7"/>
  <c r="J13204" i="7" s="1"/>
  <c r="I13203" i="7"/>
  <c r="J13203" i="7" s="1"/>
  <c r="I13197" i="7"/>
  <c r="J13197" i="7" s="1"/>
  <c r="I13196" i="7"/>
  <c r="J13196" i="7" s="1"/>
  <c r="I13195" i="7"/>
  <c r="J13195" i="7" s="1"/>
  <c r="I13194" i="7"/>
  <c r="J13194" i="7" s="1"/>
  <c r="I13188" i="7"/>
  <c r="J13188" i="7" s="1"/>
  <c r="I13187" i="7"/>
  <c r="J13187" i="7" s="1"/>
  <c r="I13186" i="7"/>
  <c r="J13186" i="7" s="1"/>
  <c r="I13185" i="7"/>
  <c r="J13185" i="7" s="1"/>
  <c r="I13184" i="7"/>
  <c r="J13184" i="7" s="1"/>
  <c r="I13183" i="7"/>
  <c r="J13183" i="7" s="1"/>
  <c r="I13182" i="7"/>
  <c r="J13182" i="7" s="1"/>
  <c r="J13176" i="7"/>
  <c r="I13176" i="7"/>
  <c r="I13175" i="7"/>
  <c r="J13175" i="7" s="1"/>
  <c r="I13174" i="7"/>
  <c r="J13174" i="7" s="1"/>
  <c r="I13173" i="7"/>
  <c r="J13173" i="7" s="1"/>
  <c r="J13172" i="7"/>
  <c r="I13172" i="7"/>
  <c r="I13171" i="7"/>
  <c r="J13171" i="7" s="1"/>
  <c r="I13170" i="7"/>
  <c r="J13170" i="7" s="1"/>
  <c r="I13164" i="7"/>
  <c r="J13164" i="7" s="1"/>
  <c r="I13163" i="7"/>
  <c r="J13163" i="7" s="1"/>
  <c r="I13162" i="7"/>
  <c r="J13162" i="7" s="1"/>
  <c r="I13161" i="7"/>
  <c r="J13161" i="7" s="1"/>
  <c r="K13159" i="7" s="1"/>
  <c r="G1575" i="5" s="1"/>
  <c r="I13160" i="7"/>
  <c r="J13160" i="7" s="1"/>
  <c r="I13154" i="7"/>
  <c r="J13154" i="7" s="1"/>
  <c r="I13153" i="7"/>
  <c r="J13153" i="7" s="1"/>
  <c r="I13152" i="7"/>
  <c r="J13152" i="7" s="1"/>
  <c r="I13151" i="7"/>
  <c r="J13151" i="7" s="1"/>
  <c r="I13150" i="7"/>
  <c r="J13150" i="7" s="1"/>
  <c r="I13149" i="7"/>
  <c r="J13149" i="7" s="1"/>
  <c r="I13148" i="7"/>
  <c r="J13148" i="7" s="1"/>
  <c r="I13142" i="7"/>
  <c r="J13142" i="7" s="1"/>
  <c r="J13141" i="7"/>
  <c r="I13141" i="7"/>
  <c r="I13140" i="7"/>
  <c r="J13140" i="7" s="1"/>
  <c r="I13139" i="7"/>
  <c r="J13139" i="7" s="1"/>
  <c r="I13138" i="7"/>
  <c r="J13138" i="7" s="1"/>
  <c r="I13132" i="7"/>
  <c r="J13132" i="7" s="1"/>
  <c r="I13131" i="7"/>
  <c r="J13131" i="7" s="1"/>
  <c r="I13130" i="7"/>
  <c r="J13130" i="7" s="1"/>
  <c r="I13129" i="7"/>
  <c r="J13129" i="7" s="1"/>
  <c r="I13128" i="7"/>
  <c r="J13128" i="7" s="1"/>
  <c r="I13122" i="7"/>
  <c r="J13122" i="7" s="1"/>
  <c r="I13121" i="7"/>
  <c r="J13121" i="7" s="1"/>
  <c r="I13120" i="7"/>
  <c r="J13120" i="7" s="1"/>
  <c r="I13119" i="7"/>
  <c r="J13119" i="7" s="1"/>
  <c r="I13118" i="7"/>
  <c r="J13118" i="7" s="1"/>
  <c r="I13117" i="7"/>
  <c r="J13117" i="7" s="1"/>
  <c r="I13116" i="7"/>
  <c r="J13116" i="7" s="1"/>
  <c r="I13110" i="7"/>
  <c r="J13110" i="7" s="1"/>
  <c r="I13109" i="7"/>
  <c r="J13109" i="7" s="1"/>
  <c r="I13108" i="7"/>
  <c r="J13108" i="7" s="1"/>
  <c r="I13107" i="7"/>
  <c r="J13107" i="7" s="1"/>
  <c r="I13106" i="7"/>
  <c r="J13106" i="7" s="1"/>
  <c r="I13105" i="7"/>
  <c r="J13105" i="7" s="1"/>
  <c r="I13104" i="7"/>
  <c r="J13104" i="7" s="1"/>
  <c r="I13098" i="7"/>
  <c r="J13098" i="7" s="1"/>
  <c r="I13097" i="7"/>
  <c r="J13097" i="7" s="1"/>
  <c r="I13096" i="7"/>
  <c r="J13096" i="7" s="1"/>
  <c r="I13095" i="7"/>
  <c r="J13095" i="7" s="1"/>
  <c r="I13094" i="7"/>
  <c r="J13094" i="7" s="1"/>
  <c r="I13088" i="7"/>
  <c r="J13088" i="7" s="1"/>
  <c r="I13087" i="7"/>
  <c r="J13087" i="7" s="1"/>
  <c r="I13086" i="7"/>
  <c r="J13086" i="7" s="1"/>
  <c r="I13085" i="7"/>
  <c r="J13085" i="7" s="1"/>
  <c r="I13084" i="7"/>
  <c r="J13084" i="7" s="1"/>
  <c r="I13078" i="7"/>
  <c r="J13078" i="7" s="1"/>
  <c r="I13077" i="7"/>
  <c r="J13077" i="7" s="1"/>
  <c r="I13076" i="7"/>
  <c r="J13076" i="7" s="1"/>
  <c r="I13075" i="7"/>
  <c r="J13075" i="7" s="1"/>
  <c r="I13074" i="7"/>
  <c r="J13074" i="7" s="1"/>
  <c r="I13068" i="7"/>
  <c r="J13068" i="7" s="1"/>
  <c r="I13067" i="7"/>
  <c r="J13067" i="7" s="1"/>
  <c r="I13066" i="7"/>
  <c r="J13066" i="7" s="1"/>
  <c r="I13065" i="7"/>
  <c r="J13065" i="7" s="1"/>
  <c r="I13064" i="7"/>
  <c r="J13064" i="7" s="1"/>
  <c r="I13058" i="7"/>
  <c r="J13058" i="7" s="1"/>
  <c r="I13057" i="7"/>
  <c r="J13057" i="7" s="1"/>
  <c r="I13056" i="7"/>
  <c r="J13056" i="7" s="1"/>
  <c r="I13055" i="7"/>
  <c r="J13055" i="7" s="1"/>
  <c r="I13054" i="7"/>
  <c r="J13054" i="7" s="1"/>
  <c r="I13048" i="7"/>
  <c r="J13048" i="7" s="1"/>
  <c r="I13047" i="7"/>
  <c r="J13047" i="7" s="1"/>
  <c r="I13046" i="7"/>
  <c r="J13046" i="7" s="1"/>
  <c r="I13045" i="7"/>
  <c r="J13045" i="7" s="1"/>
  <c r="I13044" i="7"/>
  <c r="J13044" i="7" s="1"/>
  <c r="I13038" i="7"/>
  <c r="J13038" i="7" s="1"/>
  <c r="I13037" i="7"/>
  <c r="J13037" i="7" s="1"/>
  <c r="I13036" i="7"/>
  <c r="J13036" i="7" s="1"/>
  <c r="I13035" i="7"/>
  <c r="J13035" i="7" s="1"/>
  <c r="I13028" i="7"/>
  <c r="J13028" i="7" s="1"/>
  <c r="I13027" i="7"/>
  <c r="J13027" i="7" s="1"/>
  <c r="I13026" i="7"/>
  <c r="J13026" i="7" s="1"/>
  <c r="I13025" i="7"/>
  <c r="J13025" i="7" s="1"/>
  <c r="I13024" i="7"/>
  <c r="J13024" i="7" s="1"/>
  <c r="I13018" i="7"/>
  <c r="J13018" i="7" s="1"/>
  <c r="I13017" i="7"/>
  <c r="J13017" i="7" s="1"/>
  <c r="I13016" i="7"/>
  <c r="J13016" i="7" s="1"/>
  <c r="I13015" i="7"/>
  <c r="J13015" i="7" s="1"/>
  <c r="I13014" i="7"/>
  <c r="J13014" i="7" s="1"/>
  <c r="I13008" i="7"/>
  <c r="J13008" i="7" s="1"/>
  <c r="I13007" i="7"/>
  <c r="J13007" i="7" s="1"/>
  <c r="I13006" i="7"/>
  <c r="J13006" i="7" s="1"/>
  <c r="I13005" i="7"/>
  <c r="J13005" i="7" s="1"/>
  <c r="I13004" i="7"/>
  <c r="J13004" i="7" s="1"/>
  <c r="I12998" i="7"/>
  <c r="J12998" i="7" s="1"/>
  <c r="I12997" i="7"/>
  <c r="J12997" i="7" s="1"/>
  <c r="I12996" i="7"/>
  <c r="J12996" i="7" s="1"/>
  <c r="I12995" i="7"/>
  <c r="J12995" i="7" s="1"/>
  <c r="I12994" i="7"/>
  <c r="J12994" i="7" s="1"/>
  <c r="I12988" i="7"/>
  <c r="J12988" i="7" s="1"/>
  <c r="I12987" i="7"/>
  <c r="J12987" i="7" s="1"/>
  <c r="I12986" i="7"/>
  <c r="J12986" i="7" s="1"/>
  <c r="I12985" i="7"/>
  <c r="J12985" i="7" s="1"/>
  <c r="I12984" i="7"/>
  <c r="J12984" i="7" s="1"/>
  <c r="I12978" i="7"/>
  <c r="J12978" i="7" s="1"/>
  <c r="I12977" i="7"/>
  <c r="J12977" i="7" s="1"/>
  <c r="I12976" i="7"/>
  <c r="J12976" i="7" s="1"/>
  <c r="I12975" i="7"/>
  <c r="J12975" i="7" s="1"/>
  <c r="I12974" i="7"/>
  <c r="J12974" i="7" s="1"/>
  <c r="I12968" i="7"/>
  <c r="J12968" i="7" s="1"/>
  <c r="I12967" i="7"/>
  <c r="J12967" i="7" s="1"/>
  <c r="I12966" i="7"/>
  <c r="J12966" i="7" s="1"/>
  <c r="I12965" i="7"/>
  <c r="J12965" i="7" s="1"/>
  <c r="I12964" i="7"/>
  <c r="J12964" i="7" s="1"/>
  <c r="I12958" i="7"/>
  <c r="J12958" i="7" s="1"/>
  <c r="I12957" i="7"/>
  <c r="J12957" i="7" s="1"/>
  <c r="I12956" i="7"/>
  <c r="J12956" i="7" s="1"/>
  <c r="I12955" i="7"/>
  <c r="J12955" i="7" s="1"/>
  <c r="I12954" i="7"/>
  <c r="J12954" i="7" s="1"/>
  <c r="I12948" i="7"/>
  <c r="J12948" i="7" s="1"/>
  <c r="I12947" i="7"/>
  <c r="J12947" i="7" s="1"/>
  <c r="I12946" i="7"/>
  <c r="J12946" i="7" s="1"/>
  <c r="I12945" i="7"/>
  <c r="J12945" i="7" s="1"/>
  <c r="I12944" i="7"/>
  <c r="J12944" i="7" s="1"/>
  <c r="I12943" i="7"/>
  <c r="J12943" i="7" s="1"/>
  <c r="I12942" i="7"/>
  <c r="J12942" i="7" s="1"/>
  <c r="I12941" i="7"/>
  <c r="J12941" i="7" s="1"/>
  <c r="I12940" i="7"/>
  <c r="J12940" i="7" s="1"/>
  <c r="I12939" i="7"/>
  <c r="J12939" i="7" s="1"/>
  <c r="I12933" i="7"/>
  <c r="J12933" i="7" s="1"/>
  <c r="I12932" i="7"/>
  <c r="J12932" i="7" s="1"/>
  <c r="K12930" i="7" s="1"/>
  <c r="G1552" i="5" s="1"/>
  <c r="I12931" i="7"/>
  <c r="J12931" i="7" s="1"/>
  <c r="I12925" i="7"/>
  <c r="J12925" i="7" s="1"/>
  <c r="I12924" i="7"/>
  <c r="J12924" i="7" s="1"/>
  <c r="I12923" i="7"/>
  <c r="J12923" i="7" s="1"/>
  <c r="I12922" i="7"/>
  <c r="J12922" i="7" s="1"/>
  <c r="I12916" i="7"/>
  <c r="J12916" i="7" s="1"/>
  <c r="I12915" i="7"/>
  <c r="J12915" i="7" s="1"/>
  <c r="I12914" i="7"/>
  <c r="J12914" i="7" s="1"/>
  <c r="I12913" i="7"/>
  <c r="J12913" i="7" s="1"/>
  <c r="I12907" i="7"/>
  <c r="J12907" i="7" s="1"/>
  <c r="I12906" i="7"/>
  <c r="J12906" i="7" s="1"/>
  <c r="I12905" i="7"/>
  <c r="J12905" i="7" s="1"/>
  <c r="I12904" i="7"/>
  <c r="J12904" i="7" s="1"/>
  <c r="I12903" i="7"/>
  <c r="J12903" i="7" s="1"/>
  <c r="I12902" i="7"/>
  <c r="J12902" i="7" s="1"/>
  <c r="I12896" i="7"/>
  <c r="J12896" i="7" s="1"/>
  <c r="I12895" i="7"/>
  <c r="J12895" i="7" s="1"/>
  <c r="I12894" i="7"/>
  <c r="J12894" i="7" s="1"/>
  <c r="I12893" i="7"/>
  <c r="J12893" i="7" s="1"/>
  <c r="I12892" i="7"/>
  <c r="J12892" i="7" s="1"/>
  <c r="I12891" i="7"/>
  <c r="J12891" i="7" s="1"/>
  <c r="I12890" i="7"/>
  <c r="J12890" i="7" s="1"/>
  <c r="I12889" i="7"/>
  <c r="J12889" i="7" s="1"/>
  <c r="I12883" i="7"/>
  <c r="J12883" i="7" s="1"/>
  <c r="I12882" i="7"/>
  <c r="J12882" i="7" s="1"/>
  <c r="I12881" i="7"/>
  <c r="J12881" i="7" s="1"/>
  <c r="I12880" i="7"/>
  <c r="J12880" i="7" s="1"/>
  <c r="I12879" i="7"/>
  <c r="J12879" i="7" s="1"/>
  <c r="I12873" i="7"/>
  <c r="J12873" i="7" s="1"/>
  <c r="I12872" i="7"/>
  <c r="J12872" i="7" s="1"/>
  <c r="I12871" i="7"/>
  <c r="J12871" i="7" s="1"/>
  <c r="I12870" i="7"/>
  <c r="J12870" i="7" s="1"/>
  <c r="I12864" i="7"/>
  <c r="J12864" i="7" s="1"/>
  <c r="I12863" i="7"/>
  <c r="J12863" i="7" s="1"/>
  <c r="I12862" i="7"/>
  <c r="J12862" i="7" s="1"/>
  <c r="I12861" i="7"/>
  <c r="J12861" i="7" s="1"/>
  <c r="I12855" i="7"/>
  <c r="J12855" i="7" s="1"/>
  <c r="I12854" i="7"/>
  <c r="J12854" i="7" s="1"/>
  <c r="I12853" i="7"/>
  <c r="J12853" i="7" s="1"/>
  <c r="I12852" i="7"/>
  <c r="J12852" i="7" s="1"/>
  <c r="I12846" i="7"/>
  <c r="J12846" i="7" s="1"/>
  <c r="I12845" i="7"/>
  <c r="J12845" i="7" s="1"/>
  <c r="I12844" i="7"/>
  <c r="J12844" i="7" s="1"/>
  <c r="I12843" i="7"/>
  <c r="J12843" i="7" s="1"/>
  <c r="I12837" i="7"/>
  <c r="J12837" i="7" s="1"/>
  <c r="I12836" i="7"/>
  <c r="J12836" i="7" s="1"/>
  <c r="I12835" i="7"/>
  <c r="J12835" i="7" s="1"/>
  <c r="I12834" i="7"/>
  <c r="J12834" i="7" s="1"/>
  <c r="I12833" i="7"/>
  <c r="J12833" i="7" s="1"/>
  <c r="I12827" i="7"/>
  <c r="J12827" i="7" s="1"/>
  <c r="I12826" i="7"/>
  <c r="J12826" i="7" s="1"/>
  <c r="I12825" i="7"/>
  <c r="J12825" i="7" s="1"/>
  <c r="I12824" i="7"/>
  <c r="J12824" i="7" s="1"/>
  <c r="I12823" i="7"/>
  <c r="J12823" i="7" s="1"/>
  <c r="I12817" i="7"/>
  <c r="J12817" i="7" s="1"/>
  <c r="I12816" i="7"/>
  <c r="J12816" i="7" s="1"/>
  <c r="I12815" i="7"/>
  <c r="J12815" i="7" s="1"/>
  <c r="I12814" i="7"/>
  <c r="J12814" i="7" s="1"/>
  <c r="I12813" i="7"/>
  <c r="J12813" i="7" s="1"/>
  <c r="I12807" i="7"/>
  <c r="J12807" i="7" s="1"/>
  <c r="I12806" i="7"/>
  <c r="J12806" i="7" s="1"/>
  <c r="I12805" i="7"/>
  <c r="J12805" i="7" s="1"/>
  <c r="I12804" i="7"/>
  <c r="J12804" i="7" s="1"/>
  <c r="I12803" i="7"/>
  <c r="J12803" i="7" s="1"/>
  <c r="I12797" i="7"/>
  <c r="J12797" i="7" s="1"/>
  <c r="I12796" i="7"/>
  <c r="J12796" i="7" s="1"/>
  <c r="I12795" i="7"/>
  <c r="J12795" i="7" s="1"/>
  <c r="I12794" i="7"/>
  <c r="J12794" i="7" s="1"/>
  <c r="I12788" i="7"/>
  <c r="J12788" i="7" s="1"/>
  <c r="I12787" i="7"/>
  <c r="J12787" i="7" s="1"/>
  <c r="I12786" i="7"/>
  <c r="J12786" i="7" s="1"/>
  <c r="I12785" i="7"/>
  <c r="J12785" i="7" s="1"/>
  <c r="I12779" i="7"/>
  <c r="J12779" i="7" s="1"/>
  <c r="I12778" i="7"/>
  <c r="J12778" i="7" s="1"/>
  <c r="I12777" i="7"/>
  <c r="J12777" i="7" s="1"/>
  <c r="I12776" i="7"/>
  <c r="J12776" i="7" s="1"/>
  <c r="I12770" i="7"/>
  <c r="J12770" i="7" s="1"/>
  <c r="I12769" i="7"/>
  <c r="J12769" i="7" s="1"/>
  <c r="I12768" i="7"/>
  <c r="J12768" i="7" s="1"/>
  <c r="I12767" i="7"/>
  <c r="J12767" i="7" s="1"/>
  <c r="I12761" i="7"/>
  <c r="J12761" i="7" s="1"/>
  <c r="I12760" i="7"/>
  <c r="J12760" i="7" s="1"/>
  <c r="I12759" i="7"/>
  <c r="J12759" i="7" s="1"/>
  <c r="I12758" i="7"/>
  <c r="J12758" i="7" s="1"/>
  <c r="I12752" i="7"/>
  <c r="J12752" i="7" s="1"/>
  <c r="I12751" i="7"/>
  <c r="J12751" i="7" s="1"/>
  <c r="I12750" i="7"/>
  <c r="J12750" i="7" s="1"/>
  <c r="I12749" i="7"/>
  <c r="J12749" i="7" s="1"/>
  <c r="I12743" i="7"/>
  <c r="J12743" i="7" s="1"/>
  <c r="I12742" i="7"/>
  <c r="J12742" i="7" s="1"/>
  <c r="I12741" i="7"/>
  <c r="J12741" i="7" s="1"/>
  <c r="I12740" i="7"/>
  <c r="J12740" i="7" s="1"/>
  <c r="I12739" i="7"/>
  <c r="J12739" i="7" s="1"/>
  <c r="I12733" i="7"/>
  <c r="J12733" i="7" s="1"/>
  <c r="I12732" i="7"/>
  <c r="J12732" i="7" s="1"/>
  <c r="I12731" i="7"/>
  <c r="J12731" i="7" s="1"/>
  <c r="I12730" i="7"/>
  <c r="J12730" i="7" s="1"/>
  <c r="I12724" i="7"/>
  <c r="J12724" i="7" s="1"/>
  <c r="I12723" i="7"/>
  <c r="J12723" i="7" s="1"/>
  <c r="I12722" i="7"/>
  <c r="J12722" i="7" s="1"/>
  <c r="I12721" i="7"/>
  <c r="J12721" i="7" s="1"/>
  <c r="I12715" i="7"/>
  <c r="J12715" i="7" s="1"/>
  <c r="I12714" i="7"/>
  <c r="J12714" i="7" s="1"/>
  <c r="I12713" i="7"/>
  <c r="J12713" i="7" s="1"/>
  <c r="I12712" i="7"/>
  <c r="J12712" i="7" s="1"/>
  <c r="I12711" i="7"/>
  <c r="J12711" i="7" s="1"/>
  <c r="I12705" i="7"/>
  <c r="J12705" i="7" s="1"/>
  <c r="I12704" i="7"/>
  <c r="J12704" i="7" s="1"/>
  <c r="I12703" i="7"/>
  <c r="J12703" i="7" s="1"/>
  <c r="I12702" i="7"/>
  <c r="J12702" i="7" s="1"/>
  <c r="I12701" i="7"/>
  <c r="J12701" i="7" s="1"/>
  <c r="I12695" i="7"/>
  <c r="J12695" i="7" s="1"/>
  <c r="I12694" i="7"/>
  <c r="J12694" i="7" s="1"/>
  <c r="I12693" i="7"/>
  <c r="J12693" i="7" s="1"/>
  <c r="I12692" i="7"/>
  <c r="J12692" i="7" s="1"/>
  <c r="I12691" i="7"/>
  <c r="J12691" i="7" s="1"/>
  <c r="I12690" i="7"/>
  <c r="J12690" i="7" s="1"/>
  <c r="I12689" i="7"/>
  <c r="J12689" i="7" s="1"/>
  <c r="I12683" i="7"/>
  <c r="J12683" i="7" s="1"/>
  <c r="I12682" i="7"/>
  <c r="J12682" i="7" s="1"/>
  <c r="I12681" i="7"/>
  <c r="J12681" i="7" s="1"/>
  <c r="I12680" i="7"/>
  <c r="J12680" i="7" s="1"/>
  <c r="I12679" i="7"/>
  <c r="J12679" i="7" s="1"/>
  <c r="I12678" i="7"/>
  <c r="J12678" i="7" s="1"/>
  <c r="I12677" i="7"/>
  <c r="J12677" i="7" s="1"/>
  <c r="I12669" i="7"/>
  <c r="J12669" i="7" s="1"/>
  <c r="I12668" i="7"/>
  <c r="J12668" i="7" s="1"/>
  <c r="I12667" i="7"/>
  <c r="J12667" i="7" s="1"/>
  <c r="I12666" i="7"/>
  <c r="J12666" i="7" s="1"/>
  <c r="I12665" i="7"/>
  <c r="J12665" i="7" s="1"/>
  <c r="I12664" i="7"/>
  <c r="J12664" i="7" s="1"/>
  <c r="I12663" i="7"/>
  <c r="J12663" i="7" s="1"/>
  <c r="I12662" i="7"/>
  <c r="J12662" i="7" s="1"/>
  <c r="I12661" i="7"/>
  <c r="J12661" i="7" s="1"/>
  <c r="I12660" i="7"/>
  <c r="J12660" i="7" s="1"/>
  <c r="I12659" i="7"/>
  <c r="J12659" i="7" s="1"/>
  <c r="I12658" i="7"/>
  <c r="J12658" i="7" s="1"/>
  <c r="I12657" i="7"/>
  <c r="J12657" i="7" s="1"/>
  <c r="I12656" i="7"/>
  <c r="J12656" i="7" s="1"/>
  <c r="I12655" i="7"/>
  <c r="J12655" i="7" s="1"/>
  <c r="I12654" i="7"/>
  <c r="J12654" i="7" s="1"/>
  <c r="I12653" i="7"/>
  <c r="J12653" i="7" s="1"/>
  <c r="I12652" i="7"/>
  <c r="J12652" i="7" s="1"/>
  <c r="I12651" i="7"/>
  <c r="J12651" i="7" s="1"/>
  <c r="I12650" i="7"/>
  <c r="J12650" i="7" s="1"/>
  <c r="I12649" i="7"/>
  <c r="J12649" i="7" s="1"/>
  <c r="I12648" i="7"/>
  <c r="J12648" i="7" s="1"/>
  <c r="I12642" i="7"/>
  <c r="J12642" i="7" s="1"/>
  <c r="I12641" i="7"/>
  <c r="J12641" i="7" s="1"/>
  <c r="I12640" i="7"/>
  <c r="J12640" i="7" s="1"/>
  <c r="I12639" i="7"/>
  <c r="J12639" i="7" s="1"/>
  <c r="I12638" i="7"/>
  <c r="J12638" i="7" s="1"/>
  <c r="I12637" i="7"/>
  <c r="J12637" i="7" s="1"/>
  <c r="I12636" i="7"/>
  <c r="J12636" i="7" s="1"/>
  <c r="I12635" i="7"/>
  <c r="J12635" i="7" s="1"/>
  <c r="I12634" i="7"/>
  <c r="J12634" i="7" s="1"/>
  <c r="I12633" i="7"/>
  <c r="J12633" i="7" s="1"/>
  <c r="I12632" i="7"/>
  <c r="J12632" i="7" s="1"/>
  <c r="I12631" i="7"/>
  <c r="J12631" i="7" s="1"/>
  <c r="I12630" i="7"/>
  <c r="J12630" i="7" s="1"/>
  <c r="I12629" i="7"/>
  <c r="J12629" i="7" s="1"/>
  <c r="K12625" i="7" s="1"/>
  <c r="G1522" i="5" s="1"/>
  <c r="I12628" i="7"/>
  <c r="J12628" i="7" s="1"/>
  <c r="I12627" i="7"/>
  <c r="J12627" i="7" s="1"/>
  <c r="I12626" i="7"/>
  <c r="J12626" i="7" s="1"/>
  <c r="I12620" i="7"/>
  <c r="J12620" i="7" s="1"/>
  <c r="I12619" i="7"/>
  <c r="J12619" i="7" s="1"/>
  <c r="L12618" i="7" s="1"/>
  <c r="H1521" i="5" s="1"/>
  <c r="I12613" i="7"/>
  <c r="J12613" i="7" s="1"/>
  <c r="I12612" i="7"/>
  <c r="J12612" i="7" s="1"/>
  <c r="I12611" i="7"/>
  <c r="J12611" i="7" s="1"/>
  <c r="I12610" i="7"/>
  <c r="J12610" i="7" s="1"/>
  <c r="I12609" i="7"/>
  <c r="J12609" i="7" s="1"/>
  <c r="I12608" i="7"/>
  <c r="J12608" i="7" s="1"/>
  <c r="I12607" i="7"/>
  <c r="J12607" i="7" s="1"/>
  <c r="I12606" i="7"/>
  <c r="J12606" i="7" s="1"/>
  <c r="I12605" i="7"/>
  <c r="J12605" i="7" s="1"/>
  <c r="I12604" i="7"/>
  <c r="J12604" i="7" s="1"/>
  <c r="I12603" i="7"/>
  <c r="J12603" i="7" s="1"/>
  <c r="I12602" i="7"/>
  <c r="J12602" i="7" s="1"/>
  <c r="I12601" i="7"/>
  <c r="J12601" i="7" s="1"/>
  <c r="I12600" i="7"/>
  <c r="J12600" i="7" s="1"/>
  <c r="I12599" i="7"/>
  <c r="J12599" i="7" s="1"/>
  <c r="I12598" i="7"/>
  <c r="J12598" i="7" s="1"/>
  <c r="I12597" i="7"/>
  <c r="J12597" i="7" s="1"/>
  <c r="I12596" i="7"/>
  <c r="J12596" i="7" s="1"/>
  <c r="I12595" i="7"/>
  <c r="J12595" i="7" s="1"/>
  <c r="I12594" i="7"/>
  <c r="J12594" i="7" s="1"/>
  <c r="I12593" i="7"/>
  <c r="J12593" i="7" s="1"/>
  <c r="I12592" i="7"/>
  <c r="J12592" i="7" s="1"/>
  <c r="I12591" i="7"/>
  <c r="J12591" i="7" s="1"/>
  <c r="I12590" i="7"/>
  <c r="J12590" i="7" s="1"/>
  <c r="I12589" i="7"/>
  <c r="J12589" i="7" s="1"/>
  <c r="I12588" i="7"/>
  <c r="J12588" i="7" s="1"/>
  <c r="I12587" i="7"/>
  <c r="J12587" i="7" s="1"/>
  <c r="I12581" i="7"/>
  <c r="J12581" i="7" s="1"/>
  <c r="I12580" i="7"/>
  <c r="J12580" i="7" s="1"/>
  <c r="I12579" i="7"/>
  <c r="J12579" i="7" s="1"/>
  <c r="I12578" i="7"/>
  <c r="J12578" i="7" s="1"/>
  <c r="I12577" i="7"/>
  <c r="J12577" i="7" s="1"/>
  <c r="I12576" i="7"/>
  <c r="J12576" i="7" s="1"/>
  <c r="I12575" i="7"/>
  <c r="J12575" i="7" s="1"/>
  <c r="I12574" i="7"/>
  <c r="J12574" i="7" s="1"/>
  <c r="I12573" i="7"/>
  <c r="J12573" i="7" s="1"/>
  <c r="I12572" i="7"/>
  <c r="J12572" i="7" s="1"/>
  <c r="I12571" i="7"/>
  <c r="J12571" i="7" s="1"/>
  <c r="I12570" i="7"/>
  <c r="J12570" i="7" s="1"/>
  <c r="I12569" i="7"/>
  <c r="J12569" i="7" s="1"/>
  <c r="I12568" i="7"/>
  <c r="J12568" i="7" s="1"/>
  <c r="I12567" i="7"/>
  <c r="J12567" i="7" s="1"/>
  <c r="I12566" i="7"/>
  <c r="J12566" i="7" s="1"/>
  <c r="I12565" i="7"/>
  <c r="J12565" i="7" s="1"/>
  <c r="I12564" i="7"/>
  <c r="J12564" i="7" s="1"/>
  <c r="I12563" i="7"/>
  <c r="J12563" i="7" s="1"/>
  <c r="I12562" i="7"/>
  <c r="J12562" i="7" s="1"/>
  <c r="I12561" i="7"/>
  <c r="J12561" i="7" s="1"/>
  <c r="I12555" i="7"/>
  <c r="J12555" i="7" s="1"/>
  <c r="I12554" i="7"/>
  <c r="J12554" i="7" s="1"/>
  <c r="I12553" i="7"/>
  <c r="J12553" i="7" s="1"/>
  <c r="I12552" i="7"/>
  <c r="J12552" i="7" s="1"/>
  <c r="I12551" i="7"/>
  <c r="J12551" i="7" s="1"/>
  <c r="I12550" i="7"/>
  <c r="J12550" i="7" s="1"/>
  <c r="I12549" i="7"/>
  <c r="J12549" i="7" s="1"/>
  <c r="I12548" i="7"/>
  <c r="J12548" i="7" s="1"/>
  <c r="I12547" i="7"/>
  <c r="J12547" i="7" s="1"/>
  <c r="I12546" i="7"/>
  <c r="J12546" i="7" s="1"/>
  <c r="I12545" i="7"/>
  <c r="J12545" i="7" s="1"/>
  <c r="I12544" i="7"/>
  <c r="J12544" i="7" s="1"/>
  <c r="I12543" i="7"/>
  <c r="J12543" i="7" s="1"/>
  <c r="I12542" i="7"/>
  <c r="J12542" i="7" s="1"/>
  <c r="I12541" i="7"/>
  <c r="J12541" i="7" s="1"/>
  <c r="I12540" i="7"/>
  <c r="J12540" i="7" s="1"/>
  <c r="I12539" i="7"/>
  <c r="J12539" i="7" s="1"/>
  <c r="I12538" i="7"/>
  <c r="J12538" i="7" s="1"/>
  <c r="I12532" i="7"/>
  <c r="J12532" i="7" s="1"/>
  <c r="I12531" i="7"/>
  <c r="J12531" i="7" s="1"/>
  <c r="I12530" i="7"/>
  <c r="J12530" i="7" s="1"/>
  <c r="I12529" i="7"/>
  <c r="J12529" i="7" s="1"/>
  <c r="I12528" i="7"/>
  <c r="J12528" i="7" s="1"/>
  <c r="I12527" i="7"/>
  <c r="J12527" i="7" s="1"/>
  <c r="I12526" i="7"/>
  <c r="J12526" i="7" s="1"/>
  <c r="I12525" i="7"/>
  <c r="J12525" i="7" s="1"/>
  <c r="I12524" i="7"/>
  <c r="J12524" i="7" s="1"/>
  <c r="I12523" i="7"/>
  <c r="J12523" i="7" s="1"/>
  <c r="I12522" i="7"/>
  <c r="J12522" i="7" s="1"/>
  <c r="I12521" i="7"/>
  <c r="J12521" i="7" s="1"/>
  <c r="I12520" i="7"/>
  <c r="J12520" i="7" s="1"/>
  <c r="I12519" i="7"/>
  <c r="J12519" i="7" s="1"/>
  <c r="I12518" i="7"/>
  <c r="J12518" i="7" s="1"/>
  <c r="I12517" i="7"/>
  <c r="J12517" i="7" s="1"/>
  <c r="I12516" i="7"/>
  <c r="J12516" i="7" s="1"/>
  <c r="I12515" i="7"/>
  <c r="J12515" i="7" s="1"/>
  <c r="I12514" i="7"/>
  <c r="J12514" i="7" s="1"/>
  <c r="I12513" i="7"/>
  <c r="J12513" i="7" s="1"/>
  <c r="I12512" i="7"/>
  <c r="J12512" i="7" s="1"/>
  <c r="I12511" i="7"/>
  <c r="J12511" i="7" s="1"/>
  <c r="I12510" i="7"/>
  <c r="J12510" i="7" s="1"/>
  <c r="I12509" i="7"/>
  <c r="J12509" i="7" s="1"/>
  <c r="I12508" i="7"/>
  <c r="J12508" i="7" s="1"/>
  <c r="I12507" i="7"/>
  <c r="J12507" i="7" s="1"/>
  <c r="I12501" i="7"/>
  <c r="J12501" i="7" s="1"/>
  <c r="I12500" i="7"/>
  <c r="J12500" i="7" s="1"/>
  <c r="L12499" i="7" s="1"/>
  <c r="H1516" i="5" s="1"/>
  <c r="I12494" i="7"/>
  <c r="J12494" i="7" s="1"/>
  <c r="I12493" i="7"/>
  <c r="J12493" i="7" s="1"/>
  <c r="I12492" i="7"/>
  <c r="J12492" i="7" s="1"/>
  <c r="I12491" i="7"/>
  <c r="J12491" i="7" s="1"/>
  <c r="I12485" i="7"/>
  <c r="J12485" i="7" s="1"/>
  <c r="I12484" i="7"/>
  <c r="J12484" i="7" s="1"/>
  <c r="I12483" i="7"/>
  <c r="J12483" i="7" s="1"/>
  <c r="I12482" i="7"/>
  <c r="J12482" i="7" s="1"/>
  <c r="K12480" i="7" s="1"/>
  <c r="G1514" i="5" s="1"/>
  <c r="I12481" i="7"/>
  <c r="J12481" i="7" s="1"/>
  <c r="I12475" i="7"/>
  <c r="J12475" i="7" s="1"/>
  <c r="I12474" i="7"/>
  <c r="J12474" i="7" s="1"/>
  <c r="L12473" i="7" s="1"/>
  <c r="H1513" i="5" s="1"/>
  <c r="I12468" i="7"/>
  <c r="J12468" i="7" s="1"/>
  <c r="I12467" i="7"/>
  <c r="J12467" i="7" s="1"/>
  <c r="I12466" i="7"/>
  <c r="J12466" i="7" s="1"/>
  <c r="I12465" i="7"/>
  <c r="J12465" i="7" s="1"/>
  <c r="I12464" i="7"/>
  <c r="J12464" i="7" s="1"/>
  <c r="I12463" i="7"/>
  <c r="J12463" i="7" s="1"/>
  <c r="I12457" i="7"/>
  <c r="J12457" i="7" s="1"/>
  <c r="I12456" i="7"/>
  <c r="J12456" i="7" s="1"/>
  <c r="I12455" i="7"/>
  <c r="J12455" i="7" s="1"/>
  <c r="K12453" i="7" s="1"/>
  <c r="I12454" i="7"/>
  <c r="J12454" i="7" s="1"/>
  <c r="I12448" i="7"/>
  <c r="J12448" i="7" s="1"/>
  <c r="I12447" i="7"/>
  <c r="J12447" i="7" s="1"/>
  <c r="I12446" i="7"/>
  <c r="J12446" i="7" s="1"/>
  <c r="I12445" i="7"/>
  <c r="J12445" i="7" s="1"/>
  <c r="I12444" i="7"/>
  <c r="J12444" i="7" s="1"/>
  <c r="I12443" i="7"/>
  <c r="J12443" i="7" s="1"/>
  <c r="I12442" i="7"/>
  <c r="J12442" i="7" s="1"/>
  <c r="I12441" i="7"/>
  <c r="J12441" i="7" s="1"/>
  <c r="I12440" i="7"/>
  <c r="J12440" i="7" s="1"/>
  <c r="K12438" i="7" s="1"/>
  <c r="I12439" i="7"/>
  <c r="J12439" i="7" s="1"/>
  <c r="I12433" i="7"/>
  <c r="J12433" i="7" s="1"/>
  <c r="I12432" i="7"/>
  <c r="J12432" i="7" s="1"/>
  <c r="K12430" i="7" s="1"/>
  <c r="I12431" i="7"/>
  <c r="J12431" i="7" s="1"/>
  <c r="I12424" i="7"/>
  <c r="J12424" i="7" s="1"/>
  <c r="I12423" i="7"/>
  <c r="J12423" i="7" s="1"/>
  <c r="I12422" i="7"/>
  <c r="J12422" i="7" s="1"/>
  <c r="I12421" i="7"/>
  <c r="J12421" i="7" s="1"/>
  <c r="I12420" i="7"/>
  <c r="J12420" i="7" s="1"/>
  <c r="I12419" i="7"/>
  <c r="J12419" i="7" s="1"/>
  <c r="K12417" i="7" s="1"/>
  <c r="I12418" i="7"/>
  <c r="J12418" i="7" s="1"/>
  <c r="I12412" i="7"/>
  <c r="J12412" i="7" s="1"/>
  <c r="I12411" i="7"/>
  <c r="J12411" i="7" s="1"/>
  <c r="I12410" i="7"/>
  <c r="J12410" i="7" s="1"/>
  <c r="I12409" i="7"/>
  <c r="J12409" i="7" s="1"/>
  <c r="I12408" i="7"/>
  <c r="J12408" i="7" s="1"/>
  <c r="I12407" i="7"/>
  <c r="J12407" i="7" s="1"/>
  <c r="K12405" i="7" s="1"/>
  <c r="I12406" i="7"/>
  <c r="J12406" i="7" s="1"/>
  <c r="I12400" i="7"/>
  <c r="J12400" i="7" s="1"/>
  <c r="I12399" i="7"/>
  <c r="J12399" i="7" s="1"/>
  <c r="K12397" i="7" s="1"/>
  <c r="I12398" i="7"/>
  <c r="J12398" i="7" s="1"/>
  <c r="I12391" i="7"/>
  <c r="J12391" i="7" s="1"/>
  <c r="I12390" i="7"/>
  <c r="J12390" i="7" s="1"/>
  <c r="I12389" i="7"/>
  <c r="J12389" i="7" s="1"/>
  <c r="I12388" i="7"/>
  <c r="J12388" i="7" s="1"/>
  <c r="I12387" i="7"/>
  <c r="J12387" i="7" s="1"/>
  <c r="I12386" i="7"/>
  <c r="J12386" i="7" s="1"/>
  <c r="I12385" i="7"/>
  <c r="J12385" i="7" s="1"/>
  <c r="I12379" i="7"/>
  <c r="J12379" i="7" s="1"/>
  <c r="I12378" i="7"/>
  <c r="J12378" i="7" s="1"/>
  <c r="I12377" i="7"/>
  <c r="J12377" i="7" s="1"/>
  <c r="I12376" i="7"/>
  <c r="J12376" i="7" s="1"/>
  <c r="I12375" i="7"/>
  <c r="J12375" i="7" s="1"/>
  <c r="I12374" i="7"/>
  <c r="J12374" i="7" s="1"/>
  <c r="K12372" i="7" s="1"/>
  <c r="I12373" i="7"/>
  <c r="J12373" i="7" s="1"/>
  <c r="I12367" i="7"/>
  <c r="J12367" i="7" s="1"/>
  <c r="I12366" i="7"/>
  <c r="J12366" i="7" s="1"/>
  <c r="K12364" i="7" s="1"/>
  <c r="I12365" i="7"/>
  <c r="J12365" i="7" s="1"/>
  <c r="I12357" i="7"/>
  <c r="J12357" i="7" s="1"/>
  <c r="I12356" i="7"/>
  <c r="J12356" i="7" s="1"/>
  <c r="I12355" i="7"/>
  <c r="J12355" i="7" s="1"/>
  <c r="I12354" i="7"/>
  <c r="J12354" i="7" s="1"/>
  <c r="I12353" i="7"/>
  <c r="J12353" i="7" s="1"/>
  <c r="I12352" i="7"/>
  <c r="J12352" i="7" s="1"/>
  <c r="I12346" i="7"/>
  <c r="J12346" i="7" s="1"/>
  <c r="I12345" i="7"/>
  <c r="J12345" i="7" s="1"/>
  <c r="I12344" i="7"/>
  <c r="J12344" i="7" s="1"/>
  <c r="I12343" i="7"/>
  <c r="J12343" i="7" s="1"/>
  <c r="I12342" i="7"/>
  <c r="J12342" i="7" s="1"/>
  <c r="I12341" i="7"/>
  <c r="J12341" i="7" s="1"/>
  <c r="K12339" i="7" s="1"/>
  <c r="I12340" i="7"/>
  <c r="J12340" i="7" s="1"/>
  <c r="I12333" i="7"/>
  <c r="J12333" i="7" s="1"/>
  <c r="I12332" i="7"/>
  <c r="J12332" i="7" s="1"/>
  <c r="I12331" i="7"/>
  <c r="J12331" i="7" s="1"/>
  <c r="I12330" i="7"/>
  <c r="J12330" i="7" s="1"/>
  <c r="I12329" i="7"/>
  <c r="J12329" i="7" s="1"/>
  <c r="I12328" i="7"/>
  <c r="J12328" i="7" s="1"/>
  <c r="I12322" i="7"/>
  <c r="J12322" i="7" s="1"/>
  <c r="I12321" i="7"/>
  <c r="J12321" i="7" s="1"/>
  <c r="I12320" i="7"/>
  <c r="J12320" i="7" s="1"/>
  <c r="I12319" i="7"/>
  <c r="J12319" i="7" s="1"/>
  <c r="I12318" i="7"/>
  <c r="J12318" i="7" s="1"/>
  <c r="I12311" i="7"/>
  <c r="J12311" i="7" s="1"/>
  <c r="I12310" i="7"/>
  <c r="J12310" i="7" s="1"/>
  <c r="I12309" i="7"/>
  <c r="J12309" i="7" s="1"/>
  <c r="I12308" i="7"/>
  <c r="J12308" i="7" s="1"/>
  <c r="I12307" i="7"/>
  <c r="J12307" i="7" s="1"/>
  <c r="I12306" i="7"/>
  <c r="J12306" i="7" s="1"/>
  <c r="I12300" i="7"/>
  <c r="J12300" i="7" s="1"/>
  <c r="I12299" i="7"/>
  <c r="J12299" i="7" s="1"/>
  <c r="I12298" i="7"/>
  <c r="J12298" i="7" s="1"/>
  <c r="I12297" i="7"/>
  <c r="J12297" i="7" s="1"/>
  <c r="I12296" i="7"/>
  <c r="J12296" i="7" s="1"/>
  <c r="I12295" i="7"/>
  <c r="J12295" i="7" s="1"/>
  <c r="K12293" i="7" s="1"/>
  <c r="I12294" i="7"/>
  <c r="J12294" i="7" s="1"/>
  <c r="I12288" i="7"/>
  <c r="J12288" i="7" s="1"/>
  <c r="I12287" i="7"/>
  <c r="J12287" i="7" s="1"/>
  <c r="I12286" i="7"/>
  <c r="J12286" i="7" s="1"/>
  <c r="I12285" i="7"/>
  <c r="J12285" i="7" s="1"/>
  <c r="I12284" i="7"/>
  <c r="J12284" i="7" s="1"/>
  <c r="I12277" i="7"/>
  <c r="J12277" i="7" s="1"/>
  <c r="I12276" i="7"/>
  <c r="J12276" i="7" s="1"/>
  <c r="I12275" i="7"/>
  <c r="J12275" i="7" s="1"/>
  <c r="I12274" i="7"/>
  <c r="J12274" i="7" s="1"/>
  <c r="I12273" i="7"/>
  <c r="J12273" i="7" s="1"/>
  <c r="I12272" i="7"/>
  <c r="J12272" i="7" s="1"/>
  <c r="I12266" i="7"/>
  <c r="J12266" i="7" s="1"/>
  <c r="I12265" i="7"/>
  <c r="J12265" i="7" s="1"/>
  <c r="I12264" i="7"/>
  <c r="J12264" i="7" s="1"/>
  <c r="I12263" i="7"/>
  <c r="J12263" i="7" s="1"/>
  <c r="K12261" i="7" s="1"/>
  <c r="I12262" i="7"/>
  <c r="J12262" i="7" s="1"/>
  <c r="I12254" i="7"/>
  <c r="J12254" i="7" s="1"/>
  <c r="I12253" i="7"/>
  <c r="J12253" i="7" s="1"/>
  <c r="L12252" i="7" s="1"/>
  <c r="H1484" i="5" s="1"/>
  <c r="I12247" i="7"/>
  <c r="J12247" i="7" s="1"/>
  <c r="I12246" i="7"/>
  <c r="J12246" i="7" s="1"/>
  <c r="I12245" i="7"/>
  <c r="J12245" i="7" s="1"/>
  <c r="I12244" i="7"/>
  <c r="J12244" i="7" s="1"/>
  <c r="I12243" i="7"/>
  <c r="J12243" i="7" s="1"/>
  <c r="I12242" i="7"/>
  <c r="J12242" i="7" s="1"/>
  <c r="I12241" i="7"/>
  <c r="J12241" i="7" s="1"/>
  <c r="I12240" i="7"/>
  <c r="J12240" i="7" s="1"/>
  <c r="I12233" i="7"/>
  <c r="J12233" i="7" s="1"/>
  <c r="I12232" i="7"/>
  <c r="J12232" i="7" s="1"/>
  <c r="I12231" i="7"/>
  <c r="J12231" i="7" s="1"/>
  <c r="I12230" i="7"/>
  <c r="J12230" i="7" s="1"/>
  <c r="I12229" i="7"/>
  <c r="J12229" i="7" s="1"/>
  <c r="I12228" i="7"/>
  <c r="J12228" i="7" s="1"/>
  <c r="I12222" i="7"/>
  <c r="J12222" i="7" s="1"/>
  <c r="I12221" i="7"/>
  <c r="J12221" i="7" s="1"/>
  <c r="I12220" i="7"/>
  <c r="J12220" i="7" s="1"/>
  <c r="I12219" i="7"/>
  <c r="J12219" i="7" s="1"/>
  <c r="I12218" i="7"/>
  <c r="J12218" i="7" s="1"/>
  <c r="I12211" i="7"/>
  <c r="J12211" i="7" s="1"/>
  <c r="I12210" i="7"/>
  <c r="J12210" i="7" s="1"/>
  <c r="I12209" i="7"/>
  <c r="J12209" i="7" s="1"/>
  <c r="I12208" i="7"/>
  <c r="J12208" i="7" s="1"/>
  <c r="I12207" i="7"/>
  <c r="J12207" i="7" s="1"/>
  <c r="I12206" i="7"/>
  <c r="J12206" i="7" s="1"/>
  <c r="I12200" i="7"/>
  <c r="J12200" i="7" s="1"/>
  <c r="I12199" i="7"/>
  <c r="J12199" i="7" s="1"/>
  <c r="I12198" i="7"/>
  <c r="J12198" i="7" s="1"/>
  <c r="I12197" i="7"/>
  <c r="J12197" i="7" s="1"/>
  <c r="I12196" i="7"/>
  <c r="J12196" i="7" s="1"/>
  <c r="I12195" i="7"/>
  <c r="J12195" i="7" s="1"/>
  <c r="I12189" i="7"/>
  <c r="J12189" i="7" s="1"/>
  <c r="I12188" i="7"/>
  <c r="J12188" i="7" s="1"/>
  <c r="I12187" i="7"/>
  <c r="J12187" i="7" s="1"/>
  <c r="I12186" i="7"/>
  <c r="J12186" i="7" s="1"/>
  <c r="I12185" i="7"/>
  <c r="J12185" i="7" s="1"/>
  <c r="I12184" i="7"/>
  <c r="J12184" i="7" s="1"/>
  <c r="I12178" i="7"/>
  <c r="J12178" i="7" s="1"/>
  <c r="I12177" i="7"/>
  <c r="J12177" i="7" s="1"/>
  <c r="I12176" i="7"/>
  <c r="J12176" i="7" s="1"/>
  <c r="I12175" i="7"/>
  <c r="J12175" i="7" s="1"/>
  <c r="I12174" i="7"/>
  <c r="J12174" i="7" s="1"/>
  <c r="I12166" i="7"/>
  <c r="J12166" i="7" s="1"/>
  <c r="I12165" i="7"/>
  <c r="J12165" i="7" s="1"/>
  <c r="I12164" i="7"/>
  <c r="J12164" i="7" s="1"/>
  <c r="I12163" i="7"/>
  <c r="J12163" i="7" s="1"/>
  <c r="I12162" i="7"/>
  <c r="J12162" i="7" s="1"/>
  <c r="I12156" i="7"/>
  <c r="J12156" i="7" s="1"/>
  <c r="I12155" i="7"/>
  <c r="J12155" i="7" s="1"/>
  <c r="L12154" i="7" s="1"/>
  <c r="H1471" i="5" s="1"/>
  <c r="I12148" i="7"/>
  <c r="J12148" i="7" s="1"/>
  <c r="I12147" i="7"/>
  <c r="J12147" i="7" s="1"/>
  <c r="K12145" i="7" s="1"/>
  <c r="I12146" i="7"/>
  <c r="J12146" i="7" s="1"/>
  <c r="I12140" i="7"/>
  <c r="J12140" i="7" s="1"/>
  <c r="I12139" i="7"/>
  <c r="J12139" i="7" s="1"/>
  <c r="K12137" i="7" s="1"/>
  <c r="I12138" i="7"/>
  <c r="J12138" i="7" s="1"/>
  <c r="I12132" i="7"/>
  <c r="J12132" i="7" s="1"/>
  <c r="I12131" i="7"/>
  <c r="J12131" i="7" s="1"/>
  <c r="I12130" i="7"/>
  <c r="J12130" i="7" s="1"/>
  <c r="I12129" i="7"/>
  <c r="J12129" i="7" s="1"/>
  <c r="I12128" i="7"/>
  <c r="J12128" i="7" s="1"/>
  <c r="I12127" i="7"/>
  <c r="J12127" i="7" s="1"/>
  <c r="K12125" i="7" s="1"/>
  <c r="I12126" i="7"/>
  <c r="J12126" i="7" s="1"/>
  <c r="I12120" i="7"/>
  <c r="J12120" i="7" s="1"/>
  <c r="I12119" i="7"/>
  <c r="J12119" i="7" s="1"/>
  <c r="I12118" i="7"/>
  <c r="J12118" i="7" s="1"/>
  <c r="I12117" i="7"/>
  <c r="J12117" i="7" s="1"/>
  <c r="I12116" i="7"/>
  <c r="J12116" i="7" s="1"/>
  <c r="I12115" i="7"/>
  <c r="J12115" i="7" s="1"/>
  <c r="I12109" i="7"/>
  <c r="J12109" i="7" s="1"/>
  <c r="I12108" i="7"/>
  <c r="J12108" i="7" s="1"/>
  <c r="I12107" i="7"/>
  <c r="J12107" i="7" s="1"/>
  <c r="I12106" i="7"/>
  <c r="J12106" i="7" s="1"/>
  <c r="I12105" i="7"/>
  <c r="J12105" i="7" s="1"/>
  <c r="I12104" i="7"/>
  <c r="J12104" i="7" s="1"/>
  <c r="I12103" i="7"/>
  <c r="J12103" i="7" s="1"/>
  <c r="I12096" i="7"/>
  <c r="J12096" i="7" s="1"/>
  <c r="I12095" i="7"/>
  <c r="J12095" i="7" s="1"/>
  <c r="I12094" i="7"/>
  <c r="J12094" i="7" s="1"/>
  <c r="I12093" i="7"/>
  <c r="J12093" i="7" s="1"/>
  <c r="I12092" i="7"/>
  <c r="J12092" i="7" s="1"/>
  <c r="I12091" i="7"/>
  <c r="J12091" i="7" s="1"/>
  <c r="I12090" i="7"/>
  <c r="J12090" i="7" s="1"/>
  <c r="I12089" i="7"/>
  <c r="J12089" i="7" s="1"/>
  <c r="I12088" i="7"/>
  <c r="J12088" i="7" s="1"/>
  <c r="I12087" i="7"/>
  <c r="J12087" i="7" s="1"/>
  <c r="I12086" i="7"/>
  <c r="J12086" i="7" s="1"/>
  <c r="I12085" i="7"/>
  <c r="J12085" i="7" s="1"/>
  <c r="I12084" i="7"/>
  <c r="J12084" i="7" s="1"/>
  <c r="I12083" i="7"/>
  <c r="J12083" i="7" s="1"/>
  <c r="I12082" i="7"/>
  <c r="J12082" i="7" s="1"/>
  <c r="H280" i="5"/>
  <c r="H278" i="5"/>
  <c r="H277" i="5"/>
  <c r="H276" i="5"/>
  <c r="H275" i="5"/>
  <c r="H274" i="5"/>
  <c r="H273" i="5"/>
  <c r="H271" i="5"/>
  <c r="H270" i="5"/>
  <c r="H267" i="5"/>
  <c r="H266" i="5"/>
  <c r="H265" i="5"/>
  <c r="G263" i="5"/>
  <c r="H261" i="5"/>
  <c r="H260" i="5"/>
  <c r="H259" i="5"/>
  <c r="H257" i="5"/>
  <c r="H256" i="5"/>
  <c r="H254" i="5"/>
  <c r="H253" i="5"/>
  <c r="H251" i="5"/>
  <c r="H249" i="5"/>
  <c r="G248" i="5"/>
  <c r="H247" i="5"/>
  <c r="H245" i="5"/>
  <c r="H242" i="5"/>
  <c r="H241" i="5"/>
  <c r="H240" i="5"/>
  <c r="H237" i="5"/>
  <c r="G233" i="5"/>
  <c r="G232" i="5"/>
  <c r="G231" i="5"/>
  <c r="H229" i="5"/>
  <c r="G227" i="5"/>
  <c r="H225" i="5"/>
  <c r="H222" i="5"/>
  <c r="H218" i="5"/>
  <c r="G216" i="5"/>
  <c r="H215" i="5"/>
  <c r="H214" i="5"/>
  <c r="H213" i="5"/>
  <c r="H211" i="5"/>
  <c r="G210" i="5"/>
  <c r="H208" i="5"/>
  <c r="G207" i="5"/>
  <c r="H206" i="5"/>
  <c r="H204" i="5"/>
  <c r="H203" i="5"/>
  <c r="H202" i="5"/>
  <c r="H200" i="5"/>
  <c r="G199" i="5"/>
  <c r="H197" i="5"/>
  <c r="H195" i="5"/>
  <c r="H194" i="5"/>
  <c r="H192" i="5"/>
  <c r="H191" i="5"/>
  <c r="H189" i="5"/>
  <c r="G186" i="5"/>
  <c r="H184" i="5"/>
  <c r="G182" i="5"/>
  <c r="H180" i="5"/>
  <c r="H177" i="5"/>
  <c r="H174" i="5"/>
  <c r="H172" i="5"/>
  <c r="H171" i="5"/>
  <c r="H170" i="5"/>
  <c r="H169" i="5"/>
  <c r="H168" i="5"/>
  <c r="H166" i="5"/>
  <c r="H165" i="5"/>
  <c r="H163" i="5"/>
  <c r="H162" i="5"/>
  <c r="H161" i="5"/>
  <c r="H159" i="5"/>
  <c r="H158" i="5"/>
  <c r="H157" i="5"/>
  <c r="H155" i="5"/>
  <c r="H154" i="5"/>
  <c r="H153" i="5"/>
  <c r="G152" i="5"/>
  <c r="G150" i="5"/>
  <c r="H149" i="5"/>
  <c r="H148" i="5"/>
  <c r="H146" i="5"/>
  <c r="H145" i="5"/>
  <c r="H144" i="5"/>
  <c r="H141" i="5"/>
  <c r="H140" i="5"/>
  <c r="H139" i="5"/>
  <c r="H138" i="5"/>
  <c r="H137" i="5"/>
  <c r="H135" i="5"/>
  <c r="H134" i="5"/>
  <c r="H132" i="5"/>
  <c r="H130" i="5"/>
  <c r="G126" i="5"/>
  <c r="G125" i="5"/>
  <c r="G124" i="5"/>
  <c r="G122" i="5"/>
  <c r="H120" i="5"/>
  <c r="H119" i="5"/>
  <c r="H117" i="5"/>
  <c r="H113" i="5"/>
  <c r="H111" i="5"/>
  <c r="H110" i="5"/>
  <c r="H109" i="5"/>
  <c r="H108" i="5"/>
  <c r="H107" i="5"/>
  <c r="H105" i="5"/>
  <c r="H104" i="5"/>
  <c r="H102" i="5"/>
  <c r="H101" i="5"/>
  <c r="H100" i="5"/>
  <c r="G98" i="5"/>
  <c r="H97" i="5"/>
  <c r="H95" i="5"/>
  <c r="G94" i="5"/>
  <c r="H92" i="5"/>
  <c r="H91" i="5"/>
  <c r="G89" i="5"/>
  <c r="H88" i="5"/>
  <c r="H86" i="5"/>
  <c r="H85" i="5"/>
  <c r="H84" i="5"/>
  <c r="H82" i="5"/>
  <c r="H81" i="5"/>
  <c r="H79" i="5"/>
  <c r="G75" i="5"/>
  <c r="H73" i="5"/>
  <c r="H72" i="5"/>
  <c r="H70" i="5"/>
  <c r="H69" i="5"/>
  <c r="G67" i="5"/>
  <c r="H66" i="5"/>
  <c r="G64" i="5"/>
  <c r="H63" i="5"/>
  <c r="G61" i="5"/>
  <c r="H60" i="5"/>
  <c r="G58" i="5"/>
  <c r="G57" i="5"/>
  <c r="H56" i="5"/>
  <c r="G55" i="5"/>
  <c r="G54" i="5"/>
  <c r="H51" i="5"/>
  <c r="H50" i="5"/>
  <c r="H49" i="5"/>
  <c r="H46" i="5"/>
  <c r="H45" i="5"/>
  <c r="H42" i="5"/>
  <c r="H40" i="5"/>
  <c r="H39" i="5"/>
  <c r="H36" i="5"/>
  <c r="H35" i="5"/>
  <c r="H34" i="5"/>
  <c r="G30" i="5"/>
  <c r="H25" i="5"/>
  <c r="H24" i="5"/>
  <c r="H23" i="5"/>
  <c r="H22" i="5"/>
  <c r="H21" i="5"/>
  <c r="I21" i="5" s="1"/>
  <c r="G17" i="5"/>
  <c r="L15463" i="7"/>
  <c r="H1833" i="5" s="1"/>
  <c r="L15477" i="7"/>
  <c r="H1835" i="5" s="1"/>
  <c r="L15470" i="7"/>
  <c r="H1834" i="5" s="1"/>
  <c r="L15485" i="7"/>
  <c r="H1837" i="5" s="1"/>
  <c r="K15485" i="7"/>
  <c r="G1837" i="5" s="1"/>
  <c r="G16" i="5"/>
  <c r="I12076" i="7"/>
  <c r="J12076" i="7" s="1"/>
  <c r="I12075" i="7"/>
  <c r="J12075" i="7" s="1"/>
  <c r="I12074" i="7"/>
  <c r="J12074" i="7" s="1"/>
  <c r="I12073" i="7"/>
  <c r="J12073" i="7" s="1"/>
  <c r="I12072" i="7"/>
  <c r="J12072" i="7" s="1"/>
  <c r="I12071" i="7"/>
  <c r="J12071" i="7" s="1"/>
  <c r="I12070" i="7"/>
  <c r="J12070" i="7" s="1"/>
  <c r="I12069" i="7"/>
  <c r="J12069" i="7" s="1"/>
  <c r="I12068" i="7"/>
  <c r="J12068" i="7" s="1"/>
  <c r="I12067" i="7"/>
  <c r="J12067" i="7" s="1"/>
  <c r="I12066" i="7"/>
  <c r="J12066" i="7" s="1"/>
  <c r="I12065" i="7"/>
  <c r="J12065" i="7" s="1"/>
  <c r="I12064" i="7"/>
  <c r="J12064" i="7" s="1"/>
  <c r="I12063" i="7"/>
  <c r="J12063" i="7" s="1"/>
  <c r="I12062" i="7"/>
  <c r="J12062" i="7" s="1"/>
  <c r="I12054" i="7"/>
  <c r="J12054" i="7" s="1"/>
  <c r="I12053" i="7"/>
  <c r="J12053" i="7" s="1"/>
  <c r="I12052" i="7"/>
  <c r="J12052" i="7" s="1"/>
  <c r="I12051" i="7"/>
  <c r="J12051" i="7" s="1"/>
  <c r="I12045" i="7"/>
  <c r="J12045" i="7" s="1"/>
  <c r="I12044" i="7"/>
  <c r="J12044" i="7" s="1"/>
  <c r="I12043" i="7"/>
  <c r="J12043" i="7" s="1"/>
  <c r="K12041" i="7" s="1"/>
  <c r="I12042" i="7"/>
  <c r="J12042" i="7" s="1"/>
  <c r="J12036" i="7"/>
  <c r="I12036" i="7"/>
  <c r="I12035" i="7"/>
  <c r="J12035" i="7" s="1"/>
  <c r="I12034" i="7"/>
  <c r="J12034" i="7" s="1"/>
  <c r="I12033" i="7"/>
  <c r="J12033" i="7" s="1"/>
  <c r="I12032" i="7"/>
  <c r="J12032" i="7" s="1"/>
  <c r="I12031" i="7"/>
  <c r="J12031" i="7" s="1"/>
  <c r="I12024" i="7"/>
  <c r="J12024" i="7" s="1"/>
  <c r="I12023" i="7"/>
  <c r="J12023" i="7" s="1"/>
  <c r="I12022" i="7"/>
  <c r="J12022" i="7" s="1"/>
  <c r="I12021" i="7"/>
  <c r="J12021" i="7" s="1"/>
  <c r="I12020" i="7"/>
  <c r="J12020" i="7" s="1"/>
  <c r="I12019" i="7"/>
  <c r="J12019" i="7" s="1"/>
  <c r="I12018" i="7"/>
  <c r="J12018" i="7" s="1"/>
  <c r="I12011" i="7"/>
  <c r="J12011" i="7" s="1"/>
  <c r="I12010" i="7"/>
  <c r="J12010" i="7" s="1"/>
  <c r="I12009" i="7"/>
  <c r="J12009" i="7" s="1"/>
  <c r="I12008" i="7"/>
  <c r="J12008" i="7" s="1"/>
  <c r="I12007" i="7"/>
  <c r="J12007" i="7" s="1"/>
  <c r="I12006" i="7"/>
  <c r="J12006" i="7" s="1"/>
  <c r="I12005" i="7"/>
  <c r="J12005" i="7" s="1"/>
  <c r="I12004" i="7"/>
  <c r="J12004" i="7" s="1"/>
  <c r="I12003" i="7"/>
  <c r="J12003" i="7" s="1"/>
  <c r="I12002" i="7"/>
  <c r="J12002" i="7" s="1"/>
  <c r="I12001" i="7"/>
  <c r="J12001" i="7" s="1"/>
  <c r="I12000" i="7"/>
  <c r="J12000" i="7" s="1"/>
  <c r="I11999" i="7"/>
  <c r="J11999" i="7" s="1"/>
  <c r="I11998" i="7"/>
  <c r="J11998" i="7" s="1"/>
  <c r="I11997" i="7"/>
  <c r="J11997" i="7" s="1"/>
  <c r="I11996" i="7"/>
  <c r="J11996" i="7" s="1"/>
  <c r="I11995" i="7"/>
  <c r="J11995" i="7" s="1"/>
  <c r="I11989" i="7"/>
  <c r="J11989" i="7" s="1"/>
  <c r="I11988" i="7"/>
  <c r="J11988" i="7" s="1"/>
  <c r="I11987" i="7"/>
  <c r="J11987" i="7" s="1"/>
  <c r="K11982" i="7" s="1"/>
  <c r="I11986" i="7"/>
  <c r="J11986" i="7" s="1"/>
  <c r="I11985" i="7"/>
  <c r="J11985" i="7" s="1"/>
  <c r="I11984" i="7"/>
  <c r="J11984" i="7" s="1"/>
  <c r="I11983" i="7"/>
  <c r="J11983" i="7" s="1"/>
  <c r="I11974" i="7"/>
  <c r="J11974" i="7" s="1"/>
  <c r="I11973" i="7"/>
  <c r="J11973" i="7" s="1"/>
  <c r="I11972" i="7"/>
  <c r="J11972" i="7" s="1"/>
  <c r="I11971" i="7"/>
  <c r="J11971" i="7" s="1"/>
  <c r="I11965" i="7"/>
  <c r="J11965" i="7" s="1"/>
  <c r="I11964" i="7"/>
  <c r="J11964" i="7" s="1"/>
  <c r="I11963" i="7"/>
  <c r="J11963" i="7" s="1"/>
  <c r="I11962" i="7"/>
  <c r="J11962" i="7" s="1"/>
  <c r="I11961" i="7"/>
  <c r="J11961" i="7" s="1"/>
  <c r="I11960" i="7"/>
  <c r="J11960" i="7" s="1"/>
  <c r="I11959" i="7"/>
  <c r="J11959" i="7" s="1"/>
  <c r="I11958" i="7"/>
  <c r="J11958" i="7" s="1"/>
  <c r="I11957" i="7"/>
  <c r="J11957" i="7" s="1"/>
  <c r="I11956" i="7"/>
  <c r="J11956" i="7" s="1"/>
  <c r="I11955" i="7"/>
  <c r="J11955" i="7" s="1"/>
  <c r="I11949" i="7"/>
  <c r="J11949" i="7" s="1"/>
  <c r="I11948" i="7"/>
  <c r="J11948" i="7" s="1"/>
  <c r="I11947" i="7"/>
  <c r="J11947" i="7" s="1"/>
  <c r="I11946" i="7"/>
  <c r="J11946" i="7" s="1"/>
  <c r="I11945" i="7"/>
  <c r="J11945" i="7" s="1"/>
  <c r="I11944" i="7"/>
  <c r="J11944" i="7" s="1"/>
  <c r="I11943" i="7"/>
  <c r="J11943" i="7" s="1"/>
  <c r="I11942" i="7"/>
  <c r="J11942" i="7" s="1"/>
  <c r="I11941" i="7"/>
  <c r="J11941" i="7" s="1"/>
  <c r="I11940" i="7"/>
  <c r="J11940" i="7" s="1"/>
  <c r="I11939" i="7"/>
  <c r="J11939" i="7" s="1"/>
  <c r="I11938" i="7"/>
  <c r="J11938" i="7" s="1"/>
  <c r="J11937" i="7"/>
  <c r="I11937" i="7"/>
  <c r="I11936" i="7"/>
  <c r="J11936" i="7" s="1"/>
  <c r="I11935" i="7"/>
  <c r="J11935" i="7" s="1"/>
  <c r="I11934" i="7"/>
  <c r="J11934" i="7" s="1"/>
  <c r="I11933" i="7"/>
  <c r="J11933" i="7" s="1"/>
  <c r="I11927" i="7"/>
  <c r="J11927" i="7" s="1"/>
  <c r="I11926" i="7"/>
  <c r="J11926" i="7" s="1"/>
  <c r="L11925" i="7" s="1"/>
  <c r="H1445" i="5" s="1"/>
  <c r="I11920" i="7"/>
  <c r="J11920" i="7" s="1"/>
  <c r="I11919" i="7"/>
  <c r="J11919" i="7" s="1"/>
  <c r="I11918" i="7"/>
  <c r="J11918" i="7" s="1"/>
  <c r="I11917" i="7"/>
  <c r="J11917" i="7" s="1"/>
  <c r="I11916" i="7"/>
  <c r="J11916" i="7" s="1"/>
  <c r="I11915" i="7"/>
  <c r="J11915" i="7" s="1"/>
  <c r="I11914" i="7"/>
  <c r="J11914" i="7" s="1"/>
  <c r="I11913" i="7"/>
  <c r="J11913" i="7" s="1"/>
  <c r="I11912" i="7"/>
  <c r="J11912" i="7" s="1"/>
  <c r="I11911" i="7"/>
  <c r="J11911" i="7" s="1"/>
  <c r="I11904" i="7"/>
  <c r="J11904" i="7" s="1"/>
  <c r="I11903" i="7"/>
  <c r="J11903" i="7" s="1"/>
  <c r="I11902" i="7"/>
  <c r="J11902" i="7" s="1"/>
  <c r="I11901" i="7"/>
  <c r="J11901" i="7" s="1"/>
  <c r="I11900" i="7"/>
  <c r="J11900" i="7" s="1"/>
  <c r="I11894" i="7"/>
  <c r="J11894" i="7" s="1"/>
  <c r="I11893" i="7"/>
  <c r="J11893" i="7" s="1"/>
  <c r="I11892" i="7"/>
  <c r="J11892" i="7" s="1"/>
  <c r="I11891" i="7"/>
  <c r="J11891" i="7" s="1"/>
  <c r="I11890" i="7"/>
  <c r="J11890" i="7" s="1"/>
  <c r="I11884" i="7"/>
  <c r="J11884" i="7" s="1"/>
  <c r="I11883" i="7"/>
  <c r="J11883" i="7" s="1"/>
  <c r="I11882" i="7"/>
  <c r="J11882" i="7" s="1"/>
  <c r="I11881" i="7"/>
  <c r="J11881" i="7" s="1"/>
  <c r="I11875" i="7"/>
  <c r="J11875" i="7" s="1"/>
  <c r="J11874" i="7"/>
  <c r="I11874" i="7"/>
  <c r="I11873" i="7"/>
  <c r="J11873" i="7" s="1"/>
  <c r="I11872" i="7"/>
  <c r="J11872" i="7" s="1"/>
  <c r="I11871" i="7"/>
  <c r="J11871" i="7" s="1"/>
  <c r="I11870" i="7"/>
  <c r="J11870" i="7" s="1"/>
  <c r="I11864" i="7"/>
  <c r="J11864" i="7" s="1"/>
  <c r="I11863" i="7"/>
  <c r="J11863" i="7" s="1"/>
  <c r="I11862" i="7"/>
  <c r="J11862" i="7" s="1"/>
  <c r="I11861" i="7"/>
  <c r="J11861" i="7" s="1"/>
  <c r="I11855" i="7"/>
  <c r="J11855" i="7" s="1"/>
  <c r="I11854" i="7"/>
  <c r="J11854" i="7" s="1"/>
  <c r="I11853" i="7"/>
  <c r="J11853" i="7" s="1"/>
  <c r="I11852" i="7"/>
  <c r="J11852" i="7" s="1"/>
  <c r="I11846" i="7"/>
  <c r="J11846" i="7" s="1"/>
  <c r="I11845" i="7"/>
  <c r="J11845" i="7" s="1"/>
  <c r="I11844" i="7"/>
  <c r="J11844" i="7" s="1"/>
  <c r="I11843" i="7"/>
  <c r="J11843" i="7" s="1"/>
  <c r="I11837" i="7"/>
  <c r="J11837" i="7" s="1"/>
  <c r="I11836" i="7"/>
  <c r="J11836" i="7" s="1"/>
  <c r="I11835" i="7"/>
  <c r="J11835" i="7" s="1"/>
  <c r="I11834" i="7"/>
  <c r="J11834" i="7" s="1"/>
  <c r="I11828" i="7"/>
  <c r="J11828" i="7" s="1"/>
  <c r="I11827" i="7"/>
  <c r="J11827" i="7" s="1"/>
  <c r="I11826" i="7"/>
  <c r="J11826" i="7" s="1"/>
  <c r="I11825" i="7"/>
  <c r="J11825" i="7" s="1"/>
  <c r="I11824" i="7"/>
  <c r="J11824" i="7" s="1"/>
  <c r="I11823" i="7"/>
  <c r="J11823" i="7" s="1"/>
  <c r="I11817" i="7"/>
  <c r="J11817" i="7" s="1"/>
  <c r="I11816" i="7"/>
  <c r="J11816" i="7" s="1"/>
  <c r="I11815" i="7"/>
  <c r="J11815" i="7" s="1"/>
  <c r="I11814" i="7"/>
  <c r="J11814" i="7" s="1"/>
  <c r="I11813" i="7"/>
  <c r="J11813" i="7" s="1"/>
  <c r="J11812" i="7"/>
  <c r="I11812" i="7"/>
  <c r="I11806" i="7"/>
  <c r="J11806" i="7" s="1"/>
  <c r="I11805" i="7"/>
  <c r="J11805" i="7" s="1"/>
  <c r="I11804" i="7"/>
  <c r="J11804" i="7" s="1"/>
  <c r="I11803" i="7"/>
  <c r="J11803" i="7" s="1"/>
  <c r="I11802" i="7"/>
  <c r="J11802" i="7" s="1"/>
  <c r="I11801" i="7"/>
  <c r="J11801" i="7" s="1"/>
  <c r="I11795" i="7"/>
  <c r="J11795" i="7" s="1"/>
  <c r="I11794" i="7"/>
  <c r="J11794" i="7" s="1"/>
  <c r="I11793" i="7"/>
  <c r="J11793" i="7" s="1"/>
  <c r="I11792" i="7"/>
  <c r="J11792" i="7" s="1"/>
  <c r="I11791" i="7"/>
  <c r="J11791" i="7" s="1"/>
  <c r="I11790" i="7"/>
  <c r="J11790" i="7" s="1"/>
  <c r="I11784" i="7"/>
  <c r="J11784" i="7" s="1"/>
  <c r="I11783" i="7"/>
  <c r="J11783" i="7" s="1"/>
  <c r="I11782" i="7"/>
  <c r="J11782" i="7" s="1"/>
  <c r="I11781" i="7"/>
  <c r="J11781" i="7" s="1"/>
  <c r="I11780" i="7"/>
  <c r="J11780" i="7" s="1"/>
  <c r="I11779" i="7"/>
  <c r="J11779" i="7" s="1"/>
  <c r="I11778" i="7"/>
  <c r="J11778" i="7" s="1"/>
  <c r="I11772" i="7"/>
  <c r="J11772" i="7" s="1"/>
  <c r="I11771" i="7"/>
  <c r="J11771" i="7" s="1"/>
  <c r="I11770" i="7"/>
  <c r="J11770" i="7" s="1"/>
  <c r="I11769" i="7"/>
  <c r="J11769" i="7" s="1"/>
  <c r="I11768" i="7"/>
  <c r="J11768" i="7" s="1"/>
  <c r="I11767" i="7"/>
  <c r="J11767" i="7" s="1"/>
  <c r="I11766" i="7"/>
  <c r="J11766" i="7" s="1"/>
  <c r="I11760" i="7"/>
  <c r="J11760" i="7" s="1"/>
  <c r="I11759" i="7"/>
  <c r="J11759" i="7" s="1"/>
  <c r="I11758" i="7"/>
  <c r="J11758" i="7" s="1"/>
  <c r="I11757" i="7"/>
  <c r="J11757" i="7" s="1"/>
  <c r="I11751" i="7"/>
  <c r="J11751" i="7" s="1"/>
  <c r="I11750" i="7"/>
  <c r="J11750" i="7" s="1"/>
  <c r="I11749" i="7"/>
  <c r="J11749" i="7" s="1"/>
  <c r="I11748" i="7"/>
  <c r="J11748" i="7" s="1"/>
  <c r="I11741" i="7"/>
  <c r="J11741" i="7" s="1"/>
  <c r="I11740" i="7"/>
  <c r="J11740" i="7" s="1"/>
  <c r="L11739" i="7" s="1"/>
  <c r="H1425" i="5" s="1"/>
  <c r="I11734" i="7"/>
  <c r="J11734" i="7" s="1"/>
  <c r="L11732" i="7" s="1"/>
  <c r="H1424" i="5" s="1"/>
  <c r="I11733" i="7"/>
  <c r="J11733" i="7" s="1"/>
  <c r="I11727" i="7"/>
  <c r="J11727" i="7" s="1"/>
  <c r="I11726" i="7"/>
  <c r="J11726" i="7" s="1"/>
  <c r="I11725" i="7"/>
  <c r="J11725" i="7" s="1"/>
  <c r="I11724" i="7"/>
  <c r="J11724" i="7" s="1"/>
  <c r="I11723" i="7"/>
  <c r="J11723" i="7" s="1"/>
  <c r="I11717" i="7"/>
  <c r="J11717" i="7" s="1"/>
  <c r="I11716" i="7"/>
  <c r="J11716" i="7" s="1"/>
  <c r="I11715" i="7"/>
  <c r="J11715" i="7" s="1"/>
  <c r="I11714" i="7"/>
  <c r="J11714" i="7" s="1"/>
  <c r="J11708" i="7"/>
  <c r="I11708" i="7"/>
  <c r="I11707" i="7"/>
  <c r="J11707" i="7" s="1"/>
  <c r="I11706" i="7"/>
  <c r="J11706" i="7" s="1"/>
  <c r="I11705" i="7"/>
  <c r="J11705" i="7" s="1"/>
  <c r="I11699" i="7"/>
  <c r="J11699" i="7" s="1"/>
  <c r="I11698" i="7"/>
  <c r="J11698" i="7" s="1"/>
  <c r="I11697" i="7"/>
  <c r="J11697" i="7" s="1"/>
  <c r="I11696" i="7"/>
  <c r="J11696" i="7" s="1"/>
  <c r="I11690" i="7"/>
  <c r="J11690" i="7" s="1"/>
  <c r="I11689" i="7"/>
  <c r="J11689" i="7" s="1"/>
  <c r="I11688" i="7"/>
  <c r="J11688" i="7" s="1"/>
  <c r="I11687" i="7"/>
  <c r="J11687" i="7" s="1"/>
  <c r="I11681" i="7"/>
  <c r="J11681" i="7" s="1"/>
  <c r="I11680" i="7"/>
  <c r="J11680" i="7" s="1"/>
  <c r="I11679" i="7"/>
  <c r="J11679" i="7" s="1"/>
  <c r="I11678" i="7"/>
  <c r="J11678" i="7" s="1"/>
  <c r="J11677" i="7"/>
  <c r="I11677" i="7"/>
  <c r="I11676" i="7"/>
  <c r="J11676" i="7" s="1"/>
  <c r="K11674" i="7" s="1"/>
  <c r="G1418" i="5" s="1"/>
  <c r="I11675" i="7"/>
  <c r="J11675" i="7" s="1"/>
  <c r="I11669" i="7"/>
  <c r="J11669" i="7" s="1"/>
  <c r="I11668" i="7"/>
  <c r="J11668" i="7" s="1"/>
  <c r="I11667" i="7"/>
  <c r="J11667" i="7" s="1"/>
  <c r="I11666" i="7"/>
  <c r="J11666" i="7" s="1"/>
  <c r="I11665" i="7"/>
  <c r="J11665" i="7" s="1"/>
  <c r="I11664" i="7"/>
  <c r="J11664" i="7" s="1"/>
  <c r="I11663" i="7"/>
  <c r="J11663" i="7" s="1"/>
  <c r="I11657" i="7"/>
  <c r="J11657" i="7" s="1"/>
  <c r="I11656" i="7"/>
  <c r="J11656" i="7" s="1"/>
  <c r="I11655" i="7"/>
  <c r="J11655" i="7" s="1"/>
  <c r="I11654" i="7"/>
  <c r="J11654" i="7" s="1"/>
  <c r="I11648" i="7"/>
  <c r="J11648" i="7" s="1"/>
  <c r="I11647" i="7"/>
  <c r="J11647" i="7" s="1"/>
  <c r="I11646" i="7"/>
  <c r="J11646" i="7" s="1"/>
  <c r="K11644" i="7" s="1"/>
  <c r="G1415" i="5" s="1"/>
  <c r="I11645" i="7"/>
  <c r="J11645" i="7" s="1"/>
  <c r="I11639" i="7"/>
  <c r="J11639" i="7" s="1"/>
  <c r="I11638" i="7"/>
  <c r="J11638" i="7" s="1"/>
  <c r="I11637" i="7"/>
  <c r="J11637" i="7" s="1"/>
  <c r="I11636" i="7"/>
  <c r="J11636" i="7" s="1"/>
  <c r="I11635" i="7"/>
  <c r="J11635" i="7" s="1"/>
  <c r="I11634" i="7"/>
  <c r="J11634" i="7" s="1"/>
  <c r="I11633" i="7"/>
  <c r="J11633" i="7" s="1"/>
  <c r="I11627" i="7"/>
  <c r="J11627" i="7" s="1"/>
  <c r="I11626" i="7"/>
  <c r="J11626" i="7" s="1"/>
  <c r="I11625" i="7"/>
  <c r="J11625" i="7" s="1"/>
  <c r="I11624" i="7"/>
  <c r="J11624" i="7" s="1"/>
  <c r="I11623" i="7"/>
  <c r="J11623" i="7" s="1"/>
  <c r="I11622" i="7"/>
  <c r="J11622" i="7" s="1"/>
  <c r="K11620" i="7" s="1"/>
  <c r="G1413" i="5" s="1"/>
  <c r="I11621" i="7"/>
  <c r="J11621" i="7" s="1"/>
  <c r="J11615" i="7"/>
  <c r="I11615" i="7"/>
  <c r="I11614" i="7"/>
  <c r="J11614" i="7" s="1"/>
  <c r="I11613" i="7"/>
  <c r="J11613" i="7" s="1"/>
  <c r="I11612" i="7"/>
  <c r="J11612" i="7" s="1"/>
  <c r="I11606" i="7"/>
  <c r="J11606" i="7" s="1"/>
  <c r="I11605" i="7"/>
  <c r="J11605" i="7" s="1"/>
  <c r="I11604" i="7"/>
  <c r="J11604" i="7" s="1"/>
  <c r="I11603" i="7"/>
  <c r="J11603" i="7" s="1"/>
  <c r="I11597" i="7"/>
  <c r="J11597" i="7" s="1"/>
  <c r="I11596" i="7"/>
  <c r="J11596" i="7" s="1"/>
  <c r="I11595" i="7"/>
  <c r="J11595" i="7" s="1"/>
  <c r="I11594" i="7"/>
  <c r="J11594" i="7" s="1"/>
  <c r="I11588" i="7"/>
  <c r="J11588" i="7" s="1"/>
  <c r="I11587" i="7"/>
  <c r="J11587" i="7" s="1"/>
  <c r="I11586" i="7"/>
  <c r="J11586" i="7" s="1"/>
  <c r="I11585" i="7"/>
  <c r="J11585" i="7" s="1"/>
  <c r="I11579" i="7"/>
  <c r="J11579" i="7" s="1"/>
  <c r="I11578" i="7"/>
  <c r="J11578" i="7" s="1"/>
  <c r="I11577" i="7"/>
  <c r="J11577" i="7" s="1"/>
  <c r="I11576" i="7"/>
  <c r="J11576" i="7" s="1"/>
  <c r="I11575" i="7"/>
  <c r="J11575" i="7" s="1"/>
  <c r="I11574" i="7"/>
  <c r="J11574" i="7" s="1"/>
  <c r="I11573" i="7"/>
  <c r="J11573" i="7" s="1"/>
  <c r="I11567" i="7"/>
  <c r="J11567" i="7" s="1"/>
  <c r="I11566" i="7"/>
  <c r="J11566" i="7" s="1"/>
  <c r="I11565" i="7"/>
  <c r="J11565" i="7" s="1"/>
  <c r="I11564" i="7"/>
  <c r="J11564" i="7" s="1"/>
  <c r="I11563" i="7"/>
  <c r="J11563" i="7" s="1"/>
  <c r="I11562" i="7"/>
  <c r="J11562" i="7" s="1"/>
  <c r="K11560" i="7" s="1"/>
  <c r="G1407" i="5" s="1"/>
  <c r="I11561" i="7"/>
  <c r="J11561" i="7" s="1"/>
  <c r="I11555" i="7"/>
  <c r="J11555" i="7" s="1"/>
  <c r="I11554" i="7"/>
  <c r="J11554" i="7" s="1"/>
  <c r="J11553" i="7"/>
  <c r="I11553" i="7"/>
  <c r="I11552" i="7"/>
  <c r="J11552" i="7" s="1"/>
  <c r="I11551" i="7"/>
  <c r="J11551" i="7" s="1"/>
  <c r="I11550" i="7"/>
  <c r="J11550" i="7" s="1"/>
  <c r="I11549" i="7"/>
  <c r="J11549" i="7" s="1"/>
  <c r="I11543" i="7"/>
  <c r="J11543" i="7" s="1"/>
  <c r="I11542" i="7"/>
  <c r="J11542" i="7" s="1"/>
  <c r="I11541" i="7"/>
  <c r="J11541" i="7" s="1"/>
  <c r="I11540" i="7"/>
  <c r="J11540" i="7" s="1"/>
  <c r="I11534" i="7"/>
  <c r="J11534" i="7" s="1"/>
  <c r="I11533" i="7"/>
  <c r="J11533" i="7" s="1"/>
  <c r="I11532" i="7"/>
  <c r="J11532" i="7" s="1"/>
  <c r="I11531" i="7"/>
  <c r="J11531" i="7" s="1"/>
  <c r="I11525" i="7"/>
  <c r="J11525" i="7" s="1"/>
  <c r="I11524" i="7"/>
  <c r="J11524" i="7" s="1"/>
  <c r="I11523" i="7"/>
  <c r="J11523" i="7" s="1"/>
  <c r="I11522" i="7"/>
  <c r="J11522" i="7" s="1"/>
  <c r="I11521" i="7"/>
  <c r="J11521" i="7" s="1"/>
  <c r="I11515" i="7"/>
  <c r="J11515" i="7" s="1"/>
  <c r="I11514" i="7"/>
  <c r="J11514" i="7" s="1"/>
  <c r="I11513" i="7"/>
  <c r="J11513" i="7" s="1"/>
  <c r="I11512" i="7"/>
  <c r="J11512" i="7" s="1"/>
  <c r="I11511" i="7"/>
  <c r="J11511" i="7" s="1"/>
  <c r="I11505" i="7"/>
  <c r="J11505" i="7" s="1"/>
  <c r="I11504" i="7"/>
  <c r="J11504" i="7" s="1"/>
  <c r="I11503" i="7"/>
  <c r="J11503" i="7" s="1"/>
  <c r="I11502" i="7"/>
  <c r="J11502" i="7" s="1"/>
  <c r="I11501" i="7"/>
  <c r="J11501" i="7" s="1"/>
  <c r="I11500" i="7"/>
  <c r="J11500" i="7" s="1"/>
  <c r="I11499" i="7"/>
  <c r="J11499" i="7" s="1"/>
  <c r="J11493" i="7"/>
  <c r="I11493" i="7"/>
  <c r="I11492" i="7"/>
  <c r="J11492" i="7" s="1"/>
  <c r="I11491" i="7"/>
  <c r="J11491" i="7" s="1"/>
  <c r="I11490" i="7"/>
  <c r="J11490" i="7" s="1"/>
  <c r="I11489" i="7"/>
  <c r="J11489" i="7" s="1"/>
  <c r="I11483" i="7"/>
  <c r="J11483" i="7" s="1"/>
  <c r="I11482" i="7"/>
  <c r="J11482" i="7" s="1"/>
  <c r="I11481" i="7"/>
  <c r="J11481" i="7" s="1"/>
  <c r="I11480" i="7"/>
  <c r="J11480" i="7" s="1"/>
  <c r="I11479" i="7"/>
  <c r="J11479" i="7" s="1"/>
  <c r="I11473" i="7"/>
  <c r="J11473" i="7" s="1"/>
  <c r="I11472" i="7"/>
  <c r="J11472" i="7" s="1"/>
  <c r="I11471" i="7"/>
  <c r="J11471" i="7" s="1"/>
  <c r="I11470" i="7"/>
  <c r="J11470" i="7" s="1"/>
  <c r="I11469" i="7"/>
  <c r="J11469" i="7" s="1"/>
  <c r="I11463" i="7"/>
  <c r="J11463" i="7" s="1"/>
  <c r="I11462" i="7"/>
  <c r="J11462" i="7" s="1"/>
  <c r="I11461" i="7"/>
  <c r="J11461" i="7" s="1"/>
  <c r="I11460" i="7"/>
  <c r="J11460" i="7" s="1"/>
  <c r="I11453" i="7"/>
  <c r="J11453" i="7" s="1"/>
  <c r="I11452" i="7"/>
  <c r="J11452" i="7" s="1"/>
  <c r="I11451" i="7"/>
  <c r="J11451" i="7" s="1"/>
  <c r="J11450" i="7"/>
  <c r="I11450" i="7"/>
  <c r="I11449" i="7"/>
  <c r="J11449" i="7" s="1"/>
  <c r="I11443" i="7"/>
  <c r="J11443" i="7" s="1"/>
  <c r="I11442" i="7"/>
  <c r="J11442" i="7" s="1"/>
  <c r="I11441" i="7"/>
  <c r="J11441" i="7" s="1"/>
  <c r="I11440" i="7"/>
  <c r="J11440" i="7" s="1"/>
  <c r="I11439" i="7"/>
  <c r="J11439" i="7" s="1"/>
  <c r="I11433" i="7"/>
  <c r="J11433" i="7" s="1"/>
  <c r="I11432" i="7"/>
  <c r="J11432" i="7" s="1"/>
  <c r="I11431" i="7"/>
  <c r="J11431" i="7" s="1"/>
  <c r="I11430" i="7"/>
  <c r="J11430" i="7" s="1"/>
  <c r="I11429" i="7"/>
  <c r="J11429" i="7" s="1"/>
  <c r="I11428" i="7"/>
  <c r="J11428" i="7" s="1"/>
  <c r="I11427" i="7"/>
  <c r="J11427" i="7" s="1"/>
  <c r="I11421" i="7"/>
  <c r="J11421" i="7" s="1"/>
  <c r="I11420" i="7"/>
  <c r="J11420" i="7" s="1"/>
  <c r="I11419" i="7"/>
  <c r="J11419" i="7" s="1"/>
  <c r="I11418" i="7"/>
  <c r="J11418" i="7" s="1"/>
  <c r="I11412" i="7"/>
  <c r="J11412" i="7" s="1"/>
  <c r="I11411" i="7"/>
  <c r="J11411" i="7" s="1"/>
  <c r="I11410" i="7"/>
  <c r="J11410" i="7" s="1"/>
  <c r="I11409" i="7"/>
  <c r="J11409" i="7" s="1"/>
  <c r="I11408" i="7"/>
  <c r="J11408" i="7" s="1"/>
  <c r="I11402" i="7"/>
  <c r="J11402" i="7" s="1"/>
  <c r="I11401" i="7"/>
  <c r="J11401" i="7" s="1"/>
  <c r="I11400" i="7"/>
  <c r="J11400" i="7" s="1"/>
  <c r="I11399" i="7"/>
  <c r="J11399" i="7" s="1"/>
  <c r="I11398" i="7"/>
  <c r="J11398" i="7" s="1"/>
  <c r="I11392" i="7"/>
  <c r="J11392" i="7" s="1"/>
  <c r="I11391" i="7"/>
  <c r="J11391" i="7" s="1"/>
  <c r="I11390" i="7"/>
  <c r="J11390" i="7" s="1"/>
  <c r="I11389" i="7"/>
  <c r="J11389" i="7" s="1"/>
  <c r="I11388" i="7"/>
  <c r="J11388" i="7" s="1"/>
  <c r="I11382" i="7"/>
  <c r="J11382" i="7" s="1"/>
  <c r="I11381" i="7"/>
  <c r="J11381" i="7" s="1"/>
  <c r="I11380" i="7"/>
  <c r="J11380" i="7" s="1"/>
  <c r="I11379" i="7"/>
  <c r="J11379" i="7" s="1"/>
  <c r="I11378" i="7"/>
  <c r="J11378" i="7" s="1"/>
  <c r="I11377" i="7"/>
  <c r="J11377" i="7" s="1"/>
  <c r="L11376" i="7" s="1"/>
  <c r="H1388" i="5" s="1"/>
  <c r="I11371" i="7"/>
  <c r="J11371" i="7" s="1"/>
  <c r="I11370" i="7"/>
  <c r="J11370" i="7" s="1"/>
  <c r="I11369" i="7"/>
  <c r="J11369" i="7" s="1"/>
  <c r="I11368" i="7"/>
  <c r="J11368" i="7" s="1"/>
  <c r="I11362" i="7"/>
  <c r="J11362" i="7" s="1"/>
  <c r="I11361" i="7"/>
  <c r="J11361" i="7" s="1"/>
  <c r="I11360" i="7"/>
  <c r="J11360" i="7" s="1"/>
  <c r="I11359" i="7"/>
  <c r="J11359" i="7" s="1"/>
  <c r="I11353" i="7"/>
  <c r="J11353" i="7" s="1"/>
  <c r="I11352" i="7"/>
  <c r="J11352" i="7" s="1"/>
  <c r="I11351" i="7"/>
  <c r="J11351" i="7" s="1"/>
  <c r="I11350" i="7"/>
  <c r="J11350" i="7" s="1"/>
  <c r="I11349" i="7"/>
  <c r="J11349" i="7" s="1"/>
  <c r="I11343" i="7"/>
  <c r="J11343" i="7" s="1"/>
  <c r="I11342" i="7"/>
  <c r="J11342" i="7" s="1"/>
  <c r="I11341" i="7"/>
  <c r="J11341" i="7" s="1"/>
  <c r="I11340" i="7"/>
  <c r="J11340" i="7" s="1"/>
  <c r="K11338" i="7" s="1"/>
  <c r="I11339" i="7"/>
  <c r="J11339" i="7" s="1"/>
  <c r="I11333" i="7"/>
  <c r="J11333" i="7" s="1"/>
  <c r="I11332" i="7"/>
  <c r="J11332" i="7" s="1"/>
  <c r="I11331" i="7"/>
  <c r="J11331" i="7" s="1"/>
  <c r="I11330" i="7"/>
  <c r="J11330" i="7" s="1"/>
  <c r="I11329" i="7"/>
  <c r="J11329" i="7" s="1"/>
  <c r="I11323" i="7"/>
  <c r="J11323" i="7" s="1"/>
  <c r="I11322" i="7"/>
  <c r="J11322" i="7" s="1"/>
  <c r="I11321" i="7"/>
  <c r="J11321" i="7" s="1"/>
  <c r="I11320" i="7"/>
  <c r="J11320" i="7" s="1"/>
  <c r="I11314" i="7"/>
  <c r="J11314" i="7" s="1"/>
  <c r="I11313" i="7"/>
  <c r="J11313" i="7" s="1"/>
  <c r="I11312" i="7"/>
  <c r="J11312" i="7" s="1"/>
  <c r="I11311" i="7"/>
  <c r="J11311" i="7" s="1"/>
  <c r="I11310" i="7"/>
  <c r="J11310" i="7" s="1"/>
  <c r="I11304" i="7"/>
  <c r="J11304" i="7" s="1"/>
  <c r="I11303" i="7"/>
  <c r="J11303" i="7" s="1"/>
  <c r="I11302" i="7"/>
  <c r="J11302" i="7" s="1"/>
  <c r="I11301" i="7"/>
  <c r="J11301" i="7" s="1"/>
  <c r="I11295" i="7"/>
  <c r="J11295" i="7" s="1"/>
  <c r="I11294" i="7"/>
  <c r="J11294" i="7" s="1"/>
  <c r="I11293" i="7"/>
  <c r="J11293" i="7" s="1"/>
  <c r="I11292" i="7"/>
  <c r="J11292" i="7" s="1"/>
  <c r="J11286" i="7"/>
  <c r="I11286" i="7"/>
  <c r="I11285" i="7"/>
  <c r="J11285" i="7" s="1"/>
  <c r="I11284" i="7"/>
  <c r="J11284" i="7" s="1"/>
  <c r="I11283" i="7"/>
  <c r="J11283" i="7" s="1"/>
  <c r="I11277" i="7"/>
  <c r="J11277" i="7" s="1"/>
  <c r="I11276" i="7"/>
  <c r="J11276" i="7" s="1"/>
  <c r="I11275" i="7"/>
  <c r="J11275" i="7" s="1"/>
  <c r="I11274" i="7"/>
  <c r="J11274" i="7" s="1"/>
  <c r="I11273" i="7"/>
  <c r="J11273" i="7" s="1"/>
  <c r="I11267" i="7"/>
  <c r="J11267" i="7" s="1"/>
  <c r="I11266" i="7"/>
  <c r="J11266" i="7" s="1"/>
  <c r="I11265" i="7"/>
  <c r="J11265" i="7" s="1"/>
  <c r="I11264" i="7"/>
  <c r="J11264" i="7" s="1"/>
  <c r="I11263" i="7"/>
  <c r="J11263" i="7" s="1"/>
  <c r="I11262" i="7"/>
  <c r="J11262" i="7" s="1"/>
  <c r="I11261" i="7"/>
  <c r="J11261" i="7" s="1"/>
  <c r="J11255" i="7"/>
  <c r="I11255" i="7"/>
  <c r="I11254" i="7"/>
  <c r="J11254" i="7" s="1"/>
  <c r="I11253" i="7"/>
  <c r="J11253" i="7" s="1"/>
  <c r="I11252" i="7"/>
  <c r="J11252" i="7" s="1"/>
  <c r="I11246" i="7"/>
  <c r="J11246" i="7" s="1"/>
  <c r="I11245" i="7"/>
  <c r="J11245" i="7" s="1"/>
  <c r="I11244" i="7"/>
  <c r="J11244" i="7" s="1"/>
  <c r="I11243" i="7"/>
  <c r="J11243" i="7" s="1"/>
  <c r="I11242" i="7"/>
  <c r="J11242" i="7" s="1"/>
  <c r="I11236" i="7"/>
  <c r="J11236" i="7" s="1"/>
  <c r="I11235" i="7"/>
  <c r="J11235" i="7" s="1"/>
  <c r="I11234" i="7"/>
  <c r="J11234" i="7" s="1"/>
  <c r="I11233" i="7"/>
  <c r="J11233" i="7" s="1"/>
  <c r="I11227" i="7"/>
  <c r="J11227" i="7" s="1"/>
  <c r="I11226" i="7"/>
  <c r="J11226" i="7" s="1"/>
  <c r="I11225" i="7"/>
  <c r="J11225" i="7" s="1"/>
  <c r="I11224" i="7"/>
  <c r="J11224" i="7" s="1"/>
  <c r="I11218" i="7"/>
  <c r="J11218" i="7" s="1"/>
  <c r="I11217" i="7"/>
  <c r="J11217" i="7" s="1"/>
  <c r="I11216" i="7"/>
  <c r="J11216" i="7" s="1"/>
  <c r="I11215" i="7"/>
  <c r="J11215" i="7" s="1"/>
  <c r="I11209" i="7"/>
  <c r="J11209" i="7" s="1"/>
  <c r="I11208" i="7"/>
  <c r="J11208" i="7" s="1"/>
  <c r="I11207" i="7"/>
  <c r="J11207" i="7" s="1"/>
  <c r="I11206" i="7"/>
  <c r="J11206" i="7" s="1"/>
  <c r="K11204" i="7" s="1"/>
  <c r="I11205" i="7"/>
  <c r="J11205" i="7" s="1"/>
  <c r="I11199" i="7"/>
  <c r="J11199" i="7" s="1"/>
  <c r="I11198" i="7"/>
  <c r="J11198" i="7" s="1"/>
  <c r="I11197" i="7"/>
  <c r="J11197" i="7" s="1"/>
  <c r="I11196" i="7"/>
  <c r="J11196" i="7" s="1"/>
  <c r="I11188" i="7"/>
  <c r="J11188" i="7" s="1"/>
  <c r="I11187" i="7"/>
  <c r="J11187" i="7" s="1"/>
  <c r="I11186" i="7"/>
  <c r="J11186" i="7" s="1"/>
  <c r="I11185" i="7"/>
  <c r="J11185" i="7" s="1"/>
  <c r="I11184" i="7"/>
  <c r="J11184" i="7" s="1"/>
  <c r="I11183" i="7"/>
  <c r="J11183" i="7" s="1"/>
  <c r="I11182" i="7"/>
  <c r="J11182" i="7" s="1"/>
  <c r="I11181" i="7"/>
  <c r="J11181" i="7" s="1"/>
  <c r="I11180" i="7"/>
  <c r="J11180" i="7" s="1"/>
  <c r="I11179" i="7"/>
  <c r="J11179" i="7" s="1"/>
  <c r="I11178" i="7"/>
  <c r="J11178" i="7" s="1"/>
  <c r="I11177" i="7"/>
  <c r="J11177" i="7" s="1"/>
  <c r="I11176" i="7"/>
  <c r="J11176" i="7" s="1"/>
  <c r="I11175" i="7"/>
  <c r="J11175" i="7" s="1"/>
  <c r="I11174" i="7"/>
  <c r="J11174" i="7" s="1"/>
  <c r="I11168" i="7"/>
  <c r="J11168" i="7" s="1"/>
  <c r="I11167" i="7"/>
  <c r="J11167" i="7" s="1"/>
  <c r="I11166" i="7"/>
  <c r="J11166" i="7" s="1"/>
  <c r="I11165" i="7"/>
  <c r="J11165" i="7" s="1"/>
  <c r="I11164" i="7"/>
  <c r="J11164" i="7" s="1"/>
  <c r="I11163" i="7"/>
  <c r="J11163" i="7" s="1"/>
  <c r="I11157" i="7"/>
  <c r="J11157" i="7" s="1"/>
  <c r="I11156" i="7"/>
  <c r="J11156" i="7" s="1"/>
  <c r="I11155" i="7"/>
  <c r="J11155" i="7" s="1"/>
  <c r="I11154" i="7"/>
  <c r="J11154" i="7" s="1"/>
  <c r="I11153" i="7"/>
  <c r="J11153" i="7" s="1"/>
  <c r="I11152" i="7"/>
  <c r="J11152" i="7" s="1"/>
  <c r="I11151" i="7"/>
  <c r="J11151" i="7" s="1"/>
  <c r="I11150" i="7"/>
  <c r="J11150" i="7" s="1"/>
  <c r="I11149" i="7"/>
  <c r="J11149" i="7" s="1"/>
  <c r="I11148" i="7"/>
  <c r="J11148" i="7" s="1"/>
  <c r="I11147" i="7"/>
  <c r="J11147" i="7" s="1"/>
  <c r="I11146" i="7"/>
  <c r="J11146" i="7" s="1"/>
  <c r="I11145" i="7"/>
  <c r="J11145" i="7" s="1"/>
  <c r="J11139" i="7"/>
  <c r="I11139" i="7"/>
  <c r="I11138" i="7"/>
  <c r="J11138" i="7" s="1"/>
  <c r="I11137" i="7"/>
  <c r="J11137" i="7" s="1"/>
  <c r="I11136" i="7"/>
  <c r="J11136" i="7" s="1"/>
  <c r="I11135" i="7"/>
  <c r="J11135" i="7" s="1"/>
  <c r="I11134" i="7"/>
  <c r="J11134" i="7" s="1"/>
  <c r="I11133" i="7"/>
  <c r="J11133" i="7" s="1"/>
  <c r="I11132" i="7"/>
  <c r="J11132" i="7" s="1"/>
  <c r="I11131" i="7"/>
  <c r="J11131" i="7" s="1"/>
  <c r="I11130" i="7"/>
  <c r="J11130" i="7" s="1"/>
  <c r="I11129" i="7"/>
  <c r="J11129" i="7" s="1"/>
  <c r="I11128" i="7"/>
  <c r="J11128" i="7" s="1"/>
  <c r="I11127" i="7"/>
  <c r="J11127" i="7" s="1"/>
  <c r="I11126" i="7"/>
  <c r="J11126" i="7" s="1"/>
  <c r="I11125" i="7"/>
  <c r="J11125" i="7" s="1"/>
  <c r="I11124" i="7"/>
  <c r="J11124" i="7" s="1"/>
  <c r="I11123" i="7"/>
  <c r="J11123" i="7" s="1"/>
  <c r="I11117" i="7"/>
  <c r="J11117" i="7" s="1"/>
  <c r="I11116" i="7"/>
  <c r="J11116" i="7" s="1"/>
  <c r="I11115" i="7"/>
  <c r="J11115" i="7" s="1"/>
  <c r="I11114" i="7"/>
  <c r="J11114" i="7" s="1"/>
  <c r="I11113" i="7"/>
  <c r="J11113" i="7" s="1"/>
  <c r="I11107" i="7"/>
  <c r="J11107" i="7" s="1"/>
  <c r="I11106" i="7"/>
  <c r="J11106" i="7" s="1"/>
  <c r="L11105" i="7" s="1"/>
  <c r="H1361" i="5" s="1"/>
  <c r="I11100" i="7"/>
  <c r="J11100" i="7" s="1"/>
  <c r="I11099" i="7"/>
  <c r="J11099" i="7" s="1"/>
  <c r="I11098" i="7"/>
  <c r="J11098" i="7" s="1"/>
  <c r="I11097" i="7"/>
  <c r="J11097" i="7" s="1"/>
  <c r="I11091" i="7"/>
  <c r="J11091" i="7" s="1"/>
  <c r="I11090" i="7"/>
  <c r="J11090" i="7" s="1"/>
  <c r="I11089" i="7"/>
  <c r="J11089" i="7" s="1"/>
  <c r="I11088" i="7"/>
  <c r="J11088" i="7" s="1"/>
  <c r="I11082" i="7"/>
  <c r="J11082" i="7" s="1"/>
  <c r="I11081" i="7"/>
  <c r="J11081" i="7" s="1"/>
  <c r="K11079" i="7" s="1"/>
  <c r="G1358" i="5" s="1"/>
  <c r="I11080" i="7"/>
  <c r="J11080" i="7" s="1"/>
  <c r="I11074" i="7"/>
  <c r="J11074" i="7" s="1"/>
  <c r="I11073" i="7"/>
  <c r="J11073" i="7" s="1"/>
  <c r="I11072" i="7"/>
  <c r="J11072" i="7" s="1"/>
  <c r="I11071" i="7"/>
  <c r="J11071" i="7" s="1"/>
  <c r="I11070" i="7"/>
  <c r="J11070" i="7" s="1"/>
  <c r="I11069" i="7"/>
  <c r="J11069" i="7" s="1"/>
  <c r="I11062" i="7"/>
  <c r="J11062" i="7" s="1"/>
  <c r="I11061" i="7"/>
  <c r="J11061" i="7" s="1"/>
  <c r="I11060" i="7"/>
  <c r="J11060" i="7" s="1"/>
  <c r="I11059" i="7"/>
  <c r="J11059" i="7" s="1"/>
  <c r="I11058" i="7"/>
  <c r="J11058" i="7" s="1"/>
  <c r="I11057" i="7"/>
  <c r="J11057" i="7" s="1"/>
  <c r="I11056" i="7"/>
  <c r="J11056" i="7" s="1"/>
  <c r="I11055" i="7"/>
  <c r="J11055" i="7" s="1"/>
  <c r="I11054" i="7"/>
  <c r="J11054" i="7" s="1"/>
  <c r="K11052" i="7" s="1"/>
  <c r="G1355" i="5" s="1"/>
  <c r="I11053" i="7"/>
  <c r="J11053" i="7" s="1"/>
  <c r="I11047" i="7"/>
  <c r="J11047" i="7" s="1"/>
  <c r="I11046" i="7"/>
  <c r="J11046" i="7" s="1"/>
  <c r="I11045" i="7"/>
  <c r="J11045" i="7" s="1"/>
  <c r="I11044" i="7"/>
  <c r="J11044" i="7" s="1"/>
  <c r="I11043" i="7"/>
  <c r="J11043" i="7" s="1"/>
  <c r="I11042" i="7"/>
  <c r="J11042" i="7" s="1"/>
  <c r="K11040" i="7" s="1"/>
  <c r="G1354" i="5" s="1"/>
  <c r="I11041" i="7"/>
  <c r="J11041" i="7" s="1"/>
  <c r="I11035" i="7"/>
  <c r="J11035" i="7" s="1"/>
  <c r="I11034" i="7"/>
  <c r="J11034" i="7" s="1"/>
  <c r="I11033" i="7"/>
  <c r="J11033" i="7" s="1"/>
  <c r="I11032" i="7"/>
  <c r="J11032" i="7" s="1"/>
  <c r="I11031" i="7"/>
  <c r="J11031" i="7" s="1"/>
  <c r="I11030" i="7"/>
  <c r="J11030" i="7" s="1"/>
  <c r="J11029" i="7"/>
  <c r="I11029" i="7"/>
  <c r="I11023" i="7"/>
  <c r="J11023" i="7" s="1"/>
  <c r="I11022" i="7"/>
  <c r="J11022" i="7" s="1"/>
  <c r="K11020" i="7" s="1"/>
  <c r="G1352" i="5" s="1"/>
  <c r="I11021" i="7"/>
  <c r="J11021" i="7" s="1"/>
  <c r="I11013" i="7"/>
  <c r="J11013" i="7" s="1"/>
  <c r="I11012" i="7"/>
  <c r="J11012" i="7" s="1"/>
  <c r="I11011" i="7"/>
  <c r="J11011" i="7" s="1"/>
  <c r="I11010" i="7"/>
  <c r="J11010" i="7" s="1"/>
  <c r="I11009" i="7"/>
  <c r="J11009" i="7" s="1"/>
  <c r="I11008" i="7"/>
  <c r="J11008" i="7" s="1"/>
  <c r="I11007" i="7"/>
  <c r="J11007" i="7" s="1"/>
  <c r="I11006" i="7"/>
  <c r="J11006" i="7" s="1"/>
  <c r="I10999" i="7"/>
  <c r="J10999" i="7" s="1"/>
  <c r="I10998" i="7"/>
  <c r="J10998" i="7" s="1"/>
  <c r="I10997" i="7"/>
  <c r="J10997" i="7" s="1"/>
  <c r="I10996" i="7"/>
  <c r="J10996" i="7" s="1"/>
  <c r="I10995" i="7"/>
  <c r="J10995" i="7" s="1"/>
  <c r="I10994" i="7"/>
  <c r="J10994" i="7" s="1"/>
  <c r="I10988" i="7"/>
  <c r="J10988" i="7" s="1"/>
  <c r="I10987" i="7"/>
  <c r="J10987" i="7" s="1"/>
  <c r="I10986" i="7"/>
  <c r="J10986" i="7" s="1"/>
  <c r="I10985" i="7"/>
  <c r="J10985" i="7" s="1"/>
  <c r="I10984" i="7"/>
  <c r="J10984" i="7" s="1"/>
  <c r="I10983" i="7"/>
  <c r="J10983" i="7" s="1"/>
  <c r="I10975" i="7"/>
  <c r="J10975" i="7" s="1"/>
  <c r="I10974" i="7"/>
  <c r="J10974" i="7" s="1"/>
  <c r="I10973" i="7"/>
  <c r="J10973" i="7" s="1"/>
  <c r="I10972" i="7"/>
  <c r="J10972" i="7" s="1"/>
  <c r="I10971" i="7"/>
  <c r="J10971" i="7" s="1"/>
  <c r="I10965" i="7"/>
  <c r="J10965" i="7" s="1"/>
  <c r="I10964" i="7"/>
  <c r="J10964" i="7" s="1"/>
  <c r="L10963" i="7" s="1"/>
  <c r="H1342" i="5" s="1"/>
  <c r="I10957" i="7"/>
  <c r="J10957" i="7" s="1"/>
  <c r="I10956" i="7"/>
  <c r="J10956" i="7" s="1"/>
  <c r="I10955" i="7"/>
  <c r="J10955" i="7" s="1"/>
  <c r="I10954" i="7"/>
  <c r="J10954" i="7" s="1"/>
  <c r="I10953" i="7"/>
  <c r="J10953" i="7" s="1"/>
  <c r="I10952" i="7"/>
  <c r="J10952" i="7" s="1"/>
  <c r="I10951" i="7"/>
  <c r="J10951" i="7" s="1"/>
  <c r="I10950" i="7"/>
  <c r="J10950" i="7" s="1"/>
  <c r="I10949" i="7"/>
  <c r="J10949" i="7" s="1"/>
  <c r="I10948" i="7"/>
  <c r="J10948" i="7" s="1"/>
  <c r="I10947" i="7"/>
  <c r="J10947" i="7" s="1"/>
  <c r="I10946" i="7"/>
  <c r="J10946" i="7" s="1"/>
  <c r="I10945" i="7"/>
  <c r="J10945" i="7" s="1"/>
  <c r="I10944" i="7"/>
  <c r="J10944" i="7" s="1"/>
  <c r="I10943" i="7"/>
  <c r="J10943" i="7" s="1"/>
  <c r="I10936" i="7"/>
  <c r="J10936" i="7" s="1"/>
  <c r="I10935" i="7"/>
  <c r="J10935" i="7" s="1"/>
  <c r="I10934" i="7"/>
  <c r="J10934" i="7" s="1"/>
  <c r="I10933" i="7"/>
  <c r="J10933" i="7" s="1"/>
  <c r="I10932" i="7"/>
  <c r="J10932" i="7" s="1"/>
  <c r="I10931" i="7"/>
  <c r="J10931" i="7" s="1"/>
  <c r="I10924" i="7"/>
  <c r="J10924" i="7" s="1"/>
  <c r="I10923" i="7"/>
  <c r="J10923" i="7" s="1"/>
  <c r="I10922" i="7"/>
  <c r="J10922" i="7" s="1"/>
  <c r="I10921" i="7"/>
  <c r="J10921" i="7" s="1"/>
  <c r="I10915" i="7"/>
  <c r="J10915" i="7" s="1"/>
  <c r="I10914" i="7"/>
  <c r="J10914" i="7" s="1"/>
  <c r="I10913" i="7"/>
  <c r="J10913" i="7" s="1"/>
  <c r="I10912" i="7"/>
  <c r="J10912" i="7" s="1"/>
  <c r="I10906" i="7"/>
  <c r="J10906" i="7" s="1"/>
  <c r="I10905" i="7"/>
  <c r="J10905" i="7" s="1"/>
  <c r="I10904" i="7"/>
  <c r="J10904" i="7" s="1"/>
  <c r="I10903" i="7"/>
  <c r="J10903" i="7" s="1"/>
  <c r="J10902" i="7"/>
  <c r="K10900" i="7" s="1"/>
  <c r="I10902" i="7"/>
  <c r="I10901" i="7"/>
  <c r="J10901" i="7" s="1"/>
  <c r="I10894" i="7"/>
  <c r="J10894" i="7" s="1"/>
  <c r="I10893" i="7"/>
  <c r="J10893" i="7" s="1"/>
  <c r="I10892" i="7"/>
  <c r="J10892" i="7" s="1"/>
  <c r="I10891" i="7"/>
  <c r="J10891" i="7" s="1"/>
  <c r="I10890" i="7"/>
  <c r="J10890" i="7" s="1"/>
  <c r="I10889" i="7"/>
  <c r="J10889" i="7" s="1"/>
  <c r="I10888" i="7"/>
  <c r="J10888" i="7" s="1"/>
  <c r="I10879" i="7"/>
  <c r="J10879" i="7" s="1"/>
  <c r="I10878" i="7"/>
  <c r="J10878" i="7" s="1"/>
  <c r="I10877" i="7"/>
  <c r="J10877" i="7" s="1"/>
  <c r="I10876" i="7"/>
  <c r="J10876" i="7" s="1"/>
  <c r="I10875" i="7"/>
  <c r="J10875" i="7" s="1"/>
  <c r="I10874" i="7"/>
  <c r="J10874" i="7" s="1"/>
  <c r="I10873" i="7"/>
  <c r="J10873" i="7" s="1"/>
  <c r="I10872" i="7"/>
  <c r="J10872" i="7" s="1"/>
  <c r="I10871" i="7"/>
  <c r="J10871" i="7" s="1"/>
  <c r="I10870" i="7"/>
  <c r="J10870" i="7" s="1"/>
  <c r="I10869" i="7"/>
  <c r="J10869" i="7" s="1"/>
  <c r="I10868" i="7"/>
  <c r="J10868" i="7" s="1"/>
  <c r="I10867" i="7"/>
  <c r="J10867" i="7" s="1"/>
  <c r="I10866" i="7"/>
  <c r="J10866" i="7" s="1"/>
  <c r="I10865" i="7"/>
  <c r="J10865" i="7" s="1"/>
  <c r="I10864" i="7"/>
  <c r="J10864" i="7" s="1"/>
  <c r="I10863" i="7"/>
  <c r="J10863" i="7" s="1"/>
  <c r="I10862" i="7"/>
  <c r="J10862" i="7" s="1"/>
  <c r="I10861" i="7"/>
  <c r="J10861" i="7" s="1"/>
  <c r="I10860" i="7"/>
  <c r="J10860" i="7" s="1"/>
  <c r="I10859" i="7"/>
  <c r="J10859" i="7" s="1"/>
  <c r="I10853" i="7"/>
  <c r="J10853" i="7" s="1"/>
  <c r="K10851" i="7" s="1"/>
  <c r="G1328" i="5" s="1"/>
  <c r="I10852" i="7"/>
  <c r="J10852" i="7" s="1"/>
  <c r="H1328" i="5" s="1"/>
  <c r="J10846" i="7"/>
  <c r="I10846" i="7"/>
  <c r="I10845" i="7"/>
  <c r="J10845" i="7" s="1"/>
  <c r="I10844" i="7"/>
  <c r="J10844" i="7" s="1"/>
  <c r="I10843" i="7"/>
  <c r="J10843" i="7" s="1"/>
  <c r="I10842" i="7"/>
  <c r="J10842" i="7" s="1"/>
  <c r="I10841" i="7"/>
  <c r="J10841" i="7" s="1"/>
  <c r="I10840" i="7"/>
  <c r="J10840" i="7" s="1"/>
  <c r="I10839" i="7"/>
  <c r="J10839" i="7" s="1"/>
  <c r="I10838" i="7"/>
  <c r="J10838" i="7" s="1"/>
  <c r="I10837" i="7"/>
  <c r="J10837" i="7" s="1"/>
  <c r="I10836" i="7"/>
  <c r="J10836" i="7" s="1"/>
  <c r="I10835" i="7"/>
  <c r="J10835" i="7" s="1"/>
  <c r="I10834" i="7"/>
  <c r="J10834" i="7" s="1"/>
  <c r="I10833" i="7"/>
  <c r="J10833" i="7" s="1"/>
  <c r="I10832" i="7"/>
  <c r="J10832" i="7" s="1"/>
  <c r="I10831" i="7"/>
  <c r="J10831" i="7" s="1"/>
  <c r="I10830" i="7"/>
  <c r="J10830" i="7" s="1"/>
  <c r="I10824" i="7"/>
  <c r="J10824" i="7" s="1"/>
  <c r="I10823" i="7"/>
  <c r="J10823" i="7" s="1"/>
  <c r="I10822" i="7"/>
  <c r="J10822" i="7" s="1"/>
  <c r="I10821" i="7"/>
  <c r="J10821" i="7" s="1"/>
  <c r="I10820" i="7"/>
  <c r="J10820" i="7" s="1"/>
  <c r="I10819" i="7"/>
  <c r="J10819" i="7" s="1"/>
  <c r="I10818" i="7"/>
  <c r="J10818" i="7" s="1"/>
  <c r="I10817" i="7"/>
  <c r="J10817" i="7" s="1"/>
  <c r="I10816" i="7"/>
  <c r="J10816" i="7" s="1"/>
  <c r="I10815" i="7"/>
  <c r="J10815" i="7" s="1"/>
  <c r="I10814" i="7"/>
  <c r="J10814" i="7" s="1"/>
  <c r="I10808" i="7"/>
  <c r="J10808" i="7" s="1"/>
  <c r="I10807" i="7"/>
  <c r="J10807" i="7" s="1"/>
  <c r="I10806" i="7"/>
  <c r="J10806" i="7" s="1"/>
  <c r="I10805" i="7"/>
  <c r="J10805" i="7" s="1"/>
  <c r="J10804" i="7"/>
  <c r="I10804" i="7"/>
  <c r="I10803" i="7"/>
  <c r="J10803" i="7" s="1"/>
  <c r="I10802" i="7"/>
  <c r="J10802" i="7" s="1"/>
  <c r="I10801" i="7"/>
  <c r="J10801" i="7" s="1"/>
  <c r="I10800" i="7"/>
  <c r="J10800" i="7" s="1"/>
  <c r="I10799" i="7"/>
  <c r="J10799" i="7" s="1"/>
  <c r="I10793" i="7"/>
  <c r="J10793" i="7" s="1"/>
  <c r="I10792" i="7"/>
  <c r="J10792" i="7" s="1"/>
  <c r="I10791" i="7"/>
  <c r="J10791" i="7" s="1"/>
  <c r="I10790" i="7"/>
  <c r="J10790" i="7" s="1"/>
  <c r="I10783" i="7"/>
  <c r="J10783" i="7" s="1"/>
  <c r="I10782" i="7"/>
  <c r="J10782" i="7" s="1"/>
  <c r="I10781" i="7"/>
  <c r="J10781" i="7" s="1"/>
  <c r="I10780" i="7"/>
  <c r="J10780" i="7" s="1"/>
  <c r="I10779" i="7"/>
  <c r="J10779" i="7" s="1"/>
  <c r="I10773" i="7"/>
  <c r="J10773" i="7" s="1"/>
  <c r="I10772" i="7"/>
  <c r="J10772" i="7" s="1"/>
  <c r="I10771" i="7"/>
  <c r="J10771" i="7" s="1"/>
  <c r="I10770" i="7"/>
  <c r="J10770" i="7" s="1"/>
  <c r="I10769" i="7"/>
  <c r="J10769" i="7" s="1"/>
  <c r="I10763" i="7"/>
  <c r="J10763" i="7" s="1"/>
  <c r="I10762" i="7"/>
  <c r="J10762" i="7" s="1"/>
  <c r="I10761" i="7"/>
  <c r="J10761" i="7" s="1"/>
  <c r="I10760" i="7"/>
  <c r="J10760" i="7" s="1"/>
  <c r="I10759" i="7"/>
  <c r="J10759" i="7" s="1"/>
  <c r="I10753" i="7"/>
  <c r="J10753" i="7" s="1"/>
  <c r="I10752" i="7"/>
  <c r="J10752" i="7" s="1"/>
  <c r="I10751" i="7"/>
  <c r="J10751" i="7" s="1"/>
  <c r="I10750" i="7"/>
  <c r="J10750" i="7" s="1"/>
  <c r="I10744" i="7"/>
  <c r="J10744" i="7" s="1"/>
  <c r="I10743" i="7"/>
  <c r="J10743" i="7" s="1"/>
  <c r="I10742" i="7"/>
  <c r="J10742" i="7" s="1"/>
  <c r="I10741" i="7"/>
  <c r="J10741" i="7" s="1"/>
  <c r="I10740" i="7"/>
  <c r="J10740" i="7" s="1"/>
  <c r="I10739" i="7"/>
  <c r="J10739" i="7" s="1"/>
  <c r="I10733" i="7"/>
  <c r="J10733" i="7" s="1"/>
  <c r="I10732" i="7"/>
  <c r="J10732" i="7" s="1"/>
  <c r="I10731" i="7"/>
  <c r="J10731" i="7" s="1"/>
  <c r="I10730" i="7"/>
  <c r="J10730" i="7" s="1"/>
  <c r="I10724" i="7"/>
  <c r="J10724" i="7" s="1"/>
  <c r="I10723" i="7"/>
  <c r="J10723" i="7" s="1"/>
  <c r="I10722" i="7"/>
  <c r="J10722" i="7" s="1"/>
  <c r="I10721" i="7"/>
  <c r="J10721" i="7" s="1"/>
  <c r="I10715" i="7"/>
  <c r="J10715" i="7" s="1"/>
  <c r="I10714" i="7"/>
  <c r="J10714" i="7" s="1"/>
  <c r="I10713" i="7"/>
  <c r="J10713" i="7" s="1"/>
  <c r="I10712" i="7"/>
  <c r="J10712" i="7" s="1"/>
  <c r="I10706" i="7"/>
  <c r="J10706" i="7" s="1"/>
  <c r="J10705" i="7"/>
  <c r="I10705" i="7"/>
  <c r="I10704" i="7"/>
  <c r="J10704" i="7" s="1"/>
  <c r="I10703" i="7"/>
  <c r="J10703" i="7" s="1"/>
  <c r="I10697" i="7"/>
  <c r="J10697" i="7" s="1"/>
  <c r="I10696" i="7"/>
  <c r="J10696" i="7" s="1"/>
  <c r="I10695" i="7"/>
  <c r="J10695" i="7" s="1"/>
  <c r="I10694" i="7"/>
  <c r="J10694" i="7" s="1"/>
  <c r="I10688" i="7"/>
  <c r="J10688" i="7" s="1"/>
  <c r="I10687" i="7"/>
  <c r="J10687" i="7" s="1"/>
  <c r="I10686" i="7"/>
  <c r="J10686" i="7" s="1"/>
  <c r="I10685" i="7"/>
  <c r="J10685" i="7" s="1"/>
  <c r="I10684" i="7"/>
  <c r="J10684" i="7" s="1"/>
  <c r="I10683" i="7"/>
  <c r="J10683" i="7" s="1"/>
  <c r="I10677" i="7"/>
  <c r="J10677" i="7" s="1"/>
  <c r="I10676" i="7"/>
  <c r="J10676" i="7" s="1"/>
  <c r="I10675" i="7"/>
  <c r="J10675" i="7" s="1"/>
  <c r="J10674" i="7"/>
  <c r="I10674" i="7"/>
  <c r="I10673" i="7"/>
  <c r="J10673" i="7" s="1"/>
  <c r="I10672" i="7"/>
  <c r="J10672" i="7" s="1"/>
  <c r="I10666" i="7"/>
  <c r="J10666" i="7" s="1"/>
  <c r="I10665" i="7"/>
  <c r="J10665" i="7" s="1"/>
  <c r="I10664" i="7"/>
  <c r="J10664" i="7" s="1"/>
  <c r="I10663" i="7"/>
  <c r="J10663" i="7" s="1"/>
  <c r="I10662" i="7"/>
  <c r="J10662" i="7" s="1"/>
  <c r="I10661" i="7"/>
  <c r="J10661" i="7" s="1"/>
  <c r="I10655" i="7"/>
  <c r="J10655" i="7" s="1"/>
  <c r="I10654" i="7"/>
  <c r="J10654" i="7" s="1"/>
  <c r="I10653" i="7"/>
  <c r="J10653" i="7" s="1"/>
  <c r="I10652" i="7"/>
  <c r="J10652" i="7" s="1"/>
  <c r="I10651" i="7"/>
  <c r="J10651" i="7" s="1"/>
  <c r="I10650" i="7"/>
  <c r="J10650" i="7" s="1"/>
  <c r="I10644" i="7"/>
  <c r="J10644" i="7" s="1"/>
  <c r="I10643" i="7"/>
  <c r="J10643" i="7" s="1"/>
  <c r="I10642" i="7"/>
  <c r="J10642" i="7" s="1"/>
  <c r="I10641" i="7"/>
  <c r="J10641" i="7" s="1"/>
  <c r="I10640" i="7"/>
  <c r="J10640" i="7" s="1"/>
  <c r="I10639" i="7"/>
  <c r="J10639" i="7" s="1"/>
  <c r="I10638" i="7"/>
  <c r="J10638" i="7" s="1"/>
  <c r="I10632" i="7"/>
  <c r="J10632" i="7" s="1"/>
  <c r="I10631" i="7"/>
  <c r="J10631" i="7" s="1"/>
  <c r="I10630" i="7"/>
  <c r="J10630" i="7" s="1"/>
  <c r="I10629" i="7"/>
  <c r="J10629" i="7" s="1"/>
  <c r="I10628" i="7"/>
  <c r="J10628" i="7" s="1"/>
  <c r="I10627" i="7"/>
  <c r="J10627" i="7" s="1"/>
  <c r="I10626" i="7"/>
  <c r="J10626" i="7" s="1"/>
  <c r="I10620" i="7"/>
  <c r="J10620" i="7" s="1"/>
  <c r="I10619" i="7"/>
  <c r="J10619" i="7" s="1"/>
  <c r="I10618" i="7"/>
  <c r="J10618" i="7" s="1"/>
  <c r="I10617" i="7"/>
  <c r="J10617" i="7" s="1"/>
  <c r="I10611" i="7"/>
  <c r="J10611" i="7" s="1"/>
  <c r="I10610" i="7"/>
  <c r="J10610" i="7" s="1"/>
  <c r="I10609" i="7"/>
  <c r="J10609" i="7" s="1"/>
  <c r="I10608" i="7"/>
  <c r="J10608" i="7" s="1"/>
  <c r="I10602" i="7"/>
  <c r="J10602" i="7" s="1"/>
  <c r="I10601" i="7"/>
  <c r="J10601" i="7" s="1"/>
  <c r="I10600" i="7"/>
  <c r="J10600" i="7" s="1"/>
  <c r="I10599" i="7"/>
  <c r="J10599" i="7" s="1"/>
  <c r="I10593" i="7"/>
  <c r="J10593" i="7" s="1"/>
  <c r="I10592" i="7"/>
  <c r="J10592" i="7" s="1"/>
  <c r="I10591" i="7"/>
  <c r="J10591" i="7" s="1"/>
  <c r="I10590" i="7"/>
  <c r="J10590" i="7" s="1"/>
  <c r="I10583" i="7"/>
  <c r="J10583" i="7" s="1"/>
  <c r="I10582" i="7"/>
  <c r="J10582" i="7" s="1"/>
  <c r="L10581" i="7" s="1"/>
  <c r="H1300" i="5" s="1"/>
  <c r="I10576" i="7"/>
  <c r="J10576" i="7" s="1"/>
  <c r="I10575" i="7"/>
  <c r="J10575" i="7" s="1"/>
  <c r="L10574" i="7" s="1"/>
  <c r="H1299" i="5" s="1"/>
  <c r="I10569" i="7"/>
  <c r="J10569" i="7" s="1"/>
  <c r="I10568" i="7"/>
  <c r="J10568" i="7" s="1"/>
  <c r="I10567" i="7"/>
  <c r="J10567" i="7" s="1"/>
  <c r="I10566" i="7"/>
  <c r="J10566" i="7" s="1"/>
  <c r="I10565" i="7"/>
  <c r="J10565" i="7" s="1"/>
  <c r="I10559" i="7"/>
  <c r="J10559" i="7" s="1"/>
  <c r="I10558" i="7"/>
  <c r="J10558" i="7" s="1"/>
  <c r="I10557" i="7"/>
  <c r="J10557" i="7" s="1"/>
  <c r="K10555" i="7" s="1"/>
  <c r="G1297" i="5" s="1"/>
  <c r="I10556" i="7"/>
  <c r="J10556" i="7" s="1"/>
  <c r="I10550" i="7"/>
  <c r="J10550" i="7" s="1"/>
  <c r="I10549" i="7"/>
  <c r="J10549" i="7" s="1"/>
  <c r="I10548" i="7"/>
  <c r="J10548" i="7" s="1"/>
  <c r="I10547" i="7"/>
  <c r="J10547" i="7" s="1"/>
  <c r="I10541" i="7"/>
  <c r="J10541" i="7" s="1"/>
  <c r="I10540" i="7"/>
  <c r="J10540" i="7" s="1"/>
  <c r="J10539" i="7"/>
  <c r="K10537" i="7" s="1"/>
  <c r="G1295" i="5" s="1"/>
  <c r="I10539" i="7"/>
  <c r="I10538" i="7"/>
  <c r="J10538" i="7" s="1"/>
  <c r="I10532" i="7"/>
  <c r="J10532" i="7" s="1"/>
  <c r="I10531" i="7"/>
  <c r="J10531" i="7" s="1"/>
  <c r="I10530" i="7"/>
  <c r="J10530" i="7" s="1"/>
  <c r="I10529" i="7"/>
  <c r="J10529" i="7" s="1"/>
  <c r="I10523" i="7"/>
  <c r="J10523" i="7" s="1"/>
  <c r="I10522" i="7"/>
  <c r="J10522" i="7" s="1"/>
  <c r="I10521" i="7"/>
  <c r="J10521" i="7" s="1"/>
  <c r="I10520" i="7"/>
  <c r="J10520" i="7" s="1"/>
  <c r="I10519" i="7"/>
  <c r="J10519" i="7" s="1"/>
  <c r="I10518" i="7"/>
  <c r="J10518" i="7" s="1"/>
  <c r="I10517" i="7"/>
  <c r="J10517" i="7" s="1"/>
  <c r="I10511" i="7"/>
  <c r="J10511" i="7" s="1"/>
  <c r="I10510" i="7"/>
  <c r="J10510" i="7" s="1"/>
  <c r="I10509" i="7"/>
  <c r="J10509" i="7" s="1"/>
  <c r="I10508" i="7"/>
  <c r="J10508" i="7" s="1"/>
  <c r="I10507" i="7"/>
  <c r="J10507" i="7" s="1"/>
  <c r="I10506" i="7"/>
  <c r="J10506" i="7" s="1"/>
  <c r="I10505" i="7"/>
  <c r="J10505" i="7" s="1"/>
  <c r="I10499" i="7"/>
  <c r="J10499" i="7" s="1"/>
  <c r="I10498" i="7"/>
  <c r="J10498" i="7" s="1"/>
  <c r="I10497" i="7"/>
  <c r="J10497" i="7" s="1"/>
  <c r="I10496" i="7"/>
  <c r="J10496" i="7" s="1"/>
  <c r="I10490" i="7"/>
  <c r="J10490" i="7" s="1"/>
  <c r="I10489" i="7"/>
  <c r="J10489" i="7" s="1"/>
  <c r="I10488" i="7"/>
  <c r="J10488" i="7" s="1"/>
  <c r="I10487" i="7"/>
  <c r="J10487" i="7" s="1"/>
  <c r="I10486" i="7"/>
  <c r="J10486" i="7" s="1"/>
  <c r="I10485" i="7"/>
  <c r="J10485" i="7" s="1"/>
  <c r="I10484" i="7"/>
  <c r="J10484" i="7" s="1"/>
  <c r="I10478" i="7"/>
  <c r="J10478" i="7" s="1"/>
  <c r="I10477" i="7"/>
  <c r="J10477" i="7" s="1"/>
  <c r="I10476" i="7"/>
  <c r="J10476" i="7" s="1"/>
  <c r="I10475" i="7"/>
  <c r="J10475" i="7" s="1"/>
  <c r="I10474" i="7"/>
  <c r="J10474" i="7" s="1"/>
  <c r="I10473" i="7"/>
  <c r="J10473" i="7" s="1"/>
  <c r="I10472" i="7"/>
  <c r="J10472" i="7" s="1"/>
  <c r="I10466" i="7"/>
  <c r="J10466" i="7" s="1"/>
  <c r="I10465" i="7"/>
  <c r="J10465" i="7" s="1"/>
  <c r="I10464" i="7"/>
  <c r="J10464" i="7" s="1"/>
  <c r="I10463" i="7"/>
  <c r="J10463" i="7" s="1"/>
  <c r="I10462" i="7"/>
  <c r="J10462" i="7" s="1"/>
  <c r="I10461" i="7"/>
  <c r="J10461" i="7" s="1"/>
  <c r="I10460" i="7"/>
  <c r="J10460" i="7" s="1"/>
  <c r="I10454" i="7"/>
  <c r="J10454" i="7" s="1"/>
  <c r="I10453" i="7"/>
  <c r="J10453" i="7" s="1"/>
  <c r="I10452" i="7"/>
  <c r="J10452" i="7" s="1"/>
  <c r="J10451" i="7"/>
  <c r="I10451" i="7"/>
  <c r="I10445" i="7"/>
  <c r="J10445" i="7" s="1"/>
  <c r="I10444" i="7"/>
  <c r="J10444" i="7" s="1"/>
  <c r="I10443" i="7"/>
  <c r="J10443" i="7" s="1"/>
  <c r="I10442" i="7"/>
  <c r="J10442" i="7" s="1"/>
  <c r="I10441" i="7"/>
  <c r="J10441" i="7" s="1"/>
  <c r="I10440" i="7"/>
  <c r="J10440" i="7" s="1"/>
  <c r="I10439" i="7"/>
  <c r="J10439" i="7" s="1"/>
  <c r="I10433" i="7"/>
  <c r="J10433" i="7" s="1"/>
  <c r="I10432" i="7"/>
  <c r="J10432" i="7" s="1"/>
  <c r="I10431" i="7"/>
  <c r="J10431" i="7" s="1"/>
  <c r="I10430" i="7"/>
  <c r="J10430" i="7" s="1"/>
  <c r="I10429" i="7"/>
  <c r="J10429" i="7" s="1"/>
  <c r="I10428" i="7"/>
  <c r="J10428" i="7" s="1"/>
  <c r="I10427" i="7"/>
  <c r="J10427" i="7" s="1"/>
  <c r="I10421" i="7"/>
  <c r="J10421" i="7" s="1"/>
  <c r="J10420" i="7"/>
  <c r="I10420" i="7"/>
  <c r="I10419" i="7"/>
  <c r="J10419" i="7" s="1"/>
  <c r="I10418" i="7"/>
  <c r="J10418" i="7" s="1"/>
  <c r="I10412" i="7"/>
  <c r="J10412" i="7" s="1"/>
  <c r="I10411" i="7"/>
  <c r="J10411" i="7" s="1"/>
  <c r="I10410" i="7"/>
  <c r="J10410" i="7" s="1"/>
  <c r="I10409" i="7"/>
  <c r="J10409" i="7" s="1"/>
  <c r="I10403" i="7"/>
  <c r="J10403" i="7" s="1"/>
  <c r="I10402" i="7"/>
  <c r="J10402" i="7" s="1"/>
  <c r="I10401" i="7"/>
  <c r="J10401" i="7" s="1"/>
  <c r="I10400" i="7"/>
  <c r="J10400" i="7" s="1"/>
  <c r="I10399" i="7"/>
  <c r="J10399" i="7" s="1"/>
  <c r="I10393" i="7"/>
  <c r="J10393" i="7" s="1"/>
  <c r="I10392" i="7"/>
  <c r="J10392" i="7" s="1"/>
  <c r="I10391" i="7"/>
  <c r="J10391" i="7" s="1"/>
  <c r="I10390" i="7"/>
  <c r="J10390" i="7" s="1"/>
  <c r="J10389" i="7"/>
  <c r="I10389" i="7"/>
  <c r="I10383" i="7"/>
  <c r="J10383" i="7" s="1"/>
  <c r="I10382" i="7"/>
  <c r="J10382" i="7" s="1"/>
  <c r="I10381" i="7"/>
  <c r="J10381" i="7" s="1"/>
  <c r="I10380" i="7"/>
  <c r="J10380" i="7" s="1"/>
  <c r="I10379" i="7"/>
  <c r="J10379" i="7" s="1"/>
  <c r="I10378" i="7"/>
  <c r="J10378" i="7" s="1"/>
  <c r="I10377" i="7"/>
  <c r="J10377" i="7" s="1"/>
  <c r="I10371" i="7"/>
  <c r="J10371" i="7" s="1"/>
  <c r="I10370" i="7"/>
  <c r="J10370" i="7" s="1"/>
  <c r="I10369" i="7"/>
  <c r="J10369" i="7" s="1"/>
  <c r="I10368" i="7"/>
  <c r="J10368" i="7" s="1"/>
  <c r="I10367" i="7"/>
  <c r="J10367" i="7" s="1"/>
  <c r="I10361" i="7"/>
  <c r="J10361" i="7" s="1"/>
  <c r="I10360" i="7"/>
  <c r="J10360" i="7" s="1"/>
  <c r="I10359" i="7"/>
  <c r="J10359" i="7" s="1"/>
  <c r="I10358" i="7"/>
  <c r="J10358" i="7" s="1"/>
  <c r="I10357" i="7"/>
  <c r="J10357" i="7" s="1"/>
  <c r="I10351" i="7"/>
  <c r="J10351" i="7" s="1"/>
  <c r="I10350" i="7"/>
  <c r="J10350" i="7" s="1"/>
  <c r="I10349" i="7"/>
  <c r="J10349" i="7" s="1"/>
  <c r="I10348" i="7"/>
  <c r="J10348" i="7" s="1"/>
  <c r="I10347" i="7"/>
  <c r="J10347" i="7" s="1"/>
  <c r="I10341" i="7"/>
  <c r="J10341" i="7" s="1"/>
  <c r="J10340" i="7"/>
  <c r="I10340" i="7"/>
  <c r="I10339" i="7"/>
  <c r="J10339" i="7" s="1"/>
  <c r="I10338" i="7"/>
  <c r="J10338" i="7" s="1"/>
  <c r="I10331" i="7"/>
  <c r="J10331" i="7" s="1"/>
  <c r="I10330" i="7"/>
  <c r="J10330" i="7" s="1"/>
  <c r="I10329" i="7"/>
  <c r="J10329" i="7" s="1"/>
  <c r="I10328" i="7"/>
  <c r="J10328" i="7" s="1"/>
  <c r="I10322" i="7"/>
  <c r="J10322" i="7" s="1"/>
  <c r="J10321" i="7"/>
  <c r="I10321" i="7"/>
  <c r="I10320" i="7"/>
  <c r="J10320" i="7" s="1"/>
  <c r="I10319" i="7"/>
  <c r="J10319" i="7" s="1"/>
  <c r="I10318" i="7"/>
  <c r="J10318" i="7" s="1"/>
  <c r="I10312" i="7"/>
  <c r="J10312" i="7" s="1"/>
  <c r="I10311" i="7"/>
  <c r="J10311" i="7" s="1"/>
  <c r="I10310" i="7"/>
  <c r="J10310" i="7" s="1"/>
  <c r="I10309" i="7"/>
  <c r="J10309" i="7" s="1"/>
  <c r="I10308" i="7"/>
  <c r="J10308" i="7" s="1"/>
  <c r="I10302" i="7"/>
  <c r="J10302" i="7" s="1"/>
  <c r="I10301" i="7"/>
  <c r="J10301" i="7" s="1"/>
  <c r="I10300" i="7"/>
  <c r="J10300" i="7" s="1"/>
  <c r="I10299" i="7"/>
  <c r="J10299" i="7" s="1"/>
  <c r="I10298" i="7"/>
  <c r="J10298" i="7" s="1"/>
  <c r="I10297" i="7"/>
  <c r="J10297" i="7" s="1"/>
  <c r="K10295" i="7" s="1"/>
  <c r="I10296" i="7"/>
  <c r="J10296" i="7" s="1"/>
  <c r="I10290" i="7"/>
  <c r="J10290" i="7" s="1"/>
  <c r="I10289" i="7"/>
  <c r="J10289" i="7" s="1"/>
  <c r="I10288" i="7"/>
  <c r="J10288" i="7" s="1"/>
  <c r="I10287" i="7"/>
  <c r="J10287" i="7" s="1"/>
  <c r="I10286" i="7"/>
  <c r="J10286" i="7" s="1"/>
  <c r="I10285" i="7"/>
  <c r="J10285" i="7" s="1"/>
  <c r="J10284" i="7"/>
  <c r="I10284" i="7"/>
  <c r="I10283" i="7"/>
  <c r="J10283" i="7" s="1"/>
  <c r="I10282" i="7"/>
  <c r="J10282" i="7" s="1"/>
  <c r="I10281" i="7"/>
  <c r="J10281" i="7" s="1"/>
  <c r="I10280" i="7"/>
  <c r="J10280" i="7" s="1"/>
  <c r="I10279" i="7"/>
  <c r="J10279" i="7" s="1"/>
  <c r="I10278" i="7"/>
  <c r="J10278" i="7" s="1"/>
  <c r="I10277" i="7"/>
  <c r="J10277" i="7" s="1"/>
  <c r="I10276" i="7"/>
  <c r="J10276" i="7" s="1"/>
  <c r="L10275" i="7" s="1"/>
  <c r="H1270" i="5" s="1"/>
  <c r="I10270" i="7"/>
  <c r="J10270" i="7" s="1"/>
  <c r="I10269" i="7"/>
  <c r="J10269" i="7" s="1"/>
  <c r="I10268" i="7"/>
  <c r="J10268" i="7" s="1"/>
  <c r="I10267" i="7"/>
  <c r="J10267" i="7" s="1"/>
  <c r="I10266" i="7"/>
  <c r="J10266" i="7" s="1"/>
  <c r="I10260" i="7"/>
  <c r="J10260" i="7" s="1"/>
  <c r="I10259" i="7"/>
  <c r="J10259" i="7" s="1"/>
  <c r="I10258" i="7"/>
  <c r="J10258" i="7" s="1"/>
  <c r="I10257" i="7"/>
  <c r="J10257" i="7" s="1"/>
  <c r="I10256" i="7"/>
  <c r="J10256" i="7" s="1"/>
  <c r="I10250" i="7"/>
  <c r="J10250" i="7" s="1"/>
  <c r="I10249" i="7"/>
  <c r="J10249" i="7" s="1"/>
  <c r="I10248" i="7"/>
  <c r="J10248" i="7" s="1"/>
  <c r="I10247" i="7"/>
  <c r="J10247" i="7" s="1"/>
  <c r="I10246" i="7"/>
  <c r="J10246" i="7" s="1"/>
  <c r="I10240" i="7"/>
  <c r="J10240" i="7" s="1"/>
  <c r="I10239" i="7"/>
  <c r="J10239" i="7" s="1"/>
  <c r="I10238" i="7"/>
  <c r="J10238" i="7" s="1"/>
  <c r="I10237" i="7"/>
  <c r="J10237" i="7" s="1"/>
  <c r="I10231" i="7"/>
  <c r="J10231" i="7" s="1"/>
  <c r="I10230" i="7"/>
  <c r="J10230" i="7" s="1"/>
  <c r="I10229" i="7"/>
  <c r="J10229" i="7" s="1"/>
  <c r="I10228" i="7"/>
  <c r="J10228" i="7" s="1"/>
  <c r="I10227" i="7"/>
  <c r="J10227" i="7" s="1"/>
  <c r="I10221" i="7"/>
  <c r="J10221" i="7" s="1"/>
  <c r="I10220" i="7"/>
  <c r="J10220" i="7" s="1"/>
  <c r="I10219" i="7"/>
  <c r="J10219" i="7" s="1"/>
  <c r="I10218" i="7"/>
  <c r="J10218" i="7" s="1"/>
  <c r="I10217" i="7"/>
  <c r="J10217" i="7" s="1"/>
  <c r="I10211" i="7"/>
  <c r="J10211" i="7" s="1"/>
  <c r="I10210" i="7"/>
  <c r="J10210" i="7" s="1"/>
  <c r="I10209" i="7"/>
  <c r="J10209" i="7" s="1"/>
  <c r="I10208" i="7"/>
  <c r="J10208" i="7" s="1"/>
  <c r="I10207" i="7"/>
  <c r="J10207" i="7" s="1"/>
  <c r="I10201" i="7"/>
  <c r="J10201" i="7" s="1"/>
  <c r="I10200" i="7"/>
  <c r="J10200" i="7" s="1"/>
  <c r="I10199" i="7"/>
  <c r="J10199" i="7" s="1"/>
  <c r="I10198" i="7"/>
  <c r="J10198" i="7" s="1"/>
  <c r="I10192" i="7"/>
  <c r="J10192" i="7" s="1"/>
  <c r="I10191" i="7"/>
  <c r="J10191" i="7" s="1"/>
  <c r="I10190" i="7"/>
  <c r="J10190" i="7" s="1"/>
  <c r="I10189" i="7"/>
  <c r="J10189" i="7" s="1"/>
  <c r="I10188" i="7"/>
  <c r="J10188" i="7" s="1"/>
  <c r="I10182" i="7"/>
  <c r="J10182" i="7" s="1"/>
  <c r="I10181" i="7"/>
  <c r="J10181" i="7" s="1"/>
  <c r="I10180" i="7"/>
  <c r="J10180" i="7" s="1"/>
  <c r="I10179" i="7"/>
  <c r="J10179" i="7" s="1"/>
  <c r="I10178" i="7"/>
  <c r="J10178" i="7" s="1"/>
  <c r="I10172" i="7"/>
  <c r="J10172" i="7" s="1"/>
  <c r="I10171" i="7"/>
  <c r="J10171" i="7" s="1"/>
  <c r="I10170" i="7"/>
  <c r="J10170" i="7" s="1"/>
  <c r="I10169" i="7"/>
  <c r="J10169" i="7" s="1"/>
  <c r="K10167" i="7" s="1"/>
  <c r="I10168" i="7"/>
  <c r="J10168" i="7" s="1"/>
  <c r="I10162" i="7"/>
  <c r="J10162" i="7" s="1"/>
  <c r="I10161" i="7"/>
  <c r="J10161" i="7" s="1"/>
  <c r="J10160" i="7"/>
  <c r="K10158" i="7" s="1"/>
  <c r="I10160" i="7"/>
  <c r="I10159" i="7"/>
  <c r="J10159" i="7" s="1"/>
  <c r="I10153" i="7"/>
  <c r="J10153" i="7" s="1"/>
  <c r="I10152" i="7"/>
  <c r="J10152" i="7" s="1"/>
  <c r="I10151" i="7"/>
  <c r="J10151" i="7" s="1"/>
  <c r="I10150" i="7"/>
  <c r="J10150" i="7" s="1"/>
  <c r="I10149" i="7"/>
  <c r="J10149" i="7" s="1"/>
  <c r="I10143" i="7"/>
  <c r="J10143" i="7" s="1"/>
  <c r="I10142" i="7"/>
  <c r="J10142" i="7" s="1"/>
  <c r="I10141" i="7"/>
  <c r="J10141" i="7" s="1"/>
  <c r="I10140" i="7"/>
  <c r="J10140" i="7" s="1"/>
  <c r="I10139" i="7"/>
  <c r="J10139" i="7" s="1"/>
  <c r="I10133" i="7"/>
  <c r="J10133" i="7" s="1"/>
  <c r="I10132" i="7"/>
  <c r="J10132" i="7" s="1"/>
  <c r="I10131" i="7"/>
  <c r="J10131" i="7" s="1"/>
  <c r="I10130" i="7"/>
  <c r="J10130" i="7" s="1"/>
  <c r="I10129" i="7"/>
  <c r="J10129" i="7" s="1"/>
  <c r="I10123" i="7"/>
  <c r="J10123" i="7" s="1"/>
  <c r="I10122" i="7"/>
  <c r="J10122" i="7" s="1"/>
  <c r="I10121" i="7"/>
  <c r="J10121" i="7" s="1"/>
  <c r="I10120" i="7"/>
  <c r="J10120" i="7" s="1"/>
  <c r="I10119" i="7"/>
  <c r="J10119" i="7" s="1"/>
  <c r="I10113" i="7"/>
  <c r="J10113" i="7" s="1"/>
  <c r="I10112" i="7"/>
  <c r="J10112" i="7" s="1"/>
  <c r="I10111" i="7"/>
  <c r="J10111" i="7" s="1"/>
  <c r="I10110" i="7"/>
  <c r="J10110" i="7" s="1"/>
  <c r="I10109" i="7"/>
  <c r="J10109" i="7" s="1"/>
  <c r="I10108" i="7"/>
  <c r="J10108" i="7" s="1"/>
  <c r="I10102" i="7"/>
  <c r="J10102" i="7" s="1"/>
  <c r="I10101" i="7"/>
  <c r="J10101" i="7" s="1"/>
  <c r="I10100" i="7"/>
  <c r="J10100" i="7" s="1"/>
  <c r="K10098" i="7" s="1"/>
  <c r="I10099" i="7"/>
  <c r="J10099" i="7" s="1"/>
  <c r="J10093" i="7"/>
  <c r="I10093" i="7"/>
  <c r="I10092" i="7"/>
  <c r="J10092" i="7" s="1"/>
  <c r="I10091" i="7"/>
  <c r="J10091" i="7" s="1"/>
  <c r="I10090" i="7"/>
  <c r="J10090" i="7" s="1"/>
  <c r="I10089" i="7"/>
  <c r="J10089" i="7" s="1"/>
  <c r="I10083" i="7"/>
  <c r="J10083" i="7" s="1"/>
  <c r="I10082" i="7"/>
  <c r="J10082" i="7" s="1"/>
  <c r="I10081" i="7"/>
  <c r="J10081" i="7" s="1"/>
  <c r="I10080" i="7"/>
  <c r="J10080" i="7" s="1"/>
  <c r="I10079" i="7"/>
  <c r="J10079" i="7" s="1"/>
  <c r="I10073" i="7"/>
  <c r="J10073" i="7" s="1"/>
  <c r="I10072" i="7"/>
  <c r="J10072" i="7" s="1"/>
  <c r="I10071" i="7"/>
  <c r="J10071" i="7" s="1"/>
  <c r="I10070" i="7"/>
  <c r="J10070" i="7" s="1"/>
  <c r="I10069" i="7"/>
  <c r="J10069" i="7" s="1"/>
  <c r="I10063" i="7"/>
  <c r="J10063" i="7" s="1"/>
  <c r="I10062" i="7"/>
  <c r="J10062" i="7" s="1"/>
  <c r="I10061" i="7"/>
  <c r="J10061" i="7" s="1"/>
  <c r="I10060" i="7"/>
  <c r="J10060" i="7" s="1"/>
  <c r="I10054" i="7"/>
  <c r="J10054" i="7" s="1"/>
  <c r="I10053" i="7"/>
  <c r="J10053" i="7" s="1"/>
  <c r="I10052" i="7"/>
  <c r="J10052" i="7" s="1"/>
  <c r="I10051" i="7"/>
  <c r="J10051" i="7" s="1"/>
  <c r="I10050" i="7"/>
  <c r="J10050" i="7" s="1"/>
  <c r="I10049" i="7"/>
  <c r="J10049" i="7" s="1"/>
  <c r="L10048" i="7" s="1"/>
  <c r="H1247" i="5" s="1"/>
  <c r="I10043" i="7"/>
  <c r="J10043" i="7" s="1"/>
  <c r="I10042" i="7"/>
  <c r="J10042" i="7" s="1"/>
  <c r="I10041" i="7"/>
  <c r="J10041" i="7" s="1"/>
  <c r="I10040" i="7"/>
  <c r="J10040" i="7" s="1"/>
  <c r="I10034" i="7"/>
  <c r="J10034" i="7" s="1"/>
  <c r="I10033" i="7"/>
  <c r="J10033" i="7" s="1"/>
  <c r="I10032" i="7"/>
  <c r="J10032" i="7" s="1"/>
  <c r="J10031" i="7"/>
  <c r="I10031" i="7"/>
  <c r="I10025" i="7"/>
  <c r="J10025" i="7" s="1"/>
  <c r="I10024" i="7"/>
  <c r="J10024" i="7" s="1"/>
  <c r="I10023" i="7"/>
  <c r="J10023" i="7" s="1"/>
  <c r="I10022" i="7"/>
  <c r="J10022" i="7" s="1"/>
  <c r="I10016" i="7"/>
  <c r="J10016" i="7" s="1"/>
  <c r="I10015" i="7"/>
  <c r="J10015" i="7" s="1"/>
  <c r="I10014" i="7"/>
  <c r="J10014" i="7" s="1"/>
  <c r="I10013" i="7"/>
  <c r="J10013" i="7" s="1"/>
  <c r="I10007" i="7"/>
  <c r="J10007" i="7" s="1"/>
  <c r="I10006" i="7"/>
  <c r="J10006" i="7" s="1"/>
  <c r="I10005" i="7"/>
  <c r="J10005" i="7" s="1"/>
  <c r="I10004" i="7"/>
  <c r="J10004" i="7" s="1"/>
  <c r="I10003" i="7"/>
  <c r="J10003" i="7" s="1"/>
  <c r="I9997" i="7"/>
  <c r="J9997" i="7" s="1"/>
  <c r="I9996" i="7"/>
  <c r="J9996" i="7" s="1"/>
  <c r="I9995" i="7"/>
  <c r="J9995" i="7" s="1"/>
  <c r="I9994" i="7"/>
  <c r="J9994" i="7" s="1"/>
  <c r="I9993" i="7"/>
  <c r="J9993" i="7" s="1"/>
  <c r="I9987" i="7"/>
  <c r="J9987" i="7" s="1"/>
  <c r="I9986" i="7"/>
  <c r="J9986" i="7" s="1"/>
  <c r="I9985" i="7"/>
  <c r="J9985" i="7" s="1"/>
  <c r="I9984" i="7"/>
  <c r="J9984" i="7" s="1"/>
  <c r="I9983" i="7"/>
  <c r="J9983" i="7" s="1"/>
  <c r="I9977" i="7"/>
  <c r="J9977" i="7" s="1"/>
  <c r="I9976" i="7"/>
  <c r="J9976" i="7" s="1"/>
  <c r="I9975" i="7"/>
  <c r="J9975" i="7" s="1"/>
  <c r="I9974" i="7"/>
  <c r="J9974" i="7" s="1"/>
  <c r="I9968" i="7"/>
  <c r="J9968" i="7" s="1"/>
  <c r="I9967" i="7"/>
  <c r="J9967" i="7" s="1"/>
  <c r="I9966" i="7"/>
  <c r="J9966" i="7" s="1"/>
  <c r="I9965" i="7"/>
  <c r="J9965" i="7" s="1"/>
  <c r="I9964" i="7"/>
  <c r="J9964" i="7" s="1"/>
  <c r="I9958" i="7"/>
  <c r="J9958" i="7" s="1"/>
  <c r="I9957" i="7"/>
  <c r="J9957" i="7" s="1"/>
  <c r="I9956" i="7"/>
  <c r="J9956" i="7" s="1"/>
  <c r="I9955" i="7"/>
  <c r="J9955" i="7" s="1"/>
  <c r="I9949" i="7"/>
  <c r="J9949" i="7" s="1"/>
  <c r="I9948" i="7"/>
  <c r="J9948" i="7" s="1"/>
  <c r="I9947" i="7"/>
  <c r="J9947" i="7" s="1"/>
  <c r="I9946" i="7"/>
  <c r="J9946" i="7" s="1"/>
  <c r="I9940" i="7"/>
  <c r="J9940" i="7" s="1"/>
  <c r="I9939" i="7"/>
  <c r="J9939" i="7" s="1"/>
  <c r="I9938" i="7"/>
  <c r="J9938" i="7" s="1"/>
  <c r="I9937" i="7"/>
  <c r="J9937" i="7" s="1"/>
  <c r="I9931" i="7"/>
  <c r="J9931" i="7" s="1"/>
  <c r="I9930" i="7"/>
  <c r="J9930" i="7" s="1"/>
  <c r="I9929" i="7"/>
  <c r="J9929" i="7" s="1"/>
  <c r="J9928" i="7"/>
  <c r="K9926" i="7" s="1"/>
  <c r="G1234" i="5" s="1"/>
  <c r="I9928" i="7"/>
  <c r="I9927" i="7"/>
  <c r="J9927" i="7" s="1"/>
  <c r="I9921" i="7"/>
  <c r="J9921" i="7" s="1"/>
  <c r="I9920" i="7"/>
  <c r="J9920" i="7" s="1"/>
  <c r="I9919" i="7"/>
  <c r="J9919" i="7" s="1"/>
  <c r="I9918" i="7"/>
  <c r="J9918" i="7" s="1"/>
  <c r="I9917" i="7"/>
  <c r="J9917" i="7" s="1"/>
  <c r="I9916" i="7"/>
  <c r="J9916" i="7" s="1"/>
  <c r="I9915" i="7"/>
  <c r="J9915" i="7" s="1"/>
  <c r="I9909" i="7"/>
  <c r="J9909" i="7" s="1"/>
  <c r="I9908" i="7"/>
  <c r="J9908" i="7" s="1"/>
  <c r="I9907" i="7"/>
  <c r="J9907" i="7" s="1"/>
  <c r="I9906" i="7"/>
  <c r="J9906" i="7" s="1"/>
  <c r="I9905" i="7"/>
  <c r="J9905" i="7" s="1"/>
  <c r="I9899" i="7"/>
  <c r="J9899" i="7" s="1"/>
  <c r="I9898" i="7"/>
  <c r="J9898" i="7" s="1"/>
  <c r="J9897" i="7"/>
  <c r="I9897" i="7"/>
  <c r="I9896" i="7"/>
  <c r="J9896" i="7" s="1"/>
  <c r="I9890" i="7"/>
  <c r="J9890" i="7" s="1"/>
  <c r="I9889" i="7"/>
  <c r="J9889" i="7" s="1"/>
  <c r="I9888" i="7"/>
  <c r="J9888" i="7" s="1"/>
  <c r="I9887" i="7"/>
  <c r="J9887" i="7" s="1"/>
  <c r="I9881" i="7"/>
  <c r="J9881" i="7" s="1"/>
  <c r="I9880" i="7"/>
  <c r="J9880" i="7" s="1"/>
  <c r="I9879" i="7"/>
  <c r="J9879" i="7" s="1"/>
  <c r="I9878" i="7"/>
  <c r="J9878" i="7" s="1"/>
  <c r="I9872" i="7"/>
  <c r="J9872" i="7" s="1"/>
  <c r="I9871" i="7"/>
  <c r="J9871" i="7" s="1"/>
  <c r="I9870" i="7"/>
  <c r="J9870" i="7" s="1"/>
  <c r="I9869" i="7"/>
  <c r="J9869" i="7" s="1"/>
  <c r="I9868" i="7"/>
  <c r="J9868" i="7" s="1"/>
  <c r="I9862" i="7"/>
  <c r="J9862" i="7" s="1"/>
  <c r="I9861" i="7"/>
  <c r="J9861" i="7" s="1"/>
  <c r="I9860" i="7"/>
  <c r="J9860" i="7" s="1"/>
  <c r="I9859" i="7"/>
  <c r="J9859" i="7" s="1"/>
  <c r="I9851" i="7"/>
  <c r="J9851" i="7" s="1"/>
  <c r="I9850" i="7"/>
  <c r="J9850" i="7" s="1"/>
  <c r="I9849" i="7"/>
  <c r="J9849" i="7" s="1"/>
  <c r="I9848" i="7"/>
  <c r="J9848" i="7" s="1"/>
  <c r="I9847" i="7"/>
  <c r="J9847" i="7" s="1"/>
  <c r="I9846" i="7"/>
  <c r="J9846" i="7" s="1"/>
  <c r="I9840" i="7"/>
  <c r="J9840" i="7" s="1"/>
  <c r="I9839" i="7"/>
  <c r="J9839" i="7" s="1"/>
  <c r="I9838" i="7"/>
  <c r="J9838" i="7" s="1"/>
  <c r="I9837" i="7"/>
  <c r="J9837" i="7" s="1"/>
  <c r="I9836" i="7"/>
  <c r="J9836" i="7" s="1"/>
  <c r="I9835" i="7"/>
  <c r="J9835" i="7" s="1"/>
  <c r="I9834" i="7"/>
  <c r="J9834" i="7" s="1"/>
  <c r="J9833" i="7"/>
  <c r="I9833" i="7"/>
  <c r="I9832" i="7"/>
  <c r="J9832" i="7" s="1"/>
  <c r="I9831" i="7"/>
  <c r="J9831" i="7" s="1"/>
  <c r="I9830" i="7"/>
  <c r="J9830" i="7" s="1"/>
  <c r="I9829" i="7"/>
  <c r="J9829" i="7" s="1"/>
  <c r="I9828" i="7"/>
  <c r="J9828" i="7" s="1"/>
  <c r="I9822" i="7"/>
  <c r="J9822" i="7" s="1"/>
  <c r="I9821" i="7"/>
  <c r="J9821" i="7" s="1"/>
  <c r="I9820" i="7"/>
  <c r="J9820" i="7" s="1"/>
  <c r="I9819" i="7"/>
  <c r="J9819" i="7" s="1"/>
  <c r="I9818" i="7"/>
  <c r="J9818" i="7" s="1"/>
  <c r="I9817" i="7"/>
  <c r="J9817" i="7" s="1"/>
  <c r="I9816" i="7"/>
  <c r="J9816" i="7" s="1"/>
  <c r="I9815" i="7"/>
  <c r="J9815" i="7" s="1"/>
  <c r="I9814" i="7"/>
  <c r="J9814" i="7" s="1"/>
  <c r="I9813" i="7"/>
  <c r="J9813" i="7" s="1"/>
  <c r="I9812" i="7"/>
  <c r="J9812" i="7" s="1"/>
  <c r="I9811" i="7"/>
  <c r="J9811" i="7" s="1"/>
  <c r="I9810" i="7"/>
  <c r="J9810" i="7" s="1"/>
  <c r="I9809" i="7"/>
  <c r="J9809" i="7" s="1"/>
  <c r="I9808" i="7"/>
  <c r="J9808" i="7" s="1"/>
  <c r="I9807" i="7"/>
  <c r="J9807" i="7" s="1"/>
  <c r="I9806" i="7"/>
  <c r="J9806" i="7" s="1"/>
  <c r="I9800" i="7"/>
  <c r="J9800" i="7" s="1"/>
  <c r="I9799" i="7"/>
  <c r="J9799" i="7" s="1"/>
  <c r="I9798" i="7"/>
  <c r="J9798" i="7" s="1"/>
  <c r="I9797" i="7"/>
  <c r="J9797" i="7" s="1"/>
  <c r="I9791" i="7"/>
  <c r="J9791" i="7" s="1"/>
  <c r="I9790" i="7"/>
  <c r="J9790" i="7" s="1"/>
  <c r="K9788" i="7" s="1"/>
  <c r="G1220" i="5" s="1"/>
  <c r="I9789" i="7"/>
  <c r="J9789" i="7" s="1"/>
  <c r="I9783" i="7"/>
  <c r="J9783" i="7" s="1"/>
  <c r="I9782" i="7"/>
  <c r="J9782" i="7" s="1"/>
  <c r="J9781" i="7"/>
  <c r="I9781" i="7"/>
  <c r="I9780" i="7"/>
  <c r="J9780" i="7" s="1"/>
  <c r="I9779" i="7"/>
  <c r="J9779" i="7" s="1"/>
  <c r="I9778" i="7"/>
  <c r="J9778" i="7" s="1"/>
  <c r="I9777" i="7"/>
  <c r="J9777" i="7" s="1"/>
  <c r="I9776" i="7"/>
  <c r="J9776" i="7" s="1"/>
  <c r="I9775" i="7"/>
  <c r="J9775" i="7" s="1"/>
  <c r="I9774" i="7"/>
  <c r="J9774" i="7" s="1"/>
  <c r="I9773" i="7"/>
  <c r="J9773" i="7" s="1"/>
  <c r="I9772" i="7"/>
  <c r="J9772" i="7" s="1"/>
  <c r="I9771" i="7"/>
  <c r="J9771" i="7" s="1"/>
  <c r="I9770" i="7"/>
  <c r="J9770" i="7" s="1"/>
  <c r="I9769" i="7"/>
  <c r="J9769" i="7" s="1"/>
  <c r="I9763" i="7"/>
  <c r="J9763" i="7" s="1"/>
  <c r="I9762" i="7"/>
  <c r="J9762" i="7" s="1"/>
  <c r="I9761" i="7"/>
  <c r="J9761" i="7" s="1"/>
  <c r="I9760" i="7"/>
  <c r="J9760" i="7" s="1"/>
  <c r="I9759" i="7"/>
  <c r="J9759" i="7" s="1"/>
  <c r="I9753" i="7"/>
  <c r="J9753" i="7" s="1"/>
  <c r="I9752" i="7"/>
  <c r="J9752" i="7" s="1"/>
  <c r="L9751" i="7" s="1"/>
  <c r="H1217" i="5" s="1"/>
  <c r="I9746" i="7"/>
  <c r="J9746" i="7" s="1"/>
  <c r="I9745" i="7"/>
  <c r="J9745" i="7" s="1"/>
  <c r="I9744" i="7"/>
  <c r="J9744" i="7" s="1"/>
  <c r="I9743" i="7"/>
  <c r="J9743" i="7" s="1"/>
  <c r="I9737" i="7"/>
  <c r="J9737" i="7" s="1"/>
  <c r="I9736" i="7"/>
  <c r="J9736" i="7" s="1"/>
  <c r="I9735" i="7"/>
  <c r="J9735" i="7" s="1"/>
  <c r="I9734" i="7"/>
  <c r="J9734" i="7" s="1"/>
  <c r="I9733" i="7"/>
  <c r="J9733" i="7" s="1"/>
  <c r="I9732" i="7"/>
  <c r="J9732" i="7" s="1"/>
  <c r="I9725" i="7"/>
  <c r="J9725" i="7" s="1"/>
  <c r="I9724" i="7"/>
  <c r="J9724" i="7" s="1"/>
  <c r="I9723" i="7"/>
  <c r="J9723" i="7" s="1"/>
  <c r="I9722" i="7"/>
  <c r="J9722" i="7" s="1"/>
  <c r="I9721" i="7"/>
  <c r="J9721" i="7" s="1"/>
  <c r="I9720" i="7"/>
  <c r="J9720" i="7" s="1"/>
  <c r="I9714" i="7"/>
  <c r="J9714" i="7" s="1"/>
  <c r="I9713" i="7"/>
  <c r="J9713" i="7" s="1"/>
  <c r="I9712" i="7"/>
  <c r="J9712" i="7" s="1"/>
  <c r="I9711" i="7"/>
  <c r="J9711" i="7" s="1"/>
  <c r="I9710" i="7"/>
  <c r="J9710" i="7" s="1"/>
  <c r="I9703" i="7"/>
  <c r="J9703" i="7" s="1"/>
  <c r="I9702" i="7"/>
  <c r="J9702" i="7" s="1"/>
  <c r="I9701" i="7"/>
  <c r="J9701" i="7" s="1"/>
  <c r="I9700" i="7"/>
  <c r="J9700" i="7" s="1"/>
  <c r="I9699" i="7"/>
  <c r="J9699" i="7" s="1"/>
  <c r="I9698" i="7"/>
  <c r="J9698" i="7" s="1"/>
  <c r="I9697" i="7"/>
  <c r="J9697" i="7" s="1"/>
  <c r="I9691" i="7"/>
  <c r="J9691" i="7" s="1"/>
  <c r="I9690" i="7"/>
  <c r="J9690" i="7" s="1"/>
  <c r="I9689" i="7"/>
  <c r="J9689" i="7" s="1"/>
  <c r="I9688" i="7"/>
  <c r="J9688" i="7" s="1"/>
  <c r="I9687" i="7"/>
  <c r="J9687" i="7" s="1"/>
  <c r="I9686" i="7"/>
  <c r="J9686" i="7" s="1"/>
  <c r="I9685" i="7"/>
  <c r="J9685" i="7" s="1"/>
  <c r="I9679" i="7"/>
  <c r="J9679" i="7" s="1"/>
  <c r="I9678" i="7"/>
  <c r="J9678" i="7" s="1"/>
  <c r="K9676" i="7" s="1"/>
  <c r="G1208" i="5" s="1"/>
  <c r="I9677" i="7"/>
  <c r="J9677" i="7" s="1"/>
  <c r="I9670" i="7"/>
  <c r="J9670" i="7" s="1"/>
  <c r="I9669" i="7"/>
  <c r="J9669" i="7" s="1"/>
  <c r="I9668" i="7"/>
  <c r="J9668" i="7" s="1"/>
  <c r="I9667" i="7"/>
  <c r="J9667" i="7" s="1"/>
  <c r="I9666" i="7"/>
  <c r="J9666" i="7" s="1"/>
  <c r="I9665" i="7"/>
  <c r="J9665" i="7" s="1"/>
  <c r="J9664" i="7"/>
  <c r="I9664" i="7"/>
  <c r="I9658" i="7"/>
  <c r="J9658" i="7" s="1"/>
  <c r="I9657" i="7"/>
  <c r="J9657" i="7" s="1"/>
  <c r="I9656" i="7"/>
  <c r="J9656" i="7" s="1"/>
  <c r="I9655" i="7"/>
  <c r="J9655" i="7" s="1"/>
  <c r="I9654" i="7"/>
  <c r="J9654" i="7" s="1"/>
  <c r="I9653" i="7"/>
  <c r="J9653" i="7" s="1"/>
  <c r="K9651" i="7" s="1"/>
  <c r="G1205" i="5" s="1"/>
  <c r="I9652" i="7"/>
  <c r="J9652" i="7" s="1"/>
  <c r="I9646" i="7"/>
  <c r="J9646" i="7" s="1"/>
  <c r="I9645" i="7"/>
  <c r="J9645" i="7" s="1"/>
  <c r="K9643" i="7" s="1"/>
  <c r="G1204" i="5" s="1"/>
  <c r="I9644" i="7"/>
  <c r="J9644" i="7" s="1"/>
  <c r="I9636" i="7"/>
  <c r="J9636" i="7" s="1"/>
  <c r="I9635" i="7"/>
  <c r="J9635" i="7" s="1"/>
  <c r="I9634" i="7"/>
  <c r="J9634" i="7" s="1"/>
  <c r="I9633" i="7"/>
  <c r="J9633" i="7" s="1"/>
  <c r="I9632" i="7"/>
  <c r="J9632" i="7" s="1"/>
  <c r="I9631" i="7"/>
  <c r="J9631" i="7" s="1"/>
  <c r="I9625" i="7"/>
  <c r="J9625" i="7" s="1"/>
  <c r="I9624" i="7"/>
  <c r="J9624" i="7" s="1"/>
  <c r="I9623" i="7"/>
  <c r="J9623" i="7" s="1"/>
  <c r="I9622" i="7"/>
  <c r="J9622" i="7" s="1"/>
  <c r="I9621" i="7"/>
  <c r="J9621" i="7" s="1"/>
  <c r="I9620" i="7"/>
  <c r="J9620" i="7" s="1"/>
  <c r="I9619" i="7"/>
  <c r="J9619" i="7" s="1"/>
  <c r="I9613" i="7"/>
  <c r="J9613" i="7" s="1"/>
  <c r="I9612" i="7"/>
  <c r="J9612" i="7" s="1"/>
  <c r="I9611" i="7"/>
  <c r="J9611" i="7" s="1"/>
  <c r="I9610" i="7"/>
  <c r="J9610" i="7" s="1"/>
  <c r="I9609" i="7"/>
  <c r="J9609" i="7" s="1"/>
  <c r="I9602" i="7"/>
  <c r="J9602" i="7" s="1"/>
  <c r="I9601" i="7"/>
  <c r="J9601" i="7" s="1"/>
  <c r="I9600" i="7"/>
  <c r="J9600" i="7" s="1"/>
  <c r="J9599" i="7"/>
  <c r="I9599" i="7"/>
  <c r="I9598" i="7"/>
  <c r="J9598" i="7" s="1"/>
  <c r="I9597" i="7"/>
  <c r="J9597" i="7" s="1"/>
  <c r="I9591" i="7"/>
  <c r="J9591" i="7" s="1"/>
  <c r="I9590" i="7"/>
  <c r="J9590" i="7" s="1"/>
  <c r="I9589" i="7"/>
  <c r="J9589" i="7" s="1"/>
  <c r="I9588" i="7"/>
  <c r="J9588" i="7" s="1"/>
  <c r="I9587" i="7"/>
  <c r="J9587" i="7" s="1"/>
  <c r="I9579" i="7"/>
  <c r="J9579" i="7" s="1"/>
  <c r="I9578" i="7"/>
  <c r="J9578" i="7" s="1"/>
  <c r="L9577" i="7" s="1"/>
  <c r="H1193" i="5" s="1"/>
  <c r="I9572" i="7"/>
  <c r="J9572" i="7" s="1"/>
  <c r="I9571" i="7"/>
  <c r="J9571" i="7" s="1"/>
  <c r="I9570" i="7"/>
  <c r="J9570" i="7" s="1"/>
  <c r="I9569" i="7"/>
  <c r="J9569" i="7" s="1"/>
  <c r="I9568" i="7"/>
  <c r="J9568" i="7" s="1"/>
  <c r="I9567" i="7"/>
  <c r="J9567" i="7" s="1"/>
  <c r="I9561" i="7"/>
  <c r="J9561" i="7" s="1"/>
  <c r="I9560" i="7"/>
  <c r="J9560" i="7" s="1"/>
  <c r="L9559" i="7" s="1"/>
  <c r="H1191" i="5" s="1"/>
  <c r="I9554" i="7"/>
  <c r="J9554" i="7" s="1"/>
  <c r="I9553" i="7"/>
  <c r="J9553" i="7" s="1"/>
  <c r="I9552" i="7"/>
  <c r="J9552" i="7" s="1"/>
  <c r="I9551" i="7"/>
  <c r="J9551" i="7" s="1"/>
  <c r="I9550" i="7"/>
  <c r="J9550" i="7" s="1"/>
  <c r="I9549" i="7"/>
  <c r="J9549" i="7" s="1"/>
  <c r="I9548" i="7"/>
  <c r="J9548" i="7" s="1"/>
  <c r="I9542" i="7"/>
  <c r="J9542" i="7" s="1"/>
  <c r="I9541" i="7"/>
  <c r="J9541" i="7" s="1"/>
  <c r="I9540" i="7"/>
  <c r="J9540" i="7" s="1"/>
  <c r="I9539" i="7"/>
  <c r="J9539" i="7" s="1"/>
  <c r="I9538" i="7"/>
  <c r="J9538" i="7" s="1"/>
  <c r="I9537" i="7"/>
  <c r="J9537" i="7" s="1"/>
  <c r="I9536" i="7"/>
  <c r="J9536" i="7" s="1"/>
  <c r="J9535" i="7"/>
  <c r="I9535" i="7"/>
  <c r="I9528" i="7"/>
  <c r="J9528" i="7" s="1"/>
  <c r="I9527" i="7"/>
  <c r="J9527" i="7" s="1"/>
  <c r="I9526" i="7"/>
  <c r="J9526" i="7" s="1"/>
  <c r="I9525" i="7"/>
  <c r="J9525" i="7" s="1"/>
  <c r="I9524" i="7"/>
  <c r="J9524" i="7" s="1"/>
  <c r="I9523" i="7"/>
  <c r="J9523" i="7" s="1"/>
  <c r="I9522" i="7"/>
  <c r="J9522" i="7" s="1"/>
  <c r="I9521" i="7"/>
  <c r="J9521" i="7" s="1"/>
  <c r="I9520" i="7"/>
  <c r="J9520" i="7" s="1"/>
  <c r="I9519" i="7"/>
  <c r="J9519" i="7" s="1"/>
  <c r="I9518" i="7"/>
  <c r="J9518" i="7" s="1"/>
  <c r="I9517" i="7"/>
  <c r="J9517" i="7" s="1"/>
  <c r="I9511" i="7"/>
  <c r="J9511" i="7" s="1"/>
  <c r="I9510" i="7"/>
  <c r="J9510" i="7" s="1"/>
  <c r="I9509" i="7"/>
  <c r="J9509" i="7" s="1"/>
  <c r="I9508" i="7"/>
  <c r="J9508" i="7" s="1"/>
  <c r="I9507" i="7"/>
  <c r="J9507" i="7" s="1"/>
  <c r="I9506" i="7"/>
  <c r="J9506" i="7" s="1"/>
  <c r="I9505" i="7"/>
  <c r="J9505" i="7" s="1"/>
  <c r="I9504" i="7"/>
  <c r="J9504" i="7" s="1"/>
  <c r="I9503" i="7"/>
  <c r="J9503" i="7" s="1"/>
  <c r="I9502" i="7"/>
  <c r="J9502" i="7" s="1"/>
  <c r="I9501" i="7"/>
  <c r="J9501" i="7" s="1"/>
  <c r="I9500" i="7"/>
  <c r="J9500" i="7" s="1"/>
  <c r="I9493" i="7"/>
  <c r="J9493" i="7" s="1"/>
  <c r="I9492" i="7"/>
  <c r="J9492" i="7" s="1"/>
  <c r="L9491" i="7" s="1"/>
  <c r="H1184" i="5" s="1"/>
  <c r="I9486" i="7"/>
  <c r="J9486" i="7" s="1"/>
  <c r="I9485" i="7"/>
  <c r="J9485" i="7" s="1"/>
  <c r="I9484" i="7"/>
  <c r="J9484" i="7" s="1"/>
  <c r="I9483" i="7"/>
  <c r="J9483" i="7" s="1"/>
  <c r="I9482" i="7"/>
  <c r="J9482" i="7" s="1"/>
  <c r="I9481" i="7"/>
  <c r="J9481" i="7" s="1"/>
  <c r="I9475" i="7"/>
  <c r="J9475" i="7" s="1"/>
  <c r="I9474" i="7"/>
  <c r="J9474" i="7" s="1"/>
  <c r="I9473" i="7"/>
  <c r="J9473" i="7" s="1"/>
  <c r="I9472" i="7"/>
  <c r="J9472" i="7" s="1"/>
  <c r="I9471" i="7"/>
  <c r="J9471" i="7" s="1"/>
  <c r="I9470" i="7"/>
  <c r="J9470" i="7" s="1"/>
  <c r="I9464" i="7"/>
  <c r="J9464" i="7" s="1"/>
  <c r="I9463" i="7"/>
  <c r="J9463" i="7" s="1"/>
  <c r="I9462" i="7"/>
  <c r="J9462" i="7" s="1"/>
  <c r="I9461" i="7"/>
  <c r="J9461" i="7" s="1"/>
  <c r="I9460" i="7"/>
  <c r="J9460" i="7" s="1"/>
  <c r="I9459" i="7"/>
  <c r="J9459" i="7" s="1"/>
  <c r="I9453" i="7"/>
  <c r="J9453" i="7" s="1"/>
  <c r="I9452" i="7"/>
  <c r="J9452" i="7" s="1"/>
  <c r="I9451" i="7"/>
  <c r="J9451" i="7" s="1"/>
  <c r="J9450" i="7"/>
  <c r="K9448" i="7" s="1"/>
  <c r="G1180" i="5" s="1"/>
  <c r="I9450" i="7"/>
  <c r="I9449" i="7"/>
  <c r="J9449" i="7" s="1"/>
  <c r="I9442" i="7"/>
  <c r="J9442" i="7" s="1"/>
  <c r="I9441" i="7"/>
  <c r="J9441" i="7" s="1"/>
  <c r="I9440" i="7"/>
  <c r="J9440" i="7" s="1"/>
  <c r="I9439" i="7"/>
  <c r="J9439" i="7" s="1"/>
  <c r="I9438" i="7"/>
  <c r="J9438" i="7" s="1"/>
  <c r="I9437" i="7"/>
  <c r="J9437" i="7" s="1"/>
  <c r="I9431" i="7"/>
  <c r="J9431" i="7" s="1"/>
  <c r="I9430" i="7"/>
  <c r="J9430" i="7" s="1"/>
  <c r="I9429" i="7"/>
  <c r="J9429" i="7" s="1"/>
  <c r="I9428" i="7"/>
  <c r="J9428" i="7" s="1"/>
  <c r="I9427" i="7"/>
  <c r="J9427" i="7" s="1"/>
  <c r="I9420" i="7"/>
  <c r="J9420" i="7" s="1"/>
  <c r="I9419" i="7"/>
  <c r="J9419" i="7" s="1"/>
  <c r="I9418" i="7"/>
  <c r="J9418" i="7" s="1"/>
  <c r="J9417" i="7"/>
  <c r="I9417" i="7"/>
  <c r="I9416" i="7"/>
  <c r="J9416" i="7" s="1"/>
  <c r="I9410" i="7"/>
  <c r="J9410" i="7" s="1"/>
  <c r="I9409" i="7"/>
  <c r="J9409" i="7" s="1"/>
  <c r="L9408" i="7" s="1"/>
  <c r="H1174" i="5" s="1"/>
  <c r="I9402" i="7"/>
  <c r="J9402" i="7" s="1"/>
  <c r="I9401" i="7"/>
  <c r="J9401" i="7" s="1"/>
  <c r="I9400" i="7"/>
  <c r="J9400" i="7" s="1"/>
  <c r="I9399" i="7"/>
  <c r="J9399" i="7" s="1"/>
  <c r="I9398" i="7"/>
  <c r="J9398" i="7" s="1"/>
  <c r="I9397" i="7"/>
  <c r="J9397" i="7" s="1"/>
  <c r="I9396" i="7"/>
  <c r="J9396" i="7" s="1"/>
  <c r="I9395" i="7"/>
  <c r="J9395" i="7" s="1"/>
  <c r="I9394" i="7"/>
  <c r="J9394" i="7" s="1"/>
  <c r="I9393" i="7"/>
  <c r="J9393" i="7" s="1"/>
  <c r="I9392" i="7"/>
  <c r="J9392" i="7" s="1"/>
  <c r="I9391" i="7"/>
  <c r="J9391" i="7" s="1"/>
  <c r="I9390" i="7"/>
  <c r="J9390" i="7" s="1"/>
  <c r="I9389" i="7"/>
  <c r="J9389" i="7" s="1"/>
  <c r="I9388" i="7"/>
  <c r="J9388" i="7" s="1"/>
  <c r="I9382" i="7"/>
  <c r="J9382" i="7" s="1"/>
  <c r="I9381" i="7"/>
  <c r="J9381" i="7" s="1"/>
  <c r="I9380" i="7"/>
  <c r="J9380" i="7" s="1"/>
  <c r="I9379" i="7"/>
  <c r="J9379" i="7" s="1"/>
  <c r="I9378" i="7"/>
  <c r="J9378" i="7" s="1"/>
  <c r="I9377" i="7"/>
  <c r="J9377" i="7" s="1"/>
  <c r="I9376" i="7"/>
  <c r="J9376" i="7" s="1"/>
  <c r="I9375" i="7"/>
  <c r="J9375" i="7" s="1"/>
  <c r="I9374" i="7"/>
  <c r="J9374" i="7" s="1"/>
  <c r="I9373" i="7"/>
  <c r="J9373" i="7" s="1"/>
  <c r="I9372" i="7"/>
  <c r="J9372" i="7" s="1"/>
  <c r="I9371" i="7"/>
  <c r="J9371" i="7" s="1"/>
  <c r="I9370" i="7"/>
  <c r="J9370" i="7" s="1"/>
  <c r="I9369" i="7"/>
  <c r="J9369" i="7" s="1"/>
  <c r="I9368" i="7"/>
  <c r="J9368" i="7" s="1"/>
  <c r="I9361" i="7"/>
  <c r="J9361" i="7" s="1"/>
  <c r="I9360" i="7"/>
  <c r="J9360" i="7" s="1"/>
  <c r="I9359" i="7"/>
  <c r="J9359" i="7" s="1"/>
  <c r="I9358" i="7"/>
  <c r="J9358" i="7" s="1"/>
  <c r="I9357" i="7"/>
  <c r="J9357" i="7" s="1"/>
  <c r="K9355" i="7" s="1"/>
  <c r="G1169" i="5" s="1"/>
  <c r="I9356" i="7"/>
  <c r="J9356" i="7" s="1"/>
  <c r="I9350" i="7"/>
  <c r="J9350" i="7" s="1"/>
  <c r="I9349" i="7"/>
  <c r="J9349" i="7" s="1"/>
  <c r="I9348" i="7"/>
  <c r="J9348" i="7" s="1"/>
  <c r="I9347" i="7"/>
  <c r="J9347" i="7" s="1"/>
  <c r="I9346" i="7"/>
  <c r="J9346" i="7" s="1"/>
  <c r="I9345" i="7"/>
  <c r="J9345" i="7" s="1"/>
  <c r="I9339" i="7"/>
  <c r="J9339" i="7" s="1"/>
  <c r="I9338" i="7"/>
  <c r="J9338" i="7" s="1"/>
  <c r="I9337" i="7"/>
  <c r="J9337" i="7" s="1"/>
  <c r="I9336" i="7"/>
  <c r="J9336" i="7" s="1"/>
  <c r="I9335" i="7"/>
  <c r="J9335" i="7" s="1"/>
  <c r="K9333" i="7" s="1"/>
  <c r="G1167" i="5" s="1"/>
  <c r="I9334" i="7"/>
  <c r="J9334" i="7" s="1"/>
  <c r="I9328" i="7"/>
  <c r="J9328" i="7" s="1"/>
  <c r="I9327" i="7"/>
  <c r="J9327" i="7" s="1"/>
  <c r="I9326" i="7"/>
  <c r="J9326" i="7" s="1"/>
  <c r="I9325" i="7"/>
  <c r="J9325" i="7" s="1"/>
  <c r="I9324" i="7"/>
  <c r="J9324" i="7" s="1"/>
  <c r="I9317" i="7"/>
  <c r="J9317" i="7" s="1"/>
  <c r="I9316" i="7"/>
  <c r="J9316" i="7" s="1"/>
  <c r="K9313" i="7" s="1"/>
  <c r="G1164" i="5" s="1"/>
  <c r="I9315" i="7"/>
  <c r="J9315" i="7" s="1"/>
  <c r="I9314" i="7"/>
  <c r="J9314" i="7" s="1"/>
  <c r="I9308" i="7"/>
  <c r="J9308" i="7" s="1"/>
  <c r="I9307" i="7"/>
  <c r="J9307" i="7" s="1"/>
  <c r="I9306" i="7"/>
  <c r="J9306" i="7" s="1"/>
  <c r="I9305" i="7"/>
  <c r="J9305" i="7" s="1"/>
  <c r="I9299" i="7"/>
  <c r="J9299" i="7" s="1"/>
  <c r="I9298" i="7"/>
  <c r="J9298" i="7" s="1"/>
  <c r="I9297" i="7"/>
  <c r="J9297" i="7" s="1"/>
  <c r="I9296" i="7"/>
  <c r="J9296" i="7" s="1"/>
  <c r="I9295" i="7"/>
  <c r="J9295" i="7" s="1"/>
  <c r="I9294" i="7"/>
  <c r="J9294" i="7" s="1"/>
  <c r="I9287" i="7"/>
  <c r="J9287" i="7" s="1"/>
  <c r="I9286" i="7"/>
  <c r="J9286" i="7" s="1"/>
  <c r="I9285" i="7"/>
  <c r="J9285" i="7" s="1"/>
  <c r="I9284" i="7"/>
  <c r="J9284" i="7" s="1"/>
  <c r="I9283" i="7"/>
  <c r="J9283" i="7" s="1"/>
  <c r="I9282" i="7"/>
  <c r="J9282" i="7" s="1"/>
  <c r="I9281" i="7"/>
  <c r="J9281" i="7" s="1"/>
  <c r="I9274" i="7"/>
  <c r="J9274" i="7" s="1"/>
  <c r="I9273" i="7"/>
  <c r="J9273" i="7" s="1"/>
  <c r="I9272" i="7"/>
  <c r="J9272" i="7" s="1"/>
  <c r="I9271" i="7"/>
  <c r="J9271" i="7" s="1"/>
  <c r="I9270" i="7"/>
  <c r="J9270" i="7" s="1"/>
  <c r="I9269" i="7"/>
  <c r="J9269" i="7" s="1"/>
  <c r="I9268" i="7"/>
  <c r="J9268" i="7" s="1"/>
  <c r="I9267" i="7"/>
  <c r="J9267" i="7" s="1"/>
  <c r="I9266" i="7"/>
  <c r="J9266" i="7" s="1"/>
  <c r="I9265" i="7"/>
  <c r="J9265" i="7" s="1"/>
  <c r="I9264" i="7"/>
  <c r="J9264" i="7" s="1"/>
  <c r="I9263" i="7"/>
  <c r="J9263" i="7" s="1"/>
  <c r="I9262" i="7"/>
  <c r="J9262" i="7" s="1"/>
  <c r="I9261" i="7"/>
  <c r="J9261" i="7" s="1"/>
  <c r="I9260" i="7"/>
  <c r="J9260" i="7" s="1"/>
  <c r="I9259" i="7"/>
  <c r="J9259" i="7" s="1"/>
  <c r="I9258" i="7"/>
  <c r="J9258" i="7" s="1"/>
  <c r="I9252" i="7"/>
  <c r="J9252" i="7" s="1"/>
  <c r="I9251" i="7"/>
  <c r="J9251" i="7" s="1"/>
  <c r="I9250" i="7"/>
  <c r="J9250" i="7" s="1"/>
  <c r="I9249" i="7"/>
  <c r="J9249" i="7" s="1"/>
  <c r="I9248" i="7"/>
  <c r="J9248" i="7" s="1"/>
  <c r="I9247" i="7"/>
  <c r="J9247" i="7" s="1"/>
  <c r="I9246" i="7"/>
  <c r="J9246" i="7" s="1"/>
  <c r="I9237" i="7"/>
  <c r="J9237" i="7" s="1"/>
  <c r="I9236" i="7"/>
  <c r="J9236" i="7" s="1"/>
  <c r="I9235" i="7"/>
  <c r="J9235" i="7" s="1"/>
  <c r="I9234" i="7"/>
  <c r="J9234" i="7" s="1"/>
  <c r="I9228" i="7"/>
  <c r="J9228" i="7" s="1"/>
  <c r="I9227" i="7"/>
  <c r="J9227" i="7" s="1"/>
  <c r="I9226" i="7"/>
  <c r="J9226" i="7" s="1"/>
  <c r="I9225" i="7"/>
  <c r="J9225" i="7" s="1"/>
  <c r="I9224" i="7"/>
  <c r="J9224" i="7" s="1"/>
  <c r="I9223" i="7"/>
  <c r="J9223" i="7" s="1"/>
  <c r="I9222" i="7"/>
  <c r="J9222" i="7" s="1"/>
  <c r="I9221" i="7"/>
  <c r="J9221" i="7" s="1"/>
  <c r="I9220" i="7"/>
  <c r="J9220" i="7" s="1"/>
  <c r="I9214" i="7"/>
  <c r="J9214" i="7" s="1"/>
  <c r="I9213" i="7"/>
  <c r="J9213" i="7" s="1"/>
  <c r="I9212" i="7"/>
  <c r="J9212" i="7" s="1"/>
  <c r="I9211" i="7"/>
  <c r="J9211" i="7" s="1"/>
  <c r="I9205" i="7"/>
  <c r="J9205" i="7" s="1"/>
  <c r="I9204" i="7"/>
  <c r="J9204" i="7" s="1"/>
  <c r="I9203" i="7"/>
  <c r="J9203" i="7" s="1"/>
  <c r="I9202" i="7"/>
  <c r="J9202" i="7" s="1"/>
  <c r="I9201" i="7"/>
  <c r="J9201" i="7" s="1"/>
  <c r="I9200" i="7"/>
  <c r="J9200" i="7" s="1"/>
  <c r="I9199" i="7"/>
  <c r="J9199" i="7" s="1"/>
  <c r="I9198" i="7"/>
  <c r="J9198" i="7" s="1"/>
  <c r="I9197" i="7"/>
  <c r="J9197" i="7" s="1"/>
  <c r="I9196" i="7"/>
  <c r="J9196" i="7" s="1"/>
  <c r="I9195" i="7"/>
  <c r="J9195" i="7" s="1"/>
  <c r="I9194" i="7"/>
  <c r="J9194" i="7" s="1"/>
  <c r="I9193" i="7"/>
  <c r="J9193" i="7" s="1"/>
  <c r="I9192" i="7"/>
  <c r="J9192" i="7" s="1"/>
  <c r="I9191" i="7"/>
  <c r="J9191" i="7" s="1"/>
  <c r="I9190" i="7"/>
  <c r="J9190" i="7" s="1"/>
  <c r="I9189" i="7"/>
  <c r="J9189" i="7" s="1"/>
  <c r="I9183" i="7"/>
  <c r="J9183" i="7" s="1"/>
  <c r="I9182" i="7"/>
  <c r="J9182" i="7" s="1"/>
  <c r="I9181" i="7"/>
  <c r="J9181" i="7" s="1"/>
  <c r="I9180" i="7"/>
  <c r="J9180" i="7" s="1"/>
  <c r="I9179" i="7"/>
  <c r="J9179" i="7" s="1"/>
  <c r="I9178" i="7"/>
  <c r="J9178" i="7" s="1"/>
  <c r="I9177" i="7"/>
  <c r="J9177" i="7" s="1"/>
  <c r="I9176" i="7"/>
  <c r="J9176" i="7" s="1"/>
  <c r="I9175" i="7"/>
  <c r="J9175" i="7" s="1"/>
  <c r="I9174" i="7"/>
  <c r="J9174" i="7" s="1"/>
  <c r="I9173" i="7"/>
  <c r="J9173" i="7" s="1"/>
  <c r="I9172" i="7"/>
  <c r="J9172" i="7" s="1"/>
  <c r="I9171" i="7"/>
  <c r="J9171" i="7" s="1"/>
  <c r="I9170" i="7"/>
  <c r="J9170" i="7" s="1"/>
  <c r="I9169" i="7"/>
  <c r="J9169" i="7" s="1"/>
  <c r="I9168" i="7"/>
  <c r="J9168" i="7" s="1"/>
  <c r="I9167" i="7"/>
  <c r="J9167" i="7" s="1"/>
  <c r="I9166" i="7"/>
  <c r="J9166" i="7" s="1"/>
  <c r="I9165" i="7"/>
  <c r="J9165" i="7" s="1"/>
  <c r="I9164" i="7"/>
  <c r="J9164" i="7" s="1"/>
  <c r="I9163" i="7"/>
  <c r="J9163" i="7" s="1"/>
  <c r="I9157" i="7"/>
  <c r="J9157" i="7" s="1"/>
  <c r="I9156" i="7"/>
  <c r="J9156" i="7" s="1"/>
  <c r="I9155" i="7"/>
  <c r="J9155" i="7" s="1"/>
  <c r="I9154" i="7"/>
  <c r="J9154" i="7" s="1"/>
  <c r="I9153" i="7"/>
  <c r="J9153" i="7" s="1"/>
  <c r="I9152" i="7"/>
  <c r="J9152" i="7" s="1"/>
  <c r="I9151" i="7"/>
  <c r="J9151" i="7" s="1"/>
  <c r="I9150" i="7"/>
  <c r="J9150" i="7" s="1"/>
  <c r="I9149" i="7"/>
  <c r="J9149" i="7" s="1"/>
  <c r="I9148" i="7"/>
  <c r="J9148" i="7" s="1"/>
  <c r="I9147" i="7"/>
  <c r="J9147" i="7" s="1"/>
  <c r="I9140" i="7"/>
  <c r="J9140" i="7" s="1"/>
  <c r="I9139" i="7"/>
  <c r="J9139" i="7" s="1"/>
  <c r="I9138" i="7"/>
  <c r="J9138" i="7" s="1"/>
  <c r="I9137" i="7"/>
  <c r="J9137" i="7" s="1"/>
  <c r="I9136" i="7"/>
  <c r="J9136" i="7" s="1"/>
  <c r="I9130" i="7"/>
  <c r="J9130" i="7" s="1"/>
  <c r="I9129" i="7"/>
  <c r="J9129" i="7" s="1"/>
  <c r="I9128" i="7"/>
  <c r="J9128" i="7" s="1"/>
  <c r="I9127" i="7"/>
  <c r="J9127" i="7" s="1"/>
  <c r="I9126" i="7"/>
  <c r="J9126" i="7" s="1"/>
  <c r="I9120" i="7"/>
  <c r="J9120" i="7" s="1"/>
  <c r="I9119" i="7"/>
  <c r="J9119" i="7" s="1"/>
  <c r="I9118" i="7"/>
  <c r="J9118" i="7" s="1"/>
  <c r="I9117" i="7"/>
  <c r="J9117" i="7" s="1"/>
  <c r="I9116" i="7"/>
  <c r="J9116" i="7" s="1"/>
  <c r="I9110" i="7"/>
  <c r="J9110" i="7" s="1"/>
  <c r="I9109" i="7"/>
  <c r="J9109" i="7" s="1"/>
  <c r="I9108" i="7"/>
  <c r="J9108" i="7" s="1"/>
  <c r="I9107" i="7"/>
  <c r="J9107" i="7" s="1"/>
  <c r="I9101" i="7"/>
  <c r="J9101" i="7" s="1"/>
  <c r="I9100" i="7"/>
  <c r="J9100" i="7" s="1"/>
  <c r="I9099" i="7"/>
  <c r="J9099" i="7" s="1"/>
  <c r="I9098" i="7"/>
  <c r="J9098" i="7" s="1"/>
  <c r="I9097" i="7"/>
  <c r="J9097" i="7" s="1"/>
  <c r="I9096" i="7"/>
  <c r="J9096" i="7" s="1"/>
  <c r="I9090" i="7"/>
  <c r="J9090" i="7" s="1"/>
  <c r="I9089" i="7"/>
  <c r="J9089" i="7" s="1"/>
  <c r="I9088" i="7"/>
  <c r="J9088" i="7" s="1"/>
  <c r="I9087" i="7"/>
  <c r="J9087" i="7" s="1"/>
  <c r="I9081" i="7"/>
  <c r="J9081" i="7" s="1"/>
  <c r="I9080" i="7"/>
  <c r="J9080" i="7" s="1"/>
  <c r="I9079" i="7"/>
  <c r="J9079" i="7" s="1"/>
  <c r="I9078" i="7"/>
  <c r="J9078" i="7" s="1"/>
  <c r="I9077" i="7"/>
  <c r="J9077" i="7" s="1"/>
  <c r="I9076" i="7"/>
  <c r="J9076" i="7" s="1"/>
  <c r="K9074" i="7" s="1"/>
  <c r="G1140" i="5" s="1"/>
  <c r="I9075" i="7"/>
  <c r="J9075" i="7" s="1"/>
  <c r="I9069" i="7"/>
  <c r="J9069" i="7" s="1"/>
  <c r="I9068" i="7"/>
  <c r="J9068" i="7" s="1"/>
  <c r="I9067" i="7"/>
  <c r="J9067" i="7" s="1"/>
  <c r="K9065" i="7" s="1"/>
  <c r="G1139" i="5" s="1"/>
  <c r="I9066" i="7"/>
  <c r="J9066" i="7" s="1"/>
  <c r="I9060" i="7"/>
  <c r="J9060" i="7" s="1"/>
  <c r="I9059" i="7"/>
  <c r="J9059" i="7" s="1"/>
  <c r="I9058" i="7"/>
  <c r="J9058" i="7" s="1"/>
  <c r="K9056" i="7" s="1"/>
  <c r="G1138" i="5" s="1"/>
  <c r="I9057" i="7"/>
  <c r="J9057" i="7" s="1"/>
  <c r="I9051" i="7"/>
  <c r="J9051" i="7" s="1"/>
  <c r="I9050" i="7"/>
  <c r="J9050" i="7" s="1"/>
  <c r="I9049" i="7"/>
  <c r="J9049" i="7" s="1"/>
  <c r="K9047" i="7" s="1"/>
  <c r="G1137" i="5" s="1"/>
  <c r="I9048" i="7"/>
  <c r="J9048" i="7" s="1"/>
  <c r="I9042" i="7"/>
  <c r="J9042" i="7" s="1"/>
  <c r="I9041" i="7"/>
  <c r="J9041" i="7" s="1"/>
  <c r="I9040" i="7"/>
  <c r="J9040" i="7" s="1"/>
  <c r="K9038" i="7" s="1"/>
  <c r="G1136" i="5" s="1"/>
  <c r="I9039" i="7"/>
  <c r="J9039" i="7" s="1"/>
  <c r="I9033" i="7"/>
  <c r="J9033" i="7" s="1"/>
  <c r="I9032" i="7"/>
  <c r="J9032" i="7" s="1"/>
  <c r="I9031" i="7"/>
  <c r="J9031" i="7" s="1"/>
  <c r="K9029" i="7" s="1"/>
  <c r="G1135" i="5" s="1"/>
  <c r="I9030" i="7"/>
  <c r="J9030" i="7" s="1"/>
  <c r="I9024" i="7"/>
  <c r="J9024" i="7" s="1"/>
  <c r="I9023" i="7"/>
  <c r="J9023" i="7" s="1"/>
  <c r="I9022" i="7"/>
  <c r="J9022" i="7" s="1"/>
  <c r="I9021" i="7"/>
  <c r="J9021" i="7" s="1"/>
  <c r="I9020" i="7"/>
  <c r="J9020" i="7" s="1"/>
  <c r="I9019" i="7"/>
  <c r="J9019" i="7" s="1"/>
  <c r="I9013" i="7"/>
  <c r="J9013" i="7" s="1"/>
  <c r="I9012" i="7"/>
  <c r="J9012" i="7" s="1"/>
  <c r="I9011" i="7"/>
  <c r="J9011" i="7" s="1"/>
  <c r="I9010" i="7"/>
  <c r="J9010" i="7" s="1"/>
  <c r="I9009" i="7"/>
  <c r="J9009" i="7" s="1"/>
  <c r="K9007" i="7" s="1"/>
  <c r="G1133" i="5" s="1"/>
  <c r="I9008" i="7"/>
  <c r="J9008" i="7" s="1"/>
  <c r="I9002" i="7"/>
  <c r="J9002" i="7" s="1"/>
  <c r="I9001" i="7"/>
  <c r="J9001" i="7" s="1"/>
  <c r="I9000" i="7"/>
  <c r="J9000" i="7" s="1"/>
  <c r="I8999" i="7"/>
  <c r="J8999" i="7" s="1"/>
  <c r="I8998" i="7"/>
  <c r="J8998" i="7" s="1"/>
  <c r="I8997" i="7"/>
  <c r="J8997" i="7" s="1"/>
  <c r="I8991" i="7"/>
  <c r="J8991" i="7" s="1"/>
  <c r="I8990" i="7"/>
  <c r="J8990" i="7" s="1"/>
  <c r="I8989" i="7"/>
  <c r="J8989" i="7" s="1"/>
  <c r="I8988" i="7"/>
  <c r="J8988" i="7" s="1"/>
  <c r="I8987" i="7"/>
  <c r="J8987" i="7" s="1"/>
  <c r="K8985" i="7" s="1"/>
  <c r="G1131" i="5" s="1"/>
  <c r="I8986" i="7"/>
  <c r="J8986" i="7" s="1"/>
  <c r="I8980" i="7"/>
  <c r="J8980" i="7" s="1"/>
  <c r="I8979" i="7"/>
  <c r="J8979" i="7" s="1"/>
  <c r="I8978" i="7"/>
  <c r="J8978" i="7" s="1"/>
  <c r="K8976" i="7" s="1"/>
  <c r="G1130" i="5" s="1"/>
  <c r="I8977" i="7"/>
  <c r="J8977" i="7" s="1"/>
  <c r="I8971" i="7"/>
  <c r="J8971" i="7" s="1"/>
  <c r="I8970" i="7"/>
  <c r="J8970" i="7" s="1"/>
  <c r="I8969" i="7"/>
  <c r="J8969" i="7" s="1"/>
  <c r="K8967" i="7" s="1"/>
  <c r="G1129" i="5" s="1"/>
  <c r="I8968" i="7"/>
  <c r="J8968" i="7" s="1"/>
  <c r="I8962" i="7"/>
  <c r="J8962" i="7" s="1"/>
  <c r="I8961" i="7"/>
  <c r="J8961" i="7" s="1"/>
  <c r="I8960" i="7"/>
  <c r="J8960" i="7" s="1"/>
  <c r="I8959" i="7"/>
  <c r="J8959" i="7" s="1"/>
  <c r="I8958" i="7"/>
  <c r="J8958" i="7" s="1"/>
  <c r="I8957" i="7"/>
  <c r="J8957" i="7" s="1"/>
  <c r="I8956" i="7"/>
  <c r="J8956" i="7" s="1"/>
  <c r="I8950" i="7"/>
  <c r="J8950" i="7" s="1"/>
  <c r="I8949" i="7"/>
  <c r="J8949" i="7" s="1"/>
  <c r="I8948" i="7"/>
  <c r="J8948" i="7" s="1"/>
  <c r="I8947" i="7"/>
  <c r="J8947" i="7" s="1"/>
  <c r="I8941" i="7"/>
  <c r="J8941" i="7" s="1"/>
  <c r="I8940" i="7"/>
  <c r="J8940" i="7" s="1"/>
  <c r="I8939" i="7"/>
  <c r="J8939" i="7" s="1"/>
  <c r="I8938" i="7"/>
  <c r="J8938" i="7" s="1"/>
  <c r="I8932" i="7"/>
  <c r="J8932" i="7" s="1"/>
  <c r="I8931" i="7"/>
  <c r="J8931" i="7" s="1"/>
  <c r="I8930" i="7"/>
  <c r="J8930" i="7" s="1"/>
  <c r="I8929" i="7"/>
  <c r="J8929" i="7" s="1"/>
  <c r="I8922" i="7"/>
  <c r="J8922" i="7" s="1"/>
  <c r="I8921" i="7"/>
  <c r="J8921" i="7" s="1"/>
  <c r="L8920" i="7" s="1"/>
  <c r="H1123" i="5" s="1"/>
  <c r="I8915" i="7"/>
  <c r="J8915" i="7" s="1"/>
  <c r="I8914" i="7"/>
  <c r="J8914" i="7" s="1"/>
  <c r="L8913" i="7" s="1"/>
  <c r="H1122" i="5" s="1"/>
  <c r="I8908" i="7"/>
  <c r="J8908" i="7" s="1"/>
  <c r="I8907" i="7"/>
  <c r="J8907" i="7" s="1"/>
  <c r="I8906" i="7"/>
  <c r="J8906" i="7" s="1"/>
  <c r="I8905" i="7"/>
  <c r="J8905" i="7" s="1"/>
  <c r="I8899" i="7"/>
  <c r="J8899" i="7" s="1"/>
  <c r="I8898" i="7"/>
  <c r="J8898" i="7" s="1"/>
  <c r="I8897" i="7"/>
  <c r="J8897" i="7" s="1"/>
  <c r="I8896" i="7"/>
  <c r="J8896" i="7" s="1"/>
  <c r="I8890" i="7"/>
  <c r="J8890" i="7" s="1"/>
  <c r="I8889" i="7"/>
  <c r="J8889" i="7" s="1"/>
  <c r="I8888" i="7"/>
  <c r="J8888" i="7" s="1"/>
  <c r="I8887" i="7"/>
  <c r="J8887" i="7" s="1"/>
  <c r="K8885" i="7" s="1"/>
  <c r="G1119" i="5" s="1"/>
  <c r="I8886" i="7"/>
  <c r="J8886" i="7" s="1"/>
  <c r="I8880" i="7"/>
  <c r="J8880" i="7" s="1"/>
  <c r="I8879" i="7"/>
  <c r="J8879" i="7" s="1"/>
  <c r="I8878" i="7"/>
  <c r="J8878" i="7" s="1"/>
  <c r="K8876" i="7" s="1"/>
  <c r="G1118" i="5" s="1"/>
  <c r="I8877" i="7"/>
  <c r="J8877" i="7" s="1"/>
  <c r="I8871" i="7"/>
  <c r="J8871" i="7" s="1"/>
  <c r="I8870" i="7"/>
  <c r="J8870" i="7" s="1"/>
  <c r="I8869" i="7"/>
  <c r="J8869" i="7" s="1"/>
  <c r="K8867" i="7" s="1"/>
  <c r="G1117" i="5" s="1"/>
  <c r="I8868" i="7"/>
  <c r="J8868" i="7" s="1"/>
  <c r="I8862" i="7"/>
  <c r="J8862" i="7" s="1"/>
  <c r="I8861" i="7"/>
  <c r="J8861" i="7" s="1"/>
  <c r="I8860" i="7"/>
  <c r="J8860" i="7" s="1"/>
  <c r="K8858" i="7" s="1"/>
  <c r="G1116" i="5" s="1"/>
  <c r="I8859" i="7"/>
  <c r="J8859" i="7" s="1"/>
  <c r="I8853" i="7"/>
  <c r="J8853" i="7" s="1"/>
  <c r="I8852" i="7"/>
  <c r="J8852" i="7" s="1"/>
  <c r="I8851" i="7"/>
  <c r="J8851" i="7" s="1"/>
  <c r="K8849" i="7" s="1"/>
  <c r="G1115" i="5" s="1"/>
  <c r="I8850" i="7"/>
  <c r="J8850" i="7" s="1"/>
  <c r="I8844" i="7"/>
  <c r="J8844" i="7" s="1"/>
  <c r="I8843" i="7"/>
  <c r="J8843" i="7" s="1"/>
  <c r="I8842" i="7"/>
  <c r="J8842" i="7" s="1"/>
  <c r="I8841" i="7"/>
  <c r="J8841" i="7" s="1"/>
  <c r="I8840" i="7"/>
  <c r="J8840" i="7" s="1"/>
  <c r="I8839" i="7"/>
  <c r="J8839" i="7" s="1"/>
  <c r="I8838" i="7"/>
  <c r="J8838" i="7" s="1"/>
  <c r="I8832" i="7"/>
  <c r="J8832" i="7" s="1"/>
  <c r="I8831" i="7"/>
  <c r="J8831" i="7" s="1"/>
  <c r="I8830" i="7"/>
  <c r="J8830" i="7" s="1"/>
  <c r="I8829" i="7"/>
  <c r="J8829" i="7" s="1"/>
  <c r="I8828" i="7"/>
  <c r="J8828" i="7" s="1"/>
  <c r="I8827" i="7"/>
  <c r="J8827" i="7" s="1"/>
  <c r="I8826" i="7"/>
  <c r="J8826" i="7" s="1"/>
  <c r="I8820" i="7"/>
  <c r="J8820" i="7" s="1"/>
  <c r="I8819" i="7"/>
  <c r="J8819" i="7" s="1"/>
  <c r="I8818" i="7"/>
  <c r="J8818" i="7" s="1"/>
  <c r="I8817" i="7"/>
  <c r="J8817" i="7" s="1"/>
  <c r="I8816" i="7"/>
  <c r="J8816" i="7" s="1"/>
  <c r="I8810" i="7"/>
  <c r="J8810" i="7" s="1"/>
  <c r="I8809" i="7"/>
  <c r="J8809" i="7" s="1"/>
  <c r="I8808" i="7"/>
  <c r="J8808" i="7" s="1"/>
  <c r="I8807" i="7"/>
  <c r="J8807" i="7" s="1"/>
  <c r="I8801" i="7"/>
  <c r="J8801" i="7" s="1"/>
  <c r="I8800" i="7"/>
  <c r="J8800" i="7" s="1"/>
  <c r="I8799" i="7"/>
  <c r="J8799" i="7" s="1"/>
  <c r="I8798" i="7"/>
  <c r="J8798" i="7" s="1"/>
  <c r="I8797" i="7"/>
  <c r="J8797" i="7" s="1"/>
  <c r="I8796" i="7"/>
  <c r="J8796" i="7" s="1"/>
  <c r="I8795" i="7"/>
  <c r="J8795" i="7" s="1"/>
  <c r="I8789" i="7"/>
  <c r="J8789" i="7" s="1"/>
  <c r="I8788" i="7"/>
  <c r="J8788" i="7" s="1"/>
  <c r="I8787" i="7"/>
  <c r="J8787" i="7" s="1"/>
  <c r="I8786" i="7"/>
  <c r="J8786" i="7" s="1"/>
  <c r="I8780" i="7"/>
  <c r="J8780" i="7" s="1"/>
  <c r="I8779" i="7"/>
  <c r="J8779" i="7" s="1"/>
  <c r="I8778" i="7"/>
  <c r="J8778" i="7" s="1"/>
  <c r="I8777" i="7"/>
  <c r="J8777" i="7" s="1"/>
  <c r="I8776" i="7"/>
  <c r="J8776" i="7" s="1"/>
  <c r="I8775" i="7"/>
  <c r="J8775" i="7" s="1"/>
  <c r="I8774" i="7"/>
  <c r="J8774" i="7" s="1"/>
  <c r="I8768" i="7"/>
  <c r="J8768" i="7" s="1"/>
  <c r="I8767" i="7"/>
  <c r="J8767" i="7" s="1"/>
  <c r="I8766" i="7"/>
  <c r="J8766" i="7" s="1"/>
  <c r="I8765" i="7"/>
  <c r="J8765" i="7" s="1"/>
  <c r="I8759" i="7"/>
  <c r="J8759" i="7" s="1"/>
  <c r="I8758" i="7"/>
  <c r="J8758" i="7" s="1"/>
  <c r="I8757" i="7"/>
  <c r="J8757" i="7" s="1"/>
  <c r="I8756" i="7"/>
  <c r="J8756" i="7" s="1"/>
  <c r="I8750" i="7"/>
  <c r="J8750" i="7" s="1"/>
  <c r="I8749" i="7"/>
  <c r="J8749" i="7" s="1"/>
  <c r="I8748" i="7"/>
  <c r="J8748" i="7" s="1"/>
  <c r="I8747" i="7"/>
  <c r="J8747" i="7" s="1"/>
  <c r="I8741" i="7"/>
  <c r="J8741" i="7" s="1"/>
  <c r="I8740" i="7"/>
  <c r="J8740" i="7" s="1"/>
  <c r="I8739" i="7"/>
  <c r="J8739" i="7" s="1"/>
  <c r="I8738" i="7"/>
  <c r="J8738" i="7" s="1"/>
  <c r="I8732" i="7"/>
  <c r="J8732" i="7" s="1"/>
  <c r="I8731" i="7"/>
  <c r="J8731" i="7" s="1"/>
  <c r="I8730" i="7"/>
  <c r="J8730" i="7" s="1"/>
  <c r="I8729" i="7"/>
  <c r="J8729" i="7" s="1"/>
  <c r="I8728" i="7"/>
  <c r="J8728" i="7" s="1"/>
  <c r="I8722" i="7"/>
  <c r="J8722" i="7" s="1"/>
  <c r="I8721" i="7"/>
  <c r="J8721" i="7" s="1"/>
  <c r="I8720" i="7"/>
  <c r="J8720" i="7" s="1"/>
  <c r="I8719" i="7"/>
  <c r="J8719" i="7" s="1"/>
  <c r="I8718" i="7"/>
  <c r="J8718" i="7" s="1"/>
  <c r="I8712" i="7"/>
  <c r="J8712" i="7" s="1"/>
  <c r="I8711" i="7"/>
  <c r="J8711" i="7" s="1"/>
  <c r="I8710" i="7"/>
  <c r="J8710" i="7" s="1"/>
  <c r="I8709" i="7"/>
  <c r="J8709" i="7" s="1"/>
  <c r="I8708" i="7"/>
  <c r="J8708" i="7" s="1"/>
  <c r="I8707" i="7"/>
  <c r="J8707" i="7" s="1"/>
  <c r="I8706" i="7"/>
  <c r="J8706" i="7" s="1"/>
  <c r="I8700" i="7"/>
  <c r="J8700" i="7" s="1"/>
  <c r="I8699" i="7"/>
  <c r="J8699" i="7" s="1"/>
  <c r="I8698" i="7"/>
  <c r="J8698" i="7" s="1"/>
  <c r="I8697" i="7"/>
  <c r="J8697" i="7" s="1"/>
  <c r="I8696" i="7"/>
  <c r="J8696" i="7" s="1"/>
  <c r="I8695" i="7"/>
  <c r="J8695" i="7" s="1"/>
  <c r="I8694" i="7"/>
  <c r="J8694" i="7" s="1"/>
  <c r="I8688" i="7"/>
  <c r="J8688" i="7" s="1"/>
  <c r="I8687" i="7"/>
  <c r="J8687" i="7" s="1"/>
  <c r="I8686" i="7"/>
  <c r="J8686" i="7" s="1"/>
  <c r="I8685" i="7"/>
  <c r="J8685" i="7" s="1"/>
  <c r="I8684" i="7"/>
  <c r="J8684" i="7" s="1"/>
  <c r="I8683" i="7"/>
  <c r="J8683" i="7" s="1"/>
  <c r="K8681" i="7" s="1"/>
  <c r="G1099" i="5" s="1"/>
  <c r="I8682" i="7"/>
  <c r="J8682" i="7" s="1"/>
  <c r="I8676" i="7"/>
  <c r="J8676" i="7" s="1"/>
  <c r="I8675" i="7"/>
  <c r="J8675" i="7" s="1"/>
  <c r="I8674" i="7"/>
  <c r="J8674" i="7" s="1"/>
  <c r="I8673" i="7"/>
  <c r="J8673" i="7" s="1"/>
  <c r="I8672" i="7"/>
  <c r="J8672" i="7" s="1"/>
  <c r="I8671" i="7"/>
  <c r="J8671" i="7" s="1"/>
  <c r="I8670" i="7"/>
  <c r="J8670" i="7" s="1"/>
  <c r="I8664" i="7"/>
  <c r="J8664" i="7" s="1"/>
  <c r="I8663" i="7"/>
  <c r="J8663" i="7" s="1"/>
  <c r="I8662" i="7"/>
  <c r="J8662" i="7" s="1"/>
  <c r="I8661" i="7"/>
  <c r="J8661" i="7" s="1"/>
  <c r="K8659" i="7" s="1"/>
  <c r="G1097" i="5" s="1"/>
  <c r="I8660" i="7"/>
  <c r="J8660" i="7" s="1"/>
  <c r="I8654" i="7"/>
  <c r="J8654" i="7" s="1"/>
  <c r="I8653" i="7"/>
  <c r="J8653" i="7" s="1"/>
  <c r="I8652" i="7"/>
  <c r="J8652" i="7" s="1"/>
  <c r="I8651" i="7"/>
  <c r="J8651" i="7" s="1"/>
  <c r="I8650" i="7"/>
  <c r="J8650" i="7" s="1"/>
  <c r="I8649" i="7"/>
  <c r="J8649" i="7" s="1"/>
  <c r="I8648" i="7"/>
  <c r="J8648" i="7" s="1"/>
  <c r="I8642" i="7"/>
  <c r="J8642" i="7" s="1"/>
  <c r="I8641" i="7"/>
  <c r="J8641" i="7" s="1"/>
  <c r="I8640" i="7"/>
  <c r="J8640" i="7" s="1"/>
  <c r="I8639" i="7"/>
  <c r="J8639" i="7" s="1"/>
  <c r="K8637" i="7" s="1"/>
  <c r="G1095" i="5" s="1"/>
  <c r="I8638" i="7"/>
  <c r="J8638" i="7" s="1"/>
  <c r="I8632" i="7"/>
  <c r="J8632" i="7" s="1"/>
  <c r="I8631" i="7"/>
  <c r="J8631" i="7" s="1"/>
  <c r="I8630" i="7"/>
  <c r="J8630" i="7" s="1"/>
  <c r="I8629" i="7"/>
  <c r="J8629" i="7" s="1"/>
  <c r="I8628" i="7"/>
  <c r="J8628" i="7" s="1"/>
  <c r="I8622" i="7"/>
  <c r="J8622" i="7" s="1"/>
  <c r="I8621" i="7"/>
  <c r="J8621" i="7" s="1"/>
  <c r="I8620" i="7"/>
  <c r="J8620" i="7" s="1"/>
  <c r="I8619" i="7"/>
  <c r="J8619" i="7" s="1"/>
  <c r="I8618" i="7"/>
  <c r="J8618" i="7" s="1"/>
  <c r="I8612" i="7"/>
  <c r="J8612" i="7" s="1"/>
  <c r="I8611" i="7"/>
  <c r="J8611" i="7" s="1"/>
  <c r="I8610" i="7"/>
  <c r="J8610" i="7" s="1"/>
  <c r="I8609" i="7"/>
  <c r="J8609" i="7" s="1"/>
  <c r="I8608" i="7"/>
  <c r="J8608" i="7" s="1"/>
  <c r="I8602" i="7"/>
  <c r="J8602" i="7" s="1"/>
  <c r="I8601" i="7"/>
  <c r="J8601" i="7" s="1"/>
  <c r="I8600" i="7"/>
  <c r="J8600" i="7" s="1"/>
  <c r="I8599" i="7"/>
  <c r="J8599" i="7" s="1"/>
  <c r="K8597" i="7" s="1"/>
  <c r="G1091" i="5" s="1"/>
  <c r="I8598" i="7"/>
  <c r="J8598" i="7" s="1"/>
  <c r="I8592" i="7"/>
  <c r="J8592" i="7" s="1"/>
  <c r="I8591" i="7"/>
  <c r="J8591" i="7" s="1"/>
  <c r="I8590" i="7"/>
  <c r="J8590" i="7" s="1"/>
  <c r="K8588" i="7" s="1"/>
  <c r="G1090" i="5" s="1"/>
  <c r="I8589" i="7"/>
  <c r="J8589" i="7" s="1"/>
  <c r="I8582" i="7"/>
  <c r="J8582" i="7" s="1"/>
  <c r="I8581" i="7"/>
  <c r="J8581" i="7" s="1"/>
  <c r="I8580" i="7"/>
  <c r="J8580" i="7" s="1"/>
  <c r="I8579" i="7"/>
  <c r="J8579" i="7" s="1"/>
  <c r="I8578" i="7"/>
  <c r="J8578" i="7" s="1"/>
  <c r="I8572" i="7"/>
  <c r="J8572" i="7" s="1"/>
  <c r="I8571" i="7"/>
  <c r="J8571" i="7" s="1"/>
  <c r="I8570" i="7"/>
  <c r="J8570" i="7" s="1"/>
  <c r="I8569" i="7"/>
  <c r="J8569" i="7" s="1"/>
  <c r="I8568" i="7"/>
  <c r="J8568" i="7" s="1"/>
  <c r="I8562" i="7"/>
  <c r="J8562" i="7" s="1"/>
  <c r="I8561" i="7"/>
  <c r="J8561" i="7" s="1"/>
  <c r="I8560" i="7"/>
  <c r="J8560" i="7" s="1"/>
  <c r="I8559" i="7"/>
  <c r="J8559" i="7" s="1"/>
  <c r="I8558" i="7"/>
  <c r="J8558" i="7" s="1"/>
  <c r="I8552" i="7"/>
  <c r="J8552" i="7" s="1"/>
  <c r="I8551" i="7"/>
  <c r="J8551" i="7" s="1"/>
  <c r="I8550" i="7"/>
  <c r="J8550" i="7" s="1"/>
  <c r="I8549" i="7"/>
  <c r="J8549" i="7" s="1"/>
  <c r="K8547" i="7" s="1"/>
  <c r="G1085" i="5" s="1"/>
  <c r="I8548" i="7"/>
  <c r="J8548" i="7" s="1"/>
  <c r="I8542" i="7"/>
  <c r="J8542" i="7" s="1"/>
  <c r="I8541" i="7"/>
  <c r="J8541" i="7" s="1"/>
  <c r="I8540" i="7"/>
  <c r="J8540" i="7" s="1"/>
  <c r="K8538" i="7" s="1"/>
  <c r="G1084" i="5" s="1"/>
  <c r="I8539" i="7"/>
  <c r="J8539" i="7" s="1"/>
  <c r="I8533" i="7"/>
  <c r="J8533" i="7" s="1"/>
  <c r="I8532" i="7"/>
  <c r="J8532" i="7" s="1"/>
  <c r="I8531" i="7"/>
  <c r="J8531" i="7" s="1"/>
  <c r="I8530" i="7"/>
  <c r="J8530" i="7" s="1"/>
  <c r="I8529" i="7"/>
  <c r="J8529" i="7" s="1"/>
  <c r="I8523" i="7"/>
  <c r="J8523" i="7" s="1"/>
  <c r="I8522" i="7"/>
  <c r="J8522" i="7" s="1"/>
  <c r="I8521" i="7"/>
  <c r="J8521" i="7" s="1"/>
  <c r="I8520" i="7"/>
  <c r="J8520" i="7" s="1"/>
  <c r="I8519" i="7"/>
  <c r="J8519" i="7" s="1"/>
  <c r="I8513" i="7"/>
  <c r="J8513" i="7" s="1"/>
  <c r="I8512" i="7"/>
  <c r="J8512" i="7" s="1"/>
  <c r="I8511" i="7"/>
  <c r="J8511" i="7" s="1"/>
  <c r="I8510" i="7"/>
  <c r="J8510" i="7" s="1"/>
  <c r="I8509" i="7"/>
  <c r="J8509" i="7" s="1"/>
  <c r="L8508" i="7" s="1"/>
  <c r="H1081" i="5" s="1"/>
  <c r="I7071" i="7"/>
  <c r="J7071" i="7" s="1"/>
  <c r="I7070" i="7"/>
  <c r="J7070" i="7" s="1"/>
  <c r="I7069" i="7"/>
  <c r="J7069" i="7" s="1"/>
  <c r="I7068" i="7"/>
  <c r="J7068" i="7" s="1"/>
  <c r="I7062" i="7"/>
  <c r="J7062" i="7" s="1"/>
  <c r="I7061" i="7"/>
  <c r="J7061" i="7" s="1"/>
  <c r="L7060" i="7" s="1"/>
  <c r="H920" i="5" s="1"/>
  <c r="I7055" i="7"/>
  <c r="J7055" i="7" s="1"/>
  <c r="I7054" i="7"/>
  <c r="J7054" i="7" s="1"/>
  <c r="L7053" i="7" s="1"/>
  <c r="H919" i="5" s="1"/>
  <c r="I7048" i="7"/>
  <c r="J7048" i="7" s="1"/>
  <c r="I7047" i="7"/>
  <c r="J7047" i="7" s="1"/>
  <c r="I7046" i="7"/>
  <c r="J7046" i="7" s="1"/>
  <c r="I7045" i="7"/>
  <c r="J7045" i="7" s="1"/>
  <c r="I7039" i="7"/>
  <c r="J7039" i="7" s="1"/>
  <c r="I7038" i="7"/>
  <c r="J7038" i="7" s="1"/>
  <c r="I7037" i="7"/>
  <c r="J7037" i="7" s="1"/>
  <c r="I7036" i="7"/>
  <c r="J7036" i="7" s="1"/>
  <c r="I7030" i="7"/>
  <c r="J7030" i="7" s="1"/>
  <c r="I7029" i="7"/>
  <c r="J7029" i="7" s="1"/>
  <c r="I7028" i="7"/>
  <c r="J7028" i="7" s="1"/>
  <c r="I7027" i="7"/>
  <c r="J7027" i="7" s="1"/>
  <c r="I7021" i="7"/>
  <c r="J7021" i="7" s="1"/>
  <c r="I7020" i="7"/>
  <c r="J7020" i="7" s="1"/>
  <c r="I7019" i="7"/>
  <c r="J7019" i="7" s="1"/>
  <c r="I7018" i="7"/>
  <c r="J7018" i="7" s="1"/>
  <c r="I7012" i="7"/>
  <c r="J7012" i="7" s="1"/>
  <c r="I7011" i="7"/>
  <c r="J7011" i="7" s="1"/>
  <c r="I7010" i="7"/>
  <c r="J7010" i="7" s="1"/>
  <c r="I7009" i="7"/>
  <c r="J7009" i="7" s="1"/>
  <c r="I7003" i="7"/>
  <c r="J7003" i="7" s="1"/>
  <c r="I7002" i="7"/>
  <c r="J7002" i="7" s="1"/>
  <c r="I7001" i="7"/>
  <c r="J7001" i="7" s="1"/>
  <c r="I7000" i="7"/>
  <c r="J7000" i="7" s="1"/>
  <c r="I6994" i="7"/>
  <c r="J6994" i="7" s="1"/>
  <c r="I6993" i="7"/>
  <c r="J6993" i="7" s="1"/>
  <c r="I6992" i="7"/>
  <c r="J6992" i="7" s="1"/>
  <c r="I6991" i="7"/>
  <c r="J6991" i="7" s="1"/>
  <c r="I6985" i="7"/>
  <c r="J6985" i="7" s="1"/>
  <c r="I6984" i="7"/>
  <c r="J6984" i="7" s="1"/>
  <c r="I6983" i="7"/>
  <c r="J6983" i="7" s="1"/>
  <c r="I6982" i="7"/>
  <c r="J6982" i="7" s="1"/>
  <c r="I6976" i="7"/>
  <c r="J6976" i="7" s="1"/>
  <c r="I6975" i="7"/>
  <c r="J6975" i="7" s="1"/>
  <c r="I6974" i="7"/>
  <c r="J6974" i="7" s="1"/>
  <c r="I6973" i="7"/>
  <c r="J6973" i="7" s="1"/>
  <c r="I6967" i="7"/>
  <c r="J6967" i="7" s="1"/>
  <c r="I6966" i="7"/>
  <c r="J6966" i="7" s="1"/>
  <c r="I6965" i="7"/>
  <c r="J6965" i="7" s="1"/>
  <c r="I6964" i="7"/>
  <c r="J6964" i="7" s="1"/>
  <c r="I6958" i="7"/>
  <c r="J6958" i="7" s="1"/>
  <c r="I6957" i="7"/>
  <c r="J6957" i="7" s="1"/>
  <c r="I6956" i="7"/>
  <c r="J6956" i="7" s="1"/>
  <c r="I6955" i="7"/>
  <c r="J6955" i="7" s="1"/>
  <c r="I6949" i="7"/>
  <c r="J6949" i="7" s="1"/>
  <c r="I6948" i="7"/>
  <c r="J6948" i="7" s="1"/>
  <c r="I6947" i="7"/>
  <c r="J6947" i="7" s="1"/>
  <c r="I6946" i="7"/>
  <c r="J6946" i="7" s="1"/>
  <c r="I6940" i="7"/>
  <c r="J6940" i="7" s="1"/>
  <c r="I6939" i="7"/>
  <c r="J6939" i="7" s="1"/>
  <c r="I6938" i="7"/>
  <c r="J6938" i="7" s="1"/>
  <c r="I6937" i="7"/>
  <c r="J6937" i="7" s="1"/>
  <c r="I6931" i="7"/>
  <c r="J6931" i="7" s="1"/>
  <c r="I6930" i="7"/>
  <c r="J6930" i="7" s="1"/>
  <c r="I6929" i="7"/>
  <c r="J6929" i="7" s="1"/>
  <c r="I6928" i="7"/>
  <c r="J6928" i="7" s="1"/>
  <c r="I6922" i="7"/>
  <c r="J6922" i="7" s="1"/>
  <c r="I6921" i="7"/>
  <c r="J6921" i="7" s="1"/>
  <c r="I6920" i="7"/>
  <c r="J6920" i="7" s="1"/>
  <c r="I6919" i="7"/>
  <c r="J6919" i="7" s="1"/>
  <c r="I6913" i="7"/>
  <c r="J6913" i="7" s="1"/>
  <c r="I6912" i="7"/>
  <c r="J6912" i="7" s="1"/>
  <c r="I6911" i="7"/>
  <c r="J6911" i="7" s="1"/>
  <c r="I6910" i="7"/>
  <c r="J6910" i="7" s="1"/>
  <c r="I6904" i="7"/>
  <c r="J6904" i="7" s="1"/>
  <c r="I6903" i="7"/>
  <c r="J6903" i="7" s="1"/>
  <c r="I6902" i="7"/>
  <c r="J6902" i="7" s="1"/>
  <c r="I6901" i="7"/>
  <c r="J6901" i="7" s="1"/>
  <c r="I6895" i="7"/>
  <c r="J6895" i="7" s="1"/>
  <c r="I6894" i="7"/>
  <c r="J6894" i="7" s="1"/>
  <c r="I6893" i="7"/>
  <c r="J6893" i="7" s="1"/>
  <c r="I6892" i="7"/>
  <c r="J6892" i="7" s="1"/>
  <c r="I6886" i="7"/>
  <c r="J6886" i="7" s="1"/>
  <c r="I6885" i="7"/>
  <c r="J6885" i="7" s="1"/>
  <c r="I6884" i="7"/>
  <c r="J6884" i="7" s="1"/>
  <c r="I6883" i="7"/>
  <c r="J6883" i="7" s="1"/>
  <c r="I6877" i="7"/>
  <c r="J6877" i="7" s="1"/>
  <c r="I6876" i="7"/>
  <c r="J6876" i="7" s="1"/>
  <c r="I6875" i="7"/>
  <c r="J6875" i="7" s="1"/>
  <c r="I6874" i="7"/>
  <c r="J6874" i="7" s="1"/>
  <c r="I6868" i="7"/>
  <c r="J6868" i="7" s="1"/>
  <c r="I6867" i="7"/>
  <c r="J6867" i="7" s="1"/>
  <c r="I6866" i="7"/>
  <c r="J6866" i="7" s="1"/>
  <c r="I6865" i="7"/>
  <c r="J6865" i="7" s="1"/>
  <c r="I6859" i="7"/>
  <c r="J6859" i="7" s="1"/>
  <c r="I6858" i="7"/>
  <c r="J6858" i="7" s="1"/>
  <c r="I6857" i="7"/>
  <c r="J6857" i="7" s="1"/>
  <c r="I6856" i="7"/>
  <c r="J6856" i="7" s="1"/>
  <c r="I6850" i="7"/>
  <c r="J6850" i="7" s="1"/>
  <c r="I6849" i="7"/>
  <c r="J6849" i="7" s="1"/>
  <c r="I6848" i="7"/>
  <c r="J6848" i="7" s="1"/>
  <c r="I6847" i="7"/>
  <c r="J6847" i="7" s="1"/>
  <c r="I6841" i="7"/>
  <c r="J6841" i="7" s="1"/>
  <c r="I6840" i="7"/>
  <c r="J6840" i="7" s="1"/>
  <c r="I6839" i="7"/>
  <c r="J6839" i="7" s="1"/>
  <c r="I6838" i="7"/>
  <c r="J6838" i="7" s="1"/>
  <c r="I6832" i="7"/>
  <c r="J6832" i="7" s="1"/>
  <c r="I6831" i="7"/>
  <c r="J6831" i="7" s="1"/>
  <c r="I6830" i="7"/>
  <c r="J6830" i="7" s="1"/>
  <c r="I6829" i="7"/>
  <c r="J6829" i="7" s="1"/>
  <c r="I6823" i="7"/>
  <c r="J6823" i="7" s="1"/>
  <c r="I6822" i="7"/>
  <c r="J6822" i="7" s="1"/>
  <c r="L6821" i="7" s="1"/>
  <c r="H893" i="5" s="1"/>
  <c r="I6815" i="7"/>
  <c r="J6815" i="7" s="1"/>
  <c r="I6814" i="7"/>
  <c r="J6814" i="7" s="1"/>
  <c r="L6813" i="7" s="1"/>
  <c r="H891" i="5" s="1"/>
  <c r="I6808" i="7"/>
  <c r="J6808" i="7" s="1"/>
  <c r="I6807" i="7"/>
  <c r="J6807" i="7" s="1"/>
  <c r="I6806" i="7"/>
  <c r="J6806" i="7" s="1"/>
  <c r="I6805" i="7"/>
  <c r="J6805" i="7" s="1"/>
  <c r="K6803" i="7" s="1"/>
  <c r="G890" i="5" s="1"/>
  <c r="I6804" i="7"/>
  <c r="J6804" i="7" s="1"/>
  <c r="I6798" i="7"/>
  <c r="J6798" i="7" s="1"/>
  <c r="I6797" i="7"/>
  <c r="J6797" i="7" s="1"/>
  <c r="I6796" i="7"/>
  <c r="J6796" i="7" s="1"/>
  <c r="K6793" i="7" s="1"/>
  <c r="G889" i="5" s="1"/>
  <c r="I6795" i="7"/>
  <c r="J6795" i="7" s="1"/>
  <c r="I6794" i="7"/>
  <c r="J6794" i="7" s="1"/>
  <c r="I6788" i="7"/>
  <c r="J6788" i="7" s="1"/>
  <c r="I6787" i="7"/>
  <c r="J6787" i="7" s="1"/>
  <c r="I6786" i="7"/>
  <c r="J6786" i="7" s="1"/>
  <c r="I6785" i="7"/>
  <c r="J6785" i="7" s="1"/>
  <c r="I6779" i="7"/>
  <c r="J6779" i="7" s="1"/>
  <c r="I6778" i="7"/>
  <c r="J6778" i="7" s="1"/>
  <c r="I6777" i="7"/>
  <c r="J6777" i="7" s="1"/>
  <c r="I6776" i="7"/>
  <c r="J6776" i="7" s="1"/>
  <c r="I6775" i="7"/>
  <c r="J6775" i="7" s="1"/>
  <c r="I6774" i="7"/>
  <c r="J6774" i="7" s="1"/>
  <c r="I6773" i="7"/>
  <c r="J6773" i="7" s="1"/>
  <c r="I6772" i="7"/>
  <c r="J6772" i="7" s="1"/>
  <c r="I6771" i="7"/>
  <c r="J6771" i="7" s="1"/>
  <c r="I6770" i="7"/>
  <c r="J6770" i="7" s="1"/>
  <c r="I6769" i="7"/>
  <c r="J6769" i="7" s="1"/>
  <c r="I6768" i="7"/>
  <c r="J6768" i="7" s="1"/>
  <c r="I6767" i="7"/>
  <c r="J6767" i="7" s="1"/>
  <c r="I6766" i="7"/>
  <c r="J6766" i="7" s="1"/>
  <c r="K6760" i="7" s="1"/>
  <c r="G887" i="5" s="1"/>
  <c r="I6765" i="7"/>
  <c r="J6765" i="7" s="1"/>
  <c r="I6764" i="7"/>
  <c r="J6764" i="7" s="1"/>
  <c r="I6763" i="7"/>
  <c r="J6763" i="7" s="1"/>
  <c r="I6762" i="7"/>
  <c r="J6762" i="7" s="1"/>
  <c r="I6761" i="7"/>
  <c r="J6761" i="7" s="1"/>
  <c r="I6755" i="7"/>
  <c r="J6755" i="7" s="1"/>
  <c r="I6754" i="7"/>
  <c r="J6754" i="7" s="1"/>
  <c r="I6753" i="7"/>
  <c r="J6753" i="7" s="1"/>
  <c r="I6752" i="7"/>
  <c r="J6752" i="7" s="1"/>
  <c r="I6751" i="7"/>
  <c r="J6751" i="7" s="1"/>
  <c r="I6750" i="7"/>
  <c r="J6750" i="7" s="1"/>
  <c r="I6744" i="7"/>
  <c r="J6744" i="7" s="1"/>
  <c r="I6743" i="7"/>
  <c r="J6743" i="7" s="1"/>
  <c r="I6742" i="7"/>
  <c r="J6742" i="7" s="1"/>
  <c r="K6740" i="7" s="1"/>
  <c r="G885" i="5" s="1"/>
  <c r="I6741" i="7"/>
  <c r="J6741" i="7" s="1"/>
  <c r="I6735" i="7"/>
  <c r="J6735" i="7" s="1"/>
  <c r="I6734" i="7"/>
  <c r="J6734" i="7" s="1"/>
  <c r="I6733" i="7"/>
  <c r="J6733" i="7" s="1"/>
  <c r="K6731" i="7" s="1"/>
  <c r="G884" i="5" s="1"/>
  <c r="I6732" i="7"/>
  <c r="J6732" i="7" s="1"/>
  <c r="I6726" i="7"/>
  <c r="J6726" i="7" s="1"/>
  <c r="I6725" i="7"/>
  <c r="J6725" i="7" s="1"/>
  <c r="I6724" i="7"/>
  <c r="J6724" i="7" s="1"/>
  <c r="K6722" i="7" s="1"/>
  <c r="G883" i="5" s="1"/>
  <c r="I6723" i="7"/>
  <c r="J6723" i="7" s="1"/>
  <c r="I6717" i="7"/>
  <c r="J6717" i="7" s="1"/>
  <c r="I6716" i="7"/>
  <c r="J6716" i="7" s="1"/>
  <c r="I6715" i="7"/>
  <c r="J6715" i="7" s="1"/>
  <c r="K6713" i="7" s="1"/>
  <c r="G882" i="5" s="1"/>
  <c r="I6714" i="7"/>
  <c r="J6714" i="7" s="1"/>
  <c r="I6708" i="7"/>
  <c r="J6708" i="7" s="1"/>
  <c r="I6707" i="7"/>
  <c r="J6707" i="7" s="1"/>
  <c r="I6706" i="7"/>
  <c r="J6706" i="7" s="1"/>
  <c r="K6704" i="7" s="1"/>
  <c r="G881" i="5" s="1"/>
  <c r="I6705" i="7"/>
  <c r="J6705" i="7" s="1"/>
  <c r="I6699" i="7"/>
  <c r="J6699" i="7" s="1"/>
  <c r="I6698" i="7"/>
  <c r="J6698" i="7" s="1"/>
  <c r="I6697" i="7"/>
  <c r="J6697" i="7" s="1"/>
  <c r="K6695" i="7" s="1"/>
  <c r="G880" i="5" s="1"/>
  <c r="I6696" i="7"/>
  <c r="J6696" i="7" s="1"/>
  <c r="I6690" i="7"/>
  <c r="J6690" i="7" s="1"/>
  <c r="I6689" i="7"/>
  <c r="J6689" i="7" s="1"/>
  <c r="I6688" i="7"/>
  <c r="J6688" i="7" s="1"/>
  <c r="K6686" i="7" s="1"/>
  <c r="G879" i="5" s="1"/>
  <c r="I6687" i="7"/>
  <c r="J6687" i="7" s="1"/>
  <c r="I6681" i="7"/>
  <c r="J6681" i="7" s="1"/>
  <c r="I6680" i="7"/>
  <c r="J6680" i="7" s="1"/>
  <c r="I6679" i="7"/>
  <c r="J6679" i="7" s="1"/>
  <c r="K6677" i="7" s="1"/>
  <c r="G878" i="5" s="1"/>
  <c r="I6678" i="7"/>
  <c r="J6678" i="7" s="1"/>
  <c r="I6670" i="7"/>
  <c r="J6670" i="7" s="1"/>
  <c r="I6669" i="7"/>
  <c r="J6669" i="7" s="1"/>
  <c r="I6668" i="7"/>
  <c r="J6668" i="7" s="1"/>
  <c r="K6666" i="7" s="1"/>
  <c r="G875" i="5" s="1"/>
  <c r="I6667" i="7"/>
  <c r="J6667" i="7" s="1"/>
  <c r="I6661" i="7"/>
  <c r="J6661" i="7" s="1"/>
  <c r="I6660" i="7"/>
  <c r="J6660" i="7" s="1"/>
  <c r="L6659" i="7" s="1"/>
  <c r="H874" i="5" s="1"/>
  <c r="I6653" i="7"/>
  <c r="J6653" i="7" s="1"/>
  <c r="K6651" i="7" s="1"/>
  <c r="G873" i="5" s="1"/>
  <c r="I6652" i="7"/>
  <c r="J6652" i="7" s="1"/>
  <c r="I6645" i="7"/>
  <c r="J6645" i="7" s="1"/>
  <c r="K6643" i="7" s="1"/>
  <c r="G872" i="5" s="1"/>
  <c r="I6644" i="7"/>
  <c r="J6644" i="7" s="1"/>
  <c r="I6638" i="7"/>
  <c r="J6638" i="7" s="1"/>
  <c r="I6637" i="7"/>
  <c r="J6637" i="7" s="1"/>
  <c r="L6636" i="7" s="1"/>
  <c r="H871" i="5" s="1"/>
  <c r="I6631" i="7"/>
  <c r="J6631" i="7" s="1"/>
  <c r="I6630" i="7"/>
  <c r="J6630" i="7" s="1"/>
  <c r="L6629" i="7" s="1"/>
  <c r="H870" i="5" s="1"/>
  <c r="I6624" i="7"/>
  <c r="J6624" i="7" s="1"/>
  <c r="I6623" i="7"/>
  <c r="J6623" i="7" s="1"/>
  <c r="L6622" i="7" s="1"/>
  <c r="H869" i="5" s="1"/>
  <c r="I6617" i="7"/>
  <c r="J6617" i="7" s="1"/>
  <c r="I6616" i="7"/>
  <c r="J6616" i="7" s="1"/>
  <c r="L6615" i="7" s="1"/>
  <c r="H868" i="5" s="1"/>
  <c r="I6610" i="7"/>
  <c r="J6610" i="7" s="1"/>
  <c r="I6609" i="7"/>
  <c r="J6609" i="7" s="1"/>
  <c r="L6608" i="7" s="1"/>
  <c r="H867" i="5" s="1"/>
  <c r="I6603" i="7"/>
  <c r="J6603" i="7" s="1"/>
  <c r="I6602" i="7"/>
  <c r="J6602" i="7" s="1"/>
  <c r="L6601" i="7" s="1"/>
  <c r="H866" i="5" s="1"/>
  <c r="I6596" i="7"/>
  <c r="J6596" i="7" s="1"/>
  <c r="I6595" i="7"/>
  <c r="J6595" i="7" s="1"/>
  <c r="I6594" i="7"/>
  <c r="J6594" i="7" s="1"/>
  <c r="K6592" i="7" s="1"/>
  <c r="G865" i="5" s="1"/>
  <c r="I6593" i="7"/>
  <c r="J6593" i="7" s="1"/>
  <c r="I6587" i="7"/>
  <c r="J6587" i="7" s="1"/>
  <c r="I6586" i="7"/>
  <c r="J6586" i="7" s="1"/>
  <c r="I6585" i="7"/>
  <c r="J6585" i="7" s="1"/>
  <c r="K6583" i="7" s="1"/>
  <c r="G864" i="5" s="1"/>
  <c r="I6584" i="7"/>
  <c r="J6584" i="7" s="1"/>
  <c r="I6578" i="7"/>
  <c r="J6578" i="7" s="1"/>
  <c r="I6577" i="7"/>
  <c r="J6577" i="7" s="1"/>
  <c r="I6576" i="7"/>
  <c r="J6576" i="7" s="1"/>
  <c r="K6574" i="7" s="1"/>
  <c r="G863" i="5" s="1"/>
  <c r="I6575" i="7"/>
  <c r="J6575" i="7" s="1"/>
  <c r="I6569" i="7"/>
  <c r="J6569" i="7" s="1"/>
  <c r="I6568" i="7"/>
  <c r="J6568" i="7" s="1"/>
  <c r="L6567" i="7" s="1"/>
  <c r="H862" i="5" s="1"/>
  <c r="I6562" i="7"/>
  <c r="J6562" i="7" s="1"/>
  <c r="I6561" i="7"/>
  <c r="J6561" i="7" s="1"/>
  <c r="L6560" i="7" s="1"/>
  <c r="H861" i="5" s="1"/>
  <c r="I6555" i="7"/>
  <c r="J6555" i="7" s="1"/>
  <c r="I6554" i="7"/>
  <c r="J6554" i="7" s="1"/>
  <c r="I6553" i="7"/>
  <c r="J6553" i="7" s="1"/>
  <c r="K6551" i="7" s="1"/>
  <c r="G860" i="5" s="1"/>
  <c r="I6552" i="7"/>
  <c r="J6552" i="7" s="1"/>
  <c r="I6546" i="7"/>
  <c r="J6546" i="7" s="1"/>
  <c r="I6545" i="7"/>
  <c r="J6545" i="7" s="1"/>
  <c r="I6544" i="7"/>
  <c r="J6544" i="7" s="1"/>
  <c r="K6542" i="7" s="1"/>
  <c r="G859" i="5" s="1"/>
  <c r="I6543" i="7"/>
  <c r="J6543" i="7" s="1"/>
  <c r="I6537" i="7"/>
  <c r="J6537" i="7" s="1"/>
  <c r="I6536" i="7"/>
  <c r="J6536" i="7" s="1"/>
  <c r="I6535" i="7"/>
  <c r="J6535" i="7" s="1"/>
  <c r="K6533" i="7" s="1"/>
  <c r="G858" i="5" s="1"/>
  <c r="I6534" i="7"/>
  <c r="J6534" i="7" s="1"/>
  <c r="I6528" i="7"/>
  <c r="J6528" i="7" s="1"/>
  <c r="I6527" i="7"/>
  <c r="J6527" i="7" s="1"/>
  <c r="I6526" i="7"/>
  <c r="J6526" i="7" s="1"/>
  <c r="K6524" i="7" s="1"/>
  <c r="G857" i="5" s="1"/>
  <c r="I6525" i="7"/>
  <c r="J6525" i="7" s="1"/>
  <c r="I6519" i="7"/>
  <c r="J6519" i="7" s="1"/>
  <c r="I6518" i="7"/>
  <c r="J6518" i="7" s="1"/>
  <c r="I6517" i="7"/>
  <c r="J6517" i="7" s="1"/>
  <c r="I6516" i="7"/>
  <c r="J6516" i="7" s="1"/>
  <c r="I6515" i="7"/>
  <c r="J6515" i="7" s="1"/>
  <c r="I6509" i="7"/>
  <c r="J6509" i="7" s="1"/>
  <c r="I6508" i="7"/>
  <c r="J6508" i="7" s="1"/>
  <c r="I6507" i="7"/>
  <c r="J6507" i="7" s="1"/>
  <c r="I6506" i="7"/>
  <c r="J6506" i="7" s="1"/>
  <c r="I6500" i="7"/>
  <c r="J6500" i="7" s="1"/>
  <c r="I6499" i="7"/>
  <c r="J6499" i="7" s="1"/>
  <c r="I6498" i="7"/>
  <c r="J6498" i="7" s="1"/>
  <c r="I6497" i="7"/>
  <c r="J6497" i="7" s="1"/>
  <c r="I6491" i="7"/>
  <c r="J6491" i="7" s="1"/>
  <c r="I6490" i="7"/>
  <c r="J6490" i="7" s="1"/>
  <c r="I6489" i="7"/>
  <c r="J6489" i="7" s="1"/>
  <c r="I6488" i="7"/>
  <c r="J6488" i="7" s="1"/>
  <c r="I6482" i="7"/>
  <c r="J6482" i="7" s="1"/>
  <c r="I6481" i="7"/>
  <c r="J6481" i="7" s="1"/>
  <c r="I6480" i="7"/>
  <c r="J6480" i="7" s="1"/>
  <c r="I6479" i="7"/>
  <c r="J6479" i="7" s="1"/>
  <c r="I6473" i="7"/>
  <c r="J6473" i="7" s="1"/>
  <c r="I6472" i="7"/>
  <c r="J6472" i="7" s="1"/>
  <c r="I6471" i="7"/>
  <c r="J6471" i="7" s="1"/>
  <c r="I6470" i="7"/>
  <c r="J6470" i="7" s="1"/>
  <c r="I6464" i="7"/>
  <c r="J6464" i="7" s="1"/>
  <c r="I6463" i="7"/>
  <c r="J6463" i="7" s="1"/>
  <c r="K6458" i="7" s="1"/>
  <c r="G850" i="5" s="1"/>
  <c r="I6462" i="7"/>
  <c r="J6462" i="7" s="1"/>
  <c r="I6461" i="7"/>
  <c r="J6461" i="7" s="1"/>
  <c r="I6460" i="7"/>
  <c r="J6460" i="7" s="1"/>
  <c r="I6459" i="7"/>
  <c r="J6459" i="7" s="1"/>
  <c r="L6458" i="7" s="1"/>
  <c r="H850" i="5" s="1"/>
  <c r="I6453" i="7"/>
  <c r="J6453" i="7" s="1"/>
  <c r="I6452" i="7"/>
  <c r="J6452" i="7" s="1"/>
  <c r="K6451" i="7" s="1"/>
  <c r="G849" i="5" s="1"/>
  <c r="I849" i="5" s="1"/>
  <c r="I6446" i="7"/>
  <c r="J6446" i="7" s="1"/>
  <c r="I6445" i="7"/>
  <c r="J6445" i="7" s="1"/>
  <c r="L6444" i="7" s="1"/>
  <c r="H848" i="5" s="1"/>
  <c r="I6439" i="7"/>
  <c r="J6439" i="7" s="1"/>
  <c r="I6438" i="7"/>
  <c r="J6438" i="7" s="1"/>
  <c r="I6437" i="7"/>
  <c r="J6437" i="7" s="1"/>
  <c r="I6436" i="7"/>
  <c r="J6436" i="7" s="1"/>
  <c r="I6435" i="7"/>
  <c r="J6435" i="7" s="1"/>
  <c r="I6434" i="7"/>
  <c r="J6434" i="7" s="1"/>
  <c r="I6433" i="7"/>
  <c r="J6433" i="7" s="1"/>
  <c r="I6432" i="7"/>
  <c r="J6432" i="7" s="1"/>
  <c r="I6431" i="7"/>
  <c r="J6431" i="7" s="1"/>
  <c r="I6430" i="7"/>
  <c r="J6430" i="7" s="1"/>
  <c r="I6429" i="7"/>
  <c r="J6429" i="7" s="1"/>
  <c r="I6428" i="7"/>
  <c r="J6428" i="7" s="1"/>
  <c r="I6427" i="7"/>
  <c r="J6427" i="7" s="1"/>
  <c r="I6426" i="7"/>
  <c r="J6426" i="7" s="1"/>
  <c r="I6425" i="7"/>
  <c r="J6425" i="7" s="1"/>
  <c r="I6424" i="7"/>
  <c r="J6424" i="7" s="1"/>
  <c r="I6423" i="7"/>
  <c r="J6423" i="7" s="1"/>
  <c r="I6422" i="7"/>
  <c r="J6422" i="7" s="1"/>
  <c r="I6421" i="7"/>
  <c r="J6421" i="7" s="1"/>
  <c r="I6420" i="7"/>
  <c r="J6420" i="7" s="1"/>
  <c r="I6414" i="7"/>
  <c r="J6414" i="7" s="1"/>
  <c r="I6413" i="7"/>
  <c r="J6413" i="7" s="1"/>
  <c r="I6412" i="7"/>
  <c r="J6412" i="7" s="1"/>
  <c r="I6411" i="7"/>
  <c r="J6411" i="7" s="1"/>
  <c r="I6410" i="7"/>
  <c r="J6410" i="7" s="1"/>
  <c r="I6409" i="7"/>
  <c r="J6409" i="7" s="1"/>
  <c r="K6405" i="7" s="1"/>
  <c r="G846" i="5" s="1"/>
  <c r="I6408" i="7"/>
  <c r="J6408" i="7" s="1"/>
  <c r="I6407" i="7"/>
  <c r="J6407" i="7" s="1"/>
  <c r="I6406" i="7"/>
  <c r="J6406" i="7" s="1"/>
  <c r="I6400" i="7"/>
  <c r="J6400" i="7" s="1"/>
  <c r="I6399" i="7"/>
  <c r="J6399" i="7" s="1"/>
  <c r="I6398" i="7"/>
  <c r="J6398" i="7" s="1"/>
  <c r="I6397" i="7"/>
  <c r="J6397" i="7" s="1"/>
  <c r="I6396" i="7"/>
  <c r="J6396" i="7" s="1"/>
  <c r="K6394" i="7" s="1"/>
  <c r="G845" i="5" s="1"/>
  <c r="I6395" i="7"/>
  <c r="J6395" i="7" s="1"/>
  <c r="I6389" i="7"/>
  <c r="J6389" i="7" s="1"/>
  <c r="I6388" i="7"/>
  <c r="J6388" i="7" s="1"/>
  <c r="I6387" i="7"/>
  <c r="J6387" i="7" s="1"/>
  <c r="K6385" i="7" s="1"/>
  <c r="G844" i="5" s="1"/>
  <c r="I6386" i="7"/>
  <c r="J6386" i="7" s="1"/>
  <c r="I6380" i="7"/>
  <c r="J6380" i="7" s="1"/>
  <c r="I6379" i="7"/>
  <c r="J6379" i="7" s="1"/>
  <c r="I6378" i="7"/>
  <c r="J6378" i="7" s="1"/>
  <c r="K6376" i="7" s="1"/>
  <c r="G843" i="5" s="1"/>
  <c r="I6377" i="7"/>
  <c r="J6377" i="7" s="1"/>
  <c r="I6371" i="7"/>
  <c r="J6371" i="7" s="1"/>
  <c r="I6370" i="7"/>
  <c r="J6370" i="7" s="1"/>
  <c r="I6369" i="7"/>
  <c r="J6369" i="7" s="1"/>
  <c r="K6367" i="7" s="1"/>
  <c r="G842" i="5" s="1"/>
  <c r="I6368" i="7"/>
  <c r="J6368" i="7" s="1"/>
  <c r="I6362" i="7"/>
  <c r="J6362" i="7" s="1"/>
  <c r="I6361" i="7"/>
  <c r="J6361" i="7" s="1"/>
  <c r="I6360" i="7"/>
  <c r="J6360" i="7" s="1"/>
  <c r="K6358" i="7" s="1"/>
  <c r="G841" i="5" s="1"/>
  <c r="I6359" i="7"/>
  <c r="J6359" i="7" s="1"/>
  <c r="I6353" i="7"/>
  <c r="J6353" i="7" s="1"/>
  <c r="I6352" i="7"/>
  <c r="J6352" i="7" s="1"/>
  <c r="I6351" i="7"/>
  <c r="J6351" i="7" s="1"/>
  <c r="K6349" i="7" s="1"/>
  <c r="G840" i="5" s="1"/>
  <c r="I6350" i="7"/>
  <c r="J6350" i="7" s="1"/>
  <c r="I6344" i="7"/>
  <c r="J6344" i="7" s="1"/>
  <c r="I6343" i="7"/>
  <c r="J6343" i="7" s="1"/>
  <c r="K6342" i="7" s="1"/>
  <c r="G839" i="5" s="1"/>
  <c r="I6337" i="7"/>
  <c r="J6337" i="7" s="1"/>
  <c r="I6336" i="7"/>
  <c r="J6336" i="7" s="1"/>
  <c r="I6335" i="7"/>
  <c r="J6335" i="7" s="1"/>
  <c r="K6333" i="7" s="1"/>
  <c r="G838" i="5" s="1"/>
  <c r="I6334" i="7"/>
  <c r="J6334" i="7" s="1"/>
  <c r="I6328" i="7"/>
  <c r="J6328" i="7" s="1"/>
  <c r="I6327" i="7"/>
  <c r="J6327" i="7" s="1"/>
  <c r="I6326" i="7"/>
  <c r="J6326" i="7" s="1"/>
  <c r="K6324" i="7" s="1"/>
  <c r="G837" i="5" s="1"/>
  <c r="I6325" i="7"/>
  <c r="J6325" i="7" s="1"/>
  <c r="I6319" i="7"/>
  <c r="J6319" i="7" s="1"/>
  <c r="I6318" i="7"/>
  <c r="J6318" i="7" s="1"/>
  <c r="I6317" i="7"/>
  <c r="J6317" i="7" s="1"/>
  <c r="I6311" i="7"/>
  <c r="J6311" i="7" s="1"/>
  <c r="I6310" i="7"/>
  <c r="J6310" i="7" s="1"/>
  <c r="I6309" i="7"/>
  <c r="J6309" i="7" s="1"/>
  <c r="I6308" i="7"/>
  <c r="J6308" i="7" s="1"/>
  <c r="I6302" i="7"/>
  <c r="J6302" i="7" s="1"/>
  <c r="I6301" i="7"/>
  <c r="J6301" i="7" s="1"/>
  <c r="I6300" i="7"/>
  <c r="J6300" i="7" s="1"/>
  <c r="I6299" i="7"/>
  <c r="J6299" i="7" s="1"/>
  <c r="I6293" i="7"/>
  <c r="J6293" i="7" s="1"/>
  <c r="I6292" i="7"/>
  <c r="J6292" i="7" s="1"/>
  <c r="I6291" i="7"/>
  <c r="J6291" i="7" s="1"/>
  <c r="I6290" i="7"/>
  <c r="J6290" i="7" s="1"/>
  <c r="I6284" i="7"/>
  <c r="J6284" i="7" s="1"/>
  <c r="I6283" i="7"/>
  <c r="J6283" i="7" s="1"/>
  <c r="I6282" i="7"/>
  <c r="J6282" i="7" s="1"/>
  <c r="I6281" i="7"/>
  <c r="J6281" i="7" s="1"/>
  <c r="I6275" i="7"/>
  <c r="J6275" i="7" s="1"/>
  <c r="I6274" i="7"/>
  <c r="J6274" i="7" s="1"/>
  <c r="I6273" i="7"/>
  <c r="J6273" i="7" s="1"/>
  <c r="I6272" i="7"/>
  <c r="J6272" i="7" s="1"/>
  <c r="K6270" i="7" s="1"/>
  <c r="G831" i="5" s="1"/>
  <c r="I6271" i="7"/>
  <c r="J6271" i="7" s="1"/>
  <c r="I6265" i="7"/>
  <c r="J6265" i="7" s="1"/>
  <c r="I6264" i="7"/>
  <c r="J6264" i="7" s="1"/>
  <c r="I6263" i="7"/>
  <c r="J6263" i="7" s="1"/>
  <c r="K6261" i="7" s="1"/>
  <c r="G830" i="5" s="1"/>
  <c r="I6262" i="7"/>
  <c r="J6262" i="7" s="1"/>
  <c r="I6256" i="7"/>
  <c r="J6256" i="7" s="1"/>
  <c r="I6255" i="7"/>
  <c r="J6255" i="7" s="1"/>
  <c r="I6254" i="7"/>
  <c r="J6254" i="7" s="1"/>
  <c r="K6252" i="7" s="1"/>
  <c r="G829" i="5" s="1"/>
  <c r="I6253" i="7"/>
  <c r="J6253" i="7" s="1"/>
  <c r="I6246" i="7"/>
  <c r="J6246" i="7" s="1"/>
  <c r="I6245" i="7"/>
  <c r="J6245" i="7" s="1"/>
  <c r="L6244" i="7" s="1"/>
  <c r="H827" i="5" s="1"/>
  <c r="I6239" i="7"/>
  <c r="J6239" i="7" s="1"/>
  <c r="I6238" i="7"/>
  <c r="J6238" i="7" s="1"/>
  <c r="L6237" i="7" s="1"/>
  <c r="H826" i="5" s="1"/>
  <c r="I6232" i="7"/>
  <c r="J6232" i="7" s="1"/>
  <c r="I6231" i="7"/>
  <c r="J6231" i="7" s="1"/>
  <c r="L6230" i="7" s="1"/>
  <c r="H825" i="5" s="1"/>
  <c r="I6225" i="7"/>
  <c r="J6225" i="7" s="1"/>
  <c r="I6224" i="7"/>
  <c r="J6224" i="7" s="1"/>
  <c r="L6223" i="7" s="1"/>
  <c r="H824" i="5" s="1"/>
  <c r="I6218" i="7"/>
  <c r="J6218" i="7" s="1"/>
  <c r="I6217" i="7"/>
  <c r="J6217" i="7" s="1"/>
  <c r="I6216" i="7"/>
  <c r="J6216" i="7" s="1"/>
  <c r="L6215" i="7" s="1"/>
  <c r="H823" i="5" s="1"/>
  <c r="I6210" i="7"/>
  <c r="J6210" i="7" s="1"/>
  <c r="I6209" i="7"/>
  <c r="J6209" i="7" s="1"/>
  <c r="I6208" i="7"/>
  <c r="J6208" i="7" s="1"/>
  <c r="L6207" i="7" s="1"/>
  <c r="H822" i="5" s="1"/>
  <c r="I6202" i="7"/>
  <c r="J6202" i="7" s="1"/>
  <c r="I6201" i="7"/>
  <c r="J6201" i="7" s="1"/>
  <c r="I6200" i="7"/>
  <c r="J6200" i="7" s="1"/>
  <c r="K6197" i="7" s="1"/>
  <c r="G821" i="5" s="1"/>
  <c r="I6199" i="7"/>
  <c r="J6199" i="7" s="1"/>
  <c r="I6198" i="7"/>
  <c r="J6198" i="7" s="1"/>
  <c r="L6197" i="7" s="1"/>
  <c r="H821" i="5" s="1"/>
  <c r="I6192" i="7"/>
  <c r="J6192" i="7" s="1"/>
  <c r="I6191" i="7"/>
  <c r="J6191" i="7" s="1"/>
  <c r="I6190" i="7"/>
  <c r="J6190" i="7" s="1"/>
  <c r="I6189" i="7"/>
  <c r="J6189" i="7" s="1"/>
  <c r="I6188" i="7"/>
  <c r="J6188" i="7" s="1"/>
  <c r="I6182" i="7"/>
  <c r="J6182" i="7" s="1"/>
  <c r="I6181" i="7"/>
  <c r="J6181" i="7" s="1"/>
  <c r="I6180" i="7"/>
  <c r="J6180" i="7" s="1"/>
  <c r="I6179" i="7"/>
  <c r="J6179" i="7" s="1"/>
  <c r="I6178" i="7"/>
  <c r="J6178" i="7" s="1"/>
  <c r="I6172" i="7"/>
  <c r="J6172" i="7" s="1"/>
  <c r="I6171" i="7"/>
  <c r="J6171" i="7" s="1"/>
  <c r="I6170" i="7"/>
  <c r="J6170" i="7" s="1"/>
  <c r="I6169" i="7"/>
  <c r="J6169" i="7" s="1"/>
  <c r="K6167" i="7" s="1"/>
  <c r="G818" i="5" s="1"/>
  <c r="I6168" i="7"/>
  <c r="J6168" i="7" s="1"/>
  <c r="I6162" i="7"/>
  <c r="J6162" i="7" s="1"/>
  <c r="I6161" i="7"/>
  <c r="J6161" i="7" s="1"/>
  <c r="I6160" i="7"/>
  <c r="J6160" i="7" s="1"/>
  <c r="L6159" i="7" s="1"/>
  <c r="H817" i="5" s="1"/>
  <c r="I6154" i="7"/>
  <c r="J6154" i="7" s="1"/>
  <c r="I6153" i="7"/>
  <c r="J6153" i="7" s="1"/>
  <c r="I6152" i="7"/>
  <c r="J6152" i="7" s="1"/>
  <c r="I6151" i="7"/>
  <c r="J6151" i="7" s="1"/>
  <c r="I6145" i="7"/>
  <c r="J6145" i="7" s="1"/>
  <c r="I6144" i="7"/>
  <c r="J6144" i="7" s="1"/>
  <c r="I6143" i="7"/>
  <c r="J6143" i="7" s="1"/>
  <c r="I6142" i="7"/>
  <c r="J6142" i="7" s="1"/>
  <c r="K6140" i="7" s="1"/>
  <c r="G815" i="5" s="1"/>
  <c r="I6141" i="7"/>
  <c r="J6141" i="7" s="1"/>
  <c r="I6135" i="7"/>
  <c r="J6135" i="7" s="1"/>
  <c r="I6134" i="7"/>
  <c r="J6134" i="7" s="1"/>
  <c r="I6133" i="7"/>
  <c r="J6133" i="7" s="1"/>
  <c r="I6132" i="7"/>
  <c r="J6132" i="7" s="1"/>
  <c r="I6131" i="7"/>
  <c r="J6131" i="7" s="1"/>
  <c r="I6125" i="7"/>
  <c r="J6125" i="7" s="1"/>
  <c r="I6124" i="7"/>
  <c r="J6124" i="7" s="1"/>
  <c r="I6123" i="7"/>
  <c r="J6123" i="7" s="1"/>
  <c r="I6122" i="7"/>
  <c r="J6122" i="7" s="1"/>
  <c r="K6120" i="7" s="1"/>
  <c r="G813" i="5" s="1"/>
  <c r="I6121" i="7"/>
  <c r="J6121" i="7" s="1"/>
  <c r="I6115" i="7"/>
  <c r="J6115" i="7" s="1"/>
  <c r="I6114" i="7"/>
  <c r="J6114" i="7" s="1"/>
  <c r="I6113" i="7"/>
  <c r="J6113" i="7" s="1"/>
  <c r="I6112" i="7"/>
  <c r="J6112" i="7" s="1"/>
  <c r="I6111" i="7"/>
  <c r="J6111" i="7" s="1"/>
  <c r="I6105" i="7"/>
  <c r="J6105" i="7" s="1"/>
  <c r="I6104" i="7"/>
  <c r="J6104" i="7" s="1"/>
  <c r="I6103" i="7"/>
  <c r="J6103" i="7" s="1"/>
  <c r="I6102" i="7"/>
  <c r="J6102" i="7" s="1"/>
  <c r="K6100" i="7" s="1"/>
  <c r="G811" i="5" s="1"/>
  <c r="I6101" i="7"/>
  <c r="J6101" i="7" s="1"/>
  <c r="I6095" i="7"/>
  <c r="J6095" i="7" s="1"/>
  <c r="I6094" i="7"/>
  <c r="J6094" i="7" s="1"/>
  <c r="I6093" i="7"/>
  <c r="J6093" i="7" s="1"/>
  <c r="I6092" i="7"/>
  <c r="J6092" i="7" s="1"/>
  <c r="I6091" i="7"/>
  <c r="J6091" i="7" s="1"/>
  <c r="I6085" i="7"/>
  <c r="J6085" i="7" s="1"/>
  <c r="I6084" i="7"/>
  <c r="J6084" i="7" s="1"/>
  <c r="I6083" i="7"/>
  <c r="J6083" i="7" s="1"/>
  <c r="I6082" i="7"/>
  <c r="J6082" i="7" s="1"/>
  <c r="K6080" i="7" s="1"/>
  <c r="G809" i="5" s="1"/>
  <c r="I6081" i="7"/>
  <c r="J6081" i="7" s="1"/>
  <c r="I6075" i="7"/>
  <c r="J6075" i="7" s="1"/>
  <c r="I6074" i="7"/>
  <c r="J6074" i="7" s="1"/>
  <c r="I6073" i="7"/>
  <c r="J6073" i="7" s="1"/>
  <c r="I6072" i="7"/>
  <c r="J6072" i="7" s="1"/>
  <c r="I6071" i="7"/>
  <c r="J6071" i="7" s="1"/>
  <c r="I6065" i="7"/>
  <c r="J6065" i="7" s="1"/>
  <c r="I6064" i="7"/>
  <c r="J6064" i="7" s="1"/>
  <c r="I6063" i="7"/>
  <c r="J6063" i="7" s="1"/>
  <c r="I6062" i="7"/>
  <c r="J6062" i="7" s="1"/>
  <c r="K6060" i="7" s="1"/>
  <c r="G807" i="5" s="1"/>
  <c r="I6061" i="7"/>
  <c r="J6061" i="7" s="1"/>
  <c r="I6055" i="7"/>
  <c r="J6055" i="7" s="1"/>
  <c r="I6054" i="7"/>
  <c r="J6054" i="7" s="1"/>
  <c r="I6053" i="7"/>
  <c r="J6053" i="7" s="1"/>
  <c r="I6052" i="7"/>
  <c r="J6052" i="7" s="1"/>
  <c r="I6051" i="7"/>
  <c r="J6051" i="7" s="1"/>
  <c r="I6045" i="7"/>
  <c r="J6045" i="7" s="1"/>
  <c r="I6044" i="7"/>
  <c r="J6044" i="7" s="1"/>
  <c r="I6043" i="7"/>
  <c r="J6043" i="7" s="1"/>
  <c r="I6042" i="7"/>
  <c r="J6042" i="7" s="1"/>
  <c r="I6036" i="7"/>
  <c r="J6036" i="7" s="1"/>
  <c r="I6035" i="7"/>
  <c r="J6035" i="7" s="1"/>
  <c r="I6034" i="7"/>
  <c r="J6034" i="7" s="1"/>
  <c r="I6033" i="7"/>
  <c r="J6033" i="7" s="1"/>
  <c r="I6027" i="7"/>
  <c r="J6027" i="7" s="1"/>
  <c r="I6026" i="7"/>
  <c r="J6026" i="7" s="1"/>
  <c r="I6025" i="7"/>
  <c r="J6025" i="7" s="1"/>
  <c r="I6024" i="7"/>
  <c r="J6024" i="7" s="1"/>
  <c r="I6018" i="7"/>
  <c r="J6018" i="7" s="1"/>
  <c r="I6017" i="7"/>
  <c r="J6017" i="7" s="1"/>
  <c r="I6016" i="7"/>
  <c r="J6016" i="7" s="1"/>
  <c r="I6015" i="7"/>
  <c r="J6015" i="7" s="1"/>
  <c r="I6009" i="7"/>
  <c r="J6009" i="7" s="1"/>
  <c r="I6008" i="7"/>
  <c r="J6008" i="7" s="1"/>
  <c r="I6007" i="7"/>
  <c r="J6007" i="7" s="1"/>
  <c r="I6006" i="7"/>
  <c r="J6006" i="7" s="1"/>
  <c r="I6000" i="7"/>
  <c r="J6000" i="7" s="1"/>
  <c r="I5999" i="7"/>
  <c r="J5999" i="7" s="1"/>
  <c r="I5998" i="7"/>
  <c r="J5998" i="7" s="1"/>
  <c r="I5997" i="7"/>
  <c r="J5997" i="7" s="1"/>
  <c r="I5991" i="7"/>
  <c r="J5991" i="7" s="1"/>
  <c r="I5990" i="7"/>
  <c r="J5990" i="7" s="1"/>
  <c r="I5989" i="7"/>
  <c r="J5989" i="7" s="1"/>
  <c r="I5988" i="7"/>
  <c r="J5988" i="7" s="1"/>
  <c r="I5982" i="7"/>
  <c r="J5982" i="7" s="1"/>
  <c r="I5981" i="7"/>
  <c r="J5981" i="7" s="1"/>
  <c r="I5980" i="7"/>
  <c r="J5980" i="7" s="1"/>
  <c r="I5979" i="7"/>
  <c r="J5979" i="7" s="1"/>
  <c r="I5973" i="7"/>
  <c r="J5973" i="7" s="1"/>
  <c r="I5972" i="7"/>
  <c r="J5972" i="7" s="1"/>
  <c r="I5971" i="7"/>
  <c r="J5971" i="7" s="1"/>
  <c r="I5970" i="7"/>
  <c r="J5970" i="7" s="1"/>
  <c r="I5964" i="7"/>
  <c r="J5964" i="7" s="1"/>
  <c r="I5963" i="7"/>
  <c r="J5963" i="7" s="1"/>
  <c r="I5962" i="7"/>
  <c r="J5962" i="7" s="1"/>
  <c r="I5961" i="7"/>
  <c r="J5961" i="7" s="1"/>
  <c r="I5955" i="7"/>
  <c r="J5955" i="7" s="1"/>
  <c r="I5954" i="7"/>
  <c r="J5954" i="7" s="1"/>
  <c r="I5953" i="7"/>
  <c r="J5953" i="7" s="1"/>
  <c r="I5952" i="7"/>
  <c r="J5952" i="7" s="1"/>
  <c r="I5946" i="7"/>
  <c r="J5946" i="7" s="1"/>
  <c r="I5945" i="7"/>
  <c r="J5945" i="7" s="1"/>
  <c r="I5944" i="7"/>
  <c r="J5944" i="7" s="1"/>
  <c r="I5943" i="7"/>
  <c r="J5943" i="7" s="1"/>
  <c r="I5937" i="7"/>
  <c r="J5937" i="7" s="1"/>
  <c r="I5936" i="7"/>
  <c r="J5936" i="7" s="1"/>
  <c r="I5935" i="7"/>
  <c r="J5935" i="7" s="1"/>
  <c r="I5934" i="7"/>
  <c r="J5934" i="7" s="1"/>
  <c r="I5928" i="7"/>
  <c r="J5928" i="7" s="1"/>
  <c r="I5927" i="7"/>
  <c r="J5927" i="7" s="1"/>
  <c r="I5926" i="7"/>
  <c r="J5926" i="7" s="1"/>
  <c r="I5925" i="7"/>
  <c r="J5925" i="7" s="1"/>
  <c r="I5919" i="7"/>
  <c r="J5919" i="7" s="1"/>
  <c r="I5918" i="7"/>
  <c r="J5918" i="7" s="1"/>
  <c r="I5917" i="7"/>
  <c r="J5917" i="7" s="1"/>
  <c r="I5916" i="7"/>
  <c r="J5916" i="7" s="1"/>
  <c r="I5910" i="7"/>
  <c r="J5910" i="7" s="1"/>
  <c r="I5909" i="7"/>
  <c r="J5909" i="7" s="1"/>
  <c r="I5908" i="7"/>
  <c r="J5908" i="7" s="1"/>
  <c r="I5907" i="7"/>
  <c r="J5907" i="7" s="1"/>
  <c r="I5901" i="7"/>
  <c r="J5901" i="7" s="1"/>
  <c r="I5900" i="7"/>
  <c r="J5900" i="7" s="1"/>
  <c r="I5899" i="7"/>
  <c r="J5899" i="7" s="1"/>
  <c r="I5898" i="7"/>
  <c r="J5898" i="7" s="1"/>
  <c r="I5892" i="7"/>
  <c r="J5892" i="7" s="1"/>
  <c r="I5891" i="7"/>
  <c r="J5891" i="7" s="1"/>
  <c r="I5890" i="7"/>
  <c r="J5890" i="7" s="1"/>
  <c r="I5889" i="7"/>
  <c r="J5889" i="7" s="1"/>
  <c r="I5883" i="7"/>
  <c r="J5883" i="7" s="1"/>
  <c r="I5882" i="7"/>
  <c r="J5882" i="7" s="1"/>
  <c r="I5881" i="7"/>
  <c r="J5881" i="7" s="1"/>
  <c r="I5880" i="7"/>
  <c r="J5880" i="7" s="1"/>
  <c r="I5874" i="7"/>
  <c r="J5874" i="7" s="1"/>
  <c r="I5873" i="7"/>
  <c r="J5873" i="7" s="1"/>
  <c r="I5872" i="7"/>
  <c r="J5872" i="7" s="1"/>
  <c r="I5871" i="7"/>
  <c r="J5871" i="7" s="1"/>
  <c r="I5865" i="7"/>
  <c r="J5865" i="7" s="1"/>
  <c r="I5864" i="7"/>
  <c r="J5864" i="7" s="1"/>
  <c r="I5863" i="7"/>
  <c r="J5863" i="7" s="1"/>
  <c r="I5862" i="7"/>
  <c r="J5862" i="7" s="1"/>
  <c r="I5856" i="7"/>
  <c r="J5856" i="7" s="1"/>
  <c r="I5855" i="7"/>
  <c r="J5855" i="7" s="1"/>
  <c r="I5854" i="7"/>
  <c r="J5854" i="7" s="1"/>
  <c r="I5853" i="7"/>
  <c r="J5853" i="7" s="1"/>
  <c r="I5847" i="7"/>
  <c r="J5847" i="7" s="1"/>
  <c r="I5846" i="7"/>
  <c r="J5846" i="7" s="1"/>
  <c r="I5845" i="7"/>
  <c r="J5845" i="7" s="1"/>
  <c r="I5844" i="7"/>
  <c r="J5844" i="7" s="1"/>
  <c r="I5838" i="7"/>
  <c r="J5838" i="7" s="1"/>
  <c r="I5837" i="7"/>
  <c r="J5837" i="7" s="1"/>
  <c r="I5836" i="7"/>
  <c r="J5836" i="7" s="1"/>
  <c r="I5835" i="7"/>
  <c r="J5835" i="7" s="1"/>
  <c r="I5829" i="7"/>
  <c r="J5829" i="7" s="1"/>
  <c r="I5828" i="7"/>
  <c r="J5828" i="7" s="1"/>
  <c r="I5827" i="7"/>
  <c r="J5827" i="7" s="1"/>
  <c r="I5826" i="7"/>
  <c r="J5826" i="7" s="1"/>
  <c r="I5820" i="7"/>
  <c r="J5820" i="7" s="1"/>
  <c r="I5819" i="7"/>
  <c r="J5819" i="7" s="1"/>
  <c r="I5818" i="7"/>
  <c r="J5818" i="7" s="1"/>
  <c r="I5817" i="7"/>
  <c r="J5817" i="7" s="1"/>
  <c r="I5811" i="7"/>
  <c r="J5811" i="7" s="1"/>
  <c r="I5810" i="7"/>
  <c r="J5810" i="7" s="1"/>
  <c r="I5809" i="7"/>
  <c r="J5809" i="7" s="1"/>
  <c r="I5808" i="7"/>
  <c r="J5808" i="7" s="1"/>
  <c r="I5802" i="7"/>
  <c r="J5802" i="7" s="1"/>
  <c r="I5801" i="7"/>
  <c r="J5801" i="7" s="1"/>
  <c r="I5800" i="7"/>
  <c r="J5800" i="7" s="1"/>
  <c r="I5799" i="7"/>
  <c r="J5799" i="7" s="1"/>
  <c r="I5793" i="7"/>
  <c r="J5793" i="7" s="1"/>
  <c r="I5792" i="7"/>
  <c r="J5792" i="7" s="1"/>
  <c r="L5791" i="7" s="1"/>
  <c r="H777" i="5" s="1"/>
  <c r="I5785" i="7"/>
  <c r="J5785" i="7" s="1"/>
  <c r="I5784" i="7"/>
  <c r="J5784" i="7" s="1"/>
  <c r="L5783" i="7" s="1"/>
  <c r="H775" i="5" s="1"/>
  <c r="I5778" i="7"/>
  <c r="J5778" i="7" s="1"/>
  <c r="I5777" i="7"/>
  <c r="J5777" i="7" s="1"/>
  <c r="L5776" i="7" s="1"/>
  <c r="H774" i="5" s="1"/>
  <c r="I5771" i="7"/>
  <c r="J5771" i="7" s="1"/>
  <c r="I5770" i="7"/>
  <c r="J5770" i="7" s="1"/>
  <c r="I5769" i="7"/>
  <c r="J5769" i="7" s="1"/>
  <c r="I5768" i="7"/>
  <c r="J5768" i="7" s="1"/>
  <c r="I5767" i="7"/>
  <c r="J5767" i="7" s="1"/>
  <c r="I5761" i="7"/>
  <c r="J5761" i="7" s="1"/>
  <c r="I5760" i="7"/>
  <c r="J5760" i="7" s="1"/>
  <c r="I5759" i="7"/>
  <c r="J5759" i="7" s="1"/>
  <c r="K5756" i="7" s="1"/>
  <c r="I5758" i="7"/>
  <c r="J5758" i="7" s="1"/>
  <c r="I5757" i="7"/>
  <c r="J5757" i="7" s="1"/>
  <c r="I5751" i="7"/>
  <c r="J5751" i="7" s="1"/>
  <c r="I5750" i="7"/>
  <c r="J5750" i="7" s="1"/>
  <c r="I5749" i="7"/>
  <c r="J5749" i="7" s="1"/>
  <c r="I5748" i="7"/>
  <c r="J5748" i="7" s="1"/>
  <c r="K5746" i="7" s="1"/>
  <c r="G771" i="5" s="1"/>
  <c r="I5747" i="7"/>
  <c r="J5747" i="7" s="1"/>
  <c r="I5741" i="7"/>
  <c r="J5741" i="7" s="1"/>
  <c r="I5740" i="7"/>
  <c r="J5740" i="7" s="1"/>
  <c r="I5739" i="7"/>
  <c r="J5739" i="7" s="1"/>
  <c r="I5738" i="7"/>
  <c r="J5738" i="7" s="1"/>
  <c r="I5737" i="7"/>
  <c r="J5737" i="7" s="1"/>
  <c r="I5731" i="7"/>
  <c r="J5731" i="7" s="1"/>
  <c r="I5730" i="7"/>
  <c r="J5730" i="7" s="1"/>
  <c r="I5729" i="7"/>
  <c r="J5729" i="7" s="1"/>
  <c r="I5728" i="7"/>
  <c r="J5728" i="7" s="1"/>
  <c r="K5726" i="7" s="1"/>
  <c r="G769" i="5" s="1"/>
  <c r="I5727" i="7"/>
  <c r="J5727" i="7" s="1"/>
  <c r="I5721" i="7"/>
  <c r="J5721" i="7" s="1"/>
  <c r="I5720" i="7"/>
  <c r="J5720" i="7" s="1"/>
  <c r="I5719" i="7"/>
  <c r="J5719" i="7" s="1"/>
  <c r="I5718" i="7"/>
  <c r="J5718" i="7" s="1"/>
  <c r="I5717" i="7"/>
  <c r="J5717" i="7" s="1"/>
  <c r="I5711" i="7"/>
  <c r="J5711" i="7" s="1"/>
  <c r="I5710" i="7"/>
  <c r="J5710" i="7" s="1"/>
  <c r="I5709" i="7"/>
  <c r="J5709" i="7" s="1"/>
  <c r="I5708" i="7"/>
  <c r="J5708" i="7" s="1"/>
  <c r="K5706" i="7" s="1"/>
  <c r="G767" i="5" s="1"/>
  <c r="I5707" i="7"/>
  <c r="J5707" i="7" s="1"/>
  <c r="I5701" i="7"/>
  <c r="J5701" i="7" s="1"/>
  <c r="I5700" i="7"/>
  <c r="J5700" i="7" s="1"/>
  <c r="I5699" i="7"/>
  <c r="J5699" i="7" s="1"/>
  <c r="I5698" i="7"/>
  <c r="J5698" i="7" s="1"/>
  <c r="I5697" i="7"/>
  <c r="J5697" i="7" s="1"/>
  <c r="I5691" i="7"/>
  <c r="J5691" i="7" s="1"/>
  <c r="I5690" i="7"/>
  <c r="J5690" i="7" s="1"/>
  <c r="I5689" i="7"/>
  <c r="J5689" i="7" s="1"/>
  <c r="I5688" i="7"/>
  <c r="J5688" i="7" s="1"/>
  <c r="K5686" i="7" s="1"/>
  <c r="G765" i="5" s="1"/>
  <c r="I5687" i="7"/>
  <c r="J5687" i="7" s="1"/>
  <c r="I5681" i="7"/>
  <c r="J5681" i="7" s="1"/>
  <c r="I5680" i="7"/>
  <c r="J5680" i="7" s="1"/>
  <c r="I5679" i="7"/>
  <c r="J5679" i="7" s="1"/>
  <c r="I5678" i="7"/>
  <c r="J5678" i="7" s="1"/>
  <c r="I5677" i="7"/>
  <c r="J5677" i="7" s="1"/>
  <c r="I5671" i="7"/>
  <c r="J5671" i="7" s="1"/>
  <c r="I5670" i="7"/>
  <c r="J5670" i="7" s="1"/>
  <c r="I5669" i="7"/>
  <c r="J5669" i="7" s="1"/>
  <c r="I5668" i="7"/>
  <c r="J5668" i="7" s="1"/>
  <c r="K5666" i="7" s="1"/>
  <c r="G763" i="5" s="1"/>
  <c r="I5667" i="7"/>
  <c r="J5667" i="7" s="1"/>
  <c r="I5661" i="7"/>
  <c r="J5661" i="7" s="1"/>
  <c r="I5660" i="7"/>
  <c r="J5660" i="7" s="1"/>
  <c r="I5659" i="7"/>
  <c r="J5659" i="7" s="1"/>
  <c r="K5657" i="7" s="1"/>
  <c r="I5658" i="7"/>
  <c r="J5658" i="7" s="1"/>
  <c r="I5652" i="7"/>
  <c r="J5652" i="7" s="1"/>
  <c r="I5651" i="7"/>
  <c r="J5651" i="7" s="1"/>
  <c r="I5650" i="7"/>
  <c r="J5650" i="7" s="1"/>
  <c r="K5648" i="7" s="1"/>
  <c r="G761" i="5" s="1"/>
  <c r="I5649" i="7"/>
  <c r="J5649" i="7" s="1"/>
  <c r="I5643" i="7"/>
  <c r="J5643" i="7" s="1"/>
  <c r="I5642" i="7"/>
  <c r="J5642" i="7" s="1"/>
  <c r="I5641" i="7"/>
  <c r="J5641" i="7" s="1"/>
  <c r="I5640" i="7"/>
  <c r="J5640" i="7" s="1"/>
  <c r="I5634" i="7"/>
  <c r="J5634" i="7" s="1"/>
  <c r="I5633" i="7"/>
  <c r="J5633" i="7" s="1"/>
  <c r="I5632" i="7"/>
  <c r="J5632" i="7" s="1"/>
  <c r="K5630" i="7" s="1"/>
  <c r="G759" i="5" s="1"/>
  <c r="I5631" i="7"/>
  <c r="J5631" i="7" s="1"/>
  <c r="I5625" i="7"/>
  <c r="J5625" i="7" s="1"/>
  <c r="I5624" i="7"/>
  <c r="J5624" i="7" s="1"/>
  <c r="I5623" i="7"/>
  <c r="J5623" i="7" s="1"/>
  <c r="K5621" i="7" s="1"/>
  <c r="I5622" i="7"/>
  <c r="J5622" i="7" s="1"/>
  <c r="I5616" i="7"/>
  <c r="J5616" i="7" s="1"/>
  <c r="I5615" i="7"/>
  <c r="J5615" i="7" s="1"/>
  <c r="I5614" i="7"/>
  <c r="J5614" i="7" s="1"/>
  <c r="K5612" i="7" s="1"/>
  <c r="G757" i="5" s="1"/>
  <c r="I5613" i="7"/>
  <c r="J5613" i="7" s="1"/>
  <c r="I5607" i="7"/>
  <c r="J5607" i="7" s="1"/>
  <c r="I5606" i="7"/>
  <c r="J5606" i="7" s="1"/>
  <c r="I5605" i="7"/>
  <c r="J5605" i="7" s="1"/>
  <c r="K5603" i="7" s="1"/>
  <c r="I5604" i="7"/>
  <c r="J5604" i="7" s="1"/>
  <c r="I5598" i="7"/>
  <c r="J5598" i="7" s="1"/>
  <c r="I5597" i="7"/>
  <c r="J5597" i="7" s="1"/>
  <c r="I5596" i="7"/>
  <c r="J5596" i="7" s="1"/>
  <c r="K5594" i="7" s="1"/>
  <c r="G755" i="5" s="1"/>
  <c r="I5595" i="7"/>
  <c r="J5595" i="7" s="1"/>
  <c r="I5589" i="7"/>
  <c r="J5589" i="7" s="1"/>
  <c r="I5588" i="7"/>
  <c r="J5588" i="7" s="1"/>
  <c r="I5587" i="7"/>
  <c r="J5587" i="7" s="1"/>
  <c r="K5585" i="7" s="1"/>
  <c r="I5586" i="7"/>
  <c r="J5586" i="7" s="1"/>
  <c r="I5580" i="7"/>
  <c r="J5580" i="7" s="1"/>
  <c r="I5579" i="7"/>
  <c r="J5579" i="7" s="1"/>
  <c r="I5578" i="7"/>
  <c r="J5578" i="7" s="1"/>
  <c r="K5576" i="7" s="1"/>
  <c r="G753" i="5" s="1"/>
  <c r="I5577" i="7"/>
  <c r="J5577" i="7" s="1"/>
  <c r="I5571" i="7"/>
  <c r="J5571" i="7" s="1"/>
  <c r="I5570" i="7"/>
  <c r="J5570" i="7" s="1"/>
  <c r="I5569" i="7"/>
  <c r="J5569" i="7" s="1"/>
  <c r="K5567" i="7" s="1"/>
  <c r="I5568" i="7"/>
  <c r="J5568" i="7" s="1"/>
  <c r="I5562" i="7"/>
  <c r="J5562" i="7" s="1"/>
  <c r="I5561" i="7"/>
  <c r="J5561" i="7" s="1"/>
  <c r="I5560" i="7"/>
  <c r="J5560" i="7" s="1"/>
  <c r="K5558" i="7" s="1"/>
  <c r="G751" i="5" s="1"/>
  <c r="I5559" i="7"/>
  <c r="J5559" i="7" s="1"/>
  <c r="I5553" i="7"/>
  <c r="J5553" i="7" s="1"/>
  <c r="I5552" i="7"/>
  <c r="J5552" i="7" s="1"/>
  <c r="I5551" i="7"/>
  <c r="J5551" i="7" s="1"/>
  <c r="K5549" i="7" s="1"/>
  <c r="I5550" i="7"/>
  <c r="J5550" i="7" s="1"/>
  <c r="I5544" i="7"/>
  <c r="J5544" i="7" s="1"/>
  <c r="I5543" i="7"/>
  <c r="J5543" i="7" s="1"/>
  <c r="I5542" i="7"/>
  <c r="J5542" i="7" s="1"/>
  <c r="K5540" i="7" s="1"/>
  <c r="G749" i="5" s="1"/>
  <c r="I5541" i="7"/>
  <c r="J5541" i="7" s="1"/>
  <c r="I5535" i="7"/>
  <c r="J5535" i="7" s="1"/>
  <c r="I5534" i="7"/>
  <c r="J5534" i="7" s="1"/>
  <c r="I5533" i="7"/>
  <c r="J5533" i="7" s="1"/>
  <c r="K5531" i="7" s="1"/>
  <c r="I5532" i="7"/>
  <c r="J5532" i="7" s="1"/>
  <c r="I5526" i="7"/>
  <c r="J5526" i="7" s="1"/>
  <c r="I5525" i="7"/>
  <c r="J5525" i="7" s="1"/>
  <c r="I5524" i="7"/>
  <c r="J5524" i="7" s="1"/>
  <c r="K5522" i="7" s="1"/>
  <c r="G747" i="5" s="1"/>
  <c r="I5523" i="7"/>
  <c r="J5523" i="7" s="1"/>
  <c r="I5517" i="7"/>
  <c r="J5517" i="7" s="1"/>
  <c r="I5516" i="7"/>
  <c r="J5516" i="7" s="1"/>
  <c r="I5515" i="7"/>
  <c r="J5515" i="7" s="1"/>
  <c r="K5513" i="7" s="1"/>
  <c r="I5514" i="7"/>
  <c r="J5514" i="7" s="1"/>
  <c r="I5508" i="7"/>
  <c r="J5508" i="7" s="1"/>
  <c r="I5507" i="7"/>
  <c r="J5507" i="7" s="1"/>
  <c r="I5506" i="7"/>
  <c r="J5506" i="7" s="1"/>
  <c r="K5504" i="7" s="1"/>
  <c r="G745" i="5" s="1"/>
  <c r="I5505" i="7"/>
  <c r="J5505" i="7" s="1"/>
  <c r="I5499" i="7"/>
  <c r="J5499" i="7" s="1"/>
  <c r="I5498" i="7"/>
  <c r="J5498" i="7" s="1"/>
  <c r="I5497" i="7"/>
  <c r="J5497" i="7" s="1"/>
  <c r="K5495" i="7" s="1"/>
  <c r="I5496" i="7"/>
  <c r="J5496" i="7" s="1"/>
  <c r="I5490" i="7"/>
  <c r="J5490" i="7" s="1"/>
  <c r="I5489" i="7"/>
  <c r="J5489" i="7" s="1"/>
  <c r="I5488" i="7"/>
  <c r="J5488" i="7" s="1"/>
  <c r="K5486" i="7" s="1"/>
  <c r="G743" i="5" s="1"/>
  <c r="I5487" i="7"/>
  <c r="J5487" i="7" s="1"/>
  <c r="I5481" i="7"/>
  <c r="J5481" i="7" s="1"/>
  <c r="I5480" i="7"/>
  <c r="J5480" i="7" s="1"/>
  <c r="I5479" i="7"/>
  <c r="J5479" i="7" s="1"/>
  <c r="K5477" i="7" s="1"/>
  <c r="I5478" i="7"/>
  <c r="J5478" i="7" s="1"/>
  <c r="I5472" i="7"/>
  <c r="J5472" i="7" s="1"/>
  <c r="I5471" i="7"/>
  <c r="J5471" i="7" s="1"/>
  <c r="I5470" i="7"/>
  <c r="J5470" i="7" s="1"/>
  <c r="K5468" i="7" s="1"/>
  <c r="G741" i="5" s="1"/>
  <c r="I5469" i="7"/>
  <c r="J5469" i="7" s="1"/>
  <c r="I5463" i="7"/>
  <c r="J5463" i="7" s="1"/>
  <c r="I5462" i="7"/>
  <c r="J5462" i="7" s="1"/>
  <c r="I5461" i="7"/>
  <c r="J5461" i="7" s="1"/>
  <c r="K5459" i="7" s="1"/>
  <c r="I5460" i="7"/>
  <c r="J5460" i="7" s="1"/>
  <c r="I5454" i="7"/>
  <c r="J5454" i="7" s="1"/>
  <c r="I5453" i="7"/>
  <c r="J5453" i="7" s="1"/>
  <c r="I5452" i="7"/>
  <c r="J5452" i="7" s="1"/>
  <c r="K5450" i="7" s="1"/>
  <c r="G739" i="5" s="1"/>
  <c r="I5451" i="7"/>
  <c r="J5451" i="7" s="1"/>
  <c r="I5445" i="7"/>
  <c r="J5445" i="7" s="1"/>
  <c r="I5444" i="7"/>
  <c r="J5444" i="7" s="1"/>
  <c r="I5443" i="7"/>
  <c r="J5443" i="7" s="1"/>
  <c r="K5441" i="7" s="1"/>
  <c r="I5442" i="7"/>
  <c r="J5442" i="7" s="1"/>
  <c r="I5436" i="7"/>
  <c r="J5436" i="7" s="1"/>
  <c r="I5435" i="7"/>
  <c r="J5435" i="7" s="1"/>
  <c r="J5434" i="7"/>
  <c r="K5432" i="7" s="1"/>
  <c r="G737" i="5" s="1"/>
  <c r="I5434" i="7"/>
  <c r="I5433" i="7"/>
  <c r="J5433" i="7" s="1"/>
  <c r="I5427" i="7"/>
  <c r="J5427" i="7" s="1"/>
  <c r="I5426" i="7"/>
  <c r="J5426" i="7" s="1"/>
  <c r="I5425" i="7"/>
  <c r="J5425" i="7" s="1"/>
  <c r="I5424" i="7"/>
  <c r="J5424" i="7" s="1"/>
  <c r="I5418" i="7"/>
  <c r="J5418" i="7" s="1"/>
  <c r="I5417" i="7"/>
  <c r="J5417" i="7" s="1"/>
  <c r="L5416" i="7" s="1"/>
  <c r="H735" i="5" s="1"/>
  <c r="I5410" i="7"/>
  <c r="J5410" i="7" s="1"/>
  <c r="I5409" i="7"/>
  <c r="J5409" i="7" s="1"/>
  <c r="L5408" i="7" s="1"/>
  <c r="H733" i="5" s="1"/>
  <c r="I5403" i="7"/>
  <c r="J5403" i="7" s="1"/>
  <c r="I5402" i="7"/>
  <c r="J5402" i="7" s="1"/>
  <c r="L5401" i="7" s="1"/>
  <c r="H732" i="5" s="1"/>
  <c r="I5396" i="7"/>
  <c r="J5396" i="7" s="1"/>
  <c r="I5395" i="7"/>
  <c r="J5395" i="7" s="1"/>
  <c r="L5394" i="7" s="1"/>
  <c r="H731" i="5" s="1"/>
  <c r="I5389" i="7"/>
  <c r="J5389" i="7" s="1"/>
  <c r="I5388" i="7"/>
  <c r="J5388" i="7" s="1"/>
  <c r="I5387" i="7"/>
  <c r="J5387" i="7" s="1"/>
  <c r="I5386" i="7"/>
  <c r="J5386" i="7" s="1"/>
  <c r="I5385" i="7"/>
  <c r="J5385" i="7" s="1"/>
  <c r="I5379" i="7"/>
  <c r="J5379" i="7" s="1"/>
  <c r="I5378" i="7"/>
  <c r="J5378" i="7" s="1"/>
  <c r="I5377" i="7"/>
  <c r="J5377" i="7" s="1"/>
  <c r="L5376" i="7" s="1"/>
  <c r="H729" i="5" s="1"/>
  <c r="I5371" i="7"/>
  <c r="J5371" i="7" s="1"/>
  <c r="I5370" i="7"/>
  <c r="J5370" i="7" s="1"/>
  <c r="I5369" i="7"/>
  <c r="J5369" i="7" s="1"/>
  <c r="L5368" i="7" s="1"/>
  <c r="H728" i="5" s="1"/>
  <c r="I5363" i="7"/>
  <c r="J5363" i="7" s="1"/>
  <c r="I5362" i="7"/>
  <c r="J5362" i="7" s="1"/>
  <c r="I5361" i="7"/>
  <c r="J5361" i="7" s="1"/>
  <c r="L5360" i="7" s="1"/>
  <c r="H727" i="5" s="1"/>
  <c r="I5355" i="7"/>
  <c r="J5355" i="7" s="1"/>
  <c r="I5354" i="7"/>
  <c r="J5354" i="7" s="1"/>
  <c r="I5353" i="7"/>
  <c r="J5353" i="7" s="1"/>
  <c r="L5352" i="7" s="1"/>
  <c r="H726" i="5" s="1"/>
  <c r="I5347" i="7"/>
  <c r="J5347" i="7" s="1"/>
  <c r="J5346" i="7"/>
  <c r="I5346" i="7"/>
  <c r="I5345" i="7"/>
  <c r="J5345" i="7" s="1"/>
  <c r="I5344" i="7"/>
  <c r="J5344" i="7" s="1"/>
  <c r="I5343" i="7"/>
  <c r="J5343" i="7" s="1"/>
  <c r="I5337" i="7"/>
  <c r="J5337" i="7" s="1"/>
  <c r="I5336" i="7"/>
  <c r="J5336" i="7" s="1"/>
  <c r="I5335" i="7"/>
  <c r="J5335" i="7" s="1"/>
  <c r="K5332" i="7" s="1"/>
  <c r="G724" i="5" s="1"/>
  <c r="I5334" i="7"/>
  <c r="J5334" i="7" s="1"/>
  <c r="I5333" i="7"/>
  <c r="J5333" i="7" s="1"/>
  <c r="I5327" i="7"/>
  <c r="J5327" i="7" s="1"/>
  <c r="I5326" i="7"/>
  <c r="J5326" i="7" s="1"/>
  <c r="I5325" i="7"/>
  <c r="J5325" i="7" s="1"/>
  <c r="I5324" i="7"/>
  <c r="J5324" i="7" s="1"/>
  <c r="K5322" i="7" s="1"/>
  <c r="I5323" i="7"/>
  <c r="J5323" i="7" s="1"/>
  <c r="I5317" i="7"/>
  <c r="J5317" i="7" s="1"/>
  <c r="I5316" i="7"/>
  <c r="J5316" i="7" s="1"/>
  <c r="J5315" i="7"/>
  <c r="I5315" i="7"/>
  <c r="I5314" i="7"/>
  <c r="J5314" i="7" s="1"/>
  <c r="I5313" i="7"/>
  <c r="J5313" i="7" s="1"/>
  <c r="I5307" i="7"/>
  <c r="J5307" i="7" s="1"/>
  <c r="I5306" i="7"/>
  <c r="J5306" i="7" s="1"/>
  <c r="I5305" i="7"/>
  <c r="J5305" i="7" s="1"/>
  <c r="L5304" i="7" s="1"/>
  <c r="H721" i="5" s="1"/>
  <c r="I5299" i="7"/>
  <c r="J5299" i="7" s="1"/>
  <c r="I5298" i="7"/>
  <c r="J5298" i="7" s="1"/>
  <c r="I5297" i="7"/>
  <c r="J5297" i="7" s="1"/>
  <c r="L5296" i="7" s="1"/>
  <c r="H720" i="5" s="1"/>
  <c r="I5291" i="7"/>
  <c r="J5291" i="7" s="1"/>
  <c r="I5290" i="7"/>
  <c r="J5290" i="7" s="1"/>
  <c r="I5289" i="7"/>
  <c r="J5289" i="7" s="1"/>
  <c r="L5288" i="7" s="1"/>
  <c r="H719" i="5" s="1"/>
  <c r="I5283" i="7"/>
  <c r="J5283" i="7" s="1"/>
  <c r="I5282" i="7"/>
  <c r="J5282" i="7" s="1"/>
  <c r="I5281" i="7"/>
  <c r="J5281" i="7" s="1"/>
  <c r="L5280" i="7" s="1"/>
  <c r="H718" i="5" s="1"/>
  <c r="I5275" i="7"/>
  <c r="J5275" i="7" s="1"/>
  <c r="J5274" i="7"/>
  <c r="I5274" i="7"/>
  <c r="I5273" i="7"/>
  <c r="J5273" i="7" s="1"/>
  <c r="I5272" i="7"/>
  <c r="J5272" i="7" s="1"/>
  <c r="I5271" i="7"/>
  <c r="J5271" i="7" s="1"/>
  <c r="I5265" i="7"/>
  <c r="J5265" i="7" s="1"/>
  <c r="I5264" i="7"/>
  <c r="J5264" i="7" s="1"/>
  <c r="I5263" i="7"/>
  <c r="J5263" i="7" s="1"/>
  <c r="I5262" i="7"/>
  <c r="J5262" i="7" s="1"/>
  <c r="I5261" i="7"/>
  <c r="J5261" i="7" s="1"/>
  <c r="I5255" i="7"/>
  <c r="J5255" i="7" s="1"/>
  <c r="I5254" i="7"/>
  <c r="J5254" i="7" s="1"/>
  <c r="I5253" i="7"/>
  <c r="J5253" i="7" s="1"/>
  <c r="I5252" i="7"/>
  <c r="J5252" i="7" s="1"/>
  <c r="K5250" i="7" s="1"/>
  <c r="I5251" i="7"/>
  <c r="J5251" i="7" s="1"/>
  <c r="I5245" i="7"/>
  <c r="J5245" i="7" s="1"/>
  <c r="I5244" i="7"/>
  <c r="J5244" i="7" s="1"/>
  <c r="I5243" i="7"/>
  <c r="J5243" i="7" s="1"/>
  <c r="I5242" i="7"/>
  <c r="J5242" i="7" s="1"/>
  <c r="I5241" i="7"/>
  <c r="J5241" i="7" s="1"/>
  <c r="I5235" i="7"/>
  <c r="J5235" i="7" s="1"/>
  <c r="I5234" i="7"/>
  <c r="J5234" i="7" s="1"/>
  <c r="I5233" i="7"/>
  <c r="J5233" i="7" s="1"/>
  <c r="I5232" i="7"/>
  <c r="J5232" i="7" s="1"/>
  <c r="I5231" i="7"/>
  <c r="J5231" i="7" s="1"/>
  <c r="J5225" i="7"/>
  <c r="I5225" i="7"/>
  <c r="I5224" i="7"/>
  <c r="J5224" i="7" s="1"/>
  <c r="I5223" i="7"/>
  <c r="J5223" i="7" s="1"/>
  <c r="I5222" i="7"/>
  <c r="J5222" i="7" s="1"/>
  <c r="I5221" i="7"/>
  <c r="J5221" i="7" s="1"/>
  <c r="I5215" i="7"/>
  <c r="J5215" i="7" s="1"/>
  <c r="I5214" i="7"/>
  <c r="J5214" i="7" s="1"/>
  <c r="I5213" i="7"/>
  <c r="J5213" i="7" s="1"/>
  <c r="J5212" i="7"/>
  <c r="I5212" i="7"/>
  <c r="I5206" i="7"/>
  <c r="J5206" i="7" s="1"/>
  <c r="I5205" i="7"/>
  <c r="J5205" i="7" s="1"/>
  <c r="I5204" i="7"/>
  <c r="J5204" i="7" s="1"/>
  <c r="I5203" i="7"/>
  <c r="J5203" i="7" s="1"/>
  <c r="I5197" i="7"/>
  <c r="J5197" i="7" s="1"/>
  <c r="I5196" i="7"/>
  <c r="J5196" i="7" s="1"/>
  <c r="I5195" i="7"/>
  <c r="J5195" i="7" s="1"/>
  <c r="I5194" i="7"/>
  <c r="J5194" i="7" s="1"/>
  <c r="I5188" i="7"/>
  <c r="J5188" i="7" s="1"/>
  <c r="I5187" i="7"/>
  <c r="J5187" i="7" s="1"/>
  <c r="I5186" i="7"/>
  <c r="J5186" i="7" s="1"/>
  <c r="I5185" i="7"/>
  <c r="J5185" i="7" s="1"/>
  <c r="I5179" i="7"/>
  <c r="J5179" i="7" s="1"/>
  <c r="I5178" i="7"/>
  <c r="J5178" i="7" s="1"/>
  <c r="I5177" i="7"/>
  <c r="J5177" i="7" s="1"/>
  <c r="J5176" i="7"/>
  <c r="I5176" i="7"/>
  <c r="I5170" i="7"/>
  <c r="J5170" i="7" s="1"/>
  <c r="I5169" i="7"/>
  <c r="J5169" i="7" s="1"/>
  <c r="I5168" i="7"/>
  <c r="J5168" i="7" s="1"/>
  <c r="I5167" i="7"/>
  <c r="J5167" i="7" s="1"/>
  <c r="I5161" i="7"/>
  <c r="J5161" i="7" s="1"/>
  <c r="I5160" i="7"/>
  <c r="J5160" i="7" s="1"/>
  <c r="I5159" i="7"/>
  <c r="J5159" i="7" s="1"/>
  <c r="I5158" i="7"/>
  <c r="J5158" i="7" s="1"/>
  <c r="I5152" i="7"/>
  <c r="J5152" i="7" s="1"/>
  <c r="I5151" i="7"/>
  <c r="J5151" i="7" s="1"/>
  <c r="I5150" i="7"/>
  <c r="J5150" i="7" s="1"/>
  <c r="I5149" i="7"/>
  <c r="J5149" i="7" s="1"/>
  <c r="I5143" i="7"/>
  <c r="J5143" i="7" s="1"/>
  <c r="I5142" i="7"/>
  <c r="J5142" i="7" s="1"/>
  <c r="I5141" i="7"/>
  <c r="J5141" i="7" s="1"/>
  <c r="J5140" i="7"/>
  <c r="I5140" i="7"/>
  <c r="I5134" i="7"/>
  <c r="J5134" i="7" s="1"/>
  <c r="I5133" i="7"/>
  <c r="J5133" i="7" s="1"/>
  <c r="I5132" i="7"/>
  <c r="J5132" i="7" s="1"/>
  <c r="I5131" i="7"/>
  <c r="J5131" i="7" s="1"/>
  <c r="I5125" i="7"/>
  <c r="J5125" i="7" s="1"/>
  <c r="I5124" i="7"/>
  <c r="J5124" i="7" s="1"/>
  <c r="I5123" i="7"/>
  <c r="J5123" i="7" s="1"/>
  <c r="I5122" i="7"/>
  <c r="J5122" i="7" s="1"/>
  <c r="I5116" i="7"/>
  <c r="J5116" i="7" s="1"/>
  <c r="I5115" i="7"/>
  <c r="J5115" i="7" s="1"/>
  <c r="I5114" i="7"/>
  <c r="J5114" i="7" s="1"/>
  <c r="I5113" i="7"/>
  <c r="J5113" i="7" s="1"/>
  <c r="I5107" i="7"/>
  <c r="J5107" i="7" s="1"/>
  <c r="I5106" i="7"/>
  <c r="J5106" i="7" s="1"/>
  <c r="I5105" i="7"/>
  <c r="J5105" i="7" s="1"/>
  <c r="I5104" i="7"/>
  <c r="J5104" i="7" s="1"/>
  <c r="I5098" i="7"/>
  <c r="J5098" i="7" s="1"/>
  <c r="I5097" i="7"/>
  <c r="J5097" i="7" s="1"/>
  <c r="I5096" i="7"/>
  <c r="J5096" i="7" s="1"/>
  <c r="I5095" i="7"/>
  <c r="J5095" i="7" s="1"/>
  <c r="I5089" i="7"/>
  <c r="J5089" i="7" s="1"/>
  <c r="I5088" i="7"/>
  <c r="J5088" i="7" s="1"/>
  <c r="I5087" i="7"/>
  <c r="J5087" i="7" s="1"/>
  <c r="J5086" i="7"/>
  <c r="I5086" i="7"/>
  <c r="I5080" i="7"/>
  <c r="J5080" i="7" s="1"/>
  <c r="I5079" i="7"/>
  <c r="J5079" i="7" s="1"/>
  <c r="I5078" i="7"/>
  <c r="J5078" i="7" s="1"/>
  <c r="I5077" i="7"/>
  <c r="J5077" i="7" s="1"/>
  <c r="I5071" i="7"/>
  <c r="J5071" i="7" s="1"/>
  <c r="I5070" i="7"/>
  <c r="J5070" i="7" s="1"/>
  <c r="I5069" i="7"/>
  <c r="J5069" i="7" s="1"/>
  <c r="J5068" i="7"/>
  <c r="I5068" i="7"/>
  <c r="I5062" i="7"/>
  <c r="J5062" i="7" s="1"/>
  <c r="I5061" i="7"/>
  <c r="J5061" i="7" s="1"/>
  <c r="I5060" i="7"/>
  <c r="J5060" i="7" s="1"/>
  <c r="I5059" i="7"/>
  <c r="J5059" i="7" s="1"/>
  <c r="I5053" i="7"/>
  <c r="J5053" i="7" s="1"/>
  <c r="I5052" i="7"/>
  <c r="J5052" i="7" s="1"/>
  <c r="I5051" i="7"/>
  <c r="J5051" i="7" s="1"/>
  <c r="I5050" i="7"/>
  <c r="J5050" i="7" s="1"/>
  <c r="I5044" i="7"/>
  <c r="J5044" i="7" s="1"/>
  <c r="I5043" i="7"/>
  <c r="J5043" i="7" s="1"/>
  <c r="I5042" i="7"/>
  <c r="J5042" i="7" s="1"/>
  <c r="I5041" i="7"/>
  <c r="J5041" i="7" s="1"/>
  <c r="I5035" i="7"/>
  <c r="J5035" i="7" s="1"/>
  <c r="I5034" i="7"/>
  <c r="J5034" i="7" s="1"/>
  <c r="I5033" i="7"/>
  <c r="J5033" i="7" s="1"/>
  <c r="J5032" i="7"/>
  <c r="I5032" i="7"/>
  <c r="I5026" i="7"/>
  <c r="J5026" i="7" s="1"/>
  <c r="I5025" i="7"/>
  <c r="J5025" i="7" s="1"/>
  <c r="I5024" i="7"/>
  <c r="J5024" i="7" s="1"/>
  <c r="I5023" i="7"/>
  <c r="J5023" i="7" s="1"/>
  <c r="I5017" i="7"/>
  <c r="J5017" i="7" s="1"/>
  <c r="I5016" i="7"/>
  <c r="J5016" i="7" s="1"/>
  <c r="I5015" i="7"/>
  <c r="J5015" i="7" s="1"/>
  <c r="I5014" i="7"/>
  <c r="J5014" i="7" s="1"/>
  <c r="I5008" i="7"/>
  <c r="J5008" i="7" s="1"/>
  <c r="I5007" i="7"/>
  <c r="J5007" i="7" s="1"/>
  <c r="I5006" i="7"/>
  <c r="J5006" i="7" s="1"/>
  <c r="I5005" i="7"/>
  <c r="J5005" i="7" s="1"/>
  <c r="I4999" i="7"/>
  <c r="J4999" i="7" s="1"/>
  <c r="I4998" i="7"/>
  <c r="J4998" i="7" s="1"/>
  <c r="I4997" i="7"/>
  <c r="J4997" i="7" s="1"/>
  <c r="J4996" i="7"/>
  <c r="I4996" i="7"/>
  <c r="I4990" i="7"/>
  <c r="J4990" i="7" s="1"/>
  <c r="I4989" i="7"/>
  <c r="J4989" i="7" s="1"/>
  <c r="I4988" i="7"/>
  <c r="J4988" i="7" s="1"/>
  <c r="I4987" i="7"/>
  <c r="J4987" i="7" s="1"/>
  <c r="I4981" i="7"/>
  <c r="J4981" i="7" s="1"/>
  <c r="I4980" i="7"/>
  <c r="J4980" i="7" s="1"/>
  <c r="L4979" i="7" s="1"/>
  <c r="H685" i="5" s="1"/>
  <c r="I4973" i="7"/>
  <c r="J4973" i="7" s="1"/>
  <c r="I4972" i="7"/>
  <c r="J4972" i="7" s="1"/>
  <c r="L4971" i="7" s="1"/>
  <c r="H683" i="5" s="1"/>
  <c r="I4966" i="7"/>
  <c r="J4966" i="7" s="1"/>
  <c r="I4965" i="7"/>
  <c r="J4965" i="7" s="1"/>
  <c r="L4964" i="7" s="1"/>
  <c r="H682" i="5" s="1"/>
  <c r="I4959" i="7"/>
  <c r="J4959" i="7" s="1"/>
  <c r="I4958" i="7"/>
  <c r="J4958" i="7" s="1"/>
  <c r="L4957" i="7" s="1"/>
  <c r="H681" i="5" s="1"/>
  <c r="I4952" i="7"/>
  <c r="J4952" i="7" s="1"/>
  <c r="I4951" i="7"/>
  <c r="J4951" i="7" s="1"/>
  <c r="L4950" i="7" s="1"/>
  <c r="H680" i="5" s="1"/>
  <c r="I4945" i="7"/>
  <c r="J4945" i="7" s="1"/>
  <c r="I4944" i="7"/>
  <c r="J4944" i="7" s="1"/>
  <c r="L4943" i="7" s="1"/>
  <c r="H679" i="5" s="1"/>
  <c r="I4938" i="7"/>
  <c r="J4938" i="7" s="1"/>
  <c r="I4937" i="7"/>
  <c r="J4937" i="7" s="1"/>
  <c r="I4936" i="7"/>
  <c r="J4936" i="7" s="1"/>
  <c r="I4935" i="7"/>
  <c r="J4935" i="7" s="1"/>
  <c r="K4933" i="7" s="1"/>
  <c r="G678" i="5" s="1"/>
  <c r="I4934" i="7"/>
  <c r="J4934" i="7" s="1"/>
  <c r="I4928" i="7"/>
  <c r="J4928" i="7" s="1"/>
  <c r="I4927" i="7"/>
  <c r="J4927" i="7" s="1"/>
  <c r="J4926" i="7"/>
  <c r="L4925" i="7" s="1"/>
  <c r="H677" i="5" s="1"/>
  <c r="I4926" i="7"/>
  <c r="I4920" i="7"/>
  <c r="J4920" i="7" s="1"/>
  <c r="I4919" i="7"/>
  <c r="J4919" i="7" s="1"/>
  <c r="I4918" i="7"/>
  <c r="J4918" i="7" s="1"/>
  <c r="L4917" i="7" s="1"/>
  <c r="H676" i="5" s="1"/>
  <c r="I4912" i="7"/>
  <c r="J4912" i="7" s="1"/>
  <c r="I4911" i="7"/>
  <c r="J4911" i="7" s="1"/>
  <c r="I4910" i="7"/>
  <c r="J4910" i="7" s="1"/>
  <c r="L4909" i="7" s="1"/>
  <c r="H675" i="5" s="1"/>
  <c r="I4904" i="7"/>
  <c r="J4904" i="7" s="1"/>
  <c r="J4903" i="7"/>
  <c r="I4903" i="7"/>
  <c r="I4902" i="7"/>
  <c r="J4902" i="7" s="1"/>
  <c r="L4901" i="7" s="1"/>
  <c r="H674" i="5" s="1"/>
  <c r="I4896" i="7"/>
  <c r="J4896" i="7" s="1"/>
  <c r="I4895" i="7"/>
  <c r="J4895" i="7" s="1"/>
  <c r="I4894" i="7"/>
  <c r="J4894" i="7" s="1"/>
  <c r="I4893" i="7"/>
  <c r="J4893" i="7" s="1"/>
  <c r="I4892" i="7"/>
  <c r="J4892" i="7" s="1"/>
  <c r="I4886" i="7"/>
  <c r="J4886" i="7" s="1"/>
  <c r="I4885" i="7"/>
  <c r="J4885" i="7" s="1"/>
  <c r="I4884" i="7"/>
  <c r="J4884" i="7" s="1"/>
  <c r="K4881" i="7" s="1"/>
  <c r="G672" i="5" s="1"/>
  <c r="I4883" i="7"/>
  <c r="J4883" i="7" s="1"/>
  <c r="I4882" i="7"/>
  <c r="J4882" i="7" s="1"/>
  <c r="I4876" i="7"/>
  <c r="J4876" i="7" s="1"/>
  <c r="I4875" i="7"/>
  <c r="J4875" i="7" s="1"/>
  <c r="I4874" i="7"/>
  <c r="J4874" i="7" s="1"/>
  <c r="I4873" i="7"/>
  <c r="J4873" i="7" s="1"/>
  <c r="I4872" i="7"/>
  <c r="J4872" i="7" s="1"/>
  <c r="I4866" i="7"/>
  <c r="J4866" i="7" s="1"/>
  <c r="I4865" i="7"/>
  <c r="J4865" i="7" s="1"/>
  <c r="I4864" i="7"/>
  <c r="J4864" i="7" s="1"/>
  <c r="L4863" i="7" s="1"/>
  <c r="H670" i="5" s="1"/>
  <c r="I4858" i="7"/>
  <c r="J4858" i="7" s="1"/>
  <c r="I4857" i="7"/>
  <c r="J4857" i="7" s="1"/>
  <c r="I4856" i="7"/>
  <c r="J4856" i="7" s="1"/>
  <c r="L4855" i="7" s="1"/>
  <c r="H669" i="5" s="1"/>
  <c r="I4850" i="7"/>
  <c r="J4850" i="7" s="1"/>
  <c r="I4849" i="7"/>
  <c r="J4849" i="7" s="1"/>
  <c r="I4848" i="7"/>
  <c r="J4848" i="7" s="1"/>
  <c r="L4847" i="7" s="1"/>
  <c r="H668" i="5" s="1"/>
  <c r="I4842" i="7"/>
  <c r="J4842" i="7" s="1"/>
  <c r="I4841" i="7"/>
  <c r="J4841" i="7" s="1"/>
  <c r="I4840" i="7"/>
  <c r="J4840" i="7" s="1"/>
  <c r="L4839" i="7" s="1"/>
  <c r="H667" i="5" s="1"/>
  <c r="I4834" i="7"/>
  <c r="J4834" i="7" s="1"/>
  <c r="I4833" i="7"/>
  <c r="J4833" i="7" s="1"/>
  <c r="I4832" i="7"/>
  <c r="J4832" i="7" s="1"/>
  <c r="J4831" i="7"/>
  <c r="K4829" i="7" s="1"/>
  <c r="G666" i="5" s="1"/>
  <c r="I4831" i="7"/>
  <c r="I4830" i="7"/>
  <c r="J4830" i="7" s="1"/>
  <c r="I4824" i="7"/>
  <c r="J4824" i="7" s="1"/>
  <c r="I4823" i="7"/>
  <c r="J4823" i="7" s="1"/>
  <c r="I4822" i="7"/>
  <c r="J4822" i="7" s="1"/>
  <c r="I4821" i="7"/>
  <c r="J4821" i="7" s="1"/>
  <c r="I4820" i="7"/>
  <c r="J4820" i="7" s="1"/>
  <c r="I4814" i="7"/>
  <c r="J4814" i="7" s="1"/>
  <c r="I4813" i="7"/>
  <c r="J4813" i="7" s="1"/>
  <c r="I4812" i="7"/>
  <c r="J4812" i="7" s="1"/>
  <c r="I4811" i="7"/>
  <c r="J4811" i="7" s="1"/>
  <c r="I4810" i="7"/>
  <c r="J4810" i="7" s="1"/>
  <c r="I4804" i="7"/>
  <c r="J4804" i="7" s="1"/>
  <c r="I4803" i="7"/>
  <c r="J4803" i="7" s="1"/>
  <c r="I4802" i="7"/>
  <c r="J4802" i="7" s="1"/>
  <c r="I4801" i="7"/>
  <c r="J4801" i="7" s="1"/>
  <c r="I4800" i="7"/>
  <c r="J4800" i="7" s="1"/>
  <c r="I4794" i="7"/>
  <c r="J4794" i="7" s="1"/>
  <c r="I4793" i="7"/>
  <c r="J4793" i="7" s="1"/>
  <c r="I4792" i="7"/>
  <c r="J4792" i="7" s="1"/>
  <c r="I4791" i="7"/>
  <c r="J4791" i="7" s="1"/>
  <c r="K4789" i="7" s="1"/>
  <c r="G662" i="5" s="1"/>
  <c r="I4790" i="7"/>
  <c r="J4790" i="7" s="1"/>
  <c r="I4784" i="7"/>
  <c r="J4784" i="7" s="1"/>
  <c r="I4783" i="7"/>
  <c r="J4783" i="7" s="1"/>
  <c r="I4782" i="7"/>
  <c r="J4782" i="7" s="1"/>
  <c r="I4781" i="7"/>
  <c r="J4781" i="7" s="1"/>
  <c r="I4780" i="7"/>
  <c r="J4780" i="7" s="1"/>
  <c r="I4774" i="7"/>
  <c r="J4774" i="7" s="1"/>
  <c r="I4773" i="7"/>
  <c r="J4773" i="7" s="1"/>
  <c r="I4772" i="7"/>
  <c r="J4772" i="7" s="1"/>
  <c r="I4771" i="7"/>
  <c r="J4771" i="7" s="1"/>
  <c r="I4770" i="7"/>
  <c r="J4770" i="7" s="1"/>
  <c r="J4764" i="7"/>
  <c r="I4764" i="7"/>
  <c r="I4763" i="7"/>
  <c r="J4763" i="7" s="1"/>
  <c r="I4762" i="7"/>
  <c r="J4762" i="7" s="1"/>
  <c r="I4761" i="7"/>
  <c r="J4761" i="7" s="1"/>
  <c r="I4760" i="7"/>
  <c r="J4760" i="7" s="1"/>
  <c r="I4754" i="7"/>
  <c r="J4754" i="7" s="1"/>
  <c r="I4753" i="7"/>
  <c r="J4753" i="7" s="1"/>
  <c r="I4752" i="7"/>
  <c r="J4752" i="7" s="1"/>
  <c r="I4751" i="7"/>
  <c r="J4751" i="7" s="1"/>
  <c r="K4749" i="7" s="1"/>
  <c r="G658" i="5" s="1"/>
  <c r="I4750" i="7"/>
  <c r="J4750" i="7" s="1"/>
  <c r="I4744" i="7"/>
  <c r="J4744" i="7" s="1"/>
  <c r="I4743" i="7"/>
  <c r="J4743" i="7" s="1"/>
  <c r="I4742" i="7"/>
  <c r="J4742" i="7" s="1"/>
  <c r="K4740" i="7" s="1"/>
  <c r="G657" i="5" s="1"/>
  <c r="I4741" i="7"/>
  <c r="J4741" i="7" s="1"/>
  <c r="I4735" i="7"/>
  <c r="J4735" i="7" s="1"/>
  <c r="I4734" i="7"/>
  <c r="J4734" i="7" s="1"/>
  <c r="J4733" i="7"/>
  <c r="K4731" i="7" s="1"/>
  <c r="G656" i="5" s="1"/>
  <c r="I4733" i="7"/>
  <c r="I4732" i="7"/>
  <c r="J4732" i="7" s="1"/>
  <c r="I4726" i="7"/>
  <c r="J4726" i="7" s="1"/>
  <c r="I4725" i="7"/>
  <c r="J4725" i="7" s="1"/>
  <c r="I4724" i="7"/>
  <c r="J4724" i="7" s="1"/>
  <c r="I4723" i="7"/>
  <c r="J4723" i="7" s="1"/>
  <c r="I4717" i="7"/>
  <c r="J4717" i="7" s="1"/>
  <c r="I4716" i="7"/>
  <c r="J4716" i="7" s="1"/>
  <c r="I4715" i="7"/>
  <c r="J4715" i="7" s="1"/>
  <c r="K4713" i="7" s="1"/>
  <c r="G654" i="5" s="1"/>
  <c r="I4714" i="7"/>
  <c r="J4714" i="7" s="1"/>
  <c r="I4708" i="7"/>
  <c r="J4708" i="7" s="1"/>
  <c r="I4707" i="7"/>
  <c r="J4707" i="7" s="1"/>
  <c r="I4706" i="7"/>
  <c r="J4706" i="7" s="1"/>
  <c r="K4704" i="7" s="1"/>
  <c r="G653" i="5" s="1"/>
  <c r="I4705" i="7"/>
  <c r="J4705" i="7" s="1"/>
  <c r="I4699" i="7"/>
  <c r="J4699" i="7" s="1"/>
  <c r="I4698" i="7"/>
  <c r="J4698" i="7" s="1"/>
  <c r="J4697" i="7"/>
  <c r="K4695" i="7" s="1"/>
  <c r="G652" i="5" s="1"/>
  <c r="I4697" i="7"/>
  <c r="I4696" i="7"/>
  <c r="J4696" i="7" s="1"/>
  <c r="I4690" i="7"/>
  <c r="J4690" i="7" s="1"/>
  <c r="I4689" i="7"/>
  <c r="J4689" i="7" s="1"/>
  <c r="I4688" i="7"/>
  <c r="J4688" i="7" s="1"/>
  <c r="I4687" i="7"/>
  <c r="J4687" i="7" s="1"/>
  <c r="I4681" i="7"/>
  <c r="J4681" i="7" s="1"/>
  <c r="I4680" i="7"/>
  <c r="J4680" i="7" s="1"/>
  <c r="I4679" i="7"/>
  <c r="J4679" i="7" s="1"/>
  <c r="I4678" i="7"/>
  <c r="J4678" i="7" s="1"/>
  <c r="I4672" i="7"/>
  <c r="J4672" i="7" s="1"/>
  <c r="I4671" i="7"/>
  <c r="J4671" i="7" s="1"/>
  <c r="I4670" i="7"/>
  <c r="J4670" i="7" s="1"/>
  <c r="K4668" i="7" s="1"/>
  <c r="G649" i="5" s="1"/>
  <c r="I4669" i="7"/>
  <c r="J4669" i="7" s="1"/>
  <c r="I4663" i="7"/>
  <c r="J4663" i="7" s="1"/>
  <c r="I4662" i="7"/>
  <c r="J4662" i="7" s="1"/>
  <c r="I4661" i="7"/>
  <c r="J4661" i="7" s="1"/>
  <c r="K4659" i="7" s="1"/>
  <c r="G648" i="5" s="1"/>
  <c r="I4660" i="7"/>
  <c r="J4660" i="7" s="1"/>
  <c r="I4654" i="7"/>
  <c r="J4654" i="7" s="1"/>
  <c r="I4653" i="7"/>
  <c r="J4653" i="7" s="1"/>
  <c r="I4652" i="7"/>
  <c r="J4652" i="7" s="1"/>
  <c r="K4650" i="7" s="1"/>
  <c r="G647" i="5" s="1"/>
  <c r="I4651" i="7"/>
  <c r="J4651" i="7" s="1"/>
  <c r="I4645" i="7"/>
  <c r="J4645" i="7" s="1"/>
  <c r="I4644" i="7"/>
  <c r="J4644" i="7" s="1"/>
  <c r="J4643" i="7"/>
  <c r="K4641" i="7" s="1"/>
  <c r="G646" i="5" s="1"/>
  <c r="I4643" i="7"/>
  <c r="I4642" i="7"/>
  <c r="J4642" i="7" s="1"/>
  <c r="I4636" i="7"/>
  <c r="J4636" i="7" s="1"/>
  <c r="I4635" i="7"/>
  <c r="J4635" i="7" s="1"/>
  <c r="I4634" i="7"/>
  <c r="J4634" i="7" s="1"/>
  <c r="I4633" i="7"/>
  <c r="J4633" i="7" s="1"/>
  <c r="I4627" i="7"/>
  <c r="J4627" i="7" s="1"/>
  <c r="I4626" i="7"/>
  <c r="J4626" i="7" s="1"/>
  <c r="J4625" i="7"/>
  <c r="I4625" i="7"/>
  <c r="I4624" i="7"/>
  <c r="J4624" i="7" s="1"/>
  <c r="I4618" i="7"/>
  <c r="J4618" i="7" s="1"/>
  <c r="I4617" i="7"/>
  <c r="J4617" i="7" s="1"/>
  <c r="I4616" i="7"/>
  <c r="J4616" i="7" s="1"/>
  <c r="I4615" i="7"/>
  <c r="J4615" i="7" s="1"/>
  <c r="I4609" i="7"/>
  <c r="J4609" i="7" s="1"/>
  <c r="I4608" i="7"/>
  <c r="J4608" i="7" s="1"/>
  <c r="I4607" i="7"/>
  <c r="J4607" i="7" s="1"/>
  <c r="K4605" i="7" s="1"/>
  <c r="G642" i="5" s="1"/>
  <c r="I4606" i="7"/>
  <c r="J4606" i="7" s="1"/>
  <c r="I4600" i="7"/>
  <c r="J4600" i="7" s="1"/>
  <c r="I4599" i="7"/>
  <c r="J4599" i="7" s="1"/>
  <c r="I4598" i="7"/>
  <c r="J4598" i="7" s="1"/>
  <c r="K4596" i="7" s="1"/>
  <c r="G641" i="5" s="1"/>
  <c r="I4597" i="7"/>
  <c r="J4597" i="7" s="1"/>
  <c r="I4591" i="7"/>
  <c r="J4591" i="7" s="1"/>
  <c r="I4590" i="7"/>
  <c r="J4590" i="7" s="1"/>
  <c r="J4589" i="7"/>
  <c r="K4587" i="7" s="1"/>
  <c r="G640" i="5" s="1"/>
  <c r="I4589" i="7"/>
  <c r="I4588" i="7"/>
  <c r="J4588" i="7" s="1"/>
  <c r="I4582" i="7"/>
  <c r="J4582" i="7" s="1"/>
  <c r="I4581" i="7"/>
  <c r="J4581" i="7" s="1"/>
  <c r="I4580" i="7"/>
  <c r="J4580" i="7" s="1"/>
  <c r="I4579" i="7"/>
  <c r="J4579" i="7" s="1"/>
  <c r="I4573" i="7"/>
  <c r="J4573" i="7" s="1"/>
  <c r="I4572" i="7"/>
  <c r="J4572" i="7" s="1"/>
  <c r="I4571" i="7"/>
  <c r="J4571" i="7" s="1"/>
  <c r="K4569" i="7" s="1"/>
  <c r="G638" i="5" s="1"/>
  <c r="I4570" i="7"/>
  <c r="J4570" i="7" s="1"/>
  <c r="I4564" i="7"/>
  <c r="J4564" i="7" s="1"/>
  <c r="I4563" i="7"/>
  <c r="J4563" i="7" s="1"/>
  <c r="I4562" i="7"/>
  <c r="J4562" i="7" s="1"/>
  <c r="K4560" i="7" s="1"/>
  <c r="G637" i="5" s="1"/>
  <c r="I4561" i="7"/>
  <c r="J4561" i="7" s="1"/>
  <c r="I4555" i="7"/>
  <c r="J4555" i="7" s="1"/>
  <c r="I4554" i="7"/>
  <c r="J4554" i="7" s="1"/>
  <c r="J4553" i="7"/>
  <c r="K4551" i="7" s="1"/>
  <c r="G636" i="5" s="1"/>
  <c r="I4553" i="7"/>
  <c r="I4552" i="7"/>
  <c r="J4552" i="7" s="1"/>
  <c r="I4546" i="7"/>
  <c r="J4546" i="7" s="1"/>
  <c r="I4545" i="7"/>
  <c r="J4545" i="7" s="1"/>
  <c r="I4544" i="7"/>
  <c r="J4544" i="7" s="1"/>
  <c r="I4543" i="7"/>
  <c r="J4543" i="7" s="1"/>
  <c r="I4537" i="7"/>
  <c r="J4537" i="7" s="1"/>
  <c r="I4536" i="7"/>
  <c r="J4536" i="7" s="1"/>
  <c r="I4535" i="7"/>
  <c r="J4535" i="7" s="1"/>
  <c r="I4534" i="7"/>
  <c r="J4534" i="7" s="1"/>
  <c r="I4528" i="7"/>
  <c r="J4528" i="7" s="1"/>
  <c r="I4527" i="7"/>
  <c r="J4527" i="7" s="1"/>
  <c r="I4526" i="7"/>
  <c r="J4526" i="7" s="1"/>
  <c r="K4524" i="7" s="1"/>
  <c r="G633" i="5" s="1"/>
  <c r="I4525" i="7"/>
  <c r="J4525" i="7" s="1"/>
  <c r="I4519" i="7"/>
  <c r="J4519" i="7" s="1"/>
  <c r="I4518" i="7"/>
  <c r="J4518" i="7" s="1"/>
  <c r="I4517" i="7"/>
  <c r="J4517" i="7" s="1"/>
  <c r="K4515" i="7" s="1"/>
  <c r="G632" i="5" s="1"/>
  <c r="I4516" i="7"/>
  <c r="J4516" i="7" s="1"/>
  <c r="I4510" i="7"/>
  <c r="J4510" i="7" s="1"/>
  <c r="I4509" i="7"/>
  <c r="J4509" i="7" s="1"/>
  <c r="I4508" i="7"/>
  <c r="J4508" i="7" s="1"/>
  <c r="I4507" i="7"/>
  <c r="J4507" i="7" s="1"/>
  <c r="I4501" i="7"/>
  <c r="J4501" i="7" s="1"/>
  <c r="I4500" i="7"/>
  <c r="J4500" i="7" s="1"/>
  <c r="J4499" i="7"/>
  <c r="K4497" i="7" s="1"/>
  <c r="G630" i="5" s="1"/>
  <c r="I4499" i="7"/>
  <c r="I4498" i="7"/>
  <c r="J4498" i="7" s="1"/>
  <c r="I4492" i="7"/>
  <c r="J4492" i="7" s="1"/>
  <c r="I4491" i="7"/>
  <c r="J4491" i="7" s="1"/>
  <c r="I4490" i="7"/>
  <c r="J4490" i="7" s="1"/>
  <c r="I4489" i="7"/>
  <c r="J4489" i="7" s="1"/>
  <c r="I4483" i="7"/>
  <c r="J4483" i="7" s="1"/>
  <c r="I4482" i="7"/>
  <c r="J4482" i="7" s="1"/>
  <c r="J4481" i="7"/>
  <c r="I4481" i="7"/>
  <c r="I4480" i="7"/>
  <c r="J4480" i="7" s="1"/>
  <c r="I4474" i="7"/>
  <c r="J4474" i="7" s="1"/>
  <c r="I4473" i="7"/>
  <c r="J4473" i="7" s="1"/>
  <c r="I4472" i="7"/>
  <c r="J4472" i="7" s="1"/>
  <c r="I4471" i="7"/>
  <c r="J4471" i="7" s="1"/>
  <c r="I4465" i="7"/>
  <c r="J4465" i="7" s="1"/>
  <c r="I4464" i="7"/>
  <c r="J4464" i="7" s="1"/>
  <c r="L4463" i="7" s="1"/>
  <c r="H626" i="5" s="1"/>
  <c r="I4457" i="7"/>
  <c r="J4457" i="7" s="1"/>
  <c r="I4456" i="7"/>
  <c r="J4456" i="7" s="1"/>
  <c r="L4455" i="7" s="1"/>
  <c r="H624" i="5" s="1"/>
  <c r="I4450" i="7"/>
  <c r="J4450" i="7" s="1"/>
  <c r="I4449" i="7"/>
  <c r="J4449" i="7" s="1"/>
  <c r="L4448" i="7" s="1"/>
  <c r="H623" i="5" s="1"/>
  <c r="I4443" i="7"/>
  <c r="J4443" i="7" s="1"/>
  <c r="I4442" i="7"/>
  <c r="J4442" i="7" s="1"/>
  <c r="I4441" i="7"/>
  <c r="J4441" i="7" s="1"/>
  <c r="I4440" i="7"/>
  <c r="J4440" i="7" s="1"/>
  <c r="J4439" i="7"/>
  <c r="I4439" i="7"/>
  <c r="I4433" i="7"/>
  <c r="J4433" i="7" s="1"/>
  <c r="I4432" i="7"/>
  <c r="J4432" i="7" s="1"/>
  <c r="I4431" i="7"/>
  <c r="J4431" i="7" s="1"/>
  <c r="I4430" i="7"/>
  <c r="J4430" i="7" s="1"/>
  <c r="I4429" i="7"/>
  <c r="J4429" i="7" s="1"/>
  <c r="I4423" i="7"/>
  <c r="J4423" i="7" s="1"/>
  <c r="I4422" i="7"/>
  <c r="J4422" i="7" s="1"/>
  <c r="I4421" i="7"/>
  <c r="J4421" i="7" s="1"/>
  <c r="K4418" i="7" s="1"/>
  <c r="G620" i="5" s="1"/>
  <c r="I4420" i="7"/>
  <c r="J4420" i="7" s="1"/>
  <c r="I4419" i="7"/>
  <c r="J4419" i="7" s="1"/>
  <c r="I4413" i="7"/>
  <c r="J4413" i="7" s="1"/>
  <c r="I4412" i="7"/>
  <c r="J4412" i="7" s="1"/>
  <c r="I4411" i="7"/>
  <c r="J4411" i="7" s="1"/>
  <c r="I4410" i="7"/>
  <c r="J4410" i="7" s="1"/>
  <c r="I4409" i="7"/>
  <c r="J4409" i="7" s="1"/>
  <c r="J4403" i="7"/>
  <c r="I4403" i="7"/>
  <c r="I4402" i="7"/>
  <c r="J4402" i="7" s="1"/>
  <c r="I4401" i="7"/>
  <c r="J4401" i="7" s="1"/>
  <c r="I4400" i="7"/>
  <c r="J4400" i="7" s="1"/>
  <c r="I4399" i="7"/>
  <c r="J4399" i="7" s="1"/>
  <c r="I4393" i="7"/>
  <c r="J4393" i="7" s="1"/>
  <c r="I4392" i="7"/>
  <c r="J4392" i="7" s="1"/>
  <c r="I4391" i="7"/>
  <c r="J4391" i="7" s="1"/>
  <c r="I4390" i="7"/>
  <c r="J4390" i="7" s="1"/>
  <c r="I4389" i="7"/>
  <c r="J4389" i="7" s="1"/>
  <c r="I4383" i="7"/>
  <c r="J4383" i="7" s="1"/>
  <c r="I4382" i="7"/>
  <c r="J4382" i="7" s="1"/>
  <c r="I4381" i="7"/>
  <c r="J4381" i="7" s="1"/>
  <c r="I4380" i="7"/>
  <c r="J4380" i="7" s="1"/>
  <c r="I4379" i="7"/>
  <c r="J4379" i="7" s="1"/>
  <c r="I4373" i="7"/>
  <c r="J4373" i="7" s="1"/>
  <c r="I4372" i="7"/>
  <c r="J4372" i="7" s="1"/>
  <c r="I4371" i="7"/>
  <c r="J4371" i="7" s="1"/>
  <c r="I4370" i="7"/>
  <c r="J4370" i="7" s="1"/>
  <c r="I4369" i="7"/>
  <c r="J4369" i="7" s="1"/>
  <c r="I4363" i="7"/>
  <c r="J4363" i="7" s="1"/>
  <c r="I4362" i="7"/>
  <c r="J4362" i="7" s="1"/>
  <c r="I4361" i="7"/>
  <c r="J4361" i="7" s="1"/>
  <c r="I4360" i="7"/>
  <c r="J4360" i="7" s="1"/>
  <c r="J4359" i="7"/>
  <c r="I4359" i="7"/>
  <c r="I4353" i="7"/>
  <c r="J4353" i="7" s="1"/>
  <c r="I4352" i="7"/>
  <c r="J4352" i="7" s="1"/>
  <c r="I4351" i="7"/>
  <c r="J4351" i="7" s="1"/>
  <c r="I4350" i="7"/>
  <c r="J4350" i="7" s="1"/>
  <c r="I4349" i="7"/>
  <c r="J4349" i="7" s="1"/>
  <c r="I4343" i="7"/>
  <c r="J4343" i="7" s="1"/>
  <c r="I4342" i="7"/>
  <c r="J4342" i="7" s="1"/>
  <c r="J4341" i="7"/>
  <c r="I4341" i="7"/>
  <c r="I4340" i="7"/>
  <c r="J4340" i="7" s="1"/>
  <c r="I4339" i="7"/>
  <c r="J4339" i="7" s="1"/>
  <c r="I4333" i="7"/>
  <c r="J4333" i="7" s="1"/>
  <c r="I4332" i="7"/>
  <c r="J4332" i="7" s="1"/>
  <c r="I4331" i="7"/>
  <c r="J4331" i="7" s="1"/>
  <c r="I4330" i="7"/>
  <c r="J4330" i="7" s="1"/>
  <c r="I4324" i="7"/>
  <c r="J4324" i="7" s="1"/>
  <c r="I4323" i="7"/>
  <c r="J4323" i="7" s="1"/>
  <c r="I4322" i="7"/>
  <c r="J4322" i="7" s="1"/>
  <c r="I4321" i="7"/>
  <c r="J4321" i="7" s="1"/>
  <c r="I4315" i="7"/>
  <c r="J4315" i="7" s="1"/>
  <c r="I4314" i="7"/>
  <c r="J4314" i="7" s="1"/>
  <c r="I4313" i="7"/>
  <c r="J4313" i="7" s="1"/>
  <c r="I4312" i="7"/>
  <c r="J4312" i="7" s="1"/>
  <c r="I4306" i="7"/>
  <c r="J4306" i="7" s="1"/>
  <c r="J4305" i="7"/>
  <c r="I4305" i="7"/>
  <c r="I4304" i="7"/>
  <c r="J4304" i="7" s="1"/>
  <c r="I4303" i="7"/>
  <c r="J4303" i="7" s="1"/>
  <c r="I4297" i="7"/>
  <c r="J4297" i="7" s="1"/>
  <c r="I4296" i="7"/>
  <c r="J4296" i="7" s="1"/>
  <c r="I4295" i="7"/>
  <c r="J4295" i="7" s="1"/>
  <c r="I4294" i="7"/>
  <c r="J4294" i="7" s="1"/>
  <c r="I4288" i="7"/>
  <c r="J4288" i="7" s="1"/>
  <c r="I4287" i="7"/>
  <c r="J4287" i="7" s="1"/>
  <c r="I4286" i="7"/>
  <c r="J4286" i="7" s="1"/>
  <c r="I4285" i="7"/>
  <c r="J4285" i="7" s="1"/>
  <c r="I4279" i="7"/>
  <c r="J4279" i="7" s="1"/>
  <c r="I4278" i="7"/>
  <c r="J4278" i="7" s="1"/>
  <c r="I4277" i="7"/>
  <c r="J4277" i="7" s="1"/>
  <c r="I4276" i="7"/>
  <c r="J4276" i="7" s="1"/>
  <c r="I4270" i="7"/>
  <c r="J4270" i="7" s="1"/>
  <c r="J4269" i="7"/>
  <c r="I4269" i="7"/>
  <c r="I4268" i="7"/>
  <c r="J4268" i="7" s="1"/>
  <c r="I4267" i="7"/>
  <c r="J4267" i="7" s="1"/>
  <c r="I4261" i="7"/>
  <c r="J4261" i="7" s="1"/>
  <c r="I4260" i="7"/>
  <c r="J4260" i="7" s="1"/>
  <c r="I4259" i="7"/>
  <c r="J4259" i="7" s="1"/>
  <c r="I4258" i="7"/>
  <c r="J4258" i="7" s="1"/>
  <c r="I4252" i="7"/>
  <c r="J4252" i="7" s="1"/>
  <c r="I4251" i="7"/>
  <c r="J4251" i="7" s="1"/>
  <c r="I4250" i="7"/>
  <c r="J4250" i="7" s="1"/>
  <c r="K4248" i="7" s="1"/>
  <c r="G602" i="5" s="1"/>
  <c r="I4249" i="7"/>
  <c r="J4249" i="7" s="1"/>
  <c r="I4243" i="7"/>
  <c r="J4243" i="7" s="1"/>
  <c r="I4242" i="7"/>
  <c r="J4242" i="7" s="1"/>
  <c r="I4241" i="7"/>
  <c r="J4241" i="7" s="1"/>
  <c r="I4240" i="7"/>
  <c r="J4240" i="7" s="1"/>
  <c r="I4234" i="7"/>
  <c r="J4234" i="7" s="1"/>
  <c r="I4233" i="7"/>
  <c r="J4233" i="7" s="1"/>
  <c r="I4232" i="7"/>
  <c r="J4232" i="7" s="1"/>
  <c r="I4231" i="7"/>
  <c r="J4231" i="7" s="1"/>
  <c r="I4225" i="7"/>
  <c r="J4225" i="7" s="1"/>
  <c r="I4224" i="7"/>
  <c r="J4224" i="7" s="1"/>
  <c r="I4223" i="7"/>
  <c r="J4223" i="7" s="1"/>
  <c r="I4222" i="7"/>
  <c r="J4222" i="7" s="1"/>
  <c r="I4216" i="7"/>
  <c r="J4216" i="7" s="1"/>
  <c r="J4215" i="7"/>
  <c r="I4215" i="7"/>
  <c r="I4214" i="7"/>
  <c r="J4214" i="7" s="1"/>
  <c r="I4213" i="7"/>
  <c r="J4213" i="7" s="1"/>
  <c r="I4207" i="7"/>
  <c r="J4207" i="7" s="1"/>
  <c r="I4206" i="7"/>
  <c r="J4206" i="7" s="1"/>
  <c r="I4205" i="7"/>
  <c r="J4205" i="7" s="1"/>
  <c r="I4204" i="7"/>
  <c r="J4204" i="7" s="1"/>
  <c r="I4198" i="7"/>
  <c r="J4198" i="7" s="1"/>
  <c r="J4197" i="7"/>
  <c r="I4197" i="7"/>
  <c r="I4196" i="7"/>
  <c r="J4196" i="7" s="1"/>
  <c r="I4195" i="7"/>
  <c r="J4195" i="7" s="1"/>
  <c r="I4189" i="7"/>
  <c r="J4189" i="7" s="1"/>
  <c r="I4188" i="7"/>
  <c r="J4188" i="7" s="1"/>
  <c r="I4187" i="7"/>
  <c r="J4187" i="7" s="1"/>
  <c r="I4186" i="7"/>
  <c r="J4186" i="7" s="1"/>
  <c r="I4180" i="7"/>
  <c r="J4180" i="7" s="1"/>
  <c r="I4179" i="7"/>
  <c r="J4179" i="7" s="1"/>
  <c r="I4178" i="7"/>
  <c r="J4178" i="7" s="1"/>
  <c r="I4177" i="7"/>
  <c r="J4177" i="7" s="1"/>
  <c r="I4171" i="7"/>
  <c r="J4171" i="7" s="1"/>
  <c r="I4170" i="7"/>
  <c r="J4170" i="7" s="1"/>
  <c r="I4169" i="7"/>
  <c r="J4169" i="7" s="1"/>
  <c r="I4168" i="7"/>
  <c r="J4168" i="7" s="1"/>
  <c r="I4162" i="7"/>
  <c r="J4162" i="7" s="1"/>
  <c r="J4161" i="7"/>
  <c r="I4161" i="7"/>
  <c r="I4160" i="7"/>
  <c r="J4160" i="7" s="1"/>
  <c r="I4159" i="7"/>
  <c r="J4159" i="7" s="1"/>
  <c r="I4153" i="7"/>
  <c r="J4153" i="7" s="1"/>
  <c r="I4152" i="7"/>
  <c r="J4152" i="7" s="1"/>
  <c r="I4151" i="7"/>
  <c r="J4151" i="7" s="1"/>
  <c r="I4150" i="7"/>
  <c r="J4150" i="7" s="1"/>
  <c r="I4144" i="7"/>
  <c r="J4144" i="7" s="1"/>
  <c r="I4143" i="7"/>
  <c r="J4143" i="7" s="1"/>
  <c r="I4142" i="7"/>
  <c r="J4142" i="7" s="1"/>
  <c r="I4141" i="7"/>
  <c r="J4141" i="7" s="1"/>
  <c r="I4135" i="7"/>
  <c r="J4135" i="7" s="1"/>
  <c r="I4134" i="7"/>
  <c r="J4134" i="7" s="1"/>
  <c r="I4133" i="7"/>
  <c r="J4133" i="7" s="1"/>
  <c r="I4132" i="7"/>
  <c r="J4132" i="7" s="1"/>
  <c r="I4126" i="7"/>
  <c r="J4126" i="7" s="1"/>
  <c r="J4125" i="7"/>
  <c r="I4125" i="7"/>
  <c r="I4124" i="7"/>
  <c r="J4124" i="7" s="1"/>
  <c r="I4123" i="7"/>
  <c r="J4123" i="7" s="1"/>
  <c r="I4117" i="7"/>
  <c r="J4117" i="7" s="1"/>
  <c r="I4116" i="7"/>
  <c r="J4116" i="7" s="1"/>
  <c r="I4115" i="7"/>
  <c r="J4115" i="7" s="1"/>
  <c r="I4114" i="7"/>
  <c r="J4114" i="7" s="1"/>
  <c r="I4108" i="7"/>
  <c r="J4108" i="7" s="1"/>
  <c r="I4107" i="7"/>
  <c r="J4107" i="7" s="1"/>
  <c r="I4106" i="7"/>
  <c r="J4106" i="7" s="1"/>
  <c r="K4104" i="7" s="1"/>
  <c r="G586" i="5" s="1"/>
  <c r="I4105" i="7"/>
  <c r="J4105" i="7" s="1"/>
  <c r="I4099" i="7"/>
  <c r="J4099" i="7" s="1"/>
  <c r="I4098" i="7"/>
  <c r="J4098" i="7" s="1"/>
  <c r="I4097" i="7"/>
  <c r="J4097" i="7" s="1"/>
  <c r="I4096" i="7"/>
  <c r="J4096" i="7" s="1"/>
  <c r="I4090" i="7"/>
  <c r="J4090" i="7" s="1"/>
  <c r="I4089" i="7"/>
  <c r="J4089" i="7" s="1"/>
  <c r="I4088" i="7"/>
  <c r="J4088" i="7" s="1"/>
  <c r="I4087" i="7"/>
  <c r="J4087" i="7" s="1"/>
  <c r="I4081" i="7"/>
  <c r="J4081" i="7" s="1"/>
  <c r="I4080" i="7"/>
  <c r="J4080" i="7" s="1"/>
  <c r="I4079" i="7"/>
  <c r="J4079" i="7" s="1"/>
  <c r="I4078" i="7"/>
  <c r="J4078" i="7" s="1"/>
  <c r="I4072" i="7"/>
  <c r="J4072" i="7" s="1"/>
  <c r="J4071" i="7"/>
  <c r="I4071" i="7"/>
  <c r="I4070" i="7"/>
  <c r="J4070" i="7" s="1"/>
  <c r="I4069" i="7"/>
  <c r="J4069" i="7" s="1"/>
  <c r="I4063" i="7"/>
  <c r="J4063" i="7" s="1"/>
  <c r="I4062" i="7"/>
  <c r="J4062" i="7" s="1"/>
  <c r="L4061" i="7" s="1"/>
  <c r="H581" i="5" s="1"/>
  <c r="I4055" i="7"/>
  <c r="J4055" i="7" s="1"/>
  <c r="I4054" i="7"/>
  <c r="J4054" i="7" s="1"/>
  <c r="L4053" i="7" s="1"/>
  <c r="H579" i="5" s="1"/>
  <c r="I4048" i="7"/>
  <c r="J4048" i="7" s="1"/>
  <c r="J4047" i="7"/>
  <c r="L4046" i="7" s="1"/>
  <c r="H578" i="5" s="1"/>
  <c r="I4047" i="7"/>
  <c r="I4041" i="7"/>
  <c r="J4041" i="7" s="1"/>
  <c r="I4040" i="7"/>
  <c r="J4040" i="7" s="1"/>
  <c r="I4039" i="7"/>
  <c r="J4039" i="7" s="1"/>
  <c r="L4038" i="7" s="1"/>
  <c r="H577" i="5" s="1"/>
  <c r="I4033" i="7"/>
  <c r="J4033" i="7" s="1"/>
  <c r="I4032" i="7"/>
  <c r="J4032" i="7" s="1"/>
  <c r="I4031" i="7"/>
  <c r="J4031" i="7" s="1"/>
  <c r="K4029" i="7" s="1"/>
  <c r="G576" i="5" s="1"/>
  <c r="I4030" i="7"/>
  <c r="J4030" i="7" s="1"/>
  <c r="I4024" i="7"/>
  <c r="J4024" i="7" s="1"/>
  <c r="I4023" i="7"/>
  <c r="J4023" i="7" s="1"/>
  <c r="I4022" i="7"/>
  <c r="J4022" i="7" s="1"/>
  <c r="I4021" i="7"/>
  <c r="J4021" i="7" s="1"/>
  <c r="I4020" i="7"/>
  <c r="J4020" i="7" s="1"/>
  <c r="I4014" i="7"/>
  <c r="J4014" i="7" s="1"/>
  <c r="I4013" i="7"/>
  <c r="J4013" i="7" s="1"/>
  <c r="I4012" i="7"/>
  <c r="J4012" i="7" s="1"/>
  <c r="L4011" i="7" s="1"/>
  <c r="H574" i="5" s="1"/>
  <c r="J4006" i="7"/>
  <c r="I4006" i="7"/>
  <c r="I4005" i="7"/>
  <c r="J4005" i="7" s="1"/>
  <c r="I4004" i="7"/>
  <c r="J4004" i="7" s="1"/>
  <c r="L4003" i="7" s="1"/>
  <c r="H573" i="5" s="1"/>
  <c r="I3998" i="7"/>
  <c r="J3998" i="7" s="1"/>
  <c r="I3997" i="7"/>
  <c r="J3997" i="7" s="1"/>
  <c r="I3996" i="7"/>
  <c r="J3996" i="7" s="1"/>
  <c r="L3995" i="7" s="1"/>
  <c r="H572" i="5" s="1"/>
  <c r="I3990" i="7"/>
  <c r="J3990" i="7" s="1"/>
  <c r="I3989" i="7"/>
  <c r="J3989" i="7" s="1"/>
  <c r="I3988" i="7"/>
  <c r="J3988" i="7" s="1"/>
  <c r="K3986" i="7" s="1"/>
  <c r="G571" i="5" s="1"/>
  <c r="I3987" i="7"/>
  <c r="J3987" i="7" s="1"/>
  <c r="I3981" i="7"/>
  <c r="J3981" i="7" s="1"/>
  <c r="I3980" i="7"/>
  <c r="J3980" i="7" s="1"/>
  <c r="I3979" i="7"/>
  <c r="J3979" i="7" s="1"/>
  <c r="I3978" i="7"/>
  <c r="J3978" i="7" s="1"/>
  <c r="I3972" i="7"/>
  <c r="J3972" i="7" s="1"/>
  <c r="I3971" i="7"/>
  <c r="J3971" i="7" s="1"/>
  <c r="J3970" i="7"/>
  <c r="I3970" i="7"/>
  <c r="I3969" i="7"/>
  <c r="J3969" i="7" s="1"/>
  <c r="I3968" i="7"/>
  <c r="J3968" i="7" s="1"/>
  <c r="I3962" i="7"/>
  <c r="J3962" i="7" s="1"/>
  <c r="I3961" i="7"/>
  <c r="J3961" i="7" s="1"/>
  <c r="I3960" i="7"/>
  <c r="J3960" i="7" s="1"/>
  <c r="I3959" i="7"/>
  <c r="J3959" i="7" s="1"/>
  <c r="I3958" i="7"/>
  <c r="J3958" i="7" s="1"/>
  <c r="I3952" i="7"/>
  <c r="J3952" i="7" s="1"/>
  <c r="I3951" i="7"/>
  <c r="J3951" i="7" s="1"/>
  <c r="I3950" i="7"/>
  <c r="J3950" i="7" s="1"/>
  <c r="I3949" i="7"/>
  <c r="J3949" i="7" s="1"/>
  <c r="I3948" i="7"/>
  <c r="J3948" i="7" s="1"/>
  <c r="I3942" i="7"/>
  <c r="J3942" i="7" s="1"/>
  <c r="I3941" i="7"/>
  <c r="J3941" i="7" s="1"/>
  <c r="I3940" i="7"/>
  <c r="J3940" i="7" s="1"/>
  <c r="I3939" i="7"/>
  <c r="J3939" i="7" s="1"/>
  <c r="I3933" i="7"/>
  <c r="J3933" i="7" s="1"/>
  <c r="I3932" i="7"/>
  <c r="J3932" i="7" s="1"/>
  <c r="I3931" i="7"/>
  <c r="J3931" i="7" s="1"/>
  <c r="I3930" i="7"/>
  <c r="J3930" i="7" s="1"/>
  <c r="K3928" i="7" s="1"/>
  <c r="G565" i="5" s="1"/>
  <c r="I3929" i="7"/>
  <c r="J3929" i="7" s="1"/>
  <c r="I3923" i="7"/>
  <c r="J3923" i="7" s="1"/>
  <c r="I3922" i="7"/>
  <c r="J3922" i="7" s="1"/>
  <c r="J3921" i="7"/>
  <c r="I3921" i="7"/>
  <c r="I3920" i="7"/>
  <c r="J3920" i="7" s="1"/>
  <c r="I3919" i="7"/>
  <c r="J3919" i="7" s="1"/>
  <c r="I3913" i="7"/>
  <c r="J3913" i="7" s="1"/>
  <c r="I3912" i="7"/>
  <c r="J3912" i="7" s="1"/>
  <c r="I3911" i="7"/>
  <c r="J3911" i="7" s="1"/>
  <c r="I3910" i="7"/>
  <c r="J3910" i="7" s="1"/>
  <c r="I3909" i="7"/>
  <c r="J3909" i="7" s="1"/>
  <c r="J3903" i="7"/>
  <c r="I3903" i="7"/>
  <c r="I3902" i="7"/>
  <c r="J3902" i="7" s="1"/>
  <c r="I3901" i="7"/>
  <c r="J3901" i="7" s="1"/>
  <c r="I3900" i="7"/>
  <c r="J3900" i="7" s="1"/>
  <c r="I3894" i="7"/>
  <c r="J3894" i="7" s="1"/>
  <c r="I3893" i="7"/>
  <c r="J3893" i="7" s="1"/>
  <c r="I3892" i="7"/>
  <c r="J3892" i="7" s="1"/>
  <c r="K3890" i="7" s="1"/>
  <c r="G561" i="5" s="1"/>
  <c r="I3891" i="7"/>
  <c r="J3891" i="7" s="1"/>
  <c r="I3885" i="7"/>
  <c r="J3885" i="7" s="1"/>
  <c r="I3884" i="7"/>
  <c r="J3884" i="7" s="1"/>
  <c r="I3883" i="7"/>
  <c r="J3883" i="7" s="1"/>
  <c r="I3882" i="7"/>
  <c r="J3882" i="7" s="1"/>
  <c r="I3876" i="7"/>
  <c r="J3876" i="7" s="1"/>
  <c r="I3875" i="7"/>
  <c r="J3875" i="7" s="1"/>
  <c r="I3874" i="7"/>
  <c r="J3874" i="7" s="1"/>
  <c r="I3873" i="7"/>
  <c r="J3873" i="7" s="1"/>
  <c r="J3867" i="7"/>
  <c r="I3867" i="7"/>
  <c r="I3866" i="7"/>
  <c r="J3866" i="7" s="1"/>
  <c r="I3865" i="7"/>
  <c r="J3865" i="7" s="1"/>
  <c r="I3864" i="7"/>
  <c r="J3864" i="7" s="1"/>
  <c r="I3858" i="7"/>
  <c r="J3858" i="7" s="1"/>
  <c r="I3857" i="7"/>
  <c r="J3857" i="7" s="1"/>
  <c r="I3856" i="7"/>
  <c r="J3856" i="7" s="1"/>
  <c r="I3855" i="7"/>
  <c r="J3855" i="7" s="1"/>
  <c r="I3849" i="7"/>
  <c r="J3849" i="7" s="1"/>
  <c r="I3848" i="7"/>
  <c r="J3848" i="7" s="1"/>
  <c r="I3847" i="7"/>
  <c r="J3847" i="7" s="1"/>
  <c r="I3846" i="7"/>
  <c r="J3846" i="7" s="1"/>
  <c r="I3840" i="7"/>
  <c r="J3840" i="7" s="1"/>
  <c r="I3839" i="7"/>
  <c r="J3839" i="7" s="1"/>
  <c r="I3838" i="7"/>
  <c r="J3838" i="7" s="1"/>
  <c r="I3837" i="7"/>
  <c r="J3837" i="7" s="1"/>
  <c r="J3831" i="7"/>
  <c r="I3831" i="7"/>
  <c r="I3830" i="7"/>
  <c r="J3830" i="7" s="1"/>
  <c r="I3829" i="7"/>
  <c r="J3829" i="7" s="1"/>
  <c r="I3828" i="7"/>
  <c r="J3828" i="7" s="1"/>
  <c r="I3822" i="7"/>
  <c r="J3822" i="7" s="1"/>
  <c r="I3821" i="7"/>
  <c r="J3821" i="7" s="1"/>
  <c r="I3820" i="7"/>
  <c r="J3820" i="7" s="1"/>
  <c r="I3819" i="7"/>
  <c r="J3819" i="7" s="1"/>
  <c r="I3813" i="7"/>
  <c r="J3813" i="7" s="1"/>
  <c r="I3812" i="7"/>
  <c r="J3812" i="7" s="1"/>
  <c r="I3811" i="7"/>
  <c r="J3811" i="7" s="1"/>
  <c r="I3810" i="7"/>
  <c r="J3810" i="7" s="1"/>
  <c r="I3804" i="7"/>
  <c r="J3804" i="7" s="1"/>
  <c r="I3803" i="7"/>
  <c r="J3803" i="7" s="1"/>
  <c r="I3802" i="7"/>
  <c r="J3802" i="7" s="1"/>
  <c r="I3801" i="7"/>
  <c r="J3801" i="7" s="1"/>
  <c r="I3795" i="7"/>
  <c r="J3795" i="7" s="1"/>
  <c r="I3794" i="7"/>
  <c r="J3794" i="7" s="1"/>
  <c r="I3793" i="7"/>
  <c r="J3793" i="7" s="1"/>
  <c r="I3792" i="7"/>
  <c r="J3792" i="7" s="1"/>
  <c r="I3786" i="7"/>
  <c r="J3786" i="7" s="1"/>
  <c r="I3785" i="7"/>
  <c r="J3785" i="7" s="1"/>
  <c r="I3784" i="7"/>
  <c r="J3784" i="7" s="1"/>
  <c r="I3783" i="7"/>
  <c r="J3783" i="7" s="1"/>
  <c r="J3776" i="7"/>
  <c r="I3776" i="7"/>
  <c r="I3775" i="7"/>
  <c r="J3775" i="7" s="1"/>
  <c r="L3774" i="7" s="1"/>
  <c r="H547" i="5" s="1"/>
  <c r="I3769" i="7"/>
  <c r="J3769" i="7" s="1"/>
  <c r="I3768" i="7"/>
  <c r="J3768" i="7" s="1"/>
  <c r="L3767" i="7" s="1"/>
  <c r="H546" i="5" s="1"/>
  <c r="I3762" i="7"/>
  <c r="J3762" i="7" s="1"/>
  <c r="I3761" i="7"/>
  <c r="J3761" i="7" s="1"/>
  <c r="L3760" i="7" s="1"/>
  <c r="H545" i="5" s="1"/>
  <c r="I3755" i="7"/>
  <c r="J3755" i="7" s="1"/>
  <c r="I3754" i="7"/>
  <c r="J3754" i="7" s="1"/>
  <c r="L3753" i="7" s="1"/>
  <c r="H544" i="5" s="1"/>
  <c r="J3748" i="7"/>
  <c r="I3748" i="7"/>
  <c r="I3747" i="7"/>
  <c r="J3747" i="7" s="1"/>
  <c r="L3746" i="7" s="1"/>
  <c r="H543" i="5" s="1"/>
  <c r="I3741" i="7"/>
  <c r="J3741" i="7" s="1"/>
  <c r="I3740" i="7"/>
  <c r="J3740" i="7" s="1"/>
  <c r="L3739" i="7" s="1"/>
  <c r="H542" i="5" s="1"/>
  <c r="I3734" i="7"/>
  <c r="J3734" i="7" s="1"/>
  <c r="I3733" i="7"/>
  <c r="J3733" i="7" s="1"/>
  <c r="I3732" i="7"/>
  <c r="J3732" i="7" s="1"/>
  <c r="I3731" i="7"/>
  <c r="J3731" i="7" s="1"/>
  <c r="I3730" i="7"/>
  <c r="J3730" i="7" s="1"/>
  <c r="I3729" i="7"/>
  <c r="J3729" i="7" s="1"/>
  <c r="I3723" i="7"/>
  <c r="J3723" i="7" s="1"/>
  <c r="I3722" i="7"/>
  <c r="J3722" i="7" s="1"/>
  <c r="I3721" i="7"/>
  <c r="J3721" i="7" s="1"/>
  <c r="K3719" i="7" s="1"/>
  <c r="G540" i="5" s="1"/>
  <c r="I3720" i="7"/>
  <c r="J3720" i="7" s="1"/>
  <c r="I3714" i="7"/>
  <c r="J3714" i="7" s="1"/>
  <c r="I3713" i="7"/>
  <c r="J3713" i="7" s="1"/>
  <c r="J3712" i="7"/>
  <c r="K3710" i="7" s="1"/>
  <c r="G539" i="5" s="1"/>
  <c r="I3712" i="7"/>
  <c r="I3711" i="7"/>
  <c r="J3711" i="7" s="1"/>
  <c r="I3705" i="7"/>
  <c r="J3705" i="7" s="1"/>
  <c r="I3704" i="7"/>
  <c r="J3704" i="7" s="1"/>
  <c r="I3703" i="7"/>
  <c r="J3703" i="7" s="1"/>
  <c r="I3702" i="7"/>
  <c r="J3702" i="7" s="1"/>
  <c r="I3701" i="7"/>
  <c r="J3701" i="7" s="1"/>
  <c r="I3695" i="7"/>
  <c r="J3695" i="7" s="1"/>
  <c r="I3694" i="7"/>
  <c r="J3694" i="7" s="1"/>
  <c r="I3693" i="7"/>
  <c r="J3693" i="7" s="1"/>
  <c r="I3692" i="7"/>
  <c r="J3692" i="7" s="1"/>
  <c r="I3691" i="7"/>
  <c r="J3691" i="7" s="1"/>
  <c r="I3685" i="7"/>
  <c r="J3685" i="7" s="1"/>
  <c r="I3684" i="7"/>
  <c r="J3684" i="7" s="1"/>
  <c r="I3683" i="7"/>
  <c r="J3683" i="7" s="1"/>
  <c r="I3682" i="7"/>
  <c r="J3682" i="7" s="1"/>
  <c r="J3681" i="7"/>
  <c r="I3681" i="7"/>
  <c r="I3675" i="7"/>
  <c r="J3675" i="7" s="1"/>
  <c r="I3674" i="7"/>
  <c r="J3674" i="7" s="1"/>
  <c r="I3673" i="7"/>
  <c r="J3673" i="7" s="1"/>
  <c r="I3672" i="7"/>
  <c r="J3672" i="7" s="1"/>
  <c r="I3671" i="7"/>
  <c r="J3671" i="7" s="1"/>
  <c r="I3670" i="7"/>
  <c r="J3670" i="7" s="1"/>
  <c r="I3664" i="7"/>
  <c r="J3664" i="7" s="1"/>
  <c r="I3663" i="7"/>
  <c r="J3663" i="7" s="1"/>
  <c r="I3662" i="7"/>
  <c r="J3662" i="7" s="1"/>
  <c r="I3661" i="7"/>
  <c r="J3661" i="7" s="1"/>
  <c r="I3660" i="7"/>
  <c r="J3660" i="7" s="1"/>
  <c r="I3654" i="7"/>
  <c r="J3654" i="7" s="1"/>
  <c r="I3653" i="7"/>
  <c r="J3653" i="7" s="1"/>
  <c r="I3652" i="7"/>
  <c r="J3652" i="7" s="1"/>
  <c r="I3651" i="7"/>
  <c r="J3651" i="7" s="1"/>
  <c r="I3645" i="7"/>
  <c r="J3645" i="7" s="1"/>
  <c r="I3644" i="7"/>
  <c r="J3644" i="7" s="1"/>
  <c r="I3643" i="7"/>
  <c r="J3643" i="7" s="1"/>
  <c r="I3642" i="7"/>
  <c r="J3642" i="7" s="1"/>
  <c r="I3636" i="7"/>
  <c r="J3636" i="7" s="1"/>
  <c r="I3635" i="7"/>
  <c r="J3635" i="7" s="1"/>
  <c r="I3634" i="7"/>
  <c r="J3634" i="7" s="1"/>
  <c r="I3633" i="7"/>
  <c r="J3633" i="7" s="1"/>
  <c r="I3627" i="7"/>
  <c r="J3627" i="7" s="1"/>
  <c r="I3626" i="7"/>
  <c r="J3626" i="7" s="1"/>
  <c r="I3625" i="7"/>
  <c r="J3625" i="7" s="1"/>
  <c r="I3624" i="7"/>
  <c r="J3624" i="7" s="1"/>
  <c r="I3618" i="7"/>
  <c r="J3618" i="7" s="1"/>
  <c r="I3617" i="7"/>
  <c r="J3617" i="7" s="1"/>
  <c r="I3616" i="7"/>
  <c r="J3616" i="7" s="1"/>
  <c r="I3615" i="7"/>
  <c r="J3615" i="7" s="1"/>
  <c r="J3609" i="7"/>
  <c r="I3609" i="7"/>
  <c r="I3608" i="7"/>
  <c r="J3608" i="7" s="1"/>
  <c r="I3607" i="7"/>
  <c r="J3607" i="7" s="1"/>
  <c r="K3605" i="7" s="1"/>
  <c r="G528" i="5" s="1"/>
  <c r="I3606" i="7"/>
  <c r="J3606" i="7" s="1"/>
  <c r="I3600" i="7"/>
  <c r="J3600" i="7" s="1"/>
  <c r="I3599" i="7"/>
  <c r="J3599" i="7" s="1"/>
  <c r="I3598" i="7"/>
  <c r="J3598" i="7" s="1"/>
  <c r="K3596" i="7" s="1"/>
  <c r="G527" i="5" s="1"/>
  <c r="I3597" i="7"/>
  <c r="J3597" i="7" s="1"/>
  <c r="J3591" i="7"/>
  <c r="I3591" i="7"/>
  <c r="I3590" i="7"/>
  <c r="J3590" i="7" s="1"/>
  <c r="I3589" i="7"/>
  <c r="J3589" i="7" s="1"/>
  <c r="K3587" i="7" s="1"/>
  <c r="G526" i="5" s="1"/>
  <c r="I3588" i="7"/>
  <c r="J3588" i="7" s="1"/>
  <c r="I3582" i="7"/>
  <c r="J3582" i="7" s="1"/>
  <c r="I3581" i="7"/>
  <c r="J3581" i="7" s="1"/>
  <c r="I3580" i="7"/>
  <c r="J3580" i="7" s="1"/>
  <c r="K3578" i="7" s="1"/>
  <c r="G525" i="5" s="1"/>
  <c r="I3579" i="7"/>
  <c r="J3579" i="7" s="1"/>
  <c r="I3573" i="7"/>
  <c r="J3573" i="7" s="1"/>
  <c r="I3572" i="7"/>
  <c r="J3572" i="7" s="1"/>
  <c r="I3571" i="7"/>
  <c r="J3571" i="7" s="1"/>
  <c r="I3570" i="7"/>
  <c r="J3570" i="7" s="1"/>
  <c r="I3564" i="7"/>
  <c r="J3564" i="7" s="1"/>
  <c r="I3563" i="7"/>
  <c r="J3563" i="7" s="1"/>
  <c r="I3562" i="7"/>
  <c r="J3562" i="7" s="1"/>
  <c r="K3560" i="7" s="1"/>
  <c r="G523" i="5" s="1"/>
  <c r="I3561" i="7"/>
  <c r="J3561" i="7" s="1"/>
  <c r="J3555" i="7"/>
  <c r="I3555" i="7"/>
  <c r="I3554" i="7"/>
  <c r="J3554" i="7" s="1"/>
  <c r="I3553" i="7"/>
  <c r="J3553" i="7" s="1"/>
  <c r="I3552" i="7"/>
  <c r="J3552" i="7" s="1"/>
  <c r="I3546" i="7"/>
  <c r="J3546" i="7" s="1"/>
  <c r="I3545" i="7"/>
  <c r="J3545" i="7" s="1"/>
  <c r="I3544" i="7"/>
  <c r="J3544" i="7" s="1"/>
  <c r="I3543" i="7"/>
  <c r="J3543" i="7" s="1"/>
  <c r="I3537" i="7"/>
  <c r="J3537" i="7" s="1"/>
  <c r="I3536" i="7"/>
  <c r="J3536" i="7" s="1"/>
  <c r="I3535" i="7"/>
  <c r="J3535" i="7" s="1"/>
  <c r="K3533" i="7" s="1"/>
  <c r="G520" i="5" s="1"/>
  <c r="I3534" i="7"/>
  <c r="J3534" i="7" s="1"/>
  <c r="I3528" i="7"/>
  <c r="J3528" i="7" s="1"/>
  <c r="I3527" i="7"/>
  <c r="J3527" i="7" s="1"/>
  <c r="I3526" i="7"/>
  <c r="J3526" i="7" s="1"/>
  <c r="K3524" i="7" s="1"/>
  <c r="G519" i="5" s="1"/>
  <c r="I3525" i="7"/>
  <c r="J3525" i="7" s="1"/>
  <c r="J3519" i="7"/>
  <c r="I3519" i="7"/>
  <c r="I3518" i="7"/>
  <c r="J3518" i="7" s="1"/>
  <c r="I3517" i="7"/>
  <c r="J3517" i="7" s="1"/>
  <c r="I3516" i="7"/>
  <c r="J3516" i="7" s="1"/>
  <c r="I3510" i="7"/>
  <c r="J3510" i="7" s="1"/>
  <c r="I3509" i="7"/>
  <c r="J3509" i="7" s="1"/>
  <c r="I3508" i="7"/>
  <c r="J3508" i="7" s="1"/>
  <c r="I3507" i="7"/>
  <c r="J3507" i="7" s="1"/>
  <c r="I3501" i="7"/>
  <c r="J3501" i="7" s="1"/>
  <c r="I3500" i="7"/>
  <c r="J3500" i="7" s="1"/>
  <c r="I3499" i="7"/>
  <c r="J3499" i="7" s="1"/>
  <c r="I3498" i="7"/>
  <c r="J3498" i="7" s="1"/>
  <c r="I3491" i="7"/>
  <c r="J3491" i="7" s="1"/>
  <c r="I3490" i="7"/>
  <c r="J3490" i="7" s="1"/>
  <c r="L3489" i="7" s="1"/>
  <c r="H514" i="5" s="1"/>
  <c r="I3484" i="7"/>
  <c r="J3484" i="7" s="1"/>
  <c r="I3483" i="7"/>
  <c r="J3483" i="7" s="1"/>
  <c r="L3482" i="7" s="1"/>
  <c r="H513" i="5" s="1"/>
  <c r="I3477" i="7"/>
  <c r="J3477" i="7" s="1"/>
  <c r="I3476" i="7"/>
  <c r="J3476" i="7" s="1"/>
  <c r="L3475" i="7" s="1"/>
  <c r="H512" i="5" s="1"/>
  <c r="I3470" i="7"/>
  <c r="J3470" i="7" s="1"/>
  <c r="I3469" i="7"/>
  <c r="J3469" i="7" s="1"/>
  <c r="L3468" i="7" s="1"/>
  <c r="H511" i="5" s="1"/>
  <c r="I3463" i="7"/>
  <c r="J3463" i="7" s="1"/>
  <c r="I3462" i="7"/>
  <c r="J3462" i="7" s="1"/>
  <c r="L3461" i="7" s="1"/>
  <c r="H510" i="5" s="1"/>
  <c r="I3456" i="7"/>
  <c r="J3456" i="7" s="1"/>
  <c r="I3455" i="7"/>
  <c r="J3455" i="7" s="1"/>
  <c r="L3454" i="7" s="1"/>
  <c r="H509" i="5" s="1"/>
  <c r="J3449" i="7"/>
  <c r="I3449" i="7"/>
  <c r="I3448" i="7"/>
  <c r="J3448" i="7" s="1"/>
  <c r="L3447" i="7" s="1"/>
  <c r="H508" i="5" s="1"/>
  <c r="I3442" i="7"/>
  <c r="J3442" i="7" s="1"/>
  <c r="I3441" i="7"/>
  <c r="J3441" i="7" s="1"/>
  <c r="L3440" i="7" s="1"/>
  <c r="H507" i="5" s="1"/>
  <c r="I3435" i="7"/>
  <c r="J3435" i="7" s="1"/>
  <c r="I3434" i="7"/>
  <c r="J3434" i="7" s="1"/>
  <c r="L3433" i="7" s="1"/>
  <c r="H506" i="5" s="1"/>
  <c r="I3428" i="7"/>
  <c r="J3428" i="7" s="1"/>
  <c r="I3427" i="7"/>
  <c r="J3427" i="7" s="1"/>
  <c r="L3426" i="7" s="1"/>
  <c r="H505" i="5" s="1"/>
  <c r="J3421" i="7"/>
  <c r="I3421" i="7"/>
  <c r="I3420" i="7"/>
  <c r="J3420" i="7" s="1"/>
  <c r="I3419" i="7"/>
  <c r="J3419" i="7" s="1"/>
  <c r="K3417" i="7" s="1"/>
  <c r="G504" i="5" s="1"/>
  <c r="I3418" i="7"/>
  <c r="J3418" i="7" s="1"/>
  <c r="I3412" i="7"/>
  <c r="J3412" i="7" s="1"/>
  <c r="I3411" i="7"/>
  <c r="J3411" i="7" s="1"/>
  <c r="I3410" i="7"/>
  <c r="J3410" i="7" s="1"/>
  <c r="K3408" i="7" s="1"/>
  <c r="G503" i="5" s="1"/>
  <c r="I3409" i="7"/>
  <c r="J3409" i="7" s="1"/>
  <c r="I3403" i="7"/>
  <c r="J3403" i="7" s="1"/>
  <c r="I3402" i="7"/>
  <c r="J3402" i="7" s="1"/>
  <c r="I3401" i="7"/>
  <c r="J3401" i="7" s="1"/>
  <c r="I3400" i="7"/>
  <c r="J3400" i="7" s="1"/>
  <c r="I3399" i="7"/>
  <c r="J3399" i="7" s="1"/>
  <c r="I3393" i="7"/>
  <c r="J3393" i="7" s="1"/>
  <c r="I3392" i="7"/>
  <c r="J3392" i="7" s="1"/>
  <c r="I3391" i="7"/>
  <c r="J3391" i="7" s="1"/>
  <c r="J3390" i="7"/>
  <c r="I3390" i="7"/>
  <c r="I3389" i="7"/>
  <c r="J3389" i="7" s="1"/>
  <c r="I3383" i="7"/>
  <c r="J3383" i="7" s="1"/>
  <c r="I3382" i="7"/>
  <c r="J3382" i="7" s="1"/>
  <c r="I3381" i="7"/>
  <c r="J3381" i="7" s="1"/>
  <c r="I3380" i="7"/>
  <c r="J3380" i="7" s="1"/>
  <c r="I3379" i="7"/>
  <c r="J3379" i="7" s="1"/>
  <c r="I3373" i="7"/>
  <c r="J3373" i="7" s="1"/>
  <c r="I3372" i="7"/>
  <c r="J3372" i="7" s="1"/>
  <c r="I3371" i="7"/>
  <c r="J3371" i="7" s="1"/>
  <c r="I3370" i="7"/>
  <c r="J3370" i="7" s="1"/>
  <c r="K3368" i="7" s="1"/>
  <c r="G499" i="5" s="1"/>
  <c r="I3369" i="7"/>
  <c r="J3369" i="7" s="1"/>
  <c r="I3363" i="7"/>
  <c r="J3363" i="7" s="1"/>
  <c r="I3362" i="7"/>
  <c r="J3362" i="7" s="1"/>
  <c r="I3361" i="7"/>
  <c r="J3361" i="7" s="1"/>
  <c r="I3360" i="7"/>
  <c r="J3360" i="7" s="1"/>
  <c r="J3359" i="7"/>
  <c r="I3359" i="7"/>
  <c r="I3358" i="7"/>
  <c r="J3358" i="7" s="1"/>
  <c r="I3357" i="7"/>
  <c r="J3357" i="7" s="1"/>
  <c r="I3356" i="7"/>
  <c r="J3356" i="7" s="1"/>
  <c r="I3350" i="7"/>
  <c r="J3350" i="7" s="1"/>
  <c r="I3349" i="7"/>
  <c r="J3349" i="7" s="1"/>
  <c r="I3348" i="7"/>
  <c r="J3348" i="7" s="1"/>
  <c r="I3347" i="7"/>
  <c r="J3347" i="7" s="1"/>
  <c r="I3346" i="7"/>
  <c r="J3346" i="7" s="1"/>
  <c r="I3345" i="7"/>
  <c r="J3345" i="7" s="1"/>
  <c r="I3344" i="7"/>
  <c r="J3344" i="7" s="1"/>
  <c r="I3343" i="7"/>
  <c r="J3343" i="7" s="1"/>
  <c r="I3337" i="7"/>
  <c r="J3337" i="7" s="1"/>
  <c r="I3336" i="7"/>
  <c r="J3336" i="7" s="1"/>
  <c r="I3335" i="7"/>
  <c r="J3335" i="7" s="1"/>
  <c r="I3334" i="7"/>
  <c r="J3334" i="7" s="1"/>
  <c r="I3333" i="7"/>
  <c r="J3333" i="7" s="1"/>
  <c r="I3327" i="7"/>
  <c r="J3327" i="7" s="1"/>
  <c r="I3326" i="7"/>
  <c r="J3326" i="7" s="1"/>
  <c r="I3325" i="7"/>
  <c r="J3325" i="7" s="1"/>
  <c r="I3324" i="7"/>
  <c r="J3324" i="7" s="1"/>
  <c r="K3322" i="7" s="1"/>
  <c r="G495" i="5" s="1"/>
  <c r="I3323" i="7"/>
  <c r="J3323" i="7" s="1"/>
  <c r="I3317" i="7"/>
  <c r="J3317" i="7" s="1"/>
  <c r="I3316" i="7"/>
  <c r="J3316" i="7" s="1"/>
  <c r="J3315" i="7"/>
  <c r="I3315" i="7"/>
  <c r="I3314" i="7"/>
  <c r="J3314" i="7" s="1"/>
  <c r="I3313" i="7"/>
  <c r="J3313" i="7" s="1"/>
  <c r="I3307" i="7"/>
  <c r="J3307" i="7" s="1"/>
  <c r="I3306" i="7"/>
  <c r="J3306" i="7" s="1"/>
  <c r="I3305" i="7"/>
  <c r="J3305" i="7" s="1"/>
  <c r="I3304" i="7"/>
  <c r="J3304" i="7" s="1"/>
  <c r="I3303" i="7"/>
  <c r="J3303" i="7" s="1"/>
  <c r="I3297" i="7"/>
  <c r="J3297" i="7" s="1"/>
  <c r="I3296" i="7"/>
  <c r="J3296" i="7" s="1"/>
  <c r="I3295" i="7"/>
  <c r="J3295" i="7" s="1"/>
  <c r="I3294" i="7"/>
  <c r="J3294" i="7" s="1"/>
  <c r="I3293" i="7"/>
  <c r="J3293" i="7" s="1"/>
  <c r="I3287" i="7"/>
  <c r="J3287" i="7" s="1"/>
  <c r="I3286" i="7"/>
  <c r="J3286" i="7" s="1"/>
  <c r="I3285" i="7"/>
  <c r="J3285" i="7" s="1"/>
  <c r="J3284" i="7"/>
  <c r="I3284" i="7"/>
  <c r="I3283" i="7"/>
  <c r="J3283" i="7" s="1"/>
  <c r="I3277" i="7"/>
  <c r="J3277" i="7" s="1"/>
  <c r="I3276" i="7"/>
  <c r="J3276" i="7" s="1"/>
  <c r="I3275" i="7"/>
  <c r="J3275" i="7" s="1"/>
  <c r="I3274" i="7"/>
  <c r="J3274" i="7" s="1"/>
  <c r="I3268" i="7"/>
  <c r="J3268" i="7" s="1"/>
  <c r="I3267" i="7"/>
  <c r="J3267" i="7" s="1"/>
  <c r="I3266" i="7"/>
  <c r="J3266" i="7" s="1"/>
  <c r="I3265" i="7"/>
  <c r="J3265" i="7" s="1"/>
  <c r="I3259" i="7"/>
  <c r="J3259" i="7" s="1"/>
  <c r="I3258" i="7"/>
  <c r="J3258" i="7" s="1"/>
  <c r="I3257" i="7"/>
  <c r="J3257" i="7" s="1"/>
  <c r="K3255" i="7" s="1"/>
  <c r="G488" i="5" s="1"/>
  <c r="I3256" i="7"/>
  <c r="J3256" i="7" s="1"/>
  <c r="I3250" i="7"/>
  <c r="J3250" i="7" s="1"/>
  <c r="I3249" i="7"/>
  <c r="J3249" i="7" s="1"/>
  <c r="J3248" i="7"/>
  <c r="I3248" i="7"/>
  <c r="I3247" i="7"/>
  <c r="J3247" i="7" s="1"/>
  <c r="I3241" i="7"/>
  <c r="J3241" i="7" s="1"/>
  <c r="I3240" i="7"/>
  <c r="J3240" i="7" s="1"/>
  <c r="I3239" i="7"/>
  <c r="J3239" i="7" s="1"/>
  <c r="I3238" i="7"/>
  <c r="J3238" i="7" s="1"/>
  <c r="I3232" i="7"/>
  <c r="J3232" i="7" s="1"/>
  <c r="I3231" i="7"/>
  <c r="J3231" i="7" s="1"/>
  <c r="I3230" i="7"/>
  <c r="J3230" i="7" s="1"/>
  <c r="I3229" i="7"/>
  <c r="J3229" i="7" s="1"/>
  <c r="I3223" i="7"/>
  <c r="J3223" i="7" s="1"/>
  <c r="I3222" i="7"/>
  <c r="J3222" i="7" s="1"/>
  <c r="I3221" i="7"/>
  <c r="J3221" i="7" s="1"/>
  <c r="K3219" i="7" s="1"/>
  <c r="G484" i="5" s="1"/>
  <c r="I3220" i="7"/>
  <c r="J3220" i="7" s="1"/>
  <c r="I3214" i="7"/>
  <c r="J3214" i="7" s="1"/>
  <c r="I3213" i="7"/>
  <c r="J3213" i="7" s="1"/>
  <c r="J3212" i="7"/>
  <c r="I3212" i="7"/>
  <c r="I3211" i="7"/>
  <c r="J3211" i="7" s="1"/>
  <c r="I3205" i="7"/>
  <c r="J3205" i="7" s="1"/>
  <c r="I3204" i="7"/>
  <c r="J3204" i="7" s="1"/>
  <c r="I3203" i="7"/>
  <c r="J3203" i="7" s="1"/>
  <c r="I3202" i="7"/>
  <c r="J3202" i="7" s="1"/>
  <c r="I3196" i="7"/>
  <c r="J3196" i="7" s="1"/>
  <c r="I3195" i="7"/>
  <c r="J3195" i="7" s="1"/>
  <c r="I3194" i="7"/>
  <c r="J3194" i="7" s="1"/>
  <c r="I3193" i="7"/>
  <c r="J3193" i="7" s="1"/>
  <c r="I3187" i="7"/>
  <c r="J3187" i="7" s="1"/>
  <c r="I3186" i="7"/>
  <c r="J3186" i="7" s="1"/>
  <c r="I3185" i="7"/>
  <c r="J3185" i="7" s="1"/>
  <c r="K3183" i="7" s="1"/>
  <c r="G480" i="5" s="1"/>
  <c r="I3184" i="7"/>
  <c r="J3184" i="7" s="1"/>
  <c r="I3178" i="7"/>
  <c r="J3178" i="7" s="1"/>
  <c r="I3177" i="7"/>
  <c r="J3177" i="7" s="1"/>
  <c r="J3176" i="7"/>
  <c r="I3176" i="7"/>
  <c r="I3175" i="7"/>
  <c r="J3175" i="7" s="1"/>
  <c r="I3169" i="7"/>
  <c r="J3169" i="7" s="1"/>
  <c r="I3168" i="7"/>
  <c r="J3168" i="7" s="1"/>
  <c r="I3167" i="7"/>
  <c r="J3167" i="7" s="1"/>
  <c r="I3166" i="7"/>
  <c r="J3166" i="7" s="1"/>
  <c r="I3160" i="7"/>
  <c r="J3160" i="7" s="1"/>
  <c r="I3159" i="7"/>
  <c r="J3159" i="7" s="1"/>
  <c r="I3158" i="7"/>
  <c r="J3158" i="7" s="1"/>
  <c r="I3157" i="7"/>
  <c r="J3157" i="7" s="1"/>
  <c r="I3151" i="7"/>
  <c r="J3151" i="7" s="1"/>
  <c r="I3150" i="7"/>
  <c r="J3150" i="7" s="1"/>
  <c r="I3149" i="7"/>
  <c r="J3149" i="7" s="1"/>
  <c r="K3147" i="7" s="1"/>
  <c r="G476" i="5" s="1"/>
  <c r="I3148" i="7"/>
  <c r="J3148" i="7" s="1"/>
  <c r="I3142" i="7"/>
  <c r="J3142" i="7" s="1"/>
  <c r="I3141" i="7"/>
  <c r="J3141" i="7" s="1"/>
  <c r="J3140" i="7"/>
  <c r="I3140" i="7"/>
  <c r="I3139" i="7"/>
  <c r="J3139" i="7" s="1"/>
  <c r="I3133" i="7"/>
  <c r="J3133" i="7" s="1"/>
  <c r="I3132" i="7"/>
  <c r="J3132" i="7" s="1"/>
  <c r="I3131" i="7"/>
  <c r="J3131" i="7" s="1"/>
  <c r="I3130" i="7"/>
  <c r="J3130" i="7" s="1"/>
  <c r="I8503" i="7"/>
  <c r="J8503" i="7" s="1"/>
  <c r="I8502" i="7"/>
  <c r="J8502" i="7" s="1"/>
  <c r="I8501" i="7"/>
  <c r="J8501" i="7" s="1"/>
  <c r="I8500" i="7"/>
  <c r="J8500" i="7" s="1"/>
  <c r="I8499" i="7"/>
  <c r="J8499" i="7" s="1"/>
  <c r="I8493" i="7"/>
  <c r="J8493" i="7" s="1"/>
  <c r="I8492" i="7"/>
  <c r="J8492" i="7" s="1"/>
  <c r="K8489" i="7" s="1"/>
  <c r="G1079" i="5" s="1"/>
  <c r="I8491" i="7"/>
  <c r="J8491" i="7" s="1"/>
  <c r="I8490" i="7"/>
  <c r="J8490" i="7" s="1"/>
  <c r="I8484" i="7"/>
  <c r="J8484" i="7" s="1"/>
  <c r="J8483" i="7"/>
  <c r="I8483" i="7"/>
  <c r="I8482" i="7"/>
  <c r="J8482" i="7" s="1"/>
  <c r="I8481" i="7"/>
  <c r="J8481" i="7" s="1"/>
  <c r="I8475" i="7"/>
  <c r="J8475" i="7" s="1"/>
  <c r="I8474" i="7"/>
  <c r="J8474" i="7" s="1"/>
  <c r="I8473" i="7"/>
  <c r="J8473" i="7" s="1"/>
  <c r="I8472" i="7"/>
  <c r="J8472" i="7" s="1"/>
  <c r="I8466" i="7"/>
  <c r="J8466" i="7" s="1"/>
  <c r="I8465" i="7"/>
  <c r="J8465" i="7" s="1"/>
  <c r="I8464" i="7"/>
  <c r="J8464" i="7" s="1"/>
  <c r="I8463" i="7"/>
  <c r="J8463" i="7" s="1"/>
  <c r="I8457" i="7"/>
  <c r="J8457" i="7" s="1"/>
  <c r="I8456" i="7"/>
  <c r="J8456" i="7" s="1"/>
  <c r="I8455" i="7"/>
  <c r="J8455" i="7" s="1"/>
  <c r="I8454" i="7"/>
  <c r="J8454" i="7" s="1"/>
  <c r="K8452" i="7" s="1"/>
  <c r="G1075" i="5" s="1"/>
  <c r="I8453" i="7"/>
  <c r="J8453" i="7" s="1"/>
  <c r="J8447" i="7"/>
  <c r="I8447" i="7"/>
  <c r="I8446" i="7"/>
  <c r="J8446" i="7" s="1"/>
  <c r="I8445" i="7"/>
  <c r="J8445" i="7" s="1"/>
  <c r="I8444" i="7"/>
  <c r="J8444" i="7" s="1"/>
  <c r="I8443" i="7"/>
  <c r="J8443" i="7" s="1"/>
  <c r="I8437" i="7"/>
  <c r="J8437" i="7" s="1"/>
  <c r="I8436" i="7"/>
  <c r="J8436" i="7" s="1"/>
  <c r="I8435" i="7"/>
  <c r="J8435" i="7" s="1"/>
  <c r="I8434" i="7"/>
  <c r="J8434" i="7" s="1"/>
  <c r="I8433" i="7"/>
  <c r="J8433" i="7" s="1"/>
  <c r="I8427" i="7"/>
  <c r="J8427" i="7" s="1"/>
  <c r="I8426" i="7"/>
  <c r="J8426" i="7" s="1"/>
  <c r="I8425" i="7"/>
  <c r="J8425" i="7" s="1"/>
  <c r="I8424" i="7"/>
  <c r="J8424" i="7" s="1"/>
  <c r="I8423" i="7"/>
  <c r="J8423" i="7" s="1"/>
  <c r="I8417" i="7"/>
  <c r="J8417" i="7" s="1"/>
  <c r="J8416" i="7"/>
  <c r="I8416" i="7"/>
  <c r="I8415" i="7"/>
  <c r="J8415" i="7" s="1"/>
  <c r="I8414" i="7"/>
  <c r="J8414" i="7" s="1"/>
  <c r="I8408" i="7"/>
  <c r="J8408" i="7" s="1"/>
  <c r="I8407" i="7"/>
  <c r="J8407" i="7" s="1"/>
  <c r="I8406" i="7"/>
  <c r="J8406" i="7" s="1"/>
  <c r="I8405" i="7"/>
  <c r="J8405" i="7" s="1"/>
  <c r="I8399" i="7"/>
  <c r="J8399" i="7" s="1"/>
  <c r="I8398" i="7"/>
  <c r="J8398" i="7" s="1"/>
  <c r="I8397" i="7"/>
  <c r="J8397" i="7" s="1"/>
  <c r="I8396" i="7"/>
  <c r="J8396" i="7" s="1"/>
  <c r="I8390" i="7"/>
  <c r="J8390" i="7" s="1"/>
  <c r="I8389" i="7"/>
  <c r="J8389" i="7" s="1"/>
  <c r="I8388" i="7"/>
  <c r="J8388" i="7" s="1"/>
  <c r="J8387" i="7"/>
  <c r="I8387" i="7"/>
  <c r="I8381" i="7"/>
  <c r="J8381" i="7" s="1"/>
  <c r="I8380" i="7"/>
  <c r="J8380" i="7" s="1"/>
  <c r="I8379" i="7"/>
  <c r="J8379" i="7" s="1"/>
  <c r="I8378" i="7"/>
  <c r="J8378" i="7" s="1"/>
  <c r="I8372" i="7"/>
  <c r="J8372" i="7" s="1"/>
  <c r="I8371" i="7"/>
  <c r="J8371" i="7" s="1"/>
  <c r="I8370" i="7"/>
  <c r="J8370" i="7" s="1"/>
  <c r="I8369" i="7"/>
  <c r="J8369" i="7" s="1"/>
  <c r="I8368" i="7"/>
  <c r="J8368" i="7" s="1"/>
  <c r="I8362" i="7"/>
  <c r="J8362" i="7" s="1"/>
  <c r="I8361" i="7"/>
  <c r="J8361" i="7" s="1"/>
  <c r="I8360" i="7"/>
  <c r="J8360" i="7" s="1"/>
  <c r="I8359" i="7"/>
  <c r="J8359" i="7" s="1"/>
  <c r="I8353" i="7"/>
  <c r="J8353" i="7" s="1"/>
  <c r="I8352" i="7"/>
  <c r="J8352" i="7" s="1"/>
  <c r="I8351" i="7"/>
  <c r="J8351" i="7" s="1"/>
  <c r="I8350" i="7"/>
  <c r="J8350" i="7" s="1"/>
  <c r="I8344" i="7"/>
  <c r="J8344" i="7" s="1"/>
  <c r="I8343" i="7"/>
  <c r="J8343" i="7" s="1"/>
  <c r="I8342" i="7"/>
  <c r="J8342" i="7" s="1"/>
  <c r="I8341" i="7"/>
  <c r="J8341" i="7" s="1"/>
  <c r="I8340" i="7"/>
  <c r="J8340" i="7" s="1"/>
  <c r="I8334" i="7"/>
  <c r="J8334" i="7" s="1"/>
  <c r="I8333" i="7"/>
  <c r="J8333" i="7" s="1"/>
  <c r="I8332" i="7"/>
  <c r="J8332" i="7" s="1"/>
  <c r="I8331" i="7"/>
  <c r="J8331" i="7" s="1"/>
  <c r="I8330" i="7"/>
  <c r="J8330" i="7" s="1"/>
  <c r="I8329" i="7"/>
  <c r="J8329" i="7" s="1"/>
  <c r="K8327" i="7" s="1"/>
  <c r="G1062" i="5" s="1"/>
  <c r="I8328" i="7"/>
  <c r="J8328" i="7" s="1"/>
  <c r="I8320" i="7"/>
  <c r="J8320" i="7" s="1"/>
  <c r="I8319" i="7"/>
  <c r="J8319" i="7" s="1"/>
  <c r="J8318" i="7"/>
  <c r="I8318" i="7"/>
  <c r="I8317" i="7"/>
  <c r="J8317" i="7" s="1"/>
  <c r="I8316" i="7"/>
  <c r="J8316" i="7" s="1"/>
  <c r="I8310" i="7"/>
  <c r="J8310" i="7" s="1"/>
  <c r="I8309" i="7"/>
  <c r="J8309" i="7" s="1"/>
  <c r="I8308" i="7"/>
  <c r="J8308" i="7" s="1"/>
  <c r="I8307" i="7"/>
  <c r="J8307" i="7" s="1"/>
  <c r="I8306" i="7"/>
  <c r="J8306" i="7" s="1"/>
  <c r="I8305" i="7"/>
  <c r="J8305" i="7" s="1"/>
  <c r="I8304" i="7"/>
  <c r="J8304" i="7" s="1"/>
  <c r="I8303" i="7"/>
  <c r="J8303" i="7" s="1"/>
  <c r="I8302" i="7"/>
  <c r="J8302" i="7" s="1"/>
  <c r="I8301" i="7"/>
  <c r="J8301" i="7" s="1"/>
  <c r="I8300" i="7"/>
  <c r="J8300" i="7" s="1"/>
  <c r="I8299" i="7"/>
  <c r="J8299" i="7" s="1"/>
  <c r="I8298" i="7"/>
  <c r="J8298" i="7" s="1"/>
  <c r="I8297" i="7"/>
  <c r="J8297" i="7" s="1"/>
  <c r="I8296" i="7"/>
  <c r="J8296" i="7" s="1"/>
  <c r="I8290" i="7"/>
  <c r="J8290" i="7" s="1"/>
  <c r="I8289" i="7"/>
  <c r="J8289" i="7" s="1"/>
  <c r="I8288" i="7"/>
  <c r="J8288" i="7" s="1"/>
  <c r="I8287" i="7"/>
  <c r="J8287" i="7" s="1"/>
  <c r="I8286" i="7"/>
  <c r="J8286" i="7" s="1"/>
  <c r="I8285" i="7"/>
  <c r="J8285" i="7" s="1"/>
  <c r="I8279" i="7"/>
  <c r="J8279" i="7" s="1"/>
  <c r="I8278" i="7"/>
  <c r="J8278" i="7" s="1"/>
  <c r="I8277" i="7"/>
  <c r="J8277" i="7" s="1"/>
  <c r="I8276" i="7"/>
  <c r="J8276" i="7" s="1"/>
  <c r="I8275" i="7"/>
  <c r="J8275" i="7" s="1"/>
  <c r="I8274" i="7"/>
  <c r="J8274" i="7" s="1"/>
  <c r="I8268" i="7"/>
  <c r="J8268" i="7" s="1"/>
  <c r="I8267" i="7"/>
  <c r="J8267" i="7" s="1"/>
  <c r="I8266" i="7"/>
  <c r="J8266" i="7" s="1"/>
  <c r="I8265" i="7"/>
  <c r="J8265" i="7" s="1"/>
  <c r="I8264" i="7"/>
  <c r="J8264" i="7" s="1"/>
  <c r="I8263" i="7"/>
  <c r="J8263" i="7" s="1"/>
  <c r="I8262" i="7"/>
  <c r="J8262" i="7" s="1"/>
  <c r="I8261" i="7"/>
  <c r="J8261" i="7" s="1"/>
  <c r="I8260" i="7"/>
  <c r="J8260" i="7" s="1"/>
  <c r="I8259" i="7"/>
  <c r="J8259" i="7" s="1"/>
  <c r="I8258" i="7"/>
  <c r="J8258" i="7" s="1"/>
  <c r="I8257" i="7"/>
  <c r="J8257" i="7" s="1"/>
  <c r="I8256" i="7"/>
  <c r="J8256" i="7" s="1"/>
  <c r="I8250" i="7"/>
  <c r="J8250" i="7" s="1"/>
  <c r="I8249" i="7"/>
  <c r="J8249" i="7" s="1"/>
  <c r="I8248" i="7"/>
  <c r="J8248" i="7" s="1"/>
  <c r="I8247" i="7"/>
  <c r="J8247" i="7" s="1"/>
  <c r="K8245" i="7" s="1"/>
  <c r="G1054" i="5" s="1"/>
  <c r="I8246" i="7"/>
  <c r="J8246" i="7" s="1"/>
  <c r="I8240" i="7"/>
  <c r="J8240" i="7" s="1"/>
  <c r="I8239" i="7"/>
  <c r="J8239" i="7" s="1"/>
  <c r="L8238" i="7" s="1"/>
  <c r="H1053" i="5" s="1"/>
  <c r="J8233" i="7"/>
  <c r="I8233" i="7"/>
  <c r="I8232" i="7"/>
  <c r="J8232" i="7" s="1"/>
  <c r="I8231" i="7"/>
  <c r="J8231" i="7" s="1"/>
  <c r="I8230" i="7"/>
  <c r="J8230" i="7" s="1"/>
  <c r="I8224" i="7"/>
  <c r="J8224" i="7" s="1"/>
  <c r="I8223" i="7"/>
  <c r="J8223" i="7" s="1"/>
  <c r="I8222" i="7"/>
  <c r="J8222" i="7" s="1"/>
  <c r="I8221" i="7"/>
  <c r="J8221" i="7" s="1"/>
  <c r="I8215" i="7"/>
  <c r="J8215" i="7" s="1"/>
  <c r="I8214" i="7"/>
  <c r="J8214" i="7" s="1"/>
  <c r="I8213" i="7"/>
  <c r="J8213" i="7" s="1"/>
  <c r="I8212" i="7"/>
  <c r="J8212" i="7" s="1"/>
  <c r="I8211" i="7"/>
  <c r="J8211" i="7" s="1"/>
  <c r="I8210" i="7"/>
  <c r="J8210" i="7" s="1"/>
  <c r="I8209" i="7"/>
  <c r="J8209" i="7" s="1"/>
  <c r="I8208" i="7"/>
  <c r="J8208" i="7" s="1"/>
  <c r="I8207" i="7"/>
  <c r="J8207" i="7" s="1"/>
  <c r="K8205" i="7" s="1"/>
  <c r="G1050" i="5" s="1"/>
  <c r="I8206" i="7"/>
  <c r="J8206" i="7" s="1"/>
  <c r="I8200" i="7"/>
  <c r="J8200" i="7" s="1"/>
  <c r="L8197" i="7" s="1"/>
  <c r="H1049" i="5" s="1"/>
  <c r="I8199" i="7"/>
  <c r="J8199" i="7" s="1"/>
  <c r="K8197" i="7" s="1"/>
  <c r="G1049" i="5" s="1"/>
  <c r="I8198" i="7"/>
  <c r="J8198" i="7" s="1"/>
  <c r="I8191" i="7"/>
  <c r="J8191" i="7" s="1"/>
  <c r="I8190" i="7"/>
  <c r="J8190" i="7" s="1"/>
  <c r="I8189" i="7"/>
  <c r="J8189" i="7" s="1"/>
  <c r="I8188" i="7"/>
  <c r="J8188" i="7" s="1"/>
  <c r="I8187" i="7"/>
  <c r="J8187" i="7" s="1"/>
  <c r="I8186" i="7"/>
  <c r="J8186" i="7" s="1"/>
  <c r="I8185" i="7"/>
  <c r="J8185" i="7" s="1"/>
  <c r="I8179" i="7"/>
  <c r="J8179" i="7" s="1"/>
  <c r="I8178" i="7"/>
  <c r="J8178" i="7" s="1"/>
  <c r="I8177" i="7"/>
  <c r="J8177" i="7" s="1"/>
  <c r="I8176" i="7"/>
  <c r="J8176" i="7" s="1"/>
  <c r="I8175" i="7"/>
  <c r="J8175" i="7" s="1"/>
  <c r="I8174" i="7"/>
  <c r="J8174" i="7" s="1"/>
  <c r="I8173" i="7"/>
  <c r="J8173" i="7" s="1"/>
  <c r="I8167" i="7"/>
  <c r="J8167" i="7" s="1"/>
  <c r="L8164" i="7" s="1"/>
  <c r="H1045" i="5" s="1"/>
  <c r="I8166" i="7"/>
  <c r="J8166" i="7" s="1"/>
  <c r="K8164" i="7" s="1"/>
  <c r="G1045" i="5" s="1"/>
  <c r="I8165" i="7"/>
  <c r="J8165" i="7" s="1"/>
  <c r="I8158" i="7"/>
  <c r="J8158" i="7" s="1"/>
  <c r="I8157" i="7"/>
  <c r="J8157" i="7" s="1"/>
  <c r="I8156" i="7"/>
  <c r="J8156" i="7" s="1"/>
  <c r="I8155" i="7"/>
  <c r="J8155" i="7" s="1"/>
  <c r="I8154" i="7"/>
  <c r="J8154" i="7" s="1"/>
  <c r="I8153" i="7"/>
  <c r="J8153" i="7" s="1"/>
  <c r="I8152" i="7"/>
  <c r="J8152" i="7" s="1"/>
  <c r="I8151" i="7"/>
  <c r="J8151" i="7" s="1"/>
  <c r="I8150" i="7"/>
  <c r="J8150" i="7" s="1"/>
  <c r="I8149" i="7"/>
  <c r="J8149" i="7" s="1"/>
  <c r="I8148" i="7"/>
  <c r="J8148" i="7" s="1"/>
  <c r="I8147" i="7"/>
  <c r="J8147" i="7" s="1"/>
  <c r="I8146" i="7"/>
  <c r="J8146" i="7" s="1"/>
  <c r="I8145" i="7"/>
  <c r="J8145" i="7" s="1"/>
  <c r="I8144" i="7"/>
  <c r="J8144" i="7" s="1"/>
  <c r="K8142" i="7" s="1"/>
  <c r="G1043" i="5" s="1"/>
  <c r="I8143" i="7"/>
  <c r="J8143" i="7" s="1"/>
  <c r="I8137" i="7"/>
  <c r="J8137" i="7" s="1"/>
  <c r="I8136" i="7"/>
  <c r="J8136" i="7" s="1"/>
  <c r="I8135" i="7"/>
  <c r="J8135" i="7" s="1"/>
  <c r="I8134" i="7"/>
  <c r="J8134" i="7" s="1"/>
  <c r="I8133" i="7"/>
  <c r="J8133" i="7" s="1"/>
  <c r="I8132" i="7"/>
  <c r="J8132" i="7" s="1"/>
  <c r="I8131" i="7"/>
  <c r="J8131" i="7" s="1"/>
  <c r="I8130" i="7"/>
  <c r="J8130" i="7" s="1"/>
  <c r="I8129" i="7"/>
  <c r="J8129" i="7" s="1"/>
  <c r="I8128" i="7"/>
  <c r="J8128" i="7" s="1"/>
  <c r="J8127" i="7"/>
  <c r="I8127" i="7"/>
  <c r="I8126" i="7"/>
  <c r="J8126" i="7" s="1"/>
  <c r="I8125" i="7"/>
  <c r="J8125" i="7" s="1"/>
  <c r="I8124" i="7"/>
  <c r="J8124" i="7" s="1"/>
  <c r="K8122" i="7" s="1"/>
  <c r="G1042" i="5" s="1"/>
  <c r="I8123" i="7"/>
  <c r="J8123" i="7" s="1"/>
  <c r="I8116" i="7"/>
  <c r="J8116" i="7" s="1"/>
  <c r="I8115" i="7"/>
  <c r="J8115" i="7" s="1"/>
  <c r="I8114" i="7"/>
  <c r="J8114" i="7" s="1"/>
  <c r="I8113" i="7"/>
  <c r="J8113" i="7" s="1"/>
  <c r="I8112" i="7"/>
  <c r="J8112" i="7" s="1"/>
  <c r="I8111" i="7"/>
  <c r="J8111" i="7" s="1"/>
  <c r="I8105" i="7"/>
  <c r="J8105" i="7" s="1"/>
  <c r="I8104" i="7"/>
  <c r="J8104" i="7" s="1"/>
  <c r="I8103" i="7"/>
  <c r="J8103" i="7" s="1"/>
  <c r="I8102" i="7"/>
  <c r="J8102" i="7" s="1"/>
  <c r="I8101" i="7"/>
  <c r="J8101" i="7" s="1"/>
  <c r="I8100" i="7"/>
  <c r="J8100" i="7" s="1"/>
  <c r="I8094" i="7"/>
  <c r="J8094" i="7" s="1"/>
  <c r="I8093" i="7"/>
  <c r="J8093" i="7" s="1"/>
  <c r="I8092" i="7"/>
  <c r="J8092" i="7" s="1"/>
  <c r="I8091" i="7"/>
  <c r="J8091" i="7" s="1"/>
  <c r="I8090" i="7"/>
  <c r="J8090" i="7" s="1"/>
  <c r="I8082" i="7"/>
  <c r="J8082" i="7" s="1"/>
  <c r="I8081" i="7"/>
  <c r="J8081" i="7" s="1"/>
  <c r="I8080" i="7"/>
  <c r="J8080" i="7" s="1"/>
  <c r="I8079" i="7"/>
  <c r="J8079" i="7" s="1"/>
  <c r="I8078" i="7"/>
  <c r="J8078" i="7" s="1"/>
  <c r="I8077" i="7"/>
  <c r="J8077" i="7" s="1"/>
  <c r="I8076" i="7"/>
  <c r="J8076" i="7" s="1"/>
  <c r="I8075" i="7"/>
  <c r="J8075" i="7" s="1"/>
  <c r="I8074" i="7"/>
  <c r="J8074" i="7" s="1"/>
  <c r="I8073" i="7"/>
  <c r="J8073" i="7" s="1"/>
  <c r="I8072" i="7"/>
  <c r="J8072" i="7" s="1"/>
  <c r="K8070" i="7" s="1"/>
  <c r="G1035" i="5" s="1"/>
  <c r="I8071" i="7"/>
  <c r="J8071" i="7" s="1"/>
  <c r="I8065" i="7"/>
  <c r="J8065" i="7" s="1"/>
  <c r="I8064" i="7"/>
  <c r="J8064" i="7" s="1"/>
  <c r="I8063" i="7"/>
  <c r="J8063" i="7" s="1"/>
  <c r="I8062" i="7"/>
  <c r="J8062" i="7" s="1"/>
  <c r="I8061" i="7"/>
  <c r="J8061" i="7" s="1"/>
  <c r="I8060" i="7"/>
  <c r="J8060" i="7" s="1"/>
  <c r="I8059" i="7"/>
  <c r="J8059" i="7" s="1"/>
  <c r="I8058" i="7"/>
  <c r="J8058" i="7" s="1"/>
  <c r="I8057" i="7"/>
  <c r="J8057" i="7" s="1"/>
  <c r="I8056" i="7"/>
  <c r="J8056" i="7" s="1"/>
  <c r="I8055" i="7"/>
  <c r="J8055" i="7" s="1"/>
  <c r="K8053" i="7" s="1"/>
  <c r="G1034" i="5" s="1"/>
  <c r="I8054" i="7"/>
  <c r="J8054" i="7" s="1"/>
  <c r="I8047" i="7"/>
  <c r="J8047" i="7" s="1"/>
  <c r="I8046" i="7"/>
  <c r="J8046" i="7" s="1"/>
  <c r="J8045" i="7"/>
  <c r="I8045" i="7"/>
  <c r="I8044" i="7"/>
  <c r="J8044" i="7" s="1"/>
  <c r="I8043" i="7"/>
  <c r="J8043" i="7" s="1"/>
  <c r="I8042" i="7"/>
  <c r="J8042" i="7" s="1"/>
  <c r="I8041" i="7"/>
  <c r="J8041" i="7" s="1"/>
  <c r="I8040" i="7"/>
  <c r="J8040" i="7" s="1"/>
  <c r="I8033" i="7"/>
  <c r="J8033" i="7" s="1"/>
  <c r="I8032" i="7"/>
  <c r="J8032" i="7" s="1"/>
  <c r="I8031" i="7"/>
  <c r="J8031" i="7" s="1"/>
  <c r="I8030" i="7"/>
  <c r="J8030" i="7" s="1"/>
  <c r="I8024" i="7"/>
  <c r="J8024" i="7" s="1"/>
  <c r="I8023" i="7"/>
  <c r="J8023" i="7" s="1"/>
  <c r="I8022" i="7"/>
  <c r="J8022" i="7" s="1"/>
  <c r="I8021" i="7"/>
  <c r="J8021" i="7" s="1"/>
  <c r="I8015" i="7"/>
  <c r="J8015" i="7" s="1"/>
  <c r="I8014" i="7"/>
  <c r="J8014" i="7" s="1"/>
  <c r="I8013" i="7"/>
  <c r="J8013" i="7" s="1"/>
  <c r="I8012" i="7"/>
  <c r="J8012" i="7" s="1"/>
  <c r="I8011" i="7"/>
  <c r="J8011" i="7" s="1"/>
  <c r="I8010" i="7"/>
  <c r="J8010" i="7" s="1"/>
  <c r="I8003" i="7"/>
  <c r="J8003" i="7" s="1"/>
  <c r="I8002" i="7"/>
  <c r="J8002" i="7" s="1"/>
  <c r="I8001" i="7"/>
  <c r="J8001" i="7" s="1"/>
  <c r="I8000" i="7"/>
  <c r="J8000" i="7" s="1"/>
  <c r="I7999" i="7"/>
  <c r="J7999" i="7" s="1"/>
  <c r="I3124" i="7"/>
  <c r="J3124" i="7" s="1"/>
  <c r="I3123" i="7"/>
  <c r="J3123" i="7" s="1"/>
  <c r="L3122" i="7" s="1"/>
  <c r="H473" i="5" s="1"/>
  <c r="I3114" i="7"/>
  <c r="J3114" i="7" s="1"/>
  <c r="I3113" i="7"/>
  <c r="J3113" i="7" s="1"/>
  <c r="I3112" i="7"/>
  <c r="J3112" i="7" s="1"/>
  <c r="I3111" i="7"/>
  <c r="J3111" i="7" s="1"/>
  <c r="I3110" i="7"/>
  <c r="J3110" i="7" s="1"/>
  <c r="J3109" i="7"/>
  <c r="I3109" i="7"/>
  <c r="I3108" i="7"/>
  <c r="J3108" i="7" s="1"/>
  <c r="I3107" i="7"/>
  <c r="J3107" i="7" s="1"/>
  <c r="I3106" i="7"/>
  <c r="J3106" i="7" s="1"/>
  <c r="I3100" i="7"/>
  <c r="J3100" i="7" s="1"/>
  <c r="I3099" i="7"/>
  <c r="J3099" i="7" s="1"/>
  <c r="I3098" i="7"/>
  <c r="J3098" i="7" s="1"/>
  <c r="I3097" i="7"/>
  <c r="J3097" i="7" s="1"/>
  <c r="I3096" i="7"/>
  <c r="J3096" i="7" s="1"/>
  <c r="I3095" i="7"/>
  <c r="J3095" i="7" s="1"/>
  <c r="I3089" i="7"/>
  <c r="J3089" i="7" s="1"/>
  <c r="I3088" i="7"/>
  <c r="J3088" i="7" s="1"/>
  <c r="I3087" i="7"/>
  <c r="J3087" i="7" s="1"/>
  <c r="I3086" i="7"/>
  <c r="J3086" i="7" s="1"/>
  <c r="I3085" i="7"/>
  <c r="J3085" i="7" s="1"/>
  <c r="I3084" i="7"/>
  <c r="J3084" i="7" s="1"/>
  <c r="I3078" i="7"/>
  <c r="J3078" i="7" s="1"/>
  <c r="I3077" i="7"/>
  <c r="J3077" i="7" s="1"/>
  <c r="J3076" i="7"/>
  <c r="I3075" i="7"/>
  <c r="J3075" i="7" s="1"/>
  <c r="I3074" i="7"/>
  <c r="J3074" i="7" s="1"/>
  <c r="I3066" i="7"/>
  <c r="J3066" i="7" s="1"/>
  <c r="I3065" i="7"/>
  <c r="J3065" i="7" s="1"/>
  <c r="I3064" i="7"/>
  <c r="J3064" i="7" s="1"/>
  <c r="I3063" i="7"/>
  <c r="J3063" i="7" s="1"/>
  <c r="I3062" i="7"/>
  <c r="J3062" i="7" s="1"/>
  <c r="I3061" i="7"/>
  <c r="J3061" i="7" s="1"/>
  <c r="I3060" i="7"/>
  <c r="J3060" i="7" s="1"/>
  <c r="I3059" i="7"/>
  <c r="J3059" i="7" s="1"/>
  <c r="I3058" i="7"/>
  <c r="J3058" i="7" s="1"/>
  <c r="I3052" i="7"/>
  <c r="J3052" i="7" s="1"/>
  <c r="I3051" i="7"/>
  <c r="J3051" i="7" s="1"/>
  <c r="I3050" i="7"/>
  <c r="J3050" i="7" s="1"/>
  <c r="I3049" i="7"/>
  <c r="J3049" i="7" s="1"/>
  <c r="I3048" i="7"/>
  <c r="J3048" i="7" s="1"/>
  <c r="I3047" i="7"/>
  <c r="J3047" i="7" s="1"/>
  <c r="I3041" i="7"/>
  <c r="J3041" i="7" s="1"/>
  <c r="I3040" i="7"/>
  <c r="J3040" i="7" s="1"/>
  <c r="J3039" i="7"/>
  <c r="I3038" i="7"/>
  <c r="J3038" i="7" s="1"/>
  <c r="I3037" i="7"/>
  <c r="J3037" i="7" s="1"/>
  <c r="I3030" i="7"/>
  <c r="J3030" i="7" s="1"/>
  <c r="I3029" i="7"/>
  <c r="J3029" i="7" s="1"/>
  <c r="I3028" i="7"/>
  <c r="J3028" i="7" s="1"/>
  <c r="K3027" i="7" s="1"/>
  <c r="G461" i="5" s="1"/>
  <c r="I3022" i="7"/>
  <c r="J3022" i="7" s="1"/>
  <c r="I3021" i="7"/>
  <c r="J3021" i="7" s="1"/>
  <c r="I3020" i="7"/>
  <c r="J3020" i="7" s="1"/>
  <c r="I3019" i="7"/>
  <c r="J3019" i="7" s="1"/>
  <c r="I3018" i="7"/>
  <c r="J3018" i="7" s="1"/>
  <c r="I3017" i="7"/>
  <c r="J3017" i="7" s="1"/>
  <c r="I3016" i="7"/>
  <c r="J3016" i="7" s="1"/>
  <c r="I3015" i="7"/>
  <c r="J3015" i="7" s="1"/>
  <c r="I3008" i="7"/>
  <c r="J3008" i="7" s="1"/>
  <c r="I3007" i="7"/>
  <c r="J3007" i="7" s="1"/>
  <c r="I3006" i="7"/>
  <c r="J3006" i="7" s="1"/>
  <c r="I3000" i="7"/>
  <c r="J3000" i="7" s="1"/>
  <c r="L2998" i="7" s="1"/>
  <c r="H457" i="5" s="1"/>
  <c r="I2999" i="7"/>
  <c r="J2999" i="7" s="1"/>
  <c r="I2993" i="7"/>
  <c r="J2993" i="7" s="1"/>
  <c r="I2992" i="7"/>
  <c r="J2992" i="7" s="1"/>
  <c r="J2991" i="7"/>
  <c r="I2990" i="7"/>
  <c r="J2990" i="7" s="1"/>
  <c r="I2989" i="7"/>
  <c r="J2989" i="7" s="1"/>
  <c r="J2988" i="7"/>
  <c r="I2988" i="7"/>
  <c r="I2987" i="7"/>
  <c r="J2987" i="7" s="1"/>
  <c r="I2986" i="7"/>
  <c r="J2986" i="7" s="1"/>
  <c r="I2985" i="7"/>
  <c r="J2985" i="7" s="1"/>
  <c r="I2984" i="7"/>
  <c r="J2984" i="7" s="1"/>
  <c r="I2976" i="7"/>
  <c r="J2976" i="7" s="1"/>
  <c r="I2975" i="7"/>
  <c r="J2975" i="7" s="1"/>
  <c r="I2974" i="7"/>
  <c r="J2974" i="7" s="1"/>
  <c r="I2973" i="7"/>
  <c r="J2973" i="7" s="1"/>
  <c r="I2972" i="7"/>
  <c r="J2972" i="7" s="1"/>
  <c r="I2971" i="7"/>
  <c r="J2971" i="7" s="1"/>
  <c r="I2970" i="7"/>
  <c r="J2970" i="7" s="1"/>
  <c r="I2969" i="7"/>
  <c r="J2969" i="7" s="1"/>
  <c r="I2968" i="7"/>
  <c r="J2968" i="7" s="1"/>
  <c r="I2962" i="7"/>
  <c r="J2962" i="7" s="1"/>
  <c r="I2961" i="7"/>
  <c r="J2961" i="7" s="1"/>
  <c r="I2960" i="7"/>
  <c r="J2960" i="7" s="1"/>
  <c r="I2959" i="7"/>
  <c r="J2959" i="7" s="1"/>
  <c r="I2958" i="7"/>
  <c r="J2958" i="7" s="1"/>
  <c r="K2956" i="7" s="1"/>
  <c r="G453" i="5" s="1"/>
  <c r="J2957" i="7"/>
  <c r="I2957" i="7"/>
  <c r="I2951" i="7"/>
  <c r="J2951" i="7" s="1"/>
  <c r="I2950" i="7"/>
  <c r="J2950" i="7" s="1"/>
  <c r="I2949" i="7"/>
  <c r="J2949" i="7" s="1"/>
  <c r="I2943" i="7"/>
  <c r="J2943" i="7" s="1"/>
  <c r="L2941" i="7" s="1"/>
  <c r="H451" i="5" s="1"/>
  <c r="I2942" i="7"/>
  <c r="J2942" i="7" s="1"/>
  <c r="I2934" i="7"/>
  <c r="J2934" i="7" s="1"/>
  <c r="L2932" i="7" s="1"/>
  <c r="H448" i="5" s="1"/>
  <c r="I2933" i="7"/>
  <c r="J2933" i="7" s="1"/>
  <c r="J2927" i="7"/>
  <c r="I2927" i="7"/>
  <c r="I2926" i="7"/>
  <c r="J2926" i="7" s="1"/>
  <c r="I2925" i="7"/>
  <c r="J2925" i="7" s="1"/>
  <c r="I2924" i="7"/>
  <c r="J2924" i="7" s="1"/>
  <c r="I2917" i="7"/>
  <c r="J2917" i="7" s="1"/>
  <c r="I2916" i="7"/>
  <c r="J2916" i="7" s="1"/>
  <c r="I2915" i="7"/>
  <c r="J2915" i="7" s="1"/>
  <c r="I2914" i="7"/>
  <c r="J2914" i="7" s="1"/>
  <c r="J2913" i="7"/>
  <c r="I2913" i="7"/>
  <c r="I2907" i="7"/>
  <c r="J2907" i="7" s="1"/>
  <c r="L2903" i="7" s="1"/>
  <c r="H444" i="5" s="1"/>
  <c r="I2906" i="7"/>
  <c r="J2906" i="7" s="1"/>
  <c r="I2905" i="7"/>
  <c r="J2905" i="7" s="1"/>
  <c r="I2904" i="7"/>
  <c r="J2904" i="7" s="1"/>
  <c r="I2898" i="7"/>
  <c r="J2898" i="7" s="1"/>
  <c r="L2894" i="7" s="1"/>
  <c r="H443" i="5" s="1"/>
  <c r="I2897" i="7"/>
  <c r="J2897" i="7" s="1"/>
  <c r="I2896" i="7"/>
  <c r="J2896" i="7" s="1"/>
  <c r="J2895" i="7"/>
  <c r="I2895" i="7"/>
  <c r="I2889" i="7"/>
  <c r="J2889" i="7" s="1"/>
  <c r="I2888" i="7"/>
  <c r="J2888" i="7" s="1"/>
  <c r="I2887" i="7"/>
  <c r="J2887" i="7" s="1"/>
  <c r="I2886" i="7"/>
  <c r="J2886" i="7" s="1"/>
  <c r="I2885" i="7"/>
  <c r="J2885" i="7" s="1"/>
  <c r="I2879" i="7"/>
  <c r="J2879" i="7" s="1"/>
  <c r="I2878" i="7"/>
  <c r="J2878" i="7" s="1"/>
  <c r="J2877" i="7"/>
  <c r="I2877" i="7"/>
  <c r="I2876" i="7"/>
  <c r="J2876" i="7" s="1"/>
  <c r="I2875" i="7"/>
  <c r="J2875" i="7" s="1"/>
  <c r="I2874" i="7"/>
  <c r="J2874" i="7" s="1"/>
  <c r="I2873" i="7"/>
  <c r="J2873" i="7" s="1"/>
  <c r="I2872" i="7"/>
  <c r="J2872" i="7" s="1"/>
  <c r="I2865" i="7"/>
  <c r="J2865" i="7" s="1"/>
  <c r="I2864" i="7"/>
  <c r="J2864" i="7" s="1"/>
  <c r="J2863" i="7"/>
  <c r="I2863" i="7"/>
  <c r="I2862" i="7"/>
  <c r="J2862" i="7" s="1"/>
  <c r="I2861" i="7"/>
  <c r="J2861" i="7" s="1"/>
  <c r="I2855" i="7"/>
  <c r="J2855" i="7" s="1"/>
  <c r="I2854" i="7"/>
  <c r="J2854" i="7" s="1"/>
  <c r="I2853" i="7"/>
  <c r="J2853" i="7" s="1"/>
  <c r="I2852" i="7"/>
  <c r="J2852" i="7" s="1"/>
  <c r="I2851" i="7"/>
  <c r="J2851" i="7" s="1"/>
  <c r="J2850" i="7"/>
  <c r="I2850" i="7"/>
  <c r="I2849" i="7"/>
  <c r="J2849" i="7" s="1"/>
  <c r="I2843" i="7"/>
  <c r="J2843" i="7" s="1"/>
  <c r="L2839" i="7" s="1"/>
  <c r="H437" i="5" s="1"/>
  <c r="I2842" i="7"/>
  <c r="J2842" i="7" s="1"/>
  <c r="I2841" i="7"/>
  <c r="J2841" i="7" s="1"/>
  <c r="I2840" i="7"/>
  <c r="J2840" i="7" s="1"/>
  <c r="I2834" i="7"/>
  <c r="J2834" i="7" s="1"/>
  <c r="I2833" i="7"/>
  <c r="J2833" i="7" s="1"/>
  <c r="J2832" i="7"/>
  <c r="I2832" i="7"/>
  <c r="I2831" i="7"/>
  <c r="J2831" i="7" s="1"/>
  <c r="I2830" i="7"/>
  <c r="J2830" i="7" s="1"/>
  <c r="I2824" i="7"/>
  <c r="J2824" i="7" s="1"/>
  <c r="I2823" i="7"/>
  <c r="J2823" i="7" s="1"/>
  <c r="I2822" i="7"/>
  <c r="J2822" i="7" s="1"/>
  <c r="I2821" i="7"/>
  <c r="J2821" i="7" s="1"/>
  <c r="I2820" i="7"/>
  <c r="J2820" i="7" s="1"/>
  <c r="J2819" i="7"/>
  <c r="I2819" i="7"/>
  <c r="I2818" i="7"/>
  <c r="J2818" i="7" s="1"/>
  <c r="I2817" i="7"/>
  <c r="J2817" i="7" s="1"/>
  <c r="I2811" i="7"/>
  <c r="J2811" i="7" s="1"/>
  <c r="L2809" i="7" s="1"/>
  <c r="H434" i="5" s="1"/>
  <c r="I2810" i="7"/>
  <c r="J2810" i="7" s="1"/>
  <c r="I2803" i="7"/>
  <c r="J2803" i="7" s="1"/>
  <c r="I2802" i="7"/>
  <c r="J2802" i="7" s="1"/>
  <c r="I2801" i="7"/>
  <c r="J2801" i="7" s="1"/>
  <c r="J2800" i="7"/>
  <c r="I2800" i="7"/>
  <c r="I2799" i="7"/>
  <c r="J2799" i="7" s="1"/>
  <c r="I2793" i="7"/>
  <c r="J2793" i="7" s="1"/>
  <c r="I2792" i="7"/>
  <c r="J2792" i="7" s="1"/>
  <c r="I2791" i="7"/>
  <c r="J2791" i="7" s="1"/>
  <c r="I2785" i="7"/>
  <c r="J2785" i="7" s="1"/>
  <c r="I2784" i="7"/>
  <c r="J2784" i="7" s="1"/>
  <c r="I2783" i="7"/>
  <c r="J2783" i="7" s="1"/>
  <c r="J2782" i="7"/>
  <c r="I2782" i="7"/>
  <c r="I2781" i="7"/>
  <c r="J2781" i="7" s="1"/>
  <c r="K2779" i="7" s="1"/>
  <c r="G430" i="5" s="1"/>
  <c r="I2780" i="7"/>
  <c r="J2780" i="7" s="1"/>
  <c r="I2774" i="7"/>
  <c r="J2774" i="7" s="1"/>
  <c r="I2773" i="7"/>
  <c r="J2773" i="7" s="1"/>
  <c r="J2772" i="7"/>
  <c r="I2771" i="7"/>
  <c r="J2771" i="7" s="1"/>
  <c r="I2770" i="7"/>
  <c r="J2770" i="7" s="1"/>
  <c r="I2763" i="7"/>
  <c r="J2763" i="7" s="1"/>
  <c r="L2761" i="7" s="1"/>
  <c r="H428" i="5" s="1"/>
  <c r="I2762" i="7"/>
  <c r="J2762" i="7" s="1"/>
  <c r="I2754" i="7"/>
  <c r="J2754" i="7" s="1"/>
  <c r="L2752" i="7" s="1"/>
  <c r="H425" i="5" s="1"/>
  <c r="I2753" i="7"/>
  <c r="J2753" i="7" s="1"/>
  <c r="I2747" i="7"/>
  <c r="J2747" i="7" s="1"/>
  <c r="I2746" i="7"/>
  <c r="J2746" i="7" s="1"/>
  <c r="I2745" i="7"/>
  <c r="J2745" i="7" s="1"/>
  <c r="J2739" i="7"/>
  <c r="I2739" i="7"/>
  <c r="I2738" i="7"/>
  <c r="J2738" i="7" s="1"/>
  <c r="J2737" i="7"/>
  <c r="I2736" i="7"/>
  <c r="J2736" i="7" s="1"/>
  <c r="I2735" i="7"/>
  <c r="J2735" i="7" s="1"/>
  <c r="I2734" i="7"/>
  <c r="J2734" i="7" s="1"/>
  <c r="J2733" i="7"/>
  <c r="I2733" i="7"/>
  <c r="I2732" i="7"/>
  <c r="J2732" i="7" s="1"/>
  <c r="I2731" i="7"/>
  <c r="J2731" i="7" s="1"/>
  <c r="I2730" i="7"/>
  <c r="J2730" i="7" s="1"/>
  <c r="I2722" i="7"/>
  <c r="J2722" i="7" s="1"/>
  <c r="J2721" i="7"/>
  <c r="I2721" i="7"/>
  <c r="I2720" i="7"/>
  <c r="J2720" i="7" s="1"/>
  <c r="I2719" i="7"/>
  <c r="J2719" i="7" s="1"/>
  <c r="I2718" i="7"/>
  <c r="J2718" i="7" s="1"/>
  <c r="I2717" i="7"/>
  <c r="J2717" i="7" s="1"/>
  <c r="I2716" i="7"/>
  <c r="J2716" i="7" s="1"/>
  <c r="I2715" i="7"/>
  <c r="J2715" i="7" s="1"/>
  <c r="I2714" i="7"/>
  <c r="J2714" i="7" s="1"/>
  <c r="J2708" i="7"/>
  <c r="I2708" i="7"/>
  <c r="I2707" i="7"/>
  <c r="J2707" i="7" s="1"/>
  <c r="I2706" i="7"/>
  <c r="J2706" i="7" s="1"/>
  <c r="I2705" i="7"/>
  <c r="J2705" i="7" s="1"/>
  <c r="I2704" i="7"/>
  <c r="J2704" i="7" s="1"/>
  <c r="K2702" i="7" s="1"/>
  <c r="G420" i="5" s="1"/>
  <c r="I2703" i="7"/>
  <c r="J2703" i="7" s="1"/>
  <c r="I2697" i="7"/>
  <c r="J2697" i="7" s="1"/>
  <c r="L2695" i="7" s="1"/>
  <c r="H419" i="5" s="1"/>
  <c r="I2696" i="7"/>
  <c r="J2696" i="7" s="1"/>
  <c r="J2690" i="7"/>
  <c r="I2690" i="7"/>
  <c r="I2689" i="7"/>
  <c r="J2689" i="7" s="1"/>
  <c r="I2688" i="7"/>
  <c r="J2688" i="7" s="1"/>
  <c r="I2680" i="7"/>
  <c r="J2680" i="7" s="1"/>
  <c r="I2679" i="7"/>
  <c r="J2679" i="7" s="1"/>
  <c r="I2678" i="7"/>
  <c r="J2678" i="7" s="1"/>
  <c r="I2677" i="7"/>
  <c r="J2677" i="7" s="1"/>
  <c r="I2671" i="7"/>
  <c r="J2671" i="7" s="1"/>
  <c r="L2669" i="7" s="1"/>
  <c r="H414" i="5" s="1"/>
  <c r="J2670" i="7"/>
  <c r="I2670" i="7"/>
  <c r="I2663" i="7"/>
  <c r="J2663" i="7" s="1"/>
  <c r="L2659" i="7" s="1"/>
  <c r="H412" i="5" s="1"/>
  <c r="I2662" i="7"/>
  <c r="J2662" i="7" s="1"/>
  <c r="I2661" i="7"/>
  <c r="J2661" i="7" s="1"/>
  <c r="I2660" i="7"/>
  <c r="J2660" i="7" s="1"/>
  <c r="I2654" i="7"/>
  <c r="J2654" i="7" s="1"/>
  <c r="I2653" i="7"/>
  <c r="J2653" i="7" s="1"/>
  <c r="I2652" i="7"/>
  <c r="J2652" i="7" s="1"/>
  <c r="J2651" i="7"/>
  <c r="I2651" i="7"/>
  <c r="I2650" i="7"/>
  <c r="J2650" i="7" s="1"/>
  <c r="I2649" i="7"/>
  <c r="J2649" i="7" s="1"/>
  <c r="I2648" i="7"/>
  <c r="J2648" i="7" s="1"/>
  <c r="I2647" i="7"/>
  <c r="J2647" i="7" s="1"/>
  <c r="I2641" i="7"/>
  <c r="J2641" i="7" s="1"/>
  <c r="I2640" i="7"/>
  <c r="J2640" i="7" s="1"/>
  <c r="I2639" i="7"/>
  <c r="J2639" i="7" s="1"/>
  <c r="J2638" i="7"/>
  <c r="I2638" i="7"/>
  <c r="I2637" i="7"/>
  <c r="J2637" i="7" s="1"/>
  <c r="I2631" i="7"/>
  <c r="J2631" i="7" s="1"/>
  <c r="I2630" i="7"/>
  <c r="J2630" i="7" s="1"/>
  <c r="I2629" i="7"/>
  <c r="J2629" i="7" s="1"/>
  <c r="I2628" i="7"/>
  <c r="J2628" i="7" s="1"/>
  <c r="I2627" i="7"/>
  <c r="J2627" i="7" s="1"/>
  <c r="I2626" i="7"/>
  <c r="J2626" i="7" s="1"/>
  <c r="J2620" i="7"/>
  <c r="I2620" i="7"/>
  <c r="I2619" i="7"/>
  <c r="J2619" i="7" s="1"/>
  <c r="I2618" i="7"/>
  <c r="J2618" i="7" s="1"/>
  <c r="I2617" i="7"/>
  <c r="J2617" i="7" s="1"/>
  <c r="I2616" i="7"/>
  <c r="J2616" i="7" s="1"/>
  <c r="I2615" i="7"/>
  <c r="J2615" i="7" s="1"/>
  <c r="I2614" i="7"/>
  <c r="J2614" i="7" s="1"/>
  <c r="L2612" i="7" s="1"/>
  <c r="H408" i="5" s="1"/>
  <c r="I2613" i="7"/>
  <c r="J2613" i="7" s="1"/>
  <c r="J2607" i="7"/>
  <c r="I2607" i="7"/>
  <c r="I2606" i="7"/>
  <c r="J2606" i="7" s="1"/>
  <c r="J2605" i="7"/>
  <c r="I2604" i="7"/>
  <c r="J2604" i="7" s="1"/>
  <c r="I2603" i="7"/>
  <c r="J2603" i="7" s="1"/>
  <c r="I2594" i="7"/>
  <c r="J2594" i="7" s="1"/>
  <c r="K2592" i="7" s="1"/>
  <c r="G404" i="5" s="1"/>
  <c r="I404" i="5" s="1"/>
  <c r="I2593" i="7"/>
  <c r="J2593" i="7" s="1"/>
  <c r="I2586" i="7"/>
  <c r="J2586" i="7" s="1"/>
  <c r="I2585" i="7"/>
  <c r="J2585" i="7" s="1"/>
  <c r="I2584" i="7"/>
  <c r="J2584" i="7" s="1"/>
  <c r="I2583" i="7"/>
  <c r="J2583" i="7" s="1"/>
  <c r="J2582" i="7"/>
  <c r="I2582" i="7"/>
  <c r="I2581" i="7"/>
  <c r="J2581" i="7" s="1"/>
  <c r="I2580" i="7"/>
  <c r="J2580" i="7" s="1"/>
  <c r="I2574" i="7"/>
  <c r="J2574" i="7" s="1"/>
  <c r="L2571" i="7" s="1"/>
  <c r="H402" i="5" s="1"/>
  <c r="I2573" i="7"/>
  <c r="J2573" i="7" s="1"/>
  <c r="K2571" i="7" s="1"/>
  <c r="G402" i="5" s="1"/>
  <c r="I2572" i="7"/>
  <c r="J2572" i="7" s="1"/>
  <c r="I2566" i="7"/>
  <c r="J2566" i="7" s="1"/>
  <c r="I2565" i="7"/>
  <c r="J2565" i="7" s="1"/>
  <c r="J2564" i="7"/>
  <c r="I2564" i="7"/>
  <c r="I2563" i="7"/>
  <c r="J2563" i="7" s="1"/>
  <c r="I2556" i="7"/>
  <c r="J2556" i="7" s="1"/>
  <c r="I2555" i="7"/>
  <c r="J2555" i="7" s="1"/>
  <c r="I2554" i="7"/>
  <c r="J2554" i="7" s="1"/>
  <c r="I2548" i="7"/>
  <c r="J2548" i="7" s="1"/>
  <c r="L2546" i="7" s="1"/>
  <c r="H397" i="5" s="1"/>
  <c r="I2547" i="7"/>
  <c r="J2547" i="7" s="1"/>
  <c r="I2541" i="7"/>
  <c r="J2541" i="7" s="1"/>
  <c r="J2540" i="7"/>
  <c r="I2540" i="7"/>
  <c r="J2539" i="7"/>
  <c r="I2538" i="7"/>
  <c r="J2538" i="7" s="1"/>
  <c r="I2537" i="7"/>
  <c r="J2537" i="7" s="1"/>
  <c r="I2536" i="7"/>
  <c r="J2536" i="7" s="1"/>
  <c r="I2535" i="7"/>
  <c r="J2535" i="7" s="1"/>
  <c r="I2534" i="7"/>
  <c r="J2534" i="7" s="1"/>
  <c r="I2533" i="7"/>
  <c r="J2533" i="7" s="1"/>
  <c r="J2532" i="7"/>
  <c r="I2532" i="7"/>
  <c r="I2524" i="7"/>
  <c r="J2524" i="7" s="1"/>
  <c r="I2523" i="7"/>
  <c r="J2523" i="7" s="1"/>
  <c r="I2522" i="7"/>
  <c r="J2522" i="7" s="1"/>
  <c r="I2521" i="7"/>
  <c r="J2521" i="7" s="1"/>
  <c r="J2520" i="7"/>
  <c r="I2520" i="7"/>
  <c r="I2519" i="7"/>
  <c r="J2519" i="7" s="1"/>
  <c r="I2518" i="7"/>
  <c r="J2518" i="7" s="1"/>
  <c r="I2517" i="7"/>
  <c r="J2517" i="7" s="1"/>
  <c r="I2516" i="7"/>
  <c r="J2516" i="7" s="1"/>
  <c r="I2510" i="7"/>
  <c r="J2510" i="7" s="1"/>
  <c r="I2509" i="7"/>
  <c r="J2509" i="7" s="1"/>
  <c r="I2508" i="7"/>
  <c r="J2508" i="7" s="1"/>
  <c r="J2507" i="7"/>
  <c r="I2507" i="7"/>
  <c r="I2506" i="7"/>
  <c r="J2506" i="7" s="1"/>
  <c r="K2504" i="7" s="1"/>
  <c r="G393" i="5" s="1"/>
  <c r="I2505" i="7"/>
  <c r="J2505" i="7" s="1"/>
  <c r="I2499" i="7"/>
  <c r="J2499" i="7" s="1"/>
  <c r="L2497" i="7" s="1"/>
  <c r="H392" i="5" s="1"/>
  <c r="I2498" i="7"/>
  <c r="J2498" i="7" s="1"/>
  <c r="I2492" i="7"/>
  <c r="J2492" i="7" s="1"/>
  <c r="I2491" i="7"/>
  <c r="J2491" i="7" s="1"/>
  <c r="I2490" i="7"/>
  <c r="J2490" i="7" s="1"/>
  <c r="J2482" i="7"/>
  <c r="I2482" i="7"/>
  <c r="I2481" i="7"/>
  <c r="J2481" i="7" s="1"/>
  <c r="I2480" i="7"/>
  <c r="J2480" i="7" s="1"/>
  <c r="I2479" i="7"/>
  <c r="J2479" i="7" s="1"/>
  <c r="I2473" i="7"/>
  <c r="J2473" i="7" s="1"/>
  <c r="L2471" i="7" s="1"/>
  <c r="H387" i="5" s="1"/>
  <c r="I2472" i="7"/>
  <c r="J2472" i="7" s="1"/>
  <c r="I2466" i="7"/>
  <c r="J2466" i="7" s="1"/>
  <c r="I2465" i="7"/>
  <c r="J2465" i="7" s="1"/>
  <c r="J2464" i="7"/>
  <c r="I2464" i="7"/>
  <c r="I2463" i="7"/>
  <c r="J2463" i="7" s="1"/>
  <c r="I2462" i="7"/>
  <c r="J2462" i="7" s="1"/>
  <c r="I2461" i="7"/>
  <c r="J2461" i="7" s="1"/>
  <c r="I2460" i="7"/>
  <c r="J2460" i="7" s="1"/>
  <c r="I2459" i="7"/>
  <c r="J2459" i="7" s="1"/>
  <c r="I2458" i="7"/>
  <c r="J2458" i="7" s="1"/>
  <c r="I2451" i="7"/>
  <c r="J2451" i="7" s="1"/>
  <c r="J2450" i="7"/>
  <c r="I2450" i="7"/>
  <c r="I2449" i="7"/>
  <c r="J2449" i="7" s="1"/>
  <c r="I2448" i="7"/>
  <c r="J2448" i="7" s="1"/>
  <c r="I2447" i="7"/>
  <c r="J2447" i="7" s="1"/>
  <c r="I2446" i="7"/>
  <c r="J2446" i="7" s="1"/>
  <c r="I2445" i="7"/>
  <c r="J2445" i="7" s="1"/>
  <c r="I2444" i="7"/>
  <c r="J2444" i="7" s="1"/>
  <c r="I2443" i="7"/>
  <c r="J2443" i="7" s="1"/>
  <c r="J2442" i="7"/>
  <c r="I2442" i="7"/>
  <c r="I2436" i="7"/>
  <c r="J2436" i="7" s="1"/>
  <c r="I2435" i="7"/>
  <c r="J2435" i="7" s="1"/>
  <c r="I2434" i="7"/>
  <c r="J2434" i="7" s="1"/>
  <c r="I2433" i="7"/>
  <c r="J2433" i="7" s="1"/>
  <c r="I2432" i="7"/>
  <c r="J2432" i="7" s="1"/>
  <c r="I2431" i="7"/>
  <c r="J2431" i="7" s="1"/>
  <c r="I2430" i="7"/>
  <c r="J2430" i="7" s="1"/>
  <c r="J2429" i="7"/>
  <c r="I2429" i="7"/>
  <c r="I2428" i="7"/>
  <c r="J2428" i="7" s="1"/>
  <c r="I2427" i="7"/>
  <c r="J2427" i="7" s="1"/>
  <c r="I2421" i="7"/>
  <c r="J2421" i="7" s="1"/>
  <c r="L2418" i="7" s="1"/>
  <c r="H382" i="5" s="1"/>
  <c r="I2420" i="7"/>
  <c r="J2420" i="7" s="1"/>
  <c r="K2418" i="7" s="1"/>
  <c r="G382" i="5" s="1"/>
  <c r="I2419" i="7"/>
  <c r="J2419" i="7" s="1"/>
  <c r="I2413" i="7"/>
  <c r="J2413" i="7" s="1"/>
  <c r="I2412" i="7"/>
  <c r="J2412" i="7" s="1"/>
  <c r="J2411" i="7"/>
  <c r="I2411" i="7"/>
  <c r="I2410" i="7"/>
  <c r="J2410" i="7" s="1"/>
  <c r="I2409" i="7"/>
  <c r="J2409" i="7" s="1"/>
  <c r="I2403" i="7"/>
  <c r="J2403" i="7" s="1"/>
  <c r="L2401" i="7" s="1"/>
  <c r="H380" i="5" s="1"/>
  <c r="I2402" i="7"/>
  <c r="J2402" i="7" s="1"/>
  <c r="I2396" i="7"/>
  <c r="J2396" i="7" s="1"/>
  <c r="J2395" i="7"/>
  <c r="I2395" i="7"/>
  <c r="I2394" i="7"/>
  <c r="J2394" i="7" s="1"/>
  <c r="I2393" i="7"/>
  <c r="J2393" i="7" s="1"/>
  <c r="I2392" i="7"/>
  <c r="J2392" i="7" s="1"/>
  <c r="J2384" i="7"/>
  <c r="L2378" i="7" s="1"/>
  <c r="H376" i="5" s="1"/>
  <c r="I2384" i="7"/>
  <c r="I2383" i="7"/>
  <c r="J2383" i="7" s="1"/>
  <c r="I2382" i="7"/>
  <c r="J2382" i="7" s="1"/>
  <c r="I2381" i="7"/>
  <c r="J2381" i="7" s="1"/>
  <c r="I2380" i="7"/>
  <c r="J2380" i="7" s="1"/>
  <c r="I2379" i="7"/>
  <c r="J2379" i="7" s="1"/>
  <c r="J2373" i="7"/>
  <c r="I2373" i="7"/>
  <c r="I2372" i="7"/>
  <c r="J2372" i="7" s="1"/>
  <c r="I2371" i="7"/>
  <c r="J2371" i="7" s="1"/>
  <c r="I2370" i="7"/>
  <c r="J2370" i="7" s="1"/>
  <c r="I2369" i="7"/>
  <c r="J2369" i="7" s="1"/>
  <c r="I2363" i="7"/>
  <c r="J2363" i="7" s="1"/>
  <c r="J2362" i="7"/>
  <c r="I2362" i="7"/>
  <c r="I2361" i="7"/>
  <c r="J2361" i="7" s="1"/>
  <c r="L2355" i="7" s="1"/>
  <c r="H374" i="5" s="1"/>
  <c r="I2360" i="7"/>
  <c r="J2360" i="7" s="1"/>
  <c r="I2359" i="7"/>
  <c r="J2359" i="7" s="1"/>
  <c r="J2358" i="7"/>
  <c r="I2358" i="7"/>
  <c r="I2357" i="7"/>
  <c r="J2357" i="7" s="1"/>
  <c r="I2356" i="7"/>
  <c r="J2356" i="7" s="1"/>
  <c r="I2350" i="7"/>
  <c r="J2350" i="7" s="1"/>
  <c r="I2349" i="7"/>
  <c r="J2349" i="7" s="1"/>
  <c r="J2348" i="7"/>
  <c r="J2347" i="7"/>
  <c r="I2347" i="7"/>
  <c r="I2346" i="7"/>
  <c r="J2346" i="7" s="1"/>
  <c r="I2339" i="7"/>
  <c r="J2339" i="7" s="1"/>
  <c r="J2338" i="7"/>
  <c r="I2338" i="7"/>
  <c r="I2337" i="7"/>
  <c r="J2337" i="7" s="1"/>
  <c r="I2336" i="7"/>
  <c r="J2336" i="7" s="1"/>
  <c r="I2329" i="7"/>
  <c r="J2329" i="7" s="1"/>
  <c r="J2328" i="7"/>
  <c r="I2328" i="7"/>
  <c r="I2327" i="7"/>
  <c r="J2327" i="7" s="1"/>
  <c r="I2321" i="7"/>
  <c r="J2321" i="7" s="1"/>
  <c r="L2315" i="7" s="1"/>
  <c r="H369" i="5" s="1"/>
  <c r="I2320" i="7"/>
  <c r="J2320" i="7" s="1"/>
  <c r="I2319" i="7"/>
  <c r="J2319" i="7" s="1"/>
  <c r="I2318" i="7"/>
  <c r="J2318" i="7" s="1"/>
  <c r="J2317" i="7"/>
  <c r="I2317" i="7"/>
  <c r="I2316" i="7"/>
  <c r="J2316" i="7" s="1"/>
  <c r="I2310" i="7"/>
  <c r="J2310" i="7" s="1"/>
  <c r="I2309" i="7"/>
  <c r="J2309" i="7" s="1"/>
  <c r="J2308" i="7"/>
  <c r="I2307" i="7"/>
  <c r="J2307" i="7" s="1"/>
  <c r="J2306" i="7"/>
  <c r="I2306" i="7"/>
  <c r="J2299" i="7"/>
  <c r="I2299" i="7"/>
  <c r="I2298" i="7"/>
  <c r="J2298" i="7" s="1"/>
  <c r="I2297" i="7"/>
  <c r="J2297" i="7" s="1"/>
  <c r="I2296" i="7"/>
  <c r="J2296" i="7" s="1"/>
  <c r="I2295" i="7"/>
  <c r="J2295" i="7" s="1"/>
  <c r="I2294" i="7"/>
  <c r="J2294" i="7" s="1"/>
  <c r="J2293" i="7"/>
  <c r="I2293" i="7"/>
  <c r="I2292" i="7"/>
  <c r="J2292" i="7" s="1"/>
  <c r="I2286" i="7"/>
  <c r="J2286" i="7" s="1"/>
  <c r="L2284" i="7" s="1"/>
  <c r="H366" i="5" s="1"/>
  <c r="I2285" i="7"/>
  <c r="J2285" i="7" s="1"/>
  <c r="I2279" i="7"/>
  <c r="J2279" i="7" s="1"/>
  <c r="L2275" i="7" s="1"/>
  <c r="H365" i="5" s="1"/>
  <c r="I2278" i="7"/>
  <c r="J2278" i="7" s="1"/>
  <c r="J2277" i="7"/>
  <c r="I2277" i="7"/>
  <c r="I2276" i="7"/>
  <c r="J2276" i="7" s="1"/>
  <c r="I2269" i="7"/>
  <c r="J2269" i="7" s="1"/>
  <c r="I2268" i="7"/>
  <c r="J2268" i="7" s="1"/>
  <c r="J2267" i="7"/>
  <c r="I2267" i="7"/>
  <c r="I2261" i="7"/>
  <c r="J2261" i="7" s="1"/>
  <c r="I2260" i="7"/>
  <c r="J2260" i="7" s="1"/>
  <c r="I2259" i="7"/>
  <c r="J2259" i="7" s="1"/>
  <c r="I2258" i="7"/>
  <c r="J2258" i="7" s="1"/>
  <c r="I2257" i="7"/>
  <c r="J2257" i="7" s="1"/>
  <c r="J2256" i="7"/>
  <c r="I2256" i="7"/>
  <c r="I2255" i="7"/>
  <c r="J2255" i="7" s="1"/>
  <c r="I2254" i="7"/>
  <c r="J2254" i="7" s="1"/>
  <c r="I2248" i="7"/>
  <c r="J2248" i="7" s="1"/>
  <c r="I2247" i="7"/>
  <c r="J2247" i="7" s="1"/>
  <c r="J2246" i="7"/>
  <c r="J2245" i="7"/>
  <c r="I2245" i="7"/>
  <c r="I2244" i="7"/>
  <c r="J2244" i="7" s="1"/>
  <c r="I2237" i="7"/>
  <c r="J2237" i="7" s="1"/>
  <c r="L2231" i="7" s="1"/>
  <c r="H360" i="5" s="1"/>
  <c r="I2236" i="7"/>
  <c r="J2236" i="7" s="1"/>
  <c r="I2235" i="7"/>
  <c r="J2235" i="7" s="1"/>
  <c r="J2234" i="7"/>
  <c r="I2234" i="7"/>
  <c r="I2233" i="7"/>
  <c r="J2233" i="7" s="1"/>
  <c r="I2232" i="7"/>
  <c r="J2232" i="7" s="1"/>
  <c r="I2225" i="7"/>
  <c r="J2225" i="7" s="1"/>
  <c r="L2222" i="7" s="1"/>
  <c r="H359" i="5" s="1"/>
  <c r="I2224" i="7"/>
  <c r="J2224" i="7" s="1"/>
  <c r="K2222" i="7" s="1"/>
  <c r="G359" i="5" s="1"/>
  <c r="I2223" i="7"/>
  <c r="J2223" i="7" s="1"/>
  <c r="I2217" i="7"/>
  <c r="J2217" i="7" s="1"/>
  <c r="L2213" i="7" s="1"/>
  <c r="H358" i="5" s="1"/>
  <c r="I2216" i="7"/>
  <c r="J2216" i="7" s="1"/>
  <c r="J2215" i="7"/>
  <c r="I2215" i="7"/>
  <c r="I2214" i="7"/>
  <c r="J2214" i="7" s="1"/>
  <c r="I2208" i="7"/>
  <c r="J2208" i="7" s="1"/>
  <c r="I2207" i="7"/>
  <c r="J2207" i="7" s="1"/>
  <c r="I2206" i="7"/>
  <c r="J2206" i="7" s="1"/>
  <c r="I2205" i="7"/>
  <c r="J2205" i="7" s="1"/>
  <c r="I2204" i="7"/>
  <c r="J2204" i="7" s="1"/>
  <c r="I2203" i="7"/>
  <c r="J2203" i="7" s="1"/>
  <c r="J2197" i="7"/>
  <c r="I2197" i="7"/>
  <c r="I2196" i="7"/>
  <c r="J2196" i="7" s="1"/>
  <c r="I2195" i="7"/>
  <c r="J2195" i="7" s="1"/>
  <c r="I2189" i="7"/>
  <c r="J2189" i="7" s="1"/>
  <c r="I2188" i="7"/>
  <c r="J2188" i="7" s="1"/>
  <c r="I2187" i="7"/>
  <c r="J2187" i="7" s="1"/>
  <c r="I2186" i="7"/>
  <c r="J2186" i="7" s="1"/>
  <c r="I2185" i="7"/>
  <c r="J2185" i="7" s="1"/>
  <c r="J2184" i="7"/>
  <c r="I2184" i="7"/>
  <c r="I2177" i="7"/>
  <c r="J2177" i="7" s="1"/>
  <c r="I2176" i="7"/>
  <c r="J2176" i="7" s="1"/>
  <c r="J2174" i="7"/>
  <c r="I2174" i="7"/>
  <c r="I2173" i="7"/>
  <c r="J2173" i="7" s="1"/>
  <c r="I2166" i="7"/>
  <c r="J2166" i="7" s="1"/>
  <c r="J2165" i="7"/>
  <c r="I2165" i="7"/>
  <c r="I2164" i="7"/>
  <c r="J2164" i="7" s="1"/>
  <c r="L2158" i="7" s="1"/>
  <c r="H352" i="5" s="1"/>
  <c r="I2163" i="7"/>
  <c r="J2163" i="7" s="1"/>
  <c r="I2162" i="7"/>
  <c r="J2162" i="7" s="1"/>
  <c r="I2161" i="7"/>
  <c r="J2161" i="7" s="1"/>
  <c r="I2160" i="7"/>
  <c r="J2160" i="7" s="1"/>
  <c r="I2159" i="7"/>
  <c r="J2159" i="7" s="1"/>
  <c r="I2153" i="7"/>
  <c r="J2153" i="7" s="1"/>
  <c r="L2147" i="7" s="1"/>
  <c r="H351" i="5" s="1"/>
  <c r="J2152" i="7"/>
  <c r="I2152" i="7"/>
  <c r="I2151" i="7"/>
  <c r="J2151" i="7" s="1"/>
  <c r="I2150" i="7"/>
  <c r="J2150" i="7" s="1"/>
  <c r="I2149" i="7"/>
  <c r="J2149" i="7" s="1"/>
  <c r="I2148" i="7"/>
  <c r="J2148" i="7" s="1"/>
  <c r="I2142" i="7"/>
  <c r="J2142" i="7" s="1"/>
  <c r="L2140" i="7" s="1"/>
  <c r="H350" i="5" s="1"/>
  <c r="I2141" i="7"/>
  <c r="J2141" i="7" s="1"/>
  <c r="I2134" i="7"/>
  <c r="J2134" i="7" s="1"/>
  <c r="L2132" i="7" s="1"/>
  <c r="H348" i="5" s="1"/>
  <c r="J2133" i="7"/>
  <c r="I2133" i="7"/>
  <c r="I2127" i="7"/>
  <c r="J2127" i="7" s="1"/>
  <c r="L2121" i="7" s="1"/>
  <c r="H347" i="5" s="1"/>
  <c r="I2126" i="7"/>
  <c r="J2126" i="7" s="1"/>
  <c r="I2125" i="7"/>
  <c r="J2125" i="7" s="1"/>
  <c r="I2124" i="7"/>
  <c r="J2124" i="7" s="1"/>
  <c r="I2123" i="7"/>
  <c r="J2123" i="7" s="1"/>
  <c r="I2122" i="7"/>
  <c r="J2122" i="7" s="1"/>
  <c r="I2116" i="7"/>
  <c r="J2116" i="7" s="1"/>
  <c r="J2115" i="7"/>
  <c r="I2115" i="7"/>
  <c r="J2114" i="7"/>
  <c r="I2113" i="7"/>
  <c r="J2113" i="7" s="1"/>
  <c r="I2112" i="7"/>
  <c r="J2112" i="7" s="1"/>
  <c r="I2105" i="7"/>
  <c r="J2105" i="7" s="1"/>
  <c r="J2104" i="7"/>
  <c r="I2104" i="7"/>
  <c r="I2103" i="7"/>
  <c r="J2103" i="7" s="1"/>
  <c r="L2097" i="7" s="1"/>
  <c r="H345" i="5" s="1"/>
  <c r="I2102" i="7"/>
  <c r="J2102" i="7" s="1"/>
  <c r="I2101" i="7"/>
  <c r="J2101" i="7" s="1"/>
  <c r="I2100" i="7"/>
  <c r="J2100" i="7" s="1"/>
  <c r="I2099" i="7"/>
  <c r="J2099" i="7" s="1"/>
  <c r="I2098" i="7"/>
  <c r="J2098" i="7" s="1"/>
  <c r="I2092" i="7"/>
  <c r="J2092" i="7" s="1"/>
  <c r="L2088" i="7" s="1"/>
  <c r="H344" i="5" s="1"/>
  <c r="J2091" i="7"/>
  <c r="I2091" i="7"/>
  <c r="I2090" i="7"/>
  <c r="J2090" i="7" s="1"/>
  <c r="I2089" i="7"/>
  <c r="J2089" i="7" s="1"/>
  <c r="I2082" i="7"/>
  <c r="J2082" i="7" s="1"/>
  <c r="K2080" i="7" s="1"/>
  <c r="G343" i="5" s="1"/>
  <c r="I2081" i="7"/>
  <c r="J2081" i="7" s="1"/>
  <c r="I2072" i="7"/>
  <c r="J2072" i="7" s="1"/>
  <c r="I2066" i="7"/>
  <c r="J2066" i="7" s="1"/>
  <c r="L2064" i="7" s="1"/>
  <c r="H338" i="5" s="1"/>
  <c r="I2065" i="7"/>
  <c r="J2065" i="7" s="1"/>
  <c r="J2058" i="7"/>
  <c r="I2058" i="7"/>
  <c r="I2057" i="7"/>
  <c r="J2057" i="7" s="1"/>
  <c r="K2055" i="7" s="1"/>
  <c r="G336" i="5" s="1"/>
  <c r="I2056" i="7"/>
  <c r="J2056" i="7" s="1"/>
  <c r="I2050" i="7"/>
  <c r="J2050" i="7" s="1"/>
  <c r="L2048" i="7" s="1"/>
  <c r="H335" i="5" s="1"/>
  <c r="I2049" i="7"/>
  <c r="J2049" i="7" s="1"/>
  <c r="I2043" i="7"/>
  <c r="J2043" i="7" s="1"/>
  <c r="I2042" i="7"/>
  <c r="J2042" i="7" s="1"/>
  <c r="I2041" i="7"/>
  <c r="J2041" i="7" s="1"/>
  <c r="J2040" i="7"/>
  <c r="I2040" i="7"/>
  <c r="I2039" i="7"/>
  <c r="J2039" i="7" s="1"/>
  <c r="I2038" i="7"/>
  <c r="J2038" i="7" s="1"/>
  <c r="I2032" i="7"/>
  <c r="J2032" i="7" s="1"/>
  <c r="I2031" i="7"/>
  <c r="J2031" i="7" s="1"/>
  <c r="I2030" i="7"/>
  <c r="J2030" i="7" s="1"/>
  <c r="I2024" i="7"/>
  <c r="J2024" i="7" s="1"/>
  <c r="I2023" i="7"/>
  <c r="J2023" i="7" s="1"/>
  <c r="J2022" i="7"/>
  <c r="I2022" i="7"/>
  <c r="I1993" i="7"/>
  <c r="J1993" i="7" s="1"/>
  <c r="K1992" i="7" s="1"/>
  <c r="G330" i="5" s="1"/>
  <c r="I1987" i="7"/>
  <c r="J1987" i="7" s="1"/>
  <c r="I1986" i="7"/>
  <c r="J1986" i="7" s="1"/>
  <c r="I1985" i="7"/>
  <c r="J1985" i="7" s="1"/>
  <c r="I1979" i="7"/>
  <c r="J1979" i="7" s="1"/>
  <c r="I1978" i="7"/>
  <c r="J1978" i="7" s="1"/>
  <c r="I1977" i="7"/>
  <c r="J1977" i="7" s="1"/>
  <c r="J1970" i="7"/>
  <c r="I1970" i="7"/>
  <c r="I1969" i="7"/>
  <c r="J1969" i="7" s="1"/>
  <c r="I1968" i="7"/>
  <c r="J1968" i="7" s="1"/>
  <c r="I1962" i="7"/>
  <c r="J1962" i="7" s="1"/>
  <c r="I1961" i="7"/>
  <c r="J1961" i="7" s="1"/>
  <c r="I1960" i="7"/>
  <c r="J1960" i="7" s="1"/>
  <c r="I1954" i="7"/>
  <c r="J1954" i="7" s="1"/>
  <c r="L1948" i="7" s="1"/>
  <c r="H324" i="5" s="1"/>
  <c r="I1953" i="7"/>
  <c r="J1953" i="7" s="1"/>
  <c r="J1952" i="7"/>
  <c r="I1952" i="7"/>
  <c r="I1951" i="7"/>
  <c r="J1951" i="7" s="1"/>
  <c r="I1950" i="7"/>
  <c r="J1950" i="7" s="1"/>
  <c r="I1949" i="7"/>
  <c r="J1949" i="7" s="1"/>
  <c r="I1942" i="7"/>
  <c r="J1942" i="7" s="1"/>
  <c r="I1941" i="7"/>
  <c r="J1941" i="7" s="1"/>
  <c r="I1940" i="7"/>
  <c r="J1940" i="7" s="1"/>
  <c r="I1934" i="7"/>
  <c r="J1934" i="7" s="1"/>
  <c r="L1932" i="7" s="1"/>
  <c r="H321" i="5" s="1"/>
  <c r="J1933" i="7"/>
  <c r="I1933" i="7"/>
  <c r="I1927" i="7"/>
  <c r="J1927" i="7" s="1"/>
  <c r="I1926" i="7"/>
  <c r="J1926" i="7" s="1"/>
  <c r="I1925" i="7"/>
  <c r="J1925" i="7" s="1"/>
  <c r="J1917" i="7"/>
  <c r="I1917" i="7"/>
  <c r="I1916" i="7"/>
  <c r="J1916" i="7" s="1"/>
  <c r="I1915" i="7"/>
  <c r="J1915" i="7" s="1"/>
  <c r="I1909" i="7"/>
  <c r="J1909" i="7" s="1"/>
  <c r="L1907" i="7" s="1"/>
  <c r="H316" i="5" s="1"/>
  <c r="I1908" i="7"/>
  <c r="J1908" i="7" s="1"/>
  <c r="I1902" i="7"/>
  <c r="J1902" i="7" s="1"/>
  <c r="J1901" i="7"/>
  <c r="I1901" i="7"/>
  <c r="I1900" i="7"/>
  <c r="J1900" i="7" s="1"/>
  <c r="I1894" i="7"/>
  <c r="J1894" i="7" s="1"/>
  <c r="I1893" i="7"/>
  <c r="J1893" i="7" s="1"/>
  <c r="I1892" i="7"/>
  <c r="J1892" i="7" s="1"/>
  <c r="I1885" i="7"/>
  <c r="J1885" i="7" s="1"/>
  <c r="L1883" i="7" s="1"/>
  <c r="H312" i="5" s="1"/>
  <c r="J1884" i="7"/>
  <c r="I1884" i="7"/>
  <c r="I1878" i="7"/>
  <c r="J1878" i="7" s="1"/>
  <c r="L1876" i="7" s="1"/>
  <c r="H311" i="5" s="1"/>
  <c r="I1877" i="7"/>
  <c r="J1877" i="7" s="1"/>
  <c r="I1849" i="7"/>
  <c r="J1849" i="7" s="1"/>
  <c r="K1848" i="7" s="1"/>
  <c r="G310" i="5" s="1"/>
  <c r="J1843" i="7"/>
  <c r="I1843" i="7"/>
  <c r="I1842" i="7"/>
  <c r="J1842" i="7" s="1"/>
  <c r="I1841" i="7"/>
  <c r="J1841" i="7" s="1"/>
  <c r="I1840" i="7"/>
  <c r="J1840" i="7" s="1"/>
  <c r="I1839" i="7"/>
  <c r="J1839" i="7" s="1"/>
  <c r="I1833" i="7"/>
  <c r="J1833" i="7" s="1"/>
  <c r="L1831" i="7" s="1"/>
  <c r="H308" i="5" s="1"/>
  <c r="I1832" i="7"/>
  <c r="J1832" i="7" s="1"/>
  <c r="I1826" i="7"/>
  <c r="J1826" i="7" s="1"/>
  <c r="L1823" i="7" s="1"/>
  <c r="H307" i="5" s="1"/>
  <c r="J1825" i="7"/>
  <c r="K1823" i="7" s="1"/>
  <c r="G307" i="5" s="1"/>
  <c r="I1825" i="7"/>
  <c r="I1824" i="7"/>
  <c r="J1824" i="7" s="1"/>
  <c r="I1818" i="7"/>
  <c r="J1818" i="7" s="1"/>
  <c r="I1817" i="7"/>
  <c r="J1817" i="7" s="1"/>
  <c r="I1816" i="7"/>
  <c r="J1816" i="7" s="1"/>
  <c r="I1810" i="7"/>
  <c r="J1810" i="7" s="1"/>
  <c r="I1809" i="7"/>
  <c r="J1809" i="7" s="1"/>
  <c r="I1808" i="7"/>
  <c r="J1808" i="7" s="1"/>
  <c r="J1801" i="7"/>
  <c r="I1801" i="7"/>
  <c r="I1800" i="7"/>
  <c r="J1800" i="7" s="1"/>
  <c r="I1799" i="7"/>
  <c r="J1799" i="7" s="1"/>
  <c r="I1793" i="7"/>
  <c r="J1793" i="7" s="1"/>
  <c r="I1792" i="7"/>
  <c r="J1792" i="7" s="1"/>
  <c r="I1791" i="7"/>
  <c r="J1791" i="7" s="1"/>
  <c r="I1785" i="7"/>
  <c r="J1785" i="7" s="1"/>
  <c r="I1784" i="7"/>
  <c r="J1784" i="7" s="1"/>
  <c r="J1783" i="7"/>
  <c r="I1783" i="7"/>
  <c r="I1777" i="7"/>
  <c r="J1777" i="7" s="1"/>
  <c r="I1776" i="7"/>
  <c r="J1776" i="7" s="1"/>
  <c r="I1775" i="7"/>
  <c r="J1775" i="7" s="1"/>
  <c r="I1774" i="7"/>
  <c r="J1774" i="7" s="1"/>
  <c r="I1773" i="7"/>
  <c r="J1773" i="7" s="1"/>
  <c r="I1767" i="7"/>
  <c r="J1767" i="7" s="1"/>
  <c r="I1766" i="7"/>
  <c r="J1766" i="7" s="1"/>
  <c r="J1765" i="7"/>
  <c r="I1765" i="7"/>
  <c r="I1758" i="7"/>
  <c r="J1758" i="7" s="1"/>
  <c r="I1757" i="7"/>
  <c r="J1757" i="7" s="1"/>
  <c r="I1756" i="7"/>
  <c r="J1756" i="7" s="1"/>
  <c r="I1755" i="7"/>
  <c r="J1755" i="7" s="1"/>
  <c r="I1754" i="7"/>
  <c r="J1754" i="7" s="1"/>
  <c r="K1752" i="7" s="1"/>
  <c r="G297" i="5" s="1"/>
  <c r="I1753" i="7"/>
  <c r="J1753" i="7" s="1"/>
  <c r="I1747" i="7"/>
  <c r="J1747" i="7" s="1"/>
  <c r="L1745" i="7" s="1"/>
  <c r="H296" i="5" s="1"/>
  <c r="J1746" i="7"/>
  <c r="I1746" i="7"/>
  <c r="I1740" i="7"/>
  <c r="J1740" i="7" s="1"/>
  <c r="L1738" i="7" s="1"/>
  <c r="H295" i="5" s="1"/>
  <c r="I1739" i="7"/>
  <c r="J1739" i="7" s="1"/>
  <c r="I1732" i="7"/>
  <c r="J1732" i="7" s="1"/>
  <c r="L1726" i="7" s="1"/>
  <c r="H293" i="5" s="1"/>
  <c r="I1731" i="7"/>
  <c r="J1731" i="7" s="1"/>
  <c r="I1730" i="7"/>
  <c r="J1730" i="7" s="1"/>
  <c r="I1729" i="7"/>
  <c r="J1729" i="7" s="1"/>
  <c r="I1728" i="7"/>
  <c r="J1728" i="7" s="1"/>
  <c r="J1727" i="7"/>
  <c r="I1727" i="7"/>
  <c r="I1721" i="7"/>
  <c r="J1721" i="7" s="1"/>
  <c r="I1720" i="7"/>
  <c r="J1720" i="7" s="1"/>
  <c r="I1719" i="7"/>
  <c r="J1719" i="7" s="1"/>
  <c r="I1713" i="7"/>
  <c r="J1713" i="7" s="1"/>
  <c r="I1712" i="7"/>
  <c r="J1712" i="7" s="1"/>
  <c r="K1710" i="7" s="1"/>
  <c r="G291" i="5" s="1"/>
  <c r="I1711" i="7"/>
  <c r="J1711" i="7" s="1"/>
  <c r="I1705" i="7"/>
  <c r="J1705" i="7" s="1"/>
  <c r="J1704" i="7"/>
  <c r="I1704" i="7"/>
  <c r="I1703" i="7"/>
  <c r="J1703" i="7" s="1"/>
  <c r="I1695" i="7"/>
  <c r="J1695" i="7" s="1"/>
  <c r="L1693" i="7" s="1"/>
  <c r="H287" i="5" s="1"/>
  <c r="I1694" i="7"/>
  <c r="J1694" i="7" s="1"/>
  <c r="I1688" i="7"/>
  <c r="J1688" i="7" s="1"/>
  <c r="L1686" i="7" s="1"/>
  <c r="H286" i="5" s="1"/>
  <c r="I1687" i="7"/>
  <c r="J1687" i="7" s="1"/>
  <c r="I1680" i="7"/>
  <c r="J1680" i="7" s="1"/>
  <c r="I1679" i="7"/>
  <c r="J1679" i="7" s="1"/>
  <c r="J1678" i="7"/>
  <c r="I1678" i="7"/>
  <c r="I1672" i="7"/>
  <c r="J1672" i="7" s="1"/>
  <c r="K1670" i="7" s="1"/>
  <c r="G283" i="5" s="1"/>
  <c r="I1671" i="7"/>
  <c r="J1671" i="7" s="1"/>
  <c r="I1665" i="7"/>
  <c r="J1665" i="7" s="1"/>
  <c r="I1664" i="7"/>
  <c r="J1664" i="7" s="1"/>
  <c r="I1663" i="7"/>
  <c r="J1663" i="7" s="1"/>
  <c r="J1656" i="7"/>
  <c r="I1656" i="7"/>
  <c r="I1655" i="7"/>
  <c r="J1655" i="7" s="1"/>
  <c r="I1654" i="7"/>
  <c r="J1654" i="7" s="1"/>
  <c r="I1647" i="7"/>
  <c r="J1647" i="7" s="1"/>
  <c r="I1646" i="7"/>
  <c r="J1646" i="7" s="1"/>
  <c r="I1645" i="7"/>
  <c r="J1645" i="7" s="1"/>
  <c r="I1639" i="7"/>
  <c r="J1639" i="7" s="1"/>
  <c r="I1638" i="7"/>
  <c r="J1638" i="7" s="1"/>
  <c r="I1637" i="7"/>
  <c r="J1637" i="7" s="1"/>
  <c r="I1631" i="7"/>
  <c r="J1631" i="7" s="1"/>
  <c r="J1630" i="7"/>
  <c r="I1630" i="7"/>
  <c r="I1629" i="7"/>
  <c r="J1629" i="7" s="1"/>
  <c r="I1623" i="7"/>
  <c r="J1623" i="7" s="1"/>
  <c r="I1622" i="7"/>
  <c r="J1622" i="7" s="1"/>
  <c r="I1621" i="7"/>
  <c r="J1621" i="7" s="1"/>
  <c r="I1615" i="7"/>
  <c r="J1615" i="7" s="1"/>
  <c r="I1614" i="7"/>
  <c r="J1614" i="7" s="1"/>
  <c r="I1613" i="7"/>
  <c r="J1613" i="7" s="1"/>
  <c r="J1607" i="7"/>
  <c r="I1607" i="7"/>
  <c r="I1606" i="7"/>
  <c r="J1606" i="7" s="1"/>
  <c r="I1605" i="7"/>
  <c r="J1605" i="7" s="1"/>
  <c r="I1598" i="7"/>
  <c r="J1598" i="7" s="1"/>
  <c r="I1597" i="7"/>
  <c r="J1597" i="7" s="1"/>
  <c r="I1596" i="7"/>
  <c r="J1596" i="7" s="1"/>
  <c r="I1590" i="7"/>
  <c r="J1590" i="7" s="1"/>
  <c r="K1588" i="7" s="1"/>
  <c r="G270" i="5" s="1"/>
  <c r="I1589" i="7"/>
  <c r="J1589" i="7" s="1"/>
  <c r="J1582" i="7"/>
  <c r="I1582" i="7"/>
  <c r="I1581" i="7"/>
  <c r="J1581" i="7" s="1"/>
  <c r="I1580" i="7"/>
  <c r="J1580" i="7" s="1"/>
  <c r="I1579" i="7"/>
  <c r="J1579" i="7" s="1"/>
  <c r="I1578" i="7"/>
  <c r="J1578" i="7" s="1"/>
  <c r="I1577" i="7"/>
  <c r="J1577" i="7" s="1"/>
  <c r="I1571" i="7"/>
  <c r="J1571" i="7" s="1"/>
  <c r="K1569" i="7" s="1"/>
  <c r="G267" i="5" s="1"/>
  <c r="I1570" i="7"/>
  <c r="J1570" i="7" s="1"/>
  <c r="J1564" i="7"/>
  <c r="I1564" i="7"/>
  <c r="I1563" i="7"/>
  <c r="J1563" i="7" s="1"/>
  <c r="K1561" i="7" s="1"/>
  <c r="G266" i="5" s="1"/>
  <c r="I266" i="5" s="1"/>
  <c r="I1562" i="7"/>
  <c r="J1562" i="7" s="1"/>
  <c r="I1556" i="7"/>
  <c r="J1556" i="7" s="1"/>
  <c r="I1555" i="7"/>
  <c r="J1555" i="7" s="1"/>
  <c r="I1554" i="7"/>
  <c r="J1554" i="7" s="1"/>
  <c r="I1547" i="7"/>
  <c r="J1547" i="7" s="1"/>
  <c r="H263" i="5" s="1"/>
  <c r="J1546" i="7"/>
  <c r="I1540" i="7"/>
  <c r="J1540" i="7" s="1"/>
  <c r="L1538" i="7" s="1"/>
  <c r="I1539" i="7"/>
  <c r="J1539" i="7" s="1"/>
  <c r="I1533" i="7"/>
  <c r="J1533" i="7" s="1"/>
  <c r="I1532" i="7"/>
  <c r="J1532" i="7" s="1"/>
  <c r="I1531" i="7"/>
  <c r="J1531" i="7" s="1"/>
  <c r="I1525" i="7"/>
  <c r="J1525" i="7" s="1"/>
  <c r="I1524" i="7"/>
  <c r="J1524" i="7" s="1"/>
  <c r="J1523" i="7"/>
  <c r="I1523" i="7"/>
  <c r="I1517" i="7"/>
  <c r="J1517" i="7" s="1"/>
  <c r="I1516" i="7"/>
  <c r="J1516" i="7" s="1"/>
  <c r="I1515" i="7"/>
  <c r="J1515" i="7" s="1"/>
  <c r="I1508" i="7"/>
  <c r="J1508" i="7" s="1"/>
  <c r="I1507" i="7"/>
  <c r="J1507" i="7" s="1"/>
  <c r="I1506" i="7"/>
  <c r="J1506" i="7" s="1"/>
  <c r="I1500" i="7"/>
  <c r="J1500" i="7" s="1"/>
  <c r="J1499" i="7"/>
  <c r="I1499" i="7"/>
  <c r="I1498" i="7"/>
  <c r="J1498" i="7" s="1"/>
  <c r="I1491" i="7"/>
  <c r="J1491" i="7" s="1"/>
  <c r="I1490" i="7"/>
  <c r="J1490" i="7" s="1"/>
  <c r="I1489" i="7"/>
  <c r="J1489" i="7" s="1"/>
  <c r="I1483" i="7"/>
  <c r="J1483" i="7" s="1"/>
  <c r="I1482" i="7"/>
  <c r="J1482" i="7" s="1"/>
  <c r="I1481" i="7"/>
  <c r="J1481" i="7" s="1"/>
  <c r="J1474" i="7"/>
  <c r="K1472" i="7" s="1"/>
  <c r="G251" i="5" s="1"/>
  <c r="I251" i="5" s="1"/>
  <c r="I1474" i="7"/>
  <c r="I1473" i="7"/>
  <c r="J1473" i="7" s="1"/>
  <c r="I1466" i="7"/>
  <c r="J1466" i="7" s="1"/>
  <c r="K1464" i="7" s="1"/>
  <c r="G249" i="5" s="1"/>
  <c r="I249" i="5" s="1"/>
  <c r="I1465" i="7"/>
  <c r="J1465" i="7" s="1"/>
  <c r="I1459" i="7"/>
  <c r="J1459" i="7" s="1"/>
  <c r="L1457" i="7" s="1"/>
  <c r="H248" i="5" s="1"/>
  <c r="I1458" i="7"/>
  <c r="J1458" i="7" s="1"/>
  <c r="I1452" i="7"/>
  <c r="J1452" i="7" s="1"/>
  <c r="I1451" i="7"/>
  <c r="J1451" i="7" s="1"/>
  <c r="J1450" i="7"/>
  <c r="I1450" i="7"/>
  <c r="I1443" i="7"/>
  <c r="J1443" i="7" s="1"/>
  <c r="K1441" i="7" s="1"/>
  <c r="G245" i="5" s="1"/>
  <c r="I1442" i="7"/>
  <c r="J1442" i="7" s="1"/>
  <c r="I1436" i="7"/>
  <c r="J1436" i="7" s="1"/>
  <c r="L1433" i="7" s="1"/>
  <c r="H244" i="5" s="1"/>
  <c r="J1435" i="7"/>
  <c r="K1433" i="7" s="1"/>
  <c r="G244" i="5" s="1"/>
  <c r="I1435" i="7"/>
  <c r="I1434" i="7"/>
  <c r="J1434" i="7" s="1"/>
  <c r="I1427" i="7"/>
  <c r="J1427" i="7" s="1"/>
  <c r="I1426" i="7"/>
  <c r="J1426" i="7" s="1"/>
  <c r="J1425" i="7"/>
  <c r="I1425" i="7"/>
  <c r="I1419" i="7"/>
  <c r="J1419" i="7" s="1"/>
  <c r="I1418" i="7"/>
  <c r="J1418" i="7" s="1"/>
  <c r="I1417" i="7"/>
  <c r="J1417" i="7" s="1"/>
  <c r="I1411" i="7"/>
  <c r="J1411" i="7" s="1"/>
  <c r="I1410" i="7"/>
  <c r="J1410" i="7" s="1"/>
  <c r="I1409" i="7"/>
  <c r="J1409" i="7" s="1"/>
  <c r="I1401" i="7"/>
  <c r="J1401" i="7" s="1"/>
  <c r="K1399" i="7" s="1"/>
  <c r="G237" i="5" s="1"/>
  <c r="I1400" i="7"/>
  <c r="J1400" i="7" s="1"/>
  <c r="I1392" i="7"/>
  <c r="J1392" i="7" s="1"/>
  <c r="K1389" i="7" s="1"/>
  <c r="G234" i="5" s="1"/>
  <c r="I1391" i="7"/>
  <c r="J1391" i="7" s="1"/>
  <c r="L1389" i="7" s="1"/>
  <c r="H234" i="5" s="1"/>
  <c r="I1390" i="7"/>
  <c r="J1390" i="7" s="1"/>
  <c r="J1384" i="7"/>
  <c r="L1382" i="7" s="1"/>
  <c r="H233" i="5" s="1"/>
  <c r="I1384" i="7"/>
  <c r="I1383" i="7"/>
  <c r="J1383" i="7" s="1"/>
  <c r="I1377" i="7"/>
  <c r="J1377" i="7" s="1"/>
  <c r="L1375" i="7" s="1"/>
  <c r="H232" i="5" s="1"/>
  <c r="I1376" i="7"/>
  <c r="J1376" i="7" s="1"/>
  <c r="J1370" i="7"/>
  <c r="L1368" i="7" s="1"/>
  <c r="H231" i="5" s="1"/>
  <c r="I1370" i="7"/>
  <c r="I1369" i="7"/>
  <c r="J1369" i="7" s="1"/>
  <c r="I1362" i="7"/>
  <c r="J1362" i="7" s="1"/>
  <c r="K1360" i="7" s="1"/>
  <c r="G229" i="5" s="1"/>
  <c r="I229" i="5" s="1"/>
  <c r="I1361" i="7"/>
  <c r="J1361" i="7" s="1"/>
  <c r="I1354" i="7"/>
  <c r="J1354" i="7" s="1"/>
  <c r="L1352" i="7" s="1"/>
  <c r="H227" i="5" s="1"/>
  <c r="I1353" i="7"/>
  <c r="J1353" i="7" s="1"/>
  <c r="I1346" i="7"/>
  <c r="J1346" i="7" s="1"/>
  <c r="I1345" i="7"/>
  <c r="J1345" i="7" s="1"/>
  <c r="I1344" i="7"/>
  <c r="J1344" i="7" s="1"/>
  <c r="I1337" i="7"/>
  <c r="J1337" i="7" s="1"/>
  <c r="I1336" i="7"/>
  <c r="J1336" i="7" s="1"/>
  <c r="I1335" i="7"/>
  <c r="J1335" i="7" s="1"/>
  <c r="J1334" i="7"/>
  <c r="I1334" i="7"/>
  <c r="I1333" i="7"/>
  <c r="J1333" i="7" s="1"/>
  <c r="I1332" i="7"/>
  <c r="J1332" i="7" s="1"/>
  <c r="I1326" i="7"/>
  <c r="J1326" i="7" s="1"/>
  <c r="J1325" i="7"/>
  <c r="I1325" i="7"/>
  <c r="I1324" i="7"/>
  <c r="J1324" i="7" s="1"/>
  <c r="I1318" i="7"/>
  <c r="J1318" i="7" s="1"/>
  <c r="L1315" i="7" s="1"/>
  <c r="H221" i="5" s="1"/>
  <c r="I1317" i="7"/>
  <c r="J1317" i="7" s="1"/>
  <c r="K1315" i="7" s="1"/>
  <c r="G221" i="5" s="1"/>
  <c r="I1316" i="7"/>
  <c r="J1316" i="7" s="1"/>
  <c r="I1309" i="7"/>
  <c r="J1309" i="7" s="1"/>
  <c r="I1308" i="7"/>
  <c r="J1308" i="7" s="1"/>
  <c r="I1307" i="7"/>
  <c r="J1307" i="7" s="1"/>
  <c r="I1306" i="7"/>
  <c r="J1306" i="7" s="1"/>
  <c r="I1305" i="7"/>
  <c r="J1305" i="7" s="1"/>
  <c r="I1304" i="7"/>
  <c r="J1304" i="7" s="1"/>
  <c r="I1298" i="7"/>
  <c r="J1298" i="7" s="1"/>
  <c r="J1297" i="7"/>
  <c r="I1297" i="7"/>
  <c r="I1296" i="7"/>
  <c r="J1296" i="7" s="1"/>
  <c r="I1289" i="7"/>
  <c r="J1289" i="7" s="1"/>
  <c r="L1287" i="7" s="1"/>
  <c r="H216" i="5" s="1"/>
  <c r="I1288" i="7"/>
  <c r="J1288" i="7" s="1"/>
  <c r="J1282" i="7"/>
  <c r="I1282" i="7"/>
  <c r="I1281" i="7"/>
  <c r="J1281" i="7" s="1"/>
  <c r="I1280" i="7"/>
  <c r="J1280" i="7" s="1"/>
  <c r="I1274" i="7"/>
  <c r="J1274" i="7" s="1"/>
  <c r="I1273" i="7"/>
  <c r="J1273" i="7" s="1"/>
  <c r="I1272" i="7"/>
  <c r="J1272" i="7" s="1"/>
  <c r="I1266" i="7"/>
  <c r="J1266" i="7" s="1"/>
  <c r="I1265" i="7"/>
  <c r="J1265" i="7" s="1"/>
  <c r="I1264" i="7"/>
  <c r="J1264" i="7" s="1"/>
  <c r="I1257" i="7"/>
  <c r="J1257" i="7" s="1"/>
  <c r="I1256" i="7"/>
  <c r="J1256" i="7" s="1"/>
  <c r="I1255" i="7"/>
  <c r="J1255" i="7" s="1"/>
  <c r="J1249" i="7"/>
  <c r="L1247" i="7" s="1"/>
  <c r="H210" i="5" s="1"/>
  <c r="I1249" i="7"/>
  <c r="I1248" i="7"/>
  <c r="J1248" i="7" s="1"/>
  <c r="I1241" i="7"/>
  <c r="J1241" i="7" s="1"/>
  <c r="I1240" i="7"/>
  <c r="J1240" i="7" s="1"/>
  <c r="J1239" i="7"/>
  <c r="I1239" i="7"/>
  <c r="I1233" i="7"/>
  <c r="J1233" i="7" s="1"/>
  <c r="L1231" i="7" s="1"/>
  <c r="H207" i="5" s="1"/>
  <c r="I1232" i="7"/>
  <c r="J1232" i="7" s="1"/>
  <c r="I1226" i="7"/>
  <c r="J1226" i="7" s="1"/>
  <c r="I1225" i="7"/>
  <c r="J1225" i="7" s="1"/>
  <c r="I1224" i="7"/>
  <c r="J1224" i="7" s="1"/>
  <c r="I1217" i="7"/>
  <c r="J1217" i="7" s="1"/>
  <c r="I1216" i="7"/>
  <c r="J1216" i="7" s="1"/>
  <c r="I1215" i="7"/>
  <c r="J1215" i="7" s="1"/>
  <c r="I1209" i="7"/>
  <c r="J1209" i="7" s="1"/>
  <c r="I1208" i="7"/>
  <c r="J1208" i="7" s="1"/>
  <c r="I1207" i="7"/>
  <c r="J1207" i="7" s="1"/>
  <c r="J1201" i="7"/>
  <c r="I1201" i="7"/>
  <c r="I1200" i="7"/>
  <c r="J1200" i="7" s="1"/>
  <c r="I1199" i="7"/>
  <c r="J1199" i="7" s="1"/>
  <c r="I1192" i="7"/>
  <c r="J1192" i="7" s="1"/>
  <c r="J1191" i="7"/>
  <c r="I1191" i="7"/>
  <c r="I1190" i="7"/>
  <c r="J1190" i="7" s="1"/>
  <c r="I1184" i="7"/>
  <c r="J1184" i="7" s="1"/>
  <c r="L1182" i="7" s="1"/>
  <c r="H199" i="5" s="1"/>
  <c r="I1183" i="7"/>
  <c r="J1183" i="7" s="1"/>
  <c r="I1176" i="7"/>
  <c r="J1176" i="7" s="1"/>
  <c r="I1175" i="7"/>
  <c r="J1175" i="7" s="1"/>
  <c r="I1174" i="7"/>
  <c r="J1174" i="7" s="1"/>
  <c r="I1167" i="7"/>
  <c r="J1167" i="7" s="1"/>
  <c r="I1166" i="7"/>
  <c r="J1166" i="7" s="1"/>
  <c r="I1165" i="7"/>
  <c r="J1165" i="7" s="1"/>
  <c r="I1159" i="7"/>
  <c r="J1159" i="7" s="1"/>
  <c r="I1158" i="7"/>
  <c r="J1158" i="7" s="1"/>
  <c r="J1157" i="7"/>
  <c r="I1157" i="7"/>
  <c r="I1150" i="7"/>
  <c r="J1150" i="7" s="1"/>
  <c r="I1149" i="7"/>
  <c r="J1149" i="7" s="1"/>
  <c r="I1148" i="7"/>
  <c r="J1148" i="7" s="1"/>
  <c r="J1142" i="7"/>
  <c r="I1142" i="7"/>
  <c r="I1141" i="7"/>
  <c r="J1141" i="7" s="1"/>
  <c r="I1140" i="7"/>
  <c r="J1140" i="7" s="1"/>
  <c r="I1133" i="7"/>
  <c r="J1133" i="7" s="1"/>
  <c r="K1131" i="7" s="1"/>
  <c r="G189" i="5" s="1"/>
  <c r="I1132" i="7"/>
  <c r="J1132" i="7" s="1"/>
  <c r="I1124" i="7"/>
  <c r="J1124" i="7" s="1"/>
  <c r="L1122" i="7" s="1"/>
  <c r="H186" i="5" s="1"/>
  <c r="I7992" i="7"/>
  <c r="J7992" i="7" s="1"/>
  <c r="I7991" i="7"/>
  <c r="J7991" i="7" s="1"/>
  <c r="I7990" i="7"/>
  <c r="J7990" i="7" s="1"/>
  <c r="I7989" i="7"/>
  <c r="J7989" i="7" s="1"/>
  <c r="I7988" i="7"/>
  <c r="J7988" i="7" s="1"/>
  <c r="I7987" i="7"/>
  <c r="J7987" i="7" s="1"/>
  <c r="J7986" i="7"/>
  <c r="I7986" i="7"/>
  <c r="I7979" i="7"/>
  <c r="J7979" i="7" s="1"/>
  <c r="I7978" i="7"/>
  <c r="J7978" i="7" s="1"/>
  <c r="I7977" i="7"/>
  <c r="J7977" i="7" s="1"/>
  <c r="J7976" i="7"/>
  <c r="I7976" i="7"/>
  <c r="I7975" i="7"/>
  <c r="J7975" i="7" s="1"/>
  <c r="I7974" i="7"/>
  <c r="J7974" i="7" s="1"/>
  <c r="I7973" i="7"/>
  <c r="J7973" i="7" s="1"/>
  <c r="I7972" i="7"/>
  <c r="J7972" i="7" s="1"/>
  <c r="I7971" i="7"/>
  <c r="J7971" i="7" s="1"/>
  <c r="I7970" i="7"/>
  <c r="J7970" i="7" s="1"/>
  <c r="I7969" i="7"/>
  <c r="J7969" i="7" s="1"/>
  <c r="I7968" i="7"/>
  <c r="J7968" i="7" s="1"/>
  <c r="I7962" i="7"/>
  <c r="J7962" i="7" s="1"/>
  <c r="I7961" i="7"/>
  <c r="J7961" i="7" s="1"/>
  <c r="I7960" i="7"/>
  <c r="J7960" i="7" s="1"/>
  <c r="J7959" i="7"/>
  <c r="I7959" i="7"/>
  <c r="I7958" i="7"/>
  <c r="J7958" i="7" s="1"/>
  <c r="I7957" i="7"/>
  <c r="J7957" i="7" s="1"/>
  <c r="I7956" i="7"/>
  <c r="J7956" i="7" s="1"/>
  <c r="J7947" i="7"/>
  <c r="I7947" i="7"/>
  <c r="I7946" i="7"/>
  <c r="J7946" i="7" s="1"/>
  <c r="I7945" i="7"/>
  <c r="J7945" i="7" s="1"/>
  <c r="I7944" i="7"/>
  <c r="J7944" i="7" s="1"/>
  <c r="I7943" i="7"/>
  <c r="J7943" i="7" s="1"/>
  <c r="I7942" i="7"/>
  <c r="J7942" i="7" s="1"/>
  <c r="I7941" i="7"/>
  <c r="J7941" i="7" s="1"/>
  <c r="I7940" i="7"/>
  <c r="J7940" i="7" s="1"/>
  <c r="I7939" i="7"/>
  <c r="J7939" i="7" s="1"/>
  <c r="I7932" i="7"/>
  <c r="J7932" i="7" s="1"/>
  <c r="L7929" i="7" s="1"/>
  <c r="H1015" i="5" s="1"/>
  <c r="I7931" i="7"/>
  <c r="J7931" i="7" s="1"/>
  <c r="K7929" i="7" s="1"/>
  <c r="G1015" i="5" s="1"/>
  <c r="I7930" i="7"/>
  <c r="J7930" i="7" s="1"/>
  <c r="J7924" i="7"/>
  <c r="K7920" i="7" s="1"/>
  <c r="G1014" i="5" s="1"/>
  <c r="I7924" i="7"/>
  <c r="I7923" i="7"/>
  <c r="J7923" i="7" s="1"/>
  <c r="I7922" i="7"/>
  <c r="J7922" i="7" s="1"/>
  <c r="I7921" i="7"/>
  <c r="J7921" i="7" s="1"/>
  <c r="J7915" i="7"/>
  <c r="I7915" i="7"/>
  <c r="I7914" i="7"/>
  <c r="J7914" i="7" s="1"/>
  <c r="I7913" i="7"/>
  <c r="J7913" i="7" s="1"/>
  <c r="I7912" i="7"/>
  <c r="J7912" i="7" s="1"/>
  <c r="I7911" i="7"/>
  <c r="J7911" i="7" s="1"/>
  <c r="I7910" i="7"/>
  <c r="J7910" i="7" s="1"/>
  <c r="I7909" i="7"/>
  <c r="J7909" i="7" s="1"/>
  <c r="I7908" i="7"/>
  <c r="J7908" i="7" s="1"/>
  <c r="I7907" i="7"/>
  <c r="J7907" i="7" s="1"/>
  <c r="I7906" i="7"/>
  <c r="J7906" i="7" s="1"/>
  <c r="I7905" i="7"/>
  <c r="J7905" i="7" s="1"/>
  <c r="I7904" i="7"/>
  <c r="J7904" i="7" s="1"/>
  <c r="J7903" i="7"/>
  <c r="I7903" i="7"/>
  <c r="I7902" i="7"/>
  <c r="J7902" i="7" s="1"/>
  <c r="I7896" i="7"/>
  <c r="J7896" i="7" s="1"/>
  <c r="I7895" i="7"/>
  <c r="J7895" i="7" s="1"/>
  <c r="J7894" i="7"/>
  <c r="I7894" i="7"/>
  <c r="I7893" i="7"/>
  <c r="J7893" i="7" s="1"/>
  <c r="I7892" i="7"/>
  <c r="J7892" i="7" s="1"/>
  <c r="I7891" i="7"/>
  <c r="J7891" i="7" s="1"/>
  <c r="I7890" i="7"/>
  <c r="J7890" i="7" s="1"/>
  <c r="I7889" i="7"/>
  <c r="J7889" i="7" s="1"/>
  <c r="I7888" i="7"/>
  <c r="J7888" i="7" s="1"/>
  <c r="I7887" i="7"/>
  <c r="J7887" i="7" s="1"/>
  <c r="I7886" i="7"/>
  <c r="J7886" i="7" s="1"/>
  <c r="I7885" i="7"/>
  <c r="J7885" i="7" s="1"/>
  <c r="I7884" i="7"/>
  <c r="J7884" i="7" s="1"/>
  <c r="I7883" i="7"/>
  <c r="J7883" i="7" s="1"/>
  <c r="J7882" i="7"/>
  <c r="I7882" i="7"/>
  <c r="I7881" i="7"/>
  <c r="J7881" i="7" s="1"/>
  <c r="I7880" i="7"/>
  <c r="J7880" i="7" s="1"/>
  <c r="I7874" i="7"/>
  <c r="J7874" i="7" s="1"/>
  <c r="J7873" i="7"/>
  <c r="I7873" i="7"/>
  <c r="I7872" i="7"/>
  <c r="J7872" i="7" s="1"/>
  <c r="I7871" i="7"/>
  <c r="J7871" i="7" s="1"/>
  <c r="I7870" i="7"/>
  <c r="J7870" i="7" s="1"/>
  <c r="I7869" i="7"/>
  <c r="J7869" i="7" s="1"/>
  <c r="I7863" i="7"/>
  <c r="J7863" i="7" s="1"/>
  <c r="I7862" i="7"/>
  <c r="J7862" i="7" s="1"/>
  <c r="I7861" i="7"/>
  <c r="J7861" i="7" s="1"/>
  <c r="I7860" i="7"/>
  <c r="J7860" i="7" s="1"/>
  <c r="I7859" i="7"/>
  <c r="J7859" i="7" s="1"/>
  <c r="I7858" i="7"/>
  <c r="J7858" i="7" s="1"/>
  <c r="I7857" i="7"/>
  <c r="J7857" i="7" s="1"/>
  <c r="J7851" i="7"/>
  <c r="I7851" i="7"/>
  <c r="I7850" i="7"/>
  <c r="J7850" i="7" s="1"/>
  <c r="I7849" i="7"/>
  <c r="J7849" i="7" s="1"/>
  <c r="I7848" i="7"/>
  <c r="J7848" i="7" s="1"/>
  <c r="J7847" i="7"/>
  <c r="I7847" i="7"/>
  <c r="I7846" i="7"/>
  <c r="J7846" i="7" s="1"/>
  <c r="I7845" i="7"/>
  <c r="J7845" i="7" s="1"/>
  <c r="I7844" i="7"/>
  <c r="J7844" i="7" s="1"/>
  <c r="I7843" i="7"/>
  <c r="J7843" i="7" s="1"/>
  <c r="I7842" i="7"/>
  <c r="J7842" i="7" s="1"/>
  <c r="I7836" i="7"/>
  <c r="J7836" i="7" s="1"/>
  <c r="I7835" i="7"/>
  <c r="J7835" i="7" s="1"/>
  <c r="I7834" i="7"/>
  <c r="J7834" i="7" s="1"/>
  <c r="I7833" i="7"/>
  <c r="J7833" i="7" s="1"/>
  <c r="I7832" i="7"/>
  <c r="J7832" i="7" s="1"/>
  <c r="I7831" i="7"/>
  <c r="J7831" i="7" s="1"/>
  <c r="J7830" i="7"/>
  <c r="I7830" i="7"/>
  <c r="I7829" i="7"/>
  <c r="J7829" i="7" s="1"/>
  <c r="I7828" i="7"/>
  <c r="J7828" i="7" s="1"/>
  <c r="I7827" i="7"/>
  <c r="J7827" i="7" s="1"/>
  <c r="J7826" i="7"/>
  <c r="I7826" i="7"/>
  <c r="I7825" i="7"/>
  <c r="J7825" i="7" s="1"/>
  <c r="I7824" i="7"/>
  <c r="J7824" i="7" s="1"/>
  <c r="I7823" i="7"/>
  <c r="J7823" i="7" s="1"/>
  <c r="I7822" i="7"/>
  <c r="J7822" i="7" s="1"/>
  <c r="I7821" i="7"/>
  <c r="J7821" i="7" s="1"/>
  <c r="I7820" i="7"/>
  <c r="J7820" i="7" s="1"/>
  <c r="I7814" i="7"/>
  <c r="J7814" i="7" s="1"/>
  <c r="I7813" i="7"/>
  <c r="J7813" i="7" s="1"/>
  <c r="I7812" i="7"/>
  <c r="J7812" i="7" s="1"/>
  <c r="I7811" i="7"/>
  <c r="J7811" i="7" s="1"/>
  <c r="I7810" i="7"/>
  <c r="J7810" i="7" s="1"/>
  <c r="J7809" i="7"/>
  <c r="I7809" i="7"/>
  <c r="I7808" i="7"/>
  <c r="J7808" i="7" s="1"/>
  <c r="I7807" i="7"/>
  <c r="J7807" i="7" s="1"/>
  <c r="I7806" i="7"/>
  <c r="J7806" i="7" s="1"/>
  <c r="J7805" i="7"/>
  <c r="I7805" i="7"/>
  <c r="I7804" i="7"/>
  <c r="J7804" i="7" s="1"/>
  <c r="I7803" i="7"/>
  <c r="J7803" i="7" s="1"/>
  <c r="I7802" i="7"/>
  <c r="J7802" i="7" s="1"/>
  <c r="I7801" i="7"/>
  <c r="J7801" i="7" s="1"/>
  <c r="I7795" i="7"/>
  <c r="J7795" i="7" s="1"/>
  <c r="I7794" i="7"/>
  <c r="J7794" i="7" s="1"/>
  <c r="I7793" i="7"/>
  <c r="J7793" i="7" s="1"/>
  <c r="I7792" i="7"/>
  <c r="J7792" i="7" s="1"/>
  <c r="I7791" i="7"/>
  <c r="J7791" i="7" s="1"/>
  <c r="J7790" i="7"/>
  <c r="I7790" i="7"/>
  <c r="I7789" i="7"/>
  <c r="J7789" i="7" s="1"/>
  <c r="I7788" i="7"/>
  <c r="J7788" i="7" s="1"/>
  <c r="I7787" i="7"/>
  <c r="J7787" i="7" s="1"/>
  <c r="I7786" i="7"/>
  <c r="J7786" i="7" s="1"/>
  <c r="I7785" i="7"/>
  <c r="J7785" i="7" s="1"/>
  <c r="I7784" i="7"/>
  <c r="J7784" i="7" s="1"/>
  <c r="I7783" i="7"/>
  <c r="J7783" i="7" s="1"/>
  <c r="I7782" i="7"/>
  <c r="J7782" i="7" s="1"/>
  <c r="I7776" i="7"/>
  <c r="J7776" i="7" s="1"/>
  <c r="I7775" i="7"/>
  <c r="J7775" i="7" s="1"/>
  <c r="I7774" i="7"/>
  <c r="J7774" i="7" s="1"/>
  <c r="J7773" i="7"/>
  <c r="I7773" i="7"/>
  <c r="I7772" i="7"/>
  <c r="J7772" i="7" s="1"/>
  <c r="I7771" i="7"/>
  <c r="J7771" i="7" s="1"/>
  <c r="I7770" i="7"/>
  <c r="J7770" i="7" s="1"/>
  <c r="J7769" i="7"/>
  <c r="I7769" i="7"/>
  <c r="I7763" i="7"/>
  <c r="J7763" i="7" s="1"/>
  <c r="I7762" i="7"/>
  <c r="J7762" i="7" s="1"/>
  <c r="I7761" i="7"/>
  <c r="J7761" i="7" s="1"/>
  <c r="I7760" i="7"/>
  <c r="J7760" i="7" s="1"/>
  <c r="I7759" i="7"/>
  <c r="J7759" i="7" s="1"/>
  <c r="I7758" i="7"/>
  <c r="J7758" i="7" s="1"/>
  <c r="I7757" i="7"/>
  <c r="J7757" i="7" s="1"/>
  <c r="I7756" i="7"/>
  <c r="J7756" i="7" s="1"/>
  <c r="I7755" i="7"/>
  <c r="J7755" i="7" s="1"/>
  <c r="I7754" i="7"/>
  <c r="J7754" i="7" s="1"/>
  <c r="I7747" i="7"/>
  <c r="J7747" i="7" s="1"/>
  <c r="J7746" i="7"/>
  <c r="I7746" i="7"/>
  <c r="I7745" i="7"/>
  <c r="J7745" i="7" s="1"/>
  <c r="I7744" i="7"/>
  <c r="J7744" i="7" s="1"/>
  <c r="I7743" i="7"/>
  <c r="J7743" i="7" s="1"/>
  <c r="J7742" i="7"/>
  <c r="I7742" i="7"/>
  <c r="I7741" i="7"/>
  <c r="J7741" i="7" s="1"/>
  <c r="I7735" i="7"/>
  <c r="J7735" i="7" s="1"/>
  <c r="I7734" i="7"/>
  <c r="J7734" i="7" s="1"/>
  <c r="I7733" i="7"/>
  <c r="J7733" i="7" s="1"/>
  <c r="I7732" i="7"/>
  <c r="J7732" i="7" s="1"/>
  <c r="I7731" i="7"/>
  <c r="J7731" i="7" s="1"/>
  <c r="I7725" i="7"/>
  <c r="J7725" i="7" s="1"/>
  <c r="I7724" i="7"/>
  <c r="J7724" i="7" s="1"/>
  <c r="I7723" i="7"/>
  <c r="J7723" i="7" s="1"/>
  <c r="I7722" i="7"/>
  <c r="J7722" i="7" s="1"/>
  <c r="I7721" i="7"/>
  <c r="J7721" i="7" s="1"/>
  <c r="J7715" i="7"/>
  <c r="I7715" i="7"/>
  <c r="I7714" i="7"/>
  <c r="J7714" i="7" s="1"/>
  <c r="I7713" i="7"/>
  <c r="J7713" i="7" s="1"/>
  <c r="I7712" i="7"/>
  <c r="J7712" i="7" s="1"/>
  <c r="J7711" i="7"/>
  <c r="I7711" i="7"/>
  <c r="I7705" i="7"/>
  <c r="J7705" i="7" s="1"/>
  <c r="I7704" i="7"/>
  <c r="J7704" i="7" s="1"/>
  <c r="I7703" i="7"/>
  <c r="J7703" i="7" s="1"/>
  <c r="I7702" i="7"/>
  <c r="J7702" i="7" s="1"/>
  <c r="I7696" i="7"/>
  <c r="J7696" i="7" s="1"/>
  <c r="I7695" i="7"/>
  <c r="J7695" i="7" s="1"/>
  <c r="I7694" i="7"/>
  <c r="J7694" i="7" s="1"/>
  <c r="I7693" i="7"/>
  <c r="J7693" i="7" s="1"/>
  <c r="I7692" i="7"/>
  <c r="J7692" i="7" s="1"/>
  <c r="I7691" i="7"/>
  <c r="J7691" i="7" s="1"/>
  <c r="I7690" i="7"/>
  <c r="J7690" i="7" s="1"/>
  <c r="J7684" i="7"/>
  <c r="I7684" i="7"/>
  <c r="I7683" i="7"/>
  <c r="J7683" i="7" s="1"/>
  <c r="I7682" i="7"/>
  <c r="J7682" i="7" s="1"/>
  <c r="I7681" i="7"/>
  <c r="J7681" i="7" s="1"/>
  <c r="J7674" i="7"/>
  <c r="I7674" i="7"/>
  <c r="I7673" i="7"/>
  <c r="J7673" i="7" s="1"/>
  <c r="L7672" i="7" s="1"/>
  <c r="H994" i="5" s="1"/>
  <c r="I7667" i="7"/>
  <c r="J7667" i="7" s="1"/>
  <c r="I7666" i="7"/>
  <c r="J7666" i="7" s="1"/>
  <c r="L7665" i="7" s="1"/>
  <c r="H993" i="5" s="1"/>
  <c r="I7658" i="7"/>
  <c r="J7658" i="7" s="1"/>
  <c r="I7657" i="7"/>
  <c r="J7657" i="7" s="1"/>
  <c r="I7656" i="7"/>
  <c r="J7656" i="7" s="1"/>
  <c r="I7655" i="7"/>
  <c r="J7655" i="7" s="1"/>
  <c r="I7649" i="7"/>
  <c r="J7649" i="7" s="1"/>
  <c r="I7648" i="7"/>
  <c r="J7648" i="7" s="1"/>
  <c r="L7647" i="7" s="1"/>
  <c r="H989" i="5" s="1"/>
  <c r="I7642" i="7"/>
  <c r="J7642" i="7" s="1"/>
  <c r="I7641" i="7"/>
  <c r="J7641" i="7" s="1"/>
  <c r="J7640" i="7"/>
  <c r="I7640" i="7"/>
  <c r="I7639" i="7"/>
  <c r="J7639" i="7" s="1"/>
  <c r="I7633" i="7"/>
  <c r="J7633" i="7" s="1"/>
  <c r="I7632" i="7"/>
  <c r="J7632" i="7" s="1"/>
  <c r="J7631" i="7"/>
  <c r="I7631" i="7"/>
  <c r="I7630" i="7"/>
  <c r="J7630" i="7" s="1"/>
  <c r="I7624" i="7"/>
  <c r="J7624" i="7" s="1"/>
  <c r="I7623" i="7"/>
  <c r="J7623" i="7" s="1"/>
  <c r="I7622" i="7"/>
  <c r="J7622" i="7" s="1"/>
  <c r="I7621" i="7"/>
  <c r="J7621" i="7" s="1"/>
  <c r="I7615" i="7"/>
  <c r="J7615" i="7" s="1"/>
  <c r="I7614" i="7"/>
  <c r="J7614" i="7" s="1"/>
  <c r="I7613" i="7"/>
  <c r="J7613" i="7" s="1"/>
  <c r="I7612" i="7"/>
  <c r="J7612" i="7" s="1"/>
  <c r="I7606" i="7"/>
  <c r="J7606" i="7" s="1"/>
  <c r="I7605" i="7"/>
  <c r="J7605" i="7" s="1"/>
  <c r="J7604" i="7"/>
  <c r="I7604" i="7"/>
  <c r="I7603" i="7"/>
  <c r="J7603" i="7" s="1"/>
  <c r="I7597" i="7"/>
  <c r="J7597" i="7" s="1"/>
  <c r="I7596" i="7"/>
  <c r="J7596" i="7" s="1"/>
  <c r="J7595" i="7"/>
  <c r="I7595" i="7"/>
  <c r="I7594" i="7"/>
  <c r="J7594" i="7" s="1"/>
  <c r="I7588" i="7"/>
  <c r="J7588" i="7" s="1"/>
  <c r="I7587" i="7"/>
  <c r="J7587" i="7" s="1"/>
  <c r="I7586" i="7"/>
  <c r="J7586" i="7" s="1"/>
  <c r="I7585" i="7"/>
  <c r="J7585" i="7" s="1"/>
  <c r="I7579" i="7"/>
  <c r="J7579" i="7" s="1"/>
  <c r="I7578" i="7"/>
  <c r="J7578" i="7" s="1"/>
  <c r="I7577" i="7"/>
  <c r="J7577" i="7" s="1"/>
  <c r="I7576" i="7"/>
  <c r="J7576" i="7" s="1"/>
  <c r="I7570" i="7"/>
  <c r="J7570" i="7" s="1"/>
  <c r="I7569" i="7"/>
  <c r="J7569" i="7" s="1"/>
  <c r="J7568" i="7"/>
  <c r="I7568" i="7"/>
  <c r="I7567" i="7"/>
  <c r="J7567" i="7" s="1"/>
  <c r="I7561" i="7"/>
  <c r="J7561" i="7" s="1"/>
  <c r="I7560" i="7"/>
  <c r="J7560" i="7" s="1"/>
  <c r="J7559" i="7"/>
  <c r="I7559" i="7"/>
  <c r="I7558" i="7"/>
  <c r="J7558" i="7" s="1"/>
  <c r="I7552" i="7"/>
  <c r="J7552" i="7" s="1"/>
  <c r="I7551" i="7"/>
  <c r="J7551" i="7" s="1"/>
  <c r="I7550" i="7"/>
  <c r="J7550" i="7" s="1"/>
  <c r="I7549" i="7"/>
  <c r="J7549" i="7" s="1"/>
  <c r="I7543" i="7"/>
  <c r="J7543" i="7" s="1"/>
  <c r="I7542" i="7"/>
  <c r="J7542" i="7" s="1"/>
  <c r="I7541" i="7"/>
  <c r="J7541" i="7" s="1"/>
  <c r="I7540" i="7"/>
  <c r="J7540" i="7" s="1"/>
  <c r="I7534" i="7"/>
  <c r="J7534" i="7" s="1"/>
  <c r="I7533" i="7"/>
  <c r="J7533" i="7" s="1"/>
  <c r="J7532" i="7"/>
  <c r="I7532" i="7"/>
  <c r="I7531" i="7"/>
  <c r="J7531" i="7" s="1"/>
  <c r="I7525" i="7"/>
  <c r="J7525" i="7" s="1"/>
  <c r="I7524" i="7"/>
  <c r="J7524" i="7" s="1"/>
  <c r="J7523" i="7"/>
  <c r="I7523" i="7"/>
  <c r="I7522" i="7"/>
  <c r="J7522" i="7" s="1"/>
  <c r="I7516" i="7"/>
  <c r="J7516" i="7" s="1"/>
  <c r="I7515" i="7"/>
  <c r="J7515" i="7" s="1"/>
  <c r="I7514" i="7"/>
  <c r="J7514" i="7" s="1"/>
  <c r="I7513" i="7"/>
  <c r="J7513" i="7" s="1"/>
  <c r="I7506" i="7"/>
  <c r="J7506" i="7" s="1"/>
  <c r="I7505" i="7"/>
  <c r="J7505" i="7" s="1"/>
  <c r="I7504" i="7"/>
  <c r="J7504" i="7" s="1"/>
  <c r="I7503" i="7"/>
  <c r="J7503" i="7" s="1"/>
  <c r="I7497" i="7"/>
  <c r="J7497" i="7" s="1"/>
  <c r="I7496" i="7"/>
  <c r="J7496" i="7" s="1"/>
  <c r="L7495" i="7" s="1"/>
  <c r="H971" i="5" s="1"/>
  <c r="J7490" i="7"/>
  <c r="I7490" i="7"/>
  <c r="I7489" i="7"/>
  <c r="J7489" i="7" s="1"/>
  <c r="L7488" i="7" s="1"/>
  <c r="H970" i="5" s="1"/>
  <c r="I7483" i="7"/>
  <c r="J7483" i="7" s="1"/>
  <c r="I7482" i="7"/>
  <c r="J7482" i="7" s="1"/>
  <c r="J7481" i="7"/>
  <c r="I7481" i="7"/>
  <c r="I7480" i="7"/>
  <c r="J7480" i="7" s="1"/>
  <c r="I7474" i="7"/>
  <c r="J7474" i="7" s="1"/>
  <c r="I7473" i="7"/>
  <c r="J7473" i="7" s="1"/>
  <c r="I7472" i="7"/>
  <c r="J7472" i="7" s="1"/>
  <c r="I7471" i="7"/>
  <c r="J7471" i="7" s="1"/>
  <c r="I7465" i="7"/>
  <c r="J7465" i="7" s="1"/>
  <c r="I7464" i="7"/>
  <c r="J7464" i="7" s="1"/>
  <c r="I7463" i="7"/>
  <c r="J7463" i="7" s="1"/>
  <c r="I7462" i="7"/>
  <c r="J7462" i="7" s="1"/>
  <c r="I7456" i="7"/>
  <c r="J7456" i="7" s="1"/>
  <c r="I7455" i="7"/>
  <c r="J7455" i="7" s="1"/>
  <c r="J7454" i="7"/>
  <c r="I7454" i="7"/>
  <c r="I7453" i="7"/>
  <c r="J7453" i="7" s="1"/>
  <c r="I7447" i="7"/>
  <c r="J7447" i="7" s="1"/>
  <c r="I7446" i="7"/>
  <c r="J7446" i="7" s="1"/>
  <c r="J7445" i="7"/>
  <c r="I7445" i="7"/>
  <c r="I7444" i="7"/>
  <c r="J7444" i="7" s="1"/>
  <c r="I7438" i="7"/>
  <c r="J7438" i="7" s="1"/>
  <c r="I7437" i="7"/>
  <c r="J7437" i="7" s="1"/>
  <c r="I7436" i="7"/>
  <c r="J7436" i="7" s="1"/>
  <c r="I7435" i="7"/>
  <c r="J7435" i="7" s="1"/>
  <c r="I7429" i="7"/>
  <c r="J7429" i="7" s="1"/>
  <c r="I7428" i="7"/>
  <c r="J7428" i="7" s="1"/>
  <c r="I7427" i="7"/>
  <c r="J7427" i="7" s="1"/>
  <c r="I7426" i="7"/>
  <c r="J7426" i="7" s="1"/>
  <c r="I7420" i="7"/>
  <c r="J7420" i="7" s="1"/>
  <c r="I7419" i="7"/>
  <c r="J7419" i="7" s="1"/>
  <c r="J7418" i="7"/>
  <c r="I7418" i="7"/>
  <c r="I7417" i="7"/>
  <c r="J7417" i="7" s="1"/>
  <c r="I7411" i="7"/>
  <c r="J7411" i="7" s="1"/>
  <c r="I7410" i="7"/>
  <c r="J7410" i="7" s="1"/>
  <c r="J7409" i="7"/>
  <c r="I7409" i="7"/>
  <c r="I7408" i="7"/>
  <c r="J7408" i="7" s="1"/>
  <c r="I7402" i="7"/>
  <c r="J7402" i="7" s="1"/>
  <c r="I7401" i="7"/>
  <c r="J7401" i="7" s="1"/>
  <c r="I7400" i="7"/>
  <c r="J7400" i="7" s="1"/>
  <c r="I7399" i="7"/>
  <c r="J7399" i="7" s="1"/>
  <c r="I7393" i="7"/>
  <c r="J7393" i="7" s="1"/>
  <c r="I7392" i="7"/>
  <c r="J7392" i="7" s="1"/>
  <c r="I7391" i="7"/>
  <c r="J7391" i="7" s="1"/>
  <c r="I7390" i="7"/>
  <c r="J7390" i="7" s="1"/>
  <c r="I7384" i="7"/>
  <c r="J7384" i="7" s="1"/>
  <c r="I7383" i="7"/>
  <c r="J7383" i="7" s="1"/>
  <c r="J7382" i="7"/>
  <c r="I7382" i="7"/>
  <c r="I7381" i="7"/>
  <c r="J7381" i="7" s="1"/>
  <c r="I7375" i="7"/>
  <c r="J7375" i="7" s="1"/>
  <c r="I7374" i="7"/>
  <c r="J7374" i="7" s="1"/>
  <c r="J7373" i="7"/>
  <c r="I7373" i="7"/>
  <c r="I7372" i="7"/>
  <c r="J7372" i="7" s="1"/>
  <c r="I7366" i="7"/>
  <c r="J7366" i="7" s="1"/>
  <c r="I7365" i="7"/>
  <c r="J7365" i="7" s="1"/>
  <c r="I7364" i="7"/>
  <c r="J7364" i="7" s="1"/>
  <c r="I7363" i="7"/>
  <c r="J7363" i="7" s="1"/>
  <c r="I7357" i="7"/>
  <c r="J7357" i="7" s="1"/>
  <c r="I7356" i="7"/>
  <c r="J7356" i="7" s="1"/>
  <c r="I7355" i="7"/>
  <c r="J7355" i="7" s="1"/>
  <c r="I7354" i="7"/>
  <c r="J7354" i="7" s="1"/>
  <c r="I7348" i="7"/>
  <c r="J7348" i="7" s="1"/>
  <c r="I7347" i="7"/>
  <c r="J7347" i="7" s="1"/>
  <c r="J7346" i="7"/>
  <c r="I7346" i="7"/>
  <c r="I7345" i="7"/>
  <c r="J7345" i="7" s="1"/>
  <c r="I7339" i="7"/>
  <c r="J7339" i="7" s="1"/>
  <c r="I7338" i="7"/>
  <c r="J7338" i="7" s="1"/>
  <c r="J7337" i="7"/>
  <c r="I7337" i="7"/>
  <c r="I7336" i="7"/>
  <c r="J7336" i="7" s="1"/>
  <c r="I7330" i="7"/>
  <c r="J7330" i="7" s="1"/>
  <c r="I7329" i="7"/>
  <c r="J7329" i="7" s="1"/>
  <c r="I7328" i="7"/>
  <c r="J7328" i="7" s="1"/>
  <c r="I7327" i="7"/>
  <c r="J7327" i="7" s="1"/>
  <c r="I7321" i="7"/>
  <c r="J7321" i="7" s="1"/>
  <c r="I7320" i="7"/>
  <c r="J7320" i="7" s="1"/>
  <c r="I7319" i="7"/>
  <c r="J7319" i="7" s="1"/>
  <c r="I7318" i="7"/>
  <c r="J7318" i="7" s="1"/>
  <c r="I7312" i="7"/>
  <c r="J7312" i="7" s="1"/>
  <c r="I7311" i="7"/>
  <c r="J7311" i="7" s="1"/>
  <c r="J7310" i="7"/>
  <c r="I7310" i="7"/>
  <c r="I7309" i="7"/>
  <c r="J7309" i="7" s="1"/>
  <c r="I7303" i="7"/>
  <c r="J7303" i="7" s="1"/>
  <c r="I7302" i="7"/>
  <c r="J7302" i="7" s="1"/>
  <c r="J7301" i="7"/>
  <c r="I7301" i="7"/>
  <c r="I7300" i="7"/>
  <c r="J7300" i="7" s="1"/>
  <c r="I7294" i="7"/>
  <c r="J7294" i="7" s="1"/>
  <c r="I7293" i="7"/>
  <c r="J7293" i="7" s="1"/>
  <c r="I7292" i="7"/>
  <c r="J7292" i="7" s="1"/>
  <c r="I7291" i="7"/>
  <c r="J7291" i="7" s="1"/>
  <c r="I7285" i="7"/>
  <c r="J7285" i="7" s="1"/>
  <c r="I7284" i="7"/>
  <c r="J7284" i="7" s="1"/>
  <c r="I7283" i="7"/>
  <c r="J7283" i="7" s="1"/>
  <c r="I7282" i="7"/>
  <c r="J7282" i="7" s="1"/>
  <c r="I7276" i="7"/>
  <c r="J7276" i="7" s="1"/>
  <c r="I7275" i="7"/>
  <c r="J7275" i="7" s="1"/>
  <c r="J7274" i="7"/>
  <c r="I7274" i="7"/>
  <c r="I7273" i="7"/>
  <c r="J7273" i="7" s="1"/>
  <c r="I7267" i="7"/>
  <c r="J7267" i="7" s="1"/>
  <c r="I7266" i="7"/>
  <c r="J7266" i="7" s="1"/>
  <c r="J7265" i="7"/>
  <c r="I7265" i="7"/>
  <c r="I7264" i="7"/>
  <c r="J7264" i="7" s="1"/>
  <c r="I7259" i="7"/>
  <c r="J7259" i="7" s="1"/>
  <c r="I7258" i="7"/>
  <c r="J7258" i="7" s="1"/>
  <c r="I7257" i="7"/>
  <c r="J7257" i="7" s="1"/>
  <c r="L7256" i="7" s="1"/>
  <c r="H944" i="5" s="1"/>
  <c r="I7250" i="7"/>
  <c r="J7250" i="7" s="1"/>
  <c r="I7249" i="7"/>
  <c r="J7249" i="7" s="1"/>
  <c r="I7248" i="7"/>
  <c r="J7248" i="7" s="1"/>
  <c r="I7247" i="7"/>
  <c r="J7247" i="7" s="1"/>
  <c r="I7241" i="7"/>
  <c r="J7241" i="7" s="1"/>
  <c r="I7240" i="7"/>
  <c r="J7240" i="7" s="1"/>
  <c r="I7239" i="7"/>
  <c r="J7239" i="7" s="1"/>
  <c r="I7238" i="7"/>
  <c r="J7238" i="7" s="1"/>
  <c r="I7233" i="7"/>
  <c r="I7232" i="7"/>
  <c r="J7232" i="7" s="1"/>
  <c r="I7231" i="7"/>
  <c r="J7231" i="7" s="1"/>
  <c r="L7230" i="7" s="1"/>
  <c r="H940" i="5" s="1"/>
  <c r="J7225" i="7"/>
  <c r="I7225" i="7"/>
  <c r="I7224" i="7"/>
  <c r="J7224" i="7" s="1"/>
  <c r="I7223" i="7"/>
  <c r="J7223" i="7" s="1"/>
  <c r="I7222" i="7"/>
  <c r="J7222" i="7" s="1"/>
  <c r="I7216" i="7"/>
  <c r="J7216" i="7" s="1"/>
  <c r="I7215" i="7"/>
  <c r="J7215" i="7" s="1"/>
  <c r="I7214" i="7"/>
  <c r="J7214" i="7" s="1"/>
  <c r="I7213" i="7"/>
  <c r="J7213" i="7" s="1"/>
  <c r="I7207" i="7"/>
  <c r="J7207" i="7" s="1"/>
  <c r="I7206" i="7"/>
  <c r="J7206" i="7" s="1"/>
  <c r="I7205" i="7"/>
  <c r="J7205" i="7" s="1"/>
  <c r="I7204" i="7"/>
  <c r="J7204" i="7" s="1"/>
  <c r="J7198" i="7"/>
  <c r="I7198" i="7"/>
  <c r="I7197" i="7"/>
  <c r="J7197" i="7" s="1"/>
  <c r="I7196" i="7"/>
  <c r="J7196" i="7" s="1"/>
  <c r="I7195" i="7"/>
  <c r="J7195" i="7" s="1"/>
  <c r="J7189" i="7"/>
  <c r="I7189" i="7"/>
  <c r="I7188" i="7"/>
  <c r="J7188" i="7" s="1"/>
  <c r="I7187" i="7"/>
  <c r="J7187" i="7" s="1"/>
  <c r="I7186" i="7"/>
  <c r="J7186" i="7" s="1"/>
  <c r="I7180" i="7"/>
  <c r="J7180" i="7" s="1"/>
  <c r="I7179" i="7"/>
  <c r="J7179" i="7" s="1"/>
  <c r="I7178" i="7"/>
  <c r="J7178" i="7" s="1"/>
  <c r="I7177" i="7"/>
  <c r="J7177" i="7" s="1"/>
  <c r="I7171" i="7"/>
  <c r="J7171" i="7" s="1"/>
  <c r="I7170" i="7"/>
  <c r="J7170" i="7" s="1"/>
  <c r="I7169" i="7"/>
  <c r="J7169" i="7" s="1"/>
  <c r="I7168" i="7"/>
  <c r="J7168" i="7" s="1"/>
  <c r="J7162" i="7"/>
  <c r="I7162" i="7"/>
  <c r="I7161" i="7"/>
  <c r="J7161" i="7" s="1"/>
  <c r="I7160" i="7"/>
  <c r="J7160" i="7" s="1"/>
  <c r="I7159" i="7"/>
  <c r="J7159" i="7" s="1"/>
  <c r="J7153" i="7"/>
  <c r="I7153" i="7"/>
  <c r="I7152" i="7"/>
  <c r="J7152" i="7" s="1"/>
  <c r="I7151" i="7"/>
  <c r="J7151" i="7" s="1"/>
  <c r="I7150" i="7"/>
  <c r="J7150" i="7" s="1"/>
  <c r="I7144" i="7"/>
  <c r="J7144" i="7" s="1"/>
  <c r="I7143" i="7"/>
  <c r="J7143" i="7" s="1"/>
  <c r="I7142" i="7"/>
  <c r="J7142" i="7" s="1"/>
  <c r="I7141" i="7"/>
  <c r="J7141" i="7" s="1"/>
  <c r="I7135" i="7"/>
  <c r="J7135" i="7" s="1"/>
  <c r="I7134" i="7"/>
  <c r="J7134" i="7" s="1"/>
  <c r="I7133" i="7"/>
  <c r="J7133" i="7" s="1"/>
  <c r="I7132" i="7"/>
  <c r="J7132" i="7" s="1"/>
  <c r="J7126" i="7"/>
  <c r="I7126" i="7"/>
  <c r="I7125" i="7"/>
  <c r="J7125" i="7" s="1"/>
  <c r="I7124" i="7"/>
  <c r="J7124" i="7" s="1"/>
  <c r="I7123" i="7"/>
  <c r="J7123" i="7" s="1"/>
  <c r="J7117" i="7"/>
  <c r="I7117" i="7"/>
  <c r="I7116" i="7"/>
  <c r="J7116" i="7" s="1"/>
  <c r="I7115" i="7"/>
  <c r="J7115" i="7" s="1"/>
  <c r="I7114" i="7"/>
  <c r="J7114" i="7" s="1"/>
  <c r="I7108" i="7"/>
  <c r="J7108" i="7" s="1"/>
  <c r="I7107" i="7"/>
  <c r="J7107" i="7" s="1"/>
  <c r="I7106" i="7"/>
  <c r="J7106" i="7" s="1"/>
  <c r="I7105" i="7"/>
  <c r="J7105" i="7" s="1"/>
  <c r="I7099" i="7"/>
  <c r="J7099" i="7" s="1"/>
  <c r="I7098" i="7"/>
  <c r="J7098" i="7" s="1"/>
  <c r="I7097" i="7"/>
  <c r="J7097" i="7" s="1"/>
  <c r="I7096" i="7"/>
  <c r="J7096" i="7" s="1"/>
  <c r="J7089" i="7"/>
  <c r="I7089" i="7"/>
  <c r="I7088" i="7"/>
  <c r="J7088" i="7" s="1"/>
  <c r="I7087" i="7"/>
  <c r="J7087" i="7" s="1"/>
  <c r="I7086" i="7"/>
  <c r="J7086" i="7" s="1"/>
  <c r="I189" i="5" l="1"/>
  <c r="I237" i="5"/>
  <c r="I245" i="5"/>
  <c r="I270" i="5"/>
  <c r="L270" i="5" s="1"/>
  <c r="I283" i="5"/>
  <c r="I291" i="5"/>
  <c r="I343" i="5"/>
  <c r="I461" i="5"/>
  <c r="L461" i="5" s="1"/>
  <c r="L849" i="5"/>
  <c r="L229" i="5"/>
  <c r="L251" i="5"/>
  <c r="L266" i="5"/>
  <c r="L404" i="5"/>
  <c r="L1783" i="5"/>
  <c r="L1803" i="5"/>
  <c r="L1805" i="5"/>
  <c r="L189" i="5"/>
  <c r="L237" i="5"/>
  <c r="L245" i="5"/>
  <c r="L249" i="5"/>
  <c r="L283" i="5"/>
  <c r="L291" i="5"/>
  <c r="L343" i="5"/>
  <c r="L21" i="5"/>
  <c r="L339" i="5"/>
  <c r="L1780" i="5"/>
  <c r="L1794" i="5"/>
  <c r="L1799" i="5"/>
  <c r="L1809" i="5"/>
  <c r="L1832" i="5"/>
  <c r="I839" i="5"/>
  <c r="I267" i="5"/>
  <c r="I310" i="5"/>
  <c r="I330" i="5"/>
  <c r="I336" i="5"/>
  <c r="I1328" i="5"/>
  <c r="I774" i="5"/>
  <c r="I777" i="5"/>
  <c r="I848" i="5"/>
  <c r="I893" i="5"/>
  <c r="I920" i="5"/>
  <c r="I1122" i="5"/>
  <c r="I1191" i="5"/>
  <c r="I1217" i="5"/>
  <c r="I1270" i="5"/>
  <c r="I1361" i="5"/>
  <c r="I1424" i="5"/>
  <c r="I1484" i="5"/>
  <c r="I1598" i="5"/>
  <c r="I1630" i="5"/>
  <c r="I1658" i="5"/>
  <c r="I1720" i="5"/>
  <c r="I1721" i="5"/>
  <c r="I1795" i="5"/>
  <c r="I1801" i="5"/>
  <c r="I1810" i="5"/>
  <c r="I1833" i="5"/>
  <c r="I1015" i="5"/>
  <c r="I244" i="5"/>
  <c r="I307" i="5"/>
  <c r="I382" i="5"/>
  <c r="I1049" i="5"/>
  <c r="I199" i="5"/>
  <c r="I207" i="5"/>
  <c r="I210" i="5"/>
  <c r="I232" i="5"/>
  <c r="I248" i="5"/>
  <c r="I263" i="5"/>
  <c r="I286" i="5"/>
  <c r="I295" i="5"/>
  <c r="I311" i="5"/>
  <c r="I316" i="5"/>
  <c r="I335" i="5"/>
  <c r="I338" i="5"/>
  <c r="I350" i="5"/>
  <c r="I380" i="5"/>
  <c r="I392" i="5"/>
  <c r="I419" i="5"/>
  <c r="I425" i="5"/>
  <c r="I451" i="5"/>
  <c r="I457" i="5"/>
  <c r="I505" i="5"/>
  <c r="I507" i="5"/>
  <c r="I509" i="5"/>
  <c r="I511" i="5"/>
  <c r="I513" i="5"/>
  <c r="I542" i="5"/>
  <c r="I544" i="5"/>
  <c r="I546" i="5"/>
  <c r="I572" i="5"/>
  <c r="I574" i="5"/>
  <c r="I578" i="5"/>
  <c r="I581" i="5"/>
  <c r="I624" i="5"/>
  <c r="I667" i="5"/>
  <c r="I669" i="5"/>
  <c r="I674" i="5"/>
  <c r="I676" i="5"/>
  <c r="I679" i="5"/>
  <c r="I681" i="5"/>
  <c r="I683" i="5"/>
  <c r="I718" i="5"/>
  <c r="I720" i="5"/>
  <c r="I726" i="5"/>
  <c r="I728" i="5"/>
  <c r="I731" i="5"/>
  <c r="I733" i="5"/>
  <c r="I822" i="5"/>
  <c r="I824" i="5"/>
  <c r="I826" i="5"/>
  <c r="I861" i="5"/>
  <c r="I866" i="5"/>
  <c r="I868" i="5"/>
  <c r="I870" i="5"/>
  <c r="I874" i="5"/>
  <c r="I944" i="5"/>
  <c r="I971" i="5"/>
  <c r="I993" i="5"/>
  <c r="I1053" i="5"/>
  <c r="I1174" i="5"/>
  <c r="I1300" i="5"/>
  <c r="I1445" i="5"/>
  <c r="I1516" i="5"/>
  <c r="I1681" i="5"/>
  <c r="I1835" i="5"/>
  <c r="I221" i="5"/>
  <c r="I234" i="5"/>
  <c r="I359" i="5"/>
  <c r="I402" i="5"/>
  <c r="I1045" i="5"/>
  <c r="I821" i="5"/>
  <c r="I850" i="5"/>
  <c r="I1837" i="5"/>
  <c r="I186" i="5"/>
  <c r="I216" i="5"/>
  <c r="I227" i="5"/>
  <c r="I231" i="5"/>
  <c r="I233" i="5"/>
  <c r="I287" i="5"/>
  <c r="I296" i="5"/>
  <c r="I308" i="5"/>
  <c r="I312" i="5"/>
  <c r="I321" i="5"/>
  <c r="I348" i="5"/>
  <c r="I366" i="5"/>
  <c r="I387" i="5"/>
  <c r="I397" i="5"/>
  <c r="I414" i="5"/>
  <c r="I428" i="5"/>
  <c r="I434" i="5"/>
  <c r="I448" i="5"/>
  <c r="I473" i="5"/>
  <c r="I506" i="5"/>
  <c r="I508" i="5"/>
  <c r="I510" i="5"/>
  <c r="I512" i="5"/>
  <c r="I514" i="5"/>
  <c r="I543" i="5"/>
  <c r="I545" i="5"/>
  <c r="I547" i="5"/>
  <c r="I573" i="5"/>
  <c r="I577" i="5"/>
  <c r="I579" i="5"/>
  <c r="I623" i="5"/>
  <c r="I626" i="5"/>
  <c r="I668" i="5"/>
  <c r="I670" i="5"/>
  <c r="I675" i="5"/>
  <c r="I677" i="5"/>
  <c r="I680" i="5"/>
  <c r="I682" i="5"/>
  <c r="I685" i="5"/>
  <c r="I719" i="5"/>
  <c r="I721" i="5"/>
  <c r="I727" i="5"/>
  <c r="I729" i="5"/>
  <c r="I732" i="5"/>
  <c r="I735" i="5"/>
  <c r="I775" i="5"/>
  <c r="I817" i="5"/>
  <c r="I823" i="5"/>
  <c r="I825" i="5"/>
  <c r="I827" i="5"/>
  <c r="I862" i="5"/>
  <c r="I867" i="5"/>
  <c r="I869" i="5"/>
  <c r="I871" i="5"/>
  <c r="I891" i="5"/>
  <c r="I919" i="5"/>
  <c r="I940" i="5"/>
  <c r="I970" i="5"/>
  <c r="I989" i="5"/>
  <c r="I994" i="5"/>
  <c r="I1081" i="5"/>
  <c r="I1123" i="5"/>
  <c r="I1184" i="5"/>
  <c r="I1193" i="5"/>
  <c r="I1247" i="5"/>
  <c r="I1299" i="5"/>
  <c r="I1342" i="5"/>
  <c r="I1388" i="5"/>
  <c r="I1425" i="5"/>
  <c r="I1471" i="5"/>
  <c r="I1513" i="5"/>
  <c r="I1521" i="5"/>
  <c r="I1599" i="5"/>
  <c r="I1656" i="5"/>
  <c r="I1661" i="5"/>
  <c r="I1683" i="5"/>
  <c r="I1743" i="5"/>
  <c r="I1773" i="5"/>
  <c r="I1774" i="5"/>
  <c r="I1775" i="5"/>
  <c r="I1776" i="5"/>
  <c r="I1777" i="5"/>
  <c r="I1778" i="5"/>
  <c r="I1779" i="5"/>
  <c r="I1802" i="5"/>
  <c r="I1804" i="5"/>
  <c r="I1808" i="5"/>
  <c r="I1826" i="5"/>
  <c r="I1834" i="5"/>
  <c r="K1604" i="7"/>
  <c r="G273" i="5" s="1"/>
  <c r="I273" i="5" s="1"/>
  <c r="K7730" i="7"/>
  <c r="G1001" i="5" s="1"/>
  <c r="K2728" i="7"/>
  <c r="G423" i="5" s="1"/>
  <c r="I2983" i="7"/>
  <c r="J2983" i="7" s="1"/>
  <c r="K2967" i="7"/>
  <c r="G454" i="5" s="1"/>
  <c r="K3057" i="7"/>
  <c r="G464" i="5" s="1"/>
  <c r="K8089" i="7"/>
  <c r="G1038" i="5" s="1"/>
  <c r="K3165" i="7"/>
  <c r="G478" i="5" s="1"/>
  <c r="K3237" i="7"/>
  <c r="G486" i="5" s="1"/>
  <c r="K3957" i="7"/>
  <c r="G568" i="5" s="1"/>
  <c r="K4320" i="7"/>
  <c r="G610" i="5" s="1"/>
  <c r="K4388" i="7"/>
  <c r="G617" i="5" s="1"/>
  <c r="K4479" i="7"/>
  <c r="G628" i="5" s="1"/>
  <c r="K4488" i="7"/>
  <c r="G629" i="5" s="1"/>
  <c r="L4605" i="7"/>
  <c r="H642" i="5" s="1"/>
  <c r="I642" i="5" s="1"/>
  <c r="K4677" i="7"/>
  <c r="G650" i="5" s="1"/>
  <c r="K1967" i="7"/>
  <c r="G326" i="5" s="1"/>
  <c r="I326" i="5" s="1"/>
  <c r="K2037" i="7"/>
  <c r="G334" i="5" s="1"/>
  <c r="K2088" i="7"/>
  <c r="G344" i="5" s="1"/>
  <c r="I344" i="5" s="1"/>
  <c r="K2194" i="7"/>
  <c r="G356" i="5" s="1"/>
  <c r="I356" i="5" s="1"/>
  <c r="L2391" i="7"/>
  <c r="H379" i="5" s="1"/>
  <c r="K2860" i="7"/>
  <c r="G439" i="5" s="1"/>
  <c r="K2884" i="7"/>
  <c r="G442" i="5" s="1"/>
  <c r="L2646" i="7"/>
  <c r="H411" i="5" s="1"/>
  <c r="K8020" i="7"/>
  <c r="G1029" i="5" s="1"/>
  <c r="K8295" i="7"/>
  <c r="G1058" i="5" s="1"/>
  <c r="K8339" i="7"/>
  <c r="G1063" i="5" s="1"/>
  <c r="K3129" i="7"/>
  <c r="G474" i="5" s="1"/>
  <c r="K3201" i="7"/>
  <c r="G482" i="5" s="1"/>
  <c r="K3273" i="7"/>
  <c r="G490" i="5" s="1"/>
  <c r="K3302" i="7"/>
  <c r="G493" i="5" s="1"/>
  <c r="K3506" i="7"/>
  <c r="G517" i="5" s="1"/>
  <c r="K3515" i="7"/>
  <c r="G518" i="5" s="1"/>
  <c r="K3818" i="7"/>
  <c r="G553" i="5" s="1"/>
  <c r="K4176" i="7"/>
  <c r="G594" i="5" s="1"/>
  <c r="K4348" i="7"/>
  <c r="G613" i="5" s="1"/>
  <c r="K4533" i="7"/>
  <c r="G634" i="5" s="1"/>
  <c r="K4623" i="7"/>
  <c r="G644" i="5" s="1"/>
  <c r="K4632" i="7"/>
  <c r="G645" i="5" s="1"/>
  <c r="K4722" i="7"/>
  <c r="G655" i="5" s="1"/>
  <c r="L4749" i="7"/>
  <c r="H658" i="5" s="1"/>
  <c r="I658" i="5" s="1"/>
  <c r="L4388" i="7"/>
  <c r="H617" i="5" s="1"/>
  <c r="L4677" i="7"/>
  <c r="H650" i="5" s="1"/>
  <c r="K9805" i="7"/>
  <c r="G1222" i="5" s="1"/>
  <c r="K12173" i="7"/>
  <c r="G1475" i="5" s="1"/>
  <c r="K12227" i="7"/>
  <c r="G1481" i="5" s="1"/>
  <c r="K12537" i="7"/>
  <c r="L12537" i="7" s="1"/>
  <c r="H1518" i="5" s="1"/>
  <c r="L12625" i="7"/>
  <c r="H1522" i="5" s="1"/>
  <c r="I1522" i="5" s="1"/>
  <c r="K12647" i="7"/>
  <c r="G1523" i="5" s="1"/>
  <c r="K12676" i="7"/>
  <c r="G1526" i="5" s="1"/>
  <c r="K12720" i="7"/>
  <c r="G1530" i="5" s="1"/>
  <c r="K12729" i="7"/>
  <c r="G1531" i="5" s="1"/>
  <c r="K12738" i="7"/>
  <c r="G1532" i="5" s="1"/>
  <c r="K12832" i="7"/>
  <c r="G1542" i="5" s="1"/>
  <c r="K12912" i="7"/>
  <c r="G1550" i="5" s="1"/>
  <c r="K12921" i="7"/>
  <c r="G1551" i="5" s="1"/>
  <c r="K12983" i="7"/>
  <c r="G1557" i="5" s="1"/>
  <c r="K13023" i="7"/>
  <c r="G1561" i="5" s="1"/>
  <c r="K13073" i="7"/>
  <c r="G1567" i="5" s="1"/>
  <c r="K13214" i="7"/>
  <c r="G1580" i="5" s="1"/>
  <c r="K6945" i="7"/>
  <c r="G907" i="5" s="1"/>
  <c r="K10417" i="7"/>
  <c r="G1284" i="5" s="1"/>
  <c r="K3542" i="7"/>
  <c r="G521" i="5" s="1"/>
  <c r="K3614" i="7"/>
  <c r="G529" i="5" s="1"/>
  <c r="K3632" i="7"/>
  <c r="G531" i="5" s="1"/>
  <c r="K3782" i="7"/>
  <c r="G549" i="5" s="1"/>
  <c r="K3854" i="7"/>
  <c r="G557" i="5" s="1"/>
  <c r="L4497" i="7"/>
  <c r="H630" i="5" s="1"/>
  <c r="I630" i="5" s="1"/>
  <c r="L4569" i="7"/>
  <c r="H638" i="5" s="1"/>
  <c r="I638" i="5" s="1"/>
  <c r="L4641" i="7"/>
  <c r="H646" i="5" s="1"/>
  <c r="I646" i="5" s="1"/>
  <c r="K4686" i="7"/>
  <c r="G651" i="5" s="1"/>
  <c r="L4713" i="7"/>
  <c r="H654" i="5" s="1"/>
  <c r="I654" i="5" s="1"/>
  <c r="K4779" i="7"/>
  <c r="G661" i="5" s="1"/>
  <c r="K4891" i="7"/>
  <c r="G673" i="5" s="1"/>
  <c r="K5423" i="7"/>
  <c r="K9415" i="7"/>
  <c r="G1175" i="5" s="1"/>
  <c r="K9566" i="7"/>
  <c r="G1192" i="5" s="1"/>
  <c r="K9895" i="7"/>
  <c r="G1231" i="5" s="1"/>
  <c r="K9904" i="7"/>
  <c r="G1232" i="5" s="1"/>
  <c r="K11520" i="7"/>
  <c r="G1403" i="5" s="1"/>
  <c r="K14077" i="7"/>
  <c r="I15420" i="7"/>
  <c r="J15420" i="7" s="1"/>
  <c r="K8518" i="7"/>
  <c r="G1082" i="5" s="1"/>
  <c r="K8567" i="7"/>
  <c r="G1087" i="5" s="1"/>
  <c r="K8617" i="7"/>
  <c r="G1093" i="5" s="1"/>
  <c r="K8705" i="7"/>
  <c r="G1101" i="5" s="1"/>
  <c r="K8727" i="7"/>
  <c r="G1103" i="5" s="1"/>
  <c r="K8785" i="7"/>
  <c r="G1109" i="5" s="1"/>
  <c r="K8794" i="7"/>
  <c r="G1110" i="5" s="1"/>
  <c r="K8825" i="7"/>
  <c r="G1113" i="5" s="1"/>
  <c r="K8996" i="7"/>
  <c r="G1132" i="5" s="1"/>
  <c r="K9018" i="7"/>
  <c r="G1134" i="5" s="1"/>
  <c r="K9125" i="7"/>
  <c r="G1145" i="5" s="1"/>
  <c r="K9233" i="7"/>
  <c r="G1153" i="5" s="1"/>
  <c r="K9280" i="7"/>
  <c r="G1160" i="5" s="1"/>
  <c r="K9344" i="7"/>
  <c r="G1168" i="5" s="1"/>
  <c r="K9367" i="7"/>
  <c r="G1171" i="5" s="1"/>
  <c r="K9696" i="7"/>
  <c r="G1210" i="5" s="1"/>
  <c r="K9877" i="7"/>
  <c r="G1229" i="5" s="1"/>
  <c r="K10002" i="7"/>
  <c r="G1242" i="5" s="1"/>
  <c r="K10265" i="7"/>
  <c r="K10789" i="7"/>
  <c r="G1324" i="5" s="1"/>
  <c r="K11584" i="7"/>
  <c r="G1409" i="5" s="1"/>
  <c r="K11653" i="7"/>
  <c r="G1416" i="5" s="1"/>
  <c r="K11662" i="7"/>
  <c r="G1417" i="5" s="1"/>
  <c r="K11713" i="7"/>
  <c r="G1422" i="5" s="1"/>
  <c r="K12081" i="7"/>
  <c r="K12114" i="7"/>
  <c r="K12194" i="7"/>
  <c r="G1477" i="5" s="1"/>
  <c r="K12239" i="7"/>
  <c r="G1483" i="5" s="1"/>
  <c r="K12327" i="7"/>
  <c r="K12700" i="7"/>
  <c r="G1528" i="5" s="1"/>
  <c r="K12812" i="7"/>
  <c r="G1540" i="5" s="1"/>
  <c r="K12888" i="7"/>
  <c r="G1548" i="5" s="1"/>
  <c r="K12901" i="7"/>
  <c r="G1549" i="5" s="1"/>
  <c r="K12963" i="7"/>
  <c r="G1555" i="5" s="1"/>
  <c r="K13003" i="7"/>
  <c r="G1559" i="5" s="1"/>
  <c r="K13043" i="7"/>
  <c r="G1564" i="5" s="1"/>
  <c r="K13223" i="7"/>
  <c r="G1581" i="5" s="1"/>
  <c r="K13963" i="7"/>
  <c r="K14834" i="7"/>
  <c r="K15042" i="7"/>
  <c r="K7246" i="7"/>
  <c r="G942" i="5" s="1"/>
  <c r="K7710" i="7"/>
  <c r="G999" i="5" s="1"/>
  <c r="K7800" i="7"/>
  <c r="G1007" i="5" s="1"/>
  <c r="K7955" i="7"/>
  <c r="G1021" i="5" s="1"/>
  <c r="K7985" i="7"/>
  <c r="G1024" i="5" s="1"/>
  <c r="K7701" i="7"/>
  <c r="G998" i="5" s="1"/>
  <c r="L7920" i="7"/>
  <c r="H1014" i="5" s="1"/>
  <c r="I1014" i="5" s="1"/>
  <c r="K7967" i="7"/>
  <c r="G1022" i="5" s="1"/>
  <c r="K1620" i="7"/>
  <c r="G275" i="5" s="1"/>
  <c r="I275" i="5" s="1"/>
  <c r="K1636" i="7"/>
  <c r="G277" i="5" s="1"/>
  <c r="I277" i="5" s="1"/>
  <c r="K1653" i="7"/>
  <c r="G280" i="5" s="1"/>
  <c r="I280" i="5" s="1"/>
  <c r="K1677" i="7"/>
  <c r="G284" i="5" s="1"/>
  <c r="I284" i="5" s="1"/>
  <c r="K1764" i="7"/>
  <c r="G299" i="5" s="1"/>
  <c r="I299" i="5" s="1"/>
  <c r="K1782" i="7"/>
  <c r="G301" i="5" s="1"/>
  <c r="I301" i="5" s="1"/>
  <c r="K1984" i="7"/>
  <c r="G329" i="5" s="1"/>
  <c r="I329" i="5" s="1"/>
  <c r="K2110" i="7"/>
  <c r="G346" i="5" s="1"/>
  <c r="I2111" i="7"/>
  <c r="J2111" i="7" s="1"/>
  <c r="K2147" i="7"/>
  <c r="G351" i="5" s="1"/>
  <c r="I351" i="5" s="1"/>
  <c r="K2266" i="7"/>
  <c r="G363" i="5" s="1"/>
  <c r="I363" i="5" s="1"/>
  <c r="K2344" i="7"/>
  <c r="G373" i="5" s="1"/>
  <c r="I2345" i="7"/>
  <c r="J2345" i="7" s="1"/>
  <c r="L2368" i="7"/>
  <c r="H375" i="5" s="1"/>
  <c r="K2408" i="7"/>
  <c r="G381" i="5" s="1"/>
  <c r="I2531" i="7"/>
  <c r="J2531" i="7" s="1"/>
  <c r="K2579" i="7"/>
  <c r="G401" i="5" s="1"/>
  <c r="K2816" i="7"/>
  <c r="G435" i="5" s="1"/>
  <c r="K2829" i="7"/>
  <c r="G436" i="5" s="1"/>
  <c r="K1798" i="7"/>
  <c r="G303" i="5" s="1"/>
  <c r="I303" i="5" s="1"/>
  <c r="K1891" i="7"/>
  <c r="G314" i="5" s="1"/>
  <c r="I314" i="5" s="1"/>
  <c r="K1914" i="7"/>
  <c r="G317" i="5" s="1"/>
  <c r="I317" i="5" s="1"/>
  <c r="K1939" i="7"/>
  <c r="G322" i="5" s="1"/>
  <c r="I322" i="5" s="1"/>
  <c r="K2097" i="7"/>
  <c r="G345" i="5" s="1"/>
  <c r="I345" i="5" s="1"/>
  <c r="K2355" i="7"/>
  <c r="G374" i="5" s="1"/>
  <c r="I374" i="5" s="1"/>
  <c r="K2368" i="7"/>
  <c r="G375" i="5" s="1"/>
  <c r="I375" i="5" s="1"/>
  <c r="L2457" i="7"/>
  <c r="H386" i="5" s="1"/>
  <c r="L2515" i="7"/>
  <c r="H394" i="5" s="1"/>
  <c r="K2553" i="7"/>
  <c r="G398" i="5" s="1"/>
  <c r="I398" i="5" s="1"/>
  <c r="K2687" i="7"/>
  <c r="G418" i="5" s="1"/>
  <c r="I418" i="5" s="1"/>
  <c r="K2713" i="7"/>
  <c r="G421" i="5" s="1"/>
  <c r="K2790" i="7"/>
  <c r="G431" i="5" s="1"/>
  <c r="I431" i="5" s="1"/>
  <c r="K2903" i="7"/>
  <c r="G444" i="5" s="1"/>
  <c r="I444" i="5" s="1"/>
  <c r="K3014" i="7"/>
  <c r="G460" i="5" s="1"/>
  <c r="I3073" i="7"/>
  <c r="J3073" i="7" s="1"/>
  <c r="L8489" i="7"/>
  <c r="H1079" i="5" s="1"/>
  <c r="I1079" i="5" s="1"/>
  <c r="K3551" i="7"/>
  <c r="G522" i="5" s="1"/>
  <c r="K3669" i="7"/>
  <c r="G535" i="5" s="1"/>
  <c r="K3918" i="7"/>
  <c r="G564" i="5" s="1"/>
  <c r="L3986" i="7"/>
  <c r="H571" i="5" s="1"/>
  <c r="I571" i="5" s="1"/>
  <c r="K4068" i="7"/>
  <c r="G582" i="5" s="1"/>
  <c r="K4140" i="7"/>
  <c r="G590" i="5" s="1"/>
  <c r="K4212" i="7"/>
  <c r="G598" i="5" s="1"/>
  <c r="K4284" i="7"/>
  <c r="G606" i="5" s="1"/>
  <c r="K4470" i="7"/>
  <c r="G627" i="5" s="1"/>
  <c r="K4542" i="7"/>
  <c r="G635" i="5" s="1"/>
  <c r="K4614" i="7"/>
  <c r="G643" i="5" s="1"/>
  <c r="K1815" i="7"/>
  <c r="G306" i="5" s="1"/>
  <c r="I306" i="5" s="1"/>
  <c r="K2021" i="7"/>
  <c r="G332" i="5" s="1"/>
  <c r="I332" i="5" s="1"/>
  <c r="L2183" i="7"/>
  <c r="H355" i="5" s="1"/>
  <c r="L2253" i="7"/>
  <c r="H362" i="5" s="1"/>
  <c r="I2305" i="7"/>
  <c r="J2305" i="7" s="1"/>
  <c r="K2457" i="7"/>
  <c r="G386" i="5" s="1"/>
  <c r="I386" i="5" s="1"/>
  <c r="L2579" i="7"/>
  <c r="H401" i="5" s="1"/>
  <c r="I2602" i="7"/>
  <c r="J2602" i="7" s="1"/>
  <c r="K2659" i="7"/>
  <c r="G412" i="5" s="1"/>
  <c r="I412" i="5" s="1"/>
  <c r="I2729" i="7"/>
  <c r="J2729" i="7" s="1"/>
  <c r="L2816" i="7"/>
  <c r="H435" i="5" s="1"/>
  <c r="L2829" i="7"/>
  <c r="H436" i="5" s="1"/>
  <c r="K3094" i="7"/>
  <c r="G468" i="5" s="1"/>
  <c r="K8358" i="7"/>
  <c r="G1065" i="5" s="1"/>
  <c r="K3497" i="7"/>
  <c r="G516" i="5" s="1"/>
  <c r="K3569" i="7"/>
  <c r="G524" i="5" s="1"/>
  <c r="K3977" i="7"/>
  <c r="G570" i="5" s="1"/>
  <c r="K2171" i="7"/>
  <c r="I2172" i="7"/>
  <c r="J2172" i="7" s="1"/>
  <c r="L2171" i="7"/>
  <c r="H353" i="5" s="1"/>
  <c r="K2242" i="7"/>
  <c r="G361" i="5" s="1"/>
  <c r="I2243" i="7"/>
  <c r="J2243" i="7" s="1"/>
  <c r="L2408" i="7"/>
  <c r="H381" i="5" s="1"/>
  <c r="K2441" i="7"/>
  <c r="G384" i="5" s="1"/>
  <c r="K2515" i="7"/>
  <c r="G394" i="5" s="1"/>
  <c r="I394" i="5" s="1"/>
  <c r="K2612" i="7"/>
  <c r="G408" i="5" s="1"/>
  <c r="I408" i="5" s="1"/>
  <c r="L2676" i="7"/>
  <c r="H415" i="5" s="1"/>
  <c r="I415" i="5" s="1"/>
  <c r="K2768" i="7"/>
  <c r="G429" i="5" s="1"/>
  <c r="I2769" i="7"/>
  <c r="J2769" i="7" s="1"/>
  <c r="L2860" i="7"/>
  <c r="H439" i="5" s="1"/>
  <c r="K2894" i="7"/>
  <c r="G443" i="5" s="1"/>
  <c r="I443" i="5" s="1"/>
  <c r="L2967" i="7"/>
  <c r="H454" i="5" s="1"/>
  <c r="L3669" i="7"/>
  <c r="H535" i="5" s="1"/>
  <c r="K4506" i="7"/>
  <c r="G631" i="5" s="1"/>
  <c r="K4578" i="7"/>
  <c r="G639" i="5" s="1"/>
  <c r="K3035" i="7"/>
  <c r="G462" i="5" s="1"/>
  <c r="I3036" i="7"/>
  <c r="J3036" i="7" s="1"/>
  <c r="K7998" i="7"/>
  <c r="G1026" i="5" s="1"/>
  <c r="L8089" i="7"/>
  <c r="H1038" i="5" s="1"/>
  <c r="K8220" i="7"/>
  <c r="G1051" i="5" s="1"/>
  <c r="K8229" i="7"/>
  <c r="G1052" i="5" s="1"/>
  <c r="K8284" i="7"/>
  <c r="G1057" i="5" s="1"/>
  <c r="L8339" i="7"/>
  <c r="H1063" i="5" s="1"/>
  <c r="K8367" i="7"/>
  <c r="G1066" i="5" s="1"/>
  <c r="L3719" i="7"/>
  <c r="H540" i="5" s="1"/>
  <c r="I540" i="5" s="1"/>
  <c r="L3977" i="7"/>
  <c r="H570" i="5" s="1"/>
  <c r="K4095" i="7"/>
  <c r="G585" i="5" s="1"/>
  <c r="K4131" i="7"/>
  <c r="G589" i="5" s="1"/>
  <c r="K4167" i="7"/>
  <c r="G593" i="5" s="1"/>
  <c r="K4203" i="7"/>
  <c r="G597" i="5" s="1"/>
  <c r="K4239" i="7"/>
  <c r="G601" i="5" s="1"/>
  <c r="K4275" i="7"/>
  <c r="G605" i="5" s="1"/>
  <c r="K4311" i="7"/>
  <c r="G609" i="5" s="1"/>
  <c r="L4348" i="7"/>
  <c r="H613" i="5" s="1"/>
  <c r="K4378" i="7"/>
  <c r="G616" i="5" s="1"/>
  <c r="L4418" i="7"/>
  <c r="H620" i="5" s="1"/>
  <c r="I620" i="5" s="1"/>
  <c r="L4488" i="7"/>
  <c r="H629" i="5" s="1"/>
  <c r="L4524" i="7"/>
  <c r="H633" i="5" s="1"/>
  <c r="I633" i="5" s="1"/>
  <c r="L4560" i="7"/>
  <c r="H637" i="5" s="1"/>
  <c r="I637" i="5" s="1"/>
  <c r="L4596" i="7"/>
  <c r="H641" i="5" s="1"/>
  <c r="I641" i="5" s="1"/>
  <c r="L4632" i="7"/>
  <c r="H645" i="5" s="1"/>
  <c r="L4668" i="7"/>
  <c r="H649" i="5" s="1"/>
  <c r="I649" i="5" s="1"/>
  <c r="L4704" i="7"/>
  <c r="H653" i="5" s="1"/>
  <c r="I653" i="5" s="1"/>
  <c r="L4740" i="7"/>
  <c r="H657" i="5" s="1"/>
  <c r="I657" i="5" s="1"/>
  <c r="K5040" i="7"/>
  <c r="L4891" i="7"/>
  <c r="H673" i="5" s="1"/>
  <c r="K9146" i="7"/>
  <c r="G1148" i="5" s="1"/>
  <c r="K9162" i="7"/>
  <c r="G1149" i="5" s="1"/>
  <c r="K9188" i="7"/>
  <c r="G1150" i="5" s="1"/>
  <c r="K10078" i="7"/>
  <c r="K8009" i="7"/>
  <c r="G1028" i="5" s="1"/>
  <c r="L8142" i="7"/>
  <c r="H1043" i="5" s="1"/>
  <c r="I1043" i="5" s="1"/>
  <c r="K8386" i="7"/>
  <c r="G1068" i="5" s="1"/>
  <c r="K3641" i="7"/>
  <c r="G532" i="5" s="1"/>
  <c r="K3791" i="7"/>
  <c r="G550" i="5" s="1"/>
  <c r="K3827" i="7"/>
  <c r="G554" i="5" s="1"/>
  <c r="K3863" i="7"/>
  <c r="G558" i="5" s="1"/>
  <c r="K3899" i="7"/>
  <c r="G562" i="5" s="1"/>
  <c r="K5270" i="7"/>
  <c r="K9436" i="7"/>
  <c r="G1178" i="5" s="1"/>
  <c r="K9458" i="7"/>
  <c r="G1181" i="5" s="1"/>
  <c r="K9516" i="7"/>
  <c r="G1187" i="5" s="1"/>
  <c r="L9676" i="7"/>
  <c r="H1208" i="5" s="1"/>
  <c r="I1208" i="5" s="1"/>
  <c r="K9731" i="7"/>
  <c r="G1215" i="5" s="1"/>
  <c r="K9742" i="7"/>
  <c r="G1216" i="5" s="1"/>
  <c r="L9805" i="7"/>
  <c r="H1222" i="5" s="1"/>
  <c r="K9827" i="7"/>
  <c r="G1223" i="5" s="1"/>
  <c r="K9982" i="7"/>
  <c r="G1240" i="5" s="1"/>
  <c r="K10216" i="7"/>
  <c r="K10245" i="7"/>
  <c r="L10295" i="7"/>
  <c r="K10317" i="7"/>
  <c r="G1273" i="5" s="1"/>
  <c r="K10993" i="7"/>
  <c r="G1347" i="5" s="1"/>
  <c r="K11028" i="7"/>
  <c r="G1353" i="5" s="1"/>
  <c r="K11122" i="7"/>
  <c r="K11417" i="7"/>
  <c r="G1392" i="5" s="1"/>
  <c r="K12030" i="7"/>
  <c r="L11520" i="7"/>
  <c r="H1403" i="5" s="1"/>
  <c r="L11644" i="7"/>
  <c r="H1415" i="5" s="1"/>
  <c r="I1415" i="5" s="1"/>
  <c r="K9426" i="7"/>
  <c r="G1177" i="5" s="1"/>
  <c r="K9586" i="7"/>
  <c r="G1196" i="5" s="1"/>
  <c r="K9608" i="7"/>
  <c r="G1199" i="5" s="1"/>
  <c r="K9709" i="7"/>
  <c r="G1212" i="5" s="1"/>
  <c r="L9877" i="7"/>
  <c r="H1229" i="5" s="1"/>
  <c r="K10118" i="7"/>
  <c r="K11478" i="7"/>
  <c r="G1399" i="5" s="1"/>
  <c r="K11899" i="7"/>
  <c r="G1442" i="5" s="1"/>
  <c r="K13137" i="7"/>
  <c r="G1573" i="5" s="1"/>
  <c r="K13232" i="7"/>
  <c r="G1582" i="5" s="1"/>
  <c r="K13496" i="7"/>
  <c r="G1610" i="5" s="1"/>
  <c r="K14186" i="7"/>
  <c r="L11028" i="7"/>
  <c r="H1353" i="5" s="1"/>
  <c r="K14002" i="7"/>
  <c r="K15185" i="7"/>
  <c r="G1798" i="5" s="1"/>
  <c r="K13053" i="7"/>
  <c r="G1565" i="5" s="1"/>
  <c r="K13093" i="7"/>
  <c r="G1569" i="5" s="1"/>
  <c r="K13115" i="7"/>
  <c r="G1571" i="5" s="1"/>
  <c r="K13181" i="7"/>
  <c r="G1577" i="5" s="1"/>
  <c r="K13986" i="7"/>
  <c r="K14228" i="7"/>
  <c r="K14279" i="7"/>
  <c r="G1703" i="5" s="1"/>
  <c r="K14289" i="7"/>
  <c r="K14490" i="7"/>
  <c r="G1726" i="5" s="1"/>
  <c r="K14526" i="7"/>
  <c r="G1730" i="5" s="1"/>
  <c r="K14571" i="7"/>
  <c r="G1735" i="5" s="1"/>
  <c r="K14580" i="7"/>
  <c r="G1736" i="5" s="1"/>
  <c r="K14728" i="7"/>
  <c r="G1752" i="5" s="1"/>
  <c r="K14852" i="7"/>
  <c r="K14966" i="7"/>
  <c r="K15061" i="7"/>
  <c r="G1786" i="5" s="1"/>
  <c r="K15368" i="7"/>
  <c r="G1823" i="5" s="1"/>
  <c r="K14256" i="7"/>
  <c r="G1702" i="5" s="1"/>
  <c r="K14348" i="7"/>
  <c r="K14366" i="7"/>
  <c r="K14655" i="7"/>
  <c r="K15337" i="7"/>
  <c r="K15381" i="7"/>
  <c r="G1824" i="5" s="1"/>
  <c r="K15400" i="7"/>
  <c r="G1827" i="5" s="1"/>
  <c r="L2728" i="7"/>
  <c r="H423" i="5" s="1"/>
  <c r="L2304" i="7"/>
  <c r="H368" i="5" s="1"/>
  <c r="K1726" i="7"/>
  <c r="G293" i="5" s="1"/>
  <c r="I293" i="5" s="1"/>
  <c r="K2231" i="7"/>
  <c r="G360" i="5" s="1"/>
  <c r="I360" i="5" s="1"/>
  <c r="K2426" i="7"/>
  <c r="G383" i="5" s="1"/>
  <c r="K2646" i="7"/>
  <c r="G411" i="5" s="1"/>
  <c r="L2702" i="7"/>
  <c r="H420" i="5" s="1"/>
  <c r="I420" i="5" s="1"/>
  <c r="L2779" i="7"/>
  <c r="H430" i="5" s="1"/>
  <c r="I430" i="5" s="1"/>
  <c r="L2848" i="7"/>
  <c r="H438" i="5" s="1"/>
  <c r="K7938" i="7"/>
  <c r="G1017" i="5" s="1"/>
  <c r="L7955" i="7"/>
  <c r="H1021" i="5" s="1"/>
  <c r="K1838" i="7"/>
  <c r="G309" i="5" s="1"/>
  <c r="I309" i="5" s="1"/>
  <c r="K2121" i="7"/>
  <c r="G347" i="5" s="1"/>
  <c r="I347" i="5" s="1"/>
  <c r="G353" i="5"/>
  <c r="I353" i="5" s="1"/>
  <c r="K2253" i="7"/>
  <c r="G362" i="5" s="1"/>
  <c r="K2335" i="7"/>
  <c r="G372" i="5" s="1"/>
  <c r="I372" i="5" s="1"/>
  <c r="L2426" i="7"/>
  <c r="H383" i="5" s="1"/>
  <c r="L2884" i="7"/>
  <c r="H442" i="5" s="1"/>
  <c r="K7281" i="7"/>
  <c r="G947" i="5" s="1"/>
  <c r="K7317" i="7"/>
  <c r="G951" i="5" s="1"/>
  <c r="K7371" i="7"/>
  <c r="G957" i="5" s="1"/>
  <c r="K7425" i="7"/>
  <c r="G963" i="5" s="1"/>
  <c r="K7452" i="7"/>
  <c r="G966" i="5" s="1"/>
  <c r="K7512" i="7"/>
  <c r="G974" i="5" s="1"/>
  <c r="K7539" i="7"/>
  <c r="G977" i="5" s="1"/>
  <c r="K7557" i="7"/>
  <c r="G979" i="5" s="1"/>
  <c r="K7611" i="7"/>
  <c r="G985" i="5" s="1"/>
  <c r="K7629" i="7"/>
  <c r="G987" i="5" s="1"/>
  <c r="K7753" i="7"/>
  <c r="G1004" i="5" s="1"/>
  <c r="K7781" i="7"/>
  <c r="G1006" i="5" s="1"/>
  <c r="K1702" i="7"/>
  <c r="G290" i="5" s="1"/>
  <c r="L2923" i="7"/>
  <c r="H447" i="5" s="1"/>
  <c r="I447" i="5" s="1"/>
  <c r="L3094" i="7"/>
  <c r="H468" i="5" s="1"/>
  <c r="L8205" i="7"/>
  <c r="H1050" i="5" s="1"/>
  <c r="I1050" i="5" s="1"/>
  <c r="K8273" i="7"/>
  <c r="G1056" i="5" s="1"/>
  <c r="L8452" i="7"/>
  <c r="H1075" i="5" s="1"/>
  <c r="I1075" i="5" s="1"/>
  <c r="L3302" i="7"/>
  <c r="H493" i="5" s="1"/>
  <c r="K3332" i="7"/>
  <c r="G496" i="5" s="1"/>
  <c r="K3342" i="7"/>
  <c r="G497" i="5" s="1"/>
  <c r="K3355" i="7"/>
  <c r="G498" i="5" s="1"/>
  <c r="L3408" i="7"/>
  <c r="H503" i="5" s="1"/>
  <c r="I503" i="5" s="1"/>
  <c r="L3506" i="7"/>
  <c r="H517" i="5" s="1"/>
  <c r="L3524" i="7"/>
  <c r="H519" i="5" s="1"/>
  <c r="I519" i="5" s="1"/>
  <c r="L3542" i="7"/>
  <c r="H521" i="5" s="1"/>
  <c r="L3560" i="7"/>
  <c r="H523" i="5" s="1"/>
  <c r="I523" i="5" s="1"/>
  <c r="L3578" i="7"/>
  <c r="H525" i="5" s="1"/>
  <c r="I525" i="5" s="1"/>
  <c r="L3596" i="7"/>
  <c r="H527" i="5" s="1"/>
  <c r="I527" i="5" s="1"/>
  <c r="L3614" i="7"/>
  <c r="H529" i="5" s="1"/>
  <c r="L5441" i="7"/>
  <c r="H738" i="5" s="1"/>
  <c r="G738" i="5"/>
  <c r="L5459" i="7"/>
  <c r="H740" i="5" s="1"/>
  <c r="G740" i="5"/>
  <c r="L5477" i="7"/>
  <c r="H742" i="5" s="1"/>
  <c r="G742" i="5"/>
  <c r="L5495" i="7"/>
  <c r="H744" i="5" s="1"/>
  <c r="G744" i="5"/>
  <c r="L5513" i="7"/>
  <c r="H746" i="5" s="1"/>
  <c r="G746" i="5"/>
  <c r="L5531" i="7"/>
  <c r="H748" i="5" s="1"/>
  <c r="G748" i="5"/>
  <c r="L5549" i="7"/>
  <c r="H750" i="5" s="1"/>
  <c r="G750" i="5"/>
  <c r="L5567" i="7"/>
  <c r="H752" i="5" s="1"/>
  <c r="G752" i="5"/>
  <c r="L5585" i="7"/>
  <c r="H754" i="5" s="1"/>
  <c r="G754" i="5"/>
  <c r="L5603" i="7"/>
  <c r="H756" i="5" s="1"/>
  <c r="G756" i="5"/>
  <c r="L5621" i="7"/>
  <c r="H758" i="5" s="1"/>
  <c r="G758" i="5"/>
  <c r="L5657" i="7"/>
  <c r="H762" i="5" s="1"/>
  <c r="G762" i="5"/>
  <c r="K7272" i="7"/>
  <c r="G946" i="5" s="1"/>
  <c r="K7290" i="7"/>
  <c r="G948" i="5" s="1"/>
  <c r="K7344" i="7"/>
  <c r="G954" i="5" s="1"/>
  <c r="K7362" i="7"/>
  <c r="G956" i="5" s="1"/>
  <c r="K7416" i="7"/>
  <c r="G962" i="5" s="1"/>
  <c r="K7443" i="7"/>
  <c r="G965" i="5" s="1"/>
  <c r="K7479" i="7"/>
  <c r="G969" i="5" s="1"/>
  <c r="K7548" i="7"/>
  <c r="G978" i="5" s="1"/>
  <c r="K7584" i="7"/>
  <c r="G982" i="5" s="1"/>
  <c r="K7654" i="7"/>
  <c r="G990" i="5" s="1"/>
  <c r="K7680" i="7"/>
  <c r="G996" i="5" s="1"/>
  <c r="L7701" i="7"/>
  <c r="H998" i="5" s="1"/>
  <c r="K7720" i="7"/>
  <c r="G1000" i="5" s="1"/>
  <c r="L7781" i="7"/>
  <c r="H1006" i="5" s="1"/>
  <c r="K2848" i="7"/>
  <c r="G438" i="5" s="1"/>
  <c r="I438" i="5" s="1"/>
  <c r="L3014" i="7"/>
  <c r="H460" i="5" s="1"/>
  <c r="K8110" i="7"/>
  <c r="G1040" i="5" s="1"/>
  <c r="K8395" i="7"/>
  <c r="G1069" i="5" s="1"/>
  <c r="K8413" i="7"/>
  <c r="G1071" i="5" s="1"/>
  <c r="K8462" i="7"/>
  <c r="G1076" i="5" s="1"/>
  <c r="K8480" i="7"/>
  <c r="G1078" i="5" s="1"/>
  <c r="K8498" i="7"/>
  <c r="G1080" i="5" s="1"/>
  <c r="K3312" i="7"/>
  <c r="G494" i="5" s="1"/>
  <c r="K3700" i="7"/>
  <c r="G538" i="5" s="1"/>
  <c r="L3928" i="7"/>
  <c r="H565" i="5" s="1"/>
  <c r="I565" i="5" s="1"/>
  <c r="K4077" i="7"/>
  <c r="G583" i="5" s="1"/>
  <c r="K4113" i="7"/>
  <c r="G587" i="5" s="1"/>
  <c r="K4149" i="7"/>
  <c r="G591" i="5" s="1"/>
  <c r="K4185" i="7"/>
  <c r="G595" i="5" s="1"/>
  <c r="K4221" i="7"/>
  <c r="G599" i="5" s="1"/>
  <c r="K4257" i="7"/>
  <c r="G603" i="5" s="1"/>
  <c r="K4293" i="7"/>
  <c r="G607" i="5" s="1"/>
  <c r="K4329" i="7"/>
  <c r="G611" i="5" s="1"/>
  <c r="K4368" i="7"/>
  <c r="G615" i="5" s="1"/>
  <c r="L4470" i="7"/>
  <c r="H627" i="5" s="1"/>
  <c r="L4506" i="7"/>
  <c r="H631" i="5" s="1"/>
  <c r="L4542" i="7"/>
  <c r="H635" i="5" s="1"/>
  <c r="L4578" i="7"/>
  <c r="H639" i="5" s="1"/>
  <c r="L4614" i="7"/>
  <c r="H643" i="5" s="1"/>
  <c r="L4650" i="7"/>
  <c r="H647" i="5" s="1"/>
  <c r="I647" i="5" s="1"/>
  <c r="L4686" i="7"/>
  <c r="H651" i="5" s="1"/>
  <c r="L4722" i="7"/>
  <c r="H655" i="5" s="1"/>
  <c r="L4789" i="7"/>
  <c r="H662" i="5" s="1"/>
  <c r="I662" i="5" s="1"/>
  <c r="K4819" i="7"/>
  <c r="G665" i="5" s="1"/>
  <c r="L4933" i="7"/>
  <c r="H678" i="5" s="1"/>
  <c r="I678" i="5" s="1"/>
  <c r="K5230" i="7"/>
  <c r="L5270" i="7"/>
  <c r="H717" i="5" s="1"/>
  <c r="G717" i="5"/>
  <c r="K7263" i="7"/>
  <c r="G945" i="5" s="1"/>
  <c r="K7299" i="7"/>
  <c r="G949" i="5" s="1"/>
  <c r="K7335" i="7"/>
  <c r="G953" i="5" s="1"/>
  <c r="K7353" i="7"/>
  <c r="G955" i="5" s="1"/>
  <c r="K7389" i="7"/>
  <c r="G959" i="5" s="1"/>
  <c r="K7407" i="7"/>
  <c r="G961" i="5" s="1"/>
  <c r="K7470" i="7"/>
  <c r="G968" i="5" s="1"/>
  <c r="K7502" i="7"/>
  <c r="G972" i="5" s="1"/>
  <c r="K7530" i="7"/>
  <c r="G976" i="5" s="1"/>
  <c r="K7566" i="7"/>
  <c r="G980" i="5" s="1"/>
  <c r="K7602" i="7"/>
  <c r="G984" i="5" s="1"/>
  <c r="K7620" i="7"/>
  <c r="G986" i="5" s="1"/>
  <c r="K7638" i="7"/>
  <c r="G988" i="5" s="1"/>
  <c r="L7730" i="7"/>
  <c r="H1001" i="5" s="1"/>
  <c r="K7740" i="7"/>
  <c r="G1002" i="5" s="1"/>
  <c r="K7085" i="7"/>
  <c r="G923" i="5" s="1"/>
  <c r="K7095" i="7"/>
  <c r="G925" i="5" s="1"/>
  <c r="K7104" i="7"/>
  <c r="G926" i="5" s="1"/>
  <c r="K7113" i="7"/>
  <c r="G927" i="5" s="1"/>
  <c r="K7122" i="7"/>
  <c r="G928" i="5" s="1"/>
  <c r="K7131" i="7"/>
  <c r="G929" i="5" s="1"/>
  <c r="K7140" i="7"/>
  <c r="G930" i="5" s="1"/>
  <c r="K7149" i="7"/>
  <c r="G931" i="5" s="1"/>
  <c r="K7158" i="7"/>
  <c r="G932" i="5" s="1"/>
  <c r="K7167" i="7"/>
  <c r="G933" i="5" s="1"/>
  <c r="K7176" i="7"/>
  <c r="G934" i="5" s="1"/>
  <c r="K7185" i="7"/>
  <c r="G935" i="5" s="1"/>
  <c r="K7194" i="7"/>
  <c r="G936" i="5" s="1"/>
  <c r="K7203" i="7"/>
  <c r="G937" i="5" s="1"/>
  <c r="K7212" i="7"/>
  <c r="G938" i="5" s="1"/>
  <c r="K7221" i="7"/>
  <c r="G939" i="5" s="1"/>
  <c r="K7237" i="7"/>
  <c r="G941" i="5" s="1"/>
  <c r="K2982" i="7"/>
  <c r="G456" i="5" s="1"/>
  <c r="K3046" i="7"/>
  <c r="G463" i="5" s="1"/>
  <c r="L3057" i="7"/>
  <c r="H464" i="5" s="1"/>
  <c r="K3072" i="7"/>
  <c r="G466" i="5" s="1"/>
  <c r="K3083" i="7"/>
  <c r="G467" i="5" s="1"/>
  <c r="K3105" i="7"/>
  <c r="G469" i="5" s="1"/>
  <c r="L8070" i="7"/>
  <c r="H1035" i="5" s="1"/>
  <c r="I1035" i="5" s="1"/>
  <c r="K8099" i="7"/>
  <c r="G1039" i="5" s="1"/>
  <c r="K8172" i="7"/>
  <c r="G1046" i="5" s="1"/>
  <c r="K8184" i="7"/>
  <c r="G1047" i="5" s="1"/>
  <c r="K8255" i="7"/>
  <c r="G1055" i="5" s="1"/>
  <c r="L8295" i="7"/>
  <c r="H1058" i="5" s="1"/>
  <c r="K8315" i="7"/>
  <c r="G1059" i="5" s="1"/>
  <c r="L8358" i="7"/>
  <c r="H1065" i="5" s="1"/>
  <c r="K8442" i="7"/>
  <c r="G1074" i="5" s="1"/>
  <c r="K3292" i="7"/>
  <c r="G492" i="5" s="1"/>
  <c r="L3342" i="7"/>
  <c r="H497" i="5" s="1"/>
  <c r="L3355" i="7"/>
  <c r="H498" i="5" s="1"/>
  <c r="L3368" i="7"/>
  <c r="H499" i="5" s="1"/>
  <c r="I499" i="5" s="1"/>
  <c r="K3398" i="7"/>
  <c r="G502" i="5" s="1"/>
  <c r="L3417" i="7"/>
  <c r="H504" i="5" s="1"/>
  <c r="I504" i="5" s="1"/>
  <c r="L3497" i="7"/>
  <c r="H516" i="5" s="1"/>
  <c r="L3515" i="7"/>
  <c r="H518" i="5" s="1"/>
  <c r="L3533" i="7"/>
  <c r="H520" i="5" s="1"/>
  <c r="I520" i="5" s="1"/>
  <c r="L3551" i="7"/>
  <c r="H522" i="5" s="1"/>
  <c r="L3569" i="7"/>
  <c r="H524" i="5" s="1"/>
  <c r="L3587" i="7"/>
  <c r="H526" i="5" s="1"/>
  <c r="I526" i="5" s="1"/>
  <c r="L3605" i="7"/>
  <c r="H528" i="5" s="1"/>
  <c r="I528" i="5" s="1"/>
  <c r="K3650" i="7"/>
  <c r="G533" i="5" s="1"/>
  <c r="L3710" i="7"/>
  <c r="H539" i="5" s="1"/>
  <c r="I539" i="5" s="1"/>
  <c r="K3800" i="7"/>
  <c r="G551" i="5" s="1"/>
  <c r="K3836" i="7"/>
  <c r="G555" i="5" s="1"/>
  <c r="K3872" i="7"/>
  <c r="G559" i="5" s="1"/>
  <c r="K3908" i="7"/>
  <c r="G563" i="5" s="1"/>
  <c r="K3967" i="7"/>
  <c r="G569" i="5" s="1"/>
  <c r="K4086" i="7"/>
  <c r="G584" i="5" s="1"/>
  <c r="L4095" i="7"/>
  <c r="H585" i="5" s="1"/>
  <c r="K4122" i="7"/>
  <c r="G588" i="5" s="1"/>
  <c r="L4131" i="7"/>
  <c r="H589" i="5" s="1"/>
  <c r="K4158" i="7"/>
  <c r="G592" i="5" s="1"/>
  <c r="L4167" i="7"/>
  <c r="H593" i="5" s="1"/>
  <c r="K4194" i="7"/>
  <c r="G596" i="5" s="1"/>
  <c r="L4203" i="7"/>
  <c r="H597" i="5" s="1"/>
  <c r="K4230" i="7"/>
  <c r="G600" i="5" s="1"/>
  <c r="L4239" i="7"/>
  <c r="H601" i="5" s="1"/>
  <c r="K4266" i="7"/>
  <c r="G604" i="5" s="1"/>
  <c r="L4275" i="7"/>
  <c r="H605" i="5" s="1"/>
  <c r="K4302" i="7"/>
  <c r="G608" i="5" s="1"/>
  <c r="L4311" i="7"/>
  <c r="H609" i="5" s="1"/>
  <c r="K4338" i="7"/>
  <c r="G612" i="5" s="1"/>
  <c r="L4378" i="7"/>
  <c r="H616" i="5" s="1"/>
  <c r="K4408" i="7"/>
  <c r="G619" i="5" s="1"/>
  <c r="L4479" i="7"/>
  <c r="H628" i="5" s="1"/>
  <c r="L4515" i="7"/>
  <c r="H632" i="5" s="1"/>
  <c r="I632" i="5" s="1"/>
  <c r="L4551" i="7"/>
  <c r="H636" i="5" s="1"/>
  <c r="I636" i="5" s="1"/>
  <c r="L4587" i="7"/>
  <c r="H640" i="5" s="1"/>
  <c r="I640" i="5" s="1"/>
  <c r="L4623" i="7"/>
  <c r="H644" i="5" s="1"/>
  <c r="L4659" i="7"/>
  <c r="H648" i="5" s="1"/>
  <c r="I648" i="5" s="1"/>
  <c r="L4695" i="7"/>
  <c r="H652" i="5" s="1"/>
  <c r="I652" i="5" s="1"/>
  <c r="L4731" i="7"/>
  <c r="H656" i="5" s="1"/>
  <c r="I656" i="5" s="1"/>
  <c r="K4769" i="7"/>
  <c r="G660" i="5" s="1"/>
  <c r="L4829" i="7"/>
  <c r="H666" i="5" s="1"/>
  <c r="I666" i="5" s="1"/>
  <c r="L5332" i="7"/>
  <c r="H724" i="5" s="1"/>
  <c r="I724" i="5" s="1"/>
  <c r="K9886" i="7"/>
  <c r="G1230" i="5" s="1"/>
  <c r="L7246" i="7"/>
  <c r="H942" i="5" s="1"/>
  <c r="K7308" i="7"/>
  <c r="G950" i="5" s="1"/>
  <c r="K7326" i="7"/>
  <c r="G952" i="5" s="1"/>
  <c r="K7380" i="7"/>
  <c r="G958" i="5" s="1"/>
  <c r="K7398" i="7"/>
  <c r="G960" i="5" s="1"/>
  <c r="K7434" i="7"/>
  <c r="G964" i="5" s="1"/>
  <c r="K7461" i="7"/>
  <c r="G967" i="5" s="1"/>
  <c r="K7521" i="7"/>
  <c r="G975" i="5" s="1"/>
  <c r="K7575" i="7"/>
  <c r="G981" i="5" s="1"/>
  <c r="K7593" i="7"/>
  <c r="G983" i="5" s="1"/>
  <c r="K7689" i="7"/>
  <c r="G997" i="5" s="1"/>
  <c r="L7710" i="7"/>
  <c r="H999" i="5" s="1"/>
  <c r="K7768" i="7"/>
  <c r="G1005" i="5" s="1"/>
  <c r="L7800" i="7"/>
  <c r="H1007" i="5" s="1"/>
  <c r="K7819" i="7"/>
  <c r="G1008" i="5" s="1"/>
  <c r="K7841" i="7"/>
  <c r="G1009" i="5" s="1"/>
  <c r="K7856" i="7"/>
  <c r="G1010" i="5" s="1"/>
  <c r="K7868" i="7"/>
  <c r="G1011" i="5" s="1"/>
  <c r="K7879" i="7"/>
  <c r="G1012" i="5" s="1"/>
  <c r="K7901" i="7"/>
  <c r="G1013" i="5" s="1"/>
  <c r="L7938" i="7"/>
  <c r="H1017" i="5" s="1"/>
  <c r="L7967" i="7"/>
  <c r="H1022" i="5" s="1"/>
  <c r="L7985" i="7"/>
  <c r="H1024" i="5" s="1"/>
  <c r="K1147" i="7"/>
  <c r="G192" i="5" s="1"/>
  <c r="I192" i="5" s="1"/>
  <c r="K1164" i="7"/>
  <c r="G195" i="5" s="1"/>
  <c r="I195" i="5" s="1"/>
  <c r="K1189" i="7"/>
  <c r="G200" i="5" s="1"/>
  <c r="I200" i="5" s="1"/>
  <c r="K1206" i="7"/>
  <c r="G203" i="5" s="1"/>
  <c r="I203" i="5" s="1"/>
  <c r="K1223" i="7"/>
  <c r="G206" i="5" s="1"/>
  <c r="I206" i="5" s="1"/>
  <c r="K1254" i="7"/>
  <c r="G211" i="5" s="1"/>
  <c r="I211" i="5" s="1"/>
  <c r="K1271" i="7"/>
  <c r="G214" i="5" s="1"/>
  <c r="I214" i="5" s="1"/>
  <c r="K1295" i="7"/>
  <c r="G218" i="5" s="1"/>
  <c r="I218" i="5" s="1"/>
  <c r="K1323" i="7"/>
  <c r="G222" i="5" s="1"/>
  <c r="I222" i="5" s="1"/>
  <c r="K1416" i="7"/>
  <c r="G241" i="5" s="1"/>
  <c r="I241" i="5" s="1"/>
  <c r="K1480" i="7"/>
  <c r="G253" i="5" s="1"/>
  <c r="I253" i="5" s="1"/>
  <c r="K1497" i="7"/>
  <c r="G256" i="5" s="1"/>
  <c r="I256" i="5" s="1"/>
  <c r="K1514" i="7"/>
  <c r="G259" i="5" s="1"/>
  <c r="I259" i="5" s="1"/>
  <c r="K1530" i="7"/>
  <c r="G261" i="5" s="1"/>
  <c r="I261" i="5" s="1"/>
  <c r="L3035" i="7"/>
  <c r="H462" i="5" s="1"/>
  <c r="L3046" i="7"/>
  <c r="H463" i="5" s="1"/>
  <c r="L8020" i="7"/>
  <c r="H1029" i="5" s="1"/>
  <c r="K8029" i="7"/>
  <c r="G1030" i="5" s="1"/>
  <c r="K8039" i="7"/>
  <c r="G1032" i="5" s="1"/>
  <c r="L8053" i="7"/>
  <c r="H1034" i="5" s="1"/>
  <c r="I1034" i="5" s="1"/>
  <c r="L8122" i="7"/>
  <c r="H1042" i="5" s="1"/>
  <c r="I1042" i="5" s="1"/>
  <c r="L8245" i="7"/>
  <c r="H1054" i="5" s="1"/>
  <c r="I1054" i="5" s="1"/>
  <c r="L8273" i="7"/>
  <c r="H1056" i="5" s="1"/>
  <c r="L8284" i="7"/>
  <c r="H1057" i="5" s="1"/>
  <c r="L8327" i="7"/>
  <c r="H1062" i="5" s="1"/>
  <c r="I1062" i="5" s="1"/>
  <c r="K8349" i="7"/>
  <c r="G1064" i="5" s="1"/>
  <c r="L8367" i="7"/>
  <c r="H1066" i="5" s="1"/>
  <c r="K8377" i="7"/>
  <c r="G1067" i="5" s="1"/>
  <c r="L8386" i="7"/>
  <c r="H1068" i="5" s="1"/>
  <c r="K8404" i="7"/>
  <c r="G1070" i="5" s="1"/>
  <c r="K8422" i="7"/>
  <c r="G1072" i="5" s="1"/>
  <c r="K8432" i="7"/>
  <c r="G1073" i="5" s="1"/>
  <c r="K8471" i="7"/>
  <c r="G1077" i="5" s="1"/>
  <c r="L3129" i="7"/>
  <c r="H474" i="5" s="1"/>
  <c r="K3138" i="7"/>
  <c r="G475" i="5" s="1"/>
  <c r="L3147" i="7"/>
  <c r="H476" i="5" s="1"/>
  <c r="I476" i="5" s="1"/>
  <c r="K3156" i="7"/>
  <c r="G477" i="5" s="1"/>
  <c r="L3165" i="7"/>
  <c r="H478" i="5" s="1"/>
  <c r="K3174" i="7"/>
  <c r="G479" i="5" s="1"/>
  <c r="L3183" i="7"/>
  <c r="H480" i="5" s="1"/>
  <c r="I480" i="5" s="1"/>
  <c r="K3192" i="7"/>
  <c r="G481" i="5" s="1"/>
  <c r="L3201" i="7"/>
  <c r="H482" i="5" s="1"/>
  <c r="K3210" i="7"/>
  <c r="G483" i="5" s="1"/>
  <c r="L3219" i="7"/>
  <c r="H484" i="5" s="1"/>
  <c r="I484" i="5" s="1"/>
  <c r="K3228" i="7"/>
  <c r="G485" i="5" s="1"/>
  <c r="L3237" i="7"/>
  <c r="H486" i="5" s="1"/>
  <c r="K3246" i="7"/>
  <c r="G487" i="5" s="1"/>
  <c r="L3255" i="7"/>
  <c r="H488" i="5" s="1"/>
  <c r="I488" i="5" s="1"/>
  <c r="K3264" i="7"/>
  <c r="G489" i="5" s="1"/>
  <c r="L3273" i="7"/>
  <c r="H490" i="5" s="1"/>
  <c r="K3282" i="7"/>
  <c r="G491" i="5" s="1"/>
  <c r="L3322" i="7"/>
  <c r="H495" i="5" s="1"/>
  <c r="I495" i="5" s="1"/>
  <c r="L3332" i="7"/>
  <c r="H496" i="5" s="1"/>
  <c r="K3378" i="7"/>
  <c r="G500" i="5" s="1"/>
  <c r="K3388" i="7"/>
  <c r="G501" i="5" s="1"/>
  <c r="K3623" i="7"/>
  <c r="G530" i="5" s="1"/>
  <c r="K3659" i="7"/>
  <c r="G534" i="5" s="1"/>
  <c r="K3690" i="7"/>
  <c r="G537" i="5" s="1"/>
  <c r="K3809" i="7"/>
  <c r="G552" i="5" s="1"/>
  <c r="K3845" i="7"/>
  <c r="G556" i="5" s="1"/>
  <c r="K3881" i="7"/>
  <c r="G560" i="5" s="1"/>
  <c r="L3918" i="7"/>
  <c r="H564" i="5" s="1"/>
  <c r="L4068" i="7"/>
  <c r="H582" i="5" s="1"/>
  <c r="L4104" i="7"/>
  <c r="H586" i="5" s="1"/>
  <c r="I586" i="5" s="1"/>
  <c r="L4140" i="7"/>
  <c r="H590" i="5" s="1"/>
  <c r="L4176" i="7"/>
  <c r="H594" i="5" s="1"/>
  <c r="L4212" i="7"/>
  <c r="H598" i="5" s="1"/>
  <c r="L4248" i="7"/>
  <c r="H602" i="5" s="1"/>
  <c r="I602" i="5" s="1"/>
  <c r="L4284" i="7"/>
  <c r="H606" i="5" s="1"/>
  <c r="L4320" i="7"/>
  <c r="H610" i="5" s="1"/>
  <c r="L4779" i="7"/>
  <c r="H661" i="5" s="1"/>
  <c r="K4809" i="7"/>
  <c r="G664" i="5" s="1"/>
  <c r="L5040" i="7"/>
  <c r="H692" i="5" s="1"/>
  <c r="G692" i="5"/>
  <c r="L3641" i="7"/>
  <c r="H532" i="5" s="1"/>
  <c r="L3659" i="7"/>
  <c r="H534" i="5" s="1"/>
  <c r="L3690" i="7"/>
  <c r="H537" i="5" s="1"/>
  <c r="L3791" i="7"/>
  <c r="H550" i="5" s="1"/>
  <c r="L3809" i="7"/>
  <c r="H552" i="5" s="1"/>
  <c r="L3827" i="7"/>
  <c r="H554" i="5" s="1"/>
  <c r="L3845" i="7"/>
  <c r="H556" i="5" s="1"/>
  <c r="L3863" i="7"/>
  <c r="H558" i="5" s="1"/>
  <c r="L3881" i="7"/>
  <c r="H560" i="5" s="1"/>
  <c r="L3899" i="7"/>
  <c r="H562" i="5" s="1"/>
  <c r="K3947" i="7"/>
  <c r="G567" i="5" s="1"/>
  <c r="K4019" i="7"/>
  <c r="G575" i="5" s="1"/>
  <c r="L4368" i="7"/>
  <c r="H615" i="5" s="1"/>
  <c r="K4398" i="7"/>
  <c r="G618" i="5" s="1"/>
  <c r="K4428" i="7"/>
  <c r="G621" i="5" s="1"/>
  <c r="K4759" i="7"/>
  <c r="G659" i="5" s="1"/>
  <c r="L4809" i="7"/>
  <c r="H664" i="5" s="1"/>
  <c r="L4881" i="7"/>
  <c r="H672" i="5" s="1"/>
  <c r="I672" i="5" s="1"/>
  <c r="K4986" i="7"/>
  <c r="G686" i="5" s="1"/>
  <c r="K5004" i="7"/>
  <c r="K5022" i="7"/>
  <c r="K5058" i="7"/>
  <c r="K5076" i="7"/>
  <c r="K5094" i="7"/>
  <c r="K5112" i="7"/>
  <c r="K5130" i="7"/>
  <c r="K5148" i="7"/>
  <c r="K5166" i="7"/>
  <c r="K5184" i="7"/>
  <c r="K5202" i="7"/>
  <c r="K5220" i="7"/>
  <c r="L5450" i="7"/>
  <c r="H739" i="5" s="1"/>
  <c r="I739" i="5" s="1"/>
  <c r="L5468" i="7"/>
  <c r="H741" i="5" s="1"/>
  <c r="I741" i="5" s="1"/>
  <c r="L5486" i="7"/>
  <c r="H743" i="5" s="1"/>
  <c r="I743" i="5" s="1"/>
  <c r="L5504" i="7"/>
  <c r="H745" i="5" s="1"/>
  <c r="I745" i="5" s="1"/>
  <c r="L5522" i="7"/>
  <c r="H747" i="5" s="1"/>
  <c r="I747" i="5" s="1"/>
  <c r="L5540" i="7"/>
  <c r="H749" i="5" s="1"/>
  <c r="I749" i="5" s="1"/>
  <c r="L5558" i="7"/>
  <c r="H751" i="5" s="1"/>
  <c r="I751" i="5" s="1"/>
  <c r="L5576" i="7"/>
  <c r="H753" i="5" s="1"/>
  <c r="I753" i="5" s="1"/>
  <c r="L5594" i="7"/>
  <c r="H755" i="5" s="1"/>
  <c r="I755" i="5" s="1"/>
  <c r="L5612" i="7"/>
  <c r="H757" i="5" s="1"/>
  <c r="I757" i="5" s="1"/>
  <c r="L5630" i="7"/>
  <c r="H759" i="5" s="1"/>
  <c r="I759" i="5" s="1"/>
  <c r="L5648" i="7"/>
  <c r="H761" i="5" s="1"/>
  <c r="I761" i="5" s="1"/>
  <c r="L5666" i="7"/>
  <c r="H763" i="5" s="1"/>
  <c r="I763" i="5" s="1"/>
  <c r="K5696" i="7"/>
  <c r="L5706" i="7"/>
  <c r="H767" i="5" s="1"/>
  <c r="I767" i="5" s="1"/>
  <c r="K5736" i="7"/>
  <c r="L5746" i="7"/>
  <c r="H771" i="5" s="1"/>
  <c r="I771" i="5" s="1"/>
  <c r="K5766" i="7"/>
  <c r="G773" i="5" s="1"/>
  <c r="K6070" i="7"/>
  <c r="G808" i="5" s="1"/>
  <c r="L6080" i="7"/>
  <c r="H809" i="5" s="1"/>
  <c r="I809" i="5" s="1"/>
  <c r="K6110" i="7"/>
  <c r="G812" i="5" s="1"/>
  <c r="L6120" i="7"/>
  <c r="H813" i="5" s="1"/>
  <c r="I813" i="5" s="1"/>
  <c r="K6150" i="7"/>
  <c r="G816" i="5" s="1"/>
  <c r="K6177" i="7"/>
  <c r="G819" i="5" s="1"/>
  <c r="L6252" i="7"/>
  <c r="H829" i="5" s="1"/>
  <c r="I829" i="5" s="1"/>
  <c r="L6261" i="7"/>
  <c r="H830" i="5" s="1"/>
  <c r="I830" i="5" s="1"/>
  <c r="L6270" i="7"/>
  <c r="H831" i="5" s="1"/>
  <c r="I831" i="5" s="1"/>
  <c r="L6324" i="7"/>
  <c r="H837" i="5" s="1"/>
  <c r="I837" i="5" s="1"/>
  <c r="L6333" i="7"/>
  <c r="H838" i="5" s="1"/>
  <c r="I838" i="5" s="1"/>
  <c r="L6405" i="7"/>
  <c r="H846" i="5" s="1"/>
  <c r="I846" i="5" s="1"/>
  <c r="K6419" i="7"/>
  <c r="G847" i="5" s="1"/>
  <c r="K6469" i="7"/>
  <c r="G851" i="5" s="1"/>
  <c r="K6478" i="7"/>
  <c r="G852" i="5" s="1"/>
  <c r="K6487" i="7"/>
  <c r="G853" i="5" s="1"/>
  <c r="K6496" i="7"/>
  <c r="G854" i="5" s="1"/>
  <c r="K6505" i="7"/>
  <c r="G855" i="5" s="1"/>
  <c r="K6514" i="7"/>
  <c r="G856" i="5" s="1"/>
  <c r="L6524" i="7"/>
  <c r="H857" i="5" s="1"/>
  <c r="I857" i="5" s="1"/>
  <c r="L6533" i="7"/>
  <c r="H858" i="5" s="1"/>
  <c r="I858" i="5" s="1"/>
  <c r="L6542" i="7"/>
  <c r="H859" i="5" s="1"/>
  <c r="I859" i="5" s="1"/>
  <c r="L6551" i="7"/>
  <c r="H860" i="5" s="1"/>
  <c r="I860" i="5" s="1"/>
  <c r="L6574" i="7"/>
  <c r="H863" i="5" s="1"/>
  <c r="I863" i="5" s="1"/>
  <c r="L6583" i="7"/>
  <c r="H864" i="5" s="1"/>
  <c r="I864" i="5" s="1"/>
  <c r="L6592" i="7"/>
  <c r="H865" i="5" s="1"/>
  <c r="I865" i="5" s="1"/>
  <c r="L6643" i="7"/>
  <c r="H872" i="5" s="1"/>
  <c r="I872" i="5" s="1"/>
  <c r="K6749" i="7"/>
  <c r="G886" i="5" s="1"/>
  <c r="L6760" i="7"/>
  <c r="H887" i="5" s="1"/>
  <c r="I887" i="5" s="1"/>
  <c r="K6784" i="7"/>
  <c r="G888" i="5" s="1"/>
  <c r="L6803" i="7"/>
  <c r="H890" i="5" s="1"/>
  <c r="I890" i="5" s="1"/>
  <c r="K8528" i="7"/>
  <c r="G1083" i="5" s="1"/>
  <c r="L8538" i="7"/>
  <c r="H1084" i="5" s="1"/>
  <c r="I1084" i="5" s="1"/>
  <c r="L8547" i="7"/>
  <c r="H1085" i="5" s="1"/>
  <c r="I1085" i="5" s="1"/>
  <c r="K8577" i="7"/>
  <c r="G1088" i="5" s="1"/>
  <c r="L8588" i="7"/>
  <c r="H1090" i="5" s="1"/>
  <c r="I1090" i="5" s="1"/>
  <c r="L8597" i="7"/>
  <c r="H1091" i="5" s="1"/>
  <c r="I1091" i="5" s="1"/>
  <c r="K8627" i="7"/>
  <c r="G1094" i="5" s="1"/>
  <c r="L8637" i="7"/>
  <c r="H1095" i="5" s="1"/>
  <c r="I1095" i="5" s="1"/>
  <c r="L8659" i="7"/>
  <c r="H1097" i="5" s="1"/>
  <c r="I1097" i="5" s="1"/>
  <c r="L8681" i="7"/>
  <c r="H1099" i="5" s="1"/>
  <c r="I1099" i="5" s="1"/>
  <c r="K8693" i="7"/>
  <c r="G1100" i="5" s="1"/>
  <c r="K8737" i="7"/>
  <c r="G1104" i="5" s="1"/>
  <c r="K8746" i="7"/>
  <c r="G1105" i="5" s="1"/>
  <c r="K8755" i="7"/>
  <c r="G1106" i="5" s="1"/>
  <c r="K8764" i="7"/>
  <c r="G1107" i="5" s="1"/>
  <c r="K8773" i="7"/>
  <c r="G1108" i="5" s="1"/>
  <c r="L8849" i="7"/>
  <c r="H1115" i="5" s="1"/>
  <c r="I1115" i="5" s="1"/>
  <c r="L8858" i="7"/>
  <c r="H1116" i="5" s="1"/>
  <c r="I1116" i="5" s="1"/>
  <c r="L8867" i="7"/>
  <c r="H1117" i="5" s="1"/>
  <c r="I1117" i="5" s="1"/>
  <c r="L8876" i="7"/>
  <c r="H1118" i="5" s="1"/>
  <c r="I1118" i="5" s="1"/>
  <c r="L8885" i="7"/>
  <c r="H1119" i="5" s="1"/>
  <c r="I1119" i="5" s="1"/>
  <c r="L8967" i="7"/>
  <c r="H1129" i="5" s="1"/>
  <c r="I1129" i="5" s="1"/>
  <c r="L8976" i="7"/>
  <c r="H1130" i="5" s="1"/>
  <c r="I1130" i="5" s="1"/>
  <c r="L8985" i="7"/>
  <c r="H1131" i="5" s="1"/>
  <c r="I1131" i="5" s="1"/>
  <c r="L9007" i="7"/>
  <c r="H1133" i="5" s="1"/>
  <c r="I1133" i="5" s="1"/>
  <c r="L9029" i="7"/>
  <c r="H1135" i="5" s="1"/>
  <c r="I1135" i="5" s="1"/>
  <c r="L9038" i="7"/>
  <c r="H1136" i="5" s="1"/>
  <c r="I1136" i="5" s="1"/>
  <c r="L9047" i="7"/>
  <c r="H1137" i="5" s="1"/>
  <c r="I1137" i="5" s="1"/>
  <c r="L9056" i="7"/>
  <c r="H1138" i="5" s="1"/>
  <c r="I1138" i="5" s="1"/>
  <c r="L9065" i="7"/>
  <c r="H1139" i="5" s="1"/>
  <c r="I1139" i="5" s="1"/>
  <c r="L9074" i="7"/>
  <c r="H1140" i="5" s="1"/>
  <c r="I1140" i="5" s="1"/>
  <c r="K9086" i="7"/>
  <c r="G1141" i="5" s="1"/>
  <c r="K9095" i="7"/>
  <c r="G1142" i="5" s="1"/>
  <c r="K9135" i="7"/>
  <c r="G1146" i="5" s="1"/>
  <c r="L9146" i="7"/>
  <c r="H1148" i="5" s="1"/>
  <c r="L9188" i="7"/>
  <c r="H1150" i="5" s="1"/>
  <c r="K9219" i="7"/>
  <c r="G1152" i="5" s="1"/>
  <c r="K9304" i="7"/>
  <c r="G1163" i="5" s="1"/>
  <c r="K9323" i="7"/>
  <c r="G1166" i="5" s="1"/>
  <c r="L9333" i="7"/>
  <c r="H1167" i="5" s="1"/>
  <c r="I1167" i="5" s="1"/>
  <c r="L9355" i="7"/>
  <c r="H1169" i="5" s="1"/>
  <c r="I1169" i="5" s="1"/>
  <c r="K9387" i="7"/>
  <c r="G1172" i="5" s="1"/>
  <c r="L9436" i="7"/>
  <c r="H1178" i="5" s="1"/>
  <c r="K9499" i="7"/>
  <c r="G1186" i="5" s="1"/>
  <c r="K9547" i="7"/>
  <c r="G1190" i="5" s="1"/>
  <c r="L9586" i="7"/>
  <c r="H1196" i="5" s="1"/>
  <c r="L9643" i="7"/>
  <c r="H1204" i="5" s="1"/>
  <c r="I1204" i="5" s="1"/>
  <c r="L9651" i="7"/>
  <c r="H1205" i="5" s="1"/>
  <c r="I1205" i="5" s="1"/>
  <c r="L9731" i="7"/>
  <c r="H1215" i="5" s="1"/>
  <c r="L9742" i="7"/>
  <c r="H1216" i="5" s="1"/>
  <c r="K9768" i="7"/>
  <c r="G1219" i="5" s="1"/>
  <c r="L9788" i="7"/>
  <c r="H1220" i="5" s="1"/>
  <c r="I1220" i="5" s="1"/>
  <c r="K9845" i="7"/>
  <c r="G1224" i="5" s="1"/>
  <c r="K9867" i="7"/>
  <c r="G1228" i="5" s="1"/>
  <c r="L9904" i="7"/>
  <c r="H1232" i="5" s="1"/>
  <c r="K9973" i="7"/>
  <c r="G1239" i="5" s="1"/>
  <c r="L10002" i="7"/>
  <c r="H1242" i="5" s="1"/>
  <c r="K10068" i="7"/>
  <c r="K10107" i="7"/>
  <c r="K10138" i="7"/>
  <c r="K10197" i="7"/>
  <c r="K10236" i="7"/>
  <c r="K10307" i="7"/>
  <c r="K10388" i="7"/>
  <c r="G1281" i="5" s="1"/>
  <c r="K10450" i="7"/>
  <c r="G1287" i="5" s="1"/>
  <c r="K10504" i="7"/>
  <c r="G1292" i="5" s="1"/>
  <c r="K10546" i="7"/>
  <c r="G1296" i="5" s="1"/>
  <c r="K10768" i="7"/>
  <c r="G1320" i="5" s="1"/>
  <c r="K10930" i="7"/>
  <c r="K10942" i="7"/>
  <c r="L6419" i="7"/>
  <c r="H847" i="5" s="1"/>
  <c r="L9219" i="7"/>
  <c r="H1152" i="5" s="1"/>
  <c r="L9387" i="7"/>
  <c r="H1172" i="5" s="1"/>
  <c r="K9618" i="7"/>
  <c r="G1200" i="5" s="1"/>
  <c r="L13043" i="7"/>
  <c r="H1564" i="5" s="1"/>
  <c r="L3632" i="7"/>
  <c r="H531" i="5" s="1"/>
  <c r="L3650" i="7"/>
  <c r="H533" i="5" s="1"/>
  <c r="K3680" i="7"/>
  <c r="G536" i="5" s="1"/>
  <c r="K3728" i="7"/>
  <c r="G541" i="5" s="1"/>
  <c r="L3782" i="7"/>
  <c r="H549" i="5" s="1"/>
  <c r="L3800" i="7"/>
  <c r="H551" i="5" s="1"/>
  <c r="L3818" i="7"/>
  <c r="H553" i="5" s="1"/>
  <c r="L3836" i="7"/>
  <c r="H555" i="5" s="1"/>
  <c r="L3854" i="7"/>
  <c r="H557" i="5" s="1"/>
  <c r="L3872" i="7"/>
  <c r="H559" i="5" s="1"/>
  <c r="L3890" i="7"/>
  <c r="H561" i="5" s="1"/>
  <c r="I561" i="5" s="1"/>
  <c r="L3908" i="7"/>
  <c r="H563" i="5" s="1"/>
  <c r="K3938" i="7"/>
  <c r="G566" i="5" s="1"/>
  <c r="L3957" i="7"/>
  <c r="H568" i="5" s="1"/>
  <c r="L4029" i="7"/>
  <c r="H576" i="5" s="1"/>
  <c r="I576" i="5" s="1"/>
  <c r="K4358" i="7"/>
  <c r="G614" i="5" s="1"/>
  <c r="L4408" i="7"/>
  <c r="H619" i="5" s="1"/>
  <c r="K4438" i="7"/>
  <c r="G622" i="5" s="1"/>
  <c r="L4769" i="7"/>
  <c r="H660" i="5" s="1"/>
  <c r="K4799" i="7"/>
  <c r="G663" i="5" s="1"/>
  <c r="K4871" i="7"/>
  <c r="G671" i="5" s="1"/>
  <c r="K4995" i="7"/>
  <c r="K5013" i="7"/>
  <c r="K5031" i="7"/>
  <c r="K5049" i="7"/>
  <c r="K5067" i="7"/>
  <c r="K5085" i="7"/>
  <c r="K5103" i="7"/>
  <c r="K5121" i="7"/>
  <c r="K5139" i="7"/>
  <c r="K5157" i="7"/>
  <c r="K5175" i="7"/>
  <c r="K5193" i="7"/>
  <c r="K5211" i="7"/>
  <c r="K5260" i="7"/>
  <c r="K5639" i="7"/>
  <c r="K5676" i="7"/>
  <c r="L5686" i="7"/>
  <c r="H765" i="5" s="1"/>
  <c r="I765" i="5" s="1"/>
  <c r="K5716" i="7"/>
  <c r="L5726" i="7"/>
  <c r="H769" i="5" s="1"/>
  <c r="I769" i="5" s="1"/>
  <c r="L5766" i="7"/>
  <c r="H773" i="5" s="1"/>
  <c r="K5798" i="7"/>
  <c r="G778" i="5" s="1"/>
  <c r="K5807" i="7"/>
  <c r="K5816" i="7"/>
  <c r="G780" i="5" s="1"/>
  <c r="K5825" i="7"/>
  <c r="K5834" i="7"/>
  <c r="G782" i="5" s="1"/>
  <c r="K5843" i="7"/>
  <c r="K5852" i="7"/>
  <c r="G784" i="5" s="1"/>
  <c r="K5861" i="7"/>
  <c r="K5870" i="7"/>
  <c r="G786" i="5" s="1"/>
  <c r="K5879" i="7"/>
  <c r="K5888" i="7"/>
  <c r="G788" i="5" s="1"/>
  <c r="K5897" i="7"/>
  <c r="K5906" i="7"/>
  <c r="G790" i="5" s="1"/>
  <c r="K5915" i="7"/>
  <c r="K5924" i="7"/>
  <c r="G792" i="5" s="1"/>
  <c r="K5933" i="7"/>
  <c r="K5942" i="7"/>
  <c r="G794" i="5" s="1"/>
  <c r="K5951" i="7"/>
  <c r="K5960" i="7"/>
  <c r="G796" i="5" s="1"/>
  <c r="K5969" i="7"/>
  <c r="K5978" i="7"/>
  <c r="G798" i="5" s="1"/>
  <c r="K5987" i="7"/>
  <c r="K5996" i="7"/>
  <c r="G800" i="5" s="1"/>
  <c r="K6005" i="7"/>
  <c r="G801" i="5" s="1"/>
  <c r="K6014" i="7"/>
  <c r="G802" i="5" s="1"/>
  <c r="K6023" i="7"/>
  <c r="G803" i="5" s="1"/>
  <c r="K6032" i="7"/>
  <c r="G804" i="5" s="1"/>
  <c r="K6041" i="7"/>
  <c r="G805" i="5" s="1"/>
  <c r="K6050" i="7"/>
  <c r="G806" i="5" s="1"/>
  <c r="L6060" i="7"/>
  <c r="H807" i="5" s="1"/>
  <c r="I807" i="5" s="1"/>
  <c r="K6090" i="7"/>
  <c r="G810" i="5" s="1"/>
  <c r="L6100" i="7"/>
  <c r="H811" i="5" s="1"/>
  <c r="I811" i="5" s="1"/>
  <c r="K6130" i="7"/>
  <c r="G814" i="5" s="1"/>
  <c r="L6140" i="7"/>
  <c r="H815" i="5" s="1"/>
  <c r="I815" i="5" s="1"/>
  <c r="L6167" i="7"/>
  <c r="H818" i="5" s="1"/>
  <c r="I818" i="5" s="1"/>
  <c r="K6187" i="7"/>
  <c r="G820" i="5" s="1"/>
  <c r="K6280" i="7"/>
  <c r="G832" i="5" s="1"/>
  <c r="K6289" i="7"/>
  <c r="G833" i="5" s="1"/>
  <c r="K6298" i="7"/>
  <c r="G834" i="5" s="1"/>
  <c r="K6307" i="7"/>
  <c r="G835" i="5" s="1"/>
  <c r="K6316" i="7"/>
  <c r="G836" i="5" s="1"/>
  <c r="I836" i="5" s="1"/>
  <c r="L6349" i="7"/>
  <c r="H840" i="5" s="1"/>
  <c r="I840" i="5" s="1"/>
  <c r="L6358" i="7"/>
  <c r="H841" i="5" s="1"/>
  <c r="I841" i="5" s="1"/>
  <c r="L6367" i="7"/>
  <c r="H842" i="5" s="1"/>
  <c r="I842" i="5" s="1"/>
  <c r="L6376" i="7"/>
  <c r="H843" i="5" s="1"/>
  <c r="I843" i="5" s="1"/>
  <c r="L6385" i="7"/>
  <c r="H844" i="5" s="1"/>
  <c r="I844" i="5" s="1"/>
  <c r="L6394" i="7"/>
  <c r="H845" i="5" s="1"/>
  <c r="I845" i="5" s="1"/>
  <c r="L6651" i="7"/>
  <c r="H873" i="5" s="1"/>
  <c r="I873" i="5" s="1"/>
  <c r="L6666" i="7"/>
  <c r="H875" i="5" s="1"/>
  <c r="I875" i="5" s="1"/>
  <c r="L6677" i="7"/>
  <c r="H878" i="5" s="1"/>
  <c r="I878" i="5" s="1"/>
  <c r="L6686" i="7"/>
  <c r="H879" i="5" s="1"/>
  <c r="I879" i="5" s="1"/>
  <c r="L6695" i="7"/>
  <c r="H880" i="5" s="1"/>
  <c r="I880" i="5" s="1"/>
  <c r="L6704" i="7"/>
  <c r="H881" i="5" s="1"/>
  <c r="I881" i="5" s="1"/>
  <c r="L6713" i="7"/>
  <c r="H882" i="5" s="1"/>
  <c r="I882" i="5" s="1"/>
  <c r="L6722" i="7"/>
  <c r="H883" i="5" s="1"/>
  <c r="I883" i="5" s="1"/>
  <c r="L6731" i="7"/>
  <c r="H884" i="5" s="1"/>
  <c r="I884" i="5" s="1"/>
  <c r="L6740" i="7"/>
  <c r="H885" i="5" s="1"/>
  <c r="I885" i="5" s="1"/>
  <c r="L6749" i="7"/>
  <c r="H886" i="5" s="1"/>
  <c r="K6828" i="7"/>
  <c r="G894" i="5" s="1"/>
  <c r="K6837" i="7"/>
  <c r="G895" i="5" s="1"/>
  <c r="K6846" i="7"/>
  <c r="G896" i="5" s="1"/>
  <c r="K6855" i="7"/>
  <c r="G897" i="5" s="1"/>
  <c r="K6864" i="7"/>
  <c r="G898" i="5" s="1"/>
  <c r="K6873" i="7"/>
  <c r="G899" i="5" s="1"/>
  <c r="K6882" i="7"/>
  <c r="G900" i="5" s="1"/>
  <c r="K6891" i="7"/>
  <c r="G901" i="5" s="1"/>
  <c r="K6900" i="7"/>
  <c r="G902" i="5" s="1"/>
  <c r="K6909" i="7"/>
  <c r="G903" i="5" s="1"/>
  <c r="K6918" i="7"/>
  <c r="G904" i="5" s="1"/>
  <c r="K6927" i="7"/>
  <c r="G905" i="5" s="1"/>
  <c r="K6936" i="7"/>
  <c r="G906" i="5" s="1"/>
  <c r="K6954" i="7"/>
  <c r="G908" i="5" s="1"/>
  <c r="K6963" i="7"/>
  <c r="G909" i="5" s="1"/>
  <c r="K6972" i="7"/>
  <c r="G910" i="5" s="1"/>
  <c r="K6981" i="7"/>
  <c r="G911" i="5" s="1"/>
  <c r="K6990" i="7"/>
  <c r="G912" i="5" s="1"/>
  <c r="K6999" i="7"/>
  <c r="G913" i="5" s="1"/>
  <c r="K7008" i="7"/>
  <c r="G914" i="5" s="1"/>
  <c r="K7017" i="7"/>
  <c r="G915" i="5" s="1"/>
  <c r="K7026" i="7"/>
  <c r="G916" i="5" s="1"/>
  <c r="K7035" i="7"/>
  <c r="G917" i="5" s="1"/>
  <c r="K7044" i="7"/>
  <c r="G918" i="5" s="1"/>
  <c r="K7067" i="7"/>
  <c r="G921" i="5" s="1"/>
  <c r="L8518" i="7"/>
  <c r="H1082" i="5" s="1"/>
  <c r="K8557" i="7"/>
  <c r="G1086" i="5" s="1"/>
  <c r="L8567" i="7"/>
  <c r="H1087" i="5" s="1"/>
  <c r="K8607" i="7"/>
  <c r="G1092" i="5" s="1"/>
  <c r="L8617" i="7"/>
  <c r="H1093" i="5" s="1"/>
  <c r="K8647" i="7"/>
  <c r="G1096" i="5" s="1"/>
  <c r="K8669" i="7"/>
  <c r="G1098" i="5" s="1"/>
  <c r="L8705" i="7"/>
  <c r="H1101" i="5" s="1"/>
  <c r="K8717" i="7"/>
  <c r="G1102" i="5" s="1"/>
  <c r="L8727" i="7"/>
  <c r="H1103" i="5" s="1"/>
  <c r="L8785" i="7"/>
  <c r="H1109" i="5" s="1"/>
  <c r="L8794" i="7"/>
  <c r="H1110" i="5" s="1"/>
  <c r="K8806" i="7"/>
  <c r="G1111" i="5" s="1"/>
  <c r="K8815" i="7"/>
  <c r="G1112" i="5" s="1"/>
  <c r="L8825" i="7"/>
  <c r="H1113" i="5" s="1"/>
  <c r="K8837" i="7"/>
  <c r="G1114" i="5" s="1"/>
  <c r="K8895" i="7"/>
  <c r="G1120" i="5" s="1"/>
  <c r="K8904" i="7"/>
  <c r="G1121" i="5" s="1"/>
  <c r="K8928" i="7"/>
  <c r="G1125" i="5" s="1"/>
  <c r="K8937" i="7"/>
  <c r="G1126" i="5" s="1"/>
  <c r="K8946" i="7"/>
  <c r="G1127" i="5" s="1"/>
  <c r="K8955" i="7"/>
  <c r="G1128" i="5" s="1"/>
  <c r="L8996" i="7"/>
  <c r="H1132" i="5" s="1"/>
  <c r="L9018" i="7"/>
  <c r="H1134" i="5" s="1"/>
  <c r="K9106" i="7"/>
  <c r="G1143" i="5" s="1"/>
  <c r="K9115" i="7"/>
  <c r="G1144" i="5" s="1"/>
  <c r="L9125" i="7"/>
  <c r="H1145" i="5" s="1"/>
  <c r="K9210" i="7"/>
  <c r="G1151" i="5" s="1"/>
  <c r="L9233" i="7"/>
  <c r="H1153" i="5" s="1"/>
  <c r="K9245" i="7"/>
  <c r="G1157" i="5" s="1"/>
  <c r="K9257" i="7"/>
  <c r="G1158" i="5" s="1"/>
  <c r="L9280" i="7"/>
  <c r="H1160" i="5" s="1"/>
  <c r="K9293" i="7"/>
  <c r="G1162" i="5" s="1"/>
  <c r="L9344" i="7"/>
  <c r="H1168" i="5" s="1"/>
  <c r="L9367" i="7"/>
  <c r="H1171" i="5" s="1"/>
  <c r="K9469" i="7"/>
  <c r="G1182" i="5" s="1"/>
  <c r="K9480" i="7"/>
  <c r="G1183" i="5" s="1"/>
  <c r="K9534" i="7"/>
  <c r="G1189" i="5" s="1"/>
  <c r="L9566" i="7"/>
  <c r="H1192" i="5" s="1"/>
  <c r="K9630" i="7"/>
  <c r="G1201" i="5" s="1"/>
  <c r="K9663" i="7"/>
  <c r="G1206" i="5" s="1"/>
  <c r="K9684" i="7"/>
  <c r="G1209" i="5" s="1"/>
  <c r="L9696" i="7"/>
  <c r="H1210" i="5" s="1"/>
  <c r="K9719" i="7"/>
  <c r="G1213" i="5" s="1"/>
  <c r="K9758" i="7"/>
  <c r="G1218" i="5" s="1"/>
  <c r="L9827" i="7"/>
  <c r="H1223" i="5" s="1"/>
  <c r="L9886" i="7"/>
  <c r="H1230" i="5" s="1"/>
  <c r="K10148" i="7"/>
  <c r="K10187" i="7"/>
  <c r="L10317" i="7"/>
  <c r="H1273" i="5" s="1"/>
  <c r="K10366" i="7"/>
  <c r="G1279" i="5" s="1"/>
  <c r="K10459" i="7"/>
  <c r="G1288" i="5" s="1"/>
  <c r="K10528" i="7"/>
  <c r="G1294" i="5" s="1"/>
  <c r="K10564" i="7"/>
  <c r="G1298" i="5" s="1"/>
  <c r="K10637" i="7"/>
  <c r="G1307" i="5" s="1"/>
  <c r="K10798" i="7"/>
  <c r="G1325" i="5" s="1"/>
  <c r="K10813" i="7"/>
  <c r="G1326" i="5" s="1"/>
  <c r="L4986" i="7"/>
  <c r="H686" i="5" s="1"/>
  <c r="K5240" i="7"/>
  <c r="L5250" i="7"/>
  <c r="H715" i="5" s="1"/>
  <c r="G715" i="5"/>
  <c r="K5312" i="7"/>
  <c r="G722" i="5" s="1"/>
  <c r="L5322" i="7"/>
  <c r="H723" i="5" s="1"/>
  <c r="G723" i="5"/>
  <c r="K5342" i="7"/>
  <c r="K5384" i="7"/>
  <c r="G730" i="5" s="1"/>
  <c r="L5423" i="7"/>
  <c r="H736" i="5" s="1"/>
  <c r="G736" i="5"/>
  <c r="L5432" i="7"/>
  <c r="H737" i="5" s="1"/>
  <c r="I737" i="5" s="1"/>
  <c r="L5756" i="7"/>
  <c r="H772" i="5" s="1"/>
  <c r="G772" i="5"/>
  <c r="L6070" i="7"/>
  <c r="H808" i="5" s="1"/>
  <c r="L6110" i="7"/>
  <c r="H812" i="5" s="1"/>
  <c r="L6150" i="7"/>
  <c r="H816" i="5" s="1"/>
  <c r="L6177" i="7"/>
  <c r="H819" i="5" s="1"/>
  <c r="L6469" i="7"/>
  <c r="H851" i="5" s="1"/>
  <c r="L6478" i="7"/>
  <c r="H852" i="5" s="1"/>
  <c r="L6487" i="7"/>
  <c r="H853" i="5" s="1"/>
  <c r="L6496" i="7"/>
  <c r="H854" i="5" s="1"/>
  <c r="L6505" i="7"/>
  <c r="H855" i="5" s="1"/>
  <c r="L6514" i="7"/>
  <c r="H856" i="5" s="1"/>
  <c r="L6784" i="7"/>
  <c r="H888" i="5" s="1"/>
  <c r="L6793" i="7"/>
  <c r="H889" i="5" s="1"/>
  <c r="I889" i="5" s="1"/>
  <c r="L8528" i="7"/>
  <c r="H1083" i="5" s="1"/>
  <c r="L8577" i="7"/>
  <c r="H1088" i="5" s="1"/>
  <c r="L8627" i="7"/>
  <c r="H1094" i="5" s="1"/>
  <c r="L8693" i="7"/>
  <c r="H1100" i="5" s="1"/>
  <c r="L8737" i="7"/>
  <c r="H1104" i="5" s="1"/>
  <c r="L8746" i="7"/>
  <c r="H1105" i="5" s="1"/>
  <c r="L8755" i="7"/>
  <c r="H1106" i="5" s="1"/>
  <c r="L8764" i="7"/>
  <c r="H1107" i="5" s="1"/>
  <c r="L8773" i="7"/>
  <c r="H1108" i="5" s="1"/>
  <c r="L9086" i="7"/>
  <c r="H1141" i="5" s="1"/>
  <c r="L9095" i="7"/>
  <c r="H1142" i="5" s="1"/>
  <c r="L9135" i="7"/>
  <c r="H1146" i="5" s="1"/>
  <c r="L9162" i="7"/>
  <c r="H1149" i="5" s="1"/>
  <c r="L9304" i="7"/>
  <c r="H1163" i="5" s="1"/>
  <c r="L9313" i="7"/>
  <c r="H1164" i="5" s="1"/>
  <c r="I1164" i="5" s="1"/>
  <c r="L9323" i="7"/>
  <c r="H1166" i="5" s="1"/>
  <c r="L9415" i="7"/>
  <c r="H1175" i="5" s="1"/>
  <c r="L9448" i="7"/>
  <c r="H1180" i="5" s="1"/>
  <c r="I1180" i="5" s="1"/>
  <c r="L9499" i="7"/>
  <c r="H1186" i="5" s="1"/>
  <c r="L9547" i="7"/>
  <c r="H1190" i="5" s="1"/>
  <c r="K9596" i="7"/>
  <c r="G1197" i="5" s="1"/>
  <c r="L9709" i="7"/>
  <c r="H1212" i="5" s="1"/>
  <c r="L9758" i="7"/>
  <c r="H1218" i="5" s="1"/>
  <c r="K9796" i="7"/>
  <c r="G1221" i="5" s="1"/>
  <c r="L9845" i="7"/>
  <c r="H1224" i="5" s="1"/>
  <c r="K9858" i="7"/>
  <c r="G1227" i="5" s="1"/>
  <c r="L9867" i="7"/>
  <c r="H1228" i="5" s="1"/>
  <c r="K10327" i="7"/>
  <c r="G1274" i="5" s="1"/>
  <c r="K10346" i="7"/>
  <c r="G1277" i="5" s="1"/>
  <c r="K10408" i="7"/>
  <c r="G1283" i="5" s="1"/>
  <c r="K10426" i="7"/>
  <c r="G1285" i="5" s="1"/>
  <c r="K12560" i="7"/>
  <c r="K11747" i="7"/>
  <c r="G1427" i="5" s="1"/>
  <c r="K11005" i="7"/>
  <c r="G1349" i="5" s="1"/>
  <c r="K11068" i="7"/>
  <c r="G1357" i="5" s="1"/>
  <c r="K11096" i="7"/>
  <c r="G1360" i="5" s="1"/>
  <c r="K11112" i="7"/>
  <c r="K11300" i="7"/>
  <c r="K11367" i="7"/>
  <c r="K11397" i="7"/>
  <c r="G1390" i="5" s="1"/>
  <c r="K11426" i="7"/>
  <c r="G1393" i="5" s="1"/>
  <c r="K11593" i="7"/>
  <c r="G1410" i="5" s="1"/>
  <c r="K11686" i="7"/>
  <c r="G1419" i="5" s="1"/>
  <c r="K11722" i="7"/>
  <c r="G1423" i="5" s="1"/>
  <c r="K13274" i="7"/>
  <c r="G1586" i="5" s="1"/>
  <c r="K13323" i="7"/>
  <c r="G1591" i="5" s="1"/>
  <c r="K13354" i="7"/>
  <c r="G1594" i="5" s="1"/>
  <c r="K13372" i="7"/>
  <c r="G1596" i="5" s="1"/>
  <c r="G1607" i="5"/>
  <c r="K13463" i="7"/>
  <c r="L11052" i="7"/>
  <c r="H1355" i="5" s="1"/>
  <c r="I1355" i="5" s="1"/>
  <c r="L11079" i="7"/>
  <c r="H1358" i="5" s="1"/>
  <c r="I1358" i="5" s="1"/>
  <c r="K11195" i="7"/>
  <c r="K11251" i="7"/>
  <c r="K11282" i="7"/>
  <c r="K11510" i="7"/>
  <c r="G1402" i="5" s="1"/>
  <c r="K11572" i="7"/>
  <c r="G1408" i="5" s="1"/>
  <c r="K11800" i="7"/>
  <c r="G1432" i="5" s="1"/>
  <c r="L11899" i="7"/>
  <c r="H1442" i="5" s="1"/>
  <c r="K13265" i="7"/>
  <c r="G1585" i="5" s="1"/>
  <c r="K13345" i="7"/>
  <c r="G1593" i="5" s="1"/>
  <c r="K13363" i="7"/>
  <c r="G1595" i="5" s="1"/>
  <c r="K13381" i="7"/>
  <c r="G1597" i="5" s="1"/>
  <c r="L13463" i="7"/>
  <c r="K13597" i="7"/>
  <c r="G1621" i="5" s="1"/>
  <c r="K13737" i="7"/>
  <c r="K13835" i="7"/>
  <c r="K13876" i="7"/>
  <c r="K13559" i="7"/>
  <c r="G1617" i="5" s="1"/>
  <c r="K13577" i="7"/>
  <c r="G1619" i="5" s="1"/>
  <c r="K13626" i="7"/>
  <c r="G1624" i="5" s="1"/>
  <c r="K13920" i="7"/>
  <c r="K14114" i="7"/>
  <c r="K14138" i="7"/>
  <c r="L14138" i="7" s="1"/>
  <c r="K13523" i="7"/>
  <c r="G1613" i="5" s="1"/>
  <c r="K13532" i="7"/>
  <c r="G1614" i="5" s="1"/>
  <c r="K13541" i="7"/>
  <c r="G1615" i="5" s="1"/>
  <c r="K13550" i="7"/>
  <c r="G1616" i="5" s="1"/>
  <c r="K13606" i="7"/>
  <c r="G1622" i="5" s="1"/>
  <c r="K13787" i="7"/>
  <c r="K13824" i="7"/>
  <c r="K13900" i="7"/>
  <c r="K14043" i="7"/>
  <c r="K14127" i="7"/>
  <c r="K13568" i="7"/>
  <c r="G1618" i="5" s="1"/>
  <c r="K13586" i="7"/>
  <c r="G1620" i="5" s="1"/>
  <c r="K14017" i="7"/>
  <c r="K14032" i="7"/>
  <c r="L14348" i="7"/>
  <c r="H1709" i="5" s="1"/>
  <c r="G1709" i="5"/>
  <c r="K14375" i="7"/>
  <c r="K14384" i="7"/>
  <c r="K14393" i="7"/>
  <c r="L14655" i="7"/>
  <c r="H1745" i="5" s="1"/>
  <c r="G1745" i="5"/>
  <c r="L15337" i="7"/>
  <c r="H1819" i="5" s="1"/>
  <c r="G1819" i="5"/>
  <c r="L15042" i="7"/>
  <c r="H1782" i="5" s="1"/>
  <c r="G1782" i="5"/>
  <c r="L14852" i="7"/>
  <c r="H1762" i="5" s="1"/>
  <c r="G1762" i="5"/>
  <c r="K14738" i="7"/>
  <c r="K15167" i="7"/>
  <c r="G1796" i="5" s="1"/>
  <c r="K15176" i="7"/>
  <c r="G1797" i="5" s="1"/>
  <c r="K15317" i="7"/>
  <c r="L14728" i="7"/>
  <c r="H1752" i="5" s="1"/>
  <c r="K15327" i="7"/>
  <c r="K14862" i="7"/>
  <c r="K15072" i="7"/>
  <c r="G1787" i="5" s="1"/>
  <c r="K15114" i="7"/>
  <c r="G1792" i="5" s="1"/>
  <c r="K14806" i="7"/>
  <c r="K14824" i="7"/>
  <c r="K14872" i="7"/>
  <c r="L15368" i="7"/>
  <c r="H1823" i="5" s="1"/>
  <c r="L1752" i="7"/>
  <c r="H297" i="5" s="1"/>
  <c r="I297" i="5" s="1"/>
  <c r="L2037" i="7"/>
  <c r="H334" i="5" s="1"/>
  <c r="K2158" i="7"/>
  <c r="G352" i="5" s="1"/>
  <c r="I352" i="5" s="1"/>
  <c r="K1139" i="7"/>
  <c r="G191" i="5" s="1"/>
  <c r="I191" i="5" s="1"/>
  <c r="K1198" i="7"/>
  <c r="G202" i="5" s="1"/>
  <c r="I202" i="5" s="1"/>
  <c r="K1279" i="7"/>
  <c r="G215" i="5" s="1"/>
  <c r="I215" i="5" s="1"/>
  <c r="K1303" i="7"/>
  <c r="G219" i="5" s="1"/>
  <c r="L1303" i="7"/>
  <c r="H219" i="5" s="1"/>
  <c r="L1331" i="7"/>
  <c r="H223" i="5" s="1"/>
  <c r="K1343" i="7"/>
  <c r="G225" i="5" s="1"/>
  <c r="I225" i="5" s="1"/>
  <c r="K1424" i="7"/>
  <c r="G242" i="5" s="1"/>
  <c r="I242" i="5" s="1"/>
  <c r="K1505" i="7"/>
  <c r="G257" i="5" s="1"/>
  <c r="I257" i="5" s="1"/>
  <c r="K1553" i="7"/>
  <c r="G265" i="5" s="1"/>
  <c r="I265" i="5" s="1"/>
  <c r="K1612" i="7"/>
  <c r="G274" i="5" s="1"/>
  <c r="I274" i="5" s="1"/>
  <c r="K1662" i="7"/>
  <c r="G282" i="5" s="1"/>
  <c r="I282" i="5" s="1"/>
  <c r="K1772" i="7"/>
  <c r="G300" i="5" s="1"/>
  <c r="I300" i="5" s="1"/>
  <c r="K1807" i="7"/>
  <c r="G305" i="5" s="1"/>
  <c r="I305" i="5" s="1"/>
  <c r="K1976" i="7"/>
  <c r="G328" i="5" s="1"/>
  <c r="I328" i="5" s="1"/>
  <c r="K2029" i="7"/>
  <c r="G333" i="5" s="1"/>
  <c r="I333" i="5" s="1"/>
  <c r="K2183" i="7"/>
  <c r="G355" i="5" s="1"/>
  <c r="I355" i="5" s="1"/>
  <c r="K2202" i="7"/>
  <c r="G357" i="5" s="1"/>
  <c r="L2242" i="7"/>
  <c r="H361" i="5" s="1"/>
  <c r="K2275" i="7"/>
  <c r="G365" i="5" s="1"/>
  <c r="I365" i="5" s="1"/>
  <c r="K2291" i="7"/>
  <c r="G367" i="5" s="1"/>
  <c r="L2291" i="7"/>
  <c r="H367" i="5" s="1"/>
  <c r="K2304" i="7"/>
  <c r="G368" i="5" s="1"/>
  <c r="K2315" i="7"/>
  <c r="G369" i="5" s="1"/>
  <c r="I369" i="5" s="1"/>
  <c r="K2326" i="7"/>
  <c r="G370" i="5" s="1"/>
  <c r="I370" i="5" s="1"/>
  <c r="L2344" i="7"/>
  <c r="H373" i="5" s="1"/>
  <c r="K2378" i="7"/>
  <c r="G376" i="5" s="1"/>
  <c r="I376" i="5" s="1"/>
  <c r="K2391" i="7"/>
  <c r="G379" i="5" s="1"/>
  <c r="I379" i="5" s="1"/>
  <c r="L2441" i="7"/>
  <c r="H384" i="5" s="1"/>
  <c r="L2478" i="7"/>
  <c r="H388" i="5" s="1"/>
  <c r="I388" i="5" s="1"/>
  <c r="K2489" i="7"/>
  <c r="G391" i="5" s="1"/>
  <c r="I391" i="5" s="1"/>
  <c r="L2504" i="7"/>
  <c r="H393" i="5" s="1"/>
  <c r="I393" i="5" s="1"/>
  <c r="L2530" i="7"/>
  <c r="H396" i="5" s="1"/>
  <c r="K2530" i="7"/>
  <c r="G396" i="5" s="1"/>
  <c r="L2562" i="7"/>
  <c r="H400" i="5" s="1"/>
  <c r="I400" i="5" s="1"/>
  <c r="L2601" i="7"/>
  <c r="H407" i="5" s="1"/>
  <c r="K2601" i="7"/>
  <c r="G407" i="5" s="1"/>
  <c r="K2625" i="7"/>
  <c r="G409" i="5" s="1"/>
  <c r="L2625" i="7"/>
  <c r="H409" i="5" s="1"/>
  <c r="K2636" i="7"/>
  <c r="G410" i="5" s="1"/>
  <c r="L2636" i="7"/>
  <c r="H410" i="5" s="1"/>
  <c r="L2713" i="7"/>
  <c r="H421" i="5" s="1"/>
  <c r="K2744" i="7"/>
  <c r="G424" i="5" s="1"/>
  <c r="I424" i="5" s="1"/>
  <c r="L2768" i="7"/>
  <c r="H429" i="5" s="1"/>
  <c r="K2798" i="7"/>
  <c r="G432" i="5" s="1"/>
  <c r="L2798" i="7"/>
  <c r="H432" i="5" s="1"/>
  <c r="K2839" i="7"/>
  <c r="G437" i="5" s="1"/>
  <c r="I437" i="5" s="1"/>
  <c r="K2871" i="7"/>
  <c r="G441" i="5" s="1"/>
  <c r="L2871" i="7"/>
  <c r="H441" i="5" s="1"/>
  <c r="K2948" i="7"/>
  <c r="G452" i="5" s="1"/>
  <c r="I452" i="5" s="1"/>
  <c r="L2956" i="7"/>
  <c r="H453" i="5" s="1"/>
  <c r="I453" i="5" s="1"/>
  <c r="L2982" i="7"/>
  <c r="H456" i="5" s="1"/>
  <c r="K1156" i="7"/>
  <c r="G194" i="5" s="1"/>
  <c r="I194" i="5" s="1"/>
  <c r="K1173" i="7"/>
  <c r="G197" i="5" s="1"/>
  <c r="I197" i="5" s="1"/>
  <c r="K1214" i="7"/>
  <c r="G204" i="5" s="1"/>
  <c r="I204" i="5" s="1"/>
  <c r="K1238" i="7"/>
  <c r="G208" i="5" s="1"/>
  <c r="I208" i="5" s="1"/>
  <c r="K1263" i="7"/>
  <c r="G213" i="5" s="1"/>
  <c r="I213" i="5" s="1"/>
  <c r="K1331" i="7"/>
  <c r="G223" i="5" s="1"/>
  <c r="I223" i="5" s="1"/>
  <c r="K1408" i="7"/>
  <c r="G240" i="5" s="1"/>
  <c r="I240" i="5" s="1"/>
  <c r="K1449" i="7"/>
  <c r="G247" i="5" s="1"/>
  <c r="I247" i="5" s="1"/>
  <c r="K1488" i="7"/>
  <c r="G254" i="5" s="1"/>
  <c r="I254" i="5" s="1"/>
  <c r="K1522" i="7"/>
  <c r="G260" i="5" s="1"/>
  <c r="I260" i="5" s="1"/>
  <c r="K1576" i="7"/>
  <c r="G268" i="5" s="1"/>
  <c r="L1576" i="7"/>
  <c r="H268" i="5" s="1"/>
  <c r="K1595" i="7"/>
  <c r="G271" i="5" s="1"/>
  <c r="I271" i="5" s="1"/>
  <c r="K1628" i="7"/>
  <c r="G276" i="5" s="1"/>
  <c r="I276" i="5" s="1"/>
  <c r="K1644" i="7"/>
  <c r="G278" i="5" s="1"/>
  <c r="I278" i="5" s="1"/>
  <c r="K1718" i="7"/>
  <c r="G292" i="5" s="1"/>
  <c r="I292" i="5" s="1"/>
  <c r="K1790" i="7"/>
  <c r="G302" i="5" s="1"/>
  <c r="I302" i="5" s="1"/>
  <c r="K1899" i="7"/>
  <c r="G315" i="5" s="1"/>
  <c r="I315" i="5" s="1"/>
  <c r="K1924" i="7"/>
  <c r="G320" i="5" s="1"/>
  <c r="I320" i="5" s="1"/>
  <c r="K1948" i="7"/>
  <c r="G324" i="5" s="1"/>
  <c r="I324" i="5" s="1"/>
  <c r="K1959" i="7"/>
  <c r="G325" i="5" s="1"/>
  <c r="I325" i="5" s="1"/>
  <c r="L2110" i="7"/>
  <c r="H346" i="5" s="1"/>
  <c r="L2202" i="7"/>
  <c r="H357" i="5" s="1"/>
  <c r="K2213" i="7"/>
  <c r="G358" i="5" s="1"/>
  <c r="I358" i="5" s="1"/>
  <c r="K3005" i="7"/>
  <c r="G458" i="5" s="1"/>
  <c r="I458" i="5" s="1"/>
  <c r="K2912" i="7"/>
  <c r="G445" i="5" s="1"/>
  <c r="L2912" i="7"/>
  <c r="H445" i="5" s="1"/>
  <c r="L10107" i="7"/>
  <c r="H1253" i="5" s="1"/>
  <c r="G1253" i="5"/>
  <c r="L10138" i="7"/>
  <c r="H1256" i="5" s="1"/>
  <c r="G1256" i="5"/>
  <c r="L10236" i="7"/>
  <c r="H1266" i="5" s="1"/>
  <c r="G1266" i="5"/>
  <c r="L10245" i="7"/>
  <c r="H1267" i="5" s="1"/>
  <c r="G1267" i="5"/>
  <c r="L10187" i="7"/>
  <c r="H1261" i="5" s="1"/>
  <c r="G1261" i="5"/>
  <c r="L10098" i="7"/>
  <c r="H1252" i="5" s="1"/>
  <c r="G1252" i="5"/>
  <c r="L9895" i="7"/>
  <c r="H1231" i="5" s="1"/>
  <c r="L9926" i="7"/>
  <c r="H1234" i="5" s="1"/>
  <c r="I1234" i="5" s="1"/>
  <c r="K9992" i="7"/>
  <c r="G1241" i="5" s="1"/>
  <c r="K10059" i="7"/>
  <c r="L10118" i="7"/>
  <c r="H1254" i="5" s="1"/>
  <c r="G1254" i="5"/>
  <c r="L10167" i="7"/>
  <c r="H1259" i="5" s="1"/>
  <c r="G1259" i="5"/>
  <c r="K10206" i="7"/>
  <c r="L10216" i="7"/>
  <c r="H1264" i="5" s="1"/>
  <c r="G1264" i="5"/>
  <c r="K10255" i="7"/>
  <c r="L10265" i="7"/>
  <c r="H1269" i="5" s="1"/>
  <c r="G1269" i="5"/>
  <c r="G1272" i="5"/>
  <c r="L10930" i="7"/>
  <c r="H1338" i="5" s="1"/>
  <c r="G1338" i="5"/>
  <c r="L10942" i="7"/>
  <c r="H1340" i="5" s="1"/>
  <c r="G1340" i="5"/>
  <c r="L11195" i="7"/>
  <c r="H1369" i="5" s="1"/>
  <c r="G1369" i="5"/>
  <c r="L11251" i="7"/>
  <c r="H1375" i="5" s="1"/>
  <c r="G1375" i="5"/>
  <c r="L11282" i="7"/>
  <c r="H1378" i="5" s="1"/>
  <c r="G1378" i="5"/>
  <c r="K9936" i="7"/>
  <c r="G1235" i="5" s="1"/>
  <c r="K9954" i="7"/>
  <c r="G1237" i="5" s="1"/>
  <c r="L9973" i="7"/>
  <c r="H1239" i="5" s="1"/>
  <c r="K10021" i="7"/>
  <c r="G1244" i="5" s="1"/>
  <c r="K10039" i="7"/>
  <c r="G1246" i="5" s="1"/>
  <c r="K10088" i="7"/>
  <c r="K10337" i="7"/>
  <c r="G1276" i="5" s="1"/>
  <c r="L10366" i="7"/>
  <c r="H1279" i="5" s="1"/>
  <c r="L10528" i="7"/>
  <c r="H1294" i="5" s="1"/>
  <c r="L10564" i="7"/>
  <c r="H1298" i="5" s="1"/>
  <c r="L10637" i="7"/>
  <c r="H1307" i="5" s="1"/>
  <c r="K10693" i="7"/>
  <c r="G1312" i="5" s="1"/>
  <c r="K10729" i="7"/>
  <c r="G1316" i="5" s="1"/>
  <c r="L10798" i="7"/>
  <c r="H1325" i="5" s="1"/>
  <c r="L10068" i="7"/>
  <c r="H1249" i="5" s="1"/>
  <c r="G1249" i="5"/>
  <c r="L10078" i="7"/>
  <c r="H1250" i="5" s="1"/>
  <c r="G1250" i="5"/>
  <c r="L10148" i="7"/>
  <c r="H1257" i="5" s="1"/>
  <c r="G1257" i="5"/>
  <c r="L10158" i="7"/>
  <c r="H1258" i="5" s="1"/>
  <c r="G1258" i="5"/>
  <c r="L10197" i="7"/>
  <c r="H1262" i="5" s="1"/>
  <c r="G1262" i="5"/>
  <c r="G1323" i="5"/>
  <c r="G1271" i="5"/>
  <c r="L11112" i="7"/>
  <c r="H1362" i="5" s="1"/>
  <c r="G1362" i="5"/>
  <c r="L11300" i="7"/>
  <c r="H1380" i="5" s="1"/>
  <c r="G1380" i="5"/>
  <c r="L11367" i="7"/>
  <c r="H1387" i="5" s="1"/>
  <c r="G1387" i="5"/>
  <c r="K9914" i="7"/>
  <c r="G1233" i="5" s="1"/>
  <c r="K9945" i="7"/>
  <c r="G1236" i="5" s="1"/>
  <c r="K9963" i="7"/>
  <c r="G1238" i="5" s="1"/>
  <c r="L9982" i="7"/>
  <c r="H1240" i="5" s="1"/>
  <c r="K10012" i="7"/>
  <c r="G1243" i="5" s="1"/>
  <c r="K10030" i="7"/>
  <c r="G1245" i="5" s="1"/>
  <c r="K10128" i="7"/>
  <c r="K10177" i="7"/>
  <c r="K10226" i="7"/>
  <c r="L10307" i="7"/>
  <c r="H1272" i="5" s="1"/>
  <c r="K10356" i="7"/>
  <c r="G1278" i="5" s="1"/>
  <c r="K10483" i="7"/>
  <c r="G1290" i="5" s="1"/>
  <c r="L10546" i="7"/>
  <c r="H1296" i="5" s="1"/>
  <c r="K10649" i="7"/>
  <c r="G1308" i="5" s="1"/>
  <c r="K10711" i="7"/>
  <c r="G1314" i="5" s="1"/>
  <c r="K10778" i="7"/>
  <c r="G1321" i="5" s="1"/>
  <c r="L10900" i="7"/>
  <c r="H1334" i="5" s="1"/>
  <c r="G1334" i="5"/>
  <c r="K10598" i="7"/>
  <c r="G1303" i="5" s="1"/>
  <c r="K10616" i="7"/>
  <c r="G1305" i="5" s="1"/>
  <c r="K10660" i="7"/>
  <c r="G1309" i="5" s="1"/>
  <c r="K10758" i="7"/>
  <c r="G1319" i="5" s="1"/>
  <c r="K10829" i="7"/>
  <c r="G1327" i="5" s="1"/>
  <c r="K10887" i="7"/>
  <c r="K11173" i="7"/>
  <c r="K11223" i="7"/>
  <c r="K11241" i="7"/>
  <c r="K11272" i="7"/>
  <c r="L11560" i="7"/>
  <c r="H1407" i="5" s="1"/>
  <c r="I1407" i="5" s="1"/>
  <c r="L11653" i="7"/>
  <c r="H1416" i="5" s="1"/>
  <c r="K11756" i="7"/>
  <c r="G1428" i="5" s="1"/>
  <c r="K11880" i="7"/>
  <c r="G1440" i="5" s="1"/>
  <c r="L12030" i="7"/>
  <c r="H1457" i="5" s="1"/>
  <c r="G1457" i="5"/>
  <c r="L10537" i="7"/>
  <c r="H1295" i="5" s="1"/>
  <c r="I1295" i="5" s="1"/>
  <c r="L10555" i="7"/>
  <c r="H1297" i="5" s="1"/>
  <c r="I1297" i="5" s="1"/>
  <c r="K10671" i="7"/>
  <c r="G1310" i="5" s="1"/>
  <c r="K10702" i="7"/>
  <c r="G1313" i="5" s="1"/>
  <c r="K10720" i="7"/>
  <c r="G1315" i="5" s="1"/>
  <c r="K10738" i="7"/>
  <c r="G1317" i="5" s="1"/>
  <c r="L10789" i="7"/>
  <c r="H1324" i="5" s="1"/>
  <c r="K10911" i="7"/>
  <c r="L10993" i="7"/>
  <c r="H1347" i="5" s="1"/>
  <c r="L11040" i="7"/>
  <c r="H1354" i="5" s="1"/>
  <c r="I1354" i="5" s="1"/>
  <c r="K11162" i="7"/>
  <c r="K11319" i="7"/>
  <c r="L11417" i="7"/>
  <c r="H1392" i="5" s="1"/>
  <c r="K11438" i="7"/>
  <c r="G1394" i="5" s="1"/>
  <c r="K11448" i="7"/>
  <c r="G1395" i="5" s="1"/>
  <c r="K11468" i="7"/>
  <c r="G1398" i="5" s="1"/>
  <c r="L11510" i="7"/>
  <c r="H1402" i="5" s="1"/>
  <c r="L11572" i="7"/>
  <c r="H1408" i="5" s="1"/>
  <c r="K11602" i="7"/>
  <c r="G1411" i="5" s="1"/>
  <c r="L11662" i="7"/>
  <c r="H1417" i="5" s="1"/>
  <c r="K11695" i="7"/>
  <c r="G1420" i="5" s="1"/>
  <c r="K11765" i="7"/>
  <c r="G1429" i="5" s="1"/>
  <c r="L11800" i="7"/>
  <c r="H1432" i="5" s="1"/>
  <c r="K11822" i="7"/>
  <c r="G1434" i="5" s="1"/>
  <c r="K11889" i="7"/>
  <c r="G1441" i="5" s="1"/>
  <c r="L11982" i="7"/>
  <c r="H1452" i="5" s="1"/>
  <c r="G1452" i="5"/>
  <c r="K12050" i="7"/>
  <c r="K12061" i="7"/>
  <c r="K10376" i="7"/>
  <c r="G1280" i="5" s="1"/>
  <c r="L10388" i="7"/>
  <c r="H1281" i="5" s="1"/>
  <c r="K10398" i="7"/>
  <c r="G1282" i="5" s="1"/>
  <c r="L10408" i="7"/>
  <c r="H1283" i="5" s="1"/>
  <c r="L10417" i="7"/>
  <c r="H1284" i="5" s="1"/>
  <c r="L10426" i="7"/>
  <c r="H1285" i="5" s="1"/>
  <c r="K10438" i="7"/>
  <c r="G1286" i="5" s="1"/>
  <c r="L10450" i="7"/>
  <c r="H1287" i="5" s="1"/>
  <c r="L10459" i="7"/>
  <c r="H1288" i="5" s="1"/>
  <c r="K10471" i="7"/>
  <c r="G1289" i="5" s="1"/>
  <c r="L10483" i="7"/>
  <c r="H1290" i="5" s="1"/>
  <c r="K10495" i="7"/>
  <c r="G1291" i="5" s="1"/>
  <c r="L10504" i="7"/>
  <c r="H1292" i="5" s="1"/>
  <c r="K10516" i="7"/>
  <c r="G1293" i="5" s="1"/>
  <c r="K10589" i="7"/>
  <c r="G1302" i="5" s="1"/>
  <c r="K10607" i="7"/>
  <c r="G1304" i="5" s="1"/>
  <c r="K10625" i="7"/>
  <c r="G1306" i="5" s="1"/>
  <c r="L10649" i="7"/>
  <c r="H1308" i="5" s="1"/>
  <c r="K10682" i="7"/>
  <c r="G1311" i="5" s="1"/>
  <c r="L10693" i="7"/>
  <c r="H1312" i="5" s="1"/>
  <c r="L10711" i="7"/>
  <c r="H1314" i="5" s="1"/>
  <c r="L10729" i="7"/>
  <c r="H1316" i="5" s="1"/>
  <c r="K10749" i="7"/>
  <c r="G1318" i="5" s="1"/>
  <c r="L10768" i="7"/>
  <c r="H1320" i="5" s="1"/>
  <c r="L10778" i="7"/>
  <c r="H1321" i="5" s="1"/>
  <c r="L10813" i="7"/>
  <c r="H1326" i="5" s="1"/>
  <c r="K10858" i="7"/>
  <c r="L10858" i="7" s="1"/>
  <c r="K10920" i="7"/>
  <c r="K10970" i="7"/>
  <c r="G1343" i="5" s="1"/>
  <c r="K10982" i="7"/>
  <c r="G1346" i="5" s="1"/>
  <c r="L11005" i="7"/>
  <c r="H1349" i="5" s="1"/>
  <c r="L11020" i="7"/>
  <c r="H1352" i="5" s="1"/>
  <c r="I1352" i="5" s="1"/>
  <c r="K11087" i="7"/>
  <c r="G1359" i="5" s="1"/>
  <c r="L11096" i="7"/>
  <c r="H1360" i="5" s="1"/>
  <c r="K11144" i="7"/>
  <c r="K11214" i="7"/>
  <c r="K11232" i="7"/>
  <c r="K11260" i="7"/>
  <c r="K11291" i="7"/>
  <c r="K11309" i="7"/>
  <c r="K11348" i="7"/>
  <c r="K11358" i="7"/>
  <c r="K11387" i="7"/>
  <c r="G1389" i="5" s="1"/>
  <c r="L11426" i="7"/>
  <c r="H1393" i="5" s="1"/>
  <c r="K11488" i="7"/>
  <c r="G1400" i="5" s="1"/>
  <c r="K11498" i="7"/>
  <c r="G1401" i="5" s="1"/>
  <c r="K11611" i="7"/>
  <c r="G1412" i="5" s="1"/>
  <c r="L11674" i="7"/>
  <c r="H1418" i="5" s="1"/>
  <c r="I1418" i="5" s="1"/>
  <c r="K11704" i="7"/>
  <c r="G1421" i="5" s="1"/>
  <c r="L11747" i="7"/>
  <c r="H1427" i="5" s="1"/>
  <c r="K11777" i="7"/>
  <c r="G1430" i="5" s="1"/>
  <c r="K11954" i="7"/>
  <c r="K11994" i="7"/>
  <c r="L11068" i="7"/>
  <c r="H1357" i="5" s="1"/>
  <c r="L11122" i="7"/>
  <c r="H1363" i="5" s="1"/>
  <c r="G1363" i="5"/>
  <c r="L11204" i="7"/>
  <c r="H1370" i="5" s="1"/>
  <c r="G1370" i="5"/>
  <c r="K11328" i="7"/>
  <c r="L11338" i="7"/>
  <c r="H1384" i="5" s="1"/>
  <c r="G1384" i="5"/>
  <c r="K11407" i="7"/>
  <c r="G1391" i="5" s="1"/>
  <c r="L11448" i="7"/>
  <c r="H1395" i="5" s="1"/>
  <c r="L11756" i="7"/>
  <c r="H1428" i="5" s="1"/>
  <c r="L11880" i="7"/>
  <c r="H1440" i="5" s="1"/>
  <c r="L12041" i="7"/>
  <c r="H1458" i="5" s="1"/>
  <c r="G1458" i="5"/>
  <c r="L12081" i="7"/>
  <c r="H1463" i="5" s="1"/>
  <c r="G1463" i="5"/>
  <c r="L12114" i="7"/>
  <c r="H1466" i="5" s="1"/>
  <c r="G1466" i="5"/>
  <c r="L12125" i="7"/>
  <c r="H1467" i="5" s="1"/>
  <c r="G1467" i="5"/>
  <c r="L12145" i="7"/>
  <c r="H1469" i="5" s="1"/>
  <c r="G1469" i="5"/>
  <c r="L12261" i="7"/>
  <c r="H1487" i="5" s="1"/>
  <c r="G1487" i="5"/>
  <c r="L12293" i="7"/>
  <c r="H1491" i="5" s="1"/>
  <c r="G1491" i="5"/>
  <c r="L12327" i="7"/>
  <c r="H1495" i="5" s="1"/>
  <c r="G1495" i="5"/>
  <c r="L12339" i="7"/>
  <c r="H1497" i="5" s="1"/>
  <c r="G1497" i="5"/>
  <c r="L12372" i="7"/>
  <c r="H1502" i="5" s="1"/>
  <c r="G1502" i="5"/>
  <c r="L12397" i="7"/>
  <c r="H1505" i="5" s="1"/>
  <c r="G1505" i="5"/>
  <c r="L12417" i="7"/>
  <c r="H1507" i="5" s="1"/>
  <c r="G1507" i="5"/>
  <c r="L12438" i="7"/>
  <c r="H1510" i="5" s="1"/>
  <c r="G1510" i="5"/>
  <c r="L12453" i="7"/>
  <c r="H1511" i="5" s="1"/>
  <c r="G1511" i="5"/>
  <c r="G1518" i="5"/>
  <c r="I1518" i="5" s="1"/>
  <c r="K12102" i="7"/>
  <c r="G1465" i="5" s="1"/>
  <c r="L12137" i="7"/>
  <c r="H1468" i="5" s="1"/>
  <c r="G1468" i="5"/>
  <c r="K12161" i="7"/>
  <c r="G1472" i="5" s="1"/>
  <c r="L12173" i="7"/>
  <c r="H1475" i="5" s="1"/>
  <c r="K12183" i="7"/>
  <c r="G1476" i="5" s="1"/>
  <c r="K12205" i="7"/>
  <c r="G1478" i="5" s="1"/>
  <c r="K12217" i="7"/>
  <c r="G1480" i="5" s="1"/>
  <c r="L12227" i="7"/>
  <c r="H1481" i="5" s="1"/>
  <c r="L12239" i="7"/>
  <c r="H1483" i="5" s="1"/>
  <c r="K12271" i="7"/>
  <c r="K12283" i="7"/>
  <c r="K12305" i="7"/>
  <c r="K12317" i="7"/>
  <c r="K12351" i="7"/>
  <c r="L12364" i="7"/>
  <c r="H1501" i="5" s="1"/>
  <c r="G1501" i="5"/>
  <c r="K12384" i="7"/>
  <c r="L12405" i="7"/>
  <c r="H1506" i="5" s="1"/>
  <c r="G1506" i="5"/>
  <c r="L12430" i="7"/>
  <c r="H1509" i="5" s="1"/>
  <c r="G1509" i="5"/>
  <c r="K12462" i="7"/>
  <c r="L12480" i="7"/>
  <c r="H1514" i="5" s="1"/>
  <c r="I1514" i="5" s="1"/>
  <c r="K12490" i="7"/>
  <c r="G1515" i="5" s="1"/>
  <c r="K12506" i="7"/>
  <c r="K12586" i="7"/>
  <c r="L12647" i="7"/>
  <c r="H1523" i="5" s="1"/>
  <c r="L12676" i="7"/>
  <c r="H1526" i="5" s="1"/>
  <c r="K12688" i="7"/>
  <c r="G1527" i="5" s="1"/>
  <c r="L12700" i="7"/>
  <c r="H1528" i="5" s="1"/>
  <c r="K12710" i="7"/>
  <c r="G1529" i="5" s="1"/>
  <c r="L12720" i="7"/>
  <c r="H1530" i="5" s="1"/>
  <c r="L12729" i="7"/>
  <c r="H1531" i="5" s="1"/>
  <c r="L12738" i="7"/>
  <c r="H1532" i="5" s="1"/>
  <c r="K12748" i="7"/>
  <c r="G1533" i="5" s="1"/>
  <c r="K12757" i="7"/>
  <c r="G1534" i="5" s="1"/>
  <c r="K12766" i="7"/>
  <c r="G1535" i="5" s="1"/>
  <c r="K12775" i="7"/>
  <c r="G1536" i="5" s="1"/>
  <c r="K12784" i="7"/>
  <c r="G1537" i="5" s="1"/>
  <c r="K12793" i="7"/>
  <c r="G1538" i="5" s="1"/>
  <c r="K12802" i="7"/>
  <c r="G1539" i="5" s="1"/>
  <c r="L12812" i="7"/>
  <c r="H1540" i="5" s="1"/>
  <c r="K12822" i="7"/>
  <c r="G1541" i="5" s="1"/>
  <c r="L12832" i="7"/>
  <c r="H1542" i="5" s="1"/>
  <c r="K12842" i="7"/>
  <c r="G1543" i="5" s="1"/>
  <c r="K12851" i="7"/>
  <c r="G1544" i="5" s="1"/>
  <c r="K12860" i="7"/>
  <c r="G1545" i="5" s="1"/>
  <c r="K12869" i="7"/>
  <c r="G1546" i="5" s="1"/>
  <c r="K12878" i="7"/>
  <c r="G1547" i="5" s="1"/>
  <c r="L12888" i="7"/>
  <c r="H1548" i="5" s="1"/>
  <c r="L12901" i="7"/>
  <c r="H1549" i="5" s="1"/>
  <c r="L12912" i="7"/>
  <c r="H1550" i="5" s="1"/>
  <c r="L12921" i="7"/>
  <c r="H1551" i="5" s="1"/>
  <c r="L12930" i="7"/>
  <c r="H1552" i="5" s="1"/>
  <c r="I1552" i="5" s="1"/>
  <c r="K12938" i="7"/>
  <c r="G1553" i="5" s="1"/>
  <c r="K12953" i="7"/>
  <c r="G1554" i="5" s="1"/>
  <c r="L12963" i="7"/>
  <c r="H1555" i="5" s="1"/>
  <c r="K12973" i="7"/>
  <c r="G1556" i="5" s="1"/>
  <c r="L12983" i="7"/>
  <c r="H1557" i="5" s="1"/>
  <c r="K12993" i="7"/>
  <c r="G1558" i="5" s="1"/>
  <c r="L13003" i="7"/>
  <c r="H1559" i="5" s="1"/>
  <c r="K13013" i="7"/>
  <c r="G1560" i="5" s="1"/>
  <c r="L13023" i="7"/>
  <c r="H1561" i="5" s="1"/>
  <c r="K13034" i="7"/>
  <c r="G1563" i="5" s="1"/>
  <c r="L13737" i="7"/>
  <c r="H1631" i="5" s="1"/>
  <c r="G1631" i="5"/>
  <c r="L13835" i="7"/>
  <c r="H1643" i="5" s="1"/>
  <c r="G1643" i="5"/>
  <c r="L13876" i="7"/>
  <c r="H1649" i="5" s="1"/>
  <c r="G1649" i="5"/>
  <c r="K11530" i="7"/>
  <c r="G1404" i="5" s="1"/>
  <c r="K11548" i="7"/>
  <c r="G1406" i="5" s="1"/>
  <c r="L11593" i="7"/>
  <c r="H1410" i="5" s="1"/>
  <c r="L11611" i="7"/>
  <c r="H1412" i="5" s="1"/>
  <c r="L11686" i="7"/>
  <c r="H1419" i="5" s="1"/>
  <c r="L11722" i="7"/>
  <c r="H1423" i="5" s="1"/>
  <c r="L11777" i="7"/>
  <c r="H1430" i="5" s="1"/>
  <c r="K11789" i="7"/>
  <c r="G1431" i="5" s="1"/>
  <c r="K11833" i="7"/>
  <c r="G1435" i="5" s="1"/>
  <c r="K11851" i="7"/>
  <c r="G1437" i="5" s="1"/>
  <c r="K11869" i="7"/>
  <c r="G1439" i="5" s="1"/>
  <c r="K11932" i="7"/>
  <c r="K12017" i="7"/>
  <c r="L13920" i="7"/>
  <c r="H1654" i="5" s="1"/>
  <c r="G1654" i="5"/>
  <c r="K14067" i="7"/>
  <c r="L14114" i="7"/>
  <c r="H1686" i="5" s="1"/>
  <c r="G1686" i="5"/>
  <c r="K14166" i="7"/>
  <c r="L12560" i="7"/>
  <c r="H1519" i="5" s="1"/>
  <c r="G1519" i="5"/>
  <c r="L12688" i="7"/>
  <c r="H1527" i="5" s="1"/>
  <c r="L12710" i="7"/>
  <c r="H1529" i="5" s="1"/>
  <c r="L12748" i="7"/>
  <c r="H1533" i="5" s="1"/>
  <c r="L12757" i="7"/>
  <c r="H1534" i="5" s="1"/>
  <c r="L12766" i="7"/>
  <c r="H1535" i="5" s="1"/>
  <c r="L12775" i="7"/>
  <c r="H1536" i="5" s="1"/>
  <c r="L12784" i="7"/>
  <c r="H1537" i="5" s="1"/>
  <c r="L12793" i="7"/>
  <c r="H1538" i="5" s="1"/>
  <c r="L12802" i="7"/>
  <c r="H1539" i="5" s="1"/>
  <c r="L12822" i="7"/>
  <c r="H1541" i="5" s="1"/>
  <c r="L12842" i="7"/>
  <c r="H1543" i="5" s="1"/>
  <c r="L12869" i="7"/>
  <c r="H1546" i="5" s="1"/>
  <c r="L12878" i="7"/>
  <c r="H1547" i="5" s="1"/>
  <c r="L12938" i="7"/>
  <c r="H1553" i="5" s="1"/>
  <c r="L12953" i="7"/>
  <c r="H1554" i="5" s="1"/>
  <c r="L12973" i="7"/>
  <c r="H1556" i="5" s="1"/>
  <c r="L12993" i="7"/>
  <c r="H1558" i="5" s="1"/>
  <c r="L13034" i="7"/>
  <c r="H1563" i="5" s="1"/>
  <c r="L13787" i="7"/>
  <c r="H1637" i="5" s="1"/>
  <c r="G1637" i="5"/>
  <c r="L13824" i="7"/>
  <c r="H1640" i="5" s="1"/>
  <c r="G1640" i="5"/>
  <c r="L13900" i="7"/>
  <c r="H1652" i="5" s="1"/>
  <c r="G1652" i="5"/>
  <c r="L13963" i="7"/>
  <c r="H1663" i="5" s="1"/>
  <c r="G1663" i="5"/>
  <c r="L14127" i="7"/>
  <c r="G1688" i="5"/>
  <c r="L14186" i="7"/>
  <c r="H1695" i="5" s="1"/>
  <c r="G1695" i="5"/>
  <c r="L11397" i="7"/>
  <c r="H1390" i="5" s="1"/>
  <c r="K11459" i="7"/>
  <c r="G1397" i="5" s="1"/>
  <c r="L11478" i="7"/>
  <c r="H1399" i="5" s="1"/>
  <c r="K11539" i="7"/>
  <c r="G1405" i="5" s="1"/>
  <c r="L11584" i="7"/>
  <c r="H1409" i="5" s="1"/>
  <c r="L11602" i="7"/>
  <c r="H1411" i="5" s="1"/>
  <c r="L11620" i="7"/>
  <c r="H1413" i="5" s="1"/>
  <c r="I1413" i="5" s="1"/>
  <c r="K11632" i="7"/>
  <c r="G1414" i="5" s="1"/>
  <c r="L11695" i="7"/>
  <c r="H1420" i="5" s="1"/>
  <c r="L11713" i="7"/>
  <c r="H1422" i="5" s="1"/>
  <c r="K11811" i="7"/>
  <c r="G1433" i="5" s="1"/>
  <c r="K11842" i="7"/>
  <c r="G1436" i="5" s="1"/>
  <c r="K11860" i="7"/>
  <c r="G1438" i="5" s="1"/>
  <c r="K11910" i="7"/>
  <c r="G1444" i="5" s="1"/>
  <c r="K11970" i="7"/>
  <c r="L13986" i="7"/>
  <c r="H1666" i="5" s="1"/>
  <c r="G1666" i="5"/>
  <c r="L14002" i="7"/>
  <c r="H1669" i="5" s="1"/>
  <c r="G1669" i="5"/>
  <c r="L14017" i="7"/>
  <c r="H1672" i="5" s="1"/>
  <c r="G1672" i="5"/>
  <c r="L14032" i="7"/>
  <c r="H1674" i="5" s="1"/>
  <c r="G1674" i="5"/>
  <c r="L14077" i="7"/>
  <c r="H1679" i="5" s="1"/>
  <c r="G1679" i="5"/>
  <c r="L14176" i="7"/>
  <c r="H1694" i="5" s="1"/>
  <c r="G1694" i="5"/>
  <c r="L13053" i="7"/>
  <c r="H1565" i="5" s="1"/>
  <c r="K13063" i="7"/>
  <c r="G1566" i="5" s="1"/>
  <c r="L13073" i="7"/>
  <c r="H1567" i="5" s="1"/>
  <c r="K13083" i="7"/>
  <c r="G1568" i="5" s="1"/>
  <c r="L13093" i="7"/>
  <c r="H1569" i="5" s="1"/>
  <c r="K13103" i="7"/>
  <c r="G1570" i="5" s="1"/>
  <c r="L13115" i="7"/>
  <c r="H1571" i="5" s="1"/>
  <c r="K13127" i="7"/>
  <c r="G1572" i="5" s="1"/>
  <c r="L13137" i="7"/>
  <c r="H1573" i="5" s="1"/>
  <c r="K13147" i="7"/>
  <c r="G1574" i="5" s="1"/>
  <c r="L13159" i="7"/>
  <c r="H1575" i="5" s="1"/>
  <c r="I1575" i="5" s="1"/>
  <c r="K13169" i="7"/>
  <c r="G1576" i="5" s="1"/>
  <c r="L13181" i="7"/>
  <c r="H1577" i="5" s="1"/>
  <c r="K13193" i="7"/>
  <c r="G1578" i="5" s="1"/>
  <c r="K13202" i="7"/>
  <c r="G1579" i="5" s="1"/>
  <c r="L13214" i="7"/>
  <c r="H1580" i="5" s="1"/>
  <c r="L13223" i="7"/>
  <c r="H1581" i="5" s="1"/>
  <c r="L13232" i="7"/>
  <c r="H1582" i="5" s="1"/>
  <c r="L13241" i="7"/>
  <c r="H1583" i="5" s="1"/>
  <c r="I1583" i="5" s="1"/>
  <c r="K13253" i="7"/>
  <c r="G1584" i="5" s="1"/>
  <c r="L13265" i="7"/>
  <c r="H1585" i="5" s="1"/>
  <c r="L13274" i="7"/>
  <c r="H1586" i="5" s="1"/>
  <c r="K13286" i="7"/>
  <c r="G1587" i="5" s="1"/>
  <c r="K13295" i="7"/>
  <c r="G1588" i="5" s="1"/>
  <c r="K13304" i="7"/>
  <c r="G1589" i="5" s="1"/>
  <c r="K13313" i="7"/>
  <c r="G1590" i="5" s="1"/>
  <c r="L13323" i="7"/>
  <c r="H1591" i="5" s="1"/>
  <c r="K13333" i="7"/>
  <c r="G1592" i="5" s="1"/>
  <c r="L13345" i="7"/>
  <c r="H1593" i="5" s="1"/>
  <c r="L13354" i="7"/>
  <c r="H1594" i="5" s="1"/>
  <c r="L13363" i="7"/>
  <c r="H1595" i="5" s="1"/>
  <c r="L13372" i="7"/>
  <c r="H1596" i="5" s="1"/>
  <c r="L13381" i="7"/>
  <c r="H1597" i="5" s="1"/>
  <c r="K13406" i="7"/>
  <c r="G1601" i="5" s="1"/>
  <c r="K13415" i="7"/>
  <c r="G1602" i="5" s="1"/>
  <c r="K13424" i="7"/>
  <c r="G1603" i="5" s="1"/>
  <c r="K13433" i="7"/>
  <c r="G1604" i="5" s="1"/>
  <c r="K13442" i="7"/>
  <c r="G1605" i="5" s="1"/>
  <c r="K13451" i="7"/>
  <c r="G1606" i="5" s="1"/>
  <c r="H1607" i="5"/>
  <c r="L13474" i="7"/>
  <c r="H1608" i="5" s="1"/>
  <c r="I1608" i="5" s="1"/>
  <c r="K13485" i="7"/>
  <c r="G1609" i="5" s="1"/>
  <c r="L13496" i="7"/>
  <c r="H1610" i="5" s="1"/>
  <c r="L13505" i="7"/>
  <c r="H1611" i="5" s="1"/>
  <c r="I1611" i="5" s="1"/>
  <c r="L13514" i="7"/>
  <c r="H1612" i="5" s="1"/>
  <c r="I1612" i="5" s="1"/>
  <c r="L13523" i="7"/>
  <c r="H1613" i="5" s="1"/>
  <c r="L13532" i="7"/>
  <c r="H1614" i="5" s="1"/>
  <c r="L13541" i="7"/>
  <c r="H1615" i="5" s="1"/>
  <c r="L13550" i="7"/>
  <c r="H1616" i="5" s="1"/>
  <c r="L13559" i="7"/>
  <c r="H1617" i="5" s="1"/>
  <c r="L13568" i="7"/>
  <c r="H1618" i="5" s="1"/>
  <c r="L13577" i="7"/>
  <c r="H1619" i="5" s="1"/>
  <c r="L13586" i="7"/>
  <c r="H1620" i="5" s="1"/>
  <c r="L13597" i="7"/>
  <c r="H1621" i="5" s="1"/>
  <c r="L13606" i="7"/>
  <c r="H1622" i="5" s="1"/>
  <c r="K13616" i="7"/>
  <c r="G1623" i="5" s="1"/>
  <c r="L13626" i="7"/>
  <c r="H1624" i="5" s="1"/>
  <c r="K13637" i="7"/>
  <c r="G1626" i="5" s="1"/>
  <c r="K13664" i="7"/>
  <c r="G1627" i="5" s="1"/>
  <c r="K13686" i="7"/>
  <c r="G1628" i="5" s="1"/>
  <c r="K13714" i="7"/>
  <c r="G1629" i="5" s="1"/>
  <c r="K13751" i="7"/>
  <c r="K13762" i="7"/>
  <c r="K13773" i="7"/>
  <c r="K13810" i="7"/>
  <c r="K13850" i="7"/>
  <c r="K13865" i="7"/>
  <c r="K13890" i="7"/>
  <c r="K13910" i="7"/>
  <c r="L13947" i="7"/>
  <c r="H1660" i="5" s="1"/>
  <c r="G1660" i="5"/>
  <c r="K13975" i="7"/>
  <c r="L14043" i="7"/>
  <c r="H1675" i="5" s="1"/>
  <c r="G1675" i="5"/>
  <c r="K14204" i="7"/>
  <c r="K14057" i="7"/>
  <c r="K14153" i="7"/>
  <c r="K14104" i="7"/>
  <c r="K14195" i="7"/>
  <c r="K14691" i="7"/>
  <c r="K14709" i="7"/>
  <c r="L14718" i="7"/>
  <c r="H1751" i="5" s="1"/>
  <c r="I1751" i="5" s="1"/>
  <c r="K14750" i="7"/>
  <c r="K14890" i="7"/>
  <c r="K15095" i="7"/>
  <c r="G1789" i="5" s="1"/>
  <c r="K15135" i="7"/>
  <c r="G1793" i="5" s="1"/>
  <c r="L14256" i="7"/>
  <c r="H1702" i="5" s="1"/>
  <c r="L14279" i="7"/>
  <c r="H1703" i="5" s="1"/>
  <c r="L14490" i="7"/>
  <c r="H1726" i="5" s="1"/>
  <c r="L14526" i="7"/>
  <c r="H1730" i="5" s="1"/>
  <c r="L14571" i="7"/>
  <c r="H1735" i="5" s="1"/>
  <c r="L14580" i="7"/>
  <c r="H1736" i="5" s="1"/>
  <c r="K14682" i="7"/>
  <c r="K14700" i="7"/>
  <c r="K14881" i="7"/>
  <c r="K14899" i="7"/>
  <c r="K14909" i="7"/>
  <c r="K14946" i="7"/>
  <c r="L15061" i="7"/>
  <c r="H1786" i="5" s="1"/>
  <c r="K15104" i="7"/>
  <c r="L15114" i="7"/>
  <c r="H1792" i="5" s="1"/>
  <c r="L15167" i="7"/>
  <c r="H1796" i="5" s="1"/>
  <c r="L15185" i="7"/>
  <c r="H1798" i="5" s="1"/>
  <c r="K14218" i="7"/>
  <c r="K14238" i="7"/>
  <c r="K14247" i="7"/>
  <c r="K14298" i="7"/>
  <c r="K14309" i="7"/>
  <c r="K14337" i="7"/>
  <c r="K14357" i="7"/>
  <c r="K14402" i="7"/>
  <c r="K14412" i="7"/>
  <c r="K14421" i="7"/>
  <c r="K14430" i="7"/>
  <c r="K14439" i="7"/>
  <c r="K14463" i="7"/>
  <c r="K14472" i="7"/>
  <c r="K14481" i="7"/>
  <c r="K14499" i="7"/>
  <c r="K14508" i="7"/>
  <c r="K14517" i="7"/>
  <c r="K14535" i="7"/>
  <c r="K14544" i="7"/>
  <c r="K14553" i="7"/>
  <c r="K14562" i="7"/>
  <c r="K14591" i="7"/>
  <c r="K14601" i="7"/>
  <c r="K14610" i="7"/>
  <c r="K14619" i="7"/>
  <c r="K14628" i="7"/>
  <c r="K14646" i="7"/>
  <c r="K14664" i="7"/>
  <c r="L14664" i="7" s="1"/>
  <c r="K14815" i="7"/>
  <c r="K14843" i="7"/>
  <c r="K14932" i="7"/>
  <c r="K14957" i="7"/>
  <c r="K15033" i="7"/>
  <c r="L15072" i="7"/>
  <c r="H1787" i="5" s="1"/>
  <c r="K15084" i="7"/>
  <c r="G1788" i="5" s="1"/>
  <c r="K15288" i="7"/>
  <c r="K15302" i="7"/>
  <c r="K15357" i="7"/>
  <c r="L15381" i="7"/>
  <c r="H1824" i="5" s="1"/>
  <c r="L15410" i="7"/>
  <c r="K15419" i="7"/>
  <c r="G1830" i="5" s="1"/>
  <c r="K15202" i="7"/>
  <c r="K15251" i="7"/>
  <c r="G1806" i="5" s="1"/>
  <c r="K15347" i="7"/>
  <c r="K15446" i="7"/>
  <c r="L15400" i="7"/>
  <c r="H1827" i="5" s="1"/>
  <c r="I1123" i="7"/>
  <c r="J1123" i="7" s="1"/>
  <c r="I1117" i="7"/>
  <c r="J1117" i="7" s="1"/>
  <c r="K1114" i="7" s="1"/>
  <c r="G185" i="5" s="1"/>
  <c r="I1116" i="7"/>
  <c r="J1116" i="7" s="1"/>
  <c r="L1114" i="7" s="1"/>
  <c r="H185" i="5" s="1"/>
  <c r="I1115" i="7"/>
  <c r="J1115" i="7" s="1"/>
  <c r="I1109" i="7"/>
  <c r="J1109" i="7" s="1"/>
  <c r="I1108" i="7"/>
  <c r="J1108" i="7" s="1"/>
  <c r="I1107" i="7"/>
  <c r="J1107" i="7" s="1"/>
  <c r="I1101" i="7"/>
  <c r="J1101" i="7" s="1"/>
  <c r="I1100" i="7"/>
  <c r="J1100" i="7" s="1"/>
  <c r="I1099" i="7"/>
  <c r="J1099" i="7" s="1"/>
  <c r="I1098" i="7"/>
  <c r="J1098" i="7" s="1"/>
  <c r="I1097" i="7"/>
  <c r="J1097" i="7" s="1"/>
  <c r="I1096" i="7"/>
  <c r="J1096" i="7" s="1"/>
  <c r="I1090" i="7"/>
  <c r="J1090" i="7" s="1"/>
  <c r="L1088" i="7" s="1"/>
  <c r="H182" i="5" s="1"/>
  <c r="I182" i="5" s="1"/>
  <c r="I1089" i="7"/>
  <c r="J1089" i="7" s="1"/>
  <c r="I1082" i="7"/>
  <c r="J1082" i="7" s="1"/>
  <c r="I1081" i="7"/>
  <c r="J1081" i="7" s="1"/>
  <c r="K1079" i="7" s="1"/>
  <c r="G180" i="5" s="1"/>
  <c r="I180" i="5" s="1"/>
  <c r="I1080" i="7"/>
  <c r="J1080" i="7" s="1"/>
  <c r="I1073" i="7"/>
  <c r="J1073" i="7" s="1"/>
  <c r="I1072" i="7"/>
  <c r="J1072" i="7" s="1"/>
  <c r="I1071" i="7"/>
  <c r="J1071" i="7" s="1"/>
  <c r="L1067" i="7" s="1"/>
  <c r="H178" i="5" s="1"/>
  <c r="I1070" i="7"/>
  <c r="J1070" i="7" s="1"/>
  <c r="I1069" i="7"/>
  <c r="J1069" i="7" s="1"/>
  <c r="I1068" i="7"/>
  <c r="J1068" i="7" s="1"/>
  <c r="I1062" i="7"/>
  <c r="J1062" i="7" s="1"/>
  <c r="I1061" i="7"/>
  <c r="J1061" i="7" s="1"/>
  <c r="I1060" i="7"/>
  <c r="J1060" i="7" s="1"/>
  <c r="I1053" i="7"/>
  <c r="J1053" i="7" s="1"/>
  <c r="I1052" i="7"/>
  <c r="J1052" i="7" s="1"/>
  <c r="I1051" i="7"/>
  <c r="J1051" i="7" s="1"/>
  <c r="I1050" i="7"/>
  <c r="J1050" i="7" s="1"/>
  <c r="I1049" i="7"/>
  <c r="J1049" i="7" s="1"/>
  <c r="I1048" i="7"/>
  <c r="J1048" i="7" s="1"/>
  <c r="I1042" i="7"/>
  <c r="J1042" i="7" s="1"/>
  <c r="I1041" i="7"/>
  <c r="J1041" i="7" s="1"/>
  <c r="I1040" i="7"/>
  <c r="J1040" i="7" s="1"/>
  <c r="I1033" i="7"/>
  <c r="J1033" i="7" s="1"/>
  <c r="I1032" i="7"/>
  <c r="J1032" i="7" s="1"/>
  <c r="I1031" i="7"/>
  <c r="J1031" i="7" s="1"/>
  <c r="I1025" i="7"/>
  <c r="J1025" i="7" s="1"/>
  <c r="I1024" i="7"/>
  <c r="J1024" i="7" s="1"/>
  <c r="K1022" i="7" s="1"/>
  <c r="G171" i="5" s="1"/>
  <c r="I171" i="5" s="1"/>
  <c r="I1023" i="7"/>
  <c r="J1023" i="7" s="1"/>
  <c r="I1017" i="7"/>
  <c r="J1017" i="7" s="1"/>
  <c r="I1016" i="7"/>
  <c r="J1016" i="7" s="1"/>
  <c r="I1015" i="7"/>
  <c r="J1015" i="7" s="1"/>
  <c r="I1009" i="7"/>
  <c r="J1009" i="7" s="1"/>
  <c r="I1008" i="7"/>
  <c r="J1008" i="7" s="1"/>
  <c r="I1007" i="7"/>
  <c r="J1007" i="7" s="1"/>
  <c r="I1001" i="7"/>
  <c r="J1001" i="7" s="1"/>
  <c r="I1000" i="7"/>
  <c r="J1000" i="7" s="1"/>
  <c r="I999" i="7"/>
  <c r="J999" i="7" s="1"/>
  <c r="I992" i="7"/>
  <c r="J992" i="7" s="1"/>
  <c r="I991" i="7"/>
  <c r="J991" i="7" s="1"/>
  <c r="K989" i="7" s="1"/>
  <c r="G166" i="5" s="1"/>
  <c r="I166" i="5" s="1"/>
  <c r="I990" i="7"/>
  <c r="J990" i="7" s="1"/>
  <c r="I984" i="7"/>
  <c r="J984" i="7" s="1"/>
  <c r="K982" i="7" s="1"/>
  <c r="G165" i="5" s="1"/>
  <c r="I165" i="5" s="1"/>
  <c r="I983" i="7"/>
  <c r="J983" i="7" s="1"/>
  <c r="I976" i="7"/>
  <c r="J976" i="7" s="1"/>
  <c r="I975" i="7"/>
  <c r="J975" i="7" s="1"/>
  <c r="I974" i="7"/>
  <c r="J974" i="7" s="1"/>
  <c r="I968" i="7"/>
  <c r="J968" i="7" s="1"/>
  <c r="K966" i="7" s="1"/>
  <c r="G162" i="5" s="1"/>
  <c r="I162" i="5" s="1"/>
  <c r="I967" i="7"/>
  <c r="J967" i="7" s="1"/>
  <c r="I961" i="7"/>
  <c r="J961" i="7" s="1"/>
  <c r="I960" i="7"/>
  <c r="J960" i="7" s="1"/>
  <c r="I959" i="7"/>
  <c r="J959" i="7" s="1"/>
  <c r="I952" i="7"/>
  <c r="J952" i="7" s="1"/>
  <c r="I951" i="7"/>
  <c r="J951" i="7" s="1"/>
  <c r="I950" i="7"/>
  <c r="J950" i="7" s="1"/>
  <c r="I944" i="7"/>
  <c r="J944" i="7" s="1"/>
  <c r="I943" i="7"/>
  <c r="J943" i="7" s="1"/>
  <c r="K941" i="7" s="1"/>
  <c r="G158" i="5" s="1"/>
  <c r="I158" i="5" s="1"/>
  <c r="I942" i="7"/>
  <c r="J942" i="7" s="1"/>
  <c r="I936" i="7"/>
  <c r="J936" i="7" s="1"/>
  <c r="I935" i="7"/>
  <c r="J935" i="7" s="1"/>
  <c r="I934" i="7"/>
  <c r="J934" i="7" s="1"/>
  <c r="I927" i="7"/>
  <c r="J927" i="7" s="1"/>
  <c r="I926" i="7"/>
  <c r="J926" i="7" s="1"/>
  <c r="I925" i="7"/>
  <c r="J925" i="7" s="1"/>
  <c r="I918" i="7"/>
  <c r="J918" i="7" s="1"/>
  <c r="I917" i="7"/>
  <c r="J917" i="7" s="1"/>
  <c r="I916" i="7"/>
  <c r="J916" i="7" s="1"/>
  <c r="I910" i="7"/>
  <c r="J910" i="7" s="1"/>
  <c r="I909" i="7"/>
  <c r="J909" i="7" s="1"/>
  <c r="K907" i="7" s="1"/>
  <c r="G153" i="5" s="1"/>
  <c r="I153" i="5" s="1"/>
  <c r="I908" i="7"/>
  <c r="J908" i="7" s="1"/>
  <c r="I902" i="7"/>
  <c r="J902" i="7" s="1"/>
  <c r="L900" i="7" s="1"/>
  <c r="H152" i="5" s="1"/>
  <c r="I152" i="5" s="1"/>
  <c r="I901" i="7"/>
  <c r="J901" i="7" s="1"/>
  <c r="I894" i="7"/>
  <c r="J894" i="7" s="1"/>
  <c r="L892" i="7" s="1"/>
  <c r="H150" i="5" s="1"/>
  <c r="I150" i="5" s="1"/>
  <c r="I893" i="7"/>
  <c r="J893" i="7" s="1"/>
  <c r="I887" i="7"/>
  <c r="J887" i="7" s="1"/>
  <c r="I886" i="7"/>
  <c r="J886" i="7" s="1"/>
  <c r="I885" i="7"/>
  <c r="J885" i="7" s="1"/>
  <c r="I879" i="7"/>
  <c r="J879" i="7" s="1"/>
  <c r="I878" i="7"/>
  <c r="J878" i="7" s="1"/>
  <c r="I877" i="7"/>
  <c r="J877" i="7" s="1"/>
  <c r="I870" i="7"/>
  <c r="J870" i="7" s="1"/>
  <c r="I869" i="7"/>
  <c r="J869" i="7" s="1"/>
  <c r="I868" i="7"/>
  <c r="J868" i="7" s="1"/>
  <c r="I862" i="7"/>
  <c r="J862" i="7" s="1"/>
  <c r="I861" i="7"/>
  <c r="J861" i="7" s="1"/>
  <c r="I860" i="7"/>
  <c r="J860" i="7" s="1"/>
  <c r="I854" i="7"/>
  <c r="J854" i="7" s="1"/>
  <c r="K852" i="7" s="1"/>
  <c r="G144" i="5" s="1"/>
  <c r="I144" i="5" s="1"/>
  <c r="J853" i="7"/>
  <c r="I853" i="7"/>
  <c r="I846" i="7"/>
  <c r="J846" i="7" s="1"/>
  <c r="L843" i="7" s="1"/>
  <c r="H142" i="5" s="1"/>
  <c r="I845" i="7"/>
  <c r="J845" i="7" s="1"/>
  <c r="K843" i="7" s="1"/>
  <c r="G142" i="5" s="1"/>
  <c r="I844" i="7"/>
  <c r="J844" i="7" s="1"/>
  <c r="I838" i="7"/>
  <c r="J838" i="7" s="1"/>
  <c r="K836" i="7" s="1"/>
  <c r="G141" i="5" s="1"/>
  <c r="I141" i="5" s="1"/>
  <c r="I837" i="7"/>
  <c r="J837" i="7" s="1"/>
  <c r="I831" i="7"/>
  <c r="J831" i="7" s="1"/>
  <c r="I830" i="7"/>
  <c r="J830" i="7" s="1"/>
  <c r="I829" i="7"/>
  <c r="J829" i="7" s="1"/>
  <c r="I823" i="7"/>
  <c r="J823" i="7" s="1"/>
  <c r="I822" i="7"/>
  <c r="J822" i="7" s="1"/>
  <c r="I821" i="7"/>
  <c r="J821" i="7" s="1"/>
  <c r="I815" i="7"/>
  <c r="J815" i="7" s="1"/>
  <c r="I814" i="7"/>
  <c r="J814" i="7" s="1"/>
  <c r="I813" i="7"/>
  <c r="J813" i="7" s="1"/>
  <c r="I807" i="7"/>
  <c r="J807" i="7" s="1"/>
  <c r="J806" i="7"/>
  <c r="I806" i="7"/>
  <c r="I805" i="7"/>
  <c r="J805" i="7" s="1"/>
  <c r="I798" i="7"/>
  <c r="J798" i="7" s="1"/>
  <c r="I797" i="7"/>
  <c r="J797" i="7" s="1"/>
  <c r="I796" i="7"/>
  <c r="J796" i="7" s="1"/>
  <c r="I790" i="7"/>
  <c r="J790" i="7" s="1"/>
  <c r="I789" i="7"/>
  <c r="J789" i="7" s="1"/>
  <c r="I788" i="7"/>
  <c r="J788" i="7" s="1"/>
  <c r="I781" i="7"/>
  <c r="J781" i="7" s="1"/>
  <c r="K779" i="7" s="1"/>
  <c r="G132" i="5" s="1"/>
  <c r="I132" i="5" s="1"/>
  <c r="I780" i="7"/>
  <c r="J780" i="7" s="1"/>
  <c r="I773" i="7"/>
  <c r="J773" i="7" s="1"/>
  <c r="I772" i="7"/>
  <c r="J772" i="7" s="1"/>
  <c r="I771" i="7"/>
  <c r="J771" i="7" s="1"/>
  <c r="I763" i="7"/>
  <c r="J763" i="7" s="1"/>
  <c r="K760" i="7" s="1"/>
  <c r="G127" i="5" s="1"/>
  <c r="I762" i="7"/>
  <c r="J762" i="7" s="1"/>
  <c r="L760" i="7" s="1"/>
  <c r="H127" i="5" s="1"/>
  <c r="I761" i="7"/>
  <c r="J761" i="7" s="1"/>
  <c r="J755" i="7"/>
  <c r="L753" i="7" s="1"/>
  <c r="H126" i="5" s="1"/>
  <c r="I126" i="5" s="1"/>
  <c r="I755" i="7"/>
  <c r="I754" i="7"/>
  <c r="J754" i="7" s="1"/>
  <c r="I748" i="7"/>
  <c r="J748" i="7" s="1"/>
  <c r="L746" i="7" s="1"/>
  <c r="H125" i="5" s="1"/>
  <c r="I125" i="5" s="1"/>
  <c r="I747" i="7"/>
  <c r="J747" i="7" s="1"/>
  <c r="I741" i="7"/>
  <c r="J741" i="7" s="1"/>
  <c r="L739" i="7" s="1"/>
  <c r="H124" i="5" s="1"/>
  <c r="I124" i="5" s="1"/>
  <c r="I740" i="7"/>
  <c r="J740" i="7" s="1"/>
  <c r="I733" i="7"/>
  <c r="J733" i="7" s="1"/>
  <c r="L731" i="7" s="1"/>
  <c r="H122" i="5" s="1"/>
  <c r="I122" i="5" s="1"/>
  <c r="I732" i="7"/>
  <c r="J732" i="7" s="1"/>
  <c r="J725" i="7"/>
  <c r="I725" i="7"/>
  <c r="I724" i="7"/>
  <c r="J724" i="7" s="1"/>
  <c r="I723" i="7"/>
  <c r="J723" i="7" s="1"/>
  <c r="I717" i="7"/>
  <c r="J717" i="7" s="1"/>
  <c r="I716" i="7"/>
  <c r="J716" i="7" s="1"/>
  <c r="I715" i="7"/>
  <c r="J715" i="7" s="1"/>
  <c r="I708" i="7"/>
  <c r="J708" i="7" s="1"/>
  <c r="I707" i="7"/>
  <c r="J707" i="7" s="1"/>
  <c r="I706" i="7"/>
  <c r="J706" i="7" s="1"/>
  <c r="I700" i="7"/>
  <c r="J700" i="7" s="1"/>
  <c r="I699" i="7"/>
  <c r="J699" i="7" s="1"/>
  <c r="I698" i="7"/>
  <c r="J698" i="7" s="1"/>
  <c r="I697" i="7"/>
  <c r="J697" i="7" s="1"/>
  <c r="I696" i="7"/>
  <c r="J696" i="7" s="1"/>
  <c r="I695" i="7"/>
  <c r="J695" i="7" s="1"/>
  <c r="I689" i="7"/>
  <c r="J689" i="7" s="1"/>
  <c r="L686" i="7" s="1"/>
  <c r="H115" i="5" s="1"/>
  <c r="I688" i="7"/>
  <c r="J688" i="7" s="1"/>
  <c r="K686" i="7" s="1"/>
  <c r="G115" i="5" s="1"/>
  <c r="I687" i="7"/>
  <c r="J687" i="7" s="1"/>
  <c r="I680" i="7"/>
  <c r="J680" i="7" s="1"/>
  <c r="I679" i="7"/>
  <c r="J679" i="7" s="1"/>
  <c r="I678" i="7"/>
  <c r="J678" i="7" s="1"/>
  <c r="I671" i="7"/>
  <c r="J671" i="7" s="1"/>
  <c r="I670" i="7"/>
  <c r="J670" i="7" s="1"/>
  <c r="I669" i="7"/>
  <c r="J669" i="7" s="1"/>
  <c r="J663" i="7"/>
  <c r="I663" i="7"/>
  <c r="I662" i="7"/>
  <c r="J662" i="7" s="1"/>
  <c r="I661" i="7"/>
  <c r="J661" i="7" s="1"/>
  <c r="I655" i="7"/>
  <c r="J655" i="7" s="1"/>
  <c r="I654" i="7"/>
  <c r="J654" i="7" s="1"/>
  <c r="I653" i="7"/>
  <c r="J653" i="7" s="1"/>
  <c r="I647" i="7"/>
  <c r="J647" i="7" s="1"/>
  <c r="I646" i="7"/>
  <c r="J646" i="7" s="1"/>
  <c r="I645" i="7"/>
  <c r="J645" i="7" s="1"/>
  <c r="I639" i="7"/>
  <c r="J639" i="7" s="1"/>
  <c r="I638" i="7"/>
  <c r="J638" i="7" s="1"/>
  <c r="I637" i="7"/>
  <c r="J637" i="7" s="1"/>
  <c r="I630" i="7"/>
  <c r="J630" i="7" s="1"/>
  <c r="I629" i="7"/>
  <c r="J629" i="7" s="1"/>
  <c r="I628" i="7"/>
  <c r="J628" i="7" s="1"/>
  <c r="I621" i="7"/>
  <c r="J621" i="7" s="1"/>
  <c r="I622" i="7"/>
  <c r="J622" i="7" s="1"/>
  <c r="K620" i="7" s="1"/>
  <c r="G104" i="5" s="1"/>
  <c r="I104" i="5" s="1"/>
  <c r="I614" i="7"/>
  <c r="J614" i="7" s="1"/>
  <c r="I613" i="7"/>
  <c r="J613" i="7" s="1"/>
  <c r="I612" i="7"/>
  <c r="J612" i="7" s="1"/>
  <c r="I606" i="7"/>
  <c r="J606" i="7" s="1"/>
  <c r="K604" i="7" s="1"/>
  <c r="G101" i="5" s="1"/>
  <c r="I101" i="5" s="1"/>
  <c r="I605" i="7"/>
  <c r="J605" i="7" s="1"/>
  <c r="I599" i="7"/>
  <c r="J599" i="7" s="1"/>
  <c r="I598" i="7"/>
  <c r="J598" i="7" s="1"/>
  <c r="J597" i="7"/>
  <c r="I597" i="7"/>
  <c r="I590" i="7"/>
  <c r="J590" i="7" s="1"/>
  <c r="I589" i="7"/>
  <c r="J589" i="7" s="1"/>
  <c r="I588" i="7"/>
  <c r="J588" i="7" s="1"/>
  <c r="I582" i="7"/>
  <c r="J582" i="7" s="1"/>
  <c r="I581" i="7"/>
  <c r="J581" i="7" s="1"/>
  <c r="I580" i="7"/>
  <c r="J580" i="7" s="1"/>
  <c r="I573" i="7"/>
  <c r="J573" i="7" s="1"/>
  <c r="J572" i="7"/>
  <c r="I572" i="7"/>
  <c r="I571" i="7"/>
  <c r="J571" i="7" s="1"/>
  <c r="I565" i="7"/>
  <c r="J565" i="7" s="1"/>
  <c r="L563" i="7" s="1"/>
  <c r="H94" i="5" s="1"/>
  <c r="I94" i="5" s="1"/>
  <c r="I564" i="7"/>
  <c r="J564" i="7" s="1"/>
  <c r="I557" i="7"/>
  <c r="J557" i="7" s="1"/>
  <c r="I556" i="7"/>
  <c r="J556" i="7" s="1"/>
  <c r="I555" i="7"/>
  <c r="J555" i="7" s="1"/>
  <c r="I549" i="7"/>
  <c r="J549" i="7" s="1"/>
  <c r="I548" i="7"/>
  <c r="J548" i="7" s="1"/>
  <c r="I547" i="7"/>
  <c r="J547" i="7" s="1"/>
  <c r="I540" i="7"/>
  <c r="J540" i="7" s="1"/>
  <c r="L538" i="7" s="1"/>
  <c r="H89" i="5" s="1"/>
  <c r="I89" i="5" s="1"/>
  <c r="I539" i="7"/>
  <c r="J539" i="7" s="1"/>
  <c r="I533" i="7"/>
  <c r="J533" i="7" s="1"/>
  <c r="I532" i="7"/>
  <c r="J532" i="7" s="1"/>
  <c r="I531" i="7"/>
  <c r="J531" i="7" s="1"/>
  <c r="I524" i="7"/>
  <c r="J524" i="7" s="1"/>
  <c r="I523" i="7"/>
  <c r="J523" i="7" s="1"/>
  <c r="I522" i="7"/>
  <c r="J522" i="7" s="1"/>
  <c r="I516" i="7"/>
  <c r="J516" i="7" s="1"/>
  <c r="I515" i="7"/>
  <c r="J515" i="7" s="1"/>
  <c r="I514" i="7"/>
  <c r="J514" i="7" s="1"/>
  <c r="I508" i="7"/>
  <c r="J508" i="7" s="1"/>
  <c r="I507" i="7"/>
  <c r="J507" i="7" s="1"/>
  <c r="I506" i="7"/>
  <c r="J506" i="7" s="1"/>
  <c r="J499" i="7"/>
  <c r="I499" i="7"/>
  <c r="I498" i="7"/>
  <c r="J498" i="7" s="1"/>
  <c r="I497" i="7"/>
  <c r="J497" i="7" s="1"/>
  <c r="J491" i="7"/>
  <c r="I491" i="7"/>
  <c r="I490" i="7"/>
  <c r="J490" i="7" s="1"/>
  <c r="I489" i="7"/>
  <c r="J489" i="7" s="1"/>
  <c r="I482" i="7"/>
  <c r="J482" i="7" s="1"/>
  <c r="I481" i="7"/>
  <c r="J481" i="7" s="1"/>
  <c r="I480" i="7"/>
  <c r="J480" i="7" s="1"/>
  <c r="I471" i="7"/>
  <c r="J471" i="7" s="1"/>
  <c r="I470" i="7"/>
  <c r="J470" i="7" s="1"/>
  <c r="J469" i="7"/>
  <c r="I469" i="7"/>
  <c r="I468" i="7"/>
  <c r="J468" i="7" s="1"/>
  <c r="I467" i="7"/>
  <c r="J467" i="7" s="1"/>
  <c r="I460" i="7"/>
  <c r="J460" i="7" s="1"/>
  <c r="K458" i="7" s="1"/>
  <c r="G73" i="5" s="1"/>
  <c r="I73" i="5" s="1"/>
  <c r="I459" i="7"/>
  <c r="J459" i="7" s="1"/>
  <c r="I453" i="7"/>
  <c r="J453" i="7" s="1"/>
  <c r="K451" i="7" s="1"/>
  <c r="G72" i="5" s="1"/>
  <c r="I72" i="5" s="1"/>
  <c r="I452" i="7"/>
  <c r="J452" i="7" s="1"/>
  <c r="I445" i="7"/>
  <c r="J445" i="7" s="1"/>
  <c r="K443" i="7" s="1"/>
  <c r="G70" i="5" s="1"/>
  <c r="I70" i="5" s="1"/>
  <c r="I444" i="7"/>
  <c r="J444" i="7" s="1"/>
  <c r="I438" i="7"/>
  <c r="J438" i="7" s="1"/>
  <c r="K436" i="7" s="1"/>
  <c r="G69" i="5" s="1"/>
  <c r="I69" i="5" s="1"/>
  <c r="I437" i="7"/>
  <c r="J437" i="7" s="1"/>
  <c r="I430" i="7"/>
  <c r="J430" i="7" s="1"/>
  <c r="L428" i="7" s="1"/>
  <c r="H67" i="5" s="1"/>
  <c r="I67" i="5" s="1"/>
  <c r="I429" i="7"/>
  <c r="J429" i="7" s="1"/>
  <c r="I423" i="7"/>
  <c r="J423" i="7" s="1"/>
  <c r="I422" i="7"/>
  <c r="J422" i="7" s="1"/>
  <c r="I421" i="7"/>
  <c r="J421" i="7" s="1"/>
  <c r="I414" i="7"/>
  <c r="J414" i="7" s="1"/>
  <c r="L412" i="7" s="1"/>
  <c r="H64" i="5" s="1"/>
  <c r="I64" i="5" s="1"/>
  <c r="I413" i="7"/>
  <c r="J413" i="7" s="1"/>
  <c r="I407" i="7"/>
  <c r="J407" i="7" s="1"/>
  <c r="I406" i="7"/>
  <c r="J406" i="7" s="1"/>
  <c r="I405" i="7"/>
  <c r="J405" i="7" s="1"/>
  <c r="I398" i="7"/>
  <c r="J398" i="7" s="1"/>
  <c r="L396" i="7" s="1"/>
  <c r="H61" i="5" s="1"/>
  <c r="I61" i="5" s="1"/>
  <c r="I397" i="7"/>
  <c r="J397" i="7" s="1"/>
  <c r="I391" i="7"/>
  <c r="J391" i="7" s="1"/>
  <c r="I390" i="7"/>
  <c r="J390" i="7" s="1"/>
  <c r="I389" i="7"/>
  <c r="J389" i="7" s="1"/>
  <c r="I382" i="7"/>
  <c r="J382" i="7" s="1"/>
  <c r="L380" i="7" s="1"/>
  <c r="H58" i="5" s="1"/>
  <c r="I58" i="5" s="1"/>
  <c r="I381" i="7"/>
  <c r="J381" i="7" s="1"/>
  <c r="I375" i="7"/>
  <c r="J375" i="7" s="1"/>
  <c r="L373" i="7" s="1"/>
  <c r="H57" i="5" s="1"/>
  <c r="I57" i="5" s="1"/>
  <c r="I374" i="7"/>
  <c r="J374" i="7" s="1"/>
  <c r="I368" i="7"/>
  <c r="J368" i="7" s="1"/>
  <c r="I367" i="7"/>
  <c r="J367" i="7" s="1"/>
  <c r="J366" i="7"/>
  <c r="I366" i="7"/>
  <c r="I360" i="7"/>
  <c r="J360" i="7" s="1"/>
  <c r="L358" i="7" s="1"/>
  <c r="H55" i="5" s="1"/>
  <c r="I55" i="5" s="1"/>
  <c r="I359" i="7"/>
  <c r="J359" i="7" s="1"/>
  <c r="I353" i="7"/>
  <c r="J353" i="7" s="1"/>
  <c r="L351" i="7" s="1"/>
  <c r="H54" i="5" s="1"/>
  <c r="I54" i="5" s="1"/>
  <c r="I352" i="7"/>
  <c r="J352" i="7" s="1"/>
  <c r="I344" i="7"/>
  <c r="J344" i="7" s="1"/>
  <c r="K342" i="7" s="1"/>
  <c r="G51" i="5" s="1"/>
  <c r="I51" i="5" s="1"/>
  <c r="I343" i="7"/>
  <c r="J343" i="7" s="1"/>
  <c r="I337" i="7"/>
  <c r="J337" i="7" s="1"/>
  <c r="K335" i="7" s="1"/>
  <c r="G50" i="5" s="1"/>
  <c r="I50" i="5" s="1"/>
  <c r="I336" i="7"/>
  <c r="J336" i="7" s="1"/>
  <c r="I330" i="7"/>
  <c r="J330" i="7" s="1"/>
  <c r="K328" i="7" s="1"/>
  <c r="G49" i="5" s="1"/>
  <c r="I49" i="5" s="1"/>
  <c r="I329" i="7"/>
  <c r="J329" i="7" s="1"/>
  <c r="I321" i="7"/>
  <c r="J321" i="7" s="1"/>
  <c r="K319" i="7" s="1"/>
  <c r="G46" i="5" s="1"/>
  <c r="I46" i="5" s="1"/>
  <c r="I320" i="7"/>
  <c r="J320" i="7" s="1"/>
  <c r="I314" i="7"/>
  <c r="J314" i="7" s="1"/>
  <c r="K312" i="7" s="1"/>
  <c r="G45" i="5" s="1"/>
  <c r="I45" i="5" s="1"/>
  <c r="I313" i="7"/>
  <c r="J313" i="7" s="1"/>
  <c r="I305" i="7"/>
  <c r="J305" i="7" s="1"/>
  <c r="K303" i="7" s="1"/>
  <c r="G42" i="5" s="1"/>
  <c r="I42" i="5" s="1"/>
  <c r="I304" i="7"/>
  <c r="J304" i="7" s="1"/>
  <c r="I297" i="7"/>
  <c r="J297" i="7" s="1"/>
  <c r="K295" i="7" s="1"/>
  <c r="G40" i="5" s="1"/>
  <c r="I40" i="5" s="1"/>
  <c r="I296" i="7"/>
  <c r="J296" i="7" s="1"/>
  <c r="I290" i="7"/>
  <c r="J290" i="7" s="1"/>
  <c r="K288" i="7" s="1"/>
  <c r="G39" i="5" s="1"/>
  <c r="I39" i="5" s="1"/>
  <c r="I289" i="7"/>
  <c r="J289" i="7" s="1"/>
  <c r="I281" i="7"/>
  <c r="J281" i="7" s="1"/>
  <c r="K279" i="7" s="1"/>
  <c r="G36" i="5" s="1"/>
  <c r="I36" i="5" s="1"/>
  <c r="I280" i="7"/>
  <c r="J280" i="7" s="1"/>
  <c r="I274" i="7"/>
  <c r="J274" i="7" s="1"/>
  <c r="K272" i="7" s="1"/>
  <c r="G35" i="5" s="1"/>
  <c r="I35" i="5" s="1"/>
  <c r="I273" i="7"/>
  <c r="J273" i="7" s="1"/>
  <c r="I267" i="7"/>
  <c r="J267" i="7" s="1"/>
  <c r="K265" i="7" s="1"/>
  <c r="G34" i="5" s="1"/>
  <c r="I34" i="5" s="1"/>
  <c r="I266" i="7"/>
  <c r="J266" i="7" s="1"/>
  <c r="I257" i="7"/>
  <c r="J257" i="7" s="1"/>
  <c r="L255" i="7" s="1"/>
  <c r="H30" i="5" s="1"/>
  <c r="I30" i="5" s="1"/>
  <c r="I256" i="7"/>
  <c r="J256" i="7" s="1"/>
  <c r="J250" i="7"/>
  <c r="L247" i="7" s="1"/>
  <c r="H29" i="5" s="1"/>
  <c r="I249" i="7"/>
  <c r="J249" i="7" s="1"/>
  <c r="K247" i="7" s="1"/>
  <c r="G29" i="5" s="1"/>
  <c r="I248" i="7"/>
  <c r="J248" i="7" s="1"/>
  <c r="J242" i="7"/>
  <c r="I241" i="7"/>
  <c r="J241" i="7" s="1"/>
  <c r="K239" i="7" s="1"/>
  <c r="G28" i="5" s="1"/>
  <c r="I240" i="7"/>
  <c r="J240" i="7" s="1"/>
  <c r="I234" i="7"/>
  <c r="J234" i="7" s="1"/>
  <c r="L231" i="7" s="1"/>
  <c r="H27" i="5" s="1"/>
  <c r="I233" i="7"/>
  <c r="J233" i="7" s="1"/>
  <c r="K231" i="7" s="1"/>
  <c r="G27" i="5" s="1"/>
  <c r="I232" i="7"/>
  <c r="J232" i="7" s="1"/>
  <c r="J225" i="7"/>
  <c r="K223" i="7" s="1"/>
  <c r="G25" i="5" s="1"/>
  <c r="I25" i="5" s="1"/>
  <c r="J224" i="7"/>
  <c r="J218" i="7"/>
  <c r="K216" i="7" s="1"/>
  <c r="G24" i="5" s="1"/>
  <c r="I24" i="5" s="1"/>
  <c r="J217" i="7"/>
  <c r="J211" i="7"/>
  <c r="K209" i="7" s="1"/>
  <c r="G23" i="5" s="1"/>
  <c r="I23" i="5" s="1"/>
  <c r="J210" i="7"/>
  <c r="K195" i="7"/>
  <c r="J196" i="7"/>
  <c r="J189" i="7"/>
  <c r="I188" i="7"/>
  <c r="J188" i="7" s="1"/>
  <c r="I187" i="7"/>
  <c r="J187" i="7" s="1"/>
  <c r="I186" i="7"/>
  <c r="J186" i="7" s="1"/>
  <c r="I185" i="7"/>
  <c r="J185" i="7" s="1"/>
  <c r="I184" i="7"/>
  <c r="J184" i="7" s="1"/>
  <c r="I183" i="7"/>
  <c r="J183" i="7" s="1"/>
  <c r="I182" i="7"/>
  <c r="J182" i="7" s="1"/>
  <c r="I181" i="7"/>
  <c r="J181" i="7" s="1"/>
  <c r="I180" i="7"/>
  <c r="J180" i="7" s="1"/>
  <c r="I174" i="7"/>
  <c r="J174" i="7" s="1"/>
  <c r="I173" i="7"/>
  <c r="J173" i="7" s="1"/>
  <c r="J172" i="7"/>
  <c r="I172" i="7"/>
  <c r="I171" i="7"/>
  <c r="J171" i="7" s="1"/>
  <c r="I170" i="7"/>
  <c r="J170" i="7" s="1"/>
  <c r="I169" i="7"/>
  <c r="J169" i="7" s="1"/>
  <c r="I168" i="7"/>
  <c r="J168" i="7" s="1"/>
  <c r="I167" i="7"/>
  <c r="J167" i="7" s="1"/>
  <c r="I166" i="7"/>
  <c r="J166" i="7" s="1"/>
  <c r="I165" i="7"/>
  <c r="J165" i="7" s="1"/>
  <c r="I164" i="7"/>
  <c r="J164" i="7" s="1"/>
  <c r="I163" i="7"/>
  <c r="J163" i="7" s="1"/>
  <c r="I162" i="7"/>
  <c r="J162" i="7" s="1"/>
  <c r="I161" i="7"/>
  <c r="J161" i="7" s="1"/>
  <c r="I160" i="7"/>
  <c r="J160" i="7" s="1"/>
  <c r="I159" i="7"/>
  <c r="J159" i="7" s="1"/>
  <c r="I158" i="7"/>
  <c r="J158" i="7" s="1"/>
  <c r="I157" i="7"/>
  <c r="J157" i="7" s="1"/>
  <c r="I156" i="7"/>
  <c r="J156" i="7" s="1"/>
  <c r="I155" i="7"/>
  <c r="J155" i="7" s="1"/>
  <c r="I154" i="7"/>
  <c r="J154" i="7" s="1"/>
  <c r="I153" i="7"/>
  <c r="J153" i="7" s="1"/>
  <c r="I152" i="7"/>
  <c r="J152" i="7" s="1"/>
  <c r="I151" i="7"/>
  <c r="J151" i="7" s="1"/>
  <c r="I150" i="7"/>
  <c r="J150" i="7" s="1"/>
  <c r="I149" i="7"/>
  <c r="J149" i="7" s="1"/>
  <c r="I148" i="7"/>
  <c r="J148" i="7" s="1"/>
  <c r="I147" i="7"/>
  <c r="J147" i="7" s="1"/>
  <c r="I146" i="7"/>
  <c r="J146" i="7" s="1"/>
  <c r="I145" i="7"/>
  <c r="J145" i="7" s="1"/>
  <c r="I144" i="7"/>
  <c r="J144" i="7" s="1"/>
  <c r="I143" i="7"/>
  <c r="J143" i="7" s="1"/>
  <c r="I142" i="7"/>
  <c r="J142" i="7" s="1"/>
  <c r="I141" i="7"/>
  <c r="J141" i="7" s="1"/>
  <c r="J140" i="7"/>
  <c r="I140" i="7"/>
  <c r="I139" i="7"/>
  <c r="J139" i="7" s="1"/>
  <c r="I138" i="7"/>
  <c r="J138" i="7" s="1"/>
  <c r="I137" i="7"/>
  <c r="J137" i="7" s="1"/>
  <c r="I136" i="7"/>
  <c r="J136" i="7" s="1"/>
  <c r="I135" i="7"/>
  <c r="J135" i="7" s="1"/>
  <c r="I134" i="7"/>
  <c r="J134" i="7" s="1"/>
  <c r="I133" i="7"/>
  <c r="J133" i="7" s="1"/>
  <c r="I132" i="7"/>
  <c r="J132" i="7" s="1"/>
  <c r="I131" i="7"/>
  <c r="J131" i="7" s="1"/>
  <c r="I130" i="7"/>
  <c r="J130" i="7" s="1"/>
  <c r="I129" i="7"/>
  <c r="J129" i="7" s="1"/>
  <c r="I128" i="7"/>
  <c r="J128" i="7" s="1"/>
  <c r="I127" i="7"/>
  <c r="J127" i="7" s="1"/>
  <c r="I126" i="7"/>
  <c r="J126" i="7" s="1"/>
  <c r="I125" i="7"/>
  <c r="J125" i="7" s="1"/>
  <c r="I124" i="7"/>
  <c r="J124" i="7" s="1"/>
  <c r="I123" i="7"/>
  <c r="J123" i="7" s="1"/>
  <c r="I122" i="7"/>
  <c r="J122" i="7" s="1"/>
  <c r="I121" i="7"/>
  <c r="J121" i="7" s="1"/>
  <c r="I120" i="7"/>
  <c r="J120" i="7" s="1"/>
  <c r="I119" i="7"/>
  <c r="J119" i="7" s="1"/>
  <c r="I118" i="7"/>
  <c r="J118" i="7" s="1"/>
  <c r="I117" i="7"/>
  <c r="J117" i="7" s="1"/>
  <c r="I116" i="7"/>
  <c r="J116" i="7" s="1"/>
  <c r="I115" i="7"/>
  <c r="J115" i="7" s="1"/>
  <c r="I114" i="7"/>
  <c r="J114" i="7" s="1"/>
  <c r="I113" i="7"/>
  <c r="J113" i="7" s="1"/>
  <c r="I112" i="7"/>
  <c r="J112" i="7" s="1"/>
  <c r="I111" i="7"/>
  <c r="J111" i="7" s="1"/>
  <c r="I110" i="7"/>
  <c r="J110" i="7" s="1"/>
  <c r="I109" i="7"/>
  <c r="J109" i="7" s="1"/>
  <c r="J108" i="7"/>
  <c r="I108" i="7"/>
  <c r="I107" i="7"/>
  <c r="J107" i="7" s="1"/>
  <c r="I106" i="7"/>
  <c r="J106" i="7" s="1"/>
  <c r="I105" i="7"/>
  <c r="J105" i="7" s="1"/>
  <c r="I104" i="7"/>
  <c r="J104" i="7" s="1"/>
  <c r="I103" i="7"/>
  <c r="J103" i="7" s="1"/>
  <c r="I102" i="7"/>
  <c r="J102" i="7" s="1"/>
  <c r="I101" i="7"/>
  <c r="J101" i="7" s="1"/>
  <c r="I100" i="7"/>
  <c r="J100" i="7" s="1"/>
  <c r="I99" i="7"/>
  <c r="J99" i="7" s="1"/>
  <c r="I98" i="7"/>
  <c r="J98" i="7" s="1"/>
  <c r="I97" i="7"/>
  <c r="J97" i="7" s="1"/>
  <c r="I96" i="7"/>
  <c r="J96" i="7" s="1"/>
  <c r="I95" i="7"/>
  <c r="J95" i="7" s="1"/>
  <c r="I94" i="7"/>
  <c r="J94" i="7" s="1"/>
  <c r="I93" i="7"/>
  <c r="J93" i="7" s="1"/>
  <c r="I92" i="7"/>
  <c r="J92" i="7" s="1"/>
  <c r="I91" i="7"/>
  <c r="J91" i="7" s="1"/>
  <c r="I90" i="7"/>
  <c r="J90" i="7" s="1"/>
  <c r="I89" i="7"/>
  <c r="J89" i="7" s="1"/>
  <c r="I88" i="7"/>
  <c r="J88" i="7" s="1"/>
  <c r="I87" i="7"/>
  <c r="J87" i="7" s="1"/>
  <c r="I86" i="7"/>
  <c r="J86" i="7" s="1"/>
  <c r="I85" i="7"/>
  <c r="J85" i="7" s="1"/>
  <c r="I84" i="7"/>
  <c r="J84" i="7" s="1"/>
  <c r="I83" i="7"/>
  <c r="J83" i="7" s="1"/>
  <c r="I82" i="7"/>
  <c r="J82" i="7" s="1"/>
  <c r="I81" i="7"/>
  <c r="J81" i="7" s="1"/>
  <c r="I80" i="7"/>
  <c r="J80" i="7" s="1"/>
  <c r="I79" i="7"/>
  <c r="J79" i="7" s="1"/>
  <c r="I78" i="7"/>
  <c r="J78" i="7" s="1"/>
  <c r="I77" i="7"/>
  <c r="J77" i="7" s="1"/>
  <c r="J76" i="7"/>
  <c r="I76" i="7"/>
  <c r="I75" i="7"/>
  <c r="J75" i="7" s="1"/>
  <c r="I74" i="7"/>
  <c r="J74" i="7" s="1"/>
  <c r="I73" i="7"/>
  <c r="J73" i="7" s="1"/>
  <c r="I72" i="7"/>
  <c r="J72" i="7" s="1"/>
  <c r="I71" i="7"/>
  <c r="J71" i="7" s="1"/>
  <c r="I70" i="7"/>
  <c r="J70" i="7" s="1"/>
  <c r="I69" i="7"/>
  <c r="J69" i="7" s="1"/>
  <c r="I68" i="7"/>
  <c r="J68" i="7" s="1"/>
  <c r="I67" i="7"/>
  <c r="J67" i="7" s="1"/>
  <c r="I66" i="7"/>
  <c r="J66" i="7" s="1"/>
  <c r="I65" i="7"/>
  <c r="J65" i="7" s="1"/>
  <c r="I64" i="7"/>
  <c r="J64" i="7" s="1"/>
  <c r="I63" i="7"/>
  <c r="J63" i="7" s="1"/>
  <c r="I62" i="7"/>
  <c r="J62" i="7" s="1"/>
  <c r="I61" i="7"/>
  <c r="J61" i="7" s="1"/>
  <c r="I60" i="7"/>
  <c r="J60" i="7" s="1"/>
  <c r="I59" i="7"/>
  <c r="J59" i="7" s="1"/>
  <c r="I58" i="7"/>
  <c r="J58" i="7" s="1"/>
  <c r="I57" i="7"/>
  <c r="J57" i="7" s="1"/>
  <c r="I56" i="7"/>
  <c r="J56" i="7" s="1"/>
  <c r="I55" i="7"/>
  <c r="J55" i="7" s="1"/>
  <c r="I54" i="7"/>
  <c r="J54" i="7" s="1"/>
  <c r="I53" i="7"/>
  <c r="J53" i="7" s="1"/>
  <c r="I52" i="7"/>
  <c r="J52" i="7" s="1"/>
  <c r="I51" i="7"/>
  <c r="J51" i="7" s="1"/>
  <c r="J45" i="7"/>
  <c r="L43" i="7" s="1"/>
  <c r="H17" i="5" s="1"/>
  <c r="I17" i="5" s="1"/>
  <c r="J44" i="7"/>
  <c r="J38" i="7"/>
  <c r="L36" i="7" s="1"/>
  <c r="H16" i="5" s="1"/>
  <c r="I16" i="5" s="1"/>
  <c r="J37" i="7"/>
  <c r="I31" i="7"/>
  <c r="J31" i="7" s="1"/>
  <c r="I30" i="7"/>
  <c r="J30" i="7" s="1"/>
  <c r="I29" i="7"/>
  <c r="J29" i="7" s="1"/>
  <c r="I28" i="7"/>
  <c r="J28" i="7" s="1"/>
  <c r="I27" i="7"/>
  <c r="J27" i="7" s="1"/>
  <c r="I26" i="7"/>
  <c r="J26" i="7" s="1"/>
  <c r="J25" i="7"/>
  <c r="I25" i="7"/>
  <c r="I24" i="7"/>
  <c r="J24" i="7" s="1"/>
  <c r="I23" i="7"/>
  <c r="J23" i="7" s="1"/>
  <c r="I7078" i="7"/>
  <c r="J7078" i="7" s="1"/>
  <c r="I7080" i="7"/>
  <c r="J7080" i="7" s="1"/>
  <c r="I7079" i="7"/>
  <c r="J7079" i="7" s="1"/>
  <c r="I7077" i="7"/>
  <c r="J7077" i="7" s="1"/>
  <c r="L239" i="7"/>
  <c r="H28" i="5" s="1"/>
  <c r="G22" i="5"/>
  <c r="I22" i="5" s="1"/>
  <c r="I368" i="5" l="1"/>
  <c r="L368" i="5" s="1"/>
  <c r="L35" i="5"/>
  <c r="L39" i="5"/>
  <c r="L40" i="5"/>
  <c r="L45" i="5"/>
  <c r="L50" i="5"/>
  <c r="L54" i="5"/>
  <c r="L55" i="5"/>
  <c r="L64" i="5"/>
  <c r="L89" i="5"/>
  <c r="L101" i="5"/>
  <c r="L122" i="5"/>
  <c r="L124" i="5"/>
  <c r="L125" i="5"/>
  <c r="L141" i="5"/>
  <c r="L144" i="5"/>
  <c r="L150" i="5"/>
  <c r="L152" i="5"/>
  <c r="L153" i="5"/>
  <c r="L158" i="5"/>
  <c r="L165" i="5"/>
  <c r="L166" i="5"/>
  <c r="L171" i="5"/>
  <c r="L180" i="5"/>
  <c r="L1612" i="5"/>
  <c r="L1608" i="5"/>
  <c r="L1575" i="5"/>
  <c r="L1514" i="5"/>
  <c r="L1518" i="5"/>
  <c r="L1418" i="5"/>
  <c r="L1352" i="5"/>
  <c r="L1295" i="5"/>
  <c r="L1407" i="5"/>
  <c r="L1234" i="5"/>
  <c r="L458" i="5"/>
  <c r="L325" i="5"/>
  <c r="L320" i="5"/>
  <c r="L302" i="5"/>
  <c r="L278" i="5"/>
  <c r="L271" i="5"/>
  <c r="L254" i="5"/>
  <c r="L240" i="5"/>
  <c r="L213" i="5"/>
  <c r="L204" i="5"/>
  <c r="L194" i="5"/>
  <c r="L453" i="5"/>
  <c r="L437" i="5"/>
  <c r="L424" i="5"/>
  <c r="L400" i="5"/>
  <c r="L391" i="5"/>
  <c r="L376" i="5"/>
  <c r="L370" i="5"/>
  <c r="L355" i="5"/>
  <c r="L328" i="5"/>
  <c r="L300" i="5"/>
  <c r="L274" i="5"/>
  <c r="L257" i="5"/>
  <c r="L225" i="5"/>
  <c r="L215" i="5"/>
  <c r="L191" i="5"/>
  <c r="L1358" i="5"/>
  <c r="L1180" i="5"/>
  <c r="L889" i="5"/>
  <c r="L737" i="5"/>
  <c r="L884" i="5"/>
  <c r="L882" i="5"/>
  <c r="L880" i="5"/>
  <c r="L878" i="5"/>
  <c r="L873" i="5"/>
  <c r="L844" i="5"/>
  <c r="L842" i="5"/>
  <c r="L840" i="5"/>
  <c r="L815" i="5"/>
  <c r="L811" i="5"/>
  <c r="L807" i="5"/>
  <c r="L576" i="5"/>
  <c r="L561" i="5"/>
  <c r="L1220" i="5"/>
  <c r="L1205" i="5"/>
  <c r="L1167" i="5"/>
  <c r="L1139" i="5"/>
  <c r="L1137" i="5"/>
  <c r="L1135" i="5"/>
  <c r="L1131" i="5"/>
  <c r="L1129" i="5"/>
  <c r="L1118" i="5"/>
  <c r="L1116" i="5"/>
  <c r="L1099" i="5"/>
  <c r="L1095" i="5"/>
  <c r="L1091" i="5"/>
  <c r="L1084" i="5"/>
  <c r="L890" i="5"/>
  <c r="L887" i="5"/>
  <c r="L872" i="5"/>
  <c r="L864" i="5"/>
  <c r="L860" i="5"/>
  <c r="L858" i="5"/>
  <c r="L838" i="5"/>
  <c r="L831" i="5"/>
  <c r="L829" i="5"/>
  <c r="L771" i="5"/>
  <c r="L767" i="5"/>
  <c r="L763" i="5"/>
  <c r="L759" i="5"/>
  <c r="L755" i="5"/>
  <c r="L751" i="5"/>
  <c r="L747" i="5"/>
  <c r="L743" i="5"/>
  <c r="L739" i="5"/>
  <c r="L672" i="5"/>
  <c r="L602" i="5"/>
  <c r="L586" i="5"/>
  <c r="L495" i="5"/>
  <c r="L488" i="5"/>
  <c r="L484" i="5"/>
  <c r="L480" i="5"/>
  <c r="L476" i="5"/>
  <c r="L1054" i="5"/>
  <c r="L1034" i="5"/>
  <c r="L261" i="5"/>
  <c r="L256" i="5"/>
  <c r="L241" i="5"/>
  <c r="L218" i="5"/>
  <c r="L211" i="5"/>
  <c r="L203" i="5"/>
  <c r="L195" i="5"/>
  <c r="L724" i="5"/>
  <c r="L652" i="5"/>
  <c r="L636" i="5"/>
  <c r="L526" i="5"/>
  <c r="L504" i="5"/>
  <c r="L499" i="5"/>
  <c r="L1035" i="5"/>
  <c r="L678" i="5"/>
  <c r="L662" i="5"/>
  <c r="L565" i="5"/>
  <c r="L438" i="5"/>
  <c r="L527" i="5"/>
  <c r="L523" i="5"/>
  <c r="L519" i="5"/>
  <c r="L503" i="5"/>
  <c r="L347" i="5"/>
  <c r="L420" i="5"/>
  <c r="L293" i="5"/>
  <c r="L1415" i="5"/>
  <c r="L1208" i="5"/>
  <c r="L653" i="5"/>
  <c r="L637" i="5"/>
  <c r="L540" i="5"/>
  <c r="L443" i="5"/>
  <c r="L415" i="5"/>
  <c r="L394" i="5"/>
  <c r="L412" i="5"/>
  <c r="L306" i="5"/>
  <c r="L571" i="5"/>
  <c r="L1079" i="5"/>
  <c r="L431" i="5"/>
  <c r="L418" i="5"/>
  <c r="L375" i="5"/>
  <c r="L345" i="5"/>
  <c r="L317" i="5"/>
  <c r="L303" i="5"/>
  <c r="L351" i="5"/>
  <c r="L301" i="5"/>
  <c r="L284" i="5"/>
  <c r="L277" i="5"/>
  <c r="L654" i="5"/>
  <c r="L646" i="5"/>
  <c r="L630" i="5"/>
  <c r="L1522" i="5"/>
  <c r="L356" i="5"/>
  <c r="L1834" i="5"/>
  <c r="L1808" i="5"/>
  <c r="L1802" i="5"/>
  <c r="L1778" i="5"/>
  <c r="L1776" i="5"/>
  <c r="L1774" i="5"/>
  <c r="L1743" i="5"/>
  <c r="L1661" i="5"/>
  <c r="L1599" i="5"/>
  <c r="L1513" i="5"/>
  <c r="L1425" i="5"/>
  <c r="L1342" i="5"/>
  <c r="L1247" i="5"/>
  <c r="L1184" i="5"/>
  <c r="L1081" i="5"/>
  <c r="L989" i="5"/>
  <c r="L940" i="5"/>
  <c r="L891" i="5"/>
  <c r="L869" i="5"/>
  <c r="L862" i="5"/>
  <c r="L825" i="5"/>
  <c r="L817" i="5"/>
  <c r="L735" i="5"/>
  <c r="L729" i="5"/>
  <c r="L721" i="5"/>
  <c r="L685" i="5"/>
  <c r="L680" i="5"/>
  <c r="L675" i="5"/>
  <c r="L668" i="5"/>
  <c r="L623" i="5"/>
  <c r="L577" i="5"/>
  <c r="L547" i="5"/>
  <c r="L543" i="5"/>
  <c r="L512" i="5"/>
  <c r="L508" i="5"/>
  <c r="L473" i="5"/>
  <c r="L434" i="5"/>
  <c r="L414" i="5"/>
  <c r="L387" i="5"/>
  <c r="L348" i="5"/>
  <c r="L312" i="5"/>
  <c r="L296" i="5"/>
  <c r="L233" i="5"/>
  <c r="L227" i="5"/>
  <c r="L186" i="5"/>
  <c r="L850" i="5"/>
  <c r="L1045" i="5"/>
  <c r="L359" i="5"/>
  <c r="L221" i="5"/>
  <c r="L1681" i="5"/>
  <c r="L1445" i="5"/>
  <c r="L1174" i="5"/>
  <c r="L993" i="5"/>
  <c r="L944" i="5"/>
  <c r="L870" i="5"/>
  <c r="L866" i="5"/>
  <c r="L826" i="5"/>
  <c r="L822" i="5"/>
  <c r="L731" i="5"/>
  <c r="L726" i="5"/>
  <c r="L718" i="5"/>
  <c r="L681" i="5"/>
  <c r="L676" i="5"/>
  <c r="L669" i="5"/>
  <c r="L624" i="5"/>
  <c r="L578" i="5"/>
  <c r="L572" i="5"/>
  <c r="L544" i="5"/>
  <c r="L513" i="5"/>
  <c r="L509" i="5"/>
  <c r="L505" i="5"/>
  <c r="L451" i="5"/>
  <c r="L419" i="5"/>
  <c r="L380" i="5"/>
  <c r="L338" i="5"/>
  <c r="L316" i="5"/>
  <c r="L295" i="5"/>
  <c r="L263" i="5"/>
  <c r="L232" i="5"/>
  <c r="L207" i="5"/>
  <c r="L1049" i="5"/>
  <c r="L307" i="5"/>
  <c r="L1015" i="5"/>
  <c r="L1810" i="5"/>
  <c r="L1795" i="5"/>
  <c r="L1720" i="5"/>
  <c r="L1630" i="5"/>
  <c r="L1484" i="5"/>
  <c r="L1361" i="5"/>
  <c r="L1217" i="5"/>
  <c r="L1122" i="5"/>
  <c r="L893" i="5"/>
  <c r="L777" i="5"/>
  <c r="L1328" i="5"/>
  <c r="L330" i="5"/>
  <c r="L267" i="5"/>
  <c r="L22" i="5"/>
  <c r="L30" i="5"/>
  <c r="L34" i="5"/>
  <c r="L36" i="5"/>
  <c r="L42" i="5"/>
  <c r="L46" i="5"/>
  <c r="L49" i="5"/>
  <c r="L51" i="5"/>
  <c r="L57" i="5"/>
  <c r="L58" i="5"/>
  <c r="L94" i="5"/>
  <c r="L104" i="5"/>
  <c r="L1583" i="5"/>
  <c r="L16" i="5"/>
  <c r="L17" i="5"/>
  <c r="L23" i="5"/>
  <c r="L24" i="5"/>
  <c r="L25" i="5"/>
  <c r="L61" i="5"/>
  <c r="L67" i="5"/>
  <c r="L69" i="5"/>
  <c r="L70" i="5"/>
  <c r="L72" i="5"/>
  <c r="L73" i="5"/>
  <c r="L126" i="5"/>
  <c r="L132" i="5"/>
  <c r="L162" i="5"/>
  <c r="L182" i="5"/>
  <c r="L1751" i="5"/>
  <c r="L1611" i="5"/>
  <c r="L1413" i="5"/>
  <c r="L1552" i="5"/>
  <c r="L1354" i="5"/>
  <c r="L1297" i="5"/>
  <c r="L358" i="5"/>
  <c r="L324" i="5"/>
  <c r="L315" i="5"/>
  <c r="L292" i="5"/>
  <c r="L276" i="5"/>
  <c r="L260" i="5"/>
  <c r="L247" i="5"/>
  <c r="L223" i="5"/>
  <c r="L208" i="5"/>
  <c r="L197" i="5"/>
  <c r="L452" i="5"/>
  <c r="L393" i="5"/>
  <c r="L388" i="5"/>
  <c r="L379" i="5"/>
  <c r="L369" i="5"/>
  <c r="L365" i="5"/>
  <c r="L333" i="5"/>
  <c r="L305" i="5"/>
  <c r="L282" i="5"/>
  <c r="L265" i="5"/>
  <c r="L242" i="5"/>
  <c r="L202" i="5"/>
  <c r="L352" i="5"/>
  <c r="L297" i="5"/>
  <c r="L1355" i="5"/>
  <c r="L1164" i="5"/>
  <c r="L885" i="5"/>
  <c r="L883" i="5"/>
  <c r="L881" i="5"/>
  <c r="L879" i="5"/>
  <c r="L875" i="5"/>
  <c r="L845" i="5"/>
  <c r="L843" i="5"/>
  <c r="L841" i="5"/>
  <c r="L836" i="5"/>
  <c r="L818" i="5"/>
  <c r="L769" i="5"/>
  <c r="L765" i="5"/>
  <c r="L1204" i="5"/>
  <c r="L1169" i="5"/>
  <c r="L1140" i="5"/>
  <c r="L1138" i="5"/>
  <c r="L1136" i="5"/>
  <c r="L1133" i="5"/>
  <c r="L1130" i="5"/>
  <c r="L1119" i="5"/>
  <c r="L1117" i="5"/>
  <c r="L1115" i="5"/>
  <c r="L1097" i="5"/>
  <c r="L1090" i="5"/>
  <c r="L1085" i="5"/>
  <c r="L865" i="5"/>
  <c r="L863" i="5"/>
  <c r="L859" i="5"/>
  <c r="L857" i="5"/>
  <c r="L846" i="5"/>
  <c r="L837" i="5"/>
  <c r="L830" i="5"/>
  <c r="L813" i="5"/>
  <c r="L809" i="5"/>
  <c r="L761" i="5"/>
  <c r="L757" i="5"/>
  <c r="L753" i="5"/>
  <c r="L749" i="5"/>
  <c r="L745" i="5"/>
  <c r="L741" i="5"/>
  <c r="L1062" i="5"/>
  <c r="L1042" i="5"/>
  <c r="L259" i="5"/>
  <c r="L253" i="5"/>
  <c r="L222" i="5"/>
  <c r="L214" i="5"/>
  <c r="L206" i="5"/>
  <c r="L200" i="5"/>
  <c r="L192" i="5"/>
  <c r="L666" i="5"/>
  <c r="L656" i="5"/>
  <c r="L648" i="5"/>
  <c r="L640" i="5"/>
  <c r="L632" i="5"/>
  <c r="L539" i="5"/>
  <c r="L528" i="5"/>
  <c r="L520" i="5"/>
  <c r="L647" i="5"/>
  <c r="L525" i="5"/>
  <c r="L1075" i="5"/>
  <c r="L1050" i="5"/>
  <c r="L447" i="5"/>
  <c r="L372" i="5"/>
  <c r="L353" i="5"/>
  <c r="L309" i="5"/>
  <c r="L430" i="5"/>
  <c r="L360" i="5"/>
  <c r="L1043" i="5"/>
  <c r="L657" i="5"/>
  <c r="L649" i="5"/>
  <c r="L641" i="5"/>
  <c r="L633" i="5"/>
  <c r="L620" i="5"/>
  <c r="L408" i="5"/>
  <c r="L386" i="5"/>
  <c r="L332" i="5"/>
  <c r="L444" i="5"/>
  <c r="L398" i="5"/>
  <c r="L374" i="5"/>
  <c r="L322" i="5"/>
  <c r="L314" i="5"/>
  <c r="L363" i="5"/>
  <c r="L329" i="5"/>
  <c r="L299" i="5"/>
  <c r="L280" i="5"/>
  <c r="L275" i="5"/>
  <c r="L1014" i="5"/>
  <c r="L638" i="5"/>
  <c r="L658" i="5"/>
  <c r="L344" i="5"/>
  <c r="L326" i="5"/>
  <c r="L642" i="5"/>
  <c r="L273" i="5"/>
  <c r="L1826" i="5"/>
  <c r="L1804" i="5"/>
  <c r="L1779" i="5"/>
  <c r="L1777" i="5"/>
  <c r="L1775" i="5"/>
  <c r="L1773" i="5"/>
  <c r="L1683" i="5"/>
  <c r="L1656" i="5"/>
  <c r="L1521" i="5"/>
  <c r="L1471" i="5"/>
  <c r="L1388" i="5"/>
  <c r="L1299" i="5"/>
  <c r="L1193" i="5"/>
  <c r="L1123" i="5"/>
  <c r="L994" i="5"/>
  <c r="L970" i="5"/>
  <c r="L919" i="5"/>
  <c r="L871" i="5"/>
  <c r="L867" i="5"/>
  <c r="L827" i="5"/>
  <c r="L823" i="5"/>
  <c r="L775" i="5"/>
  <c r="L732" i="5"/>
  <c r="L727" i="5"/>
  <c r="L719" i="5"/>
  <c r="L682" i="5"/>
  <c r="L677" i="5"/>
  <c r="L670" i="5"/>
  <c r="L626" i="5"/>
  <c r="L579" i="5"/>
  <c r="L573" i="5"/>
  <c r="L545" i="5"/>
  <c r="L514" i="5"/>
  <c r="L510" i="5"/>
  <c r="L506" i="5"/>
  <c r="L448" i="5"/>
  <c r="L428" i="5"/>
  <c r="L397" i="5"/>
  <c r="L366" i="5"/>
  <c r="L321" i="5"/>
  <c r="L308" i="5"/>
  <c r="L287" i="5"/>
  <c r="L231" i="5"/>
  <c r="L216" i="5"/>
  <c r="L1837" i="5"/>
  <c r="L821" i="5"/>
  <c r="L402" i="5"/>
  <c r="L234" i="5"/>
  <c r="L1835" i="5"/>
  <c r="L1516" i="5"/>
  <c r="L1300" i="5"/>
  <c r="L1053" i="5"/>
  <c r="L971" i="5"/>
  <c r="L874" i="5"/>
  <c r="L868" i="5"/>
  <c r="L861" i="5"/>
  <c r="L824" i="5"/>
  <c r="L733" i="5"/>
  <c r="L728" i="5"/>
  <c r="L720" i="5"/>
  <c r="L683" i="5"/>
  <c r="L679" i="5"/>
  <c r="L674" i="5"/>
  <c r="L667" i="5"/>
  <c r="L581" i="5"/>
  <c r="L574" i="5"/>
  <c r="L546" i="5"/>
  <c r="L542" i="5"/>
  <c r="L511" i="5"/>
  <c r="L507" i="5"/>
  <c r="L457" i="5"/>
  <c r="L425" i="5"/>
  <c r="L392" i="5"/>
  <c r="L350" i="5"/>
  <c r="L335" i="5"/>
  <c r="L311" i="5"/>
  <c r="L286" i="5"/>
  <c r="L248" i="5"/>
  <c r="L210" i="5"/>
  <c r="L199" i="5"/>
  <c r="L382" i="5"/>
  <c r="L244" i="5"/>
  <c r="L1833" i="5"/>
  <c r="L1801" i="5"/>
  <c r="L1721" i="5"/>
  <c r="L1658" i="5"/>
  <c r="L1598" i="5"/>
  <c r="L1424" i="5"/>
  <c r="L1270" i="5"/>
  <c r="L1191" i="5"/>
  <c r="L920" i="5"/>
  <c r="L848" i="5"/>
  <c r="L774" i="5"/>
  <c r="L336" i="5"/>
  <c r="L310" i="5"/>
  <c r="L839" i="5"/>
  <c r="I411" i="5"/>
  <c r="I362" i="5"/>
  <c r="I1334" i="5"/>
  <c r="I1387" i="5"/>
  <c r="I1380" i="5"/>
  <c r="I1362" i="5"/>
  <c r="I1262" i="5"/>
  <c r="I1258" i="5"/>
  <c r="I1257" i="5"/>
  <c r="I1250" i="5"/>
  <c r="I1249" i="5"/>
  <c r="I1378" i="5"/>
  <c r="I1375" i="5"/>
  <c r="I1369" i="5"/>
  <c r="I1340" i="5"/>
  <c r="I1338" i="5"/>
  <c r="I1264" i="5"/>
  <c r="I445" i="5"/>
  <c r="I441" i="5"/>
  <c r="I410" i="5"/>
  <c r="I409" i="5"/>
  <c r="I396" i="5"/>
  <c r="I357" i="5"/>
  <c r="I219" i="5"/>
  <c r="I1762" i="5"/>
  <c r="I1782" i="5"/>
  <c r="I1819" i="5"/>
  <c r="I1745" i="5"/>
  <c r="I534" i="5"/>
  <c r="I27" i="5"/>
  <c r="I29" i="5"/>
  <c r="I115" i="5"/>
  <c r="I185" i="5"/>
  <c r="I1675" i="5"/>
  <c r="I1694" i="5"/>
  <c r="I1679" i="5"/>
  <c r="I1674" i="5"/>
  <c r="I1672" i="5"/>
  <c r="I1669" i="5"/>
  <c r="I1666" i="5"/>
  <c r="I1686" i="5"/>
  <c r="I1649" i="5"/>
  <c r="I1643" i="5"/>
  <c r="I1631" i="5"/>
  <c r="I1501" i="5"/>
  <c r="I1468" i="5"/>
  <c r="I1511" i="5"/>
  <c r="I1510" i="5"/>
  <c r="I1507" i="5"/>
  <c r="I1505" i="5"/>
  <c r="I1502" i="5"/>
  <c r="I1497" i="5"/>
  <c r="I1495" i="5"/>
  <c r="I1491" i="5"/>
  <c r="I1487" i="5"/>
  <c r="I1469" i="5"/>
  <c r="I1467" i="5"/>
  <c r="I1466" i="5"/>
  <c r="I1463" i="5"/>
  <c r="I1458" i="5"/>
  <c r="I1384" i="5"/>
  <c r="I1457" i="5"/>
  <c r="I736" i="5"/>
  <c r="I723" i="5"/>
  <c r="I1563" i="5"/>
  <c r="I1556" i="5"/>
  <c r="I1546" i="5"/>
  <c r="I1538" i="5"/>
  <c r="I1536" i="5"/>
  <c r="I1534" i="5"/>
  <c r="I1308" i="5"/>
  <c r="I1190" i="5"/>
  <c r="I1166" i="5"/>
  <c r="I1152" i="5"/>
  <c r="I1107" i="5"/>
  <c r="I1105" i="5"/>
  <c r="I1100" i="5"/>
  <c r="I886" i="5"/>
  <c r="I819" i="5"/>
  <c r="I773" i="5"/>
  <c r="I1558" i="5"/>
  <c r="I1554" i="5"/>
  <c r="I1430" i="5"/>
  <c r="I1412" i="5"/>
  <c r="I1440" i="5"/>
  <c r="I1321" i="5"/>
  <c r="I1290" i="5"/>
  <c r="I1312" i="5"/>
  <c r="I1272" i="5"/>
  <c r="I1787" i="5"/>
  <c r="I1796" i="5"/>
  <c r="I1618" i="5"/>
  <c r="I1622" i="5"/>
  <c r="I1615" i="5"/>
  <c r="I1613" i="5"/>
  <c r="I1624" i="5"/>
  <c r="I1617" i="5"/>
  <c r="I1621" i="5"/>
  <c r="I1597" i="5"/>
  <c r="I1593" i="5"/>
  <c r="I1408" i="5"/>
  <c r="I1607" i="5"/>
  <c r="I1594" i="5"/>
  <c r="I1586" i="5"/>
  <c r="I1419" i="5"/>
  <c r="I1393" i="5"/>
  <c r="I1357" i="5"/>
  <c r="I1427" i="5"/>
  <c r="I1285" i="5"/>
  <c r="I1325" i="5"/>
  <c r="I1298" i="5"/>
  <c r="I1288" i="5"/>
  <c r="I1296" i="5"/>
  <c r="I1287" i="5"/>
  <c r="I1224" i="5"/>
  <c r="I1142" i="5"/>
  <c r="I1094" i="5"/>
  <c r="I1083" i="5"/>
  <c r="I888" i="5"/>
  <c r="I855" i="5"/>
  <c r="I853" i="5"/>
  <c r="I851" i="5"/>
  <c r="I686" i="5"/>
  <c r="I560" i="5"/>
  <c r="I552" i="5"/>
  <c r="I28" i="5"/>
  <c r="I127" i="5"/>
  <c r="I142" i="5"/>
  <c r="I1660" i="5"/>
  <c r="I1695" i="5"/>
  <c r="I1663" i="5"/>
  <c r="I1652" i="5"/>
  <c r="I1640" i="5"/>
  <c r="I1637" i="5"/>
  <c r="I1519" i="5"/>
  <c r="I1654" i="5"/>
  <c r="I1553" i="5"/>
  <c r="I1547" i="5"/>
  <c r="I1543" i="5"/>
  <c r="I1541" i="5"/>
  <c r="I1539" i="5"/>
  <c r="I1537" i="5"/>
  <c r="I1535" i="5"/>
  <c r="I1533" i="5"/>
  <c r="I1529" i="5"/>
  <c r="I1527" i="5"/>
  <c r="I1509" i="5"/>
  <c r="I1506" i="5"/>
  <c r="I1370" i="5"/>
  <c r="I1363" i="5"/>
  <c r="I1452" i="5"/>
  <c r="I1420" i="5"/>
  <c r="I1411" i="5"/>
  <c r="I1395" i="5"/>
  <c r="I1428" i="5"/>
  <c r="I1314" i="5"/>
  <c r="I1316" i="5"/>
  <c r="I1269" i="5"/>
  <c r="I1259" i="5"/>
  <c r="I1254" i="5"/>
  <c r="I1252" i="5"/>
  <c r="I1261" i="5"/>
  <c r="I1267" i="5"/>
  <c r="I1266" i="5"/>
  <c r="I1256" i="5"/>
  <c r="I1253" i="5"/>
  <c r="I268" i="5"/>
  <c r="I432" i="5"/>
  <c r="I407" i="5"/>
  <c r="I367" i="5"/>
  <c r="I1792" i="5"/>
  <c r="I1709" i="5"/>
  <c r="I1620" i="5"/>
  <c r="I1616" i="5"/>
  <c r="I1614" i="5"/>
  <c r="I1619" i="5"/>
  <c r="I1595" i="5"/>
  <c r="I1585" i="5"/>
  <c r="I1230" i="5"/>
  <c r="I619" i="5"/>
  <c r="I563" i="5"/>
  <c r="I555" i="5"/>
  <c r="I463" i="5"/>
  <c r="I717" i="5"/>
  <c r="I615" i="5"/>
  <c r="I762" i="5"/>
  <c r="I758" i="5"/>
  <c r="I756" i="5"/>
  <c r="I754" i="5"/>
  <c r="I752" i="5"/>
  <c r="I750" i="5"/>
  <c r="I748" i="5"/>
  <c r="I746" i="5"/>
  <c r="I744" i="5"/>
  <c r="I742" i="5"/>
  <c r="I740" i="5"/>
  <c r="I738" i="5"/>
  <c r="I498" i="5"/>
  <c r="I496" i="5"/>
  <c r="I1006" i="5"/>
  <c r="I1017" i="5"/>
  <c r="I1827" i="5"/>
  <c r="I1702" i="5"/>
  <c r="I1786" i="5"/>
  <c r="I1736" i="5"/>
  <c r="I1730" i="5"/>
  <c r="I1577" i="5"/>
  <c r="I1569" i="5"/>
  <c r="I1798" i="5"/>
  <c r="I1610" i="5"/>
  <c r="I1573" i="5"/>
  <c r="I1399" i="5"/>
  <c r="I1392" i="5"/>
  <c r="I1353" i="5"/>
  <c r="I1273" i="5"/>
  <c r="I1240" i="5"/>
  <c r="I1215" i="5"/>
  <c r="I1432" i="5"/>
  <c r="I1402" i="5"/>
  <c r="I1596" i="5"/>
  <c r="I1591" i="5"/>
  <c r="I1423" i="5"/>
  <c r="I1410" i="5"/>
  <c r="I1390" i="5"/>
  <c r="I1360" i="5"/>
  <c r="I1349" i="5"/>
  <c r="I1283" i="5"/>
  <c r="I772" i="5"/>
  <c r="I715" i="5"/>
  <c r="I1326" i="5"/>
  <c r="I1307" i="5"/>
  <c r="I1294" i="5"/>
  <c r="I1279" i="5"/>
  <c r="I1218" i="5"/>
  <c r="I1320" i="5"/>
  <c r="I1292" i="5"/>
  <c r="I1281" i="5"/>
  <c r="I1239" i="5"/>
  <c r="I1228" i="5"/>
  <c r="I1186" i="5"/>
  <c r="I1172" i="5"/>
  <c r="I1163" i="5"/>
  <c r="I1146" i="5"/>
  <c r="I1141" i="5"/>
  <c r="I1108" i="5"/>
  <c r="I1106" i="5"/>
  <c r="I1104" i="5"/>
  <c r="I1088" i="5"/>
  <c r="I856" i="5"/>
  <c r="I854" i="5"/>
  <c r="I852" i="5"/>
  <c r="I847" i="5"/>
  <c r="I816" i="5"/>
  <c r="I812" i="5"/>
  <c r="I808" i="5"/>
  <c r="I692" i="5"/>
  <c r="I664" i="5"/>
  <c r="I556" i="5"/>
  <c r="I537" i="5"/>
  <c r="I660" i="5"/>
  <c r="I559" i="5"/>
  <c r="I551" i="5"/>
  <c r="I533" i="5"/>
  <c r="I456" i="5"/>
  <c r="I497" i="5"/>
  <c r="I1056" i="5"/>
  <c r="I383" i="5"/>
  <c r="I1824" i="5"/>
  <c r="I1823" i="5"/>
  <c r="I1752" i="5"/>
  <c r="I1735" i="5"/>
  <c r="I1726" i="5"/>
  <c r="I1703" i="5"/>
  <c r="I1571" i="5"/>
  <c r="I1565" i="5"/>
  <c r="I1582" i="5"/>
  <c r="I1442" i="5"/>
  <c r="I1212" i="5"/>
  <c r="I1196" i="5"/>
  <c r="I1347" i="5"/>
  <c r="I1223" i="5"/>
  <c r="I1216" i="5"/>
  <c r="I558" i="5"/>
  <c r="I550" i="5"/>
  <c r="I1068" i="5"/>
  <c r="I1150" i="5"/>
  <c r="I1148" i="5"/>
  <c r="I616" i="5"/>
  <c r="I609" i="5"/>
  <c r="I601" i="5"/>
  <c r="I593" i="5"/>
  <c r="I585" i="5"/>
  <c r="I639" i="5"/>
  <c r="I361" i="5"/>
  <c r="I570" i="5"/>
  <c r="I516" i="5"/>
  <c r="I468" i="5"/>
  <c r="I635" i="5"/>
  <c r="I606" i="5"/>
  <c r="I590" i="5"/>
  <c r="I535" i="5"/>
  <c r="I460" i="5"/>
  <c r="I435" i="5"/>
  <c r="I373" i="5"/>
  <c r="I346" i="5"/>
  <c r="I1022" i="5"/>
  <c r="I998" i="5"/>
  <c r="I1021" i="5"/>
  <c r="I999" i="5"/>
  <c r="I1564" i="5"/>
  <c r="I1555" i="5"/>
  <c r="I1548" i="5"/>
  <c r="I1528" i="5"/>
  <c r="I1483" i="5"/>
  <c r="I1422" i="5"/>
  <c r="I1416" i="5"/>
  <c r="I1324" i="5"/>
  <c r="I1242" i="5"/>
  <c r="I1210" i="5"/>
  <c r="I1168" i="5"/>
  <c r="I1153" i="5"/>
  <c r="I1134" i="5"/>
  <c r="I1113" i="5"/>
  <c r="I1109" i="5"/>
  <c r="I1101" i="5"/>
  <c r="I1087" i="5"/>
  <c r="I1403" i="5"/>
  <c r="I1231" i="5"/>
  <c r="I1175" i="5"/>
  <c r="I673" i="5"/>
  <c r="I549" i="5"/>
  <c r="I529" i="5"/>
  <c r="I1284" i="5"/>
  <c r="I1580" i="5"/>
  <c r="I1561" i="5"/>
  <c r="I1551" i="5"/>
  <c r="I1542" i="5"/>
  <c r="I1531" i="5"/>
  <c r="I1526" i="5"/>
  <c r="I1481" i="5"/>
  <c r="I1222" i="5"/>
  <c r="I655" i="5"/>
  <c r="I644" i="5"/>
  <c r="I613" i="5"/>
  <c r="I553" i="5"/>
  <c r="I517" i="5"/>
  <c r="I490" i="5"/>
  <c r="I474" i="5"/>
  <c r="I1058" i="5"/>
  <c r="I439" i="5"/>
  <c r="I334" i="5"/>
  <c r="I650" i="5"/>
  <c r="I629" i="5"/>
  <c r="I617" i="5"/>
  <c r="I568" i="5"/>
  <c r="I478" i="5"/>
  <c r="I464" i="5"/>
  <c r="I1001" i="5"/>
  <c r="I1178" i="5"/>
  <c r="I562" i="5"/>
  <c r="I554" i="5"/>
  <c r="I532" i="5"/>
  <c r="I1149" i="5"/>
  <c r="I605" i="5"/>
  <c r="I597" i="5"/>
  <c r="I589" i="5"/>
  <c r="I1066" i="5"/>
  <c r="I1057" i="5"/>
  <c r="I462" i="5"/>
  <c r="I631" i="5"/>
  <c r="I429" i="5"/>
  <c r="I384" i="5"/>
  <c r="I524" i="5"/>
  <c r="I1065" i="5"/>
  <c r="I643" i="5"/>
  <c r="I627" i="5"/>
  <c r="I598" i="5"/>
  <c r="I582" i="5"/>
  <c r="I564" i="5"/>
  <c r="I522" i="5"/>
  <c r="I421" i="5"/>
  <c r="I436" i="5"/>
  <c r="I401" i="5"/>
  <c r="I381" i="5"/>
  <c r="I1024" i="5"/>
  <c r="I1007" i="5"/>
  <c r="I942" i="5"/>
  <c r="I1581" i="5"/>
  <c r="I1559" i="5"/>
  <c r="I1549" i="5"/>
  <c r="I1540" i="5"/>
  <c r="I1417" i="5"/>
  <c r="I1409" i="5"/>
  <c r="I1229" i="5"/>
  <c r="I1171" i="5"/>
  <c r="I1160" i="5"/>
  <c r="I1145" i="5"/>
  <c r="I1132" i="5"/>
  <c r="I1110" i="5"/>
  <c r="I1103" i="5"/>
  <c r="I1093" i="5"/>
  <c r="I1082" i="5"/>
  <c r="I1232" i="5"/>
  <c r="I1192" i="5"/>
  <c r="I661" i="5"/>
  <c r="I651" i="5"/>
  <c r="I557" i="5"/>
  <c r="I531" i="5"/>
  <c r="I521" i="5"/>
  <c r="I1567" i="5"/>
  <c r="I1557" i="5"/>
  <c r="I1550" i="5"/>
  <c r="I1532" i="5"/>
  <c r="I1530" i="5"/>
  <c r="I1523" i="5"/>
  <c r="I1475" i="5"/>
  <c r="I645" i="5"/>
  <c r="I594" i="5"/>
  <c r="I518" i="5"/>
  <c r="I493" i="5"/>
  <c r="I482" i="5"/>
  <c r="I1063" i="5"/>
  <c r="I1029" i="5"/>
  <c r="I442" i="5"/>
  <c r="I628" i="5"/>
  <c r="I610" i="5"/>
  <c r="I486" i="5"/>
  <c r="I1038" i="5"/>
  <c r="I454" i="5"/>
  <c r="I423" i="5"/>
  <c r="L12194" i="7"/>
  <c r="H1477" i="5" s="1"/>
  <c r="I1477" i="5" s="1"/>
  <c r="L4533" i="7"/>
  <c r="H634" i="5" s="1"/>
  <c r="I634" i="5" s="1"/>
  <c r="K660" i="7"/>
  <c r="G110" i="5" s="1"/>
  <c r="I110" i="5" s="1"/>
  <c r="L15176" i="7"/>
  <c r="H1797" i="5" s="1"/>
  <c r="I1797" i="5" s="1"/>
  <c r="L14834" i="7"/>
  <c r="H1760" i="5" s="1"/>
  <c r="G1760" i="5"/>
  <c r="L6945" i="7"/>
  <c r="H907" i="5" s="1"/>
  <c r="I907" i="5" s="1"/>
  <c r="K496" i="7"/>
  <c r="G82" i="5" s="1"/>
  <c r="I82" i="5" s="1"/>
  <c r="K722" i="7"/>
  <c r="G120" i="5" s="1"/>
  <c r="I120" i="5" s="1"/>
  <c r="L14228" i="7"/>
  <c r="H1699" i="5" s="1"/>
  <c r="G1699" i="5"/>
  <c r="L9458" i="7"/>
  <c r="H1181" i="5" s="1"/>
  <c r="I1181" i="5" s="1"/>
  <c r="L9516" i="7"/>
  <c r="H1187" i="5" s="1"/>
  <c r="I1187" i="5" s="1"/>
  <c r="L7998" i="7"/>
  <c r="H1026" i="5" s="1"/>
  <c r="I1026" i="5" s="1"/>
  <c r="L8009" i="7"/>
  <c r="H1028" i="5" s="1"/>
  <c r="I1028" i="5" s="1"/>
  <c r="L4759" i="7"/>
  <c r="H659" i="5" s="1"/>
  <c r="I659" i="5" s="1"/>
  <c r="L9608" i="7"/>
  <c r="H1199" i="5" s="1"/>
  <c r="I1199" i="5" s="1"/>
  <c r="L9426" i="7"/>
  <c r="H1177" i="5" s="1"/>
  <c r="I1177" i="5" s="1"/>
  <c r="L14366" i="7"/>
  <c r="H1711" i="5" s="1"/>
  <c r="G1711" i="5"/>
  <c r="L14289" i="7"/>
  <c r="H1704" i="5" s="1"/>
  <c r="G1704" i="5"/>
  <c r="L8229" i="7"/>
  <c r="H1052" i="5" s="1"/>
  <c r="I1052" i="5" s="1"/>
  <c r="H1688" i="5"/>
  <c r="I1688" i="5" s="1"/>
  <c r="L7753" i="7"/>
  <c r="H1004" i="5" s="1"/>
  <c r="I1004" i="5" s="1"/>
  <c r="L14966" i="7"/>
  <c r="H1772" i="5" s="1"/>
  <c r="G1772" i="5"/>
  <c r="L8220" i="7"/>
  <c r="H1051" i="5" s="1"/>
  <c r="I1051" i="5" s="1"/>
  <c r="L13686" i="7"/>
  <c r="H1628" i="5" s="1"/>
  <c r="I1628" i="5" s="1"/>
  <c r="L13424" i="7"/>
  <c r="H1603" i="5" s="1"/>
  <c r="I1603" i="5" s="1"/>
  <c r="L13147" i="7"/>
  <c r="H1574" i="5" s="1"/>
  <c r="I1574" i="5" s="1"/>
  <c r="L13664" i="7"/>
  <c r="H1627" i="5" s="1"/>
  <c r="I1627" i="5" s="1"/>
  <c r="L11407" i="7"/>
  <c r="H1391" i="5" s="1"/>
  <c r="I1391" i="5" s="1"/>
  <c r="L11910" i="7"/>
  <c r="H1444" i="5" s="1"/>
  <c r="I1444" i="5" s="1"/>
  <c r="L11822" i="7"/>
  <c r="H1434" i="5" s="1"/>
  <c r="I1434" i="5" s="1"/>
  <c r="L11468" i="7"/>
  <c r="H1398" i="5" s="1"/>
  <c r="I1398" i="5" s="1"/>
  <c r="L10702" i="7"/>
  <c r="H1313" i="5" s="1"/>
  <c r="I1313" i="5" s="1"/>
  <c r="L14872" i="7"/>
  <c r="H1764" i="5" s="1"/>
  <c r="G1764" i="5"/>
  <c r="L14375" i="7"/>
  <c r="H1712" i="5" s="1"/>
  <c r="G1712" i="5"/>
  <c r="L5240" i="7"/>
  <c r="H714" i="5" s="1"/>
  <c r="G714" i="5"/>
  <c r="L5987" i="7"/>
  <c r="H799" i="5" s="1"/>
  <c r="G799" i="5"/>
  <c r="L5951" i="7"/>
  <c r="H795" i="5" s="1"/>
  <c r="G795" i="5"/>
  <c r="L5915" i="7"/>
  <c r="H791" i="5" s="1"/>
  <c r="G791" i="5"/>
  <c r="L5879" i="7"/>
  <c r="H787" i="5" s="1"/>
  <c r="G787" i="5"/>
  <c r="L5843" i="7"/>
  <c r="H783" i="5" s="1"/>
  <c r="G783" i="5"/>
  <c r="L5807" i="7"/>
  <c r="H779" i="5" s="1"/>
  <c r="G779" i="5"/>
  <c r="L5716" i="7"/>
  <c r="H768" i="5" s="1"/>
  <c r="G768" i="5"/>
  <c r="L5260" i="7"/>
  <c r="H716" i="5" s="1"/>
  <c r="G716" i="5"/>
  <c r="L5157" i="7"/>
  <c r="H705" i="5" s="1"/>
  <c r="G705" i="5"/>
  <c r="L5085" i="7"/>
  <c r="H697" i="5" s="1"/>
  <c r="G697" i="5"/>
  <c r="L5013" i="7"/>
  <c r="H689" i="5" s="1"/>
  <c r="G689" i="5"/>
  <c r="L9719" i="7"/>
  <c r="H1213" i="5" s="1"/>
  <c r="I1213" i="5" s="1"/>
  <c r="L8955" i="7"/>
  <c r="H1128" i="5" s="1"/>
  <c r="I1128" i="5" s="1"/>
  <c r="L8904" i="7"/>
  <c r="H1121" i="5" s="1"/>
  <c r="I1121" i="5" s="1"/>
  <c r="L8806" i="7"/>
  <c r="H1111" i="5" s="1"/>
  <c r="I1111" i="5" s="1"/>
  <c r="L8607" i="7"/>
  <c r="H1092" i="5" s="1"/>
  <c r="I1092" i="5" s="1"/>
  <c r="L7035" i="7"/>
  <c r="H917" i="5" s="1"/>
  <c r="I917" i="5" s="1"/>
  <c r="L6999" i="7"/>
  <c r="H913" i="5" s="1"/>
  <c r="I913" i="5" s="1"/>
  <c r="L6963" i="7"/>
  <c r="H909" i="5" s="1"/>
  <c r="I909" i="5" s="1"/>
  <c r="L6918" i="7"/>
  <c r="H904" i="5" s="1"/>
  <c r="I904" i="5" s="1"/>
  <c r="L6882" i="7"/>
  <c r="H900" i="5" s="1"/>
  <c r="I900" i="5" s="1"/>
  <c r="L6846" i="7"/>
  <c r="H896" i="5" s="1"/>
  <c r="I896" i="5" s="1"/>
  <c r="L6307" i="7"/>
  <c r="H835" i="5" s="1"/>
  <c r="I835" i="5" s="1"/>
  <c r="L6130" i="7"/>
  <c r="H814" i="5" s="1"/>
  <c r="I814" i="5" s="1"/>
  <c r="L6032" i="7"/>
  <c r="H804" i="5" s="1"/>
  <c r="I804" i="5" s="1"/>
  <c r="L5996" i="7"/>
  <c r="H800" i="5" s="1"/>
  <c r="I800" i="5" s="1"/>
  <c r="L5924" i="7"/>
  <c r="H792" i="5" s="1"/>
  <c r="I792" i="5" s="1"/>
  <c r="L5852" i="7"/>
  <c r="H784" i="5" s="1"/>
  <c r="I784" i="5" s="1"/>
  <c r="L5696" i="7"/>
  <c r="H766" i="5" s="1"/>
  <c r="G766" i="5"/>
  <c r="L5184" i="7"/>
  <c r="H708" i="5" s="1"/>
  <c r="G708" i="5"/>
  <c r="L5112" i="7"/>
  <c r="H700" i="5" s="1"/>
  <c r="G700" i="5"/>
  <c r="L5022" i="7"/>
  <c r="H690" i="5" s="1"/>
  <c r="G690" i="5"/>
  <c r="L9768" i="7"/>
  <c r="H1219" i="5" s="1"/>
  <c r="I1219" i="5" s="1"/>
  <c r="L3967" i="7"/>
  <c r="H569" i="5" s="1"/>
  <c r="I569" i="5" s="1"/>
  <c r="L3388" i="7"/>
  <c r="H501" i="5" s="1"/>
  <c r="I501" i="5" s="1"/>
  <c r="L3246" i="7"/>
  <c r="H487" i="5" s="1"/>
  <c r="I487" i="5" s="1"/>
  <c r="L3174" i="7"/>
  <c r="H479" i="5" s="1"/>
  <c r="I479" i="5" s="1"/>
  <c r="L4438" i="7"/>
  <c r="H622" i="5" s="1"/>
  <c r="I622" i="5" s="1"/>
  <c r="L4221" i="7"/>
  <c r="H599" i="5" s="1"/>
  <c r="I599" i="5" s="1"/>
  <c r="L4077" i="7"/>
  <c r="H583" i="5" s="1"/>
  <c r="I583" i="5" s="1"/>
  <c r="L3680" i="7"/>
  <c r="H536" i="5" s="1"/>
  <c r="I536" i="5" s="1"/>
  <c r="L3312" i="7"/>
  <c r="H494" i="5" s="1"/>
  <c r="I494" i="5" s="1"/>
  <c r="L8462" i="7"/>
  <c r="H1076" i="5" s="1"/>
  <c r="I1076" i="5" s="1"/>
  <c r="L3105" i="7"/>
  <c r="H469" i="5" s="1"/>
  <c r="I469" i="5" s="1"/>
  <c r="L7620" i="7"/>
  <c r="H986" i="5" s="1"/>
  <c r="I986" i="5" s="1"/>
  <c r="L7548" i="7"/>
  <c r="H978" i="5" s="1"/>
  <c r="I978" i="5" s="1"/>
  <c r="L7452" i="7"/>
  <c r="H966" i="5" s="1"/>
  <c r="I966" i="5" s="1"/>
  <c r="L7380" i="7"/>
  <c r="H958" i="5" s="1"/>
  <c r="I958" i="5" s="1"/>
  <c r="L7308" i="7"/>
  <c r="H950" i="5" s="1"/>
  <c r="I950" i="5" s="1"/>
  <c r="L7140" i="7"/>
  <c r="H930" i="5" s="1"/>
  <c r="I930" i="5" s="1"/>
  <c r="L8404" i="7"/>
  <c r="H1070" i="5" s="1"/>
  <c r="I1070" i="5" s="1"/>
  <c r="L7841" i="7"/>
  <c r="H1009" i="5" s="1"/>
  <c r="I1009" i="5" s="1"/>
  <c r="L7194" i="7"/>
  <c r="H936" i="5" s="1"/>
  <c r="I936" i="5" s="1"/>
  <c r="L7104" i="7"/>
  <c r="H926" i="5" s="1"/>
  <c r="I926" i="5" s="1"/>
  <c r="L7611" i="7"/>
  <c r="H985" i="5" s="1"/>
  <c r="I985" i="5" s="1"/>
  <c r="L7539" i="7"/>
  <c r="H977" i="5" s="1"/>
  <c r="I977" i="5" s="1"/>
  <c r="L7461" i="7"/>
  <c r="H967" i="5" s="1"/>
  <c r="I967" i="5" s="1"/>
  <c r="L7389" i="7"/>
  <c r="H959" i="5" s="1"/>
  <c r="I959" i="5" s="1"/>
  <c r="L7317" i="7"/>
  <c r="H951" i="5" s="1"/>
  <c r="I951" i="5" s="1"/>
  <c r="L7237" i="7"/>
  <c r="H941" i="5" s="1"/>
  <c r="I941" i="5" s="1"/>
  <c r="L7203" i="7"/>
  <c r="H937" i="5" s="1"/>
  <c r="I937" i="5" s="1"/>
  <c r="L7095" i="7"/>
  <c r="H925" i="5" s="1"/>
  <c r="I925" i="5" s="1"/>
  <c r="L8422" i="7"/>
  <c r="H1072" i="5" s="1"/>
  <c r="I1072" i="5" s="1"/>
  <c r="K365" i="7"/>
  <c r="G56" i="5" s="1"/>
  <c r="I56" i="5" s="1"/>
  <c r="K513" i="7"/>
  <c r="G85" i="5" s="1"/>
  <c r="I85" i="5" s="1"/>
  <c r="K677" i="7"/>
  <c r="G113" i="5" s="1"/>
  <c r="I113" i="5" s="1"/>
  <c r="K770" i="7"/>
  <c r="G130" i="5" s="1"/>
  <c r="I130" i="5" s="1"/>
  <c r="K795" i="7"/>
  <c r="G135" i="5" s="1"/>
  <c r="I135" i="5" s="1"/>
  <c r="L13313" i="7"/>
  <c r="H1590" i="5" s="1"/>
  <c r="I1590" i="5" s="1"/>
  <c r="L13083" i="7"/>
  <c r="H1568" i="5" s="1"/>
  <c r="I1568" i="5" s="1"/>
  <c r="L11438" i="7"/>
  <c r="H1394" i="5" s="1"/>
  <c r="I1394" i="5" s="1"/>
  <c r="L10616" i="7"/>
  <c r="H1305" i="5" s="1"/>
  <c r="I1305" i="5" s="1"/>
  <c r="L10030" i="7"/>
  <c r="H1245" i="5" s="1"/>
  <c r="I1245" i="5" s="1"/>
  <c r="L10589" i="7"/>
  <c r="H1302" i="5" s="1"/>
  <c r="I1302" i="5" s="1"/>
  <c r="L14824" i="7"/>
  <c r="H1759" i="5" s="1"/>
  <c r="G1759" i="5"/>
  <c r="L14862" i="7"/>
  <c r="H1763" i="5" s="1"/>
  <c r="G1763" i="5"/>
  <c r="L15317" i="7"/>
  <c r="H1817" i="5" s="1"/>
  <c r="G1817" i="5"/>
  <c r="L14738" i="7"/>
  <c r="H1753" i="5" s="1"/>
  <c r="G1753" i="5"/>
  <c r="L9245" i="7"/>
  <c r="H1157" i="5" s="1"/>
  <c r="I1157" i="5" s="1"/>
  <c r="L5211" i="7"/>
  <c r="H711" i="5" s="1"/>
  <c r="G711" i="5"/>
  <c r="L5139" i="7"/>
  <c r="H703" i="5" s="1"/>
  <c r="G703" i="5"/>
  <c r="L5067" i="7"/>
  <c r="H695" i="5" s="1"/>
  <c r="G695" i="5"/>
  <c r="L4995" i="7"/>
  <c r="H687" i="5" s="1"/>
  <c r="G687" i="5"/>
  <c r="L9684" i="7"/>
  <c r="H1209" i="5" s="1"/>
  <c r="I1209" i="5" s="1"/>
  <c r="L9534" i="7"/>
  <c r="H1189" i="5" s="1"/>
  <c r="I1189" i="5" s="1"/>
  <c r="L9210" i="7"/>
  <c r="H1151" i="5" s="1"/>
  <c r="I1151" i="5" s="1"/>
  <c r="L8946" i="7"/>
  <c r="H1127" i="5" s="1"/>
  <c r="I1127" i="5" s="1"/>
  <c r="L8895" i="7"/>
  <c r="H1120" i="5" s="1"/>
  <c r="I1120" i="5" s="1"/>
  <c r="L8717" i="7"/>
  <c r="H1102" i="5" s="1"/>
  <c r="I1102" i="5" s="1"/>
  <c r="L8557" i="7"/>
  <c r="H1086" i="5" s="1"/>
  <c r="I1086" i="5" s="1"/>
  <c r="L7026" i="7"/>
  <c r="H916" i="5" s="1"/>
  <c r="I916" i="5" s="1"/>
  <c r="L6990" i="7"/>
  <c r="H912" i="5" s="1"/>
  <c r="I912" i="5" s="1"/>
  <c r="L6954" i="7"/>
  <c r="H908" i="5" s="1"/>
  <c r="I908" i="5" s="1"/>
  <c r="L6909" i="7"/>
  <c r="H903" i="5" s="1"/>
  <c r="I903" i="5" s="1"/>
  <c r="L6873" i="7"/>
  <c r="H899" i="5" s="1"/>
  <c r="I899" i="5" s="1"/>
  <c r="L6837" i="7"/>
  <c r="H895" i="5" s="1"/>
  <c r="I895" i="5" s="1"/>
  <c r="L6298" i="7"/>
  <c r="H834" i="5" s="1"/>
  <c r="I834" i="5" s="1"/>
  <c r="L6090" i="7"/>
  <c r="H810" i="5" s="1"/>
  <c r="I810" i="5" s="1"/>
  <c r="L6023" i="7"/>
  <c r="H803" i="5" s="1"/>
  <c r="I803" i="5" s="1"/>
  <c r="L5978" i="7"/>
  <c r="H798" i="5" s="1"/>
  <c r="I798" i="5" s="1"/>
  <c r="L5906" i="7"/>
  <c r="H790" i="5" s="1"/>
  <c r="I790" i="5" s="1"/>
  <c r="L5834" i="7"/>
  <c r="H782" i="5" s="1"/>
  <c r="I782" i="5" s="1"/>
  <c r="L9618" i="7"/>
  <c r="H1200" i="5" s="1"/>
  <c r="I1200" i="5" s="1"/>
  <c r="L6187" i="7"/>
  <c r="H820" i="5" s="1"/>
  <c r="I820" i="5" s="1"/>
  <c r="L5166" i="7"/>
  <c r="H706" i="5" s="1"/>
  <c r="G706" i="5"/>
  <c r="L5094" i="7"/>
  <c r="H698" i="5" s="1"/>
  <c r="G698" i="5"/>
  <c r="L5004" i="7"/>
  <c r="H688" i="5" s="1"/>
  <c r="G688" i="5"/>
  <c r="L10327" i="7"/>
  <c r="H1274" i="5" s="1"/>
  <c r="I1274" i="5" s="1"/>
  <c r="L7868" i="7"/>
  <c r="H1011" i="5" s="1"/>
  <c r="I1011" i="5" s="1"/>
  <c r="L7819" i="7"/>
  <c r="H1008" i="5" s="1"/>
  <c r="I1008" i="5" s="1"/>
  <c r="L5384" i="7"/>
  <c r="H730" i="5" s="1"/>
  <c r="I730" i="5" s="1"/>
  <c r="L5230" i="7"/>
  <c r="H713" i="5" s="1"/>
  <c r="G713" i="5"/>
  <c r="L4428" i="7"/>
  <c r="H621" i="5" s="1"/>
  <c r="I621" i="5" s="1"/>
  <c r="L4302" i="7"/>
  <c r="H608" i="5" s="1"/>
  <c r="I608" i="5" s="1"/>
  <c r="L4230" i="7"/>
  <c r="H600" i="5" s="1"/>
  <c r="I600" i="5" s="1"/>
  <c r="L4158" i="7"/>
  <c r="H592" i="5" s="1"/>
  <c r="I592" i="5" s="1"/>
  <c r="L4086" i="7"/>
  <c r="H584" i="5" s="1"/>
  <c r="I584" i="5" s="1"/>
  <c r="L3947" i="7"/>
  <c r="H567" i="5" s="1"/>
  <c r="I567" i="5" s="1"/>
  <c r="L3228" i="7"/>
  <c r="H485" i="5" s="1"/>
  <c r="I485" i="5" s="1"/>
  <c r="L3156" i="7"/>
  <c r="H477" i="5" s="1"/>
  <c r="I477" i="5" s="1"/>
  <c r="L8349" i="7"/>
  <c r="H1064" i="5" s="1"/>
  <c r="I1064" i="5" s="1"/>
  <c r="L8039" i="7"/>
  <c r="H1032" i="5" s="1"/>
  <c r="I1032" i="5" s="1"/>
  <c r="L4871" i="7"/>
  <c r="H671" i="5" s="1"/>
  <c r="I671" i="5" s="1"/>
  <c r="L4329" i="7"/>
  <c r="H611" i="5" s="1"/>
  <c r="I611" i="5" s="1"/>
  <c r="L4185" i="7"/>
  <c r="H595" i="5" s="1"/>
  <c r="I595" i="5" s="1"/>
  <c r="L3938" i="7"/>
  <c r="H566" i="5" s="1"/>
  <c r="I566" i="5" s="1"/>
  <c r="L7602" i="7"/>
  <c r="H984" i="5" s="1"/>
  <c r="I984" i="5" s="1"/>
  <c r="L7530" i="7"/>
  <c r="H976" i="5" s="1"/>
  <c r="I976" i="5" s="1"/>
  <c r="L7434" i="7"/>
  <c r="H964" i="5" s="1"/>
  <c r="I964" i="5" s="1"/>
  <c r="L7362" i="7"/>
  <c r="H956" i="5" s="1"/>
  <c r="I956" i="5" s="1"/>
  <c r="L7290" i="7"/>
  <c r="H948" i="5" s="1"/>
  <c r="I948" i="5" s="1"/>
  <c r="L7085" i="7"/>
  <c r="H923" i="5" s="1"/>
  <c r="I923" i="5" s="1"/>
  <c r="L8255" i="7"/>
  <c r="H1055" i="5" s="1"/>
  <c r="I1055" i="5" s="1"/>
  <c r="L7720" i="7"/>
  <c r="H1000" i="5" s="1"/>
  <c r="I1000" i="5" s="1"/>
  <c r="L7176" i="7"/>
  <c r="H934" i="5" s="1"/>
  <c r="I934" i="5" s="1"/>
  <c r="L8315" i="7"/>
  <c r="H1059" i="5" s="1"/>
  <c r="I1059" i="5" s="1"/>
  <c r="L7856" i="7"/>
  <c r="H1010" i="5" s="1"/>
  <c r="I1010" i="5" s="1"/>
  <c r="L7593" i="7"/>
  <c r="H983" i="5" s="1"/>
  <c r="I983" i="5" s="1"/>
  <c r="L7521" i="7"/>
  <c r="H975" i="5" s="1"/>
  <c r="I975" i="5" s="1"/>
  <c r="L7443" i="7"/>
  <c r="H965" i="5" s="1"/>
  <c r="I965" i="5" s="1"/>
  <c r="L7371" i="7"/>
  <c r="H957" i="5" s="1"/>
  <c r="I957" i="5" s="1"/>
  <c r="L7299" i="7"/>
  <c r="H949" i="5" s="1"/>
  <c r="I949" i="5" s="1"/>
  <c r="L7680" i="7"/>
  <c r="H996" i="5" s="1"/>
  <c r="I996" i="5" s="1"/>
  <c r="L7185" i="7"/>
  <c r="H935" i="5" s="1"/>
  <c r="I935" i="5" s="1"/>
  <c r="L3398" i="7"/>
  <c r="H502" i="5" s="1"/>
  <c r="I502" i="5" s="1"/>
  <c r="L8099" i="7"/>
  <c r="H1039" i="5" s="1"/>
  <c r="I1039" i="5" s="1"/>
  <c r="K7076" i="7"/>
  <c r="G922" i="5" s="1"/>
  <c r="L466" i="7"/>
  <c r="H75" i="5" s="1"/>
  <c r="I75" i="5" s="1"/>
  <c r="K488" i="7"/>
  <c r="G81" i="5" s="1"/>
  <c r="I81" i="5" s="1"/>
  <c r="K530" i="7"/>
  <c r="G88" i="5" s="1"/>
  <c r="I88" i="5" s="1"/>
  <c r="K554" i="7"/>
  <c r="G92" i="5" s="1"/>
  <c r="I92" i="5" s="1"/>
  <c r="K579" i="7"/>
  <c r="G97" i="5" s="1"/>
  <c r="I97" i="5" s="1"/>
  <c r="K627" i="7"/>
  <c r="G105" i="5" s="1"/>
  <c r="I105" i="5" s="1"/>
  <c r="K694" i="7"/>
  <c r="G116" i="5" s="1"/>
  <c r="K812" i="7"/>
  <c r="G138" i="5" s="1"/>
  <c r="I138" i="5" s="1"/>
  <c r="K859" i="7"/>
  <c r="G145" i="5" s="1"/>
  <c r="I145" i="5" s="1"/>
  <c r="L13253" i="7"/>
  <c r="H1584" i="5" s="1"/>
  <c r="I1584" i="5" s="1"/>
  <c r="L13063" i="7"/>
  <c r="H1566" i="5" s="1"/>
  <c r="I1566" i="5" s="1"/>
  <c r="L12217" i="7"/>
  <c r="H1480" i="5" s="1"/>
  <c r="I1480" i="5" s="1"/>
  <c r="L11889" i="7"/>
  <c r="H1441" i="5" s="1"/>
  <c r="I1441" i="5" s="1"/>
  <c r="L9945" i="7"/>
  <c r="H1236" i="5" s="1"/>
  <c r="I1236" i="5" s="1"/>
  <c r="L14806" i="7"/>
  <c r="H1757" i="5" s="1"/>
  <c r="G1757" i="5"/>
  <c r="L15327" i="7"/>
  <c r="H1818" i="5" s="1"/>
  <c r="G1818" i="5"/>
  <c r="L14393" i="7"/>
  <c r="H1714" i="5" s="1"/>
  <c r="G1714" i="5"/>
  <c r="L5342" i="7"/>
  <c r="H725" i="5" s="1"/>
  <c r="G725" i="5"/>
  <c r="L9858" i="7"/>
  <c r="H1227" i="5" s="1"/>
  <c r="I1227" i="5" s="1"/>
  <c r="L9596" i="7"/>
  <c r="H1197" i="5" s="1"/>
  <c r="I1197" i="5" s="1"/>
  <c r="L5969" i="7"/>
  <c r="H797" i="5" s="1"/>
  <c r="G797" i="5"/>
  <c r="L5933" i="7"/>
  <c r="H793" i="5" s="1"/>
  <c r="G793" i="5"/>
  <c r="L5897" i="7"/>
  <c r="H789" i="5" s="1"/>
  <c r="G789" i="5"/>
  <c r="L5861" i="7"/>
  <c r="H785" i="5" s="1"/>
  <c r="G785" i="5"/>
  <c r="L5825" i="7"/>
  <c r="H781" i="5" s="1"/>
  <c r="G781" i="5"/>
  <c r="L5676" i="7"/>
  <c r="H764" i="5" s="1"/>
  <c r="G764" i="5"/>
  <c r="L5193" i="7"/>
  <c r="H709" i="5" s="1"/>
  <c r="G709" i="5"/>
  <c r="L5121" i="7"/>
  <c r="H701" i="5" s="1"/>
  <c r="G701" i="5"/>
  <c r="L5049" i="7"/>
  <c r="H693" i="5" s="1"/>
  <c r="G693" i="5"/>
  <c r="L9663" i="7"/>
  <c r="H1206" i="5" s="1"/>
  <c r="I1206" i="5" s="1"/>
  <c r="L9480" i="7"/>
  <c r="H1183" i="5" s="1"/>
  <c r="I1183" i="5" s="1"/>
  <c r="L9293" i="7"/>
  <c r="H1162" i="5" s="1"/>
  <c r="I1162" i="5" s="1"/>
  <c r="L9115" i="7"/>
  <c r="H1144" i="5" s="1"/>
  <c r="I1144" i="5" s="1"/>
  <c r="L8937" i="7"/>
  <c r="H1126" i="5" s="1"/>
  <c r="I1126" i="5" s="1"/>
  <c r="L8837" i="7"/>
  <c r="H1114" i="5" s="1"/>
  <c r="I1114" i="5" s="1"/>
  <c r="L8669" i="7"/>
  <c r="H1098" i="5" s="1"/>
  <c r="I1098" i="5" s="1"/>
  <c r="L7067" i="7"/>
  <c r="H921" i="5" s="1"/>
  <c r="I921" i="5" s="1"/>
  <c r="L7017" i="7"/>
  <c r="H915" i="5" s="1"/>
  <c r="I915" i="5" s="1"/>
  <c r="L6981" i="7"/>
  <c r="H911" i="5" s="1"/>
  <c r="I911" i="5" s="1"/>
  <c r="L6936" i="7"/>
  <c r="H906" i="5" s="1"/>
  <c r="I906" i="5" s="1"/>
  <c r="L6900" i="7"/>
  <c r="H902" i="5" s="1"/>
  <c r="I902" i="5" s="1"/>
  <c r="L6864" i="7"/>
  <c r="H898" i="5" s="1"/>
  <c r="I898" i="5" s="1"/>
  <c r="L6828" i="7"/>
  <c r="H894" i="5" s="1"/>
  <c r="I894" i="5" s="1"/>
  <c r="L6289" i="7"/>
  <c r="H833" i="5" s="1"/>
  <c r="I833" i="5" s="1"/>
  <c r="L6050" i="7"/>
  <c r="H806" i="5" s="1"/>
  <c r="I806" i="5" s="1"/>
  <c r="L6014" i="7"/>
  <c r="H802" i="5" s="1"/>
  <c r="I802" i="5" s="1"/>
  <c r="L5960" i="7"/>
  <c r="H796" i="5" s="1"/>
  <c r="I796" i="5" s="1"/>
  <c r="L5888" i="7"/>
  <c r="H788" i="5" s="1"/>
  <c r="I788" i="5" s="1"/>
  <c r="L5816" i="7"/>
  <c r="H780" i="5" s="1"/>
  <c r="I780" i="5" s="1"/>
  <c r="L9796" i="7"/>
  <c r="H1221" i="5" s="1"/>
  <c r="I1221" i="5" s="1"/>
  <c r="L5736" i="7"/>
  <c r="H770" i="5" s="1"/>
  <c r="G770" i="5"/>
  <c r="L5220" i="7"/>
  <c r="H712" i="5" s="1"/>
  <c r="G712" i="5"/>
  <c r="L5148" i="7"/>
  <c r="H704" i="5" s="1"/>
  <c r="G704" i="5"/>
  <c r="L5076" i="7"/>
  <c r="H696" i="5" s="1"/>
  <c r="G696" i="5"/>
  <c r="L3623" i="7"/>
  <c r="H530" i="5" s="1"/>
  <c r="I530" i="5" s="1"/>
  <c r="L5312" i="7"/>
  <c r="H722" i="5" s="1"/>
  <c r="I722" i="5" s="1"/>
  <c r="L3282" i="7"/>
  <c r="H491" i="5" s="1"/>
  <c r="I491" i="5" s="1"/>
  <c r="L3210" i="7"/>
  <c r="H483" i="5" s="1"/>
  <c r="I483" i="5" s="1"/>
  <c r="L3138" i="7"/>
  <c r="H475" i="5" s="1"/>
  <c r="I475" i="5" s="1"/>
  <c r="L8432" i="7"/>
  <c r="H1073" i="5" s="1"/>
  <c r="I1073" i="5" s="1"/>
  <c r="L8184" i="7"/>
  <c r="H1047" i="5" s="1"/>
  <c r="I1047" i="5" s="1"/>
  <c r="L3083" i="7"/>
  <c r="H467" i="5" s="1"/>
  <c r="I467" i="5" s="1"/>
  <c r="L4819" i="7"/>
  <c r="H665" i="5" s="1"/>
  <c r="I665" i="5" s="1"/>
  <c r="L4293" i="7"/>
  <c r="H607" i="5" s="1"/>
  <c r="I607" i="5" s="1"/>
  <c r="L4149" i="7"/>
  <c r="H591" i="5" s="1"/>
  <c r="I591" i="5" s="1"/>
  <c r="L3728" i="7"/>
  <c r="H541" i="5" s="1"/>
  <c r="I541" i="5" s="1"/>
  <c r="L8498" i="7"/>
  <c r="H1080" i="5" s="1"/>
  <c r="I1080" i="5" s="1"/>
  <c r="L8413" i="7"/>
  <c r="H1071" i="5" s="1"/>
  <c r="I1071" i="5" s="1"/>
  <c r="L8110" i="7"/>
  <c r="H1040" i="5" s="1"/>
  <c r="I1040" i="5" s="1"/>
  <c r="L8377" i="7"/>
  <c r="H1067" i="5" s="1"/>
  <c r="I1067" i="5" s="1"/>
  <c r="L7584" i="7"/>
  <c r="H982" i="5" s="1"/>
  <c r="I982" i="5" s="1"/>
  <c r="L7512" i="7"/>
  <c r="H974" i="5" s="1"/>
  <c r="I974" i="5" s="1"/>
  <c r="L7416" i="7"/>
  <c r="H962" i="5" s="1"/>
  <c r="I962" i="5" s="1"/>
  <c r="L7344" i="7"/>
  <c r="H954" i="5" s="1"/>
  <c r="I954" i="5" s="1"/>
  <c r="L7272" i="7"/>
  <c r="H946" i="5" s="1"/>
  <c r="I946" i="5" s="1"/>
  <c r="L3292" i="7"/>
  <c r="H492" i="5" s="1"/>
  <c r="I492" i="5" s="1"/>
  <c r="L1702" i="7"/>
  <c r="H290" i="5" s="1"/>
  <c r="I290" i="5" s="1"/>
  <c r="L7689" i="7"/>
  <c r="H997" i="5" s="1"/>
  <c r="I997" i="5" s="1"/>
  <c r="L7158" i="7"/>
  <c r="H932" i="5" s="1"/>
  <c r="I932" i="5" s="1"/>
  <c r="L7740" i="7"/>
  <c r="H1002" i="5" s="1"/>
  <c r="I1002" i="5" s="1"/>
  <c r="L7575" i="7"/>
  <c r="H981" i="5" s="1"/>
  <c r="I981" i="5" s="1"/>
  <c r="L7502" i="7"/>
  <c r="H972" i="5" s="1"/>
  <c r="I972" i="5" s="1"/>
  <c r="L7425" i="7"/>
  <c r="H963" i="5" s="1"/>
  <c r="I963" i="5" s="1"/>
  <c r="L7353" i="7"/>
  <c r="H955" i="5" s="1"/>
  <c r="I955" i="5" s="1"/>
  <c r="L7281" i="7"/>
  <c r="H947" i="5" s="1"/>
  <c r="I947" i="5" s="1"/>
  <c r="L7654" i="7"/>
  <c r="H990" i="5" s="1"/>
  <c r="I990" i="5" s="1"/>
  <c r="L7167" i="7"/>
  <c r="H933" i="5" s="1"/>
  <c r="I933" i="5" s="1"/>
  <c r="L3378" i="7"/>
  <c r="H500" i="5" s="1"/>
  <c r="I500" i="5" s="1"/>
  <c r="L7149" i="7"/>
  <c r="H931" i="5" s="1"/>
  <c r="I931" i="5" s="1"/>
  <c r="L20" i="7"/>
  <c r="H15" i="5" s="1"/>
  <c r="K20" i="7"/>
  <c r="G15" i="5" s="1"/>
  <c r="K404" i="7"/>
  <c r="G63" i="5" s="1"/>
  <c r="I63" i="5" s="1"/>
  <c r="K596" i="7"/>
  <c r="G100" i="5" s="1"/>
  <c r="I100" i="5" s="1"/>
  <c r="K644" i="7"/>
  <c r="G108" i="5" s="1"/>
  <c r="I108" i="5" s="1"/>
  <c r="K705" i="7"/>
  <c r="G117" i="5" s="1"/>
  <c r="I117" i="5" s="1"/>
  <c r="K828" i="7"/>
  <c r="G140" i="5" s="1"/>
  <c r="I140" i="5" s="1"/>
  <c r="K876" i="7"/>
  <c r="G148" i="5" s="1"/>
  <c r="I148" i="5" s="1"/>
  <c r="K915" i="7"/>
  <c r="G154" i="5" s="1"/>
  <c r="I154" i="5" s="1"/>
  <c r="K949" i="7"/>
  <c r="G159" i="5" s="1"/>
  <c r="I159" i="5" s="1"/>
  <c r="K973" i="7"/>
  <c r="G163" i="5" s="1"/>
  <c r="I163" i="5" s="1"/>
  <c r="K998" i="7"/>
  <c r="G168" i="5" s="1"/>
  <c r="I168" i="5" s="1"/>
  <c r="K1030" i="7"/>
  <c r="G172" i="5" s="1"/>
  <c r="I172" i="5" s="1"/>
  <c r="L1047" i="7"/>
  <c r="H175" i="5" s="1"/>
  <c r="K1059" i="7"/>
  <c r="G177" i="5" s="1"/>
  <c r="I177" i="5" s="1"/>
  <c r="L1095" i="7"/>
  <c r="H183" i="5" s="1"/>
  <c r="K1106" i="7"/>
  <c r="G184" i="5" s="1"/>
  <c r="I184" i="5" s="1"/>
  <c r="L13485" i="7"/>
  <c r="H1609" i="5" s="1"/>
  <c r="I1609" i="5" s="1"/>
  <c r="L13169" i="7"/>
  <c r="H1576" i="5" s="1"/>
  <c r="I1576" i="5" s="1"/>
  <c r="L11851" i="7"/>
  <c r="H1437" i="5" s="1"/>
  <c r="I1437" i="5" s="1"/>
  <c r="L11811" i="7"/>
  <c r="H1433" i="5" s="1"/>
  <c r="I1433" i="5" s="1"/>
  <c r="L11488" i="7"/>
  <c r="H1400" i="5" s="1"/>
  <c r="I1400" i="5" s="1"/>
  <c r="L9914" i="7"/>
  <c r="H1233" i="5" s="1"/>
  <c r="I1233" i="5" s="1"/>
  <c r="L14384" i="7"/>
  <c r="H1713" i="5" s="1"/>
  <c r="G1713" i="5"/>
  <c r="L5639" i="7"/>
  <c r="H760" i="5" s="1"/>
  <c r="G760" i="5"/>
  <c r="L5175" i="7"/>
  <c r="H707" i="5" s="1"/>
  <c r="G707" i="5"/>
  <c r="L5103" i="7"/>
  <c r="H699" i="5" s="1"/>
  <c r="G699" i="5"/>
  <c r="L5031" i="7"/>
  <c r="H691" i="5" s="1"/>
  <c r="G691" i="5"/>
  <c r="L9630" i="7"/>
  <c r="H1201" i="5" s="1"/>
  <c r="I1201" i="5" s="1"/>
  <c r="L9469" i="7"/>
  <c r="H1182" i="5" s="1"/>
  <c r="I1182" i="5" s="1"/>
  <c r="L9257" i="7"/>
  <c r="H1158" i="5" s="1"/>
  <c r="I1158" i="5" s="1"/>
  <c r="L9106" i="7"/>
  <c r="H1143" i="5" s="1"/>
  <c r="I1143" i="5" s="1"/>
  <c r="L8928" i="7"/>
  <c r="H1125" i="5" s="1"/>
  <c r="I1125" i="5" s="1"/>
  <c r="L8815" i="7"/>
  <c r="H1112" i="5" s="1"/>
  <c r="I1112" i="5" s="1"/>
  <c r="L8647" i="7"/>
  <c r="H1096" i="5" s="1"/>
  <c r="I1096" i="5" s="1"/>
  <c r="L7044" i="7"/>
  <c r="H918" i="5" s="1"/>
  <c r="I918" i="5" s="1"/>
  <c r="L7008" i="7"/>
  <c r="H914" i="5" s="1"/>
  <c r="I914" i="5" s="1"/>
  <c r="L6972" i="7"/>
  <c r="H910" i="5" s="1"/>
  <c r="I910" i="5" s="1"/>
  <c r="L6927" i="7"/>
  <c r="H905" i="5" s="1"/>
  <c r="I905" i="5" s="1"/>
  <c r="L6891" i="7"/>
  <c r="H901" i="5" s="1"/>
  <c r="I901" i="5" s="1"/>
  <c r="L6855" i="7"/>
  <c r="H897" i="5" s="1"/>
  <c r="I897" i="5" s="1"/>
  <c r="L6280" i="7"/>
  <c r="H832" i="5" s="1"/>
  <c r="I832" i="5" s="1"/>
  <c r="L6041" i="7"/>
  <c r="H805" i="5" s="1"/>
  <c r="I805" i="5" s="1"/>
  <c r="L6005" i="7"/>
  <c r="H801" i="5" s="1"/>
  <c r="I801" i="5" s="1"/>
  <c r="L5942" i="7"/>
  <c r="H794" i="5" s="1"/>
  <c r="I794" i="5" s="1"/>
  <c r="L5870" i="7"/>
  <c r="H786" i="5" s="1"/>
  <c r="I786" i="5" s="1"/>
  <c r="L5798" i="7"/>
  <c r="H778" i="5" s="1"/>
  <c r="I778" i="5" s="1"/>
  <c r="L5202" i="7"/>
  <c r="H710" i="5" s="1"/>
  <c r="G710" i="5"/>
  <c r="L5130" i="7"/>
  <c r="H702" i="5" s="1"/>
  <c r="G702" i="5"/>
  <c r="L5058" i="7"/>
  <c r="H694" i="5" s="1"/>
  <c r="G694" i="5"/>
  <c r="L4398" i="7"/>
  <c r="H618" i="5" s="1"/>
  <c r="I618" i="5" s="1"/>
  <c r="L7879" i="7"/>
  <c r="H1012" i="5" s="1"/>
  <c r="I1012" i="5" s="1"/>
  <c r="L4358" i="7"/>
  <c r="H614" i="5" s="1"/>
  <c r="I614" i="5" s="1"/>
  <c r="L10346" i="7"/>
  <c r="H1277" i="5" s="1"/>
  <c r="I1277" i="5" s="1"/>
  <c r="L4338" i="7"/>
  <c r="H612" i="5" s="1"/>
  <c r="I612" i="5" s="1"/>
  <c r="L4266" i="7"/>
  <c r="H604" i="5" s="1"/>
  <c r="I604" i="5" s="1"/>
  <c r="L4194" i="7"/>
  <c r="H596" i="5" s="1"/>
  <c r="I596" i="5" s="1"/>
  <c r="L4122" i="7"/>
  <c r="H588" i="5" s="1"/>
  <c r="I588" i="5" s="1"/>
  <c r="L4019" i="7"/>
  <c r="H575" i="5" s="1"/>
  <c r="I575" i="5" s="1"/>
  <c r="L3264" i="7"/>
  <c r="H489" i="5" s="1"/>
  <c r="I489" i="5" s="1"/>
  <c r="L3192" i="7"/>
  <c r="H481" i="5" s="1"/>
  <c r="I481" i="5" s="1"/>
  <c r="L8172" i="7"/>
  <c r="H1046" i="5" s="1"/>
  <c r="I1046" i="5" s="1"/>
  <c r="L3072" i="7"/>
  <c r="H466" i="5" s="1"/>
  <c r="I466" i="5" s="1"/>
  <c r="L7768" i="7"/>
  <c r="H1005" i="5" s="1"/>
  <c r="I1005" i="5" s="1"/>
  <c r="L4799" i="7"/>
  <c r="H663" i="5" s="1"/>
  <c r="I663" i="5" s="1"/>
  <c r="L4257" i="7"/>
  <c r="H603" i="5" s="1"/>
  <c r="I603" i="5" s="1"/>
  <c r="L4113" i="7"/>
  <c r="H587" i="5" s="1"/>
  <c r="I587" i="5" s="1"/>
  <c r="L3700" i="7"/>
  <c r="H538" i="5" s="1"/>
  <c r="I538" i="5" s="1"/>
  <c r="L8480" i="7"/>
  <c r="H1078" i="5" s="1"/>
  <c r="I1078" i="5" s="1"/>
  <c r="L8395" i="7"/>
  <c r="H1069" i="5" s="1"/>
  <c r="I1069" i="5" s="1"/>
  <c r="L8029" i="7"/>
  <c r="H1030" i="5" s="1"/>
  <c r="I1030" i="5" s="1"/>
  <c r="L7638" i="7"/>
  <c r="H988" i="5" s="1"/>
  <c r="I988" i="5" s="1"/>
  <c r="L7566" i="7"/>
  <c r="H980" i="5" s="1"/>
  <c r="I980" i="5" s="1"/>
  <c r="L7470" i="7"/>
  <c r="H968" i="5" s="1"/>
  <c r="I968" i="5" s="1"/>
  <c r="L7398" i="7"/>
  <c r="H960" i="5" s="1"/>
  <c r="I960" i="5" s="1"/>
  <c r="L7326" i="7"/>
  <c r="H952" i="5" s="1"/>
  <c r="I952" i="5" s="1"/>
  <c r="L8471" i="7"/>
  <c r="H1077" i="5" s="1"/>
  <c r="I1077" i="5" s="1"/>
  <c r="L7901" i="7"/>
  <c r="H1013" i="5" s="1"/>
  <c r="I1013" i="5" s="1"/>
  <c r="L7212" i="7"/>
  <c r="H938" i="5" s="1"/>
  <c r="I938" i="5" s="1"/>
  <c r="L7122" i="7"/>
  <c r="H928" i="5" s="1"/>
  <c r="I928" i="5" s="1"/>
  <c r="L7629" i="7"/>
  <c r="H987" i="5" s="1"/>
  <c r="I987" i="5" s="1"/>
  <c r="L7557" i="7"/>
  <c r="H979" i="5" s="1"/>
  <c r="I979" i="5" s="1"/>
  <c r="L7479" i="7"/>
  <c r="H969" i="5" s="1"/>
  <c r="I969" i="5" s="1"/>
  <c r="L7407" i="7"/>
  <c r="H961" i="5" s="1"/>
  <c r="I961" i="5" s="1"/>
  <c r="L7335" i="7"/>
  <c r="H953" i="5" s="1"/>
  <c r="I953" i="5" s="1"/>
  <c r="L7263" i="7"/>
  <c r="H945" i="5" s="1"/>
  <c r="I945" i="5" s="1"/>
  <c r="L7221" i="7"/>
  <c r="H939" i="5" s="1"/>
  <c r="I939" i="5" s="1"/>
  <c r="L7131" i="7"/>
  <c r="H929" i="5" s="1"/>
  <c r="I929" i="5" s="1"/>
  <c r="L8442" i="7"/>
  <c r="H1074" i="5" s="1"/>
  <c r="I1074" i="5" s="1"/>
  <c r="L7113" i="7"/>
  <c r="H927" i="5" s="1"/>
  <c r="I927" i="5" s="1"/>
  <c r="L1836" i="5"/>
  <c r="L252" i="5"/>
  <c r="L179" i="7"/>
  <c r="H19" i="5" s="1"/>
  <c r="L694" i="7"/>
  <c r="H116" i="5" s="1"/>
  <c r="L14909" i="7"/>
  <c r="H1768" i="5" s="1"/>
  <c r="G1768" i="5"/>
  <c r="L14682" i="7"/>
  <c r="H1747" i="5" s="1"/>
  <c r="G1747" i="5"/>
  <c r="L14750" i="7"/>
  <c r="H1756" i="5" s="1"/>
  <c r="G1756" i="5"/>
  <c r="L12586" i="7"/>
  <c r="H1520" i="5" s="1"/>
  <c r="G1520" i="5"/>
  <c r="L12462" i="7"/>
  <c r="H1512" i="5" s="1"/>
  <c r="G1512" i="5"/>
  <c r="L12271" i="7"/>
  <c r="H1488" i="5" s="1"/>
  <c r="G1488" i="5"/>
  <c r="L11860" i="7"/>
  <c r="H1438" i="5" s="1"/>
  <c r="I1438" i="5" s="1"/>
  <c r="L11309" i="7"/>
  <c r="H1381" i="5" s="1"/>
  <c r="G1381" i="5"/>
  <c r="L11214" i="7"/>
  <c r="H1371" i="5" s="1"/>
  <c r="G1371" i="5"/>
  <c r="L10920" i="7"/>
  <c r="H1336" i="5" s="1"/>
  <c r="G1336" i="5"/>
  <c r="L11173" i="7"/>
  <c r="H1366" i="5" s="1"/>
  <c r="G1366" i="5"/>
  <c r="L10829" i="7"/>
  <c r="H1327" i="5" s="1"/>
  <c r="I1327" i="5" s="1"/>
  <c r="L10206" i="7"/>
  <c r="H1263" i="5" s="1"/>
  <c r="G1263" i="5"/>
  <c r="L15347" i="7"/>
  <c r="H1820" i="5" s="1"/>
  <c r="G1820" i="5"/>
  <c r="L15288" i="7"/>
  <c r="H1813" i="5" s="1"/>
  <c r="G1813" i="5"/>
  <c r="L15033" i="7"/>
  <c r="H1781" i="5" s="1"/>
  <c r="G1781" i="5"/>
  <c r="L14815" i="7"/>
  <c r="H1758" i="5" s="1"/>
  <c r="G1758" i="5"/>
  <c r="L14619" i="7"/>
  <c r="H1741" i="5" s="1"/>
  <c r="G1741" i="5"/>
  <c r="L14562" i="7"/>
  <c r="H1734" i="5" s="1"/>
  <c r="G1734" i="5"/>
  <c r="L14517" i="7"/>
  <c r="H1729" i="5" s="1"/>
  <c r="G1729" i="5"/>
  <c r="L14472" i="7"/>
  <c r="H1724" i="5" s="1"/>
  <c r="G1724" i="5"/>
  <c r="L14421" i="7"/>
  <c r="H1717" i="5" s="1"/>
  <c r="G1717" i="5"/>
  <c r="L14337" i="7"/>
  <c r="H1707" i="5" s="1"/>
  <c r="G1707" i="5"/>
  <c r="L14238" i="7"/>
  <c r="H1700" i="5" s="1"/>
  <c r="G1700" i="5"/>
  <c r="L15095" i="7"/>
  <c r="H1789" i="5" s="1"/>
  <c r="I1789" i="5" s="1"/>
  <c r="L14899" i="7"/>
  <c r="H1767" i="5" s="1"/>
  <c r="G1767" i="5"/>
  <c r="L15084" i="7"/>
  <c r="H1788" i="5" s="1"/>
  <c r="I1788" i="5" s="1"/>
  <c r="L15104" i="7"/>
  <c r="H1790" i="5" s="1"/>
  <c r="I1790" i="5" s="1"/>
  <c r="L14104" i="7"/>
  <c r="H1685" i="5" s="1"/>
  <c r="G1685" i="5"/>
  <c r="L13850" i="7"/>
  <c r="H1646" i="5" s="1"/>
  <c r="G1646" i="5"/>
  <c r="L13751" i="7"/>
  <c r="H1632" i="5" s="1"/>
  <c r="G1632" i="5"/>
  <c r="L13637" i="7"/>
  <c r="H1626" i="5" s="1"/>
  <c r="I1626" i="5" s="1"/>
  <c r="L13451" i="7"/>
  <c r="H1606" i="5" s="1"/>
  <c r="I1606" i="5" s="1"/>
  <c r="L13415" i="7"/>
  <c r="H1602" i="5" s="1"/>
  <c r="I1602" i="5" s="1"/>
  <c r="L13304" i="7"/>
  <c r="H1589" i="5" s="1"/>
  <c r="I1589" i="5" s="1"/>
  <c r="L13202" i="7"/>
  <c r="H1579" i="5" s="1"/>
  <c r="I1579" i="5" s="1"/>
  <c r="L13127" i="7"/>
  <c r="H1572" i="5" s="1"/>
  <c r="I1572" i="5" s="1"/>
  <c r="L12860" i="7"/>
  <c r="H1545" i="5" s="1"/>
  <c r="I1545" i="5" s="1"/>
  <c r="H1689" i="5"/>
  <c r="G1689" i="5"/>
  <c r="L13616" i="7"/>
  <c r="H1623" i="5" s="1"/>
  <c r="I1623" i="5" s="1"/>
  <c r="L12506" i="7"/>
  <c r="H1517" i="5" s="1"/>
  <c r="G1517" i="5"/>
  <c r="L12384" i="7"/>
  <c r="H1503" i="5" s="1"/>
  <c r="G1503" i="5"/>
  <c r="L12317" i="7"/>
  <c r="H1494" i="5" s="1"/>
  <c r="G1494" i="5"/>
  <c r="L12490" i="7"/>
  <c r="H1515" i="5" s="1"/>
  <c r="I1515" i="5" s="1"/>
  <c r="L12205" i="7"/>
  <c r="H1478" i="5" s="1"/>
  <c r="I1478" i="5" s="1"/>
  <c r="L11789" i="7"/>
  <c r="H1431" i="5" s="1"/>
  <c r="I1431" i="5" s="1"/>
  <c r="L11291" i="7"/>
  <c r="H1379" i="5" s="1"/>
  <c r="G1379" i="5"/>
  <c r="L11144" i="7"/>
  <c r="H1364" i="5" s="1"/>
  <c r="G1364" i="5"/>
  <c r="L12050" i="7"/>
  <c r="H1459" i="5" s="1"/>
  <c r="G1459" i="5"/>
  <c r="L11387" i="7"/>
  <c r="H1389" i="5" s="1"/>
  <c r="I1389" i="5" s="1"/>
  <c r="L11765" i="7"/>
  <c r="H1429" i="5" s="1"/>
  <c r="I1429" i="5" s="1"/>
  <c r="L11548" i="7"/>
  <c r="H1406" i="5" s="1"/>
  <c r="I1406" i="5" s="1"/>
  <c r="L11272" i="7"/>
  <c r="H1377" i="5" s="1"/>
  <c r="G1377" i="5"/>
  <c r="L11087" i="7"/>
  <c r="H1359" i="5" s="1"/>
  <c r="I1359" i="5" s="1"/>
  <c r="L10495" i="7"/>
  <c r="H1291" i="5" s="1"/>
  <c r="I1291" i="5" s="1"/>
  <c r="L10720" i="7"/>
  <c r="H1315" i="5" s="1"/>
  <c r="I1315" i="5" s="1"/>
  <c r="L10012" i="7"/>
  <c r="H1243" i="5" s="1"/>
  <c r="I1243" i="5" s="1"/>
  <c r="L10660" i="7"/>
  <c r="H1309" i="5" s="1"/>
  <c r="I1309" i="5" s="1"/>
  <c r="L10088" i="7"/>
  <c r="H1251" i="5" s="1"/>
  <c r="G1251" i="5"/>
  <c r="L10970" i="7"/>
  <c r="H1343" i="5" s="1"/>
  <c r="I1343" i="5" s="1"/>
  <c r="L10682" i="7"/>
  <c r="H1311" i="5" s="1"/>
  <c r="I1311" i="5" s="1"/>
  <c r="L10516" i="7"/>
  <c r="H1293" i="5" s="1"/>
  <c r="I1293" i="5" s="1"/>
  <c r="L10255" i="7"/>
  <c r="H1268" i="5" s="1"/>
  <c r="G1268" i="5"/>
  <c r="L10059" i="7"/>
  <c r="H1248" i="5" s="1"/>
  <c r="G1248" i="5"/>
  <c r="L9954" i="7"/>
  <c r="H1237" i="5" s="1"/>
  <c r="I1237" i="5" s="1"/>
  <c r="L9992" i="7"/>
  <c r="H1241" i="5" s="1"/>
  <c r="I1241" i="5" s="1"/>
  <c r="L14843" i="7"/>
  <c r="H1761" i="5" s="1"/>
  <c r="G1761" i="5"/>
  <c r="L14591" i="7"/>
  <c r="H1737" i="5" s="1"/>
  <c r="G1737" i="5"/>
  <c r="L14481" i="7"/>
  <c r="H1725" i="5" s="1"/>
  <c r="G1725" i="5"/>
  <c r="L14195" i="7"/>
  <c r="H1696" i="5" s="1"/>
  <c r="G1696" i="5"/>
  <c r="L14204" i="7"/>
  <c r="H1697" i="5" s="1"/>
  <c r="G1697" i="5"/>
  <c r="L14166" i="7"/>
  <c r="H1693" i="5" s="1"/>
  <c r="G1693" i="5"/>
  <c r="L14067" i="7"/>
  <c r="H1678" i="5" s="1"/>
  <c r="G1678" i="5"/>
  <c r="L11932" i="7"/>
  <c r="H1446" i="5" s="1"/>
  <c r="G1446" i="5"/>
  <c r="L12351" i="7"/>
  <c r="H1498" i="5" s="1"/>
  <c r="G1498" i="5"/>
  <c r="L11328" i="7"/>
  <c r="H1383" i="5" s="1"/>
  <c r="G1383" i="5"/>
  <c r="L12061" i="7"/>
  <c r="H1462" i="5" s="1"/>
  <c r="G1462" i="5"/>
  <c r="L10128" i="7"/>
  <c r="H1255" i="5" s="1"/>
  <c r="G1255" i="5"/>
  <c r="L10337" i="7"/>
  <c r="H1276" i="5" s="1"/>
  <c r="I1276" i="5" s="1"/>
  <c r="K933" i="7"/>
  <c r="G157" i="5" s="1"/>
  <c r="I157" i="5" s="1"/>
  <c r="K1014" i="7"/>
  <c r="G170" i="5" s="1"/>
  <c r="I170" i="5" s="1"/>
  <c r="K1047" i="7"/>
  <c r="G175" i="5" s="1"/>
  <c r="K1095" i="7"/>
  <c r="G183" i="5" s="1"/>
  <c r="I183" i="5" s="1"/>
  <c r="L15419" i="7"/>
  <c r="H1830" i="5" s="1"/>
  <c r="I1830" i="5" s="1"/>
  <c r="L15446" i="7"/>
  <c r="H1831" i="5" s="1"/>
  <c r="I1831" i="5" s="1"/>
  <c r="L14957" i="7"/>
  <c r="H1771" i="5" s="1"/>
  <c r="G1771" i="5"/>
  <c r="H1746" i="5"/>
  <c r="G1746" i="5"/>
  <c r="L14610" i="7"/>
  <c r="H1740" i="5" s="1"/>
  <c r="G1740" i="5"/>
  <c r="L14553" i="7"/>
  <c r="H1733" i="5" s="1"/>
  <c r="G1733" i="5"/>
  <c r="L14508" i="7"/>
  <c r="H1728" i="5" s="1"/>
  <c r="G1728" i="5"/>
  <c r="L14463" i="7"/>
  <c r="H1723" i="5" s="1"/>
  <c r="G1723" i="5"/>
  <c r="L14412" i="7"/>
  <c r="H1716" i="5" s="1"/>
  <c r="G1716" i="5"/>
  <c r="L14309" i="7"/>
  <c r="H1706" i="5" s="1"/>
  <c r="G1706" i="5"/>
  <c r="L14218" i="7"/>
  <c r="H1698" i="5" s="1"/>
  <c r="G1698" i="5"/>
  <c r="L15135" i="7"/>
  <c r="H1793" i="5" s="1"/>
  <c r="I1793" i="5" s="1"/>
  <c r="L14881" i="7"/>
  <c r="H1765" i="5" s="1"/>
  <c r="G1765" i="5"/>
  <c r="L14709" i="7"/>
  <c r="H1750" i="5" s="1"/>
  <c r="G1750" i="5"/>
  <c r="L14153" i="7"/>
  <c r="H1691" i="5" s="1"/>
  <c r="G1691" i="5"/>
  <c r="L13910" i="7"/>
  <c r="H1653" i="5" s="1"/>
  <c r="G1653" i="5"/>
  <c r="L13810" i="7"/>
  <c r="H1639" i="5" s="1"/>
  <c r="G1639" i="5"/>
  <c r="L11970" i="7"/>
  <c r="H1448" i="5" s="1"/>
  <c r="G1448" i="5"/>
  <c r="L13442" i="7"/>
  <c r="H1605" i="5" s="1"/>
  <c r="I1605" i="5" s="1"/>
  <c r="L13406" i="7"/>
  <c r="H1601" i="5" s="1"/>
  <c r="I1601" i="5" s="1"/>
  <c r="L13295" i="7"/>
  <c r="H1588" i="5" s="1"/>
  <c r="I1588" i="5" s="1"/>
  <c r="L13193" i="7"/>
  <c r="H1578" i="5" s="1"/>
  <c r="I1578" i="5" s="1"/>
  <c r="L13103" i="7"/>
  <c r="H1570" i="5" s="1"/>
  <c r="I1570" i="5" s="1"/>
  <c r="L13013" i="7"/>
  <c r="H1560" i="5" s="1"/>
  <c r="I1560" i="5" s="1"/>
  <c r="L12851" i="7"/>
  <c r="H1544" i="5" s="1"/>
  <c r="I1544" i="5" s="1"/>
  <c r="L12305" i="7"/>
  <c r="H1492" i="5" s="1"/>
  <c r="G1492" i="5"/>
  <c r="L12183" i="7"/>
  <c r="H1476" i="5" s="1"/>
  <c r="I1476" i="5" s="1"/>
  <c r="L12102" i="7"/>
  <c r="H1465" i="5" s="1"/>
  <c r="I1465" i="5" s="1"/>
  <c r="L11632" i="7"/>
  <c r="H1414" i="5" s="1"/>
  <c r="I1414" i="5" s="1"/>
  <c r="L11994" i="7"/>
  <c r="H1453" i="5" s="1"/>
  <c r="G1453" i="5"/>
  <c r="L11459" i="7"/>
  <c r="H1397" i="5" s="1"/>
  <c r="I1397" i="5" s="1"/>
  <c r="L11358" i="7"/>
  <c r="H1386" i="5" s="1"/>
  <c r="G1386" i="5"/>
  <c r="L11260" i="7"/>
  <c r="H1376" i="5" s="1"/>
  <c r="G1376" i="5"/>
  <c r="L11842" i="7"/>
  <c r="H1436" i="5" s="1"/>
  <c r="I1436" i="5" s="1"/>
  <c r="L11319" i="7"/>
  <c r="H1382" i="5" s="1"/>
  <c r="G1382" i="5"/>
  <c r="L10911" i="7"/>
  <c r="H1335" i="5" s="1"/>
  <c r="G1335" i="5"/>
  <c r="L11869" i="7"/>
  <c r="H1439" i="5" s="1"/>
  <c r="I1439" i="5" s="1"/>
  <c r="L11498" i="7"/>
  <c r="H1401" i="5" s="1"/>
  <c r="I1401" i="5" s="1"/>
  <c r="L11241" i="7"/>
  <c r="H1374" i="5" s="1"/>
  <c r="G1374" i="5"/>
  <c r="L10982" i="7"/>
  <c r="H1346" i="5" s="1"/>
  <c r="I1346" i="5" s="1"/>
  <c r="L10226" i="7"/>
  <c r="H1265" i="5" s="1"/>
  <c r="G1265" i="5"/>
  <c r="L10607" i="7"/>
  <c r="H1304" i="5" s="1"/>
  <c r="I1304" i="5" s="1"/>
  <c r="L9963" i="7"/>
  <c r="H1238" i="5" s="1"/>
  <c r="I1238" i="5" s="1"/>
  <c r="L10758" i="7"/>
  <c r="H1319" i="5" s="1"/>
  <c r="I1319" i="5" s="1"/>
  <c r="L10749" i="7"/>
  <c r="H1318" i="5" s="1"/>
  <c r="I1318" i="5" s="1"/>
  <c r="L10671" i="7"/>
  <c r="H1310" i="5" s="1"/>
  <c r="I1310" i="5" s="1"/>
  <c r="L10438" i="7"/>
  <c r="H1286" i="5" s="1"/>
  <c r="I1286" i="5" s="1"/>
  <c r="H1323" i="5"/>
  <c r="I1323" i="5" s="1"/>
  <c r="H1271" i="5"/>
  <c r="I1271" i="5" s="1"/>
  <c r="L10039" i="7"/>
  <c r="H1246" i="5" s="1"/>
  <c r="I1246" i="5" s="1"/>
  <c r="L9936" i="7"/>
  <c r="H1235" i="5" s="1"/>
  <c r="I1235" i="5" s="1"/>
  <c r="L15302" i="7"/>
  <c r="H1815" i="5" s="1"/>
  <c r="G1815" i="5"/>
  <c r="L14628" i="7"/>
  <c r="H1742" i="5" s="1"/>
  <c r="G1742" i="5"/>
  <c r="L14535" i="7"/>
  <c r="H1731" i="5" s="1"/>
  <c r="G1731" i="5"/>
  <c r="L14430" i="7"/>
  <c r="H1718" i="5" s="1"/>
  <c r="G1718" i="5"/>
  <c r="L14357" i="7"/>
  <c r="H1710" i="5" s="1"/>
  <c r="G1710" i="5"/>
  <c r="L14247" i="7"/>
  <c r="H1701" i="5" s="1"/>
  <c r="G1701" i="5"/>
  <c r="L13865" i="7"/>
  <c r="H1648" i="5" s="1"/>
  <c r="G1648" i="5"/>
  <c r="L13762" i="7"/>
  <c r="H1635" i="5" s="1"/>
  <c r="G1635" i="5"/>
  <c r="K179" i="7"/>
  <c r="G19" i="5" s="1"/>
  <c r="I19" i="5" s="1"/>
  <c r="K388" i="7"/>
  <c r="G60" i="5" s="1"/>
  <c r="I60" i="5" s="1"/>
  <c r="K420" i="7"/>
  <c r="G66" i="5" s="1"/>
  <c r="I66" i="5" s="1"/>
  <c r="K479" i="7"/>
  <c r="G79" i="5" s="1"/>
  <c r="I79" i="5" s="1"/>
  <c r="K505" i="7"/>
  <c r="G84" i="5" s="1"/>
  <c r="I84" i="5" s="1"/>
  <c r="K521" i="7"/>
  <c r="G86" i="5" s="1"/>
  <c r="I86" i="5" s="1"/>
  <c r="K546" i="7"/>
  <c r="G91" i="5" s="1"/>
  <c r="I91" i="5" s="1"/>
  <c r="K570" i="7"/>
  <c r="G95" i="5" s="1"/>
  <c r="I95" i="5" s="1"/>
  <c r="L587" i="7"/>
  <c r="H98" i="5" s="1"/>
  <c r="I98" i="5" s="1"/>
  <c r="K611" i="7"/>
  <c r="G102" i="5" s="1"/>
  <c r="I102" i="5" s="1"/>
  <c r="K636" i="7"/>
  <c r="G107" i="5" s="1"/>
  <c r="I107" i="5" s="1"/>
  <c r="K652" i="7"/>
  <c r="G109" i="5" s="1"/>
  <c r="I109" i="5" s="1"/>
  <c r="K668" i="7"/>
  <c r="G111" i="5" s="1"/>
  <c r="I111" i="5" s="1"/>
  <c r="K714" i="7"/>
  <c r="G119" i="5" s="1"/>
  <c r="I119" i="5" s="1"/>
  <c r="K787" i="7"/>
  <c r="G134" i="5" s="1"/>
  <c r="I134" i="5" s="1"/>
  <c r="K804" i="7"/>
  <c r="G137" i="5" s="1"/>
  <c r="I137" i="5" s="1"/>
  <c r="K820" i="7"/>
  <c r="G139" i="5" s="1"/>
  <c r="I139" i="5" s="1"/>
  <c r="K867" i="7"/>
  <c r="G146" i="5" s="1"/>
  <c r="I146" i="5" s="1"/>
  <c r="K884" i="7"/>
  <c r="G149" i="5" s="1"/>
  <c r="I149" i="5" s="1"/>
  <c r="K924" i="7"/>
  <c r="G155" i="5" s="1"/>
  <c r="I155" i="5" s="1"/>
  <c r="K958" i="7"/>
  <c r="G161" i="5" s="1"/>
  <c r="I161" i="5" s="1"/>
  <c r="K1006" i="7"/>
  <c r="G169" i="5" s="1"/>
  <c r="I169" i="5" s="1"/>
  <c r="K1039" i="7"/>
  <c r="G174" i="5" s="1"/>
  <c r="I174" i="5" s="1"/>
  <c r="K1067" i="7"/>
  <c r="G178" i="5" s="1"/>
  <c r="I178" i="5" s="1"/>
  <c r="L15202" i="7"/>
  <c r="H1800" i="5" s="1"/>
  <c r="G1800" i="5"/>
  <c r="L15357" i="7"/>
  <c r="H1821" i="5" s="1"/>
  <c r="G1821" i="5"/>
  <c r="L14932" i="7"/>
  <c r="H1769" i="5" s="1"/>
  <c r="G1769" i="5"/>
  <c r="L14646" i="7"/>
  <c r="H1744" i="5" s="1"/>
  <c r="G1744" i="5"/>
  <c r="L14601" i="7"/>
  <c r="H1739" i="5" s="1"/>
  <c r="G1739" i="5"/>
  <c r="L14544" i="7"/>
  <c r="H1732" i="5" s="1"/>
  <c r="G1732" i="5"/>
  <c r="L14499" i="7"/>
  <c r="H1727" i="5" s="1"/>
  <c r="G1727" i="5"/>
  <c r="L14439" i="7"/>
  <c r="H1719" i="5" s="1"/>
  <c r="G1719" i="5"/>
  <c r="L14402" i="7"/>
  <c r="H1715" i="5" s="1"/>
  <c r="G1715" i="5"/>
  <c r="L14298" i="7"/>
  <c r="H1705" i="5" s="1"/>
  <c r="G1705" i="5"/>
  <c r="L15251" i="7"/>
  <c r="H1806" i="5" s="1"/>
  <c r="I1806" i="5" s="1"/>
  <c r="L14946" i="7"/>
  <c r="H1770" i="5" s="1"/>
  <c r="G1770" i="5"/>
  <c r="L14700" i="7"/>
  <c r="H1749" i="5" s="1"/>
  <c r="G1749" i="5"/>
  <c r="L14890" i="7"/>
  <c r="H1766" i="5" s="1"/>
  <c r="G1766" i="5"/>
  <c r="L14691" i="7"/>
  <c r="H1748" i="5" s="1"/>
  <c r="G1748" i="5"/>
  <c r="L14057" i="7"/>
  <c r="H1677" i="5" s="1"/>
  <c r="G1677" i="5"/>
  <c r="L13975" i="7"/>
  <c r="H1664" i="5" s="1"/>
  <c r="G1664" i="5"/>
  <c r="L13890" i="7"/>
  <c r="H1651" i="5" s="1"/>
  <c r="G1651" i="5"/>
  <c r="L13773" i="7"/>
  <c r="H1636" i="5" s="1"/>
  <c r="G1636" i="5"/>
  <c r="L13433" i="7"/>
  <c r="H1604" i="5" s="1"/>
  <c r="I1604" i="5" s="1"/>
  <c r="L13333" i="7"/>
  <c r="H1592" i="5" s="1"/>
  <c r="I1592" i="5" s="1"/>
  <c r="L13286" i="7"/>
  <c r="H1587" i="5" s="1"/>
  <c r="I1587" i="5" s="1"/>
  <c r="L12017" i="7"/>
  <c r="H1455" i="5" s="1"/>
  <c r="G1455" i="5"/>
  <c r="L11704" i="7"/>
  <c r="H1421" i="5" s="1"/>
  <c r="I1421" i="5" s="1"/>
  <c r="L13714" i="7"/>
  <c r="H1629" i="5" s="1"/>
  <c r="I1629" i="5" s="1"/>
  <c r="L12283" i="7"/>
  <c r="H1490" i="5" s="1"/>
  <c r="G1490" i="5"/>
  <c r="L12161" i="7"/>
  <c r="H1472" i="5" s="1"/>
  <c r="I1472" i="5" s="1"/>
  <c r="L11539" i="7"/>
  <c r="H1405" i="5" s="1"/>
  <c r="I1405" i="5" s="1"/>
  <c r="L11954" i="7"/>
  <c r="H1447" i="5" s="1"/>
  <c r="G1447" i="5"/>
  <c r="L11530" i="7"/>
  <c r="H1404" i="5" s="1"/>
  <c r="I1404" i="5" s="1"/>
  <c r="L11348" i="7"/>
  <c r="H1385" i="5" s="1"/>
  <c r="G1385" i="5"/>
  <c r="L11232" i="7"/>
  <c r="H1373" i="5" s="1"/>
  <c r="G1373" i="5"/>
  <c r="L11162" i="7"/>
  <c r="H1365" i="5" s="1"/>
  <c r="G1365" i="5"/>
  <c r="L11833" i="7"/>
  <c r="H1435" i="5" s="1"/>
  <c r="I1435" i="5" s="1"/>
  <c r="L11223" i="7"/>
  <c r="H1372" i="5" s="1"/>
  <c r="G1372" i="5"/>
  <c r="L10887" i="7"/>
  <c r="H1332" i="5" s="1"/>
  <c r="G1332" i="5"/>
  <c r="L10471" i="7"/>
  <c r="H1289" i="5" s="1"/>
  <c r="I1289" i="5" s="1"/>
  <c r="L10177" i="7"/>
  <c r="H1260" i="5" s="1"/>
  <c r="G1260" i="5"/>
  <c r="L10398" i="7"/>
  <c r="H1282" i="5" s="1"/>
  <c r="I1282" i="5" s="1"/>
  <c r="L10598" i="7"/>
  <c r="H1303" i="5" s="1"/>
  <c r="I1303" i="5" s="1"/>
  <c r="L10356" i="7"/>
  <c r="H1278" i="5" s="1"/>
  <c r="I1278" i="5" s="1"/>
  <c r="L10738" i="7"/>
  <c r="H1317" i="5" s="1"/>
  <c r="I1317" i="5" s="1"/>
  <c r="L10625" i="7"/>
  <c r="H1306" i="5" s="1"/>
  <c r="I1306" i="5" s="1"/>
  <c r="L10376" i="7"/>
  <c r="H1280" i="5" s="1"/>
  <c r="I1280" i="5" s="1"/>
  <c r="L10021" i="7"/>
  <c r="H1244" i="5" s="1"/>
  <c r="I1244" i="5" s="1"/>
  <c r="L1244" i="5" l="1"/>
  <c r="L1306" i="5"/>
  <c r="L1282" i="5"/>
  <c r="L1435" i="5"/>
  <c r="L1604" i="5"/>
  <c r="L1235" i="5"/>
  <c r="L1286" i="5"/>
  <c r="L1238" i="5"/>
  <c r="L1346" i="5"/>
  <c r="L1439" i="5"/>
  <c r="L1570" i="5"/>
  <c r="L1605" i="5"/>
  <c r="L1276" i="5"/>
  <c r="L1237" i="5"/>
  <c r="L1311" i="5"/>
  <c r="L1315" i="5"/>
  <c r="L1431" i="5"/>
  <c r="L1515" i="5"/>
  <c r="L1545" i="5"/>
  <c r="L1280" i="5"/>
  <c r="L1317" i="5"/>
  <c r="L1303" i="5"/>
  <c r="L1289" i="5"/>
  <c r="L1404" i="5"/>
  <c r="L1472" i="5"/>
  <c r="L1421" i="5"/>
  <c r="L1592" i="5"/>
  <c r="L1806" i="5"/>
  <c r="L174" i="5"/>
  <c r="L161" i="5"/>
  <c r="L149" i="5"/>
  <c r="L139" i="5"/>
  <c r="L134" i="5"/>
  <c r="L111" i="5"/>
  <c r="L107" i="5"/>
  <c r="L98" i="5"/>
  <c r="L91" i="5"/>
  <c r="L84" i="5"/>
  <c r="L66" i="5"/>
  <c r="L19" i="5"/>
  <c r="L1246" i="5"/>
  <c r="L1323" i="5"/>
  <c r="L1310" i="5"/>
  <c r="L1319" i="5"/>
  <c r="L1304" i="5"/>
  <c r="L1401" i="5"/>
  <c r="L1436" i="5"/>
  <c r="L1414" i="5"/>
  <c r="L1476" i="5"/>
  <c r="L1560" i="5"/>
  <c r="L1578" i="5"/>
  <c r="L1601" i="5"/>
  <c r="L1793" i="5"/>
  <c r="L1830" i="5"/>
  <c r="L157" i="5"/>
  <c r="L1241" i="5"/>
  <c r="L1293" i="5"/>
  <c r="L1343" i="5"/>
  <c r="L1243" i="5"/>
  <c r="L1291" i="5"/>
  <c r="L1406" i="5"/>
  <c r="L1389" i="5"/>
  <c r="L1478" i="5"/>
  <c r="L1623" i="5"/>
  <c r="L1572" i="5"/>
  <c r="L1589" i="5"/>
  <c r="L1606" i="5"/>
  <c r="L1790" i="5"/>
  <c r="L1789" i="5"/>
  <c r="L1438" i="5"/>
  <c r="L1074" i="5"/>
  <c r="L939" i="5"/>
  <c r="L953" i="5"/>
  <c r="L969" i="5"/>
  <c r="L987" i="5"/>
  <c r="L938" i="5"/>
  <c r="L1077" i="5"/>
  <c r="L960" i="5"/>
  <c r="L980" i="5"/>
  <c r="L1030" i="5"/>
  <c r="L1078" i="5"/>
  <c r="L587" i="5"/>
  <c r="L663" i="5"/>
  <c r="L466" i="5"/>
  <c r="L481" i="5"/>
  <c r="L575" i="5"/>
  <c r="L596" i="5"/>
  <c r="L612" i="5"/>
  <c r="L614" i="5"/>
  <c r="L618" i="5"/>
  <c r="L786" i="5"/>
  <c r="L801" i="5"/>
  <c r="L832" i="5"/>
  <c r="L901" i="5"/>
  <c r="L910" i="5"/>
  <c r="L918" i="5"/>
  <c r="L1112" i="5"/>
  <c r="L1143" i="5"/>
  <c r="L1182" i="5"/>
  <c r="L1233" i="5"/>
  <c r="L1433" i="5"/>
  <c r="L1576" i="5"/>
  <c r="L184" i="5"/>
  <c r="L177" i="5"/>
  <c r="L172" i="5"/>
  <c r="L163" i="5"/>
  <c r="L154" i="5"/>
  <c r="L140" i="5"/>
  <c r="L108" i="5"/>
  <c r="L63" i="5"/>
  <c r="L500" i="5"/>
  <c r="L990" i="5"/>
  <c r="L955" i="5"/>
  <c r="L972" i="5"/>
  <c r="L1002" i="5"/>
  <c r="L997" i="5"/>
  <c r="L492" i="5"/>
  <c r="L954" i="5"/>
  <c r="L974" i="5"/>
  <c r="L1067" i="5"/>
  <c r="L1071" i="5"/>
  <c r="L541" i="5"/>
  <c r="L607" i="5"/>
  <c r="L467" i="5"/>
  <c r="L1073" i="5"/>
  <c r="L483" i="5"/>
  <c r="L722" i="5"/>
  <c r="L1221" i="5"/>
  <c r="L788" i="5"/>
  <c r="L802" i="5"/>
  <c r="L833" i="5"/>
  <c r="L898" i="5"/>
  <c r="L906" i="5"/>
  <c r="L915" i="5"/>
  <c r="L1098" i="5"/>
  <c r="L1126" i="5"/>
  <c r="L1162" i="5"/>
  <c r="L1206" i="5"/>
  <c r="L1227" i="5"/>
  <c r="L1441" i="5"/>
  <c r="L1566" i="5"/>
  <c r="L145" i="5"/>
  <c r="L97" i="5"/>
  <c r="L88" i="5"/>
  <c r="L75" i="5"/>
  <c r="L1039" i="5"/>
  <c r="L935" i="5"/>
  <c r="L949" i="5"/>
  <c r="L965" i="5"/>
  <c r="L983" i="5"/>
  <c r="L1059" i="5"/>
  <c r="L1000" i="5"/>
  <c r="L923" i="5"/>
  <c r="L956" i="5"/>
  <c r="L976" i="5"/>
  <c r="L566" i="5"/>
  <c r="L611" i="5"/>
  <c r="L1032" i="5"/>
  <c r="L477" i="5"/>
  <c r="L567" i="5"/>
  <c r="L592" i="5"/>
  <c r="L608" i="5"/>
  <c r="L730" i="5"/>
  <c r="L1011" i="5"/>
  <c r="L820" i="5"/>
  <c r="L782" i="5"/>
  <c r="L798" i="5"/>
  <c r="L810" i="5"/>
  <c r="L895" i="5"/>
  <c r="L903" i="5"/>
  <c r="L912" i="5"/>
  <c r="L1086" i="5"/>
  <c r="L1120" i="5"/>
  <c r="L1151" i="5"/>
  <c r="L1209" i="5"/>
  <c r="L1302" i="5"/>
  <c r="L1305" i="5"/>
  <c r="L1568" i="5"/>
  <c r="L135" i="5"/>
  <c r="L113" i="5"/>
  <c r="L56" i="5"/>
  <c r="L925" i="5"/>
  <c r="L941" i="5"/>
  <c r="L959" i="5"/>
  <c r="L977" i="5"/>
  <c r="L926" i="5"/>
  <c r="L1009" i="5"/>
  <c r="L930" i="5"/>
  <c r="L958" i="5"/>
  <c r="L978" i="5"/>
  <c r="L469" i="5"/>
  <c r="L494" i="5"/>
  <c r="L583" i="5"/>
  <c r="L622" i="5"/>
  <c r="L487" i="5"/>
  <c r="L569" i="5"/>
  <c r="L784" i="5"/>
  <c r="L800" i="5"/>
  <c r="L814" i="5"/>
  <c r="L896" i="5"/>
  <c r="L904" i="5"/>
  <c r="L913" i="5"/>
  <c r="L1092" i="5"/>
  <c r="L1121" i="5"/>
  <c r="L1213" i="5"/>
  <c r="L1398" i="5"/>
  <c r="L1444" i="5"/>
  <c r="L1627" i="5"/>
  <c r="L1603" i="5"/>
  <c r="L1051" i="5"/>
  <c r="L1688" i="5"/>
  <c r="L1177" i="5"/>
  <c r="L659" i="5"/>
  <c r="L1026" i="5"/>
  <c r="L1181" i="5"/>
  <c r="L82" i="5"/>
  <c r="L1797" i="5"/>
  <c r="L634" i="5"/>
  <c r="L423" i="5"/>
  <c r="L1038" i="5"/>
  <c r="L610" i="5"/>
  <c r="L442" i="5"/>
  <c r="L1063" i="5"/>
  <c r="L493" i="5"/>
  <c r="L594" i="5"/>
  <c r="L1475" i="5"/>
  <c r="L1530" i="5"/>
  <c r="L1550" i="5"/>
  <c r="L1567" i="5"/>
  <c r="L531" i="5"/>
  <c r="L651" i="5"/>
  <c r="L1192" i="5"/>
  <c r="L1082" i="5"/>
  <c r="L1103" i="5"/>
  <c r="L1132" i="5"/>
  <c r="L1160" i="5"/>
  <c r="L1229" i="5"/>
  <c r="L1417" i="5"/>
  <c r="L1549" i="5"/>
  <c r="L1581" i="5"/>
  <c r="L1007" i="5"/>
  <c r="L381" i="5"/>
  <c r="L436" i="5"/>
  <c r="L522" i="5"/>
  <c r="L582" i="5"/>
  <c r="L627" i="5"/>
  <c r="L1065" i="5"/>
  <c r="L384" i="5"/>
  <c r="L631" i="5"/>
  <c r="L1057" i="5"/>
  <c r="L589" i="5"/>
  <c r="L605" i="5"/>
  <c r="L532" i="5"/>
  <c r="L562" i="5"/>
  <c r="L1001" i="5"/>
  <c r="L478" i="5"/>
  <c r="L617" i="5"/>
  <c r="L650" i="5"/>
  <c r="L439" i="5"/>
  <c r="L474" i="5"/>
  <c r="L517" i="5"/>
  <c r="L613" i="5"/>
  <c r="L655" i="5"/>
  <c r="L1481" i="5"/>
  <c r="L1531" i="5"/>
  <c r="L1551" i="5"/>
  <c r="L1580" i="5"/>
  <c r="L529" i="5"/>
  <c r="L673" i="5"/>
  <c r="L1231" i="5"/>
  <c r="L1087" i="5"/>
  <c r="L1109" i="5"/>
  <c r="L1134" i="5"/>
  <c r="L1168" i="5"/>
  <c r="L1242" i="5"/>
  <c r="L1416" i="5"/>
  <c r="L1483" i="5"/>
  <c r="L1548" i="5"/>
  <c r="L1564" i="5"/>
  <c r="L1021" i="5"/>
  <c r="L1022" i="5"/>
  <c r="L373" i="5"/>
  <c r="L460" i="5"/>
  <c r="L590" i="5"/>
  <c r="L635" i="5"/>
  <c r="L516" i="5"/>
  <c r="L361" i="5"/>
  <c r="L585" i="5"/>
  <c r="L601" i="5"/>
  <c r="L616" i="5"/>
  <c r="L1150" i="5"/>
  <c r="L550" i="5"/>
  <c r="L1216" i="5"/>
  <c r="L1347" i="5"/>
  <c r="L1212" i="5"/>
  <c r="L1582" i="5"/>
  <c r="L1571" i="5"/>
  <c r="L1726" i="5"/>
  <c r="L1752" i="5"/>
  <c r="L1824" i="5"/>
  <c r="L1056" i="5"/>
  <c r="L456" i="5"/>
  <c r="L551" i="5"/>
  <c r="L660" i="5"/>
  <c r="L556" i="5"/>
  <c r="L692" i="5"/>
  <c r="L812" i="5"/>
  <c r="L847" i="5"/>
  <c r="L854" i="5"/>
  <c r="L1088" i="5"/>
  <c r="L1106" i="5"/>
  <c r="L1141" i="5"/>
  <c r="L1163" i="5"/>
  <c r="L1186" i="5"/>
  <c r="L1239" i="5"/>
  <c r="L1292" i="5"/>
  <c r="L1218" i="5"/>
  <c r="L1294" i="5"/>
  <c r="L1326" i="5"/>
  <c r="L772" i="5"/>
  <c r="L1349" i="5"/>
  <c r="L1390" i="5"/>
  <c r="L1423" i="5"/>
  <c r="L1596" i="5"/>
  <c r="L1432" i="5"/>
  <c r="L1240" i="5"/>
  <c r="L1353" i="5"/>
  <c r="L1399" i="5"/>
  <c r="L1610" i="5"/>
  <c r="L1569" i="5"/>
  <c r="L1730" i="5"/>
  <c r="L1786" i="5"/>
  <c r="L1827" i="5"/>
  <c r="L1006" i="5"/>
  <c r="L498" i="5"/>
  <c r="L740" i="5"/>
  <c r="L744" i="5"/>
  <c r="L748" i="5"/>
  <c r="L752" i="5"/>
  <c r="L756" i="5"/>
  <c r="L762" i="5"/>
  <c r="L717" i="5"/>
  <c r="L555" i="5"/>
  <c r="L619" i="5"/>
  <c r="L1585" i="5"/>
  <c r="L1619" i="5"/>
  <c r="L1616" i="5"/>
  <c r="L1709" i="5"/>
  <c r="L367" i="5"/>
  <c r="L432" i="5"/>
  <c r="L1253" i="5"/>
  <c r="L1266" i="5"/>
  <c r="L1261" i="5"/>
  <c r="L1254" i="5"/>
  <c r="L1269" i="5"/>
  <c r="L1314" i="5"/>
  <c r="L1395" i="5"/>
  <c r="L1420" i="5"/>
  <c r="L1363" i="5"/>
  <c r="L1506" i="5"/>
  <c r="L1527" i="5"/>
  <c r="L1533" i="5"/>
  <c r="L1537" i="5"/>
  <c r="L1541" i="5"/>
  <c r="L1547" i="5"/>
  <c r="L1654" i="5"/>
  <c r="L1637" i="5"/>
  <c r="L1652" i="5"/>
  <c r="L1695" i="5"/>
  <c r="L142" i="5"/>
  <c r="L28" i="5"/>
  <c r="L560" i="5"/>
  <c r="L851" i="5"/>
  <c r="L855" i="5"/>
  <c r="L1083" i="5"/>
  <c r="L1142" i="5"/>
  <c r="L1287" i="5"/>
  <c r="L1288" i="5"/>
  <c r="L1325" i="5"/>
  <c r="L1427" i="5"/>
  <c r="L1393" i="5"/>
  <c r="L1586" i="5"/>
  <c r="L1607" i="5"/>
  <c r="L1593" i="5"/>
  <c r="L1621" i="5"/>
  <c r="L1624" i="5"/>
  <c r="L1615" i="5"/>
  <c r="L1618" i="5"/>
  <c r="L1787" i="5"/>
  <c r="L1312" i="5"/>
  <c r="L1321" i="5"/>
  <c r="L1412" i="5"/>
  <c r="L1554" i="5"/>
  <c r="L773" i="5"/>
  <c r="L886" i="5"/>
  <c r="L1105" i="5"/>
  <c r="L1152" i="5"/>
  <c r="L1190" i="5"/>
  <c r="L1534" i="5"/>
  <c r="L1538" i="5"/>
  <c r="L1556" i="5"/>
  <c r="L723" i="5"/>
  <c r="L1457" i="5"/>
  <c r="L1458" i="5"/>
  <c r="L1466" i="5"/>
  <c r="L1469" i="5"/>
  <c r="L1491" i="5"/>
  <c r="L1497" i="5"/>
  <c r="L1505" i="5"/>
  <c r="L1510" i="5"/>
  <c r="L1468" i="5"/>
  <c r="L1631" i="5"/>
  <c r="L1649" i="5"/>
  <c r="L1666" i="5"/>
  <c r="L1672" i="5"/>
  <c r="L1679" i="5"/>
  <c r="L1675" i="5"/>
  <c r="L115" i="5"/>
  <c r="L27" i="5"/>
  <c r="L1745" i="5"/>
  <c r="L1782" i="5"/>
  <c r="L219" i="5"/>
  <c r="L396" i="5"/>
  <c r="L410" i="5"/>
  <c r="L445" i="5"/>
  <c r="L1338" i="5"/>
  <c r="L1369" i="5"/>
  <c r="L1378" i="5"/>
  <c r="L1250" i="5"/>
  <c r="L1258" i="5"/>
  <c r="L1362" i="5"/>
  <c r="L1387" i="5"/>
  <c r="L362" i="5"/>
  <c r="L1278" i="5"/>
  <c r="L1405" i="5"/>
  <c r="L1629" i="5"/>
  <c r="L1587" i="5"/>
  <c r="L178" i="5"/>
  <c r="L169" i="5"/>
  <c r="L155" i="5"/>
  <c r="L146" i="5"/>
  <c r="L137" i="5"/>
  <c r="L119" i="5"/>
  <c r="L109" i="5"/>
  <c r="L102" i="5"/>
  <c r="L95" i="5"/>
  <c r="L86" i="5"/>
  <c r="L79" i="5"/>
  <c r="L60" i="5"/>
  <c r="L1271" i="5"/>
  <c r="L1318" i="5"/>
  <c r="L1397" i="5"/>
  <c r="L1465" i="5"/>
  <c r="L1544" i="5"/>
  <c r="L1588" i="5"/>
  <c r="L1831" i="5"/>
  <c r="L183" i="5"/>
  <c r="L170" i="5"/>
  <c r="L1309" i="5"/>
  <c r="L1359" i="5"/>
  <c r="L1429" i="5"/>
  <c r="L1579" i="5"/>
  <c r="L1602" i="5"/>
  <c r="L1626" i="5"/>
  <c r="L1788" i="5"/>
  <c r="L1327" i="5"/>
  <c r="L927" i="5"/>
  <c r="L929" i="5"/>
  <c r="L945" i="5"/>
  <c r="L961" i="5"/>
  <c r="L979" i="5"/>
  <c r="L928" i="5"/>
  <c r="L1013" i="5"/>
  <c r="L952" i="5"/>
  <c r="L968" i="5"/>
  <c r="L988" i="5"/>
  <c r="L1069" i="5"/>
  <c r="L538" i="5"/>
  <c r="L603" i="5"/>
  <c r="L1005" i="5"/>
  <c r="L1046" i="5"/>
  <c r="L489" i="5"/>
  <c r="L588" i="5"/>
  <c r="L604" i="5"/>
  <c r="L1277" i="5"/>
  <c r="L1012" i="5"/>
  <c r="L778" i="5"/>
  <c r="L794" i="5"/>
  <c r="L805" i="5"/>
  <c r="L897" i="5"/>
  <c r="L905" i="5"/>
  <c r="L914" i="5"/>
  <c r="L1096" i="5"/>
  <c r="L1125" i="5"/>
  <c r="L1158" i="5"/>
  <c r="L1201" i="5"/>
  <c r="L1400" i="5"/>
  <c r="L1437" i="5"/>
  <c r="L1609" i="5"/>
  <c r="L168" i="5"/>
  <c r="L159" i="5"/>
  <c r="L148" i="5"/>
  <c r="L117" i="5"/>
  <c r="L100" i="5"/>
  <c r="L931" i="5"/>
  <c r="L933" i="5"/>
  <c r="L947" i="5"/>
  <c r="L963" i="5"/>
  <c r="L981" i="5"/>
  <c r="L932" i="5"/>
  <c r="L290" i="5"/>
  <c r="L946" i="5"/>
  <c r="L962" i="5"/>
  <c r="L982" i="5"/>
  <c r="L1040" i="5"/>
  <c r="L1080" i="5"/>
  <c r="L591" i="5"/>
  <c r="L665" i="5"/>
  <c r="L1047" i="5"/>
  <c r="L475" i="5"/>
  <c r="L491" i="5"/>
  <c r="L530" i="5"/>
  <c r="L780" i="5"/>
  <c r="L796" i="5"/>
  <c r="L806" i="5"/>
  <c r="L894" i="5"/>
  <c r="L902" i="5"/>
  <c r="L911" i="5"/>
  <c r="L921" i="5"/>
  <c r="L1114" i="5"/>
  <c r="L1144" i="5"/>
  <c r="L1183" i="5"/>
  <c r="L1197" i="5"/>
  <c r="L1236" i="5"/>
  <c r="L1480" i="5"/>
  <c r="L1584" i="5"/>
  <c r="L138" i="5"/>
  <c r="L105" i="5"/>
  <c r="L92" i="5"/>
  <c r="L81" i="5"/>
  <c r="L502" i="5"/>
  <c r="L996" i="5"/>
  <c r="L957" i="5"/>
  <c r="L975" i="5"/>
  <c r="L1010" i="5"/>
  <c r="L934" i="5"/>
  <c r="L1055" i="5"/>
  <c r="L948" i="5"/>
  <c r="L964" i="5"/>
  <c r="L984" i="5"/>
  <c r="L595" i="5"/>
  <c r="L671" i="5"/>
  <c r="L1064" i="5"/>
  <c r="L485" i="5"/>
  <c r="L584" i="5"/>
  <c r="L600" i="5"/>
  <c r="L621" i="5"/>
  <c r="L1008" i="5"/>
  <c r="L1274" i="5"/>
  <c r="L1200" i="5"/>
  <c r="L790" i="5"/>
  <c r="L803" i="5"/>
  <c r="L834" i="5"/>
  <c r="L899" i="5"/>
  <c r="L908" i="5"/>
  <c r="L916" i="5"/>
  <c r="L1102" i="5"/>
  <c r="L1127" i="5"/>
  <c r="L1189" i="5"/>
  <c r="L1157" i="5"/>
  <c r="L1245" i="5"/>
  <c r="L1394" i="5"/>
  <c r="L1590" i="5"/>
  <c r="L130" i="5"/>
  <c r="L85" i="5"/>
  <c r="L1072" i="5"/>
  <c r="L937" i="5"/>
  <c r="L951" i="5"/>
  <c r="L967" i="5"/>
  <c r="L985" i="5"/>
  <c r="L936" i="5"/>
  <c r="L1070" i="5"/>
  <c r="L950" i="5"/>
  <c r="L966" i="5"/>
  <c r="L986" i="5"/>
  <c r="L1076" i="5"/>
  <c r="L536" i="5"/>
  <c r="L599" i="5"/>
  <c r="L479" i="5"/>
  <c r="L501" i="5"/>
  <c r="L1219" i="5"/>
  <c r="L792" i="5"/>
  <c r="L804" i="5"/>
  <c r="L835" i="5"/>
  <c r="L900" i="5"/>
  <c r="L909" i="5"/>
  <c r="L917" i="5"/>
  <c r="L1111" i="5"/>
  <c r="L1128" i="5"/>
  <c r="L1313" i="5"/>
  <c r="L1434" i="5"/>
  <c r="L1391" i="5"/>
  <c r="L1574" i="5"/>
  <c r="L1628" i="5"/>
  <c r="L1004" i="5"/>
  <c r="L1052" i="5"/>
  <c r="L1199" i="5"/>
  <c r="L1028" i="5"/>
  <c r="L1187" i="5"/>
  <c r="L120" i="5"/>
  <c r="L907" i="5"/>
  <c r="L110" i="5"/>
  <c r="L1477" i="5"/>
  <c r="L454" i="5"/>
  <c r="L486" i="5"/>
  <c r="L628" i="5"/>
  <c r="L1029" i="5"/>
  <c r="L482" i="5"/>
  <c r="L518" i="5"/>
  <c r="L645" i="5"/>
  <c r="L1523" i="5"/>
  <c r="L1532" i="5"/>
  <c r="L1557" i="5"/>
  <c r="L521" i="5"/>
  <c r="L557" i="5"/>
  <c r="L661" i="5"/>
  <c r="L1232" i="5"/>
  <c r="L1093" i="5"/>
  <c r="L1110" i="5"/>
  <c r="L1145" i="5"/>
  <c r="L1171" i="5"/>
  <c r="L1409" i="5"/>
  <c r="L1540" i="5"/>
  <c r="L1559" i="5"/>
  <c r="L942" i="5"/>
  <c r="L1024" i="5"/>
  <c r="L401" i="5"/>
  <c r="L421" i="5"/>
  <c r="L564" i="5"/>
  <c r="L598" i="5"/>
  <c r="L643" i="5"/>
  <c r="L524" i="5"/>
  <c r="L429" i="5"/>
  <c r="L462" i="5"/>
  <c r="L1066" i="5"/>
  <c r="L597" i="5"/>
  <c r="L1149" i="5"/>
  <c r="L554" i="5"/>
  <c r="L1178" i="5"/>
  <c r="L464" i="5"/>
  <c r="L568" i="5"/>
  <c r="L629" i="5"/>
  <c r="L334" i="5"/>
  <c r="L1058" i="5"/>
  <c r="L490" i="5"/>
  <c r="L553" i="5"/>
  <c r="L644" i="5"/>
  <c r="L1222" i="5"/>
  <c r="L1526" i="5"/>
  <c r="L1542" i="5"/>
  <c r="L1561" i="5"/>
  <c r="L1284" i="5"/>
  <c r="L549" i="5"/>
  <c r="L1175" i="5"/>
  <c r="L1403" i="5"/>
  <c r="L1101" i="5"/>
  <c r="L1113" i="5"/>
  <c r="L1153" i="5"/>
  <c r="L1210" i="5"/>
  <c r="L1324" i="5"/>
  <c r="L1422" i="5"/>
  <c r="L1528" i="5"/>
  <c r="L1555" i="5"/>
  <c r="L999" i="5"/>
  <c r="L998" i="5"/>
  <c r="L346" i="5"/>
  <c r="L435" i="5"/>
  <c r="L535" i="5"/>
  <c r="L606" i="5"/>
  <c r="L468" i="5"/>
  <c r="L570" i="5"/>
  <c r="L639" i="5"/>
  <c r="L593" i="5"/>
  <c r="L609" i="5"/>
  <c r="L1148" i="5"/>
  <c r="L1068" i="5"/>
  <c r="L558" i="5"/>
  <c r="L1223" i="5"/>
  <c r="L1196" i="5"/>
  <c r="L1442" i="5"/>
  <c r="L1565" i="5"/>
  <c r="L1703" i="5"/>
  <c r="L1735" i="5"/>
  <c r="L1823" i="5"/>
  <c r="L383" i="5"/>
  <c r="L497" i="5"/>
  <c r="L533" i="5"/>
  <c r="L559" i="5"/>
  <c r="L537" i="5"/>
  <c r="L664" i="5"/>
  <c r="L808" i="5"/>
  <c r="L816" i="5"/>
  <c r="L852" i="5"/>
  <c r="L856" i="5"/>
  <c r="L1104" i="5"/>
  <c r="L1108" i="5"/>
  <c r="L1146" i="5"/>
  <c r="L1172" i="5"/>
  <c r="L1228" i="5"/>
  <c r="L1281" i="5"/>
  <c r="L1320" i="5"/>
  <c r="L1279" i="5"/>
  <c r="L1307" i="5"/>
  <c r="L715" i="5"/>
  <c r="L1283" i="5"/>
  <c r="L1360" i="5"/>
  <c r="L1410" i="5"/>
  <c r="L1591" i="5"/>
  <c r="L1402" i="5"/>
  <c r="L1215" i="5"/>
  <c r="L1273" i="5"/>
  <c r="L1392" i="5"/>
  <c r="L1573" i="5"/>
  <c r="L1798" i="5"/>
  <c r="L1577" i="5"/>
  <c r="L1736" i="5"/>
  <c r="L1702" i="5"/>
  <c r="L1017" i="5"/>
  <c r="L496" i="5"/>
  <c r="L738" i="5"/>
  <c r="L742" i="5"/>
  <c r="L746" i="5"/>
  <c r="L750" i="5"/>
  <c r="L754" i="5"/>
  <c r="L758" i="5"/>
  <c r="L615" i="5"/>
  <c r="L463" i="5"/>
  <c r="L563" i="5"/>
  <c r="L1230" i="5"/>
  <c r="L1595" i="5"/>
  <c r="L1614" i="5"/>
  <c r="L1620" i="5"/>
  <c r="L1792" i="5"/>
  <c r="L407" i="5"/>
  <c r="L268" i="5"/>
  <c r="L1256" i="5"/>
  <c r="L1267" i="5"/>
  <c r="L1252" i="5"/>
  <c r="L1259" i="5"/>
  <c r="L1316" i="5"/>
  <c r="L1428" i="5"/>
  <c r="L1411" i="5"/>
  <c r="L1452" i="5"/>
  <c r="L1370" i="5"/>
  <c r="L1509" i="5"/>
  <c r="L1529" i="5"/>
  <c r="L1535" i="5"/>
  <c r="L1539" i="5"/>
  <c r="L1543" i="5"/>
  <c r="L1553" i="5"/>
  <c r="L1519" i="5"/>
  <c r="L1640" i="5"/>
  <c r="L1663" i="5"/>
  <c r="L1660" i="5"/>
  <c r="L127" i="5"/>
  <c r="L552" i="5"/>
  <c r="L686" i="5"/>
  <c r="L853" i="5"/>
  <c r="L888" i="5"/>
  <c r="L1094" i="5"/>
  <c r="L1224" i="5"/>
  <c r="L1296" i="5"/>
  <c r="L1298" i="5"/>
  <c r="L1285" i="5"/>
  <c r="L1357" i="5"/>
  <c r="L1419" i="5"/>
  <c r="L1594" i="5"/>
  <c r="L1408" i="5"/>
  <c r="L1597" i="5"/>
  <c r="L1617" i="5"/>
  <c r="L1613" i="5"/>
  <c r="L1622" i="5"/>
  <c r="L1796" i="5"/>
  <c r="L1272" i="5"/>
  <c r="L1290" i="5"/>
  <c r="L1440" i="5"/>
  <c r="L1430" i="5"/>
  <c r="L1558" i="5"/>
  <c r="L819" i="5"/>
  <c r="L1100" i="5"/>
  <c r="L1107" i="5"/>
  <c r="L1166" i="5"/>
  <c r="L1308" i="5"/>
  <c r="L1536" i="5"/>
  <c r="L1546" i="5"/>
  <c r="L1563" i="5"/>
  <c r="L736" i="5"/>
  <c r="L1384" i="5"/>
  <c r="L1463" i="5"/>
  <c r="L1467" i="5"/>
  <c r="L1487" i="5"/>
  <c r="L1495" i="5"/>
  <c r="L1502" i="5"/>
  <c r="L1507" i="5"/>
  <c r="L1511" i="5"/>
  <c r="L1501" i="5"/>
  <c r="L1643" i="5"/>
  <c r="L1686" i="5"/>
  <c r="L1669" i="5"/>
  <c r="L1674" i="5"/>
  <c r="L1694" i="5"/>
  <c r="L185" i="5"/>
  <c r="L29" i="5"/>
  <c r="L534" i="5"/>
  <c r="L1819" i="5"/>
  <c r="L1762" i="5"/>
  <c r="L357" i="5"/>
  <c r="L409" i="5"/>
  <c r="L441" i="5"/>
  <c r="L1264" i="5"/>
  <c r="L1340" i="5"/>
  <c r="L1375" i="5"/>
  <c r="L1249" i="5"/>
  <c r="L1257" i="5"/>
  <c r="L1262" i="5"/>
  <c r="L1380" i="5"/>
  <c r="L1334" i="5"/>
  <c r="L411" i="5"/>
  <c r="I175" i="5"/>
  <c r="I687" i="5"/>
  <c r="I695" i="5"/>
  <c r="I703" i="5"/>
  <c r="I711" i="5"/>
  <c r="I1366" i="5"/>
  <c r="I1336" i="5"/>
  <c r="I1371" i="5"/>
  <c r="I1381" i="5"/>
  <c r="I691" i="5"/>
  <c r="I699" i="5"/>
  <c r="I707" i="5"/>
  <c r="I760" i="5"/>
  <c r="I1713" i="5"/>
  <c r="I689" i="5"/>
  <c r="I697" i="5"/>
  <c r="I705" i="5"/>
  <c r="I716" i="5"/>
  <c r="I768" i="5"/>
  <c r="I779" i="5"/>
  <c r="I783" i="5"/>
  <c r="I787" i="5"/>
  <c r="I791" i="5"/>
  <c r="I795" i="5"/>
  <c r="I799" i="5"/>
  <c r="I714" i="5"/>
  <c r="I1712" i="5"/>
  <c r="I1764" i="5"/>
  <c r="I1772" i="5"/>
  <c r="I1699" i="5"/>
  <c r="I1260" i="5"/>
  <c r="I1365" i="5"/>
  <c r="I1373" i="5"/>
  <c r="I1385" i="5"/>
  <c r="I1636" i="5"/>
  <c r="I1651" i="5"/>
  <c r="I1664" i="5"/>
  <c r="I1677" i="5"/>
  <c r="I1748" i="5"/>
  <c r="I1766" i="5"/>
  <c r="I1749" i="5"/>
  <c r="I1770" i="5"/>
  <c r="I1374" i="5"/>
  <c r="I1335" i="5"/>
  <c r="I1382" i="5"/>
  <c r="I1453" i="5"/>
  <c r="I1448" i="5"/>
  <c r="I1639" i="5"/>
  <c r="I1653" i="5"/>
  <c r="I1691" i="5"/>
  <c r="I1750" i="5"/>
  <c r="I1765" i="5"/>
  <c r="I1255" i="5"/>
  <c r="I1462" i="5"/>
  <c r="I1383" i="5"/>
  <c r="I1498" i="5"/>
  <c r="I1446" i="5"/>
  <c r="I1678" i="5"/>
  <c r="I1693" i="5"/>
  <c r="I1697" i="5"/>
  <c r="I1696" i="5"/>
  <c r="I1725" i="5"/>
  <c r="I1737" i="5"/>
  <c r="I1761" i="5"/>
  <c r="I1248" i="5"/>
  <c r="I1268" i="5"/>
  <c r="I1377" i="5"/>
  <c r="I1494" i="5"/>
  <c r="I1503" i="5"/>
  <c r="I1517" i="5"/>
  <c r="I1632" i="5"/>
  <c r="I1646" i="5"/>
  <c r="I1685" i="5"/>
  <c r="I1767" i="5"/>
  <c r="I696" i="5"/>
  <c r="I704" i="5"/>
  <c r="I712" i="5"/>
  <c r="I770" i="5"/>
  <c r="I713" i="5"/>
  <c r="I688" i="5"/>
  <c r="I1332" i="5"/>
  <c r="I1372" i="5"/>
  <c r="I1447" i="5"/>
  <c r="I1490" i="5"/>
  <c r="I1455" i="5"/>
  <c r="I1705" i="5"/>
  <c r="I1715" i="5"/>
  <c r="I1719" i="5"/>
  <c r="I1727" i="5"/>
  <c r="I1732" i="5"/>
  <c r="I1739" i="5"/>
  <c r="I1744" i="5"/>
  <c r="I1769" i="5"/>
  <c r="I1821" i="5"/>
  <c r="I1800" i="5"/>
  <c r="I1635" i="5"/>
  <c r="I1648" i="5"/>
  <c r="I1701" i="5"/>
  <c r="I1710" i="5"/>
  <c r="I1718" i="5"/>
  <c r="I1731" i="5"/>
  <c r="I1742" i="5"/>
  <c r="I1815" i="5"/>
  <c r="I1265" i="5"/>
  <c r="I1376" i="5"/>
  <c r="I1386" i="5"/>
  <c r="I1492" i="5"/>
  <c r="I1698" i="5"/>
  <c r="I1706" i="5"/>
  <c r="I1716" i="5"/>
  <c r="I1723" i="5"/>
  <c r="I1728" i="5"/>
  <c r="I1733" i="5"/>
  <c r="I1740" i="5"/>
  <c r="I1746" i="5"/>
  <c r="I1771" i="5"/>
  <c r="I1251" i="5"/>
  <c r="I1459" i="5"/>
  <c r="I1364" i="5"/>
  <c r="I1379" i="5"/>
  <c r="I1689" i="5"/>
  <c r="I1700" i="5"/>
  <c r="I1707" i="5"/>
  <c r="I1717" i="5"/>
  <c r="I1724" i="5"/>
  <c r="I1729" i="5"/>
  <c r="I1734" i="5"/>
  <c r="I1741" i="5"/>
  <c r="I1758" i="5"/>
  <c r="I1781" i="5"/>
  <c r="I1813" i="5"/>
  <c r="I1820" i="5"/>
  <c r="I1263" i="5"/>
  <c r="I1488" i="5"/>
  <c r="I1512" i="5"/>
  <c r="I1520" i="5"/>
  <c r="I1756" i="5"/>
  <c r="I1747" i="5"/>
  <c r="I1768" i="5"/>
  <c r="I694" i="5"/>
  <c r="I702" i="5"/>
  <c r="I710" i="5"/>
  <c r="I693" i="5"/>
  <c r="I701" i="5"/>
  <c r="I709" i="5"/>
  <c r="I764" i="5"/>
  <c r="I781" i="5"/>
  <c r="I785" i="5"/>
  <c r="I789" i="5"/>
  <c r="I793" i="5"/>
  <c r="I797" i="5"/>
  <c r="I725" i="5"/>
  <c r="I1714" i="5"/>
  <c r="I1818" i="5"/>
  <c r="I1757" i="5"/>
  <c r="I116" i="5"/>
  <c r="I698" i="5"/>
  <c r="I706" i="5"/>
  <c r="I1753" i="5"/>
  <c r="I1817" i="5"/>
  <c r="I1763" i="5"/>
  <c r="I1759" i="5"/>
  <c r="I690" i="5"/>
  <c r="I700" i="5"/>
  <c r="I708" i="5"/>
  <c r="I766" i="5"/>
  <c r="I1704" i="5"/>
  <c r="I1711" i="5"/>
  <c r="I1760" i="5"/>
  <c r="I15" i="5"/>
  <c r="L7076" i="7"/>
  <c r="H922" i="5" s="1"/>
  <c r="I922" i="5" s="1"/>
  <c r="K50" i="7"/>
  <c r="G18" i="5" s="1"/>
  <c r="L50" i="7"/>
  <c r="H18" i="5" s="1"/>
  <c r="L26" i="5" l="1"/>
  <c r="L922" i="5"/>
  <c r="L1760" i="5"/>
  <c r="L1704" i="5"/>
  <c r="L708" i="5"/>
  <c r="L690" i="5"/>
  <c r="L1763" i="5"/>
  <c r="L1753" i="5"/>
  <c r="L698" i="5"/>
  <c r="L1757" i="5"/>
  <c r="L1714" i="5"/>
  <c r="L797" i="5"/>
  <c r="L789" i="5"/>
  <c r="L781" i="5"/>
  <c r="L709" i="5"/>
  <c r="L693" i="5"/>
  <c r="L702" i="5"/>
  <c r="L1768" i="5"/>
  <c r="L1756" i="5"/>
  <c r="L1512" i="5"/>
  <c r="L1263" i="5"/>
  <c r="L1813" i="5"/>
  <c r="L1758" i="5"/>
  <c r="L1734" i="5"/>
  <c r="L1724" i="5"/>
  <c r="L1707" i="5"/>
  <c r="L1689" i="5"/>
  <c r="L1364" i="5"/>
  <c r="L1251" i="5"/>
  <c r="L1746" i="5"/>
  <c r="L1733" i="5"/>
  <c r="L1723" i="5"/>
  <c r="L1706" i="5"/>
  <c r="L1492" i="5"/>
  <c r="L1376" i="5"/>
  <c r="L1815" i="5"/>
  <c r="L1731" i="5"/>
  <c r="L1710" i="5"/>
  <c r="L1648" i="5"/>
  <c r="L1800" i="5"/>
  <c r="L1769" i="5"/>
  <c r="L1739" i="5"/>
  <c r="L1727" i="5"/>
  <c r="L1715" i="5"/>
  <c r="L1455" i="5"/>
  <c r="L1447" i="5"/>
  <c r="L1332" i="5"/>
  <c r="L713" i="5"/>
  <c r="L712" i="5"/>
  <c r="L696" i="5"/>
  <c r="L1685" i="5"/>
  <c r="L1632" i="5"/>
  <c r="L1503" i="5"/>
  <c r="L1377" i="5"/>
  <c r="L1248" i="5"/>
  <c r="L1737" i="5"/>
  <c r="L1696" i="5"/>
  <c r="L1693" i="5"/>
  <c r="L1446" i="5"/>
  <c r="L1383" i="5"/>
  <c r="L1255" i="5"/>
  <c r="L1750" i="5"/>
  <c r="L1653" i="5"/>
  <c r="L1448" i="5"/>
  <c r="L1382" i="5"/>
  <c r="L1374" i="5"/>
  <c r="L1749" i="5"/>
  <c r="L1748" i="5"/>
  <c r="L1664" i="5"/>
  <c r="L1636" i="5"/>
  <c r="L1373" i="5"/>
  <c r="L1260" i="5"/>
  <c r="L1772" i="5"/>
  <c r="L1712" i="5"/>
  <c r="L799" i="5"/>
  <c r="L791" i="5"/>
  <c r="L783" i="5"/>
  <c r="L768" i="5"/>
  <c r="L705" i="5"/>
  <c r="L689" i="5"/>
  <c r="L760" i="5"/>
  <c r="L699" i="5"/>
  <c r="L1381" i="5"/>
  <c r="L1336" i="5"/>
  <c r="L711" i="5"/>
  <c r="L695" i="5"/>
  <c r="L1711" i="5"/>
  <c r="L766" i="5"/>
  <c r="L700" i="5"/>
  <c r="L1759" i="5"/>
  <c r="L1817" i="5"/>
  <c r="L706" i="5"/>
  <c r="L116" i="5"/>
  <c r="L1818" i="5"/>
  <c r="L725" i="5"/>
  <c r="L793" i="5"/>
  <c r="L785" i="5"/>
  <c r="L764" i="5"/>
  <c r="L701" i="5"/>
  <c r="L710" i="5"/>
  <c r="L694" i="5"/>
  <c r="L1747" i="5"/>
  <c r="L1520" i="5"/>
  <c r="L1488" i="5"/>
  <c r="L1820" i="5"/>
  <c r="L1781" i="5"/>
  <c r="L1741" i="5"/>
  <c r="L1729" i="5"/>
  <c r="L1717" i="5"/>
  <c r="L1700" i="5"/>
  <c r="L1379" i="5"/>
  <c r="L1459" i="5"/>
  <c r="L1771" i="5"/>
  <c r="L1740" i="5"/>
  <c r="L1728" i="5"/>
  <c r="L1716" i="5"/>
  <c r="L1698" i="5"/>
  <c r="L1386" i="5"/>
  <c r="L1265" i="5"/>
  <c r="L1742" i="5"/>
  <c r="L1718" i="5"/>
  <c r="L1701" i="5"/>
  <c r="L1635" i="5"/>
  <c r="L1821" i="5"/>
  <c r="L1744" i="5"/>
  <c r="L1732" i="5"/>
  <c r="L1719" i="5"/>
  <c r="L1705" i="5"/>
  <c r="L1490" i="5"/>
  <c r="L1372" i="5"/>
  <c r="L688" i="5"/>
  <c r="L770" i="5"/>
  <c r="L704" i="5"/>
  <c r="L1767" i="5"/>
  <c r="L1646" i="5"/>
  <c r="L1517" i="5"/>
  <c r="L1494" i="5"/>
  <c r="L1268" i="5"/>
  <c r="L1761" i="5"/>
  <c r="L1725" i="5"/>
  <c r="L1697" i="5"/>
  <c r="L1678" i="5"/>
  <c r="L1498" i="5"/>
  <c r="L1462" i="5"/>
  <c r="L1765" i="5"/>
  <c r="L1691" i="5"/>
  <c r="L1639" i="5"/>
  <c r="L1453" i="5"/>
  <c r="L1335" i="5"/>
  <c r="L1770" i="5"/>
  <c r="L1766" i="5"/>
  <c r="L1677" i="5"/>
  <c r="L1651" i="5"/>
  <c r="L1385" i="5"/>
  <c r="L1365" i="5"/>
  <c r="L1699" i="5"/>
  <c r="L1764" i="5"/>
  <c r="L714" i="5"/>
  <c r="L795" i="5"/>
  <c r="L787" i="5"/>
  <c r="L779" i="5"/>
  <c r="L716" i="5"/>
  <c r="L697" i="5"/>
  <c r="L1713" i="5"/>
  <c r="L707" i="5"/>
  <c r="L691" i="5"/>
  <c r="L1371" i="5"/>
  <c r="L1366" i="5"/>
  <c r="L703" i="5"/>
  <c r="L687" i="5"/>
  <c r="L175" i="5"/>
  <c r="L15" i="5"/>
  <c r="I18" i="5"/>
  <c r="L776" i="5" l="1"/>
  <c r="L734" i="5"/>
  <c r="L18" i="5"/>
  <c r="E11" i="7"/>
  <c r="L828" i="5" l="1"/>
  <c r="L924" i="5"/>
  <c r="L1807" i="5"/>
  <c r="L1443" i="5"/>
  <c r="L1525" i="5"/>
  <c r="L1825" i="5"/>
  <c r="L1368" i="5"/>
  <c r="L1226" i="5"/>
  <c r="L580" i="5"/>
  <c r="L548" i="5"/>
  <c r="L20" i="5" l="1"/>
  <c r="L1708" i="5"/>
  <c r="L1755" i="5"/>
  <c r="L71" i="5"/>
  <c r="L1754" i="5" l="1"/>
  <c r="L973" i="5"/>
  <c r="L943" i="5"/>
  <c r="L1722" i="5"/>
  <c r="L1738" i="5"/>
  <c r="L1625" i="5"/>
  <c r="L1322" i="5"/>
  <c r="L1147" i="5"/>
  <c r="L892" i="5" l="1"/>
  <c r="L877" i="5"/>
  <c r="L684" i="5"/>
  <c r="L625" i="5"/>
  <c r="L515" i="5"/>
  <c r="L472" i="5"/>
  <c r="L68" i="5"/>
  <c r="F23" i="3"/>
  <c r="L876" i="5" l="1"/>
  <c r="F19" i="3"/>
  <c r="L471" i="5" l="1"/>
  <c r="L1814" i="5"/>
  <c r="L1812" i="5"/>
  <c r="L1655" i="5" l="1"/>
  <c r="L1671" i="5" l="1"/>
  <c r="L41" i="5" l="1"/>
  <c r="L74" i="5"/>
  <c r="L112" i="5"/>
  <c r="L121" i="5"/>
  <c r="L131" i="5"/>
  <c r="L179" i="5"/>
  <c r="L196" i="5"/>
  <c r="L224" i="5"/>
  <c r="L226" i="5"/>
  <c r="L250" i="5"/>
  <c r="L279" i="5"/>
  <c r="L337" i="5"/>
  <c r="L96" i="5"/>
  <c r="L403" i="5"/>
  <c r="L417" i="5"/>
  <c r="L1016" i="5"/>
  <c r="L1023" i="5"/>
  <c r="L1025" i="5"/>
  <c r="L1159" i="5"/>
  <c r="L1173" i="5"/>
  <c r="L1331" i="5"/>
  <c r="L1337" i="5"/>
  <c r="L1339" i="5"/>
  <c r="L1341" i="5"/>
  <c r="L1348" i="5"/>
  <c r="L1454" i="5"/>
  <c r="L1470" i="5"/>
  <c r="L1642" i="5"/>
  <c r="L1645" i="5"/>
  <c r="L1657" i="5"/>
  <c r="L1665" i="5"/>
  <c r="L1668" i="5"/>
  <c r="L1680" i="5"/>
  <c r="L1682" i="5"/>
  <c r="L1330" i="5" l="1"/>
  <c r="L1275" i="5"/>
  <c r="L1692" i="5"/>
  <c r="L331" i="5"/>
  <c r="L1791" i="5"/>
  <c r="L1456" i="5"/>
  <c r="L90" i="5"/>
  <c r="L399" i="5"/>
  <c r="L378" i="5"/>
  <c r="L230" i="5"/>
  <c r="L1301" i="5"/>
  <c r="L1156" i="5"/>
  <c r="L181" i="5"/>
  <c r="L123" i="5"/>
  <c r="L465" i="5"/>
  <c r="L459" i="5"/>
  <c r="L450" i="5"/>
  <c r="L390" i="5"/>
  <c r="L14" i="5"/>
  <c r="L1003" i="5"/>
  <c r="L48" i="5"/>
  <c r="L1508" i="5"/>
  <c r="L80" i="5"/>
  <c r="L201" i="5"/>
  <c r="L1356" i="5"/>
  <c r="L422" i="5"/>
  <c r="L992" i="5"/>
  <c r="L1822" i="5"/>
  <c r="L173" i="5"/>
  <c r="L1634" i="5"/>
  <c r="L1044" i="5"/>
  <c r="L176" i="5"/>
  <c r="L446" i="5"/>
  <c r="L1031" i="5"/>
  <c r="L44" i="5"/>
  <c r="L1027" i="5"/>
  <c r="L1474" i="5"/>
  <c r="L1684" i="5"/>
  <c r="L1489" i="5"/>
  <c r="L433" i="5"/>
  <c r="L413" i="5"/>
  <c r="L395" i="5"/>
  <c r="L255" i="5"/>
  <c r="L193" i="5"/>
  <c r="L151" i="5"/>
  <c r="L143" i="5"/>
  <c r="L239" i="5"/>
  <c r="L220" i="5"/>
  <c r="L190" i="5"/>
  <c r="L103" i="5"/>
  <c r="L87" i="5"/>
  <c r="L59" i="5"/>
  <c r="L1451" i="5"/>
  <c r="L298" i="5"/>
  <c r="L198" i="5"/>
  <c r="L38" i="5"/>
  <c r="L327" i="5"/>
  <c r="L281" i="5"/>
  <c r="L83" i="5"/>
  <c r="L1676" i="5"/>
  <c r="L1650" i="5"/>
  <c r="L1500" i="5"/>
  <c r="L1486" i="5"/>
  <c r="L1464" i="5"/>
  <c r="L371" i="5"/>
  <c r="L228" i="5"/>
  <c r="L1345" i="5"/>
  <c r="L269" i="5"/>
  <c r="L33" i="5"/>
  <c r="L1673" i="5"/>
  <c r="L1185" i="5"/>
  <c r="L1165" i="5"/>
  <c r="L1033" i="5"/>
  <c r="L294" i="5"/>
  <c r="L209" i="5"/>
  <c r="L164" i="5"/>
  <c r="L133" i="5"/>
  <c r="L285" i="5"/>
  <c r="L217" i="5"/>
  <c r="L147" i="5"/>
  <c r="L1659" i="5"/>
  <c r="L1687" i="5"/>
  <c r="L1647" i="5"/>
  <c r="L1479" i="5"/>
  <c r="L1198" i="5"/>
  <c r="L354" i="5"/>
  <c r="L349" i="5"/>
  <c r="L236" i="5"/>
  <c r="L1351" i="5"/>
  <c r="L1161" i="5"/>
  <c r="L427" i="5"/>
  <c r="L1638" i="5"/>
  <c r="L1207" i="5"/>
  <c r="L1662" i="5"/>
  <c r="L1493" i="5"/>
  <c r="L1461" i="5"/>
  <c r="L1426" i="5"/>
  <c r="L1333" i="5"/>
  <c r="L1188" i="5"/>
  <c r="L455" i="5"/>
  <c r="L440" i="5"/>
  <c r="L323" i="5"/>
  <c r="L1203" i="5"/>
  <c r="L1170" i="5"/>
  <c r="L319" i="5"/>
  <c r="L246" i="5"/>
  <c r="L114" i="5"/>
  <c r="L99" i="5"/>
  <c r="L1504" i="5"/>
  <c r="L1214" i="5"/>
  <c r="L1061" i="5"/>
  <c r="L1089" i="5"/>
  <c r="L406" i="5"/>
  <c r="L364" i="5"/>
  <c r="L258" i="5"/>
  <c r="L1211" i="5"/>
  <c r="L1124" i="5"/>
  <c r="L1037" i="5"/>
  <c r="L243" i="5"/>
  <c r="L156" i="5"/>
  <c r="L93" i="5"/>
  <c r="L1816" i="5"/>
  <c r="L1785" i="5"/>
  <c r="L1020" i="5"/>
  <c r="L313" i="5"/>
  <c r="L53" i="5"/>
  <c r="L1179" i="5"/>
  <c r="L1048" i="5"/>
  <c r="L385" i="5"/>
  <c r="L65" i="5"/>
  <c r="L1600" i="5"/>
  <c r="L1482" i="5"/>
  <c r="L1195" i="5"/>
  <c r="L995" i="5"/>
  <c r="L1496" i="5"/>
  <c r="L1176" i="5"/>
  <c r="L62" i="5"/>
  <c r="L1562" i="5"/>
  <c r="L1690" i="5"/>
  <c r="L1396" i="5"/>
  <c r="L136" i="5"/>
  <c r="L118" i="5"/>
  <c r="L205" i="5" l="1"/>
  <c r="L1344" i="5"/>
  <c r="L43" i="5"/>
  <c r="L1041" i="5"/>
  <c r="L78" i="5"/>
  <c r="L1036" i="5"/>
  <c r="L289" i="5"/>
  <c r="L272" i="5"/>
  <c r="L304" i="5"/>
  <c r="L1350" i="5"/>
  <c r="L129" i="5"/>
  <c r="L32" i="5"/>
  <c r="L1450" i="5"/>
  <c r="L188" i="5"/>
  <c r="L1473" i="5"/>
  <c r="L47" i="5"/>
  <c r="L1019" i="5"/>
  <c r="L1460" i="5"/>
  <c r="L160" i="5"/>
  <c r="L264" i="5"/>
  <c r="L37" i="5"/>
  <c r="L1155" i="5"/>
  <c r="L1811" i="5"/>
  <c r="L52" i="5"/>
  <c r="L342" i="5"/>
  <c r="L377" i="5"/>
  <c r="L1225" i="5"/>
  <c r="L1367" i="5"/>
  <c r="L1524" i="5"/>
  <c r="L1060" i="5"/>
  <c r="L389" i="5"/>
  <c r="L1644" i="5"/>
  <c r="L449" i="5"/>
  <c r="L991" i="5"/>
  <c r="L167" i="5"/>
  <c r="L212" i="5"/>
  <c r="L1499" i="5"/>
  <c r="L1670" i="5"/>
  <c r="L318" i="5"/>
  <c r="L238" i="5"/>
  <c r="L106" i="5"/>
  <c r="L416" i="5"/>
  <c r="L1202" i="5"/>
  <c r="L288" i="5" l="1"/>
  <c r="L405" i="5"/>
  <c r="L1667" i="5"/>
  <c r="L1018" i="5"/>
  <c r="L1194" i="5"/>
  <c r="L1485" i="5"/>
  <c r="L77" i="5"/>
  <c r="L426" i="5"/>
  <c r="L235" i="5"/>
  <c r="L187" i="5"/>
  <c r="L1641" i="5"/>
  <c r="L31" i="5"/>
  <c r="L13" i="5" s="1"/>
  <c r="L128" i="5"/>
  <c r="L341" i="5"/>
  <c r="L1449" i="5" l="1"/>
  <c r="L1154" i="5"/>
  <c r="L340" i="5"/>
  <c r="L76" i="5"/>
  <c r="L1329" i="5"/>
  <c r="L1633" i="5"/>
  <c r="L470" i="5" l="1"/>
  <c r="A7" i="3"/>
  <c r="B33" i="2"/>
  <c r="B19" i="2"/>
  <c r="C42" i="2" l="1"/>
  <c r="L1828" i="5"/>
  <c r="L1784" i="5" l="1"/>
  <c r="L1838" i="5" s="1"/>
  <c r="C41" i="2"/>
  <c r="C39" i="2"/>
  <c r="C38" i="2"/>
  <c r="M1838" i="5" l="1"/>
  <c r="C34" i="2"/>
  <c r="C35" i="2"/>
  <c r="C40" i="2"/>
  <c r="C36" i="2"/>
  <c r="C13" i="8"/>
  <c r="C37" i="2" l="1"/>
  <c r="V13" i="8"/>
  <c r="Z13" i="8"/>
  <c r="Y13" i="8"/>
  <c r="X13" i="8"/>
  <c r="W13" i="8"/>
  <c r="AA13" i="8"/>
  <c r="U13" i="8"/>
  <c r="C33" i="2"/>
  <c r="B36" i="2"/>
  <c r="B31" i="2"/>
  <c r="B29" i="2"/>
  <c r="D16" i="2"/>
  <c r="F20" i="3"/>
  <c r="C15" i="8" l="1"/>
  <c r="V15" i="8" s="1"/>
  <c r="X15" i="8" l="1"/>
  <c r="Z15" i="8"/>
  <c r="Y15" i="8"/>
  <c r="W15" i="8"/>
  <c r="AA15" i="8"/>
  <c r="C12" i="2"/>
  <c r="C26" i="2"/>
  <c r="C20" i="2"/>
  <c r="C25" i="2" l="1"/>
  <c r="C10" i="2"/>
  <c r="C19" i="2"/>
  <c r="C8" i="2"/>
  <c r="C9" i="2"/>
  <c r="C23" i="2" l="1"/>
  <c r="C24" i="2"/>
  <c r="C16" i="2"/>
  <c r="C15" i="2"/>
  <c r="C14" i="2"/>
  <c r="C18" i="2"/>
  <c r="C28" i="2"/>
  <c r="C17" i="2"/>
  <c r="C32" i="2"/>
  <c r="C29" i="2"/>
  <c r="C30" i="2" l="1"/>
  <c r="C5" i="8"/>
  <c r="C11" i="2"/>
  <c r="C31" i="2"/>
  <c r="C13" i="2" l="1"/>
  <c r="C7" i="8"/>
  <c r="F5" i="8"/>
  <c r="D5" i="8"/>
  <c r="D17" i="8" s="1"/>
  <c r="G5" i="8"/>
  <c r="H5" i="8"/>
  <c r="J5" i="8"/>
  <c r="I5" i="8"/>
  <c r="E5" i="8"/>
  <c r="C7" i="2"/>
  <c r="C11" i="8"/>
  <c r="I7" i="8" l="1"/>
  <c r="G7" i="8"/>
  <c r="E7" i="8"/>
  <c r="E17" i="8" s="1"/>
  <c r="F7" i="8"/>
  <c r="H7" i="8"/>
  <c r="D19" i="8"/>
  <c r="Y11" i="8"/>
  <c r="Y17" i="8" s="1"/>
  <c r="X11" i="8"/>
  <c r="X17" i="8" s="1"/>
  <c r="V11" i="8"/>
  <c r="V17" i="8" s="1"/>
  <c r="L11" i="8"/>
  <c r="R11" i="8"/>
  <c r="R17" i="8" s="1"/>
  <c r="U11" i="8"/>
  <c r="U17" i="8" s="1"/>
  <c r="T11" i="8"/>
  <c r="T17" i="8" s="1"/>
  <c r="S11" i="8"/>
  <c r="S17" i="8" s="1"/>
  <c r="M11" i="8"/>
  <c r="W11" i="8"/>
  <c r="W17" i="8" s="1"/>
  <c r="O11" i="8"/>
  <c r="P11" i="8"/>
  <c r="N11" i="8"/>
  <c r="Q11" i="8"/>
  <c r="Q17" i="8" s="1"/>
  <c r="AA11" i="8"/>
  <c r="AA17" i="8" s="1"/>
  <c r="Z11" i="8"/>
  <c r="Z17" i="8" s="1"/>
  <c r="C27" i="2"/>
  <c r="E19" i="8" l="1"/>
  <c r="C22" i="2" l="1"/>
  <c r="C9" i="8" l="1"/>
  <c r="C21" i="2"/>
  <c r="C43" i="2" s="1"/>
  <c r="D43" i="2" s="1"/>
  <c r="M852" i="5" l="1"/>
  <c r="M834" i="5"/>
  <c r="M846" i="5"/>
  <c r="M870" i="5"/>
  <c r="M858" i="5"/>
  <c r="M840" i="5"/>
  <c r="M864" i="5"/>
  <c r="M829" i="5"/>
  <c r="M832" i="5"/>
  <c r="M836" i="5"/>
  <c r="M839" i="5"/>
  <c r="M841" i="5"/>
  <c r="M844" i="5"/>
  <c r="M848" i="5"/>
  <c r="M851" i="5"/>
  <c r="M853" i="5"/>
  <c r="M856" i="5"/>
  <c r="M860" i="5"/>
  <c r="M863" i="5"/>
  <c r="M865" i="5"/>
  <c r="M868" i="5"/>
  <c r="M872" i="5"/>
  <c r="M875" i="5"/>
  <c r="M830" i="5"/>
  <c r="M833" i="5"/>
  <c r="M837" i="5"/>
  <c r="M842" i="5"/>
  <c r="M845" i="5"/>
  <c r="M849" i="5"/>
  <c r="M854" i="5"/>
  <c r="M857" i="5"/>
  <c r="M861" i="5"/>
  <c r="M866" i="5"/>
  <c r="M869" i="5"/>
  <c r="M873" i="5"/>
  <c r="M862" i="5"/>
  <c r="M831" i="5"/>
  <c r="M835" i="5"/>
  <c r="M838" i="5"/>
  <c r="M843" i="5"/>
  <c r="M847" i="5"/>
  <c r="M850" i="5"/>
  <c r="M867" i="5"/>
  <c r="M855" i="5"/>
  <c r="M859" i="5"/>
  <c r="M874" i="5"/>
  <c r="M871" i="5"/>
  <c r="M1810" i="5"/>
  <c r="M1809" i="5"/>
  <c r="M1808" i="5"/>
  <c r="M1837" i="5"/>
  <c r="M1836" i="5" s="1"/>
  <c r="D42" i="2" s="1"/>
  <c r="M925" i="5"/>
  <c r="M937" i="5"/>
  <c r="M931" i="5"/>
  <c r="M933" i="5"/>
  <c r="M932" i="5"/>
  <c r="M934" i="5"/>
  <c r="M930" i="5"/>
  <c r="M935" i="5"/>
  <c r="M942" i="5"/>
  <c r="M936" i="5"/>
  <c r="M926" i="5"/>
  <c r="M938" i="5"/>
  <c r="M927" i="5"/>
  <c r="M929" i="5"/>
  <c r="M939" i="5"/>
  <c r="M928" i="5"/>
  <c r="M940" i="5"/>
  <c r="M941" i="5"/>
  <c r="M1829" i="5"/>
  <c r="M1831" i="5"/>
  <c r="M1832" i="5"/>
  <c r="M1833" i="5"/>
  <c r="M1834" i="5"/>
  <c r="M1835" i="5"/>
  <c r="M1472" i="5"/>
  <c r="M1059" i="5"/>
  <c r="M1343" i="5"/>
  <c r="M1826" i="5"/>
  <c r="M1827" i="5"/>
  <c r="M1526" i="5"/>
  <c r="M1542" i="5"/>
  <c r="M1534" i="5"/>
  <c r="M1538" i="5"/>
  <c r="M1554" i="5"/>
  <c r="M1546" i="5"/>
  <c r="M1550" i="5"/>
  <c r="M1531" i="5"/>
  <c r="M1558" i="5"/>
  <c r="M1528" i="5"/>
  <c r="M1543" i="5"/>
  <c r="M1535" i="5"/>
  <c r="M1540" i="5"/>
  <c r="M1555" i="5"/>
  <c r="M1547" i="5"/>
  <c r="M1549" i="5"/>
  <c r="M1552" i="5"/>
  <c r="M1551" i="5"/>
  <c r="M1559" i="5"/>
  <c r="M1545" i="5"/>
  <c r="M1539" i="5"/>
  <c r="M1532" i="5"/>
  <c r="M1536" i="5"/>
  <c r="M1529" i="5"/>
  <c r="M1544" i="5"/>
  <c r="M1548" i="5"/>
  <c r="M1541" i="5"/>
  <c r="M1556" i="5"/>
  <c r="M1560" i="5"/>
  <c r="M1527" i="5"/>
  <c r="M1553" i="5"/>
  <c r="M1533" i="5"/>
  <c r="M1537" i="5"/>
  <c r="M1530" i="5"/>
  <c r="M1557" i="5"/>
  <c r="M1561" i="5"/>
  <c r="M1444" i="5"/>
  <c r="M1445" i="5"/>
  <c r="M1446" i="5"/>
  <c r="M1447" i="5"/>
  <c r="M1448" i="5"/>
  <c r="M1414" i="5"/>
  <c r="M1420" i="5"/>
  <c r="M1408" i="5"/>
  <c r="M1402" i="5"/>
  <c r="M1421" i="5"/>
  <c r="M1413" i="5"/>
  <c r="M1404" i="5"/>
  <c r="M1398" i="5"/>
  <c r="M1425" i="5"/>
  <c r="M1416" i="5"/>
  <c r="M1410" i="5"/>
  <c r="M1405" i="5"/>
  <c r="M1422" i="5"/>
  <c r="M1417" i="5"/>
  <c r="M1399" i="5"/>
  <c r="M1406" i="5"/>
  <c r="M1411" i="5"/>
  <c r="M1418" i="5"/>
  <c r="M1423" i="5"/>
  <c r="M1400" i="5"/>
  <c r="M1403" i="5"/>
  <c r="M1412" i="5"/>
  <c r="M1407" i="5"/>
  <c r="M1424" i="5"/>
  <c r="M1397" i="5"/>
  <c r="M1419" i="5"/>
  <c r="M1415" i="5"/>
  <c r="M1409" i="5"/>
  <c r="M1401" i="5"/>
  <c r="M1372" i="5"/>
  <c r="M1379" i="5"/>
  <c r="M1371" i="5"/>
  <c r="M1384" i="5"/>
  <c r="M1391" i="5"/>
  <c r="M1383" i="5"/>
  <c r="M1373" i="5"/>
  <c r="M1380" i="5"/>
  <c r="M1395" i="5"/>
  <c r="M1378" i="5"/>
  <c r="M1385" i="5"/>
  <c r="M1392" i="5"/>
  <c r="M1382" i="5"/>
  <c r="M1387" i="5"/>
  <c r="M1375" i="5"/>
  <c r="M1376" i="5"/>
  <c r="M1369" i="5"/>
  <c r="M1394" i="5"/>
  <c r="M1388" i="5"/>
  <c r="M1381" i="5"/>
  <c r="M1377" i="5"/>
  <c r="M1393" i="5"/>
  <c r="M1389" i="5"/>
  <c r="M1374" i="5"/>
  <c r="M1386" i="5"/>
  <c r="M1370" i="5"/>
  <c r="M1390" i="5"/>
  <c r="M1266" i="5"/>
  <c r="M1264" i="5"/>
  <c r="M1258" i="5"/>
  <c r="M1260" i="5"/>
  <c r="M1242" i="5"/>
  <c r="M1228" i="5"/>
  <c r="M1253" i="5"/>
  <c r="M1270" i="5"/>
  <c r="M1272" i="5"/>
  <c r="M1231" i="5"/>
  <c r="M1230" i="5"/>
  <c r="M1263" i="5"/>
  <c r="M1248" i="5"/>
  <c r="M1251" i="5"/>
  <c r="M1243" i="5"/>
  <c r="M1233" i="5"/>
  <c r="M1252" i="5"/>
  <c r="M1237" i="5"/>
  <c r="M1271" i="5"/>
  <c r="M1234" i="5"/>
  <c r="M1246" i="5"/>
  <c r="M1255" i="5"/>
  <c r="M1245" i="5"/>
  <c r="M1265" i="5"/>
  <c r="M1249" i="5"/>
  <c r="M1250" i="5"/>
  <c r="M1236" i="5"/>
  <c r="M1267" i="5"/>
  <c r="M1257" i="5"/>
  <c r="M1254" i="5"/>
  <c r="M1261" i="5"/>
  <c r="M1268" i="5"/>
  <c r="M1229" i="5"/>
  <c r="M1269" i="5"/>
  <c r="M1235" i="5"/>
  <c r="M1273" i="5"/>
  <c r="M1241" i="5"/>
  <c r="M1262" i="5"/>
  <c r="M1232" i="5"/>
  <c r="M1239" i="5"/>
  <c r="M1247" i="5"/>
  <c r="M1227" i="5"/>
  <c r="M1244" i="5"/>
  <c r="M1240" i="5"/>
  <c r="M1259" i="5"/>
  <c r="M1238" i="5"/>
  <c r="M1256" i="5"/>
  <c r="M1274" i="5"/>
  <c r="M1010" i="5"/>
  <c r="M1004" i="5"/>
  <c r="M1006" i="5"/>
  <c r="M1007" i="5"/>
  <c r="M1008" i="5"/>
  <c r="M1009" i="5"/>
  <c r="M1005" i="5"/>
  <c r="M1011" i="5"/>
  <c r="M1012" i="5"/>
  <c r="M1013" i="5"/>
  <c r="M1014" i="5"/>
  <c r="M1015" i="5"/>
  <c r="M980" i="5"/>
  <c r="M979" i="5"/>
  <c r="M981" i="5"/>
  <c r="M989" i="5"/>
  <c r="M982" i="5"/>
  <c r="M977" i="5"/>
  <c r="M983" i="5"/>
  <c r="M978" i="5"/>
  <c r="M984" i="5"/>
  <c r="M990" i="5"/>
  <c r="M985" i="5"/>
  <c r="M974" i="5"/>
  <c r="M986" i="5"/>
  <c r="M975" i="5"/>
  <c r="M987" i="5"/>
  <c r="M976" i="5"/>
  <c r="M988" i="5"/>
  <c r="M686" i="5"/>
  <c r="M689" i="5"/>
  <c r="M692" i="5"/>
  <c r="M695" i="5"/>
  <c r="M733" i="5"/>
  <c r="M698" i="5"/>
  <c r="M701" i="5"/>
  <c r="M704" i="5"/>
  <c r="M707" i="5"/>
  <c r="M710" i="5"/>
  <c r="M713" i="5"/>
  <c r="M716" i="5"/>
  <c r="M719" i="5"/>
  <c r="M722" i="5"/>
  <c r="M725" i="5"/>
  <c r="M728" i="5"/>
  <c r="M731" i="5"/>
  <c r="M687" i="5"/>
  <c r="M690" i="5"/>
  <c r="M693" i="5"/>
  <c r="M708" i="5"/>
  <c r="M699" i="5"/>
  <c r="M702" i="5"/>
  <c r="M705" i="5"/>
  <c r="M720" i="5"/>
  <c r="M711" i="5"/>
  <c r="M714" i="5"/>
  <c r="M717" i="5"/>
  <c r="M732" i="5"/>
  <c r="M723" i="5"/>
  <c r="M726" i="5"/>
  <c r="M729" i="5"/>
  <c r="M696" i="5"/>
  <c r="M688" i="5"/>
  <c r="M691" i="5"/>
  <c r="M694" i="5"/>
  <c r="M685" i="5"/>
  <c r="M700" i="5"/>
  <c r="M703" i="5"/>
  <c r="M706" i="5"/>
  <c r="M697" i="5"/>
  <c r="M712" i="5"/>
  <c r="M715" i="5"/>
  <c r="M718" i="5"/>
  <c r="M709" i="5"/>
  <c r="M724" i="5"/>
  <c r="M727" i="5"/>
  <c r="M730" i="5"/>
  <c r="M721" i="5"/>
  <c r="M556" i="5"/>
  <c r="M574" i="5"/>
  <c r="M562" i="5"/>
  <c r="M568" i="5"/>
  <c r="M569" i="5"/>
  <c r="M575" i="5"/>
  <c r="M567" i="5"/>
  <c r="M558" i="5"/>
  <c r="M552" i="5"/>
  <c r="M579" i="5"/>
  <c r="M570" i="5"/>
  <c r="M564" i="5"/>
  <c r="M559" i="5"/>
  <c r="M576" i="5"/>
  <c r="M571" i="5"/>
  <c r="M563" i="5"/>
  <c r="M560" i="5"/>
  <c r="M553" i="5"/>
  <c r="M572" i="5"/>
  <c r="M565" i="5"/>
  <c r="M549" i="5"/>
  <c r="M577" i="5"/>
  <c r="M573" i="5"/>
  <c r="M561" i="5"/>
  <c r="M554" i="5"/>
  <c r="M566" i="5"/>
  <c r="M550" i="5"/>
  <c r="M578" i="5"/>
  <c r="M557" i="5"/>
  <c r="M551" i="5"/>
  <c r="M555" i="5"/>
  <c r="M596" i="5"/>
  <c r="M614" i="5"/>
  <c r="M584" i="5"/>
  <c r="M608" i="5"/>
  <c r="M590" i="5"/>
  <c r="M602" i="5"/>
  <c r="M620" i="5"/>
  <c r="M591" i="5"/>
  <c r="M597" i="5"/>
  <c r="M616" i="5"/>
  <c r="M599" i="5"/>
  <c r="M618" i="5"/>
  <c r="M604" i="5"/>
  <c r="M587" i="5"/>
  <c r="M606" i="5"/>
  <c r="M592" i="5"/>
  <c r="M622" i="5"/>
  <c r="M594" i="5"/>
  <c r="M613" i="5"/>
  <c r="M610" i="5"/>
  <c r="M582" i="5"/>
  <c r="M601" i="5"/>
  <c r="M598" i="5"/>
  <c r="M603" i="5"/>
  <c r="M595" i="5"/>
  <c r="M589" i="5"/>
  <c r="M586" i="5"/>
  <c r="M624" i="5"/>
  <c r="M612" i="5"/>
  <c r="M621" i="5"/>
  <c r="M619" i="5"/>
  <c r="M611" i="5"/>
  <c r="M600" i="5"/>
  <c r="M609" i="5"/>
  <c r="M617" i="5"/>
  <c r="M588" i="5"/>
  <c r="M585" i="5"/>
  <c r="M605" i="5"/>
  <c r="M615" i="5"/>
  <c r="M607" i="5"/>
  <c r="M593" i="5"/>
  <c r="M623" i="5"/>
  <c r="M583" i="5"/>
  <c r="M581" i="5"/>
  <c r="M152" i="5"/>
  <c r="M153" i="5"/>
  <c r="M154" i="5"/>
  <c r="M155" i="5"/>
  <c r="M891" i="5"/>
  <c r="M890" i="5"/>
  <c r="M922" i="5"/>
  <c r="M923" i="5"/>
  <c r="M919" i="5"/>
  <c r="M921" i="5"/>
  <c r="M920" i="5"/>
  <c r="M972" i="5"/>
  <c r="M971" i="5"/>
  <c r="M969" i="5"/>
  <c r="M970" i="5"/>
  <c r="M918" i="5"/>
  <c r="M889" i="5"/>
  <c r="M888" i="5"/>
  <c r="M827" i="5"/>
  <c r="M825" i="5"/>
  <c r="M823" i="5"/>
  <c r="M826" i="5"/>
  <c r="M824" i="5"/>
  <c r="M774" i="5"/>
  <c r="M775" i="5"/>
  <c r="M773" i="5"/>
  <c r="M683" i="5"/>
  <c r="M681" i="5"/>
  <c r="M680" i="5"/>
  <c r="M679" i="5"/>
  <c r="M682" i="5"/>
  <c r="M678" i="5"/>
  <c r="M547" i="5"/>
  <c r="M544" i="5"/>
  <c r="M543" i="5"/>
  <c r="M542" i="5"/>
  <c r="M546" i="5"/>
  <c r="M545" i="5"/>
  <c r="M540" i="5"/>
  <c r="M541" i="5"/>
  <c r="M513" i="5"/>
  <c r="M510" i="5"/>
  <c r="M514" i="5"/>
  <c r="M508" i="5"/>
  <c r="M511" i="5"/>
  <c r="M509" i="5"/>
  <c r="M507" i="5"/>
  <c r="M506" i="5"/>
  <c r="M512" i="5"/>
  <c r="M505" i="5"/>
  <c r="M1721" i="5"/>
  <c r="M1720" i="5"/>
  <c r="M1719" i="5"/>
  <c r="M1783" i="5"/>
  <c r="M1782" i="5"/>
  <c r="M1781" i="5"/>
  <c r="M1780" i="5"/>
  <c r="M772" i="5"/>
  <c r="M771" i="5"/>
  <c r="M822" i="5"/>
  <c r="M336" i="5"/>
  <c r="M1778" i="5"/>
  <c r="M1760" i="5"/>
  <c r="M1772" i="5"/>
  <c r="M1773" i="5"/>
  <c r="M1774" i="5"/>
  <c r="M1759" i="5"/>
  <c r="M1776" i="5"/>
  <c r="M1763" i="5"/>
  <c r="M1779" i="5"/>
  <c r="M1764" i="5"/>
  <c r="M1761" i="5"/>
  <c r="M1777" i="5"/>
  <c r="M1765" i="5"/>
  <c r="M1767" i="5"/>
  <c r="M1756" i="5"/>
  <c r="M1771" i="5"/>
  <c r="M1768" i="5"/>
  <c r="M1775" i="5"/>
  <c r="M1757" i="5"/>
  <c r="M1766" i="5"/>
  <c r="M1770" i="5"/>
  <c r="M1762" i="5"/>
  <c r="M1769" i="5"/>
  <c r="M1758" i="5"/>
  <c r="M73" i="5"/>
  <c r="M72" i="5"/>
  <c r="M1823" i="5"/>
  <c r="M1824" i="5"/>
  <c r="M1806" i="5"/>
  <c r="M22" i="5"/>
  <c r="M24" i="5"/>
  <c r="M21" i="5"/>
  <c r="M23" i="5"/>
  <c r="M25" i="5"/>
  <c r="M1710" i="5"/>
  <c r="M1709" i="5"/>
  <c r="M1713" i="5"/>
  <c r="M1711" i="5"/>
  <c r="M1712" i="5"/>
  <c r="M1714" i="5"/>
  <c r="M1715" i="5"/>
  <c r="M1716" i="5"/>
  <c r="M1717" i="5"/>
  <c r="M1718" i="5"/>
  <c r="M1674" i="5"/>
  <c r="M1675" i="5"/>
  <c r="M1648" i="5"/>
  <c r="M1649" i="5"/>
  <c r="M443" i="5"/>
  <c r="M1458" i="5"/>
  <c r="M54" i="5"/>
  <c r="M56" i="5"/>
  <c r="M57" i="5"/>
  <c r="M55" i="5"/>
  <c r="M58" i="5"/>
  <c r="M423" i="5"/>
  <c r="M407" i="5"/>
  <c r="M213" i="5"/>
  <c r="M1174" i="5"/>
  <c r="M1639" i="5"/>
  <c r="M456" i="5"/>
  <c r="M1352" i="5"/>
  <c r="M290" i="5"/>
  <c r="M84" i="5"/>
  <c r="M1452" i="5"/>
  <c r="M1204" i="5"/>
  <c r="M221" i="5"/>
  <c r="M1062" i="5"/>
  <c r="M1325" i="5"/>
  <c r="M477" i="5"/>
  <c r="M127" i="5"/>
  <c r="M1328" i="5"/>
  <c r="M883" i="5"/>
  <c r="M652" i="5"/>
  <c r="M758" i="5"/>
  <c r="M521" i="5"/>
  <c r="M1612" i="5"/>
  <c r="M753" i="5"/>
  <c r="M663" i="5"/>
  <c r="M1035" i="5"/>
  <c r="M1294" i="5"/>
  <c r="M248" i="5"/>
  <c r="M1819" i="5"/>
  <c r="M402" i="5"/>
  <c r="M1108" i="5"/>
  <c r="M1128" i="5"/>
  <c r="M1314" i="5"/>
  <c r="M1213" i="5"/>
  <c r="M81" i="5"/>
  <c r="M107" i="5"/>
  <c r="M75" i="5"/>
  <c r="M74" i="5" s="1"/>
  <c r="D12" i="2" s="1"/>
  <c r="M1042" i="5"/>
  <c r="M1189" i="5"/>
  <c r="M1505" i="5"/>
  <c r="M1024" i="5"/>
  <c r="M1023" i="5" s="1"/>
  <c r="M343" i="5"/>
  <c r="M124" i="5"/>
  <c r="M1276" i="5"/>
  <c r="M434" i="5"/>
  <c r="M1148" i="5"/>
  <c r="M182" i="5"/>
  <c r="M1162" i="5"/>
  <c r="M45" i="5"/>
  <c r="M1145" i="5"/>
  <c r="M1463" i="5"/>
  <c r="M1163" i="5"/>
  <c r="M627" i="5"/>
  <c r="M1122" i="5"/>
  <c r="M139" i="5"/>
  <c r="M529" i="5"/>
  <c r="M1793" i="5"/>
  <c r="M1790" i="5"/>
  <c r="M1627" i="5"/>
  <c r="M380" i="5"/>
  <c r="M820" i="5"/>
  <c r="M1065" i="5"/>
  <c r="M1293" i="5"/>
  <c r="M1792" i="5"/>
  <c r="M247" i="5"/>
  <c r="M148" i="5"/>
  <c r="M225" i="5"/>
  <c r="M224" i="5" s="1"/>
  <c r="M270" i="5"/>
  <c r="M1028" i="5"/>
  <c r="M165" i="5"/>
  <c r="M320" i="5"/>
  <c r="M295" i="5"/>
  <c r="M1157" i="5"/>
  <c r="M180" i="5"/>
  <c r="M179" i="5" s="1"/>
  <c r="M1490" i="5"/>
  <c r="M34" i="5"/>
  <c r="M1457" i="5"/>
  <c r="M1186" i="5"/>
  <c r="M767" i="5"/>
  <c r="M748" i="5"/>
  <c r="M267" i="5"/>
  <c r="M490" i="5"/>
  <c r="M884" i="5"/>
  <c r="M30" i="5"/>
  <c r="M819" i="5"/>
  <c r="M388" i="5"/>
  <c r="M1733" i="5"/>
  <c r="M1078" i="5"/>
  <c r="M1125" i="5"/>
  <c r="M355" i="5"/>
  <c r="M338" i="5"/>
  <c r="M229" i="5"/>
  <c r="M228" i="5" s="1"/>
  <c r="M1212" i="5"/>
  <c r="M161" i="5"/>
  <c r="M414" i="5"/>
  <c r="M1646" i="5"/>
  <c r="M1645" i="5" s="1"/>
  <c r="M231" i="5"/>
  <c r="M1049" i="5"/>
  <c r="M1501" i="5"/>
  <c r="M199" i="5"/>
  <c r="M1813" i="5"/>
  <c r="M1812" i="5" s="1"/>
  <c r="M256" i="5"/>
  <c r="M1643" i="5"/>
  <c r="M1642" i="5" s="1"/>
  <c r="M1323" i="5"/>
  <c r="M757" i="5"/>
  <c r="M1087" i="5"/>
  <c r="M1054" i="5"/>
  <c r="M142" i="5"/>
  <c r="M954" i="5"/>
  <c r="M1663" i="5"/>
  <c r="M993" i="5"/>
  <c r="M1208" i="5"/>
  <c r="M197" i="5"/>
  <c r="M196" i="5" s="1"/>
  <c r="M1171" i="5"/>
  <c r="M122" i="5"/>
  <c r="M121" i="5" s="1"/>
  <c r="M305" i="5"/>
  <c r="M60" i="5"/>
  <c r="M1723" i="5"/>
  <c r="M210" i="5"/>
  <c r="M157" i="5"/>
  <c r="M42" i="5"/>
  <c r="M41" i="5" s="1"/>
  <c r="M168" i="5"/>
  <c r="M92" i="5"/>
  <c r="M218" i="5"/>
  <c r="M1475" i="5"/>
  <c r="M473" i="5"/>
  <c r="M1180" i="5"/>
  <c r="M113" i="5"/>
  <c r="M112" i="5" s="1"/>
  <c r="M1786" i="5"/>
  <c r="M1636" i="5"/>
  <c r="M814" i="5"/>
  <c r="M1289" i="5"/>
  <c r="M194" i="5"/>
  <c r="M372" i="5"/>
  <c r="M206" i="5"/>
  <c r="M996" i="5"/>
  <c r="M1349" i="5"/>
  <c r="M1348" i="5" s="1"/>
  <c r="M66" i="5"/>
  <c r="M144" i="5"/>
  <c r="M1669" i="5"/>
  <c r="M1668" i="5" s="1"/>
  <c r="M253" i="5"/>
  <c r="M404" i="5"/>
  <c r="M403" i="5" s="1"/>
  <c r="M174" i="5"/>
  <c r="M1435" i="5"/>
  <c r="M1168" i="5"/>
  <c r="M1578" i="5"/>
  <c r="M1093" i="5"/>
  <c r="M379" i="5"/>
  <c r="M788" i="5"/>
  <c r="M504" i="5"/>
  <c r="M1205" i="5"/>
  <c r="M1073" i="5"/>
  <c r="M1707" i="5"/>
  <c r="M896" i="5"/>
  <c r="M482" i="5"/>
  <c r="M1815" i="5"/>
  <c r="M1814" i="5" s="1"/>
  <c r="M189" i="5"/>
  <c r="M188" i="5" s="1"/>
  <c r="M1090" i="5"/>
  <c r="M88" i="5"/>
  <c r="M94" i="5"/>
  <c r="M324" i="5"/>
  <c r="M69" i="5"/>
  <c r="M97" i="5"/>
  <c r="M1342" i="5"/>
  <c r="M119" i="5"/>
  <c r="M1739" i="5"/>
  <c r="M282" i="5"/>
  <c r="M1026" i="5"/>
  <c r="M1025" i="5" s="1"/>
  <c r="M1677" i="5"/>
  <c r="M1480" i="5"/>
  <c r="M1346" i="5"/>
  <c r="M27" i="5"/>
  <c r="M191" i="5"/>
  <c r="M1817" i="5"/>
  <c r="M915" i="5"/>
  <c r="M1285" i="5"/>
  <c r="M1701" i="5"/>
  <c r="M1182" i="5"/>
  <c r="M232" i="5"/>
  <c r="M300" i="5"/>
  <c r="M742" i="5"/>
  <c r="M1149" i="5"/>
  <c r="M519" i="5"/>
  <c r="M159" i="5"/>
  <c r="M1517" i="5"/>
  <c r="M316" i="5"/>
  <c r="M387" i="5"/>
  <c r="M1597" i="5"/>
  <c r="M386" i="5"/>
  <c r="M1693" i="5"/>
  <c r="M115" i="5"/>
  <c r="M1427" i="5"/>
  <c r="M777" i="5"/>
  <c r="M98" i="5"/>
  <c r="M39" i="5"/>
  <c r="M441" i="5"/>
  <c r="M1021" i="5"/>
  <c r="M1215" i="5"/>
  <c r="M1656" i="5"/>
  <c r="M1655" i="5" s="1"/>
  <c r="M1483" i="5"/>
  <c r="M878" i="5"/>
  <c r="M1601" i="5"/>
  <c r="M1160" i="5"/>
  <c r="M1159" i="5" s="1"/>
  <c r="M137" i="5"/>
  <c r="M79" i="5"/>
  <c r="M265" i="5"/>
  <c r="M382" i="5"/>
  <c r="M631" i="5"/>
  <c r="M745" i="5"/>
  <c r="M1492" i="5"/>
  <c r="M953" i="5"/>
  <c r="M658" i="5"/>
  <c r="M910" i="5"/>
  <c r="M1567" i="5"/>
  <c r="M1747" i="5"/>
  <c r="M487" i="5"/>
  <c r="M1191" i="5"/>
  <c r="M1640" i="5"/>
  <c r="M1618" i="5"/>
  <c r="M266" i="5"/>
  <c r="M458" i="5"/>
  <c r="M949" i="5"/>
  <c r="M1100" i="5"/>
  <c r="M530" i="5"/>
  <c r="M1514" i="5"/>
  <c r="M796" i="5"/>
  <c r="M462" i="5"/>
  <c r="M1518" i="5"/>
  <c r="M1455" i="5"/>
  <c r="M1454" i="5" s="1"/>
  <c r="M314" i="5"/>
  <c r="M177" i="5"/>
  <c r="M893" i="5"/>
  <c r="M396" i="5"/>
  <c r="M299" i="5"/>
  <c r="M202" i="5"/>
  <c r="M1196" i="5"/>
  <c r="M1357" i="5"/>
  <c r="M1177" i="5"/>
  <c r="M1494" i="5"/>
  <c r="M1332" i="5"/>
  <c r="M1331" i="5" s="1"/>
  <c r="M1330" i="5" s="1"/>
  <c r="M1302" i="5"/>
  <c r="M1509" i="5"/>
  <c r="M1635" i="5"/>
  <c r="M626" i="5"/>
  <c r="M418" i="5"/>
  <c r="M1032" i="5"/>
  <c r="M1626" i="5"/>
  <c r="M203" i="5"/>
  <c r="M431" i="5"/>
  <c r="M1029" i="5"/>
  <c r="M1071" i="5"/>
  <c r="M676" i="5"/>
  <c r="M951" i="5"/>
  <c r="M1308" i="5"/>
  <c r="M1664" i="5"/>
  <c r="M754" i="5"/>
  <c r="M1336" i="5"/>
  <c r="M1431" i="5"/>
  <c r="M1796" i="5"/>
  <c r="M215" i="5"/>
  <c r="M104" i="5"/>
  <c r="M1681" i="5"/>
  <c r="M1680" i="5" s="1"/>
  <c r="M1471" i="5"/>
  <c r="M1038" i="5"/>
  <c r="M1465" i="5"/>
  <c r="M63" i="5"/>
  <c r="M49" i="5"/>
  <c r="M91" i="5"/>
  <c r="M365" i="5"/>
  <c r="M447" i="5"/>
  <c r="M1672" i="5"/>
  <c r="M1671" i="5" s="1"/>
  <c r="M1685" i="5"/>
  <c r="M1497" i="5"/>
  <c r="M1166" i="5"/>
  <c r="M259" i="5"/>
  <c r="M1651" i="5"/>
  <c r="M240" i="5"/>
  <c r="M516" i="5"/>
  <c r="M798" i="5"/>
  <c r="M1603" i="5"/>
  <c r="M1695" i="5"/>
  <c r="M1630" i="5"/>
  <c r="M359" i="5"/>
  <c r="M332" i="5"/>
  <c r="M286" i="5"/>
  <c r="M1658" i="5"/>
  <c r="M1657" i="5" s="1"/>
  <c r="M409" i="5"/>
  <c r="M1491" i="5"/>
  <c r="M811" i="5"/>
  <c r="M1442" i="5"/>
  <c r="M768" i="5"/>
  <c r="M643" i="5"/>
  <c r="M1502" i="5"/>
  <c r="M222" i="5"/>
  <c r="M1582" i="5"/>
  <c r="M1221" i="5"/>
  <c r="M1047" i="5"/>
  <c r="M287" i="5"/>
  <c r="M534" i="5"/>
  <c r="M1801" i="5"/>
  <c r="M322" i="5"/>
  <c r="M1577" i="5"/>
  <c r="M1436" i="5"/>
  <c r="M1307" i="5"/>
  <c r="M1797" i="5"/>
  <c r="M1287" i="5"/>
  <c r="M1223" i="5"/>
  <c r="M1795" i="5"/>
  <c r="M1217" i="5"/>
  <c r="M958" i="5"/>
  <c r="M116" i="5"/>
  <c r="M655" i="5"/>
  <c r="M18" i="5"/>
  <c r="M126" i="5"/>
  <c r="M261" i="5"/>
  <c r="M394" i="5"/>
  <c r="M1628" i="5"/>
  <c r="M1326" i="5"/>
  <c r="M1068" i="5"/>
  <c r="M1821" i="5"/>
  <c r="M533" i="5"/>
  <c r="M1637" i="5"/>
  <c r="M1745" i="5"/>
  <c r="M1590" i="5"/>
  <c r="M1477" i="5"/>
  <c r="M804" i="5"/>
  <c r="M1043" i="5"/>
  <c r="M95" i="5"/>
  <c r="M1614" i="5"/>
  <c r="M1652" i="5"/>
  <c r="M1130" i="5"/>
  <c r="M1565" i="5"/>
  <c r="M293" i="5"/>
  <c r="M887" i="5"/>
  <c r="M898" i="5"/>
  <c r="M1318" i="5"/>
  <c r="M1585" i="5"/>
  <c r="M1143" i="5"/>
  <c r="M1340" i="5"/>
  <c r="M1339" i="5" s="1"/>
  <c r="M100" i="5"/>
  <c r="M1487" i="5"/>
  <c r="M273" i="5"/>
  <c r="M1741" i="5"/>
  <c r="M494" i="5"/>
  <c r="M1589" i="5"/>
  <c r="M1284" i="5"/>
  <c r="M1679" i="5"/>
  <c r="M502" i="5"/>
  <c r="M436" i="5"/>
  <c r="M801" i="5"/>
  <c r="M145" i="5"/>
  <c r="M1002" i="5"/>
  <c r="M1181" i="5"/>
  <c r="M747" i="5"/>
  <c r="M1440" i="5"/>
  <c r="M1324" i="5"/>
  <c r="M537" i="5"/>
  <c r="M326" i="5"/>
  <c r="M162" i="5"/>
  <c r="M1507" i="5"/>
  <c r="M1150" i="5"/>
  <c r="M430" i="5"/>
  <c r="M138" i="5"/>
  <c r="M1292" i="5"/>
  <c r="M661" i="5"/>
  <c r="M169" i="5"/>
  <c r="M301" i="5"/>
  <c r="M797" i="5"/>
  <c r="M432" i="5"/>
  <c r="M1286" i="5"/>
  <c r="M485" i="5"/>
  <c r="M808" i="5"/>
  <c r="M1752" i="5"/>
  <c r="M1433" i="5"/>
  <c r="M1694" i="5"/>
  <c r="M1152" i="5"/>
  <c r="M959" i="5"/>
  <c r="M491" i="5"/>
  <c r="M183" i="5"/>
  <c r="M46" i="5"/>
  <c r="M284" i="5"/>
  <c r="M740" i="5"/>
  <c r="M781" i="5"/>
  <c r="M484" i="5"/>
  <c r="M630" i="5"/>
  <c r="M1592" i="5"/>
  <c r="M1138" i="5"/>
  <c r="M363" i="5"/>
  <c r="M662" i="5"/>
  <c r="M415" i="5"/>
  <c r="M1512" i="5"/>
  <c r="M1298" i="5"/>
  <c r="M672" i="5"/>
  <c r="M994" i="5"/>
  <c r="M1429" i="5"/>
  <c r="M1613" i="5"/>
  <c r="M134" i="5"/>
  <c r="M132" i="5"/>
  <c r="M131" i="5" s="1"/>
  <c r="M280" i="5"/>
  <c r="M279" i="5" s="1"/>
  <c r="M15" i="5"/>
  <c r="M1017" i="5"/>
  <c r="M1016" i="5" s="1"/>
  <c r="M334" i="5"/>
  <c r="M1116" i="5"/>
  <c r="M882" i="5"/>
  <c r="M998" i="5"/>
  <c r="M1080" i="5"/>
  <c r="M1103" i="5"/>
  <c r="M211" i="5"/>
  <c r="M1748" i="5"/>
  <c r="M656" i="5"/>
  <c r="M894" i="5"/>
  <c r="M649" i="5"/>
  <c r="M234" i="5"/>
  <c r="M367" i="5"/>
  <c r="M464" i="5"/>
  <c r="M1312" i="5"/>
  <c r="M647" i="5"/>
  <c r="M674" i="5"/>
  <c r="M1737" i="5"/>
  <c r="M1366" i="5"/>
  <c r="M908" i="5"/>
  <c r="M786" i="5"/>
  <c r="M278" i="5"/>
  <c r="M1602" i="5"/>
  <c r="M140" i="5"/>
  <c r="M437" i="5"/>
  <c r="M1660" i="5"/>
  <c r="M283" i="5"/>
  <c r="M1736" i="5"/>
  <c r="M453" i="5"/>
  <c r="M1359" i="5"/>
  <c r="M384" i="5"/>
  <c r="M1022" i="5"/>
  <c r="M1520" i="5"/>
  <c r="M527" i="5"/>
  <c r="M36" i="5"/>
  <c r="M1787" i="5"/>
  <c r="M1192" i="5"/>
  <c r="M750" i="5"/>
  <c r="M1794" i="5"/>
  <c r="M670" i="5"/>
  <c r="M1283" i="5"/>
  <c r="M479" i="5"/>
  <c r="M335" i="5"/>
  <c r="M310" i="5"/>
  <c r="M478" i="5"/>
  <c r="M353" i="5"/>
  <c r="M1097" i="5"/>
  <c r="M1596" i="5"/>
  <c r="M1034" i="5"/>
  <c r="M1579" i="5"/>
  <c r="M1305" i="5"/>
  <c r="M765" i="5"/>
  <c r="M660" i="5"/>
  <c r="M1178" i="5"/>
  <c r="M1282" i="5"/>
  <c r="M503" i="5"/>
  <c r="M1361" i="5"/>
  <c r="M1515" i="5"/>
  <c r="M642" i="5"/>
  <c r="M1051" i="5"/>
  <c r="M1172" i="5"/>
  <c r="M948" i="5"/>
  <c r="M1139" i="5"/>
  <c r="M425" i="5"/>
  <c r="M1121" i="5"/>
  <c r="M1081" i="5"/>
  <c r="M368" i="5"/>
  <c r="M669" i="5"/>
  <c r="M29" i="5"/>
  <c r="M439" i="5"/>
  <c r="M1610" i="5"/>
  <c r="M1354" i="5"/>
  <c r="M1698" i="5"/>
  <c r="M163" i="5"/>
  <c r="M204" i="5"/>
  <c r="M897" i="5"/>
  <c r="M135" i="5"/>
  <c r="M125" i="5"/>
  <c r="M373" i="5"/>
  <c r="M1624" i="5"/>
  <c r="M999" i="5"/>
  <c r="M358" i="5"/>
  <c r="M1683" i="5"/>
  <c r="M1682" i="5" s="1"/>
  <c r="M1666" i="5"/>
  <c r="M1665" i="5" s="1"/>
  <c r="M1338" i="5"/>
  <c r="M1337" i="5" s="1"/>
  <c r="M17" i="5"/>
  <c r="M1088" i="5"/>
  <c r="M675" i="5"/>
  <c r="M361" i="5"/>
  <c r="M1335" i="5"/>
  <c r="M1798" i="5"/>
  <c r="M398" i="5"/>
  <c r="M1749" i="5"/>
  <c r="M947" i="5"/>
  <c r="M1300" i="5"/>
  <c r="M208" i="5"/>
  <c r="M629" i="5"/>
  <c r="M1074" i="5"/>
  <c r="M1593" i="5"/>
  <c r="M635" i="5"/>
  <c r="M1724" i="5"/>
  <c r="M1133" i="5"/>
  <c r="M1082" i="5"/>
  <c r="M339" i="5"/>
  <c r="M117" i="5"/>
  <c r="M50" i="5"/>
  <c r="M1743" i="5"/>
  <c r="M1146" i="5"/>
  <c r="M241" i="5"/>
  <c r="M207" i="5"/>
  <c r="M275" i="5"/>
  <c r="M328" i="5"/>
  <c r="M370" i="5"/>
  <c r="M488" i="5"/>
  <c r="M82" i="5"/>
  <c r="M321" i="5"/>
  <c r="M1727" i="5"/>
  <c r="M1129" i="5"/>
  <c r="M1653" i="5"/>
  <c r="M901" i="5"/>
  <c r="M812" i="5"/>
  <c r="M375" i="5"/>
  <c r="M254" i="5"/>
  <c r="M668" i="5"/>
  <c r="M185" i="5"/>
  <c r="M296" i="5"/>
  <c r="M175" i="5"/>
  <c r="M1190" i="5"/>
  <c r="M461" i="5"/>
  <c r="M307" i="5"/>
  <c r="M1107" i="5"/>
  <c r="M1053" i="5"/>
  <c r="M1734" i="5"/>
  <c r="M963" i="5"/>
  <c r="M1104" i="5"/>
  <c r="M1084" i="5"/>
  <c r="M1462" i="5"/>
  <c r="M1199" i="5"/>
  <c r="M237" i="5"/>
  <c r="M236" i="5" s="1"/>
  <c r="M1495" i="5"/>
  <c r="M956" i="5"/>
  <c r="M818" i="5"/>
  <c r="M1753" i="5"/>
  <c r="M815" i="5"/>
  <c r="M1800" i="5"/>
  <c r="M1304" i="5"/>
  <c r="M968" i="5"/>
  <c r="M369" i="5"/>
  <c r="M393" i="5"/>
  <c r="M1803" i="5"/>
  <c r="M528" i="5"/>
  <c r="M659" i="5"/>
  <c r="M348" i="5"/>
  <c r="M1617" i="5"/>
  <c r="M1699" i="5"/>
  <c r="M276" i="5"/>
  <c r="M1519" i="5"/>
  <c r="M769" i="5"/>
  <c r="M70" i="5"/>
  <c r="M664" i="5"/>
  <c r="M1158" i="5"/>
  <c r="M1144" i="5"/>
  <c r="M1468" i="5"/>
  <c r="M531" i="5"/>
  <c r="M468" i="5"/>
  <c r="M1469" i="5"/>
  <c r="M28" i="5"/>
  <c r="M1220" i="5"/>
  <c r="M1064" i="5"/>
  <c r="M457" i="5"/>
  <c r="M496" i="5"/>
  <c r="M1740" i="5"/>
  <c r="M641" i="5"/>
  <c r="M251" i="5"/>
  <c r="M250" i="5" s="1"/>
  <c r="M1691" i="5"/>
  <c r="M1690" i="5" s="1"/>
  <c r="M244" i="5"/>
  <c r="M130" i="5"/>
  <c r="M1364" i="5"/>
  <c r="M911" i="5"/>
  <c r="M957" i="5"/>
  <c r="M744" i="5"/>
  <c r="M1735" i="5"/>
  <c r="M517" i="5"/>
  <c r="M216" i="5"/>
  <c r="M1588" i="5"/>
  <c r="M523" i="5"/>
  <c r="M787" i="5"/>
  <c r="M1321" i="5"/>
  <c r="M1316" i="5"/>
  <c r="M1183" i="5"/>
  <c r="M1441" i="5"/>
  <c r="M1365" i="5"/>
  <c r="M1678" i="5"/>
  <c r="M1187" i="5"/>
  <c r="M1583" i="5"/>
  <c r="M408" i="5"/>
  <c r="M634" i="5"/>
  <c r="M791" i="5"/>
  <c r="M759" i="5"/>
  <c r="M1109" i="5"/>
  <c r="M351" i="5"/>
  <c r="M499" i="5"/>
  <c r="M376" i="5"/>
  <c r="M466" i="5"/>
  <c r="M460" i="5"/>
  <c r="M451" i="5"/>
  <c r="M428" i="5"/>
  <c r="M1334" i="5"/>
  <c r="M391" i="5"/>
  <c r="M1661" i="5"/>
  <c r="M794" i="5"/>
  <c r="M1091" i="5"/>
  <c r="M645" i="5"/>
  <c r="M257" i="5"/>
  <c r="M223" i="5"/>
  <c r="M639" i="5"/>
  <c r="M245" i="5"/>
  <c r="M1209" i="5"/>
  <c r="M329" i="5"/>
  <c r="M1297" i="5"/>
  <c r="M1167" i="5"/>
  <c r="M657" i="5"/>
  <c r="M1604" i="5"/>
  <c r="M764" i="5"/>
  <c r="M1568" i="5"/>
  <c r="M420" i="5"/>
  <c r="M1001" i="5"/>
  <c r="M474" i="5"/>
  <c r="M751" i="5"/>
  <c r="M158" i="5"/>
  <c r="M1327" i="5"/>
  <c r="M454" i="5"/>
  <c r="M1117" i="5"/>
  <c r="M961" i="5"/>
  <c r="M1098" i="5"/>
  <c r="M1299" i="5"/>
  <c r="M1358" i="5"/>
  <c r="M476" i="5"/>
  <c r="M302" i="5"/>
  <c r="M741" i="5"/>
  <c r="M1134" i="5"/>
  <c r="M1290" i="5"/>
  <c r="M763" i="5"/>
  <c r="M916" i="5"/>
  <c r="M1615" i="5"/>
  <c r="M1070" i="5"/>
  <c r="M1319" i="5"/>
  <c r="M946" i="5"/>
  <c r="M277" i="5"/>
  <c r="M1688" i="5"/>
  <c r="M944" i="5"/>
  <c r="M1045" i="5"/>
  <c r="M1224" i="5"/>
  <c r="M1000" i="5"/>
  <c r="M445" i="5"/>
  <c r="M374" i="5"/>
  <c r="M1313" i="5"/>
  <c r="M907" i="5"/>
  <c r="M178" i="5"/>
  <c r="M803" i="5"/>
  <c r="M1115" i="5"/>
  <c r="M110" i="5"/>
  <c r="M1072" i="5"/>
  <c r="M1094" i="5"/>
  <c r="M636" i="5"/>
  <c r="M1280" i="5"/>
  <c r="M1484" i="5"/>
  <c r="M1353" i="5"/>
  <c r="M315" i="5"/>
  <c r="M1573" i="5"/>
  <c r="M495" i="5"/>
  <c r="M900" i="5"/>
  <c r="M1428" i="5"/>
  <c r="M1706" i="5"/>
  <c r="M1317" i="5"/>
  <c r="M783" i="5"/>
  <c r="M746" i="5"/>
  <c r="M262" i="5"/>
  <c r="M1295" i="5"/>
  <c r="M421" i="5"/>
  <c r="M532" i="5"/>
  <c r="M1704" i="5"/>
  <c r="M444" i="5"/>
  <c r="M171" i="5"/>
  <c r="M1112" i="5"/>
  <c r="M1184" i="5"/>
  <c r="M1587" i="5"/>
  <c r="M501" i="5"/>
  <c r="M109" i="5"/>
  <c r="M1137" i="5"/>
  <c r="M1566" i="5"/>
  <c r="M785" i="5"/>
  <c r="M1216" i="5"/>
  <c r="M800" i="5"/>
  <c r="M493" i="5"/>
  <c r="M1315" i="5"/>
  <c r="M651" i="5"/>
  <c r="M362" i="5"/>
  <c r="M790" i="5"/>
  <c r="M1522" i="5"/>
  <c r="M350" i="5"/>
  <c r="M1607" i="5"/>
  <c r="M1599" i="5"/>
  <c r="M40" i="5"/>
  <c r="M1523" i="5"/>
  <c r="M1193" i="5"/>
  <c r="M880" i="5"/>
  <c r="M1799" i="5"/>
  <c r="M1105" i="5"/>
  <c r="M1096" i="5"/>
  <c r="M518" i="5"/>
  <c r="M1802" i="5"/>
  <c r="M653" i="5"/>
  <c r="M955" i="5"/>
  <c r="M366" i="5"/>
  <c r="M806" i="5"/>
  <c r="M1099" i="5"/>
  <c r="M500" i="5"/>
  <c r="M120" i="5"/>
  <c r="M778" i="5"/>
  <c r="M1744" i="5"/>
  <c r="M667" i="5"/>
  <c r="M677" i="5"/>
  <c r="M524" i="5"/>
  <c r="M61" i="5"/>
  <c r="M492" i="5"/>
  <c r="M19" i="5"/>
  <c r="M1030" i="5"/>
  <c r="M1281" i="5"/>
  <c r="M1132" i="5"/>
  <c r="M260" i="5"/>
  <c r="M1506" i="5"/>
  <c r="M526" i="5"/>
  <c r="M1503" i="5"/>
  <c r="M1476" i="5"/>
  <c r="M1598" i="5"/>
  <c r="M249" i="5"/>
  <c r="M743" i="5"/>
  <c r="M452" i="5"/>
  <c r="M1056" i="5"/>
  <c r="M271" i="5"/>
  <c r="M381" i="5"/>
  <c r="M291" i="5"/>
  <c r="M1606" i="5"/>
  <c r="M780" i="5"/>
  <c r="M1563" i="5"/>
  <c r="M1201" i="5"/>
  <c r="M1513" i="5"/>
  <c r="M650" i="5"/>
  <c r="M1086" i="5"/>
  <c r="M965" i="5"/>
  <c r="M1572" i="5"/>
  <c r="M35" i="5"/>
  <c r="M1430" i="5"/>
  <c r="M317" i="5"/>
  <c r="M1200" i="5"/>
  <c r="M945" i="5"/>
  <c r="M1083" i="5"/>
  <c r="M1746" i="5"/>
  <c r="M1611" i="5"/>
  <c r="M879" i="5"/>
  <c r="M1111" i="5"/>
  <c r="M917" i="5"/>
  <c r="M1725" i="5"/>
  <c r="M1077" i="5"/>
  <c r="M475" i="5"/>
  <c r="M1820" i="5"/>
  <c r="M1296" i="5"/>
  <c r="M1488" i="5"/>
  <c r="M1591" i="5"/>
  <c r="M429" i="5"/>
  <c r="M799" i="5"/>
  <c r="M997" i="5"/>
  <c r="M1574" i="5"/>
  <c r="M539" i="5"/>
  <c r="M345" i="5"/>
  <c r="M67" i="5"/>
  <c r="M1291" i="5"/>
  <c r="M1151" i="5"/>
  <c r="M761" i="5"/>
  <c r="M795" i="5"/>
  <c r="M480" i="5"/>
  <c r="M1136" i="5"/>
  <c r="M442" i="5"/>
  <c r="M905" i="5"/>
  <c r="M1079" i="5"/>
  <c r="M438" i="5"/>
  <c r="M419" i="5"/>
  <c r="M312" i="5"/>
  <c r="M303" i="5"/>
  <c r="M352" i="5"/>
  <c r="M1126" i="5"/>
  <c r="M1700" i="5"/>
  <c r="M1467" i="5"/>
  <c r="M1595" i="5"/>
  <c r="M1355" i="5"/>
  <c r="M1689" i="5"/>
  <c r="M1320" i="5"/>
  <c r="M640" i="5"/>
  <c r="M1140" i="5"/>
  <c r="M1432" i="5"/>
  <c r="M1058" i="5"/>
  <c r="M903" i="5"/>
  <c r="M646" i="5"/>
  <c r="M1818" i="5"/>
  <c r="M325" i="5"/>
  <c r="M146" i="5"/>
  <c r="M633" i="5"/>
  <c r="M483" i="5"/>
  <c r="M411" i="5"/>
  <c r="M1067" i="5"/>
  <c r="M1481" i="5"/>
  <c r="M172" i="5"/>
  <c r="M1686" i="5"/>
  <c r="M912" i="5"/>
  <c r="M886" i="5"/>
  <c r="M1702" i="5"/>
  <c r="M1303" i="5"/>
  <c r="M793" i="5"/>
  <c r="M192" i="5"/>
  <c r="M1092" i="5"/>
  <c r="M756" i="5"/>
  <c r="M1750" i="5"/>
  <c r="M1742" i="5"/>
  <c r="M885" i="5"/>
  <c r="M1805" i="5"/>
  <c r="M1631" i="5"/>
  <c r="M1309" i="5"/>
  <c r="M401" i="5"/>
  <c r="M522" i="5"/>
  <c r="M1616" i="5"/>
  <c r="M410" i="5"/>
  <c r="M141" i="5"/>
  <c r="M816" i="5"/>
  <c r="M1123" i="5"/>
  <c r="M1521" i="5"/>
  <c r="M1142" i="5"/>
  <c r="M739" i="5"/>
  <c r="M1728" i="5"/>
  <c r="M813" i="5"/>
  <c r="M1437" i="5"/>
  <c r="M1654" i="5"/>
  <c r="M1438" i="5"/>
  <c r="M412" i="5"/>
  <c r="M1279" i="5"/>
  <c r="M170" i="5"/>
  <c r="M1085" i="5"/>
  <c r="M227" i="5"/>
  <c r="M226" i="5" s="1"/>
  <c r="M149" i="5"/>
  <c r="M766" i="5"/>
  <c r="M357" i="5"/>
  <c r="M1705" i="5"/>
  <c r="M1726" i="5"/>
  <c r="M782" i="5"/>
  <c r="M85" i="5"/>
  <c r="M111" i="5"/>
  <c r="M784" i="5"/>
  <c r="M1063" i="5"/>
  <c r="M1584" i="5"/>
  <c r="M1218" i="5"/>
  <c r="M807" i="5"/>
  <c r="M1135" i="5"/>
  <c r="M1629" i="5"/>
  <c r="M1697" i="5"/>
  <c r="M1608" i="5"/>
  <c r="M1571" i="5"/>
  <c r="M1360" i="5"/>
  <c r="M1066" i="5"/>
  <c r="M16" i="5"/>
  <c r="M1586" i="5"/>
  <c r="M297" i="5"/>
  <c r="M525" i="5"/>
  <c r="M737" i="5"/>
  <c r="M913" i="5"/>
  <c r="M1052" i="5"/>
  <c r="M1564" i="5"/>
  <c r="M1605" i="5"/>
  <c r="M520" i="5"/>
  <c r="M150" i="5"/>
  <c r="M1075" i="5"/>
  <c r="M899" i="5"/>
  <c r="M469" i="5"/>
  <c r="M881" i="5"/>
  <c r="M397" i="5"/>
  <c r="M1620" i="5"/>
  <c r="M952" i="5"/>
  <c r="M1076" i="5"/>
  <c r="M383" i="5"/>
  <c r="M1453" i="5"/>
  <c r="M346" i="5"/>
  <c r="M1069" i="5"/>
  <c r="M102" i="5"/>
  <c r="M967" i="5"/>
  <c r="M1277" i="5"/>
  <c r="M463" i="5"/>
  <c r="M770" i="5"/>
  <c r="M1730" i="5"/>
  <c r="M333" i="5"/>
  <c r="M960" i="5"/>
  <c r="M821" i="5"/>
  <c r="M344" i="5"/>
  <c r="M1114" i="5"/>
  <c r="M1619" i="5"/>
  <c r="M1576" i="5"/>
  <c r="M538" i="5"/>
  <c r="M105" i="5"/>
  <c r="M1459" i="5"/>
  <c r="M535" i="5"/>
  <c r="M738" i="5"/>
  <c r="M1581" i="5"/>
  <c r="M1789" i="5"/>
  <c r="M1197" i="5"/>
  <c r="M1219" i="5"/>
  <c r="M1164" i="5"/>
  <c r="M950" i="5"/>
  <c r="M1511" i="5"/>
  <c r="M1120" i="5"/>
  <c r="M400" i="5"/>
  <c r="M392" i="5"/>
  <c r="M755" i="5"/>
  <c r="M200" i="5"/>
  <c r="M1732" i="5"/>
  <c r="M902" i="5"/>
  <c r="M1278" i="5"/>
  <c r="M810" i="5"/>
  <c r="M308" i="5"/>
  <c r="M1623" i="5"/>
  <c r="M1055" i="5"/>
  <c r="M1622" i="5"/>
  <c r="M536" i="5"/>
  <c r="M186" i="5"/>
  <c r="M671" i="5"/>
  <c r="M1040" i="5"/>
  <c r="M1102" i="5"/>
  <c r="M906" i="5"/>
  <c r="M632" i="5"/>
  <c r="M214" i="5"/>
  <c r="M1347" i="5"/>
  <c r="M895" i="5"/>
  <c r="M1119" i="5"/>
  <c r="M195" i="5"/>
  <c r="M1310" i="5"/>
  <c r="M1510" i="5"/>
  <c r="M638" i="5"/>
  <c r="M1210" i="5"/>
  <c r="M1703" i="5"/>
  <c r="M86" i="5"/>
  <c r="M1106" i="5"/>
  <c r="M1632" i="5"/>
  <c r="M914" i="5"/>
  <c r="M792" i="5"/>
  <c r="M637" i="5"/>
  <c r="M64" i="5"/>
  <c r="M1311" i="5"/>
  <c r="M1696" i="5"/>
  <c r="M309" i="5"/>
  <c r="M628" i="5"/>
  <c r="M233" i="5"/>
  <c r="M1057" i="5"/>
  <c r="M89" i="5"/>
  <c r="M909" i="5"/>
  <c r="M1039" i="5"/>
  <c r="M644" i="5"/>
  <c r="M1362" i="5"/>
  <c r="M654" i="5"/>
  <c r="M311" i="5"/>
  <c r="M1478" i="5"/>
  <c r="M1131" i="5"/>
  <c r="M1788" i="5"/>
  <c r="M1153" i="5"/>
  <c r="M292" i="5"/>
  <c r="M1751" i="5"/>
  <c r="M1118" i="5"/>
  <c r="M1127" i="5"/>
  <c r="M467" i="5"/>
  <c r="M1580" i="5"/>
  <c r="M673" i="5"/>
  <c r="M1594" i="5"/>
  <c r="M1046" i="5"/>
  <c r="M779" i="5"/>
  <c r="M1169" i="5"/>
  <c r="M1609" i="5"/>
  <c r="M760" i="5"/>
  <c r="M1729" i="5"/>
  <c r="M1141" i="5"/>
  <c r="M817" i="5"/>
  <c r="M1621" i="5"/>
  <c r="M1498" i="5"/>
  <c r="M1101" i="5"/>
  <c r="M1095" i="5"/>
  <c r="M356" i="5"/>
  <c r="M805" i="5"/>
  <c r="M481" i="5"/>
  <c r="M1466" i="5"/>
  <c r="M1575" i="5"/>
  <c r="M330" i="5"/>
  <c r="M435" i="5"/>
  <c r="M1288" i="5"/>
  <c r="M486" i="5"/>
  <c r="M184" i="5"/>
  <c r="M1050" i="5"/>
  <c r="M263" i="5"/>
  <c r="M1569" i="5"/>
  <c r="M1570" i="5"/>
  <c r="M1222" i="5"/>
  <c r="M752" i="5"/>
  <c r="M219" i="5"/>
  <c r="M347" i="5"/>
  <c r="M809" i="5"/>
  <c r="M964" i="5"/>
  <c r="M1110" i="5"/>
  <c r="M1731" i="5"/>
  <c r="M962" i="5"/>
  <c r="M1804" i="5"/>
  <c r="M306" i="5"/>
  <c r="M1306" i="5"/>
  <c r="M1363" i="5"/>
  <c r="M762" i="5"/>
  <c r="M274" i="5"/>
  <c r="M497" i="5"/>
  <c r="M108" i="5"/>
  <c r="M749" i="5"/>
  <c r="M789" i="5"/>
  <c r="M498" i="5"/>
  <c r="M1206" i="5"/>
  <c r="M101" i="5"/>
  <c r="M802" i="5"/>
  <c r="M665" i="5"/>
  <c r="M1516" i="5"/>
  <c r="M424" i="5"/>
  <c r="M448" i="5"/>
  <c r="M666" i="5"/>
  <c r="M360" i="5"/>
  <c r="M268" i="5"/>
  <c r="M51" i="5"/>
  <c r="M166" i="5"/>
  <c r="M242" i="5"/>
  <c r="M648" i="5"/>
  <c r="M736" i="5"/>
  <c r="M735" i="5"/>
  <c r="M489" i="5"/>
  <c r="M1434" i="5"/>
  <c r="M1113" i="5"/>
  <c r="M904" i="5"/>
  <c r="M966" i="5"/>
  <c r="M1439" i="5"/>
  <c r="K9" i="8"/>
  <c r="K17" i="8" s="1"/>
  <c r="M9" i="8"/>
  <c r="M17" i="8" s="1"/>
  <c r="N9" i="8"/>
  <c r="N17" i="8" s="1"/>
  <c r="G9" i="8"/>
  <c r="G17" i="8" s="1"/>
  <c r="J9" i="8"/>
  <c r="J17" i="8" s="1"/>
  <c r="F9" i="8"/>
  <c r="F17" i="8" s="1"/>
  <c r="O9" i="8"/>
  <c r="O17" i="8" s="1"/>
  <c r="P9" i="8"/>
  <c r="P17" i="8" s="1"/>
  <c r="L9" i="8"/>
  <c r="L17" i="8" s="1"/>
  <c r="H9" i="8"/>
  <c r="H17" i="8" s="1"/>
  <c r="I9" i="8"/>
  <c r="I17" i="8" s="1"/>
  <c r="M1807" i="5" l="1"/>
  <c r="M1825" i="5"/>
  <c r="M1443" i="5"/>
  <c r="M1368" i="5"/>
  <c r="M1226" i="5"/>
  <c r="M1275" i="5"/>
  <c r="M828" i="5"/>
  <c r="M684" i="5"/>
  <c r="M548" i="5"/>
  <c r="M580" i="5"/>
  <c r="M973" i="5"/>
  <c r="M943" i="5"/>
  <c r="M924" i="5"/>
  <c r="M892" i="5"/>
  <c r="M1708" i="5"/>
  <c r="M877" i="5"/>
  <c r="M776" i="5"/>
  <c r="M734" i="5"/>
  <c r="M625" i="5"/>
  <c r="M515" i="5"/>
  <c r="M472" i="5"/>
  <c r="M1755" i="5"/>
  <c r="M1754" i="5" s="1"/>
  <c r="M71" i="5"/>
  <c r="M1341" i="5"/>
  <c r="M331" i="5"/>
  <c r="D19" i="2" s="1"/>
  <c r="M1828" i="5"/>
  <c r="D41" i="2" s="1"/>
  <c r="M20" i="5"/>
  <c r="D9" i="2" s="1"/>
  <c r="M1791" i="5"/>
  <c r="D39" i="2" s="1"/>
  <c r="M96" i="5"/>
  <c r="M285" i="5"/>
  <c r="M90" i="5"/>
  <c r="M399" i="5"/>
  <c r="M385" i="5"/>
  <c r="M1461" i="5"/>
  <c r="M1460" i="5" s="1"/>
  <c r="M459" i="5"/>
  <c r="D25" i="2" s="1"/>
  <c r="M258" i="5"/>
  <c r="M1037" i="5"/>
  <c r="M1036" i="5" s="1"/>
  <c r="M1020" i="5"/>
  <c r="M1019" i="5" s="1"/>
  <c r="M1333" i="5"/>
  <c r="M378" i="5"/>
  <c r="M450" i="5"/>
  <c r="M1634" i="5"/>
  <c r="M1033" i="5"/>
  <c r="M1687" i="5"/>
  <c r="M390" i="5"/>
  <c r="M327" i="5"/>
  <c r="M133" i="5"/>
  <c r="M129" i="5" s="1"/>
  <c r="M1482" i="5"/>
  <c r="M1322" i="5"/>
  <c r="F19" i="8"/>
  <c r="G19" i="8" s="1"/>
  <c r="H19" i="8" s="1"/>
  <c r="I19" i="8" s="1"/>
  <c r="J19" i="8" s="1"/>
  <c r="K19" i="8" s="1"/>
  <c r="L19" i="8" s="1"/>
  <c r="M19" i="8" s="1"/>
  <c r="N19" i="8" s="1"/>
  <c r="O19" i="8" s="1"/>
  <c r="P19" i="8" s="1"/>
  <c r="Q19" i="8" s="1"/>
  <c r="R19" i="8" s="1"/>
  <c r="S19" i="8" s="1"/>
  <c r="T19" i="8" s="1"/>
  <c r="U19" i="8" s="1"/>
  <c r="V19" i="8" s="1"/>
  <c r="W19" i="8" s="1"/>
  <c r="X19" i="8" s="1"/>
  <c r="Y19" i="8" s="1"/>
  <c r="Z19" i="8" s="1"/>
  <c r="AA19" i="8" s="1"/>
  <c r="M1650" i="5"/>
  <c r="M1464" i="5"/>
  <c r="M417" i="5"/>
  <c r="M201" i="5"/>
  <c r="M1214" i="5"/>
  <c r="M143" i="5"/>
  <c r="M337" i="5"/>
  <c r="D20" i="2" s="1"/>
  <c r="M433" i="5"/>
  <c r="M80" i="5"/>
  <c r="M78" i="5" s="1"/>
  <c r="M1451" i="5"/>
  <c r="M1450" i="5" s="1"/>
  <c r="M65" i="5"/>
  <c r="M156" i="5"/>
  <c r="M354" i="5"/>
  <c r="M1156" i="5"/>
  <c r="M1155" i="5" s="1"/>
  <c r="M83" i="5"/>
  <c r="M465" i="5"/>
  <c r="D26" i="2" s="1"/>
  <c r="M1165" i="5"/>
  <c r="M1470" i="5"/>
  <c r="M395" i="5"/>
  <c r="M440" i="5"/>
  <c r="M281" i="5"/>
  <c r="M272" i="5" s="1"/>
  <c r="M209" i="5"/>
  <c r="M205" i="5" s="1"/>
  <c r="M198" i="5"/>
  <c r="M1124" i="5"/>
  <c r="M294" i="5"/>
  <c r="M289" i="5" s="1"/>
  <c r="M123" i="5"/>
  <c r="M349" i="5"/>
  <c r="M1486" i="5"/>
  <c r="M1496" i="5"/>
  <c r="M1508" i="5"/>
  <c r="M38" i="5"/>
  <c r="M37" i="5" s="1"/>
  <c r="M1738" i="5"/>
  <c r="M995" i="5"/>
  <c r="M1785" i="5"/>
  <c r="M1722" i="5"/>
  <c r="M1500" i="5"/>
  <c r="M319" i="5"/>
  <c r="M1647" i="5"/>
  <c r="M1659" i="5"/>
  <c r="M99" i="5"/>
  <c r="M103" i="5"/>
  <c r="M1301" i="5"/>
  <c r="M176" i="5"/>
  <c r="M1822" i="5"/>
  <c r="M1816" i="5"/>
  <c r="M118" i="5"/>
  <c r="M59" i="5"/>
  <c r="M1048" i="5"/>
  <c r="M164" i="5"/>
  <c r="M160" i="5" s="1"/>
  <c r="M53" i="5"/>
  <c r="M1351" i="5"/>
  <c r="M1350" i="5" s="1"/>
  <c r="M1684" i="5"/>
  <c r="M1003" i="5"/>
  <c r="M313" i="5"/>
  <c r="M304" i="5" s="1"/>
  <c r="M136" i="5"/>
  <c r="M190" i="5"/>
  <c r="M371" i="5"/>
  <c r="M1179" i="5"/>
  <c r="M1027" i="5"/>
  <c r="M298" i="5"/>
  <c r="M1198" i="5"/>
  <c r="M14" i="5"/>
  <c r="M1426" i="5"/>
  <c r="M26" i="5"/>
  <c r="D10" i="2" s="1"/>
  <c r="M193" i="5"/>
  <c r="M230" i="5"/>
  <c r="M269" i="5"/>
  <c r="M264" i="5" s="1"/>
  <c r="M455" i="5"/>
  <c r="M1044" i="5"/>
  <c r="M1041" i="5" s="1"/>
  <c r="M243" i="5"/>
  <c r="M446" i="5"/>
  <c r="M1493" i="5"/>
  <c r="M1600" i="5"/>
  <c r="M114" i="5"/>
  <c r="M1345" i="5"/>
  <c r="M1344" i="5" s="1"/>
  <c r="M68" i="5"/>
  <c r="M1474" i="5"/>
  <c r="M1473" i="5" s="1"/>
  <c r="M1170" i="5"/>
  <c r="M44" i="5"/>
  <c r="M43" i="5" s="1"/>
  <c r="M1504" i="5"/>
  <c r="M1638" i="5"/>
  <c r="M364" i="5"/>
  <c r="M1176" i="5"/>
  <c r="M1479" i="5"/>
  <c r="M323" i="5"/>
  <c r="M173" i="5"/>
  <c r="M1525" i="5"/>
  <c r="M413" i="5"/>
  <c r="M1185" i="5"/>
  <c r="M147" i="5"/>
  <c r="M1188" i="5"/>
  <c r="M1061" i="5"/>
  <c r="M1173" i="5"/>
  <c r="M151" i="5"/>
  <c r="M93" i="5"/>
  <c r="M217" i="5"/>
  <c r="M1207" i="5"/>
  <c r="M1456" i="5"/>
  <c r="M246" i="5"/>
  <c r="M1161" i="5"/>
  <c r="M220" i="5"/>
  <c r="M48" i="5"/>
  <c r="M47" i="5" s="1"/>
  <c r="M1625" i="5"/>
  <c r="M1356" i="5"/>
  <c r="M1396" i="5"/>
  <c r="M1676" i="5"/>
  <c r="M87" i="5"/>
  <c r="M252" i="5"/>
  <c r="M992" i="5"/>
  <c r="M1211" i="5"/>
  <c r="M33" i="5"/>
  <c r="M32" i="5" s="1"/>
  <c r="M181" i="5"/>
  <c r="M1203" i="5"/>
  <c r="M406" i="5"/>
  <c r="M1562" i="5"/>
  <c r="M427" i="5"/>
  <c r="M239" i="5"/>
  <c r="M62" i="5"/>
  <c r="M1031" i="5"/>
  <c r="M1195" i="5"/>
  <c r="M1089" i="5"/>
  <c r="M1662" i="5"/>
  <c r="M255" i="5"/>
  <c r="M1489" i="5"/>
  <c r="M1147" i="5"/>
  <c r="M1673" i="5"/>
  <c r="M422" i="5"/>
  <c r="M1811" i="5" l="1"/>
  <c r="M1784" i="5" s="1"/>
  <c r="D37" i="2" s="1"/>
  <c r="M1692" i="5"/>
  <c r="D36" i="2" s="1"/>
  <c r="M342" i="5"/>
  <c r="M52" i="5"/>
  <c r="M31" i="5" s="1"/>
  <c r="D11" i="2" s="1"/>
  <c r="M1670" i="5"/>
  <c r="M1667" i="5" s="1"/>
  <c r="D35" i="2" s="1"/>
  <c r="M167" i="5"/>
  <c r="M128" i="5" s="1"/>
  <c r="D15" i="2" s="1"/>
  <c r="M377" i="5"/>
  <c r="M449" i="5"/>
  <c r="M426" i="5" s="1"/>
  <c r="D24" i="2" s="1"/>
  <c r="M106" i="5"/>
  <c r="M77" i="5" s="1"/>
  <c r="M991" i="5"/>
  <c r="D29" i="2" s="1"/>
  <c r="M389" i="5"/>
  <c r="M1644" i="5"/>
  <c r="M1641" i="5" s="1"/>
  <c r="M1633" i="5" s="1"/>
  <c r="D34" i="2" s="1"/>
  <c r="M1225" i="5"/>
  <c r="M212" i="5"/>
  <c r="M187" i="5" s="1"/>
  <c r="V16" i="8"/>
  <c r="W16" i="8"/>
  <c r="AA16" i="8"/>
  <c r="Y16" i="8"/>
  <c r="T16" i="8"/>
  <c r="R16" i="8"/>
  <c r="D16" i="8"/>
  <c r="D18" i="8" s="1"/>
  <c r="S16" i="8"/>
  <c r="Z16" i="8"/>
  <c r="Q16" i="8"/>
  <c r="U16" i="8"/>
  <c r="X16" i="8"/>
  <c r="E16" i="8"/>
  <c r="L16" i="8"/>
  <c r="P16" i="8"/>
  <c r="O16" i="8"/>
  <c r="J16" i="8"/>
  <c r="F16" i="8"/>
  <c r="G16" i="8"/>
  <c r="N16" i="8"/>
  <c r="I16" i="8"/>
  <c r="M16" i="8"/>
  <c r="K16" i="8"/>
  <c r="H16" i="8"/>
  <c r="M1524" i="5"/>
  <c r="M318" i="5"/>
  <c r="M288" i="5" s="1"/>
  <c r="D18" i="2" s="1"/>
  <c r="M416" i="5"/>
  <c r="M405" i="5" s="1"/>
  <c r="D23" i="2" s="1"/>
  <c r="M1499" i="5"/>
  <c r="M1485" i="5" s="1"/>
  <c r="D8" i="2"/>
  <c r="M876" i="5"/>
  <c r="M471" i="5" s="1"/>
  <c r="D38" i="2"/>
  <c r="M238" i="5"/>
  <c r="M235" i="5" s="1"/>
  <c r="D17" i="2" s="1"/>
  <c r="M1060" i="5"/>
  <c r="M1018" i="5" s="1"/>
  <c r="D30" i="2" s="1"/>
  <c r="M1367" i="5"/>
  <c r="M1329" i="5" s="1"/>
  <c r="D32" i="2" s="1"/>
  <c r="M1202" i="5"/>
  <c r="M1194" i="5" s="1"/>
  <c r="M341" i="5" l="1"/>
  <c r="M340" i="5" s="1"/>
  <c r="D40" i="2"/>
  <c r="M1154" i="5"/>
  <c r="D31" i="2" s="1"/>
  <c r="M1449" i="5"/>
  <c r="D33" i="2" s="1"/>
  <c r="E18" i="8"/>
  <c r="F18" i="8" s="1"/>
  <c r="G18" i="8" s="1"/>
  <c r="H18" i="8" s="1"/>
  <c r="I18" i="8" s="1"/>
  <c r="J18" i="8" s="1"/>
  <c r="K18" i="8" s="1"/>
  <c r="L18" i="8" s="1"/>
  <c r="M18" i="8" s="1"/>
  <c r="N18" i="8" s="1"/>
  <c r="O18" i="8" s="1"/>
  <c r="P18" i="8" s="1"/>
  <c r="Q18" i="8" s="1"/>
  <c r="R18" i="8" s="1"/>
  <c r="S18" i="8" s="1"/>
  <c r="T18" i="8" s="1"/>
  <c r="U18" i="8" s="1"/>
  <c r="V18" i="8" s="1"/>
  <c r="W18" i="8" s="1"/>
  <c r="X18" i="8" s="1"/>
  <c r="Y18" i="8" s="1"/>
  <c r="Z18" i="8" s="1"/>
  <c r="AA18" i="8" s="1"/>
  <c r="D28" i="2"/>
  <c r="M13" i="5"/>
  <c r="M76" i="5"/>
  <c r="D13" i="2" s="1"/>
  <c r="D14" i="2"/>
  <c r="M470" i="5" l="1"/>
  <c r="D27" i="2" s="1"/>
  <c r="D7" i="2"/>
  <c r="D22" i="2"/>
  <c r="D21" i="2"/>
</calcChain>
</file>

<file path=xl/sharedStrings.xml><?xml version="1.0" encoding="utf-8"?>
<sst xmlns="http://schemas.openxmlformats.org/spreadsheetml/2006/main" count="75795" uniqueCount="5402">
  <si>
    <t>Planilha Orçamentária Sintética Com Valor do Material e da Mão de Obra</t>
  </si>
  <si>
    <t>Item</t>
  </si>
  <si>
    <t>Código</t>
  </si>
  <si>
    <t>Banco</t>
  </si>
  <si>
    <t>Descrição</t>
  </si>
  <si>
    <t>Und</t>
  </si>
  <si>
    <t>Quant.</t>
  </si>
  <si>
    <t>Valor Unit</t>
  </si>
  <si>
    <t>Total</t>
  </si>
  <si>
    <t>Peso (%)</t>
  </si>
  <si>
    <t xml:space="preserve"> 1 </t>
  </si>
  <si>
    <t>SERVIÇOS COMPLEMENTARES</t>
  </si>
  <si>
    <t xml:space="preserve"> 1.1 </t>
  </si>
  <si>
    <t>INSTALAÇÃO DO CANTEIRO DE OBRAS</t>
  </si>
  <si>
    <t xml:space="preserve"> 021301 </t>
  </si>
  <si>
    <t>AGETOP CIVIL</t>
  </si>
  <si>
    <t>PLACA DE OBRA PLOTADA EM CHAPA METÁLICA 26 , AFIXADA EM CAVALETES DE MADEIRA DE LEI (VIGOTAS 6X12CM) -</t>
  </si>
  <si>
    <t>m²</t>
  </si>
  <si>
    <t>Un</t>
  </si>
  <si>
    <t xml:space="preserve"> 020200 </t>
  </si>
  <si>
    <t>FERRAMENTAS (MANUAIS/ELÉTRICAS) E MATERIAL DE LIMPEZA PERMANENTE DA OBRA - ÁREAS EDIFICADAS/COBERTAS/FECHADAS</t>
  </si>
  <si>
    <t xml:space="preserve"> 021602 </t>
  </si>
  <si>
    <t>EPI/PGR/PCMSO/EXAMES/TREINAMENTOS/VISITAS - ÁREAS EDIFICADAS/COBERTAS/ FECHADAS</t>
  </si>
  <si>
    <t xml:space="preserve"> 020212 </t>
  </si>
  <si>
    <t>BARRACÃO DE OBRAS PADRÃO GOINFRA ( BLOCOS,COBERTURAS,PASSARELAS E MÓVEIS) , SEM ALOJAMENTO E LAVANDERIA , COM PINTURA, EM CONSONÂNCIA COM AS NR's, EM ESPECIAL A NR-18, INCLUSO INSTALAÇÕES ELÉTRICAS E HIDROSSANITÁRIAS - ( COM REAPROVEITAMENTO 1 VEZ ).</t>
  </si>
  <si>
    <t xml:space="preserve"> 98459 </t>
  </si>
  <si>
    <t>SINAPI</t>
  </si>
  <si>
    <t xml:space="preserve"> 1.2 </t>
  </si>
  <si>
    <t>ADMINISTRAÇÃO GERAL</t>
  </si>
  <si>
    <t xml:space="preserve"> 1.2.1 </t>
  </si>
  <si>
    <t xml:space="preserve"> 250101 </t>
  </si>
  <si>
    <t>ENGENHEIRO - (OBRAS CIVIS)</t>
  </si>
  <si>
    <t>H</t>
  </si>
  <si>
    <t xml:space="preserve"> 1.2.2 </t>
  </si>
  <si>
    <t xml:space="preserve"> 250102 </t>
  </si>
  <si>
    <t>MESTRE DE OBRA - (OBRAS CIVIS)</t>
  </si>
  <si>
    <t xml:space="preserve"> 1.2.3 </t>
  </si>
  <si>
    <t xml:space="preserve"> 250113 </t>
  </si>
  <si>
    <t>TÉCNICO EM SEGURANÇA DO TRABALHO (O. CIVIS)</t>
  </si>
  <si>
    <t>h</t>
  </si>
  <si>
    <t xml:space="preserve"> 271502 </t>
  </si>
  <si>
    <t>CANTINA - (OBRAS CIVIS)</t>
  </si>
  <si>
    <t>RE</t>
  </si>
  <si>
    <t xml:space="preserve"> 271500 </t>
  </si>
  <si>
    <t>CAFE DA MANHA</t>
  </si>
  <si>
    <t xml:space="preserve"> 1.3 </t>
  </si>
  <si>
    <t>TRANSPORTE GERAL</t>
  </si>
  <si>
    <t xml:space="preserve"> 1.3.1 </t>
  </si>
  <si>
    <t xml:space="preserve"> 030101 </t>
  </si>
  <si>
    <t>TRANSPORTE DE ENTULHO EM CAMINHÃO  INCLUSO A CARGA MANUAL</t>
  </si>
  <si>
    <t>m³</t>
  </si>
  <si>
    <t xml:space="preserve"> 1.3.2 </t>
  </si>
  <si>
    <t xml:space="preserve"> 030114 </t>
  </si>
  <si>
    <t>MOBILIZAÇÃO DO CANTEIRO DE OBRAS - INCLUSIVE CARGA E DESCARGA E A HORA IMPRODUTIVA DO CAMINHÃO - ( EXCLUSO O TRANSPORTE )</t>
  </si>
  <si>
    <t>un</t>
  </si>
  <si>
    <t xml:space="preserve"> 1.3.3 </t>
  </si>
  <si>
    <t xml:space="preserve"> 030116 </t>
  </si>
  <si>
    <t>DESMOBILIZAÇÃO DO CANTEIRO DE OBRAS - INCLUSIVE CARGA E DESCARGA E A HORA IMPRODUTIVA DO CAMINHÃO - ( EXCLUSO O TRANSPORTE )</t>
  </si>
  <si>
    <t xml:space="preserve"> 1.3.4 </t>
  </si>
  <si>
    <t xml:space="preserve"> 041006 </t>
  </si>
  <si>
    <t>TRANSPORTE DE MATERIAL ESCAVADO M3.KM</t>
  </si>
  <si>
    <t>m3km</t>
  </si>
  <si>
    <t xml:space="preserve"> 1.4 </t>
  </si>
  <si>
    <t>SERVIÇOS EM TERRA</t>
  </si>
  <si>
    <t xml:space="preserve"> 1.4.1 </t>
  </si>
  <si>
    <t>BLOCO 1</t>
  </si>
  <si>
    <t xml:space="preserve"> 1.4.1.1 </t>
  </si>
  <si>
    <t>SANITÁRIOS/COZINHA/CISTERNA - TÉRREO</t>
  </si>
  <si>
    <t xml:space="preserve"> 1.4.1.1.1 </t>
  </si>
  <si>
    <t xml:space="preserve"> 040902 </t>
  </si>
  <si>
    <t>REATERRO COM APILOAMENTO</t>
  </si>
  <si>
    <t xml:space="preserve"> 1.4.1.1.2 </t>
  </si>
  <si>
    <t xml:space="preserve"> 040101 </t>
  </si>
  <si>
    <t>ESCAVACAO MANUAL DE VALAS &lt; 1 MTS. (OBRAS CIVIS)</t>
  </si>
  <si>
    <t xml:space="preserve"> 1.4.1.1.3 </t>
  </si>
  <si>
    <t xml:space="preserve"> 041003 </t>
  </si>
  <si>
    <t>ATERRO INTERNO SEM APILOAMENTO COM TRANSPORTE EM CARRINHO MÃO - cisterna</t>
  </si>
  <si>
    <t xml:space="preserve"> 1.4.2 </t>
  </si>
  <si>
    <t>BLOCO 2</t>
  </si>
  <si>
    <t xml:space="preserve"> 1.4.2.1 </t>
  </si>
  <si>
    <t>SANITÁRIOS/COZINHA - TÉRREO</t>
  </si>
  <si>
    <t xml:space="preserve"> 1.4.2.1.1 </t>
  </si>
  <si>
    <t xml:space="preserve"> 1.4.2.1.2 </t>
  </si>
  <si>
    <t xml:space="preserve"> 1.4.2.2 </t>
  </si>
  <si>
    <t>AUDITÓRIO - RAMPA ACESSIVEL</t>
  </si>
  <si>
    <t xml:space="preserve"> 1.4.2.2.1 </t>
  </si>
  <si>
    <t xml:space="preserve"> 1.4.3 </t>
  </si>
  <si>
    <t>BLOCO 3</t>
  </si>
  <si>
    <t xml:space="preserve"> 1.4.3.1 </t>
  </si>
  <si>
    <t>SANITÁRIOS - TÉRREO</t>
  </si>
  <si>
    <t xml:space="preserve"> 1.4.3.1.1 </t>
  </si>
  <si>
    <t xml:space="preserve"> 1.4.3.1.2 </t>
  </si>
  <si>
    <t xml:space="preserve"> 1.4.4 </t>
  </si>
  <si>
    <t>BLOCO 4</t>
  </si>
  <si>
    <t xml:space="preserve"> 1.4.4.1 </t>
  </si>
  <si>
    <t>SANITÁRIOS/VESTIÁRIO/DRENAGEM DA QUADRA</t>
  </si>
  <si>
    <t xml:space="preserve"> 1.4.4.1.1 </t>
  </si>
  <si>
    <t xml:space="preserve"> 1.4.4.1.2 </t>
  </si>
  <si>
    <t xml:space="preserve"> 1.4.5 </t>
  </si>
  <si>
    <t>ÁREA EXTERNA</t>
  </si>
  <si>
    <t xml:space="preserve"> 1.4.5.1 </t>
  </si>
  <si>
    <t>PÁTIO CENTRAL</t>
  </si>
  <si>
    <t xml:space="preserve"> 1.4.5.1.1 </t>
  </si>
  <si>
    <t xml:space="preserve"> 1.4.5.1.2 </t>
  </si>
  <si>
    <t xml:space="preserve"> 041005 </t>
  </si>
  <si>
    <t>CARGA MECANIZADA</t>
  </si>
  <si>
    <t xml:space="preserve"> 1.4.5.1.3 </t>
  </si>
  <si>
    <t xml:space="preserve"> 041009 </t>
  </si>
  <si>
    <t>COMPACTAÇÃO MECÂNICA SEM CONTROLE LABORATÓRIO</t>
  </si>
  <si>
    <t xml:space="preserve"> 1.4.5.1.4 </t>
  </si>
  <si>
    <t xml:space="preserve"> 1.4.5.1.5 </t>
  </si>
  <si>
    <t xml:space="preserve"> 041140 </t>
  </si>
  <si>
    <t>REGULARIZAÇÃO DO TERRENO SEM APILOAMENTO COM TRANSPORTE MANUAL DA TERRA ESCAVADA</t>
  </si>
  <si>
    <t xml:space="preserve"> 041004 </t>
  </si>
  <si>
    <t>ESCAVACAO MECANICA</t>
  </si>
  <si>
    <t xml:space="preserve"> 1.4.5.2 </t>
  </si>
  <si>
    <t>ENTRADA PRINCIPAL/ESTACIONAMENTO</t>
  </si>
  <si>
    <t xml:space="preserve"> 1.4.5.2.1 </t>
  </si>
  <si>
    <t xml:space="preserve"> 1.4.5.2.2 </t>
  </si>
  <si>
    <t xml:space="preserve"> 1.4.5.3 </t>
  </si>
  <si>
    <t>CALÇAMENTO EXTERNO DOS BLOCOS/ÁREA DO PALCO DESCOBERTO</t>
  </si>
  <si>
    <t xml:space="preserve"> 1.4.5.3.1 </t>
  </si>
  <si>
    <t xml:space="preserve"> 1.4.5.3.2 </t>
  </si>
  <si>
    <t xml:space="preserve"> 1.4.5.4 </t>
  </si>
  <si>
    <t>CALÇADA EXTERNA - RUA</t>
  </si>
  <si>
    <t xml:space="preserve"> 1.4.5.4.1 </t>
  </si>
  <si>
    <t xml:space="preserve"> 1.4.5.4.2 </t>
  </si>
  <si>
    <t xml:space="preserve"> 1.5 </t>
  </si>
  <si>
    <t>FUNDAÇÕES E SONDAGENS</t>
  </si>
  <si>
    <t xml:space="preserve"> 1.5.1 </t>
  </si>
  <si>
    <t xml:space="preserve"> 050101 </t>
  </si>
  <si>
    <t>SONDAGENS PARA INTERIOR - (OBRAS CIVIS)</t>
  </si>
  <si>
    <t>m</t>
  </si>
  <si>
    <t xml:space="preserve"> 2 </t>
  </si>
  <si>
    <t>DEMOLIÇÕES E RETIRADAS</t>
  </si>
  <si>
    <t xml:space="preserve"> 2.1 </t>
  </si>
  <si>
    <t>BLOCO 1 - ADMINISTRATIVO</t>
  </si>
  <si>
    <t xml:space="preserve"> 2.1.1 </t>
  </si>
  <si>
    <t>PAREDES EXTERNAS</t>
  </si>
  <si>
    <t xml:space="preserve"> 2.1.1.1 </t>
  </si>
  <si>
    <t xml:space="preserve"> 020118 </t>
  </si>
  <si>
    <t>DEMOLIÇÃO MANUAL ALVENARIA TIJOLO SEM REAPROVEITAMENTO COM TRANSPORTE ATE CAÇAMBA E CARGA (ABERTURA PARA PLATAFORMA ELEVATÓRIA) SANITÁRIOS</t>
  </si>
  <si>
    <t xml:space="preserve"> 2.1.1.2 </t>
  </si>
  <si>
    <t>JUNTAS DE DILATAÇÃO</t>
  </si>
  <si>
    <t xml:space="preserve"> 2.1.1.2.1 </t>
  </si>
  <si>
    <t xml:space="preserve"> 020157 </t>
  </si>
  <si>
    <t>DEMOLIÇÃO MANUAL DE CHAPA COM TRANSPORTE ATÉ CAÇAMBA E CARGA</t>
  </si>
  <si>
    <t xml:space="preserve"> 2.1.1.2.2 </t>
  </si>
  <si>
    <t xml:space="preserve"> 020117 </t>
  </si>
  <si>
    <t>DEMOLIÇÃO MANUAL DE REVESTIMENTO COM ARGAMASSA COM TRANSPORTE ATÉ CAÇAMBA E CARGA</t>
  </si>
  <si>
    <t xml:space="preserve"> 2.1.2 </t>
  </si>
  <si>
    <t>PAREDES INTERNAS</t>
  </si>
  <si>
    <t xml:space="preserve"> 2.1.2.1 </t>
  </si>
  <si>
    <t xml:space="preserve"> 020115 </t>
  </si>
  <si>
    <t>DEMOLIÇÃO MANUAL DE REVESTIMENTOS COM AZULEJO COM TRANSPORTE ATE CAÇAMBA E CARGA  (COPA/SANITÁRIOS)</t>
  </si>
  <si>
    <t xml:space="preserve"> 2.1.2.2 </t>
  </si>
  <si>
    <t>DEMOLIÇÃO MANUAL ALVENARIA TIJOLO SEM REAPROVEITAMENTO COM TRANSPORTE ATE CAÇAMBA E CARGA (BALCÃO/DIVISÓRIAS E PAREDES SANITÁRIOS)</t>
  </si>
  <si>
    <t xml:space="preserve"> 2.1.2.3 </t>
  </si>
  <si>
    <t xml:space="preserve"> 97638 </t>
  </si>
  <si>
    <t>REMOÇÃO DE CHAPAS E PERFIS DE DRYWALL, DE FORMA MANUAL, SEM REAPROVEITAMENTO. AF_12/2017</t>
  </si>
  <si>
    <t xml:space="preserve"> 2.1.3 </t>
  </si>
  <si>
    <t>FORROS</t>
  </si>
  <si>
    <t xml:space="preserve"> 2.1.3.1 </t>
  </si>
  <si>
    <t xml:space="preserve"> 020134 </t>
  </si>
  <si>
    <t>DEMOLIÇÃO MANUAL DE FORRO GESSO COM TRANSPORTE ATÉ CAÇAMBA E CARGA  (SANITÁRIOS)</t>
  </si>
  <si>
    <t xml:space="preserve"> 2.1.3.2 </t>
  </si>
  <si>
    <t xml:space="preserve"> COMPOSIÇÃO 04 </t>
  </si>
  <si>
    <t>Próprio</t>
  </si>
  <si>
    <t>REMOÇÃO DE ADORNO DE FORRO EM GESSO PORTARIA PRINCIPAL</t>
  </si>
  <si>
    <t>M</t>
  </si>
  <si>
    <t xml:space="preserve"> 2.1.4 </t>
  </si>
  <si>
    <t>PISO</t>
  </si>
  <si>
    <t xml:space="preserve"> 2.1.4.1 </t>
  </si>
  <si>
    <t xml:space="preserve"> 020112 </t>
  </si>
  <si>
    <t>DEMOLIÇÃO MANUAL DE PISO CERÂMICO INCLUSIVE RETIRADA DE CONTRAPISO SOBRE LASTRO DE CONCRETO COM TRANSPORTE ATÉ CAÇAMBA E CARGA  (SANITÁRIOS/COZINHA)</t>
  </si>
  <si>
    <t xml:space="preserve"> 2.1.5 </t>
  </si>
  <si>
    <t>ESQUADRIAS</t>
  </si>
  <si>
    <t xml:space="preserve"> 2.1.5.1 </t>
  </si>
  <si>
    <t xml:space="preserve"> COMPOSIÇÃO 06 </t>
  </si>
  <si>
    <t>DEMOLIÇÃO DE GRADE/GRELHA/CORRIMÃO/GUARDA CORPO - grades de proteção das janelas externas (GRADES DE PROTEÇÃO JANELAS EXTERNAS TÉRREO)</t>
  </si>
  <si>
    <t>M²</t>
  </si>
  <si>
    <t xml:space="preserve"> 2.1.5.2 </t>
  </si>
  <si>
    <t xml:space="preserve"> 97644 </t>
  </si>
  <si>
    <t>REMOÇÃO DE PORTAS, DE FORMA MANUAL, SEM REAPROVEITAMENTO. AF_12/2017</t>
  </si>
  <si>
    <t xml:space="preserve"> 2.1.6 </t>
  </si>
  <si>
    <t>COBERTURA</t>
  </si>
  <si>
    <t xml:space="preserve"> 2.1.6.1 </t>
  </si>
  <si>
    <t>DEMOLIÇÃO MANUAL DE CALHA/RUFO EM CHAPA COM TRANSPORTE ATÉ CAÇAMBA E CARGA</t>
  </si>
  <si>
    <t xml:space="preserve"> 2.1.7 </t>
  </si>
  <si>
    <t>INSTALAÇÕES ELÉTRICAS</t>
  </si>
  <si>
    <t xml:space="preserve"> 2.1.7.1 </t>
  </si>
  <si>
    <t xml:space="preserve"> 020167 </t>
  </si>
  <si>
    <t>REMOÇÃO MANUAL DE LUMINÁRIA COM TRANSPORTE ATÉ CAÇAMBA E CARGA</t>
  </si>
  <si>
    <t xml:space="preserve"> 2.1.7.2 </t>
  </si>
  <si>
    <t xml:space="preserve"> COMPOSIÇÃO 03 </t>
  </si>
  <si>
    <t>DEMOLIÇÃO DE INSTALAÇÕES ELÉTRICAS E AFINS C/ TRANS. ATÉ CB E CARGA</t>
  </si>
  <si>
    <t>HR</t>
  </si>
  <si>
    <t xml:space="preserve"> 2.1.7.3 </t>
  </si>
  <si>
    <t xml:space="preserve"> 020166 </t>
  </si>
  <si>
    <t>REMOÇÃO MANUAL DE ELETRODUTO (ELETRODUTO E CONEXÃO)  COM TRANSPORTE ATÉ CAÇAMBA E CARGA (EXCLUSO RASGOS E ESCAVAÇÕES)</t>
  </si>
  <si>
    <t xml:space="preserve"> 2.1.8 </t>
  </si>
  <si>
    <t>SPDA</t>
  </si>
  <si>
    <t xml:space="preserve"> 2.1.8.1 </t>
  </si>
  <si>
    <t xml:space="preserve"> 2.1.8.2 </t>
  </si>
  <si>
    <t xml:space="preserve"> 2.1.9 </t>
  </si>
  <si>
    <t>INSTALAÇÕES HIDRÁULICAS</t>
  </si>
  <si>
    <t xml:space="preserve"> 2.1.9.1 </t>
  </si>
  <si>
    <t xml:space="preserve"> 020137 </t>
  </si>
  <si>
    <t>REMOÇÃO MANUAL DE BACIA SANITÁRIA COM TRANSPORTE ATÉ CAÇAMBA E CARGA</t>
  </si>
  <si>
    <t xml:space="preserve"> 2.1.9.2 </t>
  </si>
  <si>
    <t xml:space="preserve"> 020140 </t>
  </si>
  <si>
    <t>REMOÇÃO MANUAL DE METAL SANITÁRIO (VÁLVULAS/SIFÃO/REGISTROS/TORNEIRAS/ OUTROS) COM TRANSPORTE ATÉ CAÇAMBA E CARGA</t>
  </si>
  <si>
    <t xml:space="preserve"> 2.1.9.3 </t>
  </si>
  <si>
    <t xml:space="preserve"> 020138 </t>
  </si>
  <si>
    <t>REMOÇÃO MANUAL DE LAVATÓRIO COM TRANSPORTE ATÉ CAÇAMBA E CARGA</t>
  </si>
  <si>
    <t xml:space="preserve"> 2.1.9.4 </t>
  </si>
  <si>
    <t xml:space="preserve"> 020146 </t>
  </si>
  <si>
    <t>REMOÇÃO MANUAL DE MICTÓRIO COM TRANSPORTE ATÉ CAÇAMBA E CARGA</t>
  </si>
  <si>
    <t xml:space="preserve"> 2.1.9.5 </t>
  </si>
  <si>
    <t xml:space="preserve"> 020139 </t>
  </si>
  <si>
    <t>DEMOLIÇÃO MANUAL DE BANCADA COM TRANSPORTE ATÉ CAÇAMBA E CARGA - COZINHA</t>
  </si>
  <si>
    <t xml:space="preserve"> 2.1.9.6 </t>
  </si>
  <si>
    <t>ESGOTO</t>
  </si>
  <si>
    <t xml:space="preserve"> 2.1.9.6.1 </t>
  </si>
  <si>
    <t xml:space="preserve"> 020164 </t>
  </si>
  <si>
    <t>REMOÇÃO MANUAL DE TUBULAÇÃO (TUBO E CONEXÃO) COM TRANSPORTE ATÉ CAÇAMBA E CARGA (EXCLUSO RASGOS E ESCAVAÇÕES)</t>
  </si>
  <si>
    <t xml:space="preserve"> 2.1.9.7 </t>
  </si>
  <si>
    <t>ÁGUA FRIA</t>
  </si>
  <si>
    <t xml:space="preserve"> 2.1.9.7.1 </t>
  </si>
  <si>
    <t xml:space="preserve"> COMPOSIÇÃO 13 </t>
  </si>
  <si>
    <t>DEMOLIÇÃO DE BEBEDOURO EM ALVENARIA</t>
  </si>
  <si>
    <t xml:space="preserve"> 2.1.9.7.2 </t>
  </si>
  <si>
    <t xml:space="preserve"> 200103 </t>
  </si>
  <si>
    <t>RASGO E ENCHIMENTO DE ALVENARIA</t>
  </si>
  <si>
    <t xml:space="preserve"> 2.1.9.7.3 </t>
  </si>
  <si>
    <t xml:space="preserve"> 2.1.9.8 </t>
  </si>
  <si>
    <t>ÁGUAS PLUVIAIS</t>
  </si>
  <si>
    <t xml:space="preserve"> 2.1.9.8.1 </t>
  </si>
  <si>
    <t>DEMOLIÇÃO MANUAL DE CONDUTOR EM CHAPA COM TRANSPORTE ATÉ CAÇAMBA E CARGA</t>
  </si>
  <si>
    <t xml:space="preserve"> 2.1.9.8.2 </t>
  </si>
  <si>
    <t xml:space="preserve"> 2.1.9.9 </t>
  </si>
  <si>
    <t>SISTEMA AR CONDICIONADO</t>
  </si>
  <si>
    <t xml:space="preserve"> 2.1.9.9.1 </t>
  </si>
  <si>
    <t xml:space="preserve"> COMPOSIÇÃO 05 </t>
  </si>
  <si>
    <t>REMOÇÃO DE CONDENSADORAS E AR CONDICIONADO, INCLUSIVE TUBULAÇÕES</t>
  </si>
  <si>
    <t>UNID</t>
  </si>
  <si>
    <t xml:space="preserve"> 2.1.10 </t>
  </si>
  <si>
    <t>DIVERSOS</t>
  </si>
  <si>
    <t xml:space="preserve"> 2.1.10.1 </t>
  </si>
  <si>
    <t>DEMOLIÇÃO DE GRADE/GRELHA/CORRIMÃO/GUARDA CORPO (ALÇAPÃO E ESCADA)</t>
  </si>
  <si>
    <t xml:space="preserve"> 2.1.10.2 </t>
  </si>
  <si>
    <t xml:space="preserve"> COMPOSIÇÃO 64 </t>
  </si>
  <si>
    <t>Retirada de vidro ou espelho com raspagem da massa ou retirada de baguete</t>
  </si>
  <si>
    <t xml:space="preserve"> 2.1.10.3 </t>
  </si>
  <si>
    <t xml:space="preserve"> 240106 </t>
  </si>
  <si>
    <t>BATE CARTEIRA ENVERNIZADO E ASSENT. 2,5 X 12 CM</t>
  </si>
  <si>
    <t xml:space="preserve"> 2.1.10.4 </t>
  </si>
  <si>
    <t xml:space="preserve"> 2.2 </t>
  </si>
  <si>
    <t>BLOCO 2  - COZINHA/AUDITÓRIO/LABORATÓRIO/LANCHONETE</t>
  </si>
  <si>
    <t xml:space="preserve"> 2.2.1 </t>
  </si>
  <si>
    <t xml:space="preserve"> 2.2.1.1 </t>
  </si>
  <si>
    <t>DEMOLIÇÃO MANUAL ALVENARIA TIJOLO SEM REAPROVEITAMENTO COM TRANSPORTE ATE CAÇAMBA E CARGA</t>
  </si>
  <si>
    <t xml:space="preserve"> 2.2.1.2 </t>
  </si>
  <si>
    <t>BEIRAL</t>
  </si>
  <si>
    <t xml:space="preserve"> 2.2.1.2.1 </t>
  </si>
  <si>
    <t xml:space="preserve"> 260104 </t>
  </si>
  <si>
    <t>REMOCAO DE PINTURA ANTIGA A LATEX</t>
  </si>
  <si>
    <t xml:space="preserve"> 2.2.1.3 </t>
  </si>
  <si>
    <t xml:space="preserve"> 2.2.1.3.1 </t>
  </si>
  <si>
    <t xml:space="preserve"> 2.2.1.3.2 </t>
  </si>
  <si>
    <t xml:space="preserve"> 2.2.2 </t>
  </si>
  <si>
    <t xml:space="preserve"> 2.2.2.1 </t>
  </si>
  <si>
    <t>DEMOLIÇÃO MANUAL ALVENARIA TIJOLO SEM REAPROVEITAMENTO COM TRANSPORTE ATE CAÇAMBA E CARGA(COZINHA/LANCHONETE/AUDITÓRIO/LABORATÓRIO)</t>
  </si>
  <si>
    <t xml:space="preserve"> 2.2.2.2 </t>
  </si>
  <si>
    <t>DEMOLIÇÃO MANUAL DE REVESTIMENTOS COM AZULEJO COM TRANSPORTE ATE CAÇAMBA E CARGA</t>
  </si>
  <si>
    <t xml:space="preserve"> 2.2.2.3 </t>
  </si>
  <si>
    <t xml:space="preserve"> 020151 </t>
  </si>
  <si>
    <t>DEMOLIÇÃO MANUAL DE DIVISÓRIA EM PEDRA/CONCRETO COM TRANSPORTE ATÉ CAÇAMBA E CARGA (SANITÁRIO MASCULINO)</t>
  </si>
  <si>
    <t xml:space="preserve"> 2.2.2.4 </t>
  </si>
  <si>
    <t>REMOÇÃO DE CHAPAS E PERFIS DE DRYWALL, DE FORMA MANUAL, SEM REAPROVEITAMENTO. AF_12/2017 (AUDITÓRIO + DESPENSA)</t>
  </si>
  <si>
    <t xml:space="preserve"> 2.2.2.5 </t>
  </si>
  <si>
    <t xml:space="preserve"> 2.2.2.6 </t>
  </si>
  <si>
    <t xml:space="preserve"> 260105 </t>
  </si>
  <si>
    <t>REMOCAO DE PINTURA ANTIGA A OLEO OU ESMALTE</t>
  </si>
  <si>
    <t xml:space="preserve"> 2.2.3 </t>
  </si>
  <si>
    <t xml:space="preserve"> 2.2.3.1 </t>
  </si>
  <si>
    <t xml:space="preserve"> 2.2.3.2 </t>
  </si>
  <si>
    <t>DEMOLIÇÃO MANUAL DE FORRO GESSO COM TRANSPORTE ATÉ CAÇAMBA E CARGA</t>
  </si>
  <si>
    <t xml:space="preserve"> 2.2.3.3 </t>
  </si>
  <si>
    <t xml:space="preserve"> 020147 </t>
  </si>
  <si>
    <t>DEMOLIÇÃO MANUAL DE FORRO PVC, INCLUSIVE ESTRUTURA DE SUSTENTAÇÃO COM TRANSPORTE ATÉ CAÇAMBA E CARGA</t>
  </si>
  <si>
    <t xml:space="preserve"> 2.2.4 </t>
  </si>
  <si>
    <t xml:space="preserve"> 2.2.4.1 </t>
  </si>
  <si>
    <t xml:space="preserve"> 020121 </t>
  </si>
  <si>
    <t>DEMOLIÇÃO MANUAL EM CONCRETO SIMPLES COM TRANSPORTE ATÉ CAÇAMBA E CARGA</t>
  </si>
  <si>
    <t xml:space="preserve"> 2.2.4.2 </t>
  </si>
  <si>
    <t>DEMOLIÇÃO MANUAL DE PISO CERÂMICO INCLUSIVE RETIRADA DE CONTRAPISO SOBRE LASTRO DE CONCRETO COM TRANSPORTE ATÉ CAÇAMBA E CARGA</t>
  </si>
  <si>
    <t xml:space="preserve"> 2.2.4.3 </t>
  </si>
  <si>
    <t>DEMOLIÇÃO DE PISO DE GRANILITE/MARMORITE, INCLUSIVE AFASTAMENTO</t>
  </si>
  <si>
    <t xml:space="preserve"> 2.2.5 </t>
  </si>
  <si>
    <t xml:space="preserve"> 2.2.5.1 </t>
  </si>
  <si>
    <t xml:space="preserve"> 2.2.5.2 </t>
  </si>
  <si>
    <t>DEMOLIÇÃO DE GRADE/GRELHA/CORRIMÃO/GUARDA CORPO - METÁLICO (GRADE METÁLICA REFEITÓRIO)</t>
  </si>
  <si>
    <t xml:space="preserve"> 2.2.5.3 </t>
  </si>
  <si>
    <t xml:space="preserve"> 2.2.5.4 </t>
  </si>
  <si>
    <t xml:space="preserve"> 97645 </t>
  </si>
  <si>
    <t>REMOÇÃO DE JANELAS, DE FORMA MANUAL, SEM REAPROVEITAMENTO. AF_12/2017</t>
  </si>
  <si>
    <t xml:space="preserve"> 2.2.6 </t>
  </si>
  <si>
    <t xml:space="preserve"> 2.2.6.1 </t>
  </si>
  <si>
    <t xml:space="preserve"> 2.2.6.2 </t>
  </si>
  <si>
    <t xml:space="preserve"> 020101 </t>
  </si>
  <si>
    <t>DEMOLIÇÃO MANUAL DE COBERTURA EM TELHA CERAMICA COM TRANSPORTE ATÉ CAÇAMBA E CARGA</t>
  </si>
  <si>
    <t xml:space="preserve"> 2.2.6.3 </t>
  </si>
  <si>
    <t xml:space="preserve"> 020102 </t>
  </si>
  <si>
    <t>DEMOLICAO MANUAL COBERTURA TELHA FIBROCIMENTO/FIBRA DE VIDRO/SIMILARES C/ TRANSP. ATÉ CB. E CARGA - abrigo da lavandeira existente</t>
  </si>
  <si>
    <t xml:space="preserve"> 2.2.7 </t>
  </si>
  <si>
    <t xml:space="preserve"> 2.2.7.1 </t>
  </si>
  <si>
    <t xml:space="preserve"> 2.2.7.2 </t>
  </si>
  <si>
    <t xml:space="preserve"> 2.2.7.3 </t>
  </si>
  <si>
    <t xml:space="preserve"> 2.2.7.4 </t>
  </si>
  <si>
    <t xml:space="preserve"> 2.2.7.4.1 </t>
  </si>
  <si>
    <t xml:space="preserve"> 2.2.7.4.2 </t>
  </si>
  <si>
    <t xml:space="preserve"> 2.2.8 </t>
  </si>
  <si>
    <t xml:space="preserve"> 2.2.8.1 </t>
  </si>
  <si>
    <t xml:space="preserve"> 2.2.8.2 </t>
  </si>
  <si>
    <t xml:space="preserve"> 2.2.8.3 </t>
  </si>
  <si>
    <t xml:space="preserve"> 2.2.8.4 </t>
  </si>
  <si>
    <t>DEMOLIÇÃO MANUAL DE BANCADA COM TRANSPORTE ATÉ CAÇAMBA E CARGA</t>
  </si>
  <si>
    <t xml:space="preserve"> 2.2.8.5 </t>
  </si>
  <si>
    <t xml:space="preserve"> 97663 </t>
  </si>
  <si>
    <t>REMOÇÃO DE LOUÇAS, DE FORMA MANUAL, SEM REAPROVEITAMENTO. AF_12/2017</t>
  </si>
  <si>
    <t>UN</t>
  </si>
  <si>
    <t xml:space="preserve"> 2.2.8.6 </t>
  </si>
  <si>
    <t xml:space="preserve"> 2.2.8.6.1 </t>
  </si>
  <si>
    <t xml:space="preserve"> 2.2.8.6.2 </t>
  </si>
  <si>
    <t xml:space="preserve"> 2.2.8.7 </t>
  </si>
  <si>
    <t xml:space="preserve"> 2.2.8.7.1 </t>
  </si>
  <si>
    <t xml:space="preserve"> 2.2.8.7.2 </t>
  </si>
  <si>
    <t xml:space="preserve"> 2.2.8.8 </t>
  </si>
  <si>
    <t xml:space="preserve"> 2.2.8.8.1 </t>
  </si>
  <si>
    <t xml:space="preserve"> 2.2.9 </t>
  </si>
  <si>
    <t xml:space="preserve"> 2.2.9.1 </t>
  </si>
  <si>
    <t xml:space="preserve"> 2.2.9.2 </t>
  </si>
  <si>
    <t>RASGO E ENCHIMENTO DE ALVENARIA (LABORATÓRIO)</t>
  </si>
  <si>
    <t xml:space="preserve"> 2.2.9.3 </t>
  </si>
  <si>
    <t>DEMOLIÇÃO MANUAL DE BANCADA COM TRANSPORTE ATÉ CAÇAMBA E CARGA (LABORATÓRIO + COZINHA)</t>
  </si>
  <si>
    <t>SISTEMA DE AR CONDICIONADO</t>
  </si>
  <si>
    <t xml:space="preserve"> 2.3 </t>
  </si>
  <si>
    <t>BLOCO 3 - SALAS</t>
  </si>
  <si>
    <t xml:space="preserve"> 2.3.1 </t>
  </si>
  <si>
    <t xml:space="preserve"> 060105 </t>
  </si>
  <si>
    <t xml:space="preserve"> 2.3.1.3 </t>
  </si>
  <si>
    <t xml:space="preserve"> 2.3.1.3.2 </t>
  </si>
  <si>
    <t xml:space="preserve"> 2.3.2 </t>
  </si>
  <si>
    <t xml:space="preserve"> 2.3.2.1 </t>
  </si>
  <si>
    <t>DEMOLIÇÃO MANUAL DE REVESTIMENTOS COM AZULEJO COM TRANSPORTE ATE CAÇAMBA E CARGA (SANITÁRIO)</t>
  </si>
  <si>
    <t xml:space="preserve"> 2.3.2.2 </t>
  </si>
  <si>
    <t>DEMOLIÇÃO MANUAL ALVENARIA TIJOLO SEM REAPROVEITAMENTO COM TRANSPORTE ATE CAÇAMBA E CARGA (DIVISÓRIAS)</t>
  </si>
  <si>
    <t xml:space="preserve"> 2.3.3 </t>
  </si>
  <si>
    <t xml:space="preserve"> 2.3.3.1 </t>
  </si>
  <si>
    <t xml:space="preserve"> 2.3.4 </t>
  </si>
  <si>
    <t xml:space="preserve"> 2.3.4.1 </t>
  </si>
  <si>
    <t>DEMOLIÇÃO DE GRADE/GRELHA/CORRIMÃO/GUARDA CORPO - METÁLICO</t>
  </si>
  <si>
    <t xml:space="preserve"> 2.3.4.2 </t>
  </si>
  <si>
    <t xml:space="preserve"> 2.3.5 </t>
  </si>
  <si>
    <t xml:space="preserve"> 2.3.5.1 </t>
  </si>
  <si>
    <t>DEMOLIÇÃO MANUAL DE REVESTIMENTO COM ARGAMASSA COM TRANSPORTE ATÉ CAÇAMBA E CARGA - PLATIBANDA ÁREA INTERNA (h=1 m)</t>
  </si>
  <si>
    <t xml:space="preserve"> 2.3.5.2 </t>
  </si>
  <si>
    <t xml:space="preserve"> 2.3.6 </t>
  </si>
  <si>
    <t xml:space="preserve"> 2.3.6.1 </t>
  </si>
  <si>
    <t xml:space="preserve"> 2.3.6.2 </t>
  </si>
  <si>
    <t xml:space="preserve"> 2.3.6.3 </t>
  </si>
  <si>
    <t xml:space="preserve"> 2.3.6.4.1 </t>
  </si>
  <si>
    <t xml:space="preserve"> 2.3.6.4.2 </t>
  </si>
  <si>
    <t xml:space="preserve"> 2.3.7 </t>
  </si>
  <si>
    <t xml:space="preserve"> 2.3.7.1 </t>
  </si>
  <si>
    <t xml:space="preserve"> 2.3.7.2 </t>
  </si>
  <si>
    <t xml:space="preserve"> 2.3.7.3 </t>
  </si>
  <si>
    <t xml:space="preserve"> 2.3.7.4 </t>
  </si>
  <si>
    <t xml:space="preserve"> COMPOSIÇÃO 21 </t>
  </si>
  <si>
    <t>DEMOLIÇÃO MICTÓRIO ALVENARIA INCLUSIVE TRANP. ATÉ CB</t>
  </si>
  <si>
    <t xml:space="preserve"> 2.3.7.5 </t>
  </si>
  <si>
    <t xml:space="preserve"> 2.3.7.5.1 </t>
  </si>
  <si>
    <t xml:space="preserve"> 2.3.7.5.2 </t>
  </si>
  <si>
    <t xml:space="preserve"> 2.3.7.6 </t>
  </si>
  <si>
    <t xml:space="preserve"> 2.3.7.6.1 </t>
  </si>
  <si>
    <t xml:space="preserve"> 2.3.7.6.2 </t>
  </si>
  <si>
    <t xml:space="preserve"> 2.3.7.6.3 </t>
  </si>
  <si>
    <t xml:space="preserve"> 2.3.7.7 </t>
  </si>
  <si>
    <t>ÁGUA PLUVIAL</t>
  </si>
  <si>
    <t xml:space="preserve"> 2.3.7.7.1 </t>
  </si>
  <si>
    <t xml:space="preserve"> 2.3.7.8 </t>
  </si>
  <si>
    <t xml:space="preserve"> 2.3.7.8.1 </t>
  </si>
  <si>
    <t xml:space="preserve"> 2.3.8 </t>
  </si>
  <si>
    <t>PASSARELA - ACESSO Á RUA</t>
  </si>
  <si>
    <t xml:space="preserve"> 2.3.8.1 </t>
  </si>
  <si>
    <t>ANDAIME METALICO FACHADEIRO (ALUGUEL/MES)</t>
  </si>
  <si>
    <t xml:space="preserve"> 2.3.9 </t>
  </si>
  <si>
    <t xml:space="preserve"> 2.3.9.1 </t>
  </si>
  <si>
    <t>Retirada de vidro ou espelho com raspagem da massa ou retirada de baguete (ESQUADRIAS)</t>
  </si>
  <si>
    <t xml:space="preserve"> 2.3.9.2 </t>
  </si>
  <si>
    <t>DEMOLIÇÃO DE GRADE/GRELHA/CORRIMÃO/GUARDA CORPO - METÁLICO (ESCADA + CORREDOR CIRCULAÇÃO TÉRREO)</t>
  </si>
  <si>
    <t xml:space="preserve"> 2.3.9.3 </t>
  </si>
  <si>
    <t xml:space="preserve"> 2.4 </t>
  </si>
  <si>
    <t>BLOCO 4 - QUADRA COBERTA</t>
  </si>
  <si>
    <t xml:space="preserve"> 2.4.1 </t>
  </si>
  <si>
    <t xml:space="preserve"> 2.4.1.1 </t>
  </si>
  <si>
    <t xml:space="preserve"> 2.4.2 </t>
  </si>
  <si>
    <t xml:space="preserve"> 2.4.2.1 </t>
  </si>
  <si>
    <t>SANITÁRIOS</t>
  </si>
  <si>
    <t xml:space="preserve"> 2.4.2.1.1 </t>
  </si>
  <si>
    <t>DEMOLIÇÃO MANUAL DE DIVISÓRIA EM PEDRA/CONCRETO COM TRANSPORTE ATÉ CAÇAMBA E CARGA</t>
  </si>
  <si>
    <t xml:space="preserve"> 2.4.2.1.2 </t>
  </si>
  <si>
    <t xml:space="preserve"> 2.4.2.1.3 </t>
  </si>
  <si>
    <t xml:space="preserve"> 2.4.2.2 </t>
  </si>
  <si>
    <t>QUADRA/PALCO</t>
  </si>
  <si>
    <t xml:space="preserve"> 2.4.2.2.2 </t>
  </si>
  <si>
    <t xml:space="preserve"> 2.4.2.2.3 </t>
  </si>
  <si>
    <t xml:space="preserve"> 2.4.2.3 </t>
  </si>
  <si>
    <t>ARQUIBANCADA</t>
  </si>
  <si>
    <t xml:space="preserve"> 2.4.2.3.1 </t>
  </si>
  <si>
    <t xml:space="preserve"> 2.4.2.3.2 </t>
  </si>
  <si>
    <t xml:space="preserve"> 2.4.2.3.3 </t>
  </si>
  <si>
    <t xml:space="preserve"> 2.4.3 </t>
  </si>
  <si>
    <t>FORROS - VESTIÁRIOS/DEPÓSITOS/PALCO</t>
  </si>
  <si>
    <t xml:space="preserve"> 2.4.3.1 </t>
  </si>
  <si>
    <t xml:space="preserve"> 2.4.4 </t>
  </si>
  <si>
    <t xml:space="preserve"> 2.4.4.1 </t>
  </si>
  <si>
    <t xml:space="preserve"> 2.4.4.2 </t>
  </si>
  <si>
    <t>DEMOLIÇÃO MANUAL EM CONCRETO SIMPLES COM TRANSPORTE ATÉ CAÇAMBA E CARGA (QUADRA)</t>
  </si>
  <si>
    <t xml:space="preserve"> 2.4.5 </t>
  </si>
  <si>
    <t xml:space="preserve"> 2.4.5.1 </t>
  </si>
  <si>
    <t xml:space="preserve"> 020106 </t>
  </si>
  <si>
    <t>REMOÇÃO MANUAL DE JANELA OU PORTAL COM TRANSPORTE ATÉ CAÇAMBA E CARGA</t>
  </si>
  <si>
    <t xml:space="preserve"> 2.4.5.2 </t>
  </si>
  <si>
    <t xml:space="preserve"> 2.4.6 </t>
  </si>
  <si>
    <t>COBERTURA/FECHAMENTOS LARETAIS</t>
  </si>
  <si>
    <t xml:space="preserve"> 2.4.6.1 </t>
  </si>
  <si>
    <t>DEMOLICAO MANUAL COBERTURA TELHA FIBROCIMENTO/FIBRA DE VIDRO/SIMILARES C/ TRANSP. ATÉ CB. E CARGA</t>
  </si>
  <si>
    <t xml:space="preserve"> 2.4.6.2 </t>
  </si>
  <si>
    <t xml:space="preserve"> 020100 </t>
  </si>
  <si>
    <t>DEMOLIÇÃO MANUAL - COBERTURA TELHA METÁLICA COM TRANSPORTE ATÉ CAÇAMBA E CARGA</t>
  </si>
  <si>
    <t xml:space="preserve"> 2.4.6.3 </t>
  </si>
  <si>
    <t xml:space="preserve"> 2.4.6.4 </t>
  </si>
  <si>
    <t xml:space="preserve"> COMPOSIÇÃO 63 </t>
  </si>
  <si>
    <t>REMOÇÃO DE CONCERTINA</t>
  </si>
  <si>
    <t xml:space="preserve"> 2.4.6.5 </t>
  </si>
  <si>
    <t xml:space="preserve"> COMPOSIÇÃO 62 </t>
  </si>
  <si>
    <t>REMOÇÃO DE TELA GALVANIZADA</t>
  </si>
  <si>
    <t xml:space="preserve"> 2.4.7 </t>
  </si>
  <si>
    <t xml:space="preserve"> 2.4.7.1 </t>
  </si>
  <si>
    <t xml:space="preserve"> 2.4.7.2 </t>
  </si>
  <si>
    <t xml:space="preserve"> 2.4.7.3 </t>
  </si>
  <si>
    <t xml:space="preserve"> 2.4.7.4 </t>
  </si>
  <si>
    <t xml:space="preserve"> 2.4.7.5 </t>
  </si>
  <si>
    <t xml:space="preserve"> 2.4.7.5.1 </t>
  </si>
  <si>
    <t xml:space="preserve"> 2.4.7.5.2 </t>
  </si>
  <si>
    <t xml:space="preserve"> 2.4.8 </t>
  </si>
  <si>
    <t xml:space="preserve"> 2.4.8.1 </t>
  </si>
  <si>
    <t xml:space="preserve"> 2.4.8.2 </t>
  </si>
  <si>
    <t xml:space="preserve"> 2.4.8.3 </t>
  </si>
  <si>
    <t xml:space="preserve"> 2.4.8.4 </t>
  </si>
  <si>
    <t xml:space="preserve"> 2.4.8.5 </t>
  </si>
  <si>
    <t xml:space="preserve"> 2.4.8.6 </t>
  </si>
  <si>
    <t xml:space="preserve"> 2.4.8.7 </t>
  </si>
  <si>
    <t>ESGOTO VESTIÁRIOS</t>
  </si>
  <si>
    <t xml:space="preserve"> 2.4.8.7.1 </t>
  </si>
  <si>
    <t xml:space="preserve"> 2.4.8.8 </t>
  </si>
  <si>
    <t>DRENAGEM DA QUADRA</t>
  </si>
  <si>
    <t xml:space="preserve"> 2.4.8.8.1 </t>
  </si>
  <si>
    <t xml:space="preserve"> 2.4.8.8.2 </t>
  </si>
  <si>
    <t xml:space="preserve"> 2.4.8.8.3 </t>
  </si>
  <si>
    <t xml:space="preserve"> 2.4.9 </t>
  </si>
  <si>
    <t xml:space="preserve"> 2.4.9.1 </t>
  </si>
  <si>
    <t xml:space="preserve"> 2.4.9.2 </t>
  </si>
  <si>
    <t xml:space="preserve"> COMPOSIÇÃO 84 </t>
  </si>
  <si>
    <t>DEMOLIÇÃO BANCO DE CONCRETO COM BASE EM ALVENARIA, INCLUSIVE AFASTAMENTO</t>
  </si>
  <si>
    <t xml:space="preserve"> 2.5 </t>
  </si>
  <si>
    <t xml:space="preserve"> 2.5.1 </t>
  </si>
  <si>
    <t>QUADRAS DESCOBERTAS</t>
  </si>
  <si>
    <t xml:space="preserve"> 2.5.1.1 </t>
  </si>
  <si>
    <t xml:space="preserve"> 2.5.1.2 </t>
  </si>
  <si>
    <t xml:space="preserve"> 2.5.1.3 </t>
  </si>
  <si>
    <t xml:space="preserve"> 020130 </t>
  </si>
  <si>
    <t>DEMOLIÇÃO MANUAL DE ALAMBRADO - POSTE DE CONCRETO/TELA/VIGA COM TRANSPORTE ATE CAÇAMBA E CARGA</t>
  </si>
  <si>
    <t xml:space="preserve"> 2.5.1.4 </t>
  </si>
  <si>
    <t xml:space="preserve"> 97627 </t>
  </si>
  <si>
    <t>DEMOLIÇÃO DE PILARES E VIGAS EM CONCRETO ARMADO, DE FORMA MECANIZADA COM MARTELETE, SEM REAPROVEITAMENTO. AF_12/2017</t>
  </si>
  <si>
    <t xml:space="preserve"> 2.5.1.5 </t>
  </si>
  <si>
    <t xml:space="preserve"> 2.5.1.5.1 </t>
  </si>
  <si>
    <t xml:space="preserve"> 2.5.1.5.2 </t>
  </si>
  <si>
    <t xml:space="preserve"> COMPOSIÇÃO 61 </t>
  </si>
  <si>
    <t>REMOÇÃO DE POSTE EM CONCRETO ARMADO SEÇÃO CIRCULAR</t>
  </si>
  <si>
    <t xml:space="preserve"> 2.5.1.5.3 </t>
  </si>
  <si>
    <t xml:space="preserve"> 2.5.2 </t>
  </si>
  <si>
    <t>CALÇADA</t>
  </si>
  <si>
    <t xml:space="preserve"> 2.5.2.1 </t>
  </si>
  <si>
    <t xml:space="preserve"> 020107 </t>
  </si>
  <si>
    <t>CORTE, DESTOCAMENTO, RETIRADA E REATERRO (MANUAIS) DE ÁRVORE GRANDE PORTE (H = 8 A 10 M / DIÂMETRO TRONCO 60 A 70CM E COPA DE 10 A 13M ) C/ TRANSPORTE ATE CAÇAMBA E CARGA</t>
  </si>
  <si>
    <t xml:space="preserve"> 2.5.2.3 </t>
  </si>
  <si>
    <t xml:space="preserve"> 98533 </t>
  </si>
  <si>
    <t>PODA EM ALTURA DE ÁRVORE COM DIÂMETRO DE TRONCO MAIOR OU IGUAL A 0,20 M E MENOR QUE 0,40 M.AF_05/2018</t>
  </si>
  <si>
    <t xml:space="preserve"> 2.5.2.4 </t>
  </si>
  <si>
    <t xml:space="preserve"> 2.5.2.5 </t>
  </si>
  <si>
    <t xml:space="preserve"> 020143 </t>
  </si>
  <si>
    <t>DEMOLIÇÃO MANUAL MEIO FIO SEM REAPROVEITAMENTO COM TRANSPORTE ATÉ CAÇAMBA E CARGA</t>
  </si>
  <si>
    <t xml:space="preserve"> 2.5.2.6 </t>
  </si>
  <si>
    <t xml:space="preserve"> 020126 </t>
  </si>
  <si>
    <t>DEMOLICÃO MANUAL DE PISO INTERTRAVADO COM EMPILHAMENTO (PERGOLADO)</t>
  </si>
  <si>
    <t xml:space="preserve"> 2.5.3 </t>
  </si>
  <si>
    <t>PISO EXTERNO - GERAL</t>
  </si>
  <si>
    <t xml:space="preserve"> 2.5.3.1 </t>
  </si>
  <si>
    <t xml:space="preserve"> 2.5.3.2 </t>
  </si>
  <si>
    <t xml:space="preserve"> 2.5.3.3 </t>
  </si>
  <si>
    <t xml:space="preserve"> 2.5.3.4 </t>
  </si>
  <si>
    <t xml:space="preserve"> COMPOSIÇÃO 87 </t>
  </si>
  <si>
    <t>ARRANCAMENTO E REPLANTIO DE ARVORE ADULTA,ENTRE 3,00 E 5,00M DE ALTURA E ATE 20CM DE DIAMETRO,INCLUSIVE ESCAVACAO E REGA DURANTE 15 DIAS,EXCLUSIVE TRANSPORTE</t>
  </si>
  <si>
    <t xml:space="preserve"> 2.5.3.5 </t>
  </si>
  <si>
    <t xml:space="preserve"> 2.5.3.6 </t>
  </si>
  <si>
    <t xml:space="preserve"> 45260 </t>
  </si>
  <si>
    <t>AGETOP RODOVIARIA</t>
  </si>
  <si>
    <t>DEMOLIÇÃO DE CONCRETO ARMADO</t>
  </si>
  <si>
    <t xml:space="preserve"> 2.5.3.7 </t>
  </si>
  <si>
    <t xml:space="preserve"> 2.5.3.8 </t>
  </si>
  <si>
    <t xml:space="preserve"> 2.5.3.9 </t>
  </si>
  <si>
    <t>DRENAGEM</t>
  </si>
  <si>
    <t xml:space="preserve"> 2.5.3.9.1 </t>
  </si>
  <si>
    <t xml:space="preserve"> 2.5.3.9.2 </t>
  </si>
  <si>
    <t>DEMOLIÇÃO MANUAL ALVENARIA TIJOLO SEM REAPROVEITAMENTO COM TRANSPORTE ATE CAÇAMBA E CARGA (caixas de inspeção)</t>
  </si>
  <si>
    <t xml:space="preserve"> 2.5.3.9.3 </t>
  </si>
  <si>
    <t xml:space="preserve"> 2.5.3.9.4 </t>
  </si>
  <si>
    <t xml:space="preserve"> 2.5.4 </t>
  </si>
  <si>
    <t>PASSARELAS</t>
  </si>
  <si>
    <t xml:space="preserve"> 2.5.4.1 </t>
  </si>
  <si>
    <t>PASSARELA - ACESSO AO BLOCO 2</t>
  </si>
  <si>
    <t xml:space="preserve"> 2.5.4.1.1 </t>
  </si>
  <si>
    <t xml:space="preserve"> 2.5.4.1.2 </t>
  </si>
  <si>
    <t xml:space="preserve"> COMPOSIÇÃO 07 </t>
  </si>
  <si>
    <t>DEMOLIÇÃO DE ESTRUTURA METÁLICA</t>
  </si>
  <si>
    <t xml:space="preserve"> 2.5.4.1.3 </t>
  </si>
  <si>
    <t xml:space="preserve"> 020109 </t>
  </si>
  <si>
    <t>DEMOLIÇÃO MANUAL DE PISO CIMENTICIO SOBRE LASTRO DE CONCRETO COM TRANSPORTE ATE CAÇAMBA E CARGA</t>
  </si>
  <si>
    <t xml:space="preserve"> 2.5.4.2 </t>
  </si>
  <si>
    <t>PASSARELA - ACESSO BLOCO 1 AO BLOCO 3</t>
  </si>
  <si>
    <t xml:space="preserve"> 2.5.4.2.1 </t>
  </si>
  <si>
    <t xml:space="preserve"> 2.5.4.2.2 </t>
  </si>
  <si>
    <t xml:space="preserve"> 2.5.4.2.3 </t>
  </si>
  <si>
    <t xml:space="preserve"> 2.5.4.3 </t>
  </si>
  <si>
    <t>PALCO EXTERNO/RAMPA (LATERAL DO BLOCO 1)</t>
  </si>
  <si>
    <t xml:space="preserve"> 2.5.4.3.1 </t>
  </si>
  <si>
    <t xml:space="preserve"> 2.5.4.3.2 </t>
  </si>
  <si>
    <t xml:space="preserve"> 2.5.4.3.3 </t>
  </si>
  <si>
    <t>DEMOLIÇÃO DE CONCRETO ARMADO - ESTRUTURA</t>
  </si>
  <si>
    <t xml:space="preserve"> 2.6 </t>
  </si>
  <si>
    <t>INSTALAÇÕES DE GÁS - GLP</t>
  </si>
  <si>
    <t xml:space="preserve"> 2.6.1 </t>
  </si>
  <si>
    <t xml:space="preserve"> 2.6.2 </t>
  </si>
  <si>
    <t xml:space="preserve"> 2.6.3 </t>
  </si>
  <si>
    <t xml:space="preserve"> 2.6.4 </t>
  </si>
  <si>
    <t xml:space="preserve"> 2.7 </t>
  </si>
  <si>
    <t>DIVERSOS - GERAL</t>
  </si>
  <si>
    <t xml:space="preserve"> 2.7.1 </t>
  </si>
  <si>
    <t xml:space="preserve"> 2.7.2 </t>
  </si>
  <si>
    <t xml:space="preserve"> 3 </t>
  </si>
  <si>
    <t>RESTAURAÇÃO</t>
  </si>
  <si>
    <t xml:space="preserve"> 3.1 </t>
  </si>
  <si>
    <t xml:space="preserve"> 3.1.1 </t>
  </si>
  <si>
    <t xml:space="preserve"> 3.1.1.1 </t>
  </si>
  <si>
    <t xml:space="preserve"> 8748 </t>
  </si>
  <si>
    <t>ORSE</t>
  </si>
  <si>
    <t>Restauro - Mapeamento de danos após a remoção de repintura</t>
  </si>
  <si>
    <t xml:space="preserve"> 3.1.1.2 </t>
  </si>
  <si>
    <t xml:space="preserve"> 3.1.1.3 </t>
  </si>
  <si>
    <t xml:space="preserve"> 8719 </t>
  </si>
  <si>
    <t>Restauro - Remoção de pintura em paredes e ornatos</t>
  </si>
  <si>
    <t xml:space="preserve"> 3.1.1.4 </t>
  </si>
  <si>
    <t xml:space="preserve"> 12393 </t>
  </si>
  <si>
    <t>Restauro - Emassamento e nivelamento de camada pictórica em paredes com pintura parietal</t>
  </si>
  <si>
    <t xml:space="preserve"> 3.1.1.5 </t>
  </si>
  <si>
    <t xml:space="preserve"> 261000 </t>
  </si>
  <si>
    <t>PINTURA LATEX ACRILICA 2 DEMAOS C/SELADOR</t>
  </si>
  <si>
    <t xml:space="preserve"> 3.1.1.6 </t>
  </si>
  <si>
    <t xml:space="preserve"> COMPOSIÇÃO 54 </t>
  </si>
  <si>
    <t>Restauro - Restauração de revestimento (Reboco) em fachadas de obras do Patrimônio Histórico - Rev. 02 02/2022</t>
  </si>
  <si>
    <t xml:space="preserve"> 3.1.1.7 </t>
  </si>
  <si>
    <t>BEIRAL (cobertura superior/térreo/passarela da entrada principal)</t>
  </si>
  <si>
    <t xml:space="preserve"> 3.1.1.7.1 </t>
  </si>
  <si>
    <t xml:space="preserve"> 3.1.1.7.2 </t>
  </si>
  <si>
    <t xml:space="preserve"> 3.1.1.7.3 </t>
  </si>
  <si>
    <t xml:space="preserve"> 3.1.1.7.4 </t>
  </si>
  <si>
    <t xml:space="preserve"> 3.1.1.8 </t>
  </si>
  <si>
    <t>PASSARELA DA ENTRADA PRINCIPAL MARQUISE (FORROS/ESTRUTURA/COBERTURA)</t>
  </si>
  <si>
    <t xml:space="preserve"> 3.1.1.8.1 </t>
  </si>
  <si>
    <t xml:space="preserve"> 130107 </t>
  </si>
  <si>
    <t>PROTEÇÃO MECÂNICA, TÉRMICA E ACÚSTICA DE IMPERMEABILIZAÇÃO PARA LAJE COM VERMICULITA (1CI:2ARM:3VERM) ESP.=3CM</t>
  </si>
  <si>
    <t xml:space="preserve"> 3.1.1.8.2 </t>
  </si>
  <si>
    <t xml:space="preserve"> 3.1.1.8.3 </t>
  </si>
  <si>
    <t xml:space="preserve"> 3.1.1.8.4 </t>
  </si>
  <si>
    <t xml:space="preserve"> 3.1.1.8.5 </t>
  </si>
  <si>
    <t xml:space="preserve"> 98546 </t>
  </si>
  <si>
    <t>IMPERMEABILIZAÇÃO DE SUPERFÍCIE COM MANTA ASFÁLTICA, UMA CAMADA, INCLUSIVE APLICAÇÃO DE PRIMER ASFÁLTICO, E=3MM. AF_06/2018</t>
  </si>
  <si>
    <t xml:space="preserve"> 3.1.1.8.6 </t>
  </si>
  <si>
    <t xml:space="preserve"> 3.1.1.8.7 </t>
  </si>
  <si>
    <t xml:space="preserve"> 3.1.1.8.8 </t>
  </si>
  <si>
    <t xml:space="preserve"> 3.1.1.8.9 </t>
  </si>
  <si>
    <t xml:space="preserve"> 3.1.2 </t>
  </si>
  <si>
    <t xml:space="preserve"> 3.1.2.1 </t>
  </si>
  <si>
    <t xml:space="preserve"> 060104 </t>
  </si>
  <si>
    <t>ANDAIME METALICO TORRE (ALUGUEL/MES) - 10 torres de 3,50m</t>
  </si>
  <si>
    <t xml:space="preserve"> 3.1.2.2 </t>
  </si>
  <si>
    <t>Restauro - Restauração de revestimento (Reboco) em PAREDES de obras do Patrimônio Histórico - Rev. 02 02/2022</t>
  </si>
  <si>
    <t xml:space="preserve"> 3.1.2.3 </t>
  </si>
  <si>
    <t xml:space="preserve"> 3.1.2.4 </t>
  </si>
  <si>
    <t xml:space="preserve"> 3.1.2.5 </t>
  </si>
  <si>
    <t xml:space="preserve"> 261307 </t>
  </si>
  <si>
    <t>PINTURA PVA LATEX 2 DEMAOS SEM SELADOR</t>
  </si>
  <si>
    <t xml:space="preserve"> 88485 </t>
  </si>
  <si>
    <t>APLICAÇÃO DE FUNDO SELADOR ACRÍLICO EM PAREDES, UMA DEMÃO. AF_06/2014</t>
  </si>
  <si>
    <t xml:space="preserve"> 3.1.3 </t>
  </si>
  <si>
    <t xml:space="preserve"> 3.1.3.1 </t>
  </si>
  <si>
    <t>ANDAIME METALICO TORRE (ALUGUEL/MES) - 10 torres de 3,00m</t>
  </si>
  <si>
    <t xml:space="preserve"> 88496 </t>
  </si>
  <si>
    <t>APLICAÇÃO E LIXAMENTO DE MASSA LÁTEX EM TETO, DUAS DEMÃOS. AF_06/2014</t>
  </si>
  <si>
    <t xml:space="preserve"> 3.1.4 </t>
  </si>
  <si>
    <t xml:space="preserve"> 3.1.4.1 </t>
  </si>
  <si>
    <t>PISO DE TACO EM MADEIRA</t>
  </si>
  <si>
    <t xml:space="preserve"> 022235 </t>
  </si>
  <si>
    <t>SBC</t>
  </si>
  <si>
    <t>RETIRADA PISO TACOS DE MADEIRA</t>
  </si>
  <si>
    <t xml:space="preserve"> 73734/001 </t>
  </si>
  <si>
    <t>PISO EM TACO DE MADEIRA 7X21CM, ASSENTADO COM ARGAMASSA TRACO 1:4 (CIMENTO E AREIA MEDIA)</t>
  </si>
  <si>
    <t xml:space="preserve"> COMPOSIÇÃO 91 </t>
  </si>
  <si>
    <t>CALAFETAÇÃO DE PISO DE TACO DE MADEIRA (7CMX14CM), EXCLUSIVE APLICAÇÃO DE VERNIZ/RESINA</t>
  </si>
  <si>
    <t xml:space="preserve"> 220802 </t>
  </si>
  <si>
    <t>RODAPE DE MADEIRA</t>
  </si>
  <si>
    <t xml:space="preserve"> 023714 </t>
  </si>
  <si>
    <t>LIMPEZA-RASPAGEM PISO TACOS MADEIRA C/LIXADEIRA ROTATIVA</t>
  </si>
  <si>
    <t xml:space="preserve"> 023155 </t>
  </si>
  <si>
    <t>RECUPERACAO RODAPE MADEIRA EXISTENTE,INCLUSIVE VERNIZ</t>
  </si>
  <si>
    <t xml:space="preserve"> 3.1.4.2 </t>
  </si>
  <si>
    <t>PISOS EM GRANITINA</t>
  </si>
  <si>
    <t xml:space="preserve"> 3.1.4.2.1 </t>
  </si>
  <si>
    <t xml:space="preserve"> 4513 </t>
  </si>
  <si>
    <t>Restauro - Lavagem de superfície com hidrojateamento a uma pressão mínima de 1200 lb</t>
  </si>
  <si>
    <t xml:space="preserve"> 3.1.4.2.2 </t>
  </si>
  <si>
    <t xml:space="preserve"> COMPOSIÇÃO 17 </t>
  </si>
  <si>
    <t>POLIMENTO DE PISO EM GRANITINA COM ESMERILHADEIRA ELÉTRICA</t>
  </si>
  <si>
    <t xml:space="preserve"> 3.1.4.2.3 </t>
  </si>
  <si>
    <t xml:space="preserve"> COMPOSIÇÃO 81 </t>
  </si>
  <si>
    <t>RESTAURAÇÃO DE TRINCAS E IMPERFEIÇÕES DE PISO EM GRANITINA, INCLUSIVE POLIMENTO</t>
  </si>
  <si>
    <t xml:space="preserve"> 3.1.5 </t>
  </si>
  <si>
    <t>ESQUADRIAS METÁLICAS</t>
  </si>
  <si>
    <t xml:space="preserve"> 3.1.5.1 </t>
  </si>
  <si>
    <t>PORTAS</t>
  </si>
  <si>
    <t xml:space="preserve"> COMPOSIÇÃO 55 </t>
  </si>
  <si>
    <t>Restauração de soleiras com argamassa de pó de pedra com cimento branco - acabamento polido</t>
  </si>
  <si>
    <t xml:space="preserve"> COMPOSIÇÃO 56 </t>
  </si>
  <si>
    <t xml:space="preserve"> 3.1.5.2 </t>
  </si>
  <si>
    <t>JANELAS</t>
  </si>
  <si>
    <t xml:space="preserve"> 3.1.5.2.1 </t>
  </si>
  <si>
    <t>RESTAURO - RESTAURAÇÃO DE ESQUADRIA METÁLICA, INCLUSIVE VIDROS E PINTURA</t>
  </si>
  <si>
    <t xml:space="preserve"> 3.1.5.2.2 </t>
  </si>
  <si>
    <t>Restauração de peitoris com argamassa de pó de pedra com cimento branco - acabamento polido</t>
  </si>
  <si>
    <t xml:space="preserve"> 3.1.5.2.3 </t>
  </si>
  <si>
    <t xml:space="preserve"> 3.1.6 </t>
  </si>
  <si>
    <t xml:space="preserve"> 3.1.6.1 </t>
  </si>
  <si>
    <t xml:space="preserve"> COMPOSIÇÃO 12 </t>
  </si>
  <si>
    <t>REMOÇÃO COM REAPROVEITAMENTO DE TELHA FRANCESA</t>
  </si>
  <si>
    <t xml:space="preserve"> 3.1.6.2 </t>
  </si>
  <si>
    <t xml:space="preserve"> COMPOSIÇÃO 57 </t>
  </si>
  <si>
    <t>RESTAURO - RESTAURAÇÃO DE ESTRUTURA EM MADEIRA PARA COBERTURA DE TELHA FRANCESA</t>
  </si>
  <si>
    <t xml:space="preserve"> 160601 </t>
  </si>
  <si>
    <t>CALHA DE CHAPA GALVANIZADA</t>
  </si>
  <si>
    <t xml:space="preserve"> 3.1.7 </t>
  </si>
  <si>
    <t xml:space="preserve"> 3.1.7.1 </t>
  </si>
  <si>
    <t xml:space="preserve"> 8711 </t>
  </si>
  <si>
    <t>Restauro - Levantamento e acompanhamento fotográfico com relatórios de obras e fachadas</t>
  </si>
  <si>
    <t>mês</t>
  </si>
  <si>
    <t xml:space="preserve"> 3.2 </t>
  </si>
  <si>
    <t>BLOCO 2 - COZINHA/AUDITÓRIO/LABORATÓRIO/LANCHONETE</t>
  </si>
  <si>
    <t xml:space="preserve"> 3.2.1 </t>
  </si>
  <si>
    <t>PAREDES EXTERNAS/BEIRAL</t>
  </si>
  <si>
    <t xml:space="preserve"> 3.2.1.1 </t>
  </si>
  <si>
    <t xml:space="preserve"> 3.2.1.2 </t>
  </si>
  <si>
    <t xml:space="preserve"> 4237 </t>
  </si>
  <si>
    <t>Restauro - Restauração de revestimento (Reboco) em fachadas de obras do Patrimônio Histórico - Rev. 02  02/2022</t>
  </si>
  <si>
    <t xml:space="preserve"> 3.2.1.3 </t>
  </si>
  <si>
    <t xml:space="preserve"> 3.2.1.4 </t>
  </si>
  <si>
    <t xml:space="preserve"> 88497 </t>
  </si>
  <si>
    <t>APLICAÇÃO E LIXAMENTO DE MASSA LÁTEX EM PAREDES, DUAS DEMÃOS. AF_06/2014</t>
  </si>
  <si>
    <t xml:space="preserve"> 3.2.1.5 </t>
  </si>
  <si>
    <t xml:space="preserve"> 3.2.1.6 </t>
  </si>
  <si>
    <t xml:space="preserve"> 3.2.2 </t>
  </si>
  <si>
    <t xml:space="preserve"> 3.2.2.1 </t>
  </si>
  <si>
    <t>POLIMENTO DE PISO EM GRANITINA COM ESMERILHADEIRA ELÉTRICA - INCLUSIVE RODAPÉ</t>
  </si>
  <si>
    <t xml:space="preserve"> 3.2.2.2 </t>
  </si>
  <si>
    <t>RESTAURAÇÃO DE TRINCAS E IMPERFEIÇÕES DE PISO/RODAPÉ EM GRANITINA, INCLUSIVE POLIMENTO</t>
  </si>
  <si>
    <t xml:space="preserve"> 3.2.3 </t>
  </si>
  <si>
    <t xml:space="preserve"> 3.2.3.1 </t>
  </si>
  <si>
    <t xml:space="preserve"> 3.2.3.2 </t>
  </si>
  <si>
    <t xml:space="preserve"> 3.2.3.2.1 </t>
  </si>
  <si>
    <t xml:space="preserve"> 3.3 </t>
  </si>
  <si>
    <t xml:space="preserve"> 3.3.1 </t>
  </si>
  <si>
    <t xml:space="preserve"> 3.3.1.1 </t>
  </si>
  <si>
    <t xml:space="preserve"> 3.3.1.2 </t>
  </si>
  <si>
    <t xml:space="preserve"> 3.3.1.3 </t>
  </si>
  <si>
    <t xml:space="preserve"> 3.3.1.4 </t>
  </si>
  <si>
    <t xml:space="preserve"> 3.3.1.5 </t>
  </si>
  <si>
    <t xml:space="preserve"> 3.3.2 </t>
  </si>
  <si>
    <t xml:space="preserve"> 3.3.2.1 </t>
  </si>
  <si>
    <t xml:space="preserve"> 3.3.2.2 </t>
  </si>
  <si>
    <t xml:space="preserve"> 3.3.2.3 </t>
  </si>
  <si>
    <t xml:space="preserve"> 3.3.2.4 </t>
  </si>
  <si>
    <t xml:space="preserve"> 3.3.2.5 </t>
  </si>
  <si>
    <t xml:space="preserve"> 261550 </t>
  </si>
  <si>
    <t>PINTURA TINTA ESMALTE SINTETICO PARA PAREDES - 2 DEMÃOS C/SELADOR</t>
  </si>
  <si>
    <t xml:space="preserve"> 3.3.2.6 </t>
  </si>
  <si>
    <t xml:space="preserve"> 3.3.3 </t>
  </si>
  <si>
    <t xml:space="preserve"> 3.3.3.1 </t>
  </si>
  <si>
    <t xml:space="preserve"> 3.3.3.2 </t>
  </si>
  <si>
    <t xml:space="preserve"> 3.3.3.3 </t>
  </si>
  <si>
    <t xml:space="preserve"> 3.3.3.4 </t>
  </si>
  <si>
    <t>ANDAIME METALICO TORRE (ALUGUEL/MES) - 10 TORRES DE 3,00M</t>
  </si>
  <si>
    <t xml:space="preserve"> 3.3.3.5 </t>
  </si>
  <si>
    <t xml:space="preserve"> 3.3.4 </t>
  </si>
  <si>
    <t xml:space="preserve"> 3.3.4.1 </t>
  </si>
  <si>
    <t xml:space="preserve"> 3.3.4.2 </t>
  </si>
  <si>
    <t>POLIMENTO DE PISO EM GRANITINA COM ESMERILHADEIRA ELÉTRICA, INCLUSIVE RODAPÉ</t>
  </si>
  <si>
    <t xml:space="preserve"> 3.3.5 </t>
  </si>
  <si>
    <t xml:space="preserve"> 3.3.5.1 </t>
  </si>
  <si>
    <t xml:space="preserve"> 3.3.5.1.2 </t>
  </si>
  <si>
    <t>Restauração de peitoris/soleiras com argamassa de pó de pedra com cimento branco - acabamento polido</t>
  </si>
  <si>
    <t xml:space="preserve"> 3.3.5.1.3 </t>
  </si>
  <si>
    <t xml:space="preserve"> 3.3.5.1.4 </t>
  </si>
  <si>
    <t xml:space="preserve"> 3.3.5.1.5 </t>
  </si>
  <si>
    <t xml:space="preserve"> 3.3.5.2 </t>
  </si>
  <si>
    <t xml:space="preserve"> 3.3.5.2.1 </t>
  </si>
  <si>
    <t xml:space="preserve"> 3.3.5.2.2 </t>
  </si>
  <si>
    <t xml:space="preserve"> 3.3.5.2.3 </t>
  </si>
  <si>
    <t xml:space="preserve"> 3.4 </t>
  </si>
  <si>
    <t>MURO</t>
  </si>
  <si>
    <t xml:space="preserve"> 3.4.1 </t>
  </si>
  <si>
    <t xml:space="preserve"> 3.5 </t>
  </si>
  <si>
    <t>ARCO DA ENTRADA PRINCIPAL</t>
  </si>
  <si>
    <t xml:space="preserve"> 3.5.1 </t>
  </si>
  <si>
    <t xml:space="preserve"> 4 </t>
  </si>
  <si>
    <t>REFORMA E AMPLIAÇÃO</t>
  </si>
  <si>
    <t xml:space="preserve"> 4.1 </t>
  </si>
  <si>
    <t>INSTALAÇÕES ELÉTRICAS GERAL</t>
  </si>
  <si>
    <t xml:space="preserve"> 4.1.1 </t>
  </si>
  <si>
    <t xml:space="preserve"> 4.1.1.1 </t>
  </si>
  <si>
    <t xml:space="preserve"> 071202 </t>
  </si>
  <si>
    <t>ELETRODUTO DE PVC RIGIDO DIAMETRO 1"</t>
  </si>
  <si>
    <t xml:space="preserve"> 4.1.1.2 </t>
  </si>
  <si>
    <t xml:space="preserve"> 4.1.1.3 </t>
  </si>
  <si>
    <t xml:space="preserve"> 4.1.1.4 </t>
  </si>
  <si>
    <t xml:space="preserve"> 4.1.1.5 </t>
  </si>
  <si>
    <t xml:space="preserve"> 100155 </t>
  </si>
  <si>
    <t>ALVENARIA DE TIJOLO FURADO 1/2 VEZ 11,5 X 19 X 19 - ARG. ( 1 CALH:4ARML + 100 KG DE CI/M3)</t>
  </si>
  <si>
    <t xml:space="preserve"> 4.1.1.6 </t>
  </si>
  <si>
    <t xml:space="preserve"> 200101 </t>
  </si>
  <si>
    <t>CHAPISCO COMUM</t>
  </si>
  <si>
    <t xml:space="preserve"> 4.1.1.7 </t>
  </si>
  <si>
    <t xml:space="preserve"> 130152 </t>
  </si>
  <si>
    <t>REBOCO (1CALH:4ARFC+100KG CI/M3) ESP.= 1CM</t>
  </si>
  <si>
    <t xml:space="preserve"> 4.1.1.8 </t>
  </si>
  <si>
    <t xml:space="preserve"> 4.1.1.9 </t>
  </si>
  <si>
    <t xml:space="preserve"> 4.1.1.10 </t>
  </si>
  <si>
    <t xml:space="preserve"> 071833 </t>
  </si>
  <si>
    <t>PARA RAIOS DISTRIBUIDOR POLIMÉRICO ÓXIDO DE ZINCO S/CENTELHADOR C/ DESLIGAMENTO AUTOMÁTICO 15KV,10KA</t>
  </si>
  <si>
    <t xml:space="preserve"> 4.1.1.11 </t>
  </si>
  <si>
    <t xml:space="preserve"> 070791 </t>
  </si>
  <si>
    <t>CHAVE FUSIVEL,15 KV,100A, (CHAVE MATHEUS)</t>
  </si>
  <si>
    <t xml:space="preserve"> 4.1.1.12 </t>
  </si>
  <si>
    <t xml:space="preserve"> 4.1.1.13 </t>
  </si>
  <si>
    <t xml:space="preserve"> 4.1.1.14 </t>
  </si>
  <si>
    <t xml:space="preserve"> 4.1.1.15 </t>
  </si>
  <si>
    <t xml:space="preserve"> 4.1.1.16 </t>
  </si>
  <si>
    <t xml:space="preserve"> 4.1.1.17 </t>
  </si>
  <si>
    <t xml:space="preserve"> 071218 </t>
  </si>
  <si>
    <t>ELETRODUTO EM AÇO GALVANIZADO A FOGO DIÂMETRO 4" - PESADO</t>
  </si>
  <si>
    <t xml:space="preserve"> 4.1.1.18 </t>
  </si>
  <si>
    <t xml:space="preserve"> 4.1.2 </t>
  </si>
  <si>
    <t xml:space="preserve"> 4.1.2.1 </t>
  </si>
  <si>
    <t xml:space="preserve"> 91939 </t>
  </si>
  <si>
    <t>CAIXA RETANGULAR 4" X 2" ALTA (2,00 M DO PISO), PVC, INSTALADA EM PAREDE - FORNECIMENTO E INSTALAÇÃO. AF_12/2015</t>
  </si>
  <si>
    <t xml:space="preserve"> 4.1.2.2 </t>
  </si>
  <si>
    <t xml:space="preserve"> 4.1.2.3 </t>
  </si>
  <si>
    <t xml:space="preserve"> 91941 </t>
  </si>
  <si>
    <t>CAIXA RETANGULAR 4" X 2" BAIXA (0,30 M DO PISO), PVC, INSTALADA EM PAREDE - FORNECIMENTO E INSTALAÇÃO. AF_12/2015</t>
  </si>
  <si>
    <t xml:space="preserve"> 4.1.2.4 </t>
  </si>
  <si>
    <t xml:space="preserve"> 91944 </t>
  </si>
  <si>
    <t>CAIXA RETANGULAR 4" X 4" BAIXA (0,30 M DO PISO), PVC, INSTALADA EM PAREDE - FORNECIMENTO E INSTALAÇÃO. AF_12/2015</t>
  </si>
  <si>
    <t xml:space="preserve"> 4.1.2.5 </t>
  </si>
  <si>
    <t xml:space="preserve"> 4.1.2.6 </t>
  </si>
  <si>
    <t xml:space="preserve"> 4.1.2.7 </t>
  </si>
  <si>
    <t xml:space="preserve"> 4.1.2.8 </t>
  </si>
  <si>
    <t xml:space="preserve"> 4.1.2.9 </t>
  </si>
  <si>
    <t xml:space="preserve"> 070251 </t>
  </si>
  <si>
    <t>ARRUELA LISA D=1/4"</t>
  </si>
  <si>
    <t xml:space="preserve"> 4.1.2.10 </t>
  </si>
  <si>
    <t xml:space="preserve"> 070391 </t>
  </si>
  <si>
    <t>BUCHA DE NYLON S-6</t>
  </si>
  <si>
    <t xml:space="preserve"> 4.1.2.11 </t>
  </si>
  <si>
    <t xml:space="preserve"> 071872 </t>
  </si>
  <si>
    <t>PARAFUSO SEXTAVADO  CABEÇA LENTILHA D = 1/4" X 5/8"</t>
  </si>
  <si>
    <t xml:space="preserve"> 4.1.2.12 </t>
  </si>
  <si>
    <t xml:space="preserve"> 071981 </t>
  </si>
  <si>
    <t>PORCA SEXTAVADA DIAMETRO 1/4"</t>
  </si>
  <si>
    <t xml:space="preserve"> 4.1.2.13 </t>
  </si>
  <si>
    <t xml:space="preserve"> 4.1.2.14 </t>
  </si>
  <si>
    <t xml:space="preserve"> 4.1.2.15 </t>
  </si>
  <si>
    <t xml:space="preserve"> 4.1.2.16 </t>
  </si>
  <si>
    <t xml:space="preserve"> 4.1.2.17 </t>
  </si>
  <si>
    <t xml:space="preserve"> 92984 </t>
  </si>
  <si>
    <t>CABO DE COBRE FLEXÍVEL ISOLADO, 25 MM², ANTI-CHAMA 0,6/1,0 KV, PARA REDE ENTERRADA DE DISTRIBUIÇÃO DE ENERGIA ELÉTRICA - FORNECIMENTO E INSTALAÇÃO. AF_12/2021</t>
  </si>
  <si>
    <t xml:space="preserve"> 4.1.2.18 </t>
  </si>
  <si>
    <t xml:space="preserve"> 92986 </t>
  </si>
  <si>
    <t>CABO DE COBRE FLEXÍVEL ISOLADO, 35 MM², ANTI-CHAMA 0,6/1,0 KV, PARA REDE ENTERRADA DE DISTRIBUIÇÃO DE ENERGIA ELÉTRICA - FORNECIMENTO E INSTALAÇÃO. AF_12/2021</t>
  </si>
  <si>
    <t xml:space="preserve"> 4.1.2.19 </t>
  </si>
  <si>
    <t xml:space="preserve"> 4.1.2.20 </t>
  </si>
  <si>
    <t xml:space="preserve"> 4.1.2.21 </t>
  </si>
  <si>
    <t xml:space="preserve"> 91931 </t>
  </si>
  <si>
    <t>CABO DE COBRE FLEXÍVEL ISOLADO, 6 MM², ANTI-CHAMA 0,6/1,0 KV, PARA CIRCUITOS TERMINAIS - FORNECIMENTO E INSTALAÇÃO. AF_12/2015</t>
  </si>
  <si>
    <t xml:space="preserve"> 4.1.2.22 </t>
  </si>
  <si>
    <t xml:space="preserve"> 4.1.2.23 </t>
  </si>
  <si>
    <t xml:space="preserve"> 4.1.2.24 </t>
  </si>
  <si>
    <t xml:space="preserve"> 91927 </t>
  </si>
  <si>
    <t>CABO DE COBRE FLEXÍVEL ISOLADO, 2,5 MM², ANTI-CHAMA 0,6/1,0 KV, PARA CIRCUITOS TERMINAIS - FORNECIMENTO E INSTALAÇÃO. AF_12/2015</t>
  </si>
  <si>
    <t xml:space="preserve"> 4.1.2.25 </t>
  </si>
  <si>
    <t xml:space="preserve"> 91928 </t>
  </si>
  <si>
    <t>CABO DE COBRE FLEXÍVEL ISOLADO, 4 MM², ANTI-CHAMA 450/750 V, PARA CIRCUITOS TERMINAIS - FORNECIMENTO E INSTALAÇÃO. AF_12/2015</t>
  </si>
  <si>
    <t xml:space="preserve"> 4.1.2.26 </t>
  </si>
  <si>
    <t xml:space="preserve"> 91930 </t>
  </si>
  <si>
    <t>CABO DE COBRE FLEXÍVEL ISOLADO, 6 MM², ANTI-CHAMA 450/750 V, PARA CIRCUITOS TERMINAIS - FORNECIMENTO E INSTALAÇÃO. AF_12/2015</t>
  </si>
  <si>
    <t xml:space="preserve"> 4.1.2.27 </t>
  </si>
  <si>
    <t xml:space="preserve"> 4.1.2.28 </t>
  </si>
  <si>
    <t xml:space="preserve"> 91955 </t>
  </si>
  <si>
    <t>INTERRUPTOR PARALELO (1 MÓDULO), 10A/250V, INCLUINDO SUPORTE E PLACA - FORNECIMENTO E INSTALAÇÃO. AF_12/2015</t>
  </si>
  <si>
    <t xml:space="preserve"> 4.1.2.29 </t>
  </si>
  <si>
    <t xml:space="preserve"> 4.1.2.30 </t>
  </si>
  <si>
    <t xml:space="preserve"> 91953 </t>
  </si>
  <si>
    <t>INTERRUPTOR SIMPLES (1 MÓDULO), 10A/250V, INCLUINDO SUPORTE E PLACA - FORNECIMENTO E INSTALAÇÃO. AF_12/2015</t>
  </si>
  <si>
    <t xml:space="preserve"> 4.1.2.31 </t>
  </si>
  <si>
    <t xml:space="preserve"> 91959 </t>
  </si>
  <si>
    <t>INTERRUPTOR SIMPLES (2 MÓDULOS), 10A/250V, INCLUINDO SUPORTE E PLACA - FORNECIMENTO E INSTALAÇÃO. AF_12/2015</t>
  </si>
  <si>
    <t xml:space="preserve"> 4.1.2.32 </t>
  </si>
  <si>
    <t xml:space="preserve"> 071441 </t>
  </si>
  <si>
    <t>INTERRUPTOR SIMPLES (2 SECOES)</t>
  </si>
  <si>
    <t xml:space="preserve"> 072585 </t>
  </si>
  <si>
    <t>TOMADA HEXAGONAL 2P + T - 20A - 250V</t>
  </si>
  <si>
    <t xml:space="preserve"> 072320 </t>
  </si>
  <si>
    <t>RELE FOTO ELETRICO COM BASE</t>
  </si>
  <si>
    <t xml:space="preserve"> 93671 </t>
  </si>
  <si>
    <t>DISJUNTOR TRIPOLAR TIPO DIN, CORRENTE NOMINAL DE 32A - FORNECIMENTO E INSTALAÇÃO. AF_10/2020</t>
  </si>
  <si>
    <t xml:space="preserve"> 071175 </t>
  </si>
  <si>
    <t>DISJUNTOR TRIPOLAR DE 60 A 100-A</t>
  </si>
  <si>
    <t xml:space="preserve"> 93653 </t>
  </si>
  <si>
    <t>DISJUNTOR MONOPOLAR TIPO DIN, CORRENTE NOMINAL DE 10A - FORNECIMENTO E INSTALAÇÃO. AF_10/2020</t>
  </si>
  <si>
    <t xml:space="preserve"> 93654 </t>
  </si>
  <si>
    <t>DISJUNTOR MONOPOLAR TIPO DIN, CORRENTE NOMINAL DE 16A - FORNECIMENTO E INSTALAÇÃO. AF_10/2020</t>
  </si>
  <si>
    <t xml:space="preserve"> 93655 </t>
  </si>
  <si>
    <t>DISJUNTOR MONOPOLAR TIPO DIN, CORRENTE NOMINAL DE 20A - FORNECIMENTO E INSTALAÇÃO. AF_10/2020</t>
  </si>
  <si>
    <t xml:space="preserve"> 072326 </t>
  </si>
  <si>
    <t>SAIDA HORIZONTAL PARA ELETRODUTO D=1"</t>
  </si>
  <si>
    <t xml:space="preserve"> 071190 </t>
  </si>
  <si>
    <t>ELETROCALHA PRÉ-ZINCADA, CH. 22, PERFIL "C" COM ABAS 50X50 MM SEM TAMPA</t>
  </si>
  <si>
    <t xml:space="preserve"> 070372 </t>
  </si>
  <si>
    <t>BRACADEIRA METALICA TIPO "D" DIAM. 1"</t>
  </si>
  <si>
    <t xml:space="preserve"> 070371 </t>
  </si>
  <si>
    <t>BRACADEIRA METALICA TIPO "D" DIAM. 3/4"</t>
  </si>
  <si>
    <t>SOQUETE ANTIVIBRATORIO PARA LAMPADA FLUORESCENTE</t>
  </si>
  <si>
    <t xml:space="preserve"> 4.2 </t>
  </si>
  <si>
    <t>DRENAGEM GERAL</t>
  </si>
  <si>
    <t xml:space="preserve"> 4.2.1 </t>
  </si>
  <si>
    <t>INSTALAÇÕES HIDROSSANITÁRIAS</t>
  </si>
  <si>
    <t xml:space="preserve"> 4.2.1.1 </t>
  </si>
  <si>
    <t xml:space="preserve"> 081501 </t>
  </si>
  <si>
    <t>ADESIVO PLASTICO - FRASCO 850 G</t>
  </si>
  <si>
    <t xml:space="preserve"> 4.2.1.2 </t>
  </si>
  <si>
    <t xml:space="preserve"> 081504 </t>
  </si>
  <si>
    <t>SOLUCAO LIMPADORA 1000 CM3</t>
  </si>
  <si>
    <t xml:space="preserve"> 4.2.2 </t>
  </si>
  <si>
    <t>ESGOTO SANITÁRIO</t>
  </si>
  <si>
    <t xml:space="preserve"> 4.2.2.1 </t>
  </si>
  <si>
    <t xml:space="preserve"> 081938 </t>
  </si>
  <si>
    <t>JOELHO 90 GRAUS DIAMETRO 100 MM (ESGOTO)</t>
  </si>
  <si>
    <t xml:space="preserve"> 4.2.2.2 </t>
  </si>
  <si>
    <t xml:space="preserve"> 95693 </t>
  </si>
  <si>
    <t>LUVA SIMPLES, PVC, SÉRIE NORMAL, ESGOTO PREDIAL, DN 150 MM, JUNTA ELÁSTICA, FORNECIDO E INSTALADO EM SUBCOLETOR AÉREO DE ESGOTO SANITÁRIO. AF_08/2022</t>
  </si>
  <si>
    <t xml:space="preserve"> 4.2.2.3 </t>
  </si>
  <si>
    <t xml:space="preserve"> 082004 </t>
  </si>
  <si>
    <t>LUVA SIMPLES DIAMETRO 100 mm - (ESGOTO)</t>
  </si>
  <si>
    <t xml:space="preserve"> 4.2.2.4 </t>
  </si>
  <si>
    <t xml:space="preserve"> 89799 </t>
  </si>
  <si>
    <t>TUBO PVC, SERIE NORMAL, ESGOTO PREDIAL, DN 75 MM, FORNECIDO E INSTALADO EM PRUMADA DE ESGOTO SANITÁRIO OU VENTILAÇÃO. AF_08/2022</t>
  </si>
  <si>
    <t xml:space="preserve"> 4.2.2.5 </t>
  </si>
  <si>
    <t xml:space="preserve"> 89800 </t>
  </si>
  <si>
    <t>TUBO PVC, SERIE NORMAL, ESGOTO PREDIAL, DN 100 MM, FORNECIDO E INSTALADO EM PRUMADA DE ESGOTO SANITÁRIO OU VENTILAÇÃO. AF_08/2022</t>
  </si>
  <si>
    <t xml:space="preserve"> 4.2.2.6 </t>
  </si>
  <si>
    <t xml:space="preserve"> 89849 </t>
  </si>
  <si>
    <t>TUBO PVC, SERIE NORMAL, ESGOTO PREDIAL, DN 150 MM, FORNECIDO E INSTALADO EM SUBCOLETOR AÉREO DE ESGOTO SANITÁRIO. AF_08/2022</t>
  </si>
  <si>
    <t xml:space="preserve"> 4.2.2.7 </t>
  </si>
  <si>
    <t xml:space="preserve"> 95565 </t>
  </si>
  <si>
    <t>TUBO DE CONCRETO PARA REDES COLETORAS DE ÁGUAS PLUVIAIS, DIÂMETRO DE 300MM, JUNTA RÍGIDA, INSTALADO EM LOCAL COM BAIXO NÍVEL DE INTERFERÊNCIAS - FORNECIMENTO E ASSENTAMENTO. AF_12/2015</t>
  </si>
  <si>
    <t xml:space="preserve"> 4.2.3 </t>
  </si>
  <si>
    <t>EXTRAS</t>
  </si>
  <si>
    <t xml:space="preserve"> 4.2.3.1 </t>
  </si>
  <si>
    <t xml:space="preserve"> 081827 </t>
  </si>
  <si>
    <t>CAIXA DE AREIA 60X60CM FUNDO DE BRITA SEM TAMPA</t>
  </si>
  <si>
    <t xml:space="preserve"> 4.2.3.2 </t>
  </si>
  <si>
    <t xml:space="preserve"> 271417 </t>
  </si>
  <si>
    <t>CANALETA CONCRETO DESEMPENADO 5 CM PADRÃO GOINFRA (MEIA CANA)</t>
  </si>
  <si>
    <t xml:space="preserve"> 4.2.3.3 </t>
  </si>
  <si>
    <t xml:space="preserve"> 180324 </t>
  </si>
  <si>
    <t>GRELHA PADRÃO GOINFRA DE FERRO CHATO COM BERÇO ( ESPAÇAMENTO ENTRE EIXOS = 2 CM)</t>
  </si>
  <si>
    <t xml:space="preserve"> 4.2.3.4 </t>
  </si>
  <si>
    <t xml:space="preserve"> 180323 </t>
  </si>
  <si>
    <t>GRELHA PADRÃO GOINFRA DE FERRO CHATO COM BERÇO (ESPAÇAMENTO ENTRE FACES = 1,5CM - NBR 9050 ACESSIBILIDADE)</t>
  </si>
  <si>
    <t xml:space="preserve"> 4.2.3.5 </t>
  </si>
  <si>
    <t xml:space="preserve"> 081835 </t>
  </si>
  <si>
    <t>CAIXA DE AREIA - TAMPA EM GRELHA DE CONCRETO ARMADO 25MPA E=5CM</t>
  </si>
  <si>
    <t xml:space="preserve"> 4.2.4 </t>
  </si>
  <si>
    <t>REVESTIMENTO DE PISO</t>
  </si>
  <si>
    <t xml:space="preserve"> 4.2.4.1 </t>
  </si>
  <si>
    <t xml:space="preserve"> 220102 </t>
  </si>
  <si>
    <t>PISO CONCRETO DESEMPENADO ESPESSURA = 5 CM  1:2,5:3,5</t>
  </si>
  <si>
    <t xml:space="preserve"> 4.3 </t>
  </si>
  <si>
    <t xml:space="preserve"> 4.3.1 </t>
  </si>
  <si>
    <t>ALVENARIAS E DIVISÓRIAS</t>
  </si>
  <si>
    <t xml:space="preserve"> 4.3.1.1 </t>
  </si>
  <si>
    <t xml:space="preserve"> 4.3.1.1.1 </t>
  </si>
  <si>
    <t>ALVENARIA DE TIJOLO FURADO 1/2 VEZ 11,5 X 19 X 19 - ARG. ( 1 CALH:4ARML + 100 KG DE CI/M3) (BALCÃO SECRETARIA)</t>
  </si>
  <si>
    <t xml:space="preserve"> 060010 </t>
  </si>
  <si>
    <t>VERGA/CONTRAVERGA EM CONCRETO ARMADO FCK = 20 MPA</t>
  </si>
  <si>
    <t xml:space="preserve"> 4.3.1.1.3 </t>
  </si>
  <si>
    <t xml:space="preserve"> 96359 </t>
  </si>
  <si>
    <t>PAREDE COM PLACAS DE GESSO ACARTONADO (DRYWALL), PARA USO INTERNO, COM DUAS FACES SIMPLES E ESTRUTURA METÁLICA COM GUIAS SIMPLES, COM VÃOS AF_06/2017_PS (SECRETARIA)</t>
  </si>
  <si>
    <t xml:space="preserve"> 4.3.1.2 </t>
  </si>
  <si>
    <t>DIVISÓRIAS</t>
  </si>
  <si>
    <t xml:space="preserve"> 4.3.1.2.1 </t>
  </si>
  <si>
    <t xml:space="preserve"> 100320 </t>
  </si>
  <si>
    <t>DIVISORIA DE GRANITO POLIDO</t>
  </si>
  <si>
    <t xml:space="preserve"> 4.3.1.3 </t>
  </si>
  <si>
    <t xml:space="preserve"> 4.3.1.3.1 </t>
  </si>
  <si>
    <t xml:space="preserve"> 4266 </t>
  </si>
  <si>
    <t>Junta de dilatação (altura total do pavimento) com preenchimento parcial em isopor h=15cm e preenchimento do complemento com mastique de poliuretano seção 2x2cm, MBT, Basf, ou similar,  para pavimentos em concreto</t>
  </si>
  <si>
    <t xml:space="preserve"> 4.3.2 </t>
  </si>
  <si>
    <t>IMPERMEABILIZAÇÃO</t>
  </si>
  <si>
    <t xml:space="preserve"> 4.3.2.1 </t>
  </si>
  <si>
    <t xml:space="preserve"> 4.3.2.2 </t>
  </si>
  <si>
    <t xml:space="preserve"> 120208 </t>
  </si>
  <si>
    <t>IMPERMEABILIZACAO - ARGAMASSA SINTÉTICA SEMI-FLEXIVEL</t>
  </si>
  <si>
    <t xml:space="preserve"> 4.3.2.3 </t>
  </si>
  <si>
    <t xml:space="preserve"> 121001 </t>
  </si>
  <si>
    <t>IMPERMEABILIZAÇÃO-REBAIXO SANITÁRIO COM 4 DEMÃOS DE EMULSÃO ASFÁLTICA</t>
  </si>
  <si>
    <t xml:space="preserve"> 4.3.3 </t>
  </si>
  <si>
    <t xml:space="preserve"> 4.3.3.1 </t>
  </si>
  <si>
    <t xml:space="preserve"> 220309 </t>
  </si>
  <si>
    <t>PISO EM CERÂMICA PEI MAIOR OU IGUAL A 4 COM CONTRA PISO (1CI:3ARML) E ARGAMASSA COLANTE</t>
  </si>
  <si>
    <t xml:space="preserve"> 4.3.4 </t>
  </si>
  <si>
    <t xml:space="preserve"> 4.3.4.1 </t>
  </si>
  <si>
    <t xml:space="preserve"> 210498 </t>
  </si>
  <si>
    <t>FORRO DE GESSO ACARTONADO PARA ÁREAS SECAS ESPESSURA DE 12,5MM</t>
  </si>
  <si>
    <t xml:space="preserve"> 4.3.4.2 </t>
  </si>
  <si>
    <t xml:space="preserve"> 210499 </t>
  </si>
  <si>
    <t>FORRO DE GESSO ACARTONADO PARA ÁREAS MOLHADAS, ESPESSURA DE 12,5 MM</t>
  </si>
  <si>
    <t xml:space="preserve"> 4.3.5 </t>
  </si>
  <si>
    <t>REVESTIMENTO</t>
  </si>
  <si>
    <t xml:space="preserve"> 4.3.5.1 </t>
  </si>
  <si>
    <t>PAREDES INTERNAS - SANITÁRIOS / COPA</t>
  </si>
  <si>
    <t xml:space="preserve"> 4.3.5.1.1 </t>
  </si>
  <si>
    <t xml:space="preserve"> 4.3.5.1.2 </t>
  </si>
  <si>
    <t xml:space="preserve"> 200200 </t>
  </si>
  <si>
    <t>EMBOÇO PARA REBOCO FINO (1CALH:4ARML+100kgCI/M3)</t>
  </si>
  <si>
    <t xml:space="preserve"> 4.3.5.1.3 </t>
  </si>
  <si>
    <t xml:space="preserve"> 87275 </t>
  </si>
  <si>
    <t>REVESTIMENTO CERÂMICO PARA PAREDES INTERNAS COM PLACAS TIPO ESMALTADA EXTRA  DE DIMENSÕES 33X45 CM APLICADAS EM AMBIENTES DE ÁREA MAIOR QUE 5 M² A MEIA ALTURA DAS PAREDES. AF_06/2014</t>
  </si>
  <si>
    <t xml:space="preserve"> 4.3.6 </t>
  </si>
  <si>
    <t xml:space="preserve"> 230106 </t>
  </si>
  <si>
    <t>TARGETA NIQUELADA No. 03</t>
  </si>
  <si>
    <t xml:space="preserve"> 180710 </t>
  </si>
  <si>
    <t>ALÇAPÃO FORMATO COIFA EM CHAPA VINCADA Nº. 18 H=(10+2)CM, C/ALÇAS E PORTA CADEADOS (INCLUSIVE CADEADOS Nº. 30) - FORRO</t>
  </si>
  <si>
    <t xml:space="preserve"> 4.3.6.3 </t>
  </si>
  <si>
    <t xml:space="preserve"> 91306 </t>
  </si>
  <si>
    <t>FECHADURA DE EMBUTIR PARA PORTAS INTERNAS, COMPLETA, ACABAMENTO PADRÃO MÉDIO, COM EXECUÇÃO DE FURO - FORNECIMENTO E INSTALAÇÃO. AF_12/2019</t>
  </si>
  <si>
    <t xml:space="preserve"> 230202 </t>
  </si>
  <si>
    <t>DOBRADICA 3" X 3 1/2" CROMADA</t>
  </si>
  <si>
    <t xml:space="preserve"> 230209 </t>
  </si>
  <si>
    <t>BATENTE COM ENCOSTO DE BORRACHA PARA DIVISORIAS DE GRANITO/MÁRMORE</t>
  </si>
  <si>
    <t xml:space="preserve"> 100874 </t>
  </si>
  <si>
    <t>PUXADOR PARA PCD, FIXADO NA PORTA - FORNECIMENTO E INSTALAÇÃO. AF_01/2020</t>
  </si>
  <si>
    <t xml:space="preserve"> 180316 </t>
  </si>
  <si>
    <t>CORRIMÃO/TUBO INDUSTRIAL C-1</t>
  </si>
  <si>
    <t xml:space="preserve"> 271608 </t>
  </si>
  <si>
    <t>BANCADA DE GRANITO C/ ESPELHO (SANITÁRIOS E COPA)</t>
  </si>
  <si>
    <t xml:space="preserve"> 180501 </t>
  </si>
  <si>
    <t>PORTA DE ABRIR DE 01 FOLHA EM CHAPA METÁLICA PF-1 C/FERRAGENS</t>
  </si>
  <si>
    <t xml:space="preserve"> 271201 </t>
  </si>
  <si>
    <t>QUADRO DE GIZ (5,0X1,20 M C/EMBOÇO PINTURA COMPLETO)</t>
  </si>
  <si>
    <t xml:space="preserve"> 4.3.7 </t>
  </si>
  <si>
    <t>INTALAÇÕES HIDROSSANITÁRIAS</t>
  </si>
  <si>
    <t>LOUÇAS E METAIS</t>
  </si>
  <si>
    <t xml:space="preserve"> 95471 </t>
  </si>
  <si>
    <t>VASO SANITARIO SIFONADO CONVENCIONAL PARA PCD SEM FURO FRONTAL COM  LOUÇA BRANCA SEM ASSENTO -  FORNECIMENTO E INSTALAÇÃO. AF_01/2020</t>
  </si>
  <si>
    <t xml:space="preserve"> 080519 </t>
  </si>
  <si>
    <t>VÁLVULA DE DESCARGA PARA PcD COM ACABAMENTO CROMADO ANTIVANDALISMO</t>
  </si>
  <si>
    <t xml:space="preserve"> 080520 </t>
  </si>
  <si>
    <t>CONJUNTO DE FIXACAO P/VASO SANITARIO (PAR)</t>
  </si>
  <si>
    <t>CJ</t>
  </si>
  <si>
    <t xml:space="preserve"> 080513 </t>
  </si>
  <si>
    <t>TUBO PARA VÁLVULA DE DESCARGA ( CURTO 1.1/4" )</t>
  </si>
  <si>
    <t xml:space="preserve"> 080514 </t>
  </si>
  <si>
    <t>TUBO DE LIGACAO PVC CROMADO 1.1/2" / ESPUDE  - (ENTRADA)</t>
  </si>
  <si>
    <t xml:space="preserve"> 080510 </t>
  </si>
  <si>
    <t>ANEL DE VEDAÇÃO PARA VASO SANITÁRIO</t>
  </si>
  <si>
    <t xml:space="preserve"> 080526 </t>
  </si>
  <si>
    <t>ASSENTO EM POLIPROPILENO COM SISTEMA DE FECHAMENTO SUAVE PARA VASO SANITÁRIO</t>
  </si>
  <si>
    <t xml:space="preserve"> 95544 </t>
  </si>
  <si>
    <t>PAPELEIRA DE PAREDE EM METAL CROMADO SEM TAMPA, INCLUSO FIXAÇÃO. AF_01/2020</t>
  </si>
  <si>
    <t xml:space="preserve"> 080543 </t>
  </si>
  <si>
    <t>LAVATÓRIO DE CANTO SEM COLUNA</t>
  </si>
  <si>
    <t xml:space="preserve"> 080550 </t>
  </si>
  <si>
    <t>FIXACAO P/LAVATORIO (PAR)</t>
  </si>
  <si>
    <t>PAR</t>
  </si>
  <si>
    <t xml:space="preserve"> 080556 </t>
  </si>
  <si>
    <t>LIGAÇÃO FLEXÍVEL PVC DIAM.1/2" (ENGATE)</t>
  </si>
  <si>
    <t xml:space="preserve"> 86883 </t>
  </si>
  <si>
    <t>SIFÃO DO TIPO FLEXÍVEL EM PVC 1  X 1.1/2  - FORNECIMENTO E INSTALAÇÃO. AF_01/2020</t>
  </si>
  <si>
    <t xml:space="preserve"> 080570 </t>
  </si>
  <si>
    <t>TORNEIRA DE MESA PARA LAVATÓRIO DIÂMETRO DE 1/2"</t>
  </si>
  <si>
    <t xml:space="preserve"> 080573 </t>
  </si>
  <si>
    <t>TORNEIRA DE MESA PARA PcD COM FECHAMENTO AUTOMÁTICO TEMPORIZADO PARA LAVATÓRIO DIÂMETRO DE 1/2"</t>
  </si>
  <si>
    <t xml:space="preserve"> 080580 </t>
  </si>
  <si>
    <t>VALVULA PARA LAVATORIO OU BEBEDOURO METALICO DIAMETRO 1"</t>
  </si>
  <si>
    <t xml:space="preserve"> 080587 </t>
  </si>
  <si>
    <t>CUBA DE LOUÇA DE EMBUTIR REDONDA</t>
  </si>
  <si>
    <t xml:space="preserve"> 080601 </t>
  </si>
  <si>
    <t>MICTORIO DE LOUCA C/SIFAO INTEGRADO</t>
  </si>
  <si>
    <t xml:space="preserve"> 080610 </t>
  </si>
  <si>
    <t>KIT DE FIXAÇÃO PARA MICTORIO DE LOUCA (ESPUDE,CONEXÃO ENTR.PARAFUSOS)</t>
  </si>
  <si>
    <t xml:space="preserve"> 080621 </t>
  </si>
  <si>
    <t>VÁLVULA DE DESCARGA PARA MICTÓRIO DIÂMETRO 1/2" FECHAMENTO AUTOMÁTICO TEMPORIZADO</t>
  </si>
  <si>
    <t xml:space="preserve"> 86909 </t>
  </si>
  <si>
    <t>TORNEIRA CROMADA TUBO MÓVEL, DE MESA, 1/2 OU 3/4, PARA PIA DE COZINHA, PADRÃO ALTO - FORNECIMENTO E INSTALAÇÃO. AF_01/2020</t>
  </si>
  <si>
    <t xml:space="preserve"> 080670 </t>
  </si>
  <si>
    <t>SIFAO PARA PIA 1.1/2" X 2" METAL</t>
  </si>
  <si>
    <t xml:space="preserve"> 86878 </t>
  </si>
  <si>
    <t>VÁLVULA EM METAL CROMADO TIPO AMERICANA 3.1/2 X 1.1/2 PARA PIA - FORNECIMENTO E INSTALAÇÃO. AF_01/2020</t>
  </si>
  <si>
    <t xml:space="preserve"> 080689 </t>
  </si>
  <si>
    <t>CUBA INOX 50X40X20CM E=0,7MM-AÇO 304</t>
  </si>
  <si>
    <t xml:space="preserve"> 080811 </t>
  </si>
  <si>
    <t>TORNEIRA DE JARDIM COM BICO PARA MANGUEIRA DIÂMETRO DE 1/2" E 3/4"</t>
  </si>
  <si>
    <t xml:space="preserve"> 080926 </t>
  </si>
  <si>
    <t>REGISTRO DE GAVETA C/CANOPLA DIAMETRO 3/4"</t>
  </si>
  <si>
    <t xml:space="preserve"> 080929 </t>
  </si>
  <si>
    <t>REGISTRO DE GAVETA C/CANOPLA DIAMETRO 1.1/2"</t>
  </si>
  <si>
    <t xml:space="preserve"> 080980 </t>
  </si>
  <si>
    <t>REGISTRO DE ESFERA DIAMETRO 2"</t>
  </si>
  <si>
    <t xml:space="preserve"> 081889 </t>
  </si>
  <si>
    <t>TORNEIRA BOIA DIAMETRO 1" (25 MM )</t>
  </si>
  <si>
    <t xml:space="preserve"> 081003 </t>
  </si>
  <si>
    <t>TUBO SOLDAVEL PVC MARROM DIAM. 25 MM</t>
  </si>
  <si>
    <t xml:space="preserve"> 89447 </t>
  </si>
  <si>
    <t>TUBO, PVC, SOLDÁVEL, DN 32MM, INSTALADO EM PRUMADA DE ÁGUA - FORNECIMENTO E INSTALAÇÃO. AF_06/2022</t>
  </si>
  <si>
    <t xml:space="preserve"> 89449 </t>
  </si>
  <si>
    <t>TUBO, PVC, SOLDÁVEL, DN 50MM, INSTALADO EM PRUMADA DE ÁGUA - FORNECIMENTO E INSTALAÇÃO. AF_06/2022</t>
  </si>
  <si>
    <t xml:space="preserve"> 94652 </t>
  </si>
  <si>
    <t>TUBO, PVC, SOLDÁVEL, DN 60 MM, INSTALADO EM RESERVAÇÃO DE ÁGUA DE EDIFICAÇÃO QUE POSSUA RESERVATÓRIO DE FIBRA/FIBROCIMENTO   FORNECIMENTO E INSTALAÇÃO. AF_06/2016</t>
  </si>
  <si>
    <t xml:space="preserve"> 081041 </t>
  </si>
  <si>
    <t>ADAPTADOR PVC SOLDÁVEL LONGO COM FLANGES LIVRES PARA CAIXA D'ÁGUA 25X3/4"</t>
  </si>
  <si>
    <t xml:space="preserve"> 081042 </t>
  </si>
  <si>
    <t>ADAPTADOR PVC SOLDÁVEL LONGO COM FLANGES LIVRES PARA CAIXA D'ÁGUA 32X1"</t>
  </si>
  <si>
    <t xml:space="preserve"> 94788 </t>
  </si>
  <si>
    <t>ADAPTADOR COM FLANGES LIVRES, PVC, SOLDÁVEL LONGO, DN 60 MM X 2 , INSTALADO EM RESERVAÇÃO DE ÁGUA DE EDIFICAÇÃO QUE POSSUA RESERVATÓRIO DE FIBRA/FIBROCIMENTO   FORNECIMENTO E INSTALAÇÃO. AF_06/2016</t>
  </si>
  <si>
    <t xml:space="preserve"> 081069 </t>
  </si>
  <si>
    <t>ADAPTADOR SOLDÁVEL CURTO COM BOLSA E ROSCA PARA REGISTRO 50MMX1.1/2"</t>
  </si>
  <si>
    <t xml:space="preserve"> 94664 </t>
  </si>
  <si>
    <t>ADAPTADOR CURTO COM BOLSA E ROSCA PARA REGISTRO, PVC, SOLDÁVEL, DN 60 MM X 2 , INSTALADO EM RESERVAÇÃO DE ÁGUA DE EDIFICAÇÃO QUE POSSUA RESERVATÓRIO DE FIBRA/FIBROCIMENTO   FORNECIMENTO E INSTALAÇÃO. AF_06/2016</t>
  </si>
  <si>
    <t xml:space="preserve"> 89387 </t>
  </si>
  <si>
    <t>LUVA DE CORRER, PVC, SOLDÁVEL, DN 32MM, INSTALADO EM RAMAL OU SUB-RAMAL DE ÁGUA   FORNECIMENTO E INSTALAÇÃO. AF_06/2022</t>
  </si>
  <si>
    <t xml:space="preserve"> 89605 </t>
  </si>
  <si>
    <t>LUVA DE REDUÇÃO, PVC, SOLDÁVEL, DN 60MM X 50MM, INSTALADO EM PRUMADA DE ÁGUA - FORNECIMENTO E INSTALAÇÃO. AF_06/2022</t>
  </si>
  <si>
    <t xml:space="preserve"> 89579 </t>
  </si>
  <si>
    <t>LUVA DE REDUÇÃO, PVC, SOLDÁVEL, DN 50MM X 25MM, INSTALADO EM PRUMADA DE ÁGUA   FORNECIMENTO E INSTALAÇÃO. AF_06/2022</t>
  </si>
  <si>
    <t xml:space="preserve"> 081232 </t>
  </si>
  <si>
    <t>CAP PVC ROSCAVEL DIAMETRO 3/4" (25 mm)</t>
  </si>
  <si>
    <t xml:space="preserve"> 081233 </t>
  </si>
  <si>
    <t>CAP PVC ROSCAVEL DIAMETRO 1" (32 mm)</t>
  </si>
  <si>
    <t xml:space="preserve"> 081251 </t>
  </si>
  <si>
    <t>CAP SOLD. DIAMETRO 25 mm</t>
  </si>
  <si>
    <t xml:space="preserve"> 081252 </t>
  </si>
  <si>
    <t>CAP PVC SOLDAVEL 32 mm</t>
  </si>
  <si>
    <t xml:space="preserve"> 081254 </t>
  </si>
  <si>
    <t>CAP PVC SOLDAVEL DIAMETRO 50 mm</t>
  </si>
  <si>
    <t xml:space="preserve"> 081255 </t>
  </si>
  <si>
    <t>CAP PVC SOLDAVEL DIAMETRO 60 mm</t>
  </si>
  <si>
    <t xml:space="preserve"> 89481 </t>
  </si>
  <si>
    <t>JOELHO 90 GRAUS, PVC, SOLDÁVEL, DN 25MM, INSTALADO EM PRUMADA DE ÁGUA - FORNECIMENTO E INSTALAÇÃO. AF_06/2022</t>
  </si>
  <si>
    <t xml:space="preserve"> 081322 </t>
  </si>
  <si>
    <t>JOELHO 90 GRAUS SOLDAVEL DIAMETRO 32 MM (1")</t>
  </si>
  <si>
    <t xml:space="preserve"> 89501 </t>
  </si>
  <si>
    <t>JOELHO 90 GRAUS, PVC, SOLDÁVEL, DN 50MM, INSTALADO EM PRUMADA DE ÁGUA - FORNECIMENTO E INSTALAÇÃO. AF_06/2022</t>
  </si>
  <si>
    <t xml:space="preserve"> 081325 </t>
  </si>
  <si>
    <t>JOELHO 90 GRAUS SOLDAVEL DIAMETRO 60 mm</t>
  </si>
  <si>
    <t xml:space="preserve"> 081360 </t>
  </si>
  <si>
    <t>JOELHO DE REDUCAO 90 GRAUS SOLDÁVEL COM BUCHA LATAO 25X1/2"</t>
  </si>
  <si>
    <t xml:space="preserve"> 94672 </t>
  </si>
  <si>
    <t>JOELHO 90 GRAUS COM BUCHA DE LATÃO, PVC, SOLDÁVEL, DN  25 MM, X 3/4 INSTALADO EM RESERVAÇÃO DE ÁGUA DE EDIFICAÇÃO QUE POSSUA RESERVATÓRIO DE FIBRA/FIBROCIMENTO   FORNECIMENTO E INSTALAÇÃO. AF_06/2016</t>
  </si>
  <si>
    <t xml:space="preserve"> 89617 </t>
  </si>
  <si>
    <t>TE, PVC, SOLDÁVEL, DN 25MM, INSTALADO EM PRUMADA DE ÁGUA - FORNECIMENTO E INSTALAÇÃO. AF_06/2022</t>
  </si>
  <si>
    <t xml:space="preserve"> 081403 </t>
  </si>
  <si>
    <t>TE 90 GRAUS SOLDAVEL DIAMETRO 32 MM</t>
  </si>
  <si>
    <t xml:space="preserve"> 081405 </t>
  </si>
  <si>
    <t>TE 90 GRAUS SOLDAVEL DIAMETRO 50 MM</t>
  </si>
  <si>
    <t xml:space="preserve"> 081406 </t>
  </si>
  <si>
    <t>TE 90 GRAUS SOLDAVEL DIMETRO 60 MM</t>
  </si>
  <si>
    <t xml:space="preserve"> 081424 </t>
  </si>
  <si>
    <t>TE REDUCAO 90 GRAUS SOLDAVEL 50 X 25 mm</t>
  </si>
  <si>
    <t xml:space="preserve"> 081445 </t>
  </si>
  <si>
    <t>TE 90 GRAUS SOLDAVEL COM BUCHA DE LATÃO NA BOLSA CENTRAL 25 X 25 X 1/2"</t>
  </si>
  <si>
    <t xml:space="preserve"> 081462 </t>
  </si>
  <si>
    <t>UNIAO SOLDAVEL DIAMETRO 25 mm</t>
  </si>
  <si>
    <t xml:space="preserve"> 081465 </t>
  </si>
  <si>
    <t>UNIAO SOLDAVEL DIAMETRO 50 mm</t>
  </si>
  <si>
    <t xml:space="preserve"> 081663 </t>
  </si>
  <si>
    <t>CORPO CAIXA SIFONADA DIAM. 150 X 150 X 50</t>
  </si>
  <si>
    <t xml:space="preserve"> 081696 </t>
  </si>
  <si>
    <t>PROLONGAMENTO PARA CAIXA SIFONADA 150 MM</t>
  </si>
  <si>
    <t xml:space="preserve"> 081791 </t>
  </si>
  <si>
    <t>GRELHA REDONDA BRANCA DIAM. 150 MM</t>
  </si>
  <si>
    <t xml:space="preserve"> 89728 </t>
  </si>
  <si>
    <t>CURVA CURTA 90 GRAUS, PVC, SERIE NORMAL, ESGOTO PREDIAL, DN 40 MM, JUNTA SOLDÁVEL, FORNECIDO E INSTALADO EM RAMAL DE DESCARGA OU RAMAL DE ESGOTO SANITÁRIO. AF_08/2022</t>
  </si>
  <si>
    <t xml:space="preserve"> 081731 </t>
  </si>
  <si>
    <t>CURVA 90 GRAUS CURTA DIAM. 50 MM (ESGOTO)</t>
  </si>
  <si>
    <t xml:space="preserve"> 081732 </t>
  </si>
  <si>
    <t>CURVA 90 GRAUS CURTA DIAM. 75 MM (ESGOTO)</t>
  </si>
  <si>
    <t xml:space="preserve"> 89802 </t>
  </si>
  <si>
    <t>JOELHO 45 GRAUS, PVC, SERIE NORMAL, ESGOTO PREDIAL, DN 50 MM, JUNTA ELÁSTICA, FORNECIDO E INSTALADO EM PRUMADA DE ESGOTO SANITÁRIO OU VENTILAÇÃO. AF_08/2022</t>
  </si>
  <si>
    <t xml:space="preserve"> 89810 </t>
  </si>
  <si>
    <t>JOELHO 45 GRAUS, PVC, SERIE NORMAL, ESGOTO PREDIAL, DN 100 MM, JUNTA ELÁSTICA, FORNECIDO E INSTALADO EM PRUMADA DE ESGOTO SANITÁRIO OU VENTILAÇÃO. AF_08/2022</t>
  </si>
  <si>
    <t xml:space="preserve"> 89731 </t>
  </si>
  <si>
    <t>JOELHO 90 GRAUS, PVC, SERIE NORMAL, ESGOTO PREDIAL, DN 50 MM, JUNTA ELÁSTICA, FORNECIDO E INSTALADO EM RAMAL DE DESCARGA OU RAMAL DE ESGOTO SANITÁRIO. AF_08/2022</t>
  </si>
  <si>
    <t xml:space="preserve"> 89744 </t>
  </si>
  <si>
    <t>JOELHO 90 GRAUS, PVC, SERIE NORMAL, ESGOTO PREDIAL, DN 100 MM, JUNTA ELÁSTICA, FORNECIDO E INSTALADO EM RAMAL DE DESCARGA OU RAMAL DE ESGOTO SANITÁRIO. AF_08/2022</t>
  </si>
  <si>
    <t xml:space="preserve"> 081946 </t>
  </si>
  <si>
    <t>JOELHO 90 GRAUS C/VISITA DIAM.100 X 50 MM</t>
  </si>
  <si>
    <t xml:space="preserve"> 081927 </t>
  </si>
  <si>
    <t>JOELHO 90 GRAUS C/ANEL 40 MM</t>
  </si>
  <si>
    <t xml:space="preserve"> 081973 </t>
  </si>
  <si>
    <t>JUNCAO SIMPLES DIAM. 100 X 50 MM (ESGOTO)</t>
  </si>
  <si>
    <t xml:space="preserve"> 081981 </t>
  </si>
  <si>
    <t>JUNÇÃO DUPLA DIAMETRO 75 MM</t>
  </si>
  <si>
    <t xml:space="preserve"> 89549 </t>
  </si>
  <si>
    <t>REDUÇÃO EXCÊNTRICA, PVC, SERIE R, ÁGUA PLUVIAL, DN 75 X 50 MM, JUNTA ELÁSTICA, FORNECIDO E INSTALADO EM RAMAL DE ENCAMINHAMENTO. AF_06/2022</t>
  </si>
  <si>
    <t xml:space="preserve"> 082101 </t>
  </si>
  <si>
    <t>REDUCAO EXCENTRICA 75 X 50 MM (ESGOTO)</t>
  </si>
  <si>
    <t xml:space="preserve"> 89825 </t>
  </si>
  <si>
    <t>TE, PVC, SERIE NORMAL, ESGOTO PREDIAL, DN 50 X 50 MM, JUNTA ELÁSTICA, FORNECIDO E INSTALADO EM PRUMADA DE ESGOTO SANITÁRIO OU VENTILAÇÃO. AF_08/2022</t>
  </si>
  <si>
    <t xml:space="preserve"> 082301 </t>
  </si>
  <si>
    <t>TUBO SOLDAVEL PARA ESGOTO DIAMETRO 40 MM</t>
  </si>
  <si>
    <t xml:space="preserve"> 89798 </t>
  </si>
  <si>
    <t>TUBO PVC, SERIE NORMAL, ESGOTO PREDIAL, DN 50 MM, FORNECIDO E INSTALADO EM PRUMADA DE ESGOTO SANITÁRIO OU VENTILAÇÃO. AF_08/2022</t>
  </si>
  <si>
    <t xml:space="preserve"> 081825 </t>
  </si>
  <si>
    <t>CAIXA DE PASSAGEM 60 X 60 CM SEM TAMPA</t>
  </si>
  <si>
    <t xml:space="preserve"> 081826 </t>
  </si>
  <si>
    <t>TAMPA EM CONCRETO ARMADO 25 MPA E=5CM PARA A CAIXA DE PASSAGEM 60X60CM</t>
  </si>
  <si>
    <t xml:space="preserve"> 081852 </t>
  </si>
  <si>
    <t>CAIXA DE GORDURA 120 L. CONCRETO PADRÃO GOINFRA IMPERMEABILIZADA</t>
  </si>
  <si>
    <t xml:space="preserve"> 081885 </t>
  </si>
  <si>
    <t>TERMINAL DE VENTILACAO DIAMETRO 50 MM (ESGOTO)</t>
  </si>
  <si>
    <t xml:space="preserve"> 4.4 </t>
  </si>
  <si>
    <t xml:space="preserve"> 4.4.1 </t>
  </si>
  <si>
    <t xml:space="preserve"> 4.4.1.1 </t>
  </si>
  <si>
    <t xml:space="preserve"> 4.4.1.1.1 </t>
  </si>
  <si>
    <t xml:space="preserve"> 4.4.1.1.2 </t>
  </si>
  <si>
    <t xml:space="preserve"> 4.4.1.2 </t>
  </si>
  <si>
    <t xml:space="preserve"> 4.4.1.2.1 </t>
  </si>
  <si>
    <t xml:space="preserve"> 4.4.2 </t>
  </si>
  <si>
    <t xml:space="preserve"> 4.4.2.1 </t>
  </si>
  <si>
    <t xml:space="preserve"> 4.4.2.2 </t>
  </si>
  <si>
    <t xml:space="preserve"> 4.4.3 </t>
  </si>
  <si>
    <t xml:space="preserve"> 4.4.3.1 </t>
  </si>
  <si>
    <t xml:space="preserve"> 160602 </t>
  </si>
  <si>
    <t>RUFO DE CHAPA GALVANIZADA</t>
  </si>
  <si>
    <t xml:space="preserve"> 4.4.3.2 </t>
  </si>
  <si>
    <t xml:space="preserve"> 140202 </t>
  </si>
  <si>
    <t>GRADEADO CAIBROS/RIPAS</t>
  </si>
  <si>
    <t xml:space="preserve"> 4.4.3.3 </t>
  </si>
  <si>
    <t xml:space="preserve"> 160404 </t>
  </si>
  <si>
    <t>EMBOCAMENTO DE BEIRAL</t>
  </si>
  <si>
    <t xml:space="preserve"> 4.4.3.4 </t>
  </si>
  <si>
    <t xml:space="preserve"> 94441 </t>
  </si>
  <si>
    <t>TELHAMENTO COM TELHA CERÂMICA DE ENCAIXE, TIPO FRANCESA, COM MAIS DE 2 ÁGUAS, INCLUSO TRANSPORTE VERTICAL. AF_07/2019</t>
  </si>
  <si>
    <t xml:space="preserve"> 4.4.4 </t>
  </si>
  <si>
    <t xml:space="preserve"> 4.4.4.1 </t>
  </si>
  <si>
    <t xml:space="preserve"> 4.4.4.2 </t>
  </si>
  <si>
    <t xml:space="preserve"> 180404 </t>
  </si>
  <si>
    <t>JANELA BASCULANTE EM CHAPA  J17, J18 e J19 C/FERRAGENS</t>
  </si>
  <si>
    <t xml:space="preserve"> 4.4.5 </t>
  </si>
  <si>
    <t>VIDROS</t>
  </si>
  <si>
    <t xml:space="preserve"> 4.4.5.1 </t>
  </si>
  <si>
    <t xml:space="preserve"> 190102 </t>
  </si>
  <si>
    <t>VIDRO ARTICO 4 MM - COLOCADO</t>
  </si>
  <si>
    <t xml:space="preserve"> 4.4.5.2 </t>
  </si>
  <si>
    <t xml:space="preserve"> 085005 </t>
  </si>
  <si>
    <t>ESPELHO CRISTAL, ESPESSURA 4MM, COM PARAFUSOS DE FIXACAO, SEM MOLDURA (SANITÁRIO E SALA 4)</t>
  </si>
  <si>
    <t xml:space="preserve"> 4.4.6 </t>
  </si>
  <si>
    <t xml:space="preserve"> 4.4.6.1 </t>
  </si>
  <si>
    <t xml:space="preserve"> 4.4.6.2 </t>
  </si>
  <si>
    <t xml:space="preserve"> 4.4.7 </t>
  </si>
  <si>
    <t xml:space="preserve"> 4.4.7.1 </t>
  </si>
  <si>
    <t xml:space="preserve"> 4.4.7.2 </t>
  </si>
  <si>
    <t xml:space="preserve"> 4.4.7.3 </t>
  </si>
  <si>
    <t xml:space="preserve"> 4.4.7.4 </t>
  </si>
  <si>
    <t xml:space="preserve"> 4.4.7.5 </t>
  </si>
  <si>
    <t xml:space="preserve"> 4.4.8 </t>
  </si>
  <si>
    <t xml:space="preserve"> 4.4.8.1 </t>
  </si>
  <si>
    <t xml:space="preserve"> 4.4.8.2 </t>
  </si>
  <si>
    <t xml:space="preserve"> 4.4.9 </t>
  </si>
  <si>
    <t>REVESTIMENTO DE PISOS</t>
  </si>
  <si>
    <t xml:space="preserve"> 4.4.9.1 </t>
  </si>
  <si>
    <t xml:space="preserve"> 4.4.9.2 </t>
  </si>
  <si>
    <t xml:space="preserve"> 101735 </t>
  </si>
  <si>
    <t>PISO DE BORRACHA ESPORTIVO, ESPESSURA 15MM, ASSENTADO COM ARGAMASSA. AF_09/2020 (TATAME- SALA 4)</t>
  </si>
  <si>
    <t xml:space="preserve"> 4.4.9.3 </t>
  </si>
  <si>
    <t xml:space="preserve"> 221104 </t>
  </si>
  <si>
    <t>RASPAGEM E APLICAÇÃO RESINA ACRÍLICA DUAS DEMÃOS</t>
  </si>
  <si>
    <t xml:space="preserve"> 4.4.9.4 </t>
  </si>
  <si>
    <t xml:space="preserve"> 221101 </t>
  </si>
  <si>
    <t>GRANITINA 8MM FUNDIDA COM CONTRAPISO (1CI:3ARML) E=2CM E JUNTA PLASTICA 27MM</t>
  </si>
  <si>
    <t xml:space="preserve"> 4.4.9.5 </t>
  </si>
  <si>
    <t xml:space="preserve"> 101745 </t>
  </si>
  <si>
    <t>PISO TÊXTIL (CARPETE) EM MANTA (ROLO) E = 9 A 10 MM. AF_09/2020 (AUDITÓRIO)</t>
  </si>
  <si>
    <t xml:space="preserve"> 4.4.10 </t>
  </si>
  <si>
    <t>PINTURA</t>
  </si>
  <si>
    <t xml:space="preserve"> 4.4.10.1 </t>
  </si>
  <si>
    <t xml:space="preserve"> 4.4.10.1.1 </t>
  </si>
  <si>
    <t xml:space="preserve"> 4.4.10.1.2 </t>
  </si>
  <si>
    <t xml:space="preserve"> 4.4.10.2 </t>
  </si>
  <si>
    <t xml:space="preserve"> 4.4.10.2.1 </t>
  </si>
  <si>
    <t xml:space="preserve"> 4.4.10.2.2 </t>
  </si>
  <si>
    <t xml:space="preserve"> 4.4.10.2.3 </t>
  </si>
  <si>
    <t xml:space="preserve"> 4.4.10.3 </t>
  </si>
  <si>
    <t xml:space="preserve"> 4.4.10.3.1 </t>
  </si>
  <si>
    <t xml:space="preserve"> 4.4.10.3.1.1 </t>
  </si>
  <si>
    <t xml:space="preserve"> 100717 </t>
  </si>
  <si>
    <t>LIXAMENTO MANUAL EM SUPERFÍCIES METÁLICAS EM OBRA. AF_01/2020</t>
  </si>
  <si>
    <t xml:space="preserve"> 4.4.10.3.1.2 </t>
  </si>
  <si>
    <t xml:space="preserve"> 261008 </t>
  </si>
  <si>
    <t>FUNDO ANTICORROSIVO PARA ESQUADRIAS METÁLICAS</t>
  </si>
  <si>
    <t xml:space="preserve"> 4.4.10.3.1.4 </t>
  </si>
  <si>
    <t xml:space="preserve"> 261504 </t>
  </si>
  <si>
    <t>PINTURA ESMALTE 1 DEMÃO ESQUADRIA METALICA S/FUNDO ANTICORROSIVO</t>
  </si>
  <si>
    <t xml:space="preserve"> 4.4.10.3.2 </t>
  </si>
  <si>
    <t xml:space="preserve"> 4.4.11 </t>
  </si>
  <si>
    <t xml:space="preserve"> 4.4.11.1 </t>
  </si>
  <si>
    <t>BANCADA DE GRANITO C/ ESPELHO</t>
  </si>
  <si>
    <t xml:space="preserve"> 4.4.11.2 </t>
  </si>
  <si>
    <t xml:space="preserve"> 4.4.11.3 </t>
  </si>
  <si>
    <t xml:space="preserve"> 4.4.11.4 </t>
  </si>
  <si>
    <t xml:space="preserve"> 4.4.11.5 </t>
  </si>
  <si>
    <t xml:space="preserve"> 4.4.11.6 </t>
  </si>
  <si>
    <t xml:space="preserve"> 4.4.11.7 </t>
  </si>
  <si>
    <t xml:space="preserve"> 4.4.11.8 </t>
  </si>
  <si>
    <t xml:space="preserve"> 180315 </t>
  </si>
  <si>
    <t>GUARDA CORPO COM CORRIMÃO/TUBO IND. E TELA ARTÍSTICA GC-2</t>
  </si>
  <si>
    <t xml:space="preserve"> 4.4.11.9 </t>
  </si>
  <si>
    <t xml:space="preserve"> 4.4.11.10 </t>
  </si>
  <si>
    <t xml:space="preserve"> 4.4.12 </t>
  </si>
  <si>
    <t xml:space="preserve"> 4.4.12.1 </t>
  </si>
  <si>
    <t xml:space="preserve"> 4.4.12.1.1 </t>
  </si>
  <si>
    <t xml:space="preserve"> 080502 </t>
  </si>
  <si>
    <t>VASO SANITARIO CONVENCIONAL (1ª LINHA)</t>
  </si>
  <si>
    <t xml:space="preserve"> 4.4.12.1.2 </t>
  </si>
  <si>
    <t xml:space="preserve"> 080517 </t>
  </si>
  <si>
    <t>VÁLVULA DE DESCARGA DUPLO ACIONAMENTO COM ACABAMENTO CROMADO ANTIVANDALISMO</t>
  </si>
  <si>
    <t xml:space="preserve"> 4.4.12.1.3 </t>
  </si>
  <si>
    <t xml:space="preserve"> 4.4.12.1.4 </t>
  </si>
  <si>
    <t xml:space="preserve"> 4.4.12.1.5 </t>
  </si>
  <si>
    <t xml:space="preserve"> 4.4.12.1.6 </t>
  </si>
  <si>
    <t xml:space="preserve"> 4.4.12.1.7 </t>
  </si>
  <si>
    <t xml:space="preserve"> 4.4.12.1.8 </t>
  </si>
  <si>
    <t xml:space="preserve"> 4.4.12.1.9 </t>
  </si>
  <si>
    <t xml:space="preserve"> 4.4.12.1.10 </t>
  </si>
  <si>
    <t xml:space="preserve"> 4.4.12.1.11 </t>
  </si>
  <si>
    <t xml:space="preserve"> 4.4.12.1.12 </t>
  </si>
  <si>
    <t xml:space="preserve"> 4.4.12.1.13 </t>
  </si>
  <si>
    <t xml:space="preserve"> 4.4.12.1.14 </t>
  </si>
  <si>
    <t xml:space="preserve"> 080555 </t>
  </si>
  <si>
    <t>LIGAÇÃO FLEXÍVEL METÁLICA DIAM.1/2"(ENGATE)</t>
  </si>
  <si>
    <t xml:space="preserve"> 4.4.12.1.15 </t>
  </si>
  <si>
    <t xml:space="preserve"> 4.4.12.1.16 </t>
  </si>
  <si>
    <t xml:space="preserve"> 4.4.12.1.17 </t>
  </si>
  <si>
    <t xml:space="preserve"> 4.4.12.1.18 </t>
  </si>
  <si>
    <t xml:space="preserve"> 4.4.12.1.19 </t>
  </si>
  <si>
    <t xml:space="preserve"> 080542 </t>
  </si>
  <si>
    <t>LAVATÓRIO MÉDIO SEM COLUNA</t>
  </si>
  <si>
    <t xml:space="preserve"> 4.4.12.1.20 </t>
  </si>
  <si>
    <t xml:space="preserve"> 080590 </t>
  </si>
  <si>
    <t>CUBA DE LOUCA DE EMBUTIR OVAL MÉDIA</t>
  </si>
  <si>
    <t xml:space="preserve"> 4.4.12.1.21 </t>
  </si>
  <si>
    <t xml:space="preserve"> COMPOSIÇÃO 92 </t>
  </si>
  <si>
    <t>LAVATÓRIO DE CANTO LOUÇA BRANCA SUSPENSO *40X30* CM, CIM TORNEIRA CROMADA DE MESA, 1/2" OU 3/4 PARA LAVATÓRIO, PADRÃO POPULAR, SIFÃO DO TIPO GARRAFA/COPO EM PVC 1.1/4"X1.1/2, VÁLVULA EM PLÁSTICO 1" PARA PIA, TANQUE OU LAVATÓRIO, COM OU SEM LADRÃO E ENGATE FLEXÍVEL EM PLÁSTICO BRANCO PLÁSTICO (FORNECIMENTO E INTALAÇÃO)</t>
  </si>
  <si>
    <t xml:space="preserve"> 4.4.12.1.22 </t>
  </si>
  <si>
    <t xml:space="preserve"> 4.4.12.1.23 </t>
  </si>
  <si>
    <t xml:space="preserve"> 4.4.12.1.24 </t>
  </si>
  <si>
    <t xml:space="preserve"> 080561 </t>
  </si>
  <si>
    <t>SIFAO PARA LAVATORIO PVC DIAM.1"X1.1/2"</t>
  </si>
  <si>
    <t xml:space="preserve"> 4.4.12.1.25 </t>
  </si>
  <si>
    <t xml:space="preserve"> 4.4.12.1.26 </t>
  </si>
  <si>
    <t xml:space="preserve"> 4.4.12.1.27 </t>
  </si>
  <si>
    <t xml:space="preserve"> 080721 </t>
  </si>
  <si>
    <t>CHUVEIRO ELÉTRICO EM PVC COM BRAÇO METÁLICO</t>
  </si>
  <si>
    <t xml:space="preserve"> 4.4.12.1.28 </t>
  </si>
  <si>
    <t xml:space="preserve"> 080946 </t>
  </si>
  <si>
    <t>REGISTRO DE PRESSAO C/CANOPLA CROMADA DIAM.3/4"</t>
  </si>
  <si>
    <t xml:space="preserve"> 4.4.12.1.29 </t>
  </si>
  <si>
    <t xml:space="preserve"> 4.4.12.1.30 </t>
  </si>
  <si>
    <t xml:space="preserve"> 080977 </t>
  </si>
  <si>
    <t>REGISTRO DE ESFERA DIAMETRO 1"</t>
  </si>
  <si>
    <t xml:space="preserve"> 4.4.12.1.31 </t>
  </si>
  <si>
    <t xml:space="preserve"> 4.4.12.1.32 </t>
  </si>
  <si>
    <t xml:space="preserve"> 080801 </t>
  </si>
  <si>
    <t>TANQUE MARMORE/GRANITO SINTÉTICO C/UMA CUBA E 1 BATEDOR</t>
  </si>
  <si>
    <t xml:space="preserve"> 4.4.12.1.33 </t>
  </si>
  <si>
    <t xml:space="preserve"> 86913 </t>
  </si>
  <si>
    <t>TORNEIRA CROMADA 1/2 OU 3/4 PARA TANQUE, PADRÃO POPULAR - FORNECIMENTO E INSTALAÇÃO. AF_01/2020</t>
  </si>
  <si>
    <t xml:space="preserve"> 4.4.12.1.34 </t>
  </si>
  <si>
    <t xml:space="preserve"> 080820 </t>
  </si>
  <si>
    <t>SIFAO PARA TANQUE 1" X 1.1/2" - PVC</t>
  </si>
  <si>
    <t xml:space="preserve"> 4.4.12.1.35 </t>
  </si>
  <si>
    <t xml:space="preserve"> 081084 </t>
  </si>
  <si>
    <t>ADAPTADOR PVC PARA SIFÃO PVC 40 MM X 1.1/4"</t>
  </si>
  <si>
    <t xml:space="preserve"> 4.4.12.1.36 </t>
  </si>
  <si>
    <t xml:space="preserve"> 080687 </t>
  </si>
  <si>
    <t>CUBA INOX 35X40X15CM E=0,6MM-AÇO 304 (CUBA Nº 3)</t>
  </si>
  <si>
    <t xml:space="preserve"> 4.4.12.1.37 </t>
  </si>
  <si>
    <t xml:space="preserve"> 4.4.12.1.38 </t>
  </si>
  <si>
    <t xml:space="preserve"> 080672 </t>
  </si>
  <si>
    <t>SIFAO PARA PIA 1.1/2"X2" PVC CROMADO</t>
  </si>
  <si>
    <t xml:space="preserve"> 4.4.12.1.39 </t>
  </si>
  <si>
    <t xml:space="preserve"> 4.4.12.1.40 </t>
  </si>
  <si>
    <t xml:space="preserve"> 4.4.12.1.41 </t>
  </si>
  <si>
    <t xml:space="preserve"> 080656 </t>
  </si>
  <si>
    <t>TORNEIRA DE MESA PARA PIA DIÂMETRO DE 1/2" - BICA MÓVEL</t>
  </si>
  <si>
    <t xml:space="preserve"> 4.4.12.1.42 </t>
  </si>
  <si>
    <t xml:space="preserve"> 4.4.12.1.43 </t>
  </si>
  <si>
    <t xml:space="preserve"> 4.4.12.1.44 </t>
  </si>
  <si>
    <t xml:space="preserve"> 102623 </t>
  </si>
  <si>
    <t>CAIXA D´ÁGUA EM POLIETILENO, 1000 LITROS (INCLUSOS TUBOS, CONEXÕES E TORNEIRA DE BÓIA) - FORNECIMENTO E INSTALAÇÃO. AF_06/2021</t>
  </si>
  <si>
    <t xml:space="preserve"> 4.4.12.1.45 </t>
  </si>
  <si>
    <t xml:space="preserve"> 4.4.12.1.46 </t>
  </si>
  <si>
    <t xml:space="preserve"> 94713 </t>
  </si>
  <si>
    <t>ADAPTADOR COM FLANGES LIVRES, PVC, SOLDÁVEL, DN 75 MM X 2 1/2 , INSTALADO EM RESERVAÇÃO DE ÁGUA DE EDIFICAÇÃO QUE POSSUA RESERVATÓRIO DE FIBRA/FIBROCIMENTO   FORNECIMENTO E INSTALAÇÃO. AF_06/2016</t>
  </si>
  <si>
    <t xml:space="preserve"> 4.4.12.1.47 </t>
  </si>
  <si>
    <t xml:space="preserve"> 080976 </t>
  </si>
  <si>
    <t>REGISTRO DE ESFERA DIAMETRO 3/4"</t>
  </si>
  <si>
    <t xml:space="preserve"> 4.4.12.1.48 </t>
  </si>
  <si>
    <t xml:space="preserve"> 080981 </t>
  </si>
  <si>
    <t>REGISTRO DE ESFERA DIAMETRO 2.1/2"</t>
  </si>
  <si>
    <t xml:space="preserve"> 4.4.12.2 </t>
  </si>
  <si>
    <t xml:space="preserve"> 4.4.12.2.1 </t>
  </si>
  <si>
    <t xml:space="preserve"> 4.4.12.2.2 </t>
  </si>
  <si>
    <t xml:space="preserve"> 4.4.12.2.3 </t>
  </si>
  <si>
    <t xml:space="preserve"> 4.4.12.2.4 </t>
  </si>
  <si>
    <t xml:space="preserve"> 89451 </t>
  </si>
  <si>
    <t>TUBO, PVC, SOLDÁVEL, DN 75MM, INSTALADO EM PRUMADA DE ÁGUA - FORNECIMENTO E INSTALAÇÃO. AF_06/2022</t>
  </si>
  <si>
    <t xml:space="preserve"> 4.4.12.2.5 </t>
  </si>
  <si>
    <t xml:space="preserve"> 89538 </t>
  </si>
  <si>
    <t>ADAPTADOR CURTO COM BOLSA E ROSCA PARA REGISTRO, PVC, SOLDÁVEL, DN 25MM X 3/4, INSTALADO EM PRUMADA DE ÁGUA - FORNECIMENTO E INSTALAÇÃO. AF_12/2014</t>
  </si>
  <si>
    <t xml:space="preserve"> 4.4.12.2.6 </t>
  </si>
  <si>
    <t xml:space="preserve"> 4.4.12.2.7 </t>
  </si>
  <si>
    <t xml:space="preserve"> 081071 </t>
  </si>
  <si>
    <t>ADAPTADOR SOLDAVEL CURTO COM BOLSA E ROSCA PARA REGISTRO 75X2.1/2"</t>
  </si>
  <si>
    <t xml:space="preserve"> 4.4.12.2.8 </t>
  </si>
  <si>
    <t xml:space="preserve"> 081105 </t>
  </si>
  <si>
    <t>LUVA SOLDAVEL DIAMETRO 50 mm</t>
  </si>
  <si>
    <t xml:space="preserve"> 4.4.12.2.9 </t>
  </si>
  <si>
    <t xml:space="preserve"> 081107 </t>
  </si>
  <si>
    <t>LUVA SOLDAVEL DIAMETRO 75 mm</t>
  </si>
  <si>
    <t xml:space="preserve"> 4.4.12.2.10 </t>
  </si>
  <si>
    <t xml:space="preserve"> 89534 </t>
  </si>
  <si>
    <t>LUVA SOLDÁVEL E COM ROSCA, PVC, SOLDÁVEL, DN 25MM X 3/4, INSTALADO EM PRUMADA DE ÁGUA - FORNECIMENTO E INSTALAÇÃO. AF_12/2014</t>
  </si>
  <si>
    <t xml:space="preserve"> 4.4.12.2.11 </t>
  </si>
  <si>
    <t xml:space="preserve"> 4.4.12.2.12 </t>
  </si>
  <si>
    <t xml:space="preserve"> 081185 </t>
  </si>
  <si>
    <t>BUCHA DE REDUÇÃO SOLDÁVEL LONGA 75 X 50 MM</t>
  </si>
  <si>
    <t xml:space="preserve"> 4.4.12.2.13 </t>
  </si>
  <si>
    <t xml:space="preserve"> 4.4.12.2.14 </t>
  </si>
  <si>
    <t xml:space="preserve"> 89492 </t>
  </si>
  <si>
    <t>JOELHO 90 GRAUS, PVC, SOLDÁVEL, DN 32MM, INSTALADO EM PRUMADA DE ÁGUA - FORNECIMENTO E INSTALAÇÃO. AF_06/2022</t>
  </si>
  <si>
    <t xml:space="preserve"> 4.4.12.2.15 </t>
  </si>
  <si>
    <t xml:space="preserve"> 4.4.12.2.16 </t>
  </si>
  <si>
    <t xml:space="preserve"> 081326 </t>
  </si>
  <si>
    <t>JOELHO 90 GRAUS SOLDAVEL DIAMETRO 75 mm</t>
  </si>
  <si>
    <t xml:space="preserve"> 4.4.12.2.17 </t>
  </si>
  <si>
    <t xml:space="preserve"> 4.4.12.2.18 </t>
  </si>
  <si>
    <t xml:space="preserve"> 4.4.12.2.19 </t>
  </si>
  <si>
    <t xml:space="preserve"> 4.4.12.2.20 </t>
  </si>
  <si>
    <t xml:space="preserve"> 081407 </t>
  </si>
  <si>
    <t>TE 90 GRAUS SOLDAVEL DIAMETRO 75 MM</t>
  </si>
  <si>
    <t xml:space="preserve"> 4.4.12.2.21 </t>
  </si>
  <si>
    <t xml:space="preserve"> 4.4.12.2.22 </t>
  </si>
  <si>
    <t xml:space="preserve"> 081427 </t>
  </si>
  <si>
    <t>TE DE REDUCAO 90 GRAUS SOLDAVEL 75 X 50 MM</t>
  </si>
  <si>
    <t xml:space="preserve"> 4.4.12.2.23 </t>
  </si>
  <si>
    <t xml:space="preserve"> 4.4.12.2.24 </t>
  </si>
  <si>
    <t xml:space="preserve"> 4.4.12.2.25 </t>
  </si>
  <si>
    <t xml:space="preserve"> 4.4.12.3 </t>
  </si>
  <si>
    <t xml:space="preserve"> 4.4.12.3.1 </t>
  </si>
  <si>
    <t xml:space="preserve"> 4.4.12.3.2 </t>
  </si>
  <si>
    <t xml:space="preserve"> 081681 </t>
  </si>
  <si>
    <t>CORPO RALO SECO CILINDRICO 100 X 40</t>
  </si>
  <si>
    <t xml:space="preserve"> 4.4.12.3.3 </t>
  </si>
  <si>
    <t xml:space="preserve"> 081786 </t>
  </si>
  <si>
    <t>GRELHA REDONDA ACO INOX SIMPLES DIAM. 150 MM</t>
  </si>
  <si>
    <t xml:space="preserve"> 4.4.12.3.4 </t>
  </si>
  <si>
    <t xml:space="preserve"> 081783 </t>
  </si>
  <si>
    <t>GRELHA REDONDA ACO INOX ROTATIVA DIAM. 100 MM</t>
  </si>
  <si>
    <t xml:space="preserve"> 4.4.12.3.5 </t>
  </si>
  <si>
    <t xml:space="preserve"> 4.4.12.3.6 </t>
  </si>
  <si>
    <t xml:space="preserve"> 89726 </t>
  </si>
  <si>
    <t>JOELHO 45 GRAUS, PVC, SERIE NORMAL, ESGOTO PREDIAL, DN 40 MM, JUNTA SOLDÁVEL, FORNECIDO E INSTALADO EM RAMAL DE DESCARGA OU RAMAL DE ESGOTO SANITÁRIO. AF_08/2022</t>
  </si>
  <si>
    <t xml:space="preserve"> 4.4.12.3.7 </t>
  </si>
  <si>
    <t xml:space="preserve"> 4.4.12.3.8 </t>
  </si>
  <si>
    <t xml:space="preserve"> 4.4.12.3.9 </t>
  </si>
  <si>
    <t xml:space="preserve"> 4.4.12.3.10 </t>
  </si>
  <si>
    <t xml:space="preserve"> 89809 </t>
  </si>
  <si>
    <t>JOELHO 90 GRAUS, PVC, SERIE NORMAL, ESGOTO PREDIAL, DN 100 MM, JUNTA ELÁSTICA, FORNECIDO E INSTALADO EM PRUMADA DE ESGOTO SANITÁRIO OU VENTILAÇÃO. AF_08/2022</t>
  </si>
  <si>
    <t xml:space="preserve"> 4.4.12.3.11 </t>
  </si>
  <si>
    <t xml:space="preserve"> 4.4.12.3.12 </t>
  </si>
  <si>
    <t xml:space="preserve"> 081970 </t>
  </si>
  <si>
    <t>JUNCAO SIMPLES DIAMETRO 50 X 50 MM (ESGOTO)</t>
  </si>
  <si>
    <t xml:space="preserve"> 4.4.12.3.13 </t>
  </si>
  <si>
    <t xml:space="preserve"> 4.4.12.3.14 </t>
  </si>
  <si>
    <t xml:space="preserve"> 081975 </t>
  </si>
  <si>
    <t>JUNCAO SIMPLES DIAM. 100 X 100 MM (ESGOTO)</t>
  </si>
  <si>
    <t xml:space="preserve"> 4.4.12.3.15 </t>
  </si>
  <si>
    <t xml:space="preserve"> 082103 </t>
  </si>
  <si>
    <t>REDUCAO EXCENTRICA 100 X 50 MM (ESGOTO)</t>
  </si>
  <si>
    <t xml:space="preserve"> 4.4.12.3.16 </t>
  </si>
  <si>
    <t xml:space="preserve"> 4.4.12.3.17 </t>
  </si>
  <si>
    <t xml:space="preserve"> 4.4.12.3.18 </t>
  </si>
  <si>
    <t xml:space="preserve"> 4.4.12.3.19 </t>
  </si>
  <si>
    <t xml:space="preserve"> 4.4.12.3.20 </t>
  </si>
  <si>
    <t xml:space="preserve"> 95637 </t>
  </si>
  <si>
    <t>KIT CAVALETE PARA MEDIÇÃO DE ÁGUA - ENTRADA PRINCIPAL, EM AÇO GALVANIZADO DN 32 (1 ¼)  FORNECIMENTO E INSTALAÇÃO (EXCLUSIVE HIDRÔMETRO). AF_11/2016</t>
  </si>
  <si>
    <t xml:space="preserve"> COMPOSIÇÃO 130 </t>
  </si>
  <si>
    <t>CAIXA DE DECANTAÇÃO</t>
  </si>
  <si>
    <t xml:space="preserve"> 081854 </t>
  </si>
  <si>
    <t>CAIXA DE GORDURA 600 L. CONCRETO PADRÃO GOINFRA IMPERMEABILIZADA</t>
  </si>
  <si>
    <t xml:space="preserve"> 4.5 </t>
  </si>
  <si>
    <t xml:space="preserve"> 4.5.1 </t>
  </si>
  <si>
    <t xml:space="preserve"> 4.5.1.1 </t>
  </si>
  <si>
    <t xml:space="preserve"> 4.5.1.1.1 </t>
  </si>
  <si>
    <t xml:space="preserve"> 4.5.2 </t>
  </si>
  <si>
    <t xml:space="preserve"> 4.5.2.1 </t>
  </si>
  <si>
    <t xml:space="preserve"> 4.5.2.2 </t>
  </si>
  <si>
    <t>IMPERMEABILIZAÇÃO-REBAIXO SANITÁRIO SANITÁRIO COM 4 DEMÃOS DE EMULSÃO ASFÁLTICA</t>
  </si>
  <si>
    <t xml:space="preserve"> 4.5.3 </t>
  </si>
  <si>
    <t xml:space="preserve"> 4.5.3.1 </t>
  </si>
  <si>
    <t xml:space="preserve"> 160501 </t>
  </si>
  <si>
    <t>COBERTURA COM TELHA ONDULADA DE FIBROCIMENTO</t>
  </si>
  <si>
    <t xml:space="preserve"> 4.5.4 </t>
  </si>
  <si>
    <t xml:space="preserve"> 4.5.4.1 </t>
  </si>
  <si>
    <t xml:space="preserve"> 4.5.5 </t>
  </si>
  <si>
    <t xml:space="preserve"> 4.5.5.1 </t>
  </si>
  <si>
    <t xml:space="preserve"> 4.5.5.2 </t>
  </si>
  <si>
    <t>ESPELHO CRISTAL, ESPESSURA 4MM, COM PARAFUSOS DE FIXACAO, SEM MOLDURA</t>
  </si>
  <si>
    <t xml:space="preserve"> 4.5.6 </t>
  </si>
  <si>
    <t>REVESTIMENTO DE PAREDES</t>
  </si>
  <si>
    <t xml:space="preserve"> 4.5.6.1 </t>
  </si>
  <si>
    <t>PAREDES INTERNAS - SANITÁRIOS</t>
  </si>
  <si>
    <t xml:space="preserve"> 4.5.6.1.1 </t>
  </si>
  <si>
    <t xml:space="preserve"> 4.5.6.1.2 </t>
  </si>
  <si>
    <t xml:space="preserve"> 4.5.7 </t>
  </si>
  <si>
    <t xml:space="preserve"> 4.5.7.1 </t>
  </si>
  <si>
    <t>PISO EM CERÂMICA PEI MAIOR OU IGUAL A 4 COM CONTRA PISO (1CI:3ARML) E ARGAMASSA COLANTE (SANITÁRIO)</t>
  </si>
  <si>
    <t xml:space="preserve"> 4.5.8 </t>
  </si>
  <si>
    <t xml:space="preserve"> 4.5.8.1 </t>
  </si>
  <si>
    <t>ESQUADRIAS METÁLICAS - PORTAS METÁLICAS</t>
  </si>
  <si>
    <t xml:space="preserve"> 4.5.8.1.1 </t>
  </si>
  <si>
    <t xml:space="preserve"> 4.5.8.1.2 </t>
  </si>
  <si>
    <t xml:space="preserve"> 4.5.8.1.4 </t>
  </si>
  <si>
    <t xml:space="preserve"> 4.5.8.1.5 </t>
  </si>
  <si>
    <t>ALÇAPÃO FORMATO COIFA EM CHAPA VINCADA Nº. 18 H=(10+2)CM, C/ALÇAS E PORTA CADEADOS (INCLUSIVE CADEADOS Nº. 30)</t>
  </si>
  <si>
    <t xml:space="preserve"> 4.5.9 </t>
  </si>
  <si>
    <t xml:space="preserve"> 4.5.9.1 </t>
  </si>
  <si>
    <t xml:space="preserve"> 4.5.9.2 </t>
  </si>
  <si>
    <t xml:space="preserve"> 4.5.10 </t>
  </si>
  <si>
    <t xml:space="preserve"> 4.5.10.1 </t>
  </si>
  <si>
    <t xml:space="preserve"> 4.5.10.1.1 </t>
  </si>
  <si>
    <t xml:space="preserve"> 4.5.10.1.2 </t>
  </si>
  <si>
    <t xml:space="preserve"> 4.5.10.1.3 </t>
  </si>
  <si>
    <t xml:space="preserve"> 4.5.10.1.4 </t>
  </si>
  <si>
    <t xml:space="preserve"> 4.5.10.1.5 </t>
  </si>
  <si>
    <t xml:space="preserve"> 4.5.10.1.6 </t>
  </si>
  <si>
    <t xml:space="preserve"> 4.5.10.1.7 </t>
  </si>
  <si>
    <t xml:space="preserve"> 4.5.10.1.8 </t>
  </si>
  <si>
    <t xml:space="preserve"> 4.5.10.1.9 </t>
  </si>
  <si>
    <t xml:space="preserve"> 4.5.10.1.10 </t>
  </si>
  <si>
    <t xml:space="preserve"> 4.5.10.1.11 </t>
  </si>
  <si>
    <t xml:space="preserve"> 4.5.10.1.12 </t>
  </si>
  <si>
    <t xml:space="preserve"> 4.5.10.1.13 </t>
  </si>
  <si>
    <t xml:space="preserve"> 4.5.10.1.14 </t>
  </si>
  <si>
    <t xml:space="preserve"> 4.5.10.1.15 </t>
  </si>
  <si>
    <t xml:space="preserve"> 4.5.10.1.16 </t>
  </si>
  <si>
    <t xml:space="preserve"> 4.5.10.1.17 </t>
  </si>
  <si>
    <t xml:space="preserve"> 4.5.10.1.18 </t>
  </si>
  <si>
    <t xml:space="preserve"> 4.5.10.1.19 </t>
  </si>
  <si>
    <t xml:space="preserve"> 4.5.10.1.20 </t>
  </si>
  <si>
    <t xml:space="preserve"> 4.5.10.1.21 </t>
  </si>
  <si>
    <t xml:space="preserve"> 4.5.10.1.22 </t>
  </si>
  <si>
    <t xml:space="preserve"> 4.5.10.1.23 </t>
  </si>
  <si>
    <t xml:space="preserve"> 4.5.10.1.24 </t>
  </si>
  <si>
    <t xml:space="preserve"> 4.5.10.1.25 </t>
  </si>
  <si>
    <t xml:space="preserve"> 4.5.10.1.26 </t>
  </si>
  <si>
    <t xml:space="preserve"> 4.5.10.1.27 </t>
  </si>
  <si>
    <t xml:space="preserve"> 102605 </t>
  </si>
  <si>
    <t>CAIXA D´ÁGUA EM POLIETILENO, 500 LITROS - FORNECIMENTO E INSTALAÇÃO. AF_06/2021</t>
  </si>
  <si>
    <t xml:space="preserve"> 4.5.10.2 </t>
  </si>
  <si>
    <t xml:space="preserve"> 4.5.10.2.1 </t>
  </si>
  <si>
    <t xml:space="preserve"> 4.5.10.2.2 </t>
  </si>
  <si>
    <t xml:space="preserve"> 4.5.10.2.3 </t>
  </si>
  <si>
    <t xml:space="preserve"> 4.5.10.2.4 </t>
  </si>
  <si>
    <t xml:space="preserve"> 4.5.10.2.5 </t>
  </si>
  <si>
    <t xml:space="preserve"> 4.5.10.2.6 </t>
  </si>
  <si>
    <t xml:space="preserve"> 4.5.10.2.7 </t>
  </si>
  <si>
    <t xml:space="preserve"> 4.5.10.2.8 </t>
  </si>
  <si>
    <t xml:space="preserve"> 4.5.10.2.9 </t>
  </si>
  <si>
    <t xml:space="preserve"> 4.5.10.2.10 </t>
  </si>
  <si>
    <t xml:space="preserve"> 4.5.10.2.11 </t>
  </si>
  <si>
    <t xml:space="preserve"> 4.5.10.2.12 </t>
  </si>
  <si>
    <t xml:space="preserve"> 4.5.10.2.13 </t>
  </si>
  <si>
    <t xml:space="preserve"> 4.5.10.2.14 </t>
  </si>
  <si>
    <t xml:space="preserve"> 4.5.10.2.15 </t>
  </si>
  <si>
    <t xml:space="preserve"> 4.5.10.2.16 </t>
  </si>
  <si>
    <t xml:space="preserve"> 4.5.10.2.17 </t>
  </si>
  <si>
    <t xml:space="preserve"> 4.5.10.2.18 </t>
  </si>
  <si>
    <t xml:space="preserve"> 4.5.10.2.19 </t>
  </si>
  <si>
    <t xml:space="preserve"> 081181 </t>
  </si>
  <si>
    <t>BUCHA DE REDUCAO SOLDAVEL LONGA 60 X 25 mm</t>
  </si>
  <si>
    <t xml:space="preserve"> 4.5.10.2.20 </t>
  </si>
  <si>
    <t xml:space="preserve"> 081184 </t>
  </si>
  <si>
    <t>BUCHA DE REDUCAO SOLDAVEL LONGA 60 X 50 mm</t>
  </si>
  <si>
    <t xml:space="preserve"> 4.5.10.2.21 </t>
  </si>
  <si>
    <t xml:space="preserve"> 081166 </t>
  </si>
  <si>
    <t>BUCHA DE REDUCAO SOLDAVEL CURTA 75 X 60 mm</t>
  </si>
  <si>
    <t xml:space="preserve"> 4.5.10.2.22 </t>
  </si>
  <si>
    <t xml:space="preserve"> 4.5.10.2.23 </t>
  </si>
  <si>
    <t xml:space="preserve"> 4.5.10.2.24 </t>
  </si>
  <si>
    <t xml:space="preserve"> 4.5.10.2.25 </t>
  </si>
  <si>
    <t xml:space="preserve"> 4.5.10.2.26 </t>
  </si>
  <si>
    <t xml:space="preserve"> 4.5.10.2.27 </t>
  </si>
  <si>
    <t xml:space="preserve"> 4.5.10.2.28 </t>
  </si>
  <si>
    <t xml:space="preserve"> 4.5.10.2.29 </t>
  </si>
  <si>
    <t xml:space="preserve"> 4.5.10.3 </t>
  </si>
  <si>
    <t xml:space="preserve"> 4.5.10.3.1 </t>
  </si>
  <si>
    <t xml:space="preserve"> 4.5.10.3.2 </t>
  </si>
  <si>
    <t xml:space="preserve"> 4.5.10.3.3 </t>
  </si>
  <si>
    <t xml:space="preserve"> 4.5.10.3.4 </t>
  </si>
  <si>
    <t xml:space="preserve"> 4.5.10.3.5 </t>
  </si>
  <si>
    <t xml:space="preserve"> 4.5.10.3.6 </t>
  </si>
  <si>
    <t xml:space="preserve"> 4.5.10.3.7 </t>
  </si>
  <si>
    <t xml:space="preserve"> 4.5.10.3.8 </t>
  </si>
  <si>
    <t xml:space="preserve"> 4.5.10.3.9 </t>
  </si>
  <si>
    <t xml:space="preserve"> 4.5.10.3.10 </t>
  </si>
  <si>
    <t xml:space="preserve"> 4.5.10.3.11 </t>
  </si>
  <si>
    <t xml:space="preserve"> 4.5.10.3.12 </t>
  </si>
  <si>
    <t xml:space="preserve"> 4.5.10.3.13 </t>
  </si>
  <si>
    <t xml:space="preserve"> 4.5.10.3.14 </t>
  </si>
  <si>
    <t xml:space="preserve"> 4.5.10.3.15 </t>
  </si>
  <si>
    <t xml:space="preserve"> COMPOSIÇÃO 129 </t>
  </si>
  <si>
    <t>HIDRÔMETRO 20,0M³/H DN 1 1/2"</t>
  </si>
  <si>
    <t xml:space="preserve"> 4.5.10.3.17 </t>
  </si>
  <si>
    <t xml:space="preserve"> 95639 </t>
  </si>
  <si>
    <t>KIT CAVALETE PARA MEDIÇÃO DE ÁGUA - ENTRADA PRINCIPAL, EM AÇO GALVANIZADO DN 50 (2)  FORNECIMENTO E INSTALAÇÃO (EXCLUSIVE HIDRÔMETRO). AF_11/2016</t>
  </si>
  <si>
    <t xml:space="preserve"> 4.6 </t>
  </si>
  <si>
    <t xml:space="preserve"> 4.6.1 </t>
  </si>
  <si>
    <t xml:space="preserve"> 4.6.1.1 </t>
  </si>
  <si>
    <t xml:space="preserve"> 4.6.1.1.1 </t>
  </si>
  <si>
    <t xml:space="preserve"> 4.6.1.1.2 </t>
  </si>
  <si>
    <t xml:space="preserve"> 4.6.1.2 </t>
  </si>
  <si>
    <t xml:space="preserve"> 4.6.1.2.1 </t>
  </si>
  <si>
    <t xml:space="preserve"> 4.6.2 </t>
  </si>
  <si>
    <t xml:space="preserve"> 4.6.2.1 </t>
  </si>
  <si>
    <t xml:space="preserve"> 4.6.3 </t>
  </si>
  <si>
    <t xml:space="preserve"> 4.6.3.1 </t>
  </si>
  <si>
    <t>ESQUADRIA METÁLICA</t>
  </si>
  <si>
    <t xml:space="preserve"> 4.6.3.1.1 </t>
  </si>
  <si>
    <t xml:space="preserve"> 4.6.3.1.2 </t>
  </si>
  <si>
    <t xml:space="preserve"> 4.6.4 </t>
  </si>
  <si>
    <t xml:space="preserve"> 4.6.4.1 </t>
  </si>
  <si>
    <t xml:space="preserve"> 94216 </t>
  </si>
  <si>
    <t>TELHAMENTO COM TELHA METÁLICA TERMOACÚSTICA E = 30 MM, COM ATÉ 2 ÁGUAS, INCLUSO IÇAMENTO. AF_07/2019</t>
  </si>
  <si>
    <t xml:space="preserve"> 4.6.4.2 </t>
  </si>
  <si>
    <t xml:space="preserve"> 4.6.4.3 </t>
  </si>
  <si>
    <t xml:space="preserve"> 261009 </t>
  </si>
  <si>
    <t>FUNDO PRIMER PARA ESTRUTURA METALICA (2 DEMAOS) - NA COR</t>
  </si>
  <si>
    <t xml:space="preserve"> 4.6.4.4 </t>
  </si>
  <si>
    <t xml:space="preserve"> 4.6.4.5 </t>
  </si>
  <si>
    <t xml:space="preserve"> 4.6.5 </t>
  </si>
  <si>
    <t xml:space="preserve"> 4.6.5.1 </t>
  </si>
  <si>
    <t xml:space="preserve"> 4.6.5.2 </t>
  </si>
  <si>
    <t xml:space="preserve"> 4.6.6 </t>
  </si>
  <si>
    <t xml:space="preserve"> 4.6.6.1 </t>
  </si>
  <si>
    <t xml:space="preserve"> 4.6.6.1.1 </t>
  </si>
  <si>
    <t xml:space="preserve"> 4.6.6.1.2 </t>
  </si>
  <si>
    <t xml:space="preserve"> 4.6.6.1.3 </t>
  </si>
  <si>
    <t xml:space="preserve"> 4.6.6.1.4 </t>
  </si>
  <si>
    <t xml:space="preserve"> 4.6.7 </t>
  </si>
  <si>
    <t xml:space="preserve"> 4.6.7.1 </t>
  </si>
  <si>
    <t xml:space="preserve"> 4.6.7.2 </t>
  </si>
  <si>
    <t xml:space="preserve"> 4.6.8 </t>
  </si>
  <si>
    <t xml:space="preserve"> 4.6.8.1 </t>
  </si>
  <si>
    <t xml:space="preserve"> 4.6.8.2 </t>
  </si>
  <si>
    <t xml:space="preserve"> 4.6.9 </t>
  </si>
  <si>
    <t xml:space="preserve"> 4.6.9.1 </t>
  </si>
  <si>
    <t xml:space="preserve"> 4.6.9.1.1 </t>
  </si>
  <si>
    <t xml:space="preserve"> 4.6.9.1.2 </t>
  </si>
  <si>
    <t xml:space="preserve"> 4.6.9.2 </t>
  </si>
  <si>
    <t xml:space="preserve"> 4.6.9.2.1 </t>
  </si>
  <si>
    <t xml:space="preserve"> 4.6.9.2.2 </t>
  </si>
  <si>
    <t xml:space="preserve"> 4.6.9.2.3 </t>
  </si>
  <si>
    <t xml:space="preserve"> 4.6.9.3 </t>
  </si>
  <si>
    <t xml:space="preserve"> 4.6.9.3.1 </t>
  </si>
  <si>
    <t xml:space="preserve"> 4.6.9.3.2 </t>
  </si>
  <si>
    <t xml:space="preserve"> 4.6.9.4 </t>
  </si>
  <si>
    <t>PINTURA DE PISOS</t>
  </si>
  <si>
    <t xml:space="preserve"> 4.6.9.4.1 </t>
  </si>
  <si>
    <t xml:space="preserve"> 102494 </t>
  </si>
  <si>
    <t>PINTURA DE PISO COM TINTA EPÓXI, APLICAÇÃO MANUAL, 2 DEMÃOS, INCLUSO PRIMER EPÓXI. AF_05/2021</t>
  </si>
  <si>
    <t xml:space="preserve"> 4.6.9.4.2 </t>
  </si>
  <si>
    <t xml:space="preserve"> 102506 </t>
  </si>
  <si>
    <t>PINTURA DE DEMARCAÇÃO DE QUADRA POLIESPORTIVA COM TINTA EPÓXI, E = 5 CM, APLICAÇÃO MANUAL. AF_05/2021</t>
  </si>
  <si>
    <t xml:space="preserve"> 4.6.9.5 </t>
  </si>
  <si>
    <t xml:space="preserve"> 4.6.9.5.1 </t>
  </si>
  <si>
    <t xml:space="preserve"> 4.6.9.5.1.1 </t>
  </si>
  <si>
    <t xml:space="preserve"> 4.6.9.5.1.2 </t>
  </si>
  <si>
    <t xml:space="preserve"> 4.6.9.5.1.4 </t>
  </si>
  <si>
    <t xml:space="preserve"> 4.6.9.5.2 </t>
  </si>
  <si>
    <t xml:space="preserve"> 4.6.9.5.2.1 </t>
  </si>
  <si>
    <t xml:space="preserve"> 4.6.9.5.2.2 </t>
  </si>
  <si>
    <t xml:space="preserve"> 4.6.9.5.2.4 </t>
  </si>
  <si>
    <t xml:space="preserve"> 4.6.10 </t>
  </si>
  <si>
    <t xml:space="preserve"> 4.6.10.1 </t>
  </si>
  <si>
    <t xml:space="preserve"> 4.6.10.2 </t>
  </si>
  <si>
    <t xml:space="preserve"> 4.6.10.3 </t>
  </si>
  <si>
    <t xml:space="preserve"> 4.6.10.4 </t>
  </si>
  <si>
    <t xml:space="preserve"> 4.6.10.5 </t>
  </si>
  <si>
    <t xml:space="preserve"> 4.6.10.6 </t>
  </si>
  <si>
    <t xml:space="preserve"> 4.6.10.7 </t>
  </si>
  <si>
    <t xml:space="preserve"> 4.6.10.8 </t>
  </si>
  <si>
    <t xml:space="preserve"> 270603 </t>
  </si>
  <si>
    <t>REDE PROTECAO DE NYLON COM GANCHOS E BUCHAS S8</t>
  </si>
  <si>
    <t xml:space="preserve"> 4.6.10.9 </t>
  </si>
  <si>
    <t xml:space="preserve"> 271303 </t>
  </si>
  <si>
    <t>BANCO DE CONCRETO POLIDO BASE EM ALVENARIA REBOCADA E PINTADA - PADRÃO GOINFRA</t>
  </si>
  <si>
    <t xml:space="preserve"> 4.6.10.10 </t>
  </si>
  <si>
    <t xml:space="preserve"> 271101 </t>
  </si>
  <si>
    <t>TRAVES FERRO GALVANIZADO PARA FUTEBOL DE SALÃO PINTADAS - 3,00 x 2,00M - 2 UNID.</t>
  </si>
  <si>
    <t xml:space="preserve"> 4.6.10.11 </t>
  </si>
  <si>
    <t xml:space="preserve"> 271102 </t>
  </si>
  <si>
    <t>TABELA PARA BASQUETE ESTRUTURA METÁLICA MADEIRA DE LEI (ASSENT./PINTADAS) ARO METÁLICO - 2 UNID.</t>
  </si>
  <si>
    <t xml:space="preserve"> 4.6.10.12 </t>
  </si>
  <si>
    <t xml:space="preserve"> 271103 </t>
  </si>
  <si>
    <t>CONJUNTO PARA VOLEIBOL EM FERRO GALVANIZADO COM PINTURA (2 SUPORTES)</t>
  </si>
  <si>
    <t xml:space="preserve"> 4.6.10.13 </t>
  </si>
  <si>
    <t xml:space="preserve"> COMPOSIÇÃO 127 </t>
  </si>
  <si>
    <t>FECHAMENTO EM VIDRO TEMPERADO 10MM, INCLUSIVE ESTRUTURA METÁLICA</t>
  </si>
  <si>
    <t xml:space="preserve"> 4.6.11 </t>
  </si>
  <si>
    <t xml:space="preserve"> 4.6.11.1 </t>
  </si>
  <si>
    <t xml:space="preserve"> 4.6.11.1.1 </t>
  </si>
  <si>
    <t xml:space="preserve"> 4.6.11.1.2 </t>
  </si>
  <si>
    <t xml:space="preserve"> 95469 </t>
  </si>
  <si>
    <t>VASO SANITARIO SIFONADO CONVENCIONAL COM  LOUÇA BRANCA - FORNECIMENTO E INSTALAÇÃO. AF_01/2020</t>
  </si>
  <si>
    <t xml:space="preserve"> 4.6.11.1.3 </t>
  </si>
  <si>
    <t xml:space="preserve"> 4.6.11.1.4 </t>
  </si>
  <si>
    <t xml:space="preserve"> 4.6.11.1.5 </t>
  </si>
  <si>
    <t xml:space="preserve"> 4.6.11.1.6 </t>
  </si>
  <si>
    <t xml:space="preserve"> 4.6.11.1.7 </t>
  </si>
  <si>
    <t xml:space="preserve"> 4.6.11.1.8 </t>
  </si>
  <si>
    <t xml:space="preserve"> 4.6.11.1.9 </t>
  </si>
  <si>
    <t xml:space="preserve"> 080532 </t>
  </si>
  <si>
    <t>PORTA PAPEL HIGIÊNICO EM METAL/ACABAMENTO CROMADO</t>
  </si>
  <si>
    <t xml:space="preserve"> 4.6.11.1.10 </t>
  </si>
  <si>
    <t xml:space="preserve"> 4.6.11.1.11 </t>
  </si>
  <si>
    <t xml:space="preserve"> 4.6.11.1.12 </t>
  </si>
  <si>
    <t xml:space="preserve"> 4.6.11.1.13 </t>
  </si>
  <si>
    <t xml:space="preserve"> 4.6.11.1.14 </t>
  </si>
  <si>
    <t xml:space="preserve"> 4.6.11.1.15 </t>
  </si>
  <si>
    <t xml:space="preserve"> 4.6.11.1.16 </t>
  </si>
  <si>
    <t xml:space="preserve"> 080572 </t>
  </si>
  <si>
    <t>TORNEIRA DE MESA COM FECHAMENTO AUTOMÁTICO TEMPORIZADO PARA LAVATÓRIO DIÂMETRO DE 1/2"</t>
  </si>
  <si>
    <t xml:space="preserve"> 4.6.11.1.17 </t>
  </si>
  <si>
    <t xml:space="preserve"> 4.6.11.1.18 </t>
  </si>
  <si>
    <t xml:space="preserve"> 4.6.11.1.19 </t>
  </si>
  <si>
    <t xml:space="preserve"> 4.6.11.1.20 </t>
  </si>
  <si>
    <t xml:space="preserve"> 4.6.11.1.21 </t>
  </si>
  <si>
    <t xml:space="preserve"> 4.6.11.1.22 </t>
  </si>
  <si>
    <t xml:space="preserve"> 080613 </t>
  </si>
  <si>
    <t>SIFÃO METÁLICO 1 1/2" X 2" P/MICTÓRIO</t>
  </si>
  <si>
    <t xml:space="preserve"> 4.6.11.1.23 </t>
  </si>
  <si>
    <t xml:space="preserve"> 080518 </t>
  </si>
  <si>
    <t>VÁLVULA DE DESCARGA COM SISTEMA PASSANTE EM POLÍMERO - OPÇÃO ECONÔMICA ( ALTA SEGURANÇA)</t>
  </si>
  <si>
    <t xml:space="preserve"> 4.6.11.1.24 </t>
  </si>
  <si>
    <t xml:space="preserve"> 4.6.11.1.25 </t>
  </si>
  <si>
    <t xml:space="preserve"> 080732 </t>
  </si>
  <si>
    <t>PORTA TOALHA HASTE LONGA EM METAL/ACABAMENTO CROMADO</t>
  </si>
  <si>
    <t xml:space="preserve"> 4.6.11.1.26 </t>
  </si>
  <si>
    <t xml:space="preserve"> 080741 </t>
  </si>
  <si>
    <t>SABONETEIRA EM METAL / ACABAMENTO CROMADO</t>
  </si>
  <si>
    <t xml:space="preserve"> 4.6.11.1.27 </t>
  </si>
  <si>
    <t xml:space="preserve"> 080840 </t>
  </si>
  <si>
    <t>TAMPA T-5 ARTICULADA 20X20</t>
  </si>
  <si>
    <t xml:space="preserve"> 4.6.11.1.28 </t>
  </si>
  <si>
    <t xml:space="preserve"> 080845 </t>
  </si>
  <si>
    <t>CAIXA DE ALVENARIA 20x20x25 CM (REVESTIMENTO IMPERMEABILIZADO), FUNDO DE BRITA SEM TAMPA - PARA REGISTRO/TORNEIRA JARDIM</t>
  </si>
  <si>
    <t xml:space="preserve"> 4.6.11.1.29 </t>
  </si>
  <si>
    <t xml:space="preserve"> 4.6.11.1.30 </t>
  </si>
  <si>
    <t xml:space="preserve"> 4.6.11.1.31 </t>
  </si>
  <si>
    <t xml:space="preserve"> 4.6.11.1.32 </t>
  </si>
  <si>
    <t xml:space="preserve"> 080979 </t>
  </si>
  <si>
    <t>REGISTRO DE ESFERA DIAMETRO 1.1/2"</t>
  </si>
  <si>
    <t xml:space="preserve"> 4.6.11.1.33 </t>
  </si>
  <si>
    <t xml:space="preserve"> 4.6.11.1.34 </t>
  </si>
  <si>
    <t xml:space="preserve"> 080903 </t>
  </si>
  <si>
    <t>REGISTRO DE GAVETA BRUTO DIAMETRO 1"</t>
  </si>
  <si>
    <t xml:space="preserve"> 4.6.11.1.35 </t>
  </si>
  <si>
    <t xml:space="preserve"> 080911 </t>
  </si>
  <si>
    <t>REGISTRO DE GAVETA BRUTO DIAMETRO 3"</t>
  </si>
  <si>
    <t xml:space="preserve"> 4.6.11.1.36 </t>
  </si>
  <si>
    <t xml:space="preserve"> 4.6.11.2 </t>
  </si>
  <si>
    <t xml:space="preserve"> 4.6.11.2.1 </t>
  </si>
  <si>
    <t xml:space="preserve"> 4.6.11.2.2 </t>
  </si>
  <si>
    <t xml:space="preserve"> 4.6.11.2.3 </t>
  </si>
  <si>
    <t xml:space="preserve"> 4.6.11.2.4 </t>
  </si>
  <si>
    <t xml:space="preserve"> 4.6.11.2.5 </t>
  </si>
  <si>
    <t xml:space="preserve"> 89450 </t>
  </si>
  <si>
    <t>TUBO, PVC, SOLDÁVEL, DN 60MM, INSTALADO EM PRUMADA DE ÁGUA - FORNECIMENTO E INSTALAÇÃO. AF_06/2022</t>
  </si>
  <si>
    <t xml:space="preserve"> 4.6.11.2.6 </t>
  </si>
  <si>
    <t xml:space="preserve"> 89452 </t>
  </si>
  <si>
    <t>TUBO, PVC, SOLDÁVEL, DN 85MM, INSTALADO EM PRUMADA DE ÁGUA - FORNECIMENTO E INSTALAÇÃO. AF_06/2022</t>
  </si>
  <si>
    <t xml:space="preserve"> 4.6.11.2.7 </t>
  </si>
  <si>
    <t xml:space="preserve"> 4.6.11.2.8 </t>
  </si>
  <si>
    <t xml:space="preserve"> 89616 </t>
  </si>
  <si>
    <t>ADAPTADOR CURTO COM BOLSA E ROSCA PARA REGISTRO, PVC, SOLDÁVEL, DN 85MM X 3 , INSTALADO EM PRUMADA DE ÁGUA - FORNECIMENTO E INSTALAÇÃO. AF_06/2022</t>
  </si>
  <si>
    <t xml:space="preserve"> 4.6.11.2.9 </t>
  </si>
  <si>
    <t xml:space="preserve"> 4.6.11.2.10 </t>
  </si>
  <si>
    <t xml:space="preserve"> 081067 </t>
  </si>
  <si>
    <t>ADAPTADOR SOLDÁVEL CURTO C/ BOLSA E ROSCA PARA REGISTRO 32X1"</t>
  </si>
  <si>
    <t xml:space="preserve"> 4.6.11.2.11 </t>
  </si>
  <si>
    <t xml:space="preserve"> 4.6.11.2.12 </t>
  </si>
  <si>
    <t xml:space="preserve"> 89610 </t>
  </si>
  <si>
    <t>ADAPTADOR CURTO COM BOLSA E ROSCA PARA REGISTRO, PVC, SOLDÁVEL, DN 60MM X 2 , INSTALADO EM PRUMADA DE ÁGUA - FORNECIMENTO E INSTALAÇÃO. AF_06/2022</t>
  </si>
  <si>
    <t xml:space="preserve"> 4.6.11.2.13 </t>
  </si>
  <si>
    <t xml:space="preserve"> 4.6.11.2.14 </t>
  </si>
  <si>
    <t xml:space="preserve"> 89528 </t>
  </si>
  <si>
    <t>LUVA, PVC, SOLDÁVEL, DN 25MM, INSTALADO EM PRUMADA DE ÁGUA - FORNECIMENTO E INSTALAÇÃO. AF_06/2022</t>
  </si>
  <si>
    <t xml:space="preserve"> 4.6.11.2.15 </t>
  </si>
  <si>
    <t xml:space="preserve"> 89434 </t>
  </si>
  <si>
    <t>LUVA SOLDÁVEL E COM ROSCA, PVC, SOLDÁVEL, DN 32MM X 1 , INSTALADO EM RAMAL DE DISTRIBUIÇÃO DE ÁGUA - FORNECIMENTO E INSTALAÇÃO. AF_06/2022</t>
  </si>
  <si>
    <t xml:space="preserve"> 4.6.11.2.16 </t>
  </si>
  <si>
    <t xml:space="preserve"> 4.6.11.2.17 </t>
  </si>
  <si>
    <t xml:space="preserve"> 4.6.11.2.18 </t>
  </si>
  <si>
    <t xml:space="preserve"> 081180 </t>
  </si>
  <si>
    <t>BUCHA DE REDUCAO SOLDAVEL LONGA 50 X 32 mm</t>
  </si>
  <si>
    <t xml:space="preserve"> 4.6.11.2.19 </t>
  </si>
  <si>
    <t xml:space="preserve"> 4.6.11.2.20 </t>
  </si>
  <si>
    <t xml:space="preserve"> 4.6.11.2.21 </t>
  </si>
  <si>
    <t xml:space="preserve"> 89502 </t>
  </si>
  <si>
    <t>JOELHO 45 GRAUS, PVC, SOLDÁVEL, DN 50MM, INSTALADO EM PRUMADA DE ÁGUA - FORNECIMENTO E INSTALAÇÃO. AF_06/2022</t>
  </si>
  <si>
    <t xml:space="preserve"> 4.6.11.2.22 </t>
  </si>
  <si>
    <t xml:space="preserve"> 4.6.11.2.23 </t>
  </si>
  <si>
    <t xml:space="preserve"> 4.6.11.2.24 </t>
  </si>
  <si>
    <t xml:space="preserve"> 4.6.11.2.25 </t>
  </si>
  <si>
    <t xml:space="preserve"> 4.6.11.2.26 </t>
  </si>
  <si>
    <t xml:space="preserve"> 4.6.11.2.27 </t>
  </si>
  <si>
    <t xml:space="preserve"> 081327 </t>
  </si>
  <si>
    <t>JOELHO 90 GRAUS SOLDAVEL DIAMETRO 85 mm</t>
  </si>
  <si>
    <t xml:space="preserve"> 4.6.11.2.28 </t>
  </si>
  <si>
    <t xml:space="preserve"> 081380 </t>
  </si>
  <si>
    <t>JOELHO 90 GRAUS C/ROSCA E BUCHA LATAO DIAM.1/2"</t>
  </si>
  <si>
    <t xml:space="preserve"> 4.6.11.2.29 </t>
  </si>
  <si>
    <t xml:space="preserve"> 081381 </t>
  </si>
  <si>
    <t>JOELHO 90 GRAUS C/ROSCA E BUCHA LATAO DIAM. 3/4</t>
  </si>
  <si>
    <t xml:space="preserve"> 4.6.11.2.30 </t>
  </si>
  <si>
    <t xml:space="preserve"> 4.6.11.2.31 </t>
  </si>
  <si>
    <t xml:space="preserve"> 4.6.11.2.32 </t>
  </si>
  <si>
    <t xml:space="preserve"> 4.6.11.2.33 </t>
  </si>
  <si>
    <t xml:space="preserve"> 4.6.11.2.34 </t>
  </si>
  <si>
    <t xml:space="preserve"> 4.6.11.2.35 </t>
  </si>
  <si>
    <t xml:space="preserve"> 4.6.11.2.36 </t>
  </si>
  <si>
    <t xml:space="preserve"> 4.6.11.2.37 </t>
  </si>
  <si>
    <t xml:space="preserve"> 4.6.11.3 </t>
  </si>
  <si>
    <t xml:space="preserve"> 4.6.11.3.1 </t>
  </si>
  <si>
    <t xml:space="preserve"> 4.6.11.3.2 </t>
  </si>
  <si>
    <t xml:space="preserve"> 081679 </t>
  </si>
  <si>
    <t>CORPO RALO SIFONADO CONICO DIAM. 100 X 40</t>
  </si>
  <si>
    <t xml:space="preserve"> 4.6.11.3.3 </t>
  </si>
  <si>
    <t xml:space="preserve"> 081702 </t>
  </si>
  <si>
    <t>CURVA 45 GRAUS DIAMETRO 100 MM (ESGOTO)</t>
  </si>
  <si>
    <t xml:space="preserve"> 4.6.11.3.4 </t>
  </si>
  <si>
    <t xml:space="preserve"> 4.6.11.3.5 </t>
  </si>
  <si>
    <t xml:space="preserve"> 081730 </t>
  </si>
  <si>
    <t>CURVA 90 GRAUS CURTA DIAM. 40 MM (ESGOTO)</t>
  </si>
  <si>
    <t xml:space="preserve"> 4.6.11.3.6 </t>
  </si>
  <si>
    <t xml:space="preserve"> 4.6.11.3.7 </t>
  </si>
  <si>
    <t xml:space="preserve"> 4.6.11.3.8 </t>
  </si>
  <si>
    <t xml:space="preserve"> 4.6.11.3.9 </t>
  </si>
  <si>
    <t xml:space="preserve"> 4.6.11.3.10 </t>
  </si>
  <si>
    <t xml:space="preserve"> 4.6.11.3.11 </t>
  </si>
  <si>
    <t xml:space="preserve"> 4.6.11.3.12 </t>
  </si>
  <si>
    <t xml:space="preserve"> 081961 </t>
  </si>
  <si>
    <t>JUNCAO 45 GRAUS DIAMETRO 40 MM (ESGOTO)</t>
  </si>
  <si>
    <t xml:space="preserve"> 4.6.11.3.13 </t>
  </si>
  <si>
    <t xml:space="preserve"> 4.6.11.3.14 </t>
  </si>
  <si>
    <t xml:space="preserve"> 4.6.11.3.15 </t>
  </si>
  <si>
    <t xml:space="preserve"> 4.6.11.3.16 </t>
  </si>
  <si>
    <t xml:space="preserve"> 082002 </t>
  </si>
  <si>
    <t>LUVA SIMPLES DIAMETRO 50 MM - (ESGOTO)</t>
  </si>
  <si>
    <t xml:space="preserve"> 4.6.11.3.17 </t>
  </si>
  <si>
    <t xml:space="preserve"> 082003 </t>
  </si>
  <si>
    <t>LUVA SIMPLES DIAMETRO 75 MM - (ESGOTO)</t>
  </si>
  <si>
    <t xml:space="preserve"> 4.6.11.3.18 </t>
  </si>
  <si>
    <t xml:space="preserve"> 4.6.11.3.19 </t>
  </si>
  <si>
    <t xml:space="preserve"> 4.6.11.3.20 </t>
  </si>
  <si>
    <t xml:space="preserve"> 4.6.11.3.21 </t>
  </si>
  <si>
    <t xml:space="preserve"> 4.6.11.3.22 </t>
  </si>
  <si>
    <t xml:space="preserve"> 4.6.11.3.23 </t>
  </si>
  <si>
    <t xml:space="preserve"> 4.6.11.3.24 </t>
  </si>
  <si>
    <t xml:space="preserve"> 081815 </t>
  </si>
  <si>
    <t>KIT CAVALETE D=25MM P/HIDRÔMETRO 1,5-3,0-5,0 M3/MURETA/CAIXA</t>
  </si>
  <si>
    <t xml:space="preserve"> 081883 </t>
  </si>
  <si>
    <t>RESERVATÓRIO METALICO TIPO TAÇA EM AÇO PATINÁVEL - V=20M3-COLUNA SECA H=6M+ FUNDAÇÃO+LOGOTIPO</t>
  </si>
  <si>
    <t xml:space="preserve"> 4.7 </t>
  </si>
  <si>
    <t xml:space="preserve"> 4.7.1 </t>
  </si>
  <si>
    <t xml:space="preserve"> 4.7.1.1 </t>
  </si>
  <si>
    <t xml:space="preserve"> 220906 </t>
  </si>
  <si>
    <t>PISO EM PEDRA PORTUGUESA</t>
  </si>
  <si>
    <t xml:space="preserve"> 4.7.1.2 </t>
  </si>
  <si>
    <t xml:space="preserve"> 4.7.1.3 </t>
  </si>
  <si>
    <t xml:space="preserve"> 271711 </t>
  </si>
  <si>
    <t>MEIO FIO PD. GOINFRA EM CONC. PRÉ MOLD. RETO/CURVO (9v12X25X100CM), C/ SARJETA ( 13X10v12CM)FC28=20MPA COM ARGAM.(1CI:3ARMLC) P/ARREMATE DO REJUNT. - INCLUSO ESCAV./APILOAM./REATERRO E CONC.FC28= 10MPA P/ ASSENTAM. E CHUMBAMENTO</t>
  </si>
  <si>
    <t xml:space="preserve"> 4.7.2 </t>
  </si>
  <si>
    <t>PISO ÁREA EXTERNA</t>
  </si>
  <si>
    <t xml:space="preserve"> 4.7.2.1 </t>
  </si>
  <si>
    <t xml:space="preserve"> 4.7.2.2 </t>
  </si>
  <si>
    <t xml:space="preserve"> 261703 </t>
  </si>
  <si>
    <t>PINTURA TINTA POLIESPORTIVA - 2 DEMÃOS (PISOS E CIMENTADOS)</t>
  </si>
  <si>
    <t xml:space="preserve"> 4.7.3 </t>
  </si>
  <si>
    <t>PASSARELAS / PALCO</t>
  </si>
  <si>
    <t xml:space="preserve"> 4.7.3.1 </t>
  </si>
  <si>
    <t>SERVIÇOS PRELIMINARES</t>
  </si>
  <si>
    <t xml:space="preserve"> 4.7.3.1.1 </t>
  </si>
  <si>
    <t xml:space="preserve"> 020702 </t>
  </si>
  <si>
    <t>LOCAÇÃO DE OBRAS DE PEQUENO PORTE COM CAVALETE, INCLUSO PINTURA (FACE INTERNA DO SARRAFO 10CM) E PIQUETE COM TESTEMUNHA</t>
  </si>
  <si>
    <t xml:space="preserve"> 4.7.3.2 </t>
  </si>
  <si>
    <t>ESTRUTURA DE CONCRETO</t>
  </si>
  <si>
    <t xml:space="preserve"> 4.7.3.2.1 </t>
  </si>
  <si>
    <t xml:space="preserve"> 4.7.3.2.1.1 </t>
  </si>
  <si>
    <t xml:space="preserve"> 4.7.3.2.2 </t>
  </si>
  <si>
    <t>FORMA</t>
  </si>
  <si>
    <t xml:space="preserve"> 4.7.3.2.2.1 </t>
  </si>
  <si>
    <t xml:space="preserve"> 4.7.3.2.2.2 </t>
  </si>
  <si>
    <t xml:space="preserve"> 4.7.3.2.3 </t>
  </si>
  <si>
    <t>AÇO</t>
  </si>
  <si>
    <t xml:space="preserve"> 4.7.3.2.3.1 </t>
  </si>
  <si>
    <t xml:space="preserve"> 052005 </t>
  </si>
  <si>
    <t>ACO CA-50A - 10,0 MM (3/8") - (OBRAS CIVIS)</t>
  </si>
  <si>
    <t>Kg</t>
  </si>
  <si>
    <t xml:space="preserve"> 4.7.3.2.3.2 </t>
  </si>
  <si>
    <t xml:space="preserve"> 052014 </t>
  </si>
  <si>
    <t>ACO CA-60 - 5,0 MM - (OBRAS CIVIS)</t>
  </si>
  <si>
    <t xml:space="preserve"> 4.7.3.2.3.3 </t>
  </si>
  <si>
    <t xml:space="preserve"> 060303 </t>
  </si>
  <si>
    <t>ACO CA-50-A - 6,3 MM (1/4") - (OBRAS CIVIS)</t>
  </si>
  <si>
    <t xml:space="preserve"> 4.7.3.3 </t>
  </si>
  <si>
    <t>ESTRUTURA METALICA</t>
  </si>
  <si>
    <t xml:space="preserve"> 4.7.3.3.1 </t>
  </si>
  <si>
    <t xml:space="preserve"> 150204 </t>
  </si>
  <si>
    <t>ESTRUTURA METÁLICA CONVENCIONAL EM AÇO DO TIPO MR-250 / ASTM A36 COM FUNDO ANTICORROSIVO</t>
  </si>
  <si>
    <t xml:space="preserve"> 4.7.3.4 </t>
  </si>
  <si>
    <t xml:space="preserve"> 4.7.3.4.1 </t>
  </si>
  <si>
    <t xml:space="preserve"> 4.7.3.4.2 </t>
  </si>
  <si>
    <t xml:space="preserve"> 4.7.3.5 </t>
  </si>
  <si>
    <t xml:space="preserve"> 4.7.3.5.1 </t>
  </si>
  <si>
    <t xml:space="preserve"> 4.7.3.5.2 </t>
  </si>
  <si>
    <t xml:space="preserve"> 261300 </t>
  </si>
  <si>
    <t>EMASSAMENTO COM MASSA PVA DUAS DEMAOS</t>
  </si>
  <si>
    <t xml:space="preserve"> 4.7.3.6 </t>
  </si>
  <si>
    <t xml:space="preserve"> 4.7.3.6.1 </t>
  </si>
  <si>
    <t xml:space="preserve"> 4.8 </t>
  </si>
  <si>
    <t>REFEITÓRIO</t>
  </si>
  <si>
    <t xml:space="preserve"> 4.8.1 </t>
  </si>
  <si>
    <t xml:space="preserve"> 4.8.1.1 </t>
  </si>
  <si>
    <t xml:space="preserve"> 4.8.2 </t>
  </si>
  <si>
    <t xml:space="preserve"> 4.8.2.1 </t>
  </si>
  <si>
    <t xml:space="preserve"> 4.8.2.1.1 </t>
  </si>
  <si>
    <t xml:space="preserve"> 4.8.2.2 </t>
  </si>
  <si>
    <t xml:space="preserve"> 4.8.2.2.1 </t>
  </si>
  <si>
    <t xml:space="preserve"> 4.8.2.2.2 </t>
  </si>
  <si>
    <t xml:space="preserve"> 4.8.2.3 </t>
  </si>
  <si>
    <t xml:space="preserve"> 4.8.2.3.1 </t>
  </si>
  <si>
    <t xml:space="preserve"> 4.8.2.3.2 </t>
  </si>
  <si>
    <t xml:space="preserve"> 052004 </t>
  </si>
  <si>
    <t>ACO CA 50-A - 8,0 MM (5/16") - (OBRAS CIVIS)</t>
  </si>
  <si>
    <t xml:space="preserve"> 4.8.2.3.3 </t>
  </si>
  <si>
    <t xml:space="preserve"> 4.8.2.4 </t>
  </si>
  <si>
    <t>CONTROLE TECNOLÓGICO</t>
  </si>
  <si>
    <t xml:space="preserve"> 4.8.2.4.1 </t>
  </si>
  <si>
    <t xml:space="preserve"> 050251 </t>
  </si>
  <si>
    <t>CORPO DE PROVA</t>
  </si>
  <si>
    <t xml:space="preserve"> 4.8.3 </t>
  </si>
  <si>
    <t>ESTRUTURA METÁLICA</t>
  </si>
  <si>
    <t xml:space="preserve"> 4.8.3.1 </t>
  </si>
  <si>
    <t xml:space="preserve"> 4.8.4 </t>
  </si>
  <si>
    <t xml:space="preserve"> 4.8.4.1 </t>
  </si>
  <si>
    <t xml:space="preserve"> 4.8.4.2 </t>
  </si>
  <si>
    <t xml:space="preserve"> 4.8.5 </t>
  </si>
  <si>
    <t xml:space="preserve"> 87263 </t>
  </si>
  <si>
    <t>REVESTIMENTO CERÂMICO PARA PISO COM PLACAS TIPO PORCELANATO DE DIMENSÕES 60X60 CM APLICADA EM AMBIENTES DE ÁREA MAIOR QUE 10 M². AF_06/2014</t>
  </si>
  <si>
    <t xml:space="preserve"> 4.8.6 </t>
  </si>
  <si>
    <t xml:space="preserve"> 4.8.6.2 </t>
  </si>
  <si>
    <t xml:space="preserve"> 261609 </t>
  </si>
  <si>
    <t>PINTURA ESMALTE ALQUIDICO ESTRUTURA METALICA 2 DEMAOS</t>
  </si>
  <si>
    <t xml:space="preserve"> 5 </t>
  </si>
  <si>
    <t>SISTEMA DE PROTEÇÃO E COMBATE A INCÊNDIO GERAL</t>
  </si>
  <si>
    <t xml:space="preserve"> 5.1 </t>
  </si>
  <si>
    <t xml:space="preserve"> 085003 </t>
  </si>
  <si>
    <t>EXTINTOR PO QUIMICO SECO (6 KG) - CAPACIDADE EXTINTORA 20 BC</t>
  </si>
  <si>
    <t xml:space="preserve"> 5.2 </t>
  </si>
  <si>
    <t>EXTINTOR AGUA PRESSURIZADA (10 LITROS) - CAPACIDADE EXTINTORA 2A</t>
  </si>
  <si>
    <t xml:space="preserve"> 5.3 </t>
  </si>
  <si>
    <t xml:space="preserve"> 97599 </t>
  </si>
  <si>
    <t>LUMINÁRIA DE EMERGÊNCIA, COM 30 LÂMPADAS LED DE 2 W, SEM REATOR - FORNECIMENTO E INSTALAÇÃO. AF_02/2020</t>
  </si>
  <si>
    <t xml:space="preserve"> 5.4 </t>
  </si>
  <si>
    <t xml:space="preserve"> 091046 </t>
  </si>
  <si>
    <t>PLACA DE SINALIZAÇÃO EM ALUMÍNIO 35 X 25 CM - "PERIGO - GÁS INFLAMÁVEL - PROIBIDO FUMAR"</t>
  </si>
  <si>
    <t xml:space="preserve"> 5.5 </t>
  </si>
  <si>
    <t xml:space="preserve"> 102122 </t>
  </si>
  <si>
    <t>BOMBA CENTRÍFUGA, TRIFÁSICA, 10 CV OU 9,86 HP, HM 85 A 140 M, Q 4,2 A 14,9 M3/H - FORNECIMENTO E INSTALAÇÃO. AF_12/2020</t>
  </si>
  <si>
    <t xml:space="preserve"> 5.6 </t>
  </si>
  <si>
    <t xml:space="preserve"> 085041 </t>
  </si>
  <si>
    <t>MANOMETRO - 0 A 10 KG/CM2</t>
  </si>
  <si>
    <t xml:space="preserve"> 5.7 </t>
  </si>
  <si>
    <t xml:space="preserve"> 085031 </t>
  </si>
  <si>
    <t>REGISTRO GLOBO ANGULAR 2.1/2"</t>
  </si>
  <si>
    <t xml:space="preserve"> 5.8 </t>
  </si>
  <si>
    <t xml:space="preserve"> 085025 </t>
  </si>
  <si>
    <t>ESGUICHO REGULÁVEL 1.1/2"</t>
  </si>
  <si>
    <t xml:space="preserve"> 5.9 </t>
  </si>
  <si>
    <t xml:space="preserve"> 085017 </t>
  </si>
  <si>
    <t>MANGUEIRA DE INCÊNDIO DI=38 MM TIPO 2 COMP. = 15 M</t>
  </si>
  <si>
    <t xml:space="preserve"> 5.10 </t>
  </si>
  <si>
    <t xml:space="preserve"> 085011 </t>
  </si>
  <si>
    <t>CAIXA DE INCÊNDIO METÁLICA COM SUPORTE PARA MANGUEIRA, TAMPA E MURETA 17X60X90 CM C/PINTURA</t>
  </si>
  <si>
    <t xml:space="preserve"> 5.11 </t>
  </si>
  <si>
    <t xml:space="preserve"> 080910 </t>
  </si>
  <si>
    <t>REGISTRO DE GAVETA BRUTO DIAMETRO 2.1/2"</t>
  </si>
  <si>
    <t xml:space="preserve"> 5.12 </t>
  </si>
  <si>
    <t xml:space="preserve"> 071870 </t>
  </si>
  <si>
    <t>PARAFUSO SEXTAVADO D = 1/4" X 5/8"</t>
  </si>
  <si>
    <t xml:space="preserve"> 5.13 </t>
  </si>
  <si>
    <t xml:space="preserve"> 92377 </t>
  </si>
  <si>
    <t>NIPLE, EM FERRO GALVANIZADO, DN 65 (2 1/2"), CONEXÃO ROSQUEADA, INSTALADO EM REDE DE ALIMENTAÇÃO PARA HIDRANTE - FORNECIMENTO E INSTALAÇÃO. AF_10/2020</t>
  </si>
  <si>
    <t xml:space="preserve"> 5.14 </t>
  </si>
  <si>
    <t xml:space="preserve"> 5.15 </t>
  </si>
  <si>
    <t xml:space="preserve"> 082379 </t>
  </si>
  <si>
    <t>TUBO FERRO GALVANIZADO 2.1/2"</t>
  </si>
  <si>
    <t xml:space="preserve"> 5.16 </t>
  </si>
  <si>
    <t xml:space="preserve"> 5.16.1 </t>
  </si>
  <si>
    <t xml:space="preserve"> 5.16.2 </t>
  </si>
  <si>
    <t xml:space="preserve"> 96977 </t>
  </si>
  <si>
    <t>CORDOALHA DE COBRE NU 50 MM², ENTERRADA, SEM ISOLADOR - FORNECIMENTO E INSTALAÇÃO. AF_12/2017</t>
  </si>
  <si>
    <t xml:space="preserve"> 5.16.3 </t>
  </si>
  <si>
    <t xml:space="preserve"> 071016 </t>
  </si>
  <si>
    <t>CONECTOR DE COMPRESSÃO FORMATO H PARA CABO 25 A 70 MM2</t>
  </si>
  <si>
    <t xml:space="preserve"> 5.16.4 </t>
  </si>
  <si>
    <t xml:space="preserve"> 5.16.5 </t>
  </si>
  <si>
    <t xml:space="preserve"> 5.16.6 </t>
  </si>
  <si>
    <t xml:space="preserve"> 5.16.7 </t>
  </si>
  <si>
    <t xml:space="preserve"> 5.16.8 </t>
  </si>
  <si>
    <t xml:space="preserve"> 5.16.9 </t>
  </si>
  <si>
    <t>GRAMPO PARA CABO DE AÇO 1/4"</t>
  </si>
  <si>
    <t xml:space="preserve"> 5.16.10 </t>
  </si>
  <si>
    <t xml:space="preserve"> 071861 </t>
  </si>
  <si>
    <t>PARAFUSO P/BUCHA S-6</t>
  </si>
  <si>
    <t xml:space="preserve"> 5.16.11 </t>
  </si>
  <si>
    <t xml:space="preserve"> 5.16.12 </t>
  </si>
  <si>
    <t xml:space="preserve"> 6 </t>
  </si>
  <si>
    <t>DIVERSOS GERAL</t>
  </si>
  <si>
    <t xml:space="preserve"> 6.1 </t>
  </si>
  <si>
    <t>PAISAGISMO</t>
  </si>
  <si>
    <t xml:space="preserve"> 6.1.1 </t>
  </si>
  <si>
    <t xml:space="preserve"> 270210 </t>
  </si>
  <si>
    <t>PLANTIO GRAMA ESMERALDA PLACA C/ M.O. IRRIG., ADUBO,TERRA VEGETAL (O.C.) A&lt;11. 000,00M2</t>
  </si>
  <si>
    <t xml:space="preserve"> 270212 </t>
  </si>
  <si>
    <t>ABERTURA DE CAVA 80X80X80CM C/ ADUBAÇÃO E PLANTIO DE ARBUSTO, ÁRVORE OU PALMEIRA C/ H=0,70 A 2,00M - EXCLUSO O CUSTO DE AQUISIÇÃO DA MUDA</t>
  </si>
  <si>
    <t xml:space="preserve"> 98516 </t>
  </si>
  <si>
    <t>PLANTIO DE PALMEIRA COM ALTURA DE MUDA MENOR OU IGUAL A 2,00 M. AF_05/2018</t>
  </si>
  <si>
    <t xml:space="preserve"> 98511 </t>
  </si>
  <si>
    <t>PLANTIO DE ÁRVORE ORNAMENTAL COM ALTURA DE MUDA MAIOR QUE 2,00 M E MENOR OU IGUAL A 4,00 M. AF_05/2018</t>
  </si>
  <si>
    <t xml:space="preserve"> 98510 </t>
  </si>
  <si>
    <t>PLANTIO DE ÁRVORE ORNAMENTAL COM ALTURA DE MUDA MENOR OU IGUAL A 2,00 M. AF_05/2018</t>
  </si>
  <si>
    <t xml:space="preserve"> 6.2 </t>
  </si>
  <si>
    <t>ACESSIBILIDADE GERAL</t>
  </si>
  <si>
    <t xml:space="preserve"> 6.2.1 </t>
  </si>
  <si>
    <t xml:space="preserve"> 180328 </t>
  </si>
  <si>
    <t xml:space="preserve"> 6.2.2 </t>
  </si>
  <si>
    <t xml:space="preserve"> 6.2.3 </t>
  </si>
  <si>
    <t xml:space="preserve"> COMPOSIÇÃO </t>
  </si>
  <si>
    <t>PLATAFORMA ELEVATÓRIA VERTICAL PARA ACESSIBILIDADE PARA ALTURA DE 2,00 A 4,00M</t>
  </si>
  <si>
    <t xml:space="preserve"> 6.2.4 </t>
  </si>
  <si>
    <t xml:space="preserve"> COMPOSIÇÃO 10 </t>
  </si>
  <si>
    <t>RAMPA DE ACESSIBILIDADE PARA CALÇADA EM CONCRETO DESEMPENADO (EXTERNAS)</t>
  </si>
  <si>
    <t xml:space="preserve"> 230176 </t>
  </si>
  <si>
    <t>BARRA DE APOIO EM AÇO INOX - 80 CM</t>
  </si>
  <si>
    <t xml:space="preserve"> 230174 </t>
  </si>
  <si>
    <t>BARRA DE APOIO EM AÇO INOX - 40 CM</t>
  </si>
  <si>
    <t xml:space="preserve"> 220001 </t>
  </si>
  <si>
    <t>FITA ANTIDERRAPANTE PARA ÁREAS INTERNAS E EXTERNAS - ALTO TRÁFEGO - USO GERAL</t>
  </si>
  <si>
    <t xml:space="preserve"> COMPOSIÇÃO 19 </t>
  </si>
  <si>
    <t>Fornecimento e instalação de porta corta-fogo para saída de emergência Dim.: 100x210x5cm, conforme ABNT NBR 11742P, classe P-90, incl. marco, 3 pares de dobradiçaas c/mola, barra anti-panico, pintura esmalte sintetico cor vermelha (AUDITÓRIO)</t>
  </si>
  <si>
    <t xml:space="preserve"> 221120 </t>
  </si>
  <si>
    <t>PISO DE BORRACHA COLORIDO MODELO TÁTIL ( ALERTA OU DIRECIONAL) INCLUSO CONTRAPISO (1CI:3ARML) C/ E=2CM E NATA DE CIMENTO</t>
  </si>
  <si>
    <t xml:space="preserve"> COMPOSIÇÃO 23 </t>
  </si>
  <si>
    <t>MAPA TATIL EM CHAPA (COT)</t>
  </si>
  <si>
    <t xml:space="preserve"> COMPOSIÇÃO 24 </t>
  </si>
  <si>
    <t>PLACAS EM BRAILE PARA IDENTIFICAÇÃO DE PORTAS/NOMEAR/AMBIENTES (GOINFRA+COT)</t>
  </si>
  <si>
    <t xml:space="preserve"> COMPOSIÇÃO 25 </t>
  </si>
  <si>
    <t>PLACAS EM BRAILLE PARA CORRIMÃO (GOINFRA+COT)</t>
  </si>
  <si>
    <t xml:space="preserve"> COMPOSIÇÃO 26 </t>
  </si>
  <si>
    <t>ACIONADOR AUDIOVISUAL COM 1 BOTOEIRA (GOINFRA+COT)</t>
  </si>
  <si>
    <t xml:space="preserve"> COMPOSIÇÃO 27 </t>
  </si>
  <si>
    <t>SINALIZAÇÃO DE DEGRAUS FOTOLUMINESCENTE 7X3CM (GOINFRA+COT)</t>
  </si>
  <si>
    <t xml:space="preserve"> 6.3 </t>
  </si>
  <si>
    <t>ESTRUTURA DE PAREDES ADICIONAIS / BASE DAS PLATAFORMAS / CONDENSADORAS / BANCO</t>
  </si>
  <si>
    <t xml:space="preserve"> 6.3.1 </t>
  </si>
  <si>
    <t>FUNDAÇÃO</t>
  </si>
  <si>
    <t xml:space="preserve"> 6.3.2 </t>
  </si>
  <si>
    <t xml:space="preserve"> 6.3.3 </t>
  </si>
  <si>
    <t xml:space="preserve"> 052006 </t>
  </si>
  <si>
    <t>ACO CA 50-A - 12,5 MM (1/2") - (OBRAS CIVIS)</t>
  </si>
  <si>
    <t xml:space="preserve"> 6.4 </t>
  </si>
  <si>
    <t>OUTROS ELEMENTOS</t>
  </si>
  <si>
    <t xml:space="preserve"> 6.4.1 </t>
  </si>
  <si>
    <t xml:space="preserve"> 270810 </t>
  </si>
  <si>
    <t>PLACA DE INAUGURACAO ACO ESCOVADO 80 X 60 CM</t>
  </si>
  <si>
    <t xml:space="preserve"> 6.4.2 </t>
  </si>
  <si>
    <t xml:space="preserve"> 270802 </t>
  </si>
  <si>
    <t>MASTROS PARA BANDEIRAS EM  FERRO GALVANIZADO (ASSENTADOS/PINTADOS) -  3 UNIDADES</t>
  </si>
  <si>
    <t xml:space="preserve"> 6.4.3 </t>
  </si>
  <si>
    <t xml:space="preserve"> 070282 </t>
  </si>
  <si>
    <t>BASE METÁLICA PARA MASTRO 1.1/2"</t>
  </si>
  <si>
    <t xml:space="preserve"> 6.4.4 </t>
  </si>
  <si>
    <t>LIMPEZA GERAL</t>
  </si>
  <si>
    <t xml:space="preserve"> 270501 </t>
  </si>
  <si>
    <t>LIMPEZA FINAL DE OBRA - (OBRAS CIVIS)</t>
  </si>
  <si>
    <t>M. O. S/ BDI</t>
  </si>
  <si>
    <t>MAT. S/ BDI</t>
  </si>
  <si>
    <t>Total C/ BDI</t>
  </si>
  <si>
    <t>OBRA</t>
  </si>
  <si>
    <t>DATA</t>
  </si>
  <si>
    <t>CRE</t>
  </si>
  <si>
    <t>ENDEREÇO</t>
  </si>
  <si>
    <t>REFERÊNCIA GOINFRA</t>
  </si>
  <si>
    <t>ONERADA</t>
  </si>
  <si>
    <t>ÁREA EXISTENTE (M²)</t>
  </si>
  <si>
    <t>ÁREA A CONSTRUIR (M²)</t>
  </si>
  <si>
    <t>CRE GOIÂNIA</t>
  </si>
  <si>
    <t>RUA  2110, CENTRO, CEP 74030-070</t>
  </si>
  <si>
    <t>BDI</t>
  </si>
  <si>
    <t xml:space="preserve"> 4.4.10.3.2.1</t>
  </si>
  <si>
    <t xml:space="preserve"> 4.4.10.3.2.2</t>
  </si>
  <si>
    <t xml:space="preserve"> 4.4.10.3.2.4</t>
  </si>
  <si>
    <t xml:space="preserve"> 4.4.10.4</t>
  </si>
  <si>
    <t xml:space="preserve"> 4.4.10.4.1</t>
  </si>
  <si>
    <t xml:space="preserve"> 4.4.10.4.2</t>
  </si>
  <si>
    <t>DEMOLIÇÃO DE GRADE/GRELHA/CORRIMÃO/GUARDA CORPO - METÁLICO (corrimãos escada)</t>
  </si>
  <si>
    <t>REMOÇÃO MANUAL DE METAL SANITÁRIO (VÁLVULAS/SIFÃO/REGISTROS/TORNEIRAS/ OUTROS) COM TRANSPORTE ATÉ CAÇAMBA E CARGA (INCLUSO LABORATÓRIO)</t>
  </si>
  <si>
    <t>REMOÇÃO MANUAL DE TUBULAÇÃO (TUBO E CONEXÃO) COM TRANSPORTE ATÉ CAÇAMBA E CARGA (EXCLUSO RASGOS E ESCAVAÇÕES) (INCLUSO LABORATÓRIO)</t>
  </si>
  <si>
    <t xml:space="preserve"> 4.4.2.3</t>
  </si>
  <si>
    <t xml:space="preserve">IMPERMEABILIZAÇÃO-REBAIXO BANHEIRO COM 4 DEMÃOS DE EMULSÃO ASFÁLTICA </t>
  </si>
  <si>
    <t>DEMOLIÇÃO DE GRADE/GRELHA/CORRIMÃO/GUARDA CORPO - METÁLICO (MURETA TÉRREO)</t>
  </si>
  <si>
    <t xml:space="preserve"> 2.3.6.5</t>
  </si>
  <si>
    <t xml:space="preserve"> 2.3.6.4</t>
  </si>
  <si>
    <t xml:space="preserve"> 4.5.2.3</t>
  </si>
  <si>
    <t xml:space="preserve">IMPERMEABILIZACAO - ARGAMASSA SINTÉTICA SEMI-FLEXIVEL </t>
  </si>
  <si>
    <t xml:space="preserve">GUARDA CORPO COM CORRIMÃO/TUBO IND. E TELA ARTÍSTICA GC-2 </t>
  </si>
  <si>
    <t xml:space="preserve"> 4.5.9.3</t>
  </si>
  <si>
    <t xml:space="preserve"> 4.5.9.4</t>
  </si>
  <si>
    <t xml:space="preserve"> 4.5.9.5</t>
  </si>
  <si>
    <t xml:space="preserve"> 4.5.9.6</t>
  </si>
  <si>
    <t xml:space="preserve"> 4.5.9.7</t>
  </si>
  <si>
    <t xml:space="preserve"> 4.5.9.8</t>
  </si>
  <si>
    <t xml:space="preserve"> 4.5.9.9</t>
  </si>
  <si>
    <t xml:space="preserve"> 4.5.9.10</t>
  </si>
  <si>
    <t>Bancos</t>
  </si>
  <si>
    <t>Tipo</t>
  </si>
  <si>
    <t>ESQV - ESQUADRIAS/FERRAGENS/VIDROS</t>
  </si>
  <si>
    <t>Diversos</t>
  </si>
  <si>
    <t>COBE - COBERTURA</t>
  </si>
  <si>
    <t>INEL - INSTALAÇÃO ELÉTRICA/ELETRIFICAÇÃO E ILUMINAÇÃO EXTERNA</t>
  </si>
  <si>
    <t>SERT - SERVIÇOS TÉCNICOS</t>
  </si>
  <si>
    <t>ASTU - ASSENTAMENTO DE TUBOS E PECAS</t>
  </si>
  <si>
    <t>SEES - SERVIÇOS ESPECIAIS</t>
  </si>
  <si>
    <t>Restauro</t>
  </si>
  <si>
    <t>PINT - PINTURAS</t>
  </si>
  <si>
    <t>REVE - REVESTIMENTO E TRATAMENTO DE SUPERFÍCIES</t>
  </si>
  <si>
    <t>PISO - PISOS</t>
  </si>
  <si>
    <t>Azulejos e Cerâmicas</t>
  </si>
  <si>
    <t>IMPE - IMPERMEABILIZAÇÕES E PROTEÇÕES DIVERSAS</t>
  </si>
  <si>
    <t>CANT - CANTEIRO DE OBRAS</t>
  </si>
  <si>
    <t>INHI - INSTALAÇÕES HIDROS SANITÁRIAS</t>
  </si>
  <si>
    <t>REFORMA E RECONSTRUCAO</t>
  </si>
  <si>
    <t>FUES - FUNDAÇÕES E ESTRUTURAS</t>
  </si>
  <si>
    <t>URBA - URBANIZAÇÃO</t>
  </si>
  <si>
    <t>Material</t>
  </si>
  <si>
    <t>SERP - SERVIÇOS PRELIMINARES</t>
  </si>
  <si>
    <t>PARE - PAREDES/PAINEIS</t>
  </si>
  <si>
    <t>DEMOLICOES</t>
  </si>
  <si>
    <t>SEDI - SERVIÇOS DIVERSOS</t>
  </si>
  <si>
    <t>Conversão InfoWOrca</t>
  </si>
  <si>
    <t>Composição</t>
  </si>
  <si>
    <t>Insumo</t>
  </si>
  <si>
    <t xml:space="preserve"> 0010 </t>
  </si>
  <si>
    <t>CARPINTEIRO</t>
  </si>
  <si>
    <t>Mão de Obra</t>
  </si>
  <si>
    <t xml:space="preserve"> 0008 </t>
  </si>
  <si>
    <t>AJUDANTE</t>
  </si>
  <si>
    <t xml:space="preserve"> 1893 </t>
  </si>
  <si>
    <t>PARAFUSO 8x110 MM</t>
  </si>
  <si>
    <t xml:space="preserve"> 1862 </t>
  </si>
  <si>
    <t>PREGO 19x27</t>
  </si>
  <si>
    <t xml:space="preserve"> 1968 </t>
  </si>
  <si>
    <t>SARRAFO DE MADEIRA 10 CM</t>
  </si>
  <si>
    <t xml:space="preserve"> 1890 </t>
  </si>
  <si>
    <t>PLACA DE OBRA PLOTADA NA CHAPA 26 (0,50 MM)</t>
  </si>
  <si>
    <t xml:space="preserve"> 1215 </t>
  </si>
  <si>
    <t>CIMENTO PORTLAND CPII-32</t>
  </si>
  <si>
    <t xml:space="preserve"> 2491 </t>
  </si>
  <si>
    <t>PARAFUSO DIAM.3/8" - 10 CM</t>
  </si>
  <si>
    <t xml:space="preserve"> 1374 </t>
  </si>
  <si>
    <t>CHAPA DE EMENDA PARA MADEIRAMENTO</t>
  </si>
  <si>
    <t xml:space="preserve"> 2133 </t>
  </si>
  <si>
    <t>VIGOTA DE MADEIRA 6x12</t>
  </si>
  <si>
    <t xml:space="preserve"> 0032 </t>
  </si>
  <si>
    <t>OPERADOR DE BETONEIRA</t>
  </si>
  <si>
    <t xml:space="preserve"> 0018 </t>
  </si>
  <si>
    <t>PINTOR</t>
  </si>
  <si>
    <t xml:space="preserve"> 0004 </t>
  </si>
  <si>
    <t>PEDREIRO</t>
  </si>
  <si>
    <t xml:space="preserve"> 0012 </t>
  </si>
  <si>
    <t>ELETRICISTA</t>
  </si>
  <si>
    <t xml:space="preserve"> 0005 </t>
  </si>
  <si>
    <t>SERVENTE</t>
  </si>
  <si>
    <t xml:space="preserve"> 2256 </t>
  </si>
  <si>
    <t>CADEADO SIMPLES EM LATÃO Nº 30</t>
  </si>
  <si>
    <t xml:space="preserve"> 1265 </t>
  </si>
  <si>
    <t>DOBRADIÇA FERRO POLIDO 3.1/2 x 3" COM PARAFUSO</t>
  </si>
  <si>
    <t xml:space="preserve"> 1674 </t>
  </si>
  <si>
    <t>LIXA PARA PAREDE Nº 100</t>
  </si>
  <si>
    <t xml:space="preserve"> 0104 </t>
  </si>
  <si>
    <t>AREIA MÉDIA</t>
  </si>
  <si>
    <t xml:space="preserve"> 1858 </t>
  </si>
  <si>
    <t>PONTALETE 3x3"</t>
  </si>
  <si>
    <t xml:space="preserve"> 2386 </t>
  </si>
  <si>
    <t>BRITA Nº 1</t>
  </si>
  <si>
    <t xml:space="preserve"> 1696 </t>
  </si>
  <si>
    <t>COMPENSADO RESINADO COLA FENÓLICA 12 MM 2,20X1,10 M</t>
  </si>
  <si>
    <t xml:space="preserve"> 1861 </t>
  </si>
  <si>
    <t>PREGO 18x24</t>
  </si>
  <si>
    <t xml:space="preserve"> 1860 </t>
  </si>
  <si>
    <t>PREGO 15x15</t>
  </si>
  <si>
    <t xml:space="preserve"> 1225 </t>
  </si>
  <si>
    <t>CONJUNTO VEDAÇÃO (ARRUELA E BUCHA) PARA TELHA FIBROCIMENTO</t>
  </si>
  <si>
    <t xml:space="preserve"> 1863 </t>
  </si>
  <si>
    <t>PREGO 18x30</t>
  </si>
  <si>
    <t xml:space="preserve"> 1964 </t>
  </si>
  <si>
    <t>RIPA DE MADEIRA 5x1</t>
  </si>
  <si>
    <t xml:space="preserve"> 1892 </t>
  </si>
  <si>
    <t>PREGO GALVANIZADO 18 X 27 (TELHEIRO)</t>
  </si>
  <si>
    <t xml:space="preserve"> 1694 </t>
  </si>
  <si>
    <t>COMPENSADO RESINADO COLA FENÓLICA 10 MM 2,20X1,10 M</t>
  </si>
  <si>
    <t xml:space="preserve"> 3923 </t>
  </si>
  <si>
    <t>ELETRODUTO PVC FLEXÍVEL (MANGUEIRA CORRUGADA LEVE) DIAM. 25MM</t>
  </si>
  <si>
    <t xml:space="preserve"> 3065 </t>
  </si>
  <si>
    <t>BRACADEIRA METALICA TIPO "D" DIÂMETRO 3/4"</t>
  </si>
  <si>
    <t xml:space="preserve"> 2842 </t>
  </si>
  <si>
    <t>TINTA LATEX ACRÍLICA 2ª LINHA/ECONÔMICA</t>
  </si>
  <si>
    <t>l</t>
  </si>
  <si>
    <t xml:space="preserve"> 3138 </t>
  </si>
  <si>
    <t>CAIXA METALICA RETANGULAR 4"X2"X2"</t>
  </si>
  <si>
    <t xml:space="preserve"> 3135 </t>
  </si>
  <si>
    <t>CAIXA DE PASSAGEM METALICA OCTOGONAL FUNDO MOVEL SIMPLES 2"</t>
  </si>
  <si>
    <t xml:space="preserve"> 2024 </t>
  </si>
  <si>
    <t>TELHA VOGATEX 4 MM (L=0,50 M)</t>
  </si>
  <si>
    <t xml:space="preserve"> 3314 </t>
  </si>
  <si>
    <t>FIO ISOLADO 750 V, PIRASTIC 2,5 MM2</t>
  </si>
  <si>
    <t xml:space="preserve"> 3321 </t>
  </si>
  <si>
    <t>FITA ISOLANTE, ROLO DE 5,00 M</t>
  </si>
  <si>
    <t xml:space="preserve"> 3602 </t>
  </si>
  <si>
    <t xml:space="preserve"> 2758 </t>
  </si>
  <si>
    <t>FERRAMENTAS/EQUIPAMENTOS E MATERIAL DE LIMPEZA PERMANENTE( COMPOSIÇÃO AUXILIAR )</t>
  </si>
  <si>
    <t xml:space="preserve"> 2538 </t>
  </si>
  <si>
    <t>EPI/PGR/PCMSO / EXAMES/TREINAMENTOS/VISITAS  (COMP. AUXILIAR)</t>
  </si>
  <si>
    <t xml:space="preserve"> 0020 </t>
  </si>
  <si>
    <t>CALHEIRO</t>
  </si>
  <si>
    <t xml:space="preserve"> 0025 </t>
  </si>
  <si>
    <t>OFICIAL "B"</t>
  </si>
  <si>
    <t xml:space="preserve"> 0023 </t>
  </si>
  <si>
    <t>APLICADOR DE EPOXI</t>
  </si>
  <si>
    <t xml:space="preserve"> 2861 </t>
  </si>
  <si>
    <t>ÁLCOOL GEL ( D=1,00)</t>
  </si>
  <si>
    <t xml:space="preserve"> 0011 </t>
  </si>
  <si>
    <t>ENCANADOR</t>
  </si>
  <si>
    <t xml:space="preserve"> 2846 </t>
  </si>
  <si>
    <t>DOBRADIÇA DE PRESSÃO PARA ARMÁRIO DE MADEIRA</t>
  </si>
  <si>
    <t xml:space="preserve"> 1218 </t>
  </si>
  <si>
    <t>CAIBRO 5x6 CM</t>
  </si>
  <si>
    <t xml:space="preserve"> 2866 </t>
  </si>
  <si>
    <t>FOGÃO A GÁS DE 6 BOCAS, ESMALTEC, DAKO, CONTINENTAL OU EQUIVALENTE</t>
  </si>
  <si>
    <t xml:space="preserve"> 2782 </t>
  </si>
  <si>
    <t>GASOLINA</t>
  </si>
  <si>
    <t xml:space="preserve"> 2853 </t>
  </si>
  <si>
    <t>SUPORTE PARA ROLO DE PAPEL HIGIÊNICO 300 A 600M EM ABS</t>
  </si>
  <si>
    <t xml:space="preserve"> 2867 </t>
  </si>
  <si>
    <t>BOTIJÃO DE GÁS P13 (VASILHAME + GÁS LIQUEFEITO)</t>
  </si>
  <si>
    <t xml:space="preserve"> 2779 </t>
  </si>
  <si>
    <t>COMPACTADOR DE PLACA VIBRATÓRIA A GASOLINA POTÊNCIA 3HP</t>
  </si>
  <si>
    <t xml:space="preserve"> 1704 </t>
  </si>
  <si>
    <t>MADEIRA DE LEI PARA TELHADO (ANGELIM VERMELHO)</t>
  </si>
  <si>
    <t xml:space="preserve"> 2860 </t>
  </si>
  <si>
    <t>SUPORTE DISPENSER - PARA SABONETE OU ÁLCOOL</t>
  </si>
  <si>
    <t xml:space="preserve"> 2788 </t>
  </si>
  <si>
    <t>COMPRESSOR DE 1,5HP-70L-140LB COM PISTOLA DE RESERVATÓRIO SUPERIOR E MANGUEIRA (MANUTENÇÃO E DEPRECIAÇÃO DO EQUIPAMENTO) - PREÇO DO EQUIPAMENTO NOVO DIVIDIDO POR 1.000</t>
  </si>
  <si>
    <t xml:space="preserve"> 2864 </t>
  </si>
  <si>
    <t>GELADEIRA FROST FREE DE APROXIMADAMENTE 300L CONSUL,ELETROLUX OU EQUIVALENTE</t>
  </si>
  <si>
    <t xml:space="preserve"> 2384 </t>
  </si>
  <si>
    <t>LIXA PARA MADEIRA Nº 240</t>
  </si>
  <si>
    <t xml:space="preserve"> 2856 </t>
  </si>
  <si>
    <t>PACOTE COM 100 UNIDADES DE COPO DESCARTÁVEL DE 300ML</t>
  </si>
  <si>
    <t>PAC</t>
  </si>
  <si>
    <t xml:space="preserve"> 2497 </t>
  </si>
  <si>
    <t>BRITA Nº 2</t>
  </si>
  <si>
    <t xml:space="preserve"> 2854 </t>
  </si>
  <si>
    <t>ROLO DE PAPEL HIGIÊNICO INDUSTRIAL DE 500M</t>
  </si>
  <si>
    <t>RL</t>
  </si>
  <si>
    <t xml:space="preserve"> 2868 </t>
  </si>
  <si>
    <t>TELEVISÃO LED PLANA 32 POLEGADAS DA SAMSUNG, PHILCO OU EQUIVALENTE</t>
  </si>
  <si>
    <t xml:space="preserve"> 2857 </t>
  </si>
  <si>
    <t>PORTA COPOS DESCARTÁVEIS PARA COPOS DE 300ML</t>
  </si>
  <si>
    <t xml:space="preserve"> 2862 </t>
  </si>
  <si>
    <t>SABONETE LÍQUIDO (D= 1,00)</t>
  </si>
  <si>
    <t xml:space="preserve"> 2493 </t>
  </si>
  <si>
    <t>ARRUELA PARA PARAFUSO 3/8"</t>
  </si>
  <si>
    <t xml:space="preserve"> 2023 </t>
  </si>
  <si>
    <t>TABUA PARA FORMA (30CM)</t>
  </si>
  <si>
    <t xml:space="preserve"> 1703 </t>
  </si>
  <si>
    <t>COMPENSADO PLASTIFICADO 12 MM 2,20X1,10 M</t>
  </si>
  <si>
    <t xml:space="preserve"> 1970 </t>
  </si>
  <si>
    <t>DILUENTE AGUARRÁS</t>
  </si>
  <si>
    <t xml:space="preserve"> 2699 </t>
  </si>
  <si>
    <t>FUNDO BRANCO FOSCO</t>
  </si>
  <si>
    <t xml:space="preserve"> 2859 </t>
  </si>
  <si>
    <t>PACOTE COM 1.000 FOLHAS DUAS DOBRAS DE PAPEL TOALHA INTERFOLHAS BRANCA</t>
  </si>
  <si>
    <t xml:space="preserve"> 1702 </t>
  </si>
  <si>
    <t>COMPENSADO PLASTIFICADO 17 MM 2,20X1,10 M</t>
  </si>
  <si>
    <t xml:space="preserve"> 2804 </t>
  </si>
  <si>
    <t>AREIA GROSSA</t>
  </si>
  <si>
    <t xml:space="preserve"> 2372 </t>
  </si>
  <si>
    <t>CHAPA PERFILADA Nº 18</t>
  </si>
  <si>
    <t xml:space="preserve"> 2380 </t>
  </si>
  <si>
    <t>ESCORA ROLIÇA (TIPO EUCALIPTO)</t>
  </si>
  <si>
    <t xml:space="preserve"> 1967 </t>
  </si>
  <si>
    <t>RIPAO DE MADEIRA 15 CM</t>
  </si>
  <si>
    <t xml:space="preserve"> 2855 </t>
  </si>
  <si>
    <t>SACO PLÁSTICO PARA LIXO DE 50 LITROS</t>
  </si>
  <si>
    <t xml:space="preserve"> 2858 </t>
  </si>
  <si>
    <t>SUPORTE PARA PAPEL TOALHA INTERFOLHA</t>
  </si>
  <si>
    <t xml:space="preserve"> 2847 </t>
  </si>
  <si>
    <t>CHAPA GALVANIZADA Nº 26</t>
  </si>
  <si>
    <t xml:space="preserve"> 3259 </t>
  </si>
  <si>
    <t>DISJUNTOR MONOPOLAR DE 10 A 32-A</t>
  </si>
  <si>
    <t xml:space="preserve"> 2055 </t>
  </si>
  <si>
    <t>TINTA ESMALTE</t>
  </si>
  <si>
    <t xml:space="preserve"> 1273 </t>
  </si>
  <si>
    <t>TINTA EPOXI COM CATALISADOR</t>
  </si>
  <si>
    <t xml:space="preserve"> 3948 </t>
  </si>
  <si>
    <t>EXTINTOR DE PÓ ABC (6 KG) -  CAPACIDADE EXTINTORA 3A 20 BC COM PRESILHA/SETA E SUPORTE</t>
  </si>
  <si>
    <t xml:space="preserve"> 3337 </t>
  </si>
  <si>
    <t>INTERRUPTOR SIMPLES (1 SECAO) - (SUPORTE+MÓDULO+ESPELHO)</t>
  </si>
  <si>
    <t xml:space="preserve"> 3334 </t>
  </si>
  <si>
    <t>INTERRUPTOR INTERMEDIARIO (FOUR-WAY) - (SUPORTE+MÓDULOS+ESPELHO)</t>
  </si>
  <si>
    <t xml:space="preserve"> 3335 </t>
  </si>
  <si>
    <t>INTERRUPTOR PARALELO DUPLO (2 SECOES) - (SUPORTE+MÓDULOS+ESPELHO)</t>
  </si>
  <si>
    <t xml:space="preserve"> H239 </t>
  </si>
  <si>
    <t>TUBO DE DESCIDA PARA CAIXA DE DESCARGA (LONGO 1.1/4")</t>
  </si>
  <si>
    <t xml:space="preserve"> H108 </t>
  </si>
  <si>
    <t>ADAPTADOR SOLDÁVEL LONGO COM FLANGES LIVRES PARA CAIXA D'ÁGUA 32X1"</t>
  </si>
  <si>
    <t xml:space="preserve"> H338 </t>
  </si>
  <si>
    <t>CORPO CAIXA SIFONADA 250 X 172 X 50 MM</t>
  </si>
  <si>
    <t xml:space="preserve"> H311 </t>
  </si>
  <si>
    <t>LUVA SOLDAVEL COM ROSCA 25 X 3/4"</t>
  </si>
  <si>
    <t xml:space="preserve"> 3774 </t>
  </si>
  <si>
    <t>SIRENE ELETROMECANICA METALICA ALCANCE 500 M</t>
  </si>
  <si>
    <t xml:space="preserve"> 3475 </t>
  </si>
  <si>
    <t>TOMADA HEXAGONAL 2P + T - 10A - 250V (SUPORTE+MÓDULO+ESPELHO)</t>
  </si>
  <si>
    <t xml:space="preserve"> H117 </t>
  </si>
  <si>
    <t>BRAÇO METÁLICO PARA CHUVEIRO 30 CM</t>
  </si>
  <si>
    <t xml:space="preserve"> H198 </t>
  </si>
  <si>
    <t>REGISTRO DE GAVETA C/CANOPLA DIAM.1.1/4"</t>
  </si>
  <si>
    <t xml:space="preserve"> H212 </t>
  </si>
  <si>
    <t>SIFAO METALICO P/PIA 1.1/2X2"</t>
  </si>
  <si>
    <t xml:space="preserve"> H238 </t>
  </si>
  <si>
    <t>TORNEIRA DE PAREDE PARA PIA OU BEBEDOURO DIÂMETRO 1/2" E 3/4"</t>
  </si>
  <si>
    <t xml:space="preserve"> H284 </t>
  </si>
  <si>
    <t>TUBO SOLDAVEL PARA ESGOTO DIAMETRO 100 MM</t>
  </si>
  <si>
    <t xml:space="preserve"> H264 </t>
  </si>
  <si>
    <t>VASO SANITARIO CONVENCIONAL</t>
  </si>
  <si>
    <t xml:space="preserve"> 3422 </t>
  </si>
  <si>
    <t>QUADRO DE DISTRIBUICAO DE EMBUTIR EM PVC SB-12E</t>
  </si>
  <si>
    <t xml:space="preserve"> H111 </t>
  </si>
  <si>
    <t>ADESIVO PLASTICO - BISNAGA 75 G</t>
  </si>
  <si>
    <t xml:space="preserve"> H177 </t>
  </si>
  <si>
    <t xml:space="preserve"> H581 </t>
  </si>
  <si>
    <t>PIA MARMORE/GRANITO SINTÉTICO 1,00 X 0,54 M (DIMENSÕES APROXIMADAS)</t>
  </si>
  <si>
    <t xml:space="preserve"> H215 </t>
  </si>
  <si>
    <t>SOLUCAO LIMPADORA 200 CM3 (FRASCO PLASTICO)</t>
  </si>
  <si>
    <t xml:space="preserve"> H363 </t>
  </si>
  <si>
    <t>GRELHA QUADRADO BRANCA 150 MM - (ESGOTO)</t>
  </si>
  <si>
    <t xml:space="preserve"> H265 </t>
  </si>
  <si>
    <t>PARAFUSO DE FIXACAO PARA LAVATORIO COM BUCHA PLASTICA 8 MM</t>
  </si>
  <si>
    <t>PR</t>
  </si>
  <si>
    <t xml:space="preserve"> H401 </t>
  </si>
  <si>
    <t>PORTA GRELHA QUADRADO BRANCO DIAM. 150 mm (ESGOTO)</t>
  </si>
  <si>
    <t xml:space="preserve"> H539 </t>
  </si>
  <si>
    <t>SIFAO FLEXIVEL UNIVERSAL (SANFONADO) EM PVC PARA LAVATORIO</t>
  </si>
  <si>
    <t xml:space="preserve"> 3477 </t>
  </si>
  <si>
    <t>TOMADA HEXAGONAL 2P + T - 20A - 250V (SUPORTE+MÓDULO+ESPELHO)</t>
  </si>
  <si>
    <t xml:space="preserve"> H102 </t>
  </si>
  <si>
    <t>ADAPTADOR SOLDÁVEL CURTO COM BOLSA E ROSCA PARA REGISTRO 32X1"</t>
  </si>
  <si>
    <t xml:space="preserve"> H181 </t>
  </si>
  <si>
    <t xml:space="preserve"> H687 </t>
  </si>
  <si>
    <t>BEBEDOURO (PURIFICADOR) ELÉTRICO DE PRESSÃO (IBBL BAG 40 OU EQUIVALENTE)</t>
  </si>
  <si>
    <t xml:space="preserve"> H676 </t>
  </si>
  <si>
    <t>CAIXA D'ÁGUA POLIETILENO 1000 LTS. COM TAMPA</t>
  </si>
  <si>
    <t xml:space="preserve"> H286 </t>
  </si>
  <si>
    <t>TUBO SOLDAVEL PARA ESGOTO DIAMETRO 50 MM</t>
  </si>
  <si>
    <t xml:space="preserve"> H134 </t>
  </si>
  <si>
    <t>BUCHA DE REDUÇÃO SOLDAVEL CURTA 32 X 25 MM</t>
  </si>
  <si>
    <t xml:space="preserve"> H440 </t>
  </si>
  <si>
    <t>TORNEIRA DE BOIA DIAMETRO 3/4" (20 MM)</t>
  </si>
  <si>
    <t xml:space="preserve"> H261 </t>
  </si>
  <si>
    <t>VALVULA PARA LAVATORIO PVC 1"</t>
  </si>
  <si>
    <t xml:space="preserve"> H165 </t>
  </si>
  <si>
    <t>JOELHO 90 GRAUS SOLDAVEL DIAMETRO 32 MM</t>
  </si>
  <si>
    <t xml:space="preserve"> H606 </t>
  </si>
  <si>
    <t>TAMPA CEGA REDONDA BRANCA PVC 250 MM</t>
  </si>
  <si>
    <t xml:space="preserve"> H237 </t>
  </si>
  <si>
    <t>TORNEIRA DE MESA PARA LAVATORIO DIAMETRO 1/2"</t>
  </si>
  <si>
    <t xml:space="preserve"> H241 </t>
  </si>
  <si>
    <t>TUBO DE LIGACAO PVC CROMADO DE 1.1/2"</t>
  </si>
  <si>
    <t xml:space="preserve"> H285 </t>
  </si>
  <si>
    <t xml:space="preserve"> H631 </t>
  </si>
  <si>
    <t>TUBO DE DESPEJO PARA VÁLVULA (PIA/TANQUE)</t>
  </si>
  <si>
    <t xml:space="preserve"> H249 </t>
  </si>
  <si>
    <t>TUBO SOLDAVEL PVC MARROM DIAM. 32 MM</t>
  </si>
  <si>
    <t xml:space="preserve"> H587 </t>
  </si>
  <si>
    <t>ASSENTO SIMPLES EM POLIPROPILENO PARA VASO SANITÁRIO</t>
  </si>
  <si>
    <t xml:space="preserve"> H585 </t>
  </si>
  <si>
    <t>CAIXA DE DESCARGA (PVC) 9 LITROS</t>
  </si>
  <si>
    <t xml:space="preserve"> H178 </t>
  </si>
  <si>
    <t>LIGACAO FLEXIVEL (ENGATE) PVC 1/2"</t>
  </si>
  <si>
    <t xml:space="preserve"> H266 </t>
  </si>
  <si>
    <t>REGISTRO DE PRESSAO C/CANOPLA CROMADO 1/2"</t>
  </si>
  <si>
    <t xml:space="preserve"> H221 </t>
  </si>
  <si>
    <t>TE 90 GRAUS SOLDAVEL DIAMETRO 25 MM</t>
  </si>
  <si>
    <t xml:space="preserve"> H248 </t>
  </si>
  <si>
    <t xml:space="preserve"> H258 </t>
  </si>
  <si>
    <t>VALVULA 1" PARA MICTORIO TIPO COCHO (PVC)</t>
  </si>
  <si>
    <t xml:space="preserve"> H336 </t>
  </si>
  <si>
    <t>CORPO CAIXA SIFONADA 150 X 150 X 50 MM</t>
  </si>
  <si>
    <t xml:space="preserve"> H164 </t>
  </si>
  <si>
    <t>JOELHO 90 GRAUS SOLDAVEL DIAMETRO 25 MM</t>
  </si>
  <si>
    <t xml:space="preserve"> H262 </t>
  </si>
  <si>
    <t>VALVULA PARA PIA TIPO AMERICANA DIAMETRO 3.1/2" (METALICA)</t>
  </si>
  <si>
    <t xml:space="preserve"> H145 </t>
  </si>
  <si>
    <t>CHUVEIRO ELETRICO EM PVC (3 TEMPERATURAS)</t>
  </si>
  <si>
    <t xml:space="preserve"> H350 </t>
  </si>
  <si>
    <t>CURVA 45° DIAMETRO 40 MM (ESGOTO)</t>
  </si>
  <si>
    <t xml:space="preserve"> H272 </t>
  </si>
  <si>
    <t>UNIAO SOLDAVEL DIAMETRO 32 MM</t>
  </si>
  <si>
    <t>Composição Auxiliar</t>
  </si>
  <si>
    <t xml:space="preserve"> 91692 </t>
  </si>
  <si>
    <t>SERRA CIRCULAR DE BANCADA COM MOTOR ELÉTRICO POTÊNCIA DE 5HP, COM COIFA PARA DISCO 10" - CHP DIURNO. AF_08/2015</t>
  </si>
  <si>
    <t>CHOR - CUSTOS HORÁRIOS DE MÁQUINAS E EQUIPAMENTOS</t>
  </si>
  <si>
    <t>CHP</t>
  </si>
  <si>
    <t xml:space="preserve"> 91693 </t>
  </si>
  <si>
    <t>SERRA CIRCULAR DE BANCADA COM MOTOR ELÉTRICO POTÊNCIA DE 5HP, COM COIFA PARA DISCO 10" - CHI DIURNO. AF_08/2015</t>
  </si>
  <si>
    <t>CHI</t>
  </si>
  <si>
    <t xml:space="preserve"> 94974 </t>
  </si>
  <si>
    <t>CONCRETO MAGRO PARA LASTRO, TRAÇO 1:4,5:4,5 (EM MASSA SECA DE CIMENTO/ AREIA MÉDIA/ BRITA 1) - PREPARO MANUAL. AF_05/2021</t>
  </si>
  <si>
    <t xml:space="preserve"> 88239 </t>
  </si>
  <si>
    <t>AJUDANTE DE CARPINTEIRO COM ENCARGOS COMPLEMENTARES</t>
  </si>
  <si>
    <t xml:space="preserve"> 88262 </t>
  </si>
  <si>
    <t>CARPINTEIRO DE FORMAS COM ENCARGOS COMPLEMENTARES</t>
  </si>
  <si>
    <t xml:space="preserve"> 00004433 </t>
  </si>
  <si>
    <t>CAIBRO NAO APARELHADO  *7,5 X 7,5* CM, EM MACARANDUBA, ANGELIM OU EQUIVALENTE DA REGIAO -  BRUTA</t>
  </si>
  <si>
    <t xml:space="preserve"> 00005061 </t>
  </si>
  <si>
    <t>PREGO DE ACO POLIDO COM CABECA 18 X 27 (2 1/2 X 10)</t>
  </si>
  <si>
    <t>KG</t>
  </si>
  <si>
    <t xml:space="preserve"> 00003992 </t>
  </si>
  <si>
    <t>TABUA APARELHADA *2,5 X 30* CM, EM MACARANDUBA, ANGELIM OU EQUIVALENTE DA REGIAO</t>
  </si>
  <si>
    <t xml:space="preserve"> 00007243 </t>
  </si>
  <si>
    <t>TELHA TRAPEZOIDAL EM ACO ZINCADO, SEM PINTURA, ALTURA DE APROXIMADAMENTE 40 MM, ESPESSURA DE 0,50 MM E LARGURA UTIL DE 980 MM</t>
  </si>
  <si>
    <t xml:space="preserve"> 0001 </t>
  </si>
  <si>
    <t>ENGENHEIRO</t>
  </si>
  <si>
    <t xml:space="preserve"> 0003 </t>
  </si>
  <si>
    <t>MESTRE DE OBRAS</t>
  </si>
  <si>
    <t xml:space="preserve"> 0038 </t>
  </si>
  <si>
    <t>TÉCNICO EM SEGURANÇA DO TRABALHO</t>
  </si>
  <si>
    <t xml:space="preserve"> 1941 </t>
  </si>
  <si>
    <t>REFEICAO</t>
  </si>
  <si>
    <t xml:space="preserve"> 2537 </t>
  </si>
  <si>
    <t>CAFÉ DA MANHA (COMP. AUXILIAR)</t>
  </si>
  <si>
    <t xml:space="preserve"> 1220 </t>
  </si>
  <si>
    <t>CAMINHAO BASCULANTE 6 M3 - POR HORA ( O. RODOV.) (0,3HP+0,7HI)</t>
  </si>
  <si>
    <t xml:space="preserve"> 2872 </t>
  </si>
  <si>
    <t>HORA IMPRODUTIVA DO CAMINHÃO CARROCERIA MADEIRA 15 T (O. RODOV. )</t>
  </si>
  <si>
    <t xml:space="preserve"> 2409 </t>
  </si>
  <si>
    <t>TRANSPORTE DE MATERIAL ESCAVADO EM CAMINHÃO BASCULANTE (M3XKM) ( O. RODOV.)</t>
  </si>
  <si>
    <t xml:space="preserve"> 2451 </t>
  </si>
  <si>
    <t>CARGA MECANIZADA (O. RODOV.)</t>
  </si>
  <si>
    <t xml:space="preserve"> 2408 </t>
  </si>
  <si>
    <t>COMPACTACAO MECANICA SEM CONTROLE (O. RODOV.)</t>
  </si>
  <si>
    <t xml:space="preserve"> 2453 </t>
  </si>
  <si>
    <t>ESCAVACAO MECANICA (O. RODOV.)</t>
  </si>
  <si>
    <t xml:space="preserve"> 2460 </t>
  </si>
  <si>
    <t>SONDAGEM A PERCUSSÃO (SPT) - COTAÇÃO COM FIRMAS ESPECIALIZADAS</t>
  </si>
  <si>
    <t xml:space="preserve"> 2454 </t>
  </si>
  <si>
    <t>PERNOITE INCLUSO CAFÉ DA MANHÃ</t>
  </si>
  <si>
    <t xml:space="preserve"> 88278 </t>
  </si>
  <si>
    <t>MONTADOR DE ESTRUTURA METÁLICA COM ENCARGOS COMPLEMENTARES</t>
  </si>
  <si>
    <t xml:space="preserve"> 88316 </t>
  </si>
  <si>
    <t>SERVENTE COM ENCARGOS COMPLEMENTARES</t>
  </si>
  <si>
    <t xml:space="preserve"> 210505 </t>
  </si>
  <si>
    <t xml:space="preserve">MOLDURA PARA FORRO DE GESSO COMUM 5 CM </t>
  </si>
  <si>
    <t xml:space="preserve"> 04.09.100 </t>
  </si>
  <si>
    <t>Retirada de guarda-corpo ou gradil em geral</t>
  </si>
  <si>
    <t xml:space="preserve"> 88309 </t>
  </si>
  <si>
    <t>PEDREIRO COM ENCARGOS COMPLEMENTARES</t>
  </si>
  <si>
    <t xml:space="preserve"> 020162 </t>
  </si>
  <si>
    <t xml:space="preserve">DEMOLIÇÃO DAS INSTALAÇÕES ELÉTRICAS E AFINS C/ TRANSP. ATÉ CB. E CARGA </t>
  </si>
  <si>
    <t xml:space="preserve"> 020163 </t>
  </si>
  <si>
    <t xml:space="preserve">DEMOLIÇÃO DAS INSTALAÇÕES HIDROSANITÁRIAS E AFINS C/ TRANSP. ATÉ CB. E CARGA </t>
  </si>
  <si>
    <t xml:space="preserve"> 97622 </t>
  </si>
  <si>
    <t>DEMOLIÇÃO DE ALVENARIA DE BLOCO FURADO, DE FORMA MANUAL, SEM REAPROVEITAMENTO. AF_12/2017</t>
  </si>
  <si>
    <t xml:space="preserve"> 1221 </t>
  </si>
  <si>
    <t>CAL HIDRATADA</t>
  </si>
  <si>
    <t xml:space="preserve"> 4989 </t>
  </si>
  <si>
    <t>Remoção e Remontagem de Difusor de Dutos de Ar-Condicionado</t>
  </si>
  <si>
    <t xml:space="preserve"> 04.14.020 </t>
  </si>
  <si>
    <t xml:space="preserve"> 0024 </t>
  </si>
  <si>
    <t>MARCENEIRO</t>
  </si>
  <si>
    <t xml:space="preserve"> 2221 </t>
  </si>
  <si>
    <t>PARAFUSO COM BUCHA S-8</t>
  </si>
  <si>
    <t xml:space="preserve"> 2698 </t>
  </si>
  <si>
    <t>MADEIRA DE LEI/MAO OBRA/FAB./VERNIZ.(I=1,6)</t>
  </si>
  <si>
    <t xml:space="preserve"> 2427 </t>
  </si>
  <si>
    <t>PREGO 17 X 21</t>
  </si>
  <si>
    <t>SETOP</t>
  </si>
  <si>
    <t/>
  </si>
  <si>
    <t xml:space="preserve"> 00041954 </t>
  </si>
  <si>
    <t>CABO DE ACO GALVANIZADO, DIAMETRO 9,53 MM (3/8"), COM ALMA DE FIBRA 6 X 25 F</t>
  </si>
  <si>
    <t xml:space="preserve"> 88267 </t>
  </si>
  <si>
    <t>ENCANADOR OU BOMBEIRO HIDRÁULICO COM ENCARGOS COMPLEMENTARES</t>
  </si>
  <si>
    <t xml:space="preserve"> 0015 </t>
  </si>
  <si>
    <t>MONTADOR DE ESTRUTURA METALICA</t>
  </si>
  <si>
    <t xml:space="preserve"> 2432 </t>
  </si>
  <si>
    <t>ANDAIME METALICO FACHADEIRO (ALUGUEL)</t>
  </si>
  <si>
    <t>m2xmes</t>
  </si>
  <si>
    <t xml:space="preserve"> 2.3.6.4 </t>
  </si>
  <si>
    <t>Remoção de tela galvanizada</t>
  </si>
  <si>
    <t>Demolições / Remoções</t>
  </si>
  <si>
    <t xml:space="preserve"> DEM-CON-045 </t>
  </si>
  <si>
    <t>REMOÇÃO DE CONCERTINA D = 450 MM, 610 MM OU 730 MM - COM POSSÍVEL REAPROVEITAMENTO</t>
  </si>
  <si>
    <t xml:space="preserve"> 7228 </t>
  </si>
  <si>
    <t>Remoção de banco de concreto pré-moldado</t>
  </si>
  <si>
    <t xml:space="preserve"> 5952 </t>
  </si>
  <si>
    <t>MARTELETE OU ROMPEDOR PNEUMÁTICO MANUAL, 28 KG, COM SILENCIADOR - CHI DIURNO. AF_07/2016</t>
  </si>
  <si>
    <t xml:space="preserve"> 5795 </t>
  </si>
  <si>
    <t>MARTELETE OU ROMPEDOR PNEUMÁTICO MANUAL, 28 KG, COM SILENCIADOR - CHP DIURNO. AF_07/2016</t>
  </si>
  <si>
    <t xml:space="preserve"> 3242 </t>
  </si>
  <si>
    <t>Remoção de poste de concreto armado seção circular ou duplo T - Rev. 01</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</si>
  <si>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</si>
  <si>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</si>
  <si>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</si>
  <si>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</si>
  <si>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88441 </t>
  </si>
  <si>
    <t>JARDINEIRO COM ENCARGOS COMPLEMENTARES</t>
  </si>
  <si>
    <t xml:space="preserve"> 5930 </t>
  </si>
  <si>
    <t>GUINDAUTO HIDRÁULICO, CAPACIDADE MÁXIMA DE CARGA 6200 KG, MOMENTO MÁXIMO DE CARGA 11,7 TM, ALCANCE MÁXIMO HORIZONTAL 9,70 M, INCLUSIVE CAMINHÃO TOCO PBT 16.000 KG, POTÊNCIA DE 189 CV - CHI DIURNO. AF_06/2014</t>
  </si>
  <si>
    <t xml:space="preserve"> 5928 </t>
  </si>
  <si>
    <t>GUINDAUTO HIDRÁULICO, CAPACIDADE MÁXIMA DE CARGA 6200 KG, MOMENTO MÁXIMO DE CARGA 11,7 TM, ALCANCE MÁXIMO HORIZONTAL 9,70 M, INCLUSIVE CAMINHÃO TOCO PBT 16.000 KG, POTÊNCIA DE 189 CV - CHP DIURNO. AF_06/2014</t>
  </si>
  <si>
    <t xml:space="preserve"> 09.007.0002-0 </t>
  </si>
  <si>
    <t>EMOP</t>
  </si>
  <si>
    <t>A</t>
  </si>
  <si>
    <t>Equipamentos</t>
  </si>
  <si>
    <t>Quantidade</t>
  </si>
  <si>
    <t>Utilização</t>
  </si>
  <si>
    <t>Custo Operacional</t>
  </si>
  <si>
    <t>Custo Horário</t>
  </si>
  <si>
    <t>Operativa</t>
  </si>
  <si>
    <t>Improdutiva</t>
  </si>
  <si>
    <t>COMPRESSOR DE AR 340 PCM</t>
  </si>
  <si>
    <t>MARTELETE PERFURADOR / ROMPEDOR - AR COMPRIMIDO (25kg)</t>
  </si>
  <si>
    <t>CAMINHÃO BASCULANTE 10 M3 - 15 T</t>
  </si>
  <si>
    <t>Custo Horário de Equipamentos =&gt;</t>
  </si>
  <si>
    <t>B</t>
  </si>
  <si>
    <t>Salário Hora</t>
  </si>
  <si>
    <t>ENCARREGADO DE SERVIÇO</t>
  </si>
  <si>
    <t>Custo Horário da Mão de Obra =&gt;</t>
  </si>
  <si>
    <t>Adc.M.O. - Ferramentas (0,0%) =&gt;</t>
  </si>
  <si>
    <t>Custo Horário de Execução =&gt;</t>
  </si>
  <si>
    <t>Fator de Influencia da Chuva - FIC =&gt;</t>
  </si>
  <si>
    <t>Custo do FIC =&gt;</t>
  </si>
  <si>
    <t>Produção de Equipe =&gt;</t>
  </si>
  <si>
    <t>Custo Unitário de Execução =&gt;</t>
  </si>
  <si>
    <t xml:space="preserve"> C1053 </t>
  </si>
  <si>
    <t>SEINFRA</t>
  </si>
  <si>
    <t xml:space="preserve"> 10588 </t>
  </si>
  <si>
    <t>Encargos Complementares - Auxiliar de Restauração</t>
  </si>
  <si>
    <t>Provisórios</t>
  </si>
  <si>
    <t xml:space="preserve"> 3073 </t>
  </si>
  <si>
    <t>Auxiliar de Restaurador h</t>
  </si>
  <si>
    <t xml:space="preserve"> 10597 </t>
  </si>
  <si>
    <t>Encargos Complementares - Jatista</t>
  </si>
  <si>
    <t xml:space="preserve"> 4178 </t>
  </si>
  <si>
    <t>Aluguel de máquina Lavajato pressão  mínima 1200lb com mangueira e bico direcional h</t>
  </si>
  <si>
    <t xml:space="preserve"> 8970 </t>
  </si>
  <si>
    <t>Bisturi un</t>
  </si>
  <si>
    <t xml:space="preserve"> 00003767 </t>
  </si>
  <si>
    <t>LIXA EM FOLHA PARA PAREDE OU MADEIRA, NUMERO 120, COR VERMELHA</t>
  </si>
  <si>
    <t xml:space="preserve"> 00004251 </t>
  </si>
  <si>
    <t>OPERADOR DE JATO ABRASIVO OU JATISTA</t>
  </si>
  <si>
    <t xml:space="preserve"> 12390 </t>
  </si>
  <si>
    <t>Encargos Complementares - Restaurador Nível Médio</t>
  </si>
  <si>
    <t xml:space="preserve"> 3087 </t>
  </si>
  <si>
    <t>Cola de coelho kg</t>
  </si>
  <si>
    <t>Pote</t>
  </si>
  <si>
    <t xml:space="preserve"> 3091 </t>
  </si>
  <si>
    <t>Carbonato de cálcio kg</t>
  </si>
  <si>
    <t>Pcte</t>
  </si>
  <si>
    <t xml:space="preserve"> 12529 </t>
  </si>
  <si>
    <t>Restaurador - Nível Médio h</t>
  </si>
  <si>
    <t xml:space="preserve"> 00003315 </t>
  </si>
  <si>
    <t>GESSO EM PO PARA REVESTIMENTOS/MOLDURAS/SANCAS E USO GERAL</t>
  </si>
  <si>
    <t xml:space="preserve"> 2294 </t>
  </si>
  <si>
    <t>SELADOR ACRILICO</t>
  </si>
  <si>
    <t xml:space="preserve"> 2051 </t>
  </si>
  <si>
    <t>TINTA LATEX ACRILICA - SEMI BRILHO</t>
  </si>
  <si>
    <t xml:space="preserve"> 2130 </t>
  </si>
  <si>
    <t>VERMICULITA</t>
  </si>
  <si>
    <t xml:space="preserve"> 88270 </t>
  </si>
  <si>
    <t>IMPERMEABILIZADOR COM ENCARGOS COMPLEMENTARES</t>
  </si>
  <si>
    <t xml:space="preserve"> 88243 </t>
  </si>
  <si>
    <t>AJUDANTE ESPECIALIZADO COM ENCARGOS COMPLEMENTARES</t>
  </si>
  <si>
    <t xml:space="preserve"> 00004226 </t>
  </si>
  <si>
    <t>GAS DE COZINHA - GLP</t>
  </si>
  <si>
    <t xml:space="preserve"> 00004014 </t>
  </si>
  <si>
    <t>MANTA ASFALTICA ELASTOMERICA EM POLIESTER 3 MM, TIPO III, CLASSE B, ACABAMENTO PP (NBR 9952)</t>
  </si>
  <si>
    <t xml:space="preserve"> 00000511 </t>
  </si>
  <si>
    <t>PRIMER PARA MANTA ASFALTICA A BASE DE ASFALTO MODIFICADO DILUIDO EM SOLVENTE, APLICACAO A FRIO</t>
  </si>
  <si>
    <t>L</t>
  </si>
  <si>
    <t xml:space="preserve"> 1121 </t>
  </si>
  <si>
    <t>ANDAIME METALICO (ALUGUEL)</t>
  </si>
  <si>
    <t>mxmes</t>
  </si>
  <si>
    <t xml:space="preserve"> 2052 </t>
  </si>
  <si>
    <t>TINTA PVA LATEX</t>
  </si>
  <si>
    <t xml:space="preserve"> 88310 </t>
  </si>
  <si>
    <t>PINTOR COM ENCARGOS COMPLEMENTARES</t>
  </si>
  <si>
    <t xml:space="preserve"> 00006085 </t>
  </si>
  <si>
    <t>SELADOR ACRILICO OPACO PREMIUM INTERIOR/EXTERIOR</t>
  </si>
  <si>
    <t xml:space="preserve"> 00043626 </t>
  </si>
  <si>
    <t>MASSA CORRIDA PARA SUPERFICIES DE AMBIENTES INTERNOS</t>
  </si>
  <si>
    <t xml:space="preserve"> 87373 </t>
  </si>
  <si>
    <t>ARGAMASSA TRAÇO 1:4 (EM VOLUME DE CIMENTO E AREIA MÉDIA ÚMIDA) PARA CONTRAPISO, PREPARO MANUAL. AF_08/2019</t>
  </si>
  <si>
    <t xml:space="preserve"> 88261 </t>
  </si>
  <si>
    <t>CARPINTEIRO DE ESQUADRIA COM ENCARGOS COMPLEMENTARES</t>
  </si>
  <si>
    <t xml:space="preserve"> 00006214 </t>
  </si>
  <si>
    <t>TACO DE MADEIRA PARA PISO, IPE (CERNE) OU EQUIVALENTE DA REGIAO, 7 X 42 CM, E = 2 CM</t>
  </si>
  <si>
    <t xml:space="preserve"> ED-17862 </t>
  </si>
  <si>
    <t>CALAFETAÇÃO DE PISO DE TACO DE MADEIRA ( 7CMX14CM), EXCLUSIVE APLICAÇÃO DE VERNIZ/RESINA</t>
  </si>
  <si>
    <t>ED-</t>
  </si>
  <si>
    <t xml:space="preserve"> 1965 </t>
  </si>
  <si>
    <t>RODAPE DE MADEIRA (MADEIRA DE LEI/IPE...) - 7CM</t>
  </si>
  <si>
    <t xml:space="preserve"> 002605 </t>
  </si>
  <si>
    <t>LIXA PARA MASSA 60</t>
  </si>
  <si>
    <t xml:space="preserve"> 001450 </t>
  </si>
  <si>
    <t>PREGO FERRO GALVANIZADO 16x24 (285 un/kg)</t>
  </si>
  <si>
    <t xml:space="preserve"> 001585 </t>
  </si>
  <si>
    <t>VERNIZ POLIURETANO INCOLOR BRILHANTE - SAYERLACK (3,6 L)</t>
  </si>
  <si>
    <t>GL</t>
  </si>
  <si>
    <t xml:space="preserve"> 001800 </t>
  </si>
  <si>
    <t>RODAPE 10x2cm MADEIRA DE LEI IPE</t>
  </si>
  <si>
    <t xml:space="preserve"> 002203 </t>
  </si>
  <si>
    <t>TACO DE MADEIRA PARA FIXACAO DE ESQUADRIAS/CAIXILHOS</t>
  </si>
  <si>
    <t xml:space="preserve"> 10549 </t>
  </si>
  <si>
    <t>Encargos Complementares - Servente</t>
  </si>
  <si>
    <t xml:space="preserve"> 4177 </t>
  </si>
  <si>
    <t>Broxa un</t>
  </si>
  <si>
    <t xml:space="preserve"> 4179 </t>
  </si>
  <si>
    <t>Cabo elétrico trifásico 3 x 2 - 5mm² m</t>
  </si>
  <si>
    <t xml:space="preserve"> 00004815 </t>
  </si>
  <si>
    <t>BALDE VERMELHO PARA SINALIZACAO DE VIAS</t>
  </si>
  <si>
    <t xml:space="preserve"> 00006111 </t>
  </si>
  <si>
    <t>SERVENTE DE OBRAS</t>
  </si>
  <si>
    <t xml:space="preserve"> 210041 </t>
  </si>
  <si>
    <t>POLIMENTO PISO MARMORITE/GRANITINA C/ESMERILHADEIRA ELETRICA</t>
  </si>
  <si>
    <t>LIMPEZA</t>
  </si>
  <si>
    <t xml:space="preserve"> COMPOSIÇÃO 79 </t>
  </si>
  <si>
    <t>DEMOLIÇÃO DE PISO DE GRANILITE</t>
  </si>
  <si>
    <t xml:space="preserve"> 221106 </t>
  </si>
  <si>
    <t xml:space="preserve">GRANITINA 8MM FUNDIDA COM CONTRAPISO (1CI:3ARML) E=2CM E JUNTA PLASTICA 27MM ( COM ÓXIDO DE FERRO) </t>
  </si>
  <si>
    <t xml:space="preserve"> 1377 </t>
  </si>
  <si>
    <t>FECHADURA TIPO ALAVANCA 6236 E LAFONTE /8766 E-17 IMAB OU EQUIVALENTE</t>
  </si>
  <si>
    <t xml:space="preserve"> 4509 </t>
  </si>
  <si>
    <t>Pavimentações Externas</t>
  </si>
  <si>
    <t xml:space="preserve"> 102191 </t>
  </si>
  <si>
    <t>REMOÇÃO DE VIDRO LISO COMUM DE ESQUADRIA COM BAGUETE DE ALUMÍNIO OU PVC. AF_01/2021</t>
  </si>
  <si>
    <t xml:space="preserve"> 97664 </t>
  </si>
  <si>
    <t>REMOÇÃO DE ACESSÓRIOS, DE FORMA MANUAL, SEM REAPROVEITAMENTO. AF_12/2017</t>
  </si>
  <si>
    <t xml:space="preserve"> 067078 </t>
  </si>
  <si>
    <t xml:space="preserve">APLICAÇÃO, COM POSTERIOR REMOÇÃO COM JATO DE ÁGUA, DE ÁCIDO MURIÁTICO (1:20) E APLICAÇÃO, COM POSTERIOR REMOÇÃO COM JATO DE ÁGUA, DE HIDRÓXIDO DE AMÔNIO (1:10) </t>
  </si>
  <si>
    <t xml:space="preserve"> 100758 </t>
  </si>
  <si>
    <t>PINTURA COM TINTA ALQUÍDICA DE ACABAMENTO (ESMALTE SINTÉTICO ACETINADO) APLICADA A ROLO OU PINCEL SOBRE SUPERFÍCIES METÁLICAS (EXCETO PERFIL) EXECUTADO EM OBRA (02 DEMÃOS). AF_01/2020</t>
  </si>
  <si>
    <t xml:space="preserve">FUNDO ANTICORROSIVO PARA ESQUADRIAS METÁLICAS </t>
  </si>
  <si>
    <t xml:space="preserve"> 1392 </t>
  </si>
  <si>
    <t>FECHADURA TIPO BOLA LAFONTE 2080-E / 1005-E VOUGA OU EQUIVALENTE</t>
  </si>
  <si>
    <t xml:space="preserve"> 2818 </t>
  </si>
  <si>
    <t>DOBRADIÇA TIPO FERRADURA NÚMERO 2</t>
  </si>
  <si>
    <t xml:space="preserve"> 2147 </t>
  </si>
  <si>
    <t>VIDRO ARAMADO - CORTADO E COLOCADO</t>
  </si>
  <si>
    <t xml:space="preserve"> 07.03.105 </t>
  </si>
  <si>
    <t>FDE</t>
  </si>
  <si>
    <t>TELHA CERAMICATIPO FRANCESA</t>
  </si>
  <si>
    <t xml:space="preserve"> 07.70.050 </t>
  </si>
  <si>
    <t>RECOLOCAÇÃO DE TELHAS DE BARRO TIPO FRANCESA / ROMANA</t>
  </si>
  <si>
    <t xml:space="preserve"> 020103 </t>
  </si>
  <si>
    <t xml:space="preserve">DEMOLIÇÃO MANUAL ESTRUTURA EM MADEIRA TELHADO COM TRANSPORTE ATÉ CAÇAMBA E CARGA </t>
  </si>
  <si>
    <t xml:space="preserve"> 140301 </t>
  </si>
  <si>
    <t xml:space="preserve">TRATAMENTO PARA ESTRUTURA DE TELHADO </t>
  </si>
  <si>
    <t xml:space="preserve"> 140103 </t>
  </si>
  <si>
    <t xml:space="preserve">ESTRUTURA DE MADEIRA PARA TELHA CERAMICA V=10-13 M. C/FERRAGENS </t>
  </si>
  <si>
    <t xml:space="preserve"> 1234 </t>
  </si>
  <si>
    <t>CHAPA GALVANIZADA 60 CM (Nº 26)</t>
  </si>
  <si>
    <t xml:space="preserve"> 3081 </t>
  </si>
  <si>
    <t>Fotógrafo de Restauro h</t>
  </si>
  <si>
    <t xml:space="preserve"> 1905 </t>
  </si>
  <si>
    <t>Argamassa cimento e areia traço t-3 (1:3), com aditivo vedacit ou similar- 1 saco cimento 50kg / 3 padiolas areia dim. 0,35x0,45x0,23m / 2kg aditivo vedacit - Confecção mecânica e transporte</t>
  </si>
  <si>
    <t>Argamassas</t>
  </si>
  <si>
    <t xml:space="preserve"> 10590 </t>
  </si>
  <si>
    <t>Encargos Complementares - Restaurador</t>
  </si>
  <si>
    <t xml:space="preserve"> 3072 </t>
  </si>
  <si>
    <t>Restaurador Nível Superior h</t>
  </si>
  <si>
    <t xml:space="preserve"> 3279 </t>
  </si>
  <si>
    <t xml:space="preserve"> 2033 </t>
  </si>
  <si>
    <t>TIJOLO COMUM MACIÇO (4,5x9x19cm)</t>
  </si>
  <si>
    <t xml:space="preserve"> 2246 </t>
  </si>
  <si>
    <t>ELETRODO 2.5 OK</t>
  </si>
  <si>
    <t xml:space="preserve"> 2417 </t>
  </si>
  <si>
    <t>MASSA PLASTICA</t>
  </si>
  <si>
    <t xml:space="preserve"> 1334 </t>
  </si>
  <si>
    <t>DISCO DE CORTE DIAM. 5/8"- 10"</t>
  </si>
  <si>
    <t xml:space="preserve"> 1264 </t>
  </si>
  <si>
    <t>DISCO DE DESBASTE 7/8" PARA CONCRETO/FERRO (1/4" X 7")</t>
  </si>
  <si>
    <t>FABRICAÇÃO / MONTAGEM</t>
  </si>
  <si>
    <t xml:space="preserve"> 1672 </t>
  </si>
  <si>
    <t>LIXA PARA FERRO Nº 100</t>
  </si>
  <si>
    <t xml:space="preserve"> 2719 </t>
  </si>
  <si>
    <t>CHAPA PERFILADA 3/16"</t>
  </si>
  <si>
    <t xml:space="preserve"> 1393 </t>
  </si>
  <si>
    <t>FERRO REDONDO 1/2" (CHEIO)</t>
  </si>
  <si>
    <t xml:space="preserve"> 00002692 </t>
  </si>
  <si>
    <t>DESMOLDANTE PROTETOR PARA FORMAS DE MADEIRA, DE BASE OLEOSA EMULSIONADA EM AGUA</t>
  </si>
  <si>
    <t xml:space="preserve"> 00004517 </t>
  </si>
  <si>
    <t>SARRAFO *2,5 X 7,5* CM EM PINUS, MISTA OU EQUIVALENTE DA REGIAO - BRUTA</t>
  </si>
  <si>
    <t xml:space="preserve"> 00005069 </t>
  </si>
  <si>
    <t>PREGO DE ACO POLIDO COM CABECA 17 X 27 (2 1/2 X 11)</t>
  </si>
  <si>
    <t xml:space="preserve"> 2821 </t>
  </si>
  <si>
    <t>TIJOLO FURADO 11,5X19X19 CM</t>
  </si>
  <si>
    <t xml:space="preserve"> 2502 </t>
  </si>
  <si>
    <t>AREIA FINA</t>
  </si>
  <si>
    <t xml:space="preserve"> 3916 </t>
  </si>
  <si>
    <t>PARA RAIOS DISTRIBUIDOR POLIMÉRICO ÓXIDO DE ZINCO S/CENTELHADOR C/ DESLIGAMENTO AUTOMÁTICO 15KV 10KA</t>
  </si>
  <si>
    <t xml:space="preserve"> 3697 </t>
  </si>
  <si>
    <t>CHAVE FUSIVEL 15 KV, 100A (CHAVE MATHEUS)</t>
  </si>
  <si>
    <t xml:space="preserve"> 88264 </t>
  </si>
  <si>
    <t>ELETRICISTA COM ENCARGOS COMPLEMENTARES</t>
  </si>
  <si>
    <t xml:space="preserve"> 2387 </t>
  </si>
  <si>
    <t>BRITA Nº 0</t>
  </si>
  <si>
    <t xml:space="preserve"> 3278 </t>
  </si>
  <si>
    <t xml:space="preserve"> 2426 </t>
  </si>
  <si>
    <t>ARAME GALVANIZADO Nº 12 BWG</t>
  </si>
  <si>
    <t xml:space="preserve"> 88629 </t>
  </si>
  <si>
    <t>ARGAMASSA TRAÇO 1:3 (EM VOLUME DE CIMENTO E AREIA MÉDIA ÚMIDA), PREPARO MANUAL. AF_08/2019</t>
  </si>
  <si>
    <t xml:space="preserve"> 88247 </t>
  </si>
  <si>
    <t>AUXILIAR DE ELETRICISTA COM ENCARGOS COMPLEMENTARES</t>
  </si>
  <si>
    <t xml:space="preserve"> 00001872 </t>
  </si>
  <si>
    <t>CAIXA DE PASSAGEM, EM PVC, DE 4" X 2", PARA ELETRODUTO FLEXIVEL CORRUGADO</t>
  </si>
  <si>
    <t xml:space="preserve"> 00001873 </t>
  </si>
  <si>
    <t>CAIXA DE PASSAGEM, EM PVC, DE 4" X 4", PARA ELETRODUTO FLEXIVEL CORRUGADO</t>
  </si>
  <si>
    <t xml:space="preserve"> 3813 </t>
  </si>
  <si>
    <t xml:space="preserve"> 3070 </t>
  </si>
  <si>
    <t xml:space="preserve"> 3821 </t>
  </si>
  <si>
    <t>PARAFUSO SEXTAVADO CABEÇA LENTILHA D = 1/4" X 5/8"</t>
  </si>
  <si>
    <t xml:space="preserve"> 3816 </t>
  </si>
  <si>
    <t>PORCA SEXTAVADA D = 1/4"</t>
  </si>
  <si>
    <t xml:space="preserve"> 00021127 </t>
  </si>
  <si>
    <t>FITA ISOLANTE ADESIVA ANTICHAMA, USO ATE 750 V, EM ROLO DE 19 MM X 5 M</t>
  </si>
  <si>
    <t xml:space="preserve"> 00000995 </t>
  </si>
  <si>
    <t>CABO DE COBRE, FLEXIVEL, CLASSE 4 OU 5, ISOLACAO EM PVC/A, ANTICHAMA BWF-B, COBERTURA PVC-ST1, ANTICHAMA BWF-B, 1 CONDUTOR, 0,6/1 KV, SECAO NOMINAL 16 MM2</t>
  </si>
  <si>
    <t xml:space="preserve"> 00000996 </t>
  </si>
  <si>
    <t>CABO DE COBRE, FLEXIVEL, CLASSE 4 OU 5, ISOLACAO EM PVC/A, ANTICHAMA BWF-B, COBERTURA PVC-ST1, ANTICHAMA BWF-B, 1 CONDUTOR, 0,6/1 KV, SECAO NOMINAL 25 MM2</t>
  </si>
  <si>
    <t xml:space="preserve"> 00001019 </t>
  </si>
  <si>
    <t>CABO DE COBRE, FLEXIVEL, CLASSE 4 OU 5, ISOLACAO EM PVC/A, ANTICHAMA BWF-B, COBERTURA PVC-ST1, ANTICHAMA BWF-B, 1 CONDUTOR, 0,6/1 KV, SECAO NOMINAL 35 MM2</t>
  </si>
  <si>
    <t xml:space="preserve"> 00001018 </t>
  </si>
  <si>
    <t>CABO DE COBRE, FLEXIVEL, CLASSE 4 OU 5, ISOLACAO EM PVC/A, ANTICHAMA BWF-B, COBERTURA PVC-ST1, ANTICHAMA BWF-B, 1 CONDUTOR, 0,6/1 KV, SECAO NOMINAL 50 MM2</t>
  </si>
  <si>
    <t xml:space="preserve"> 00000994 </t>
  </si>
  <si>
    <t>CABO DE COBRE, FLEXIVEL, CLASSE 4 OU 5, ISOLACAO EM PVC/A, ANTICHAMA BWF-B, COBERTURA PVC-ST1, ANTICHAMA BWF-B, 1 CONDUTOR, 0,6/1 KV, SECAO NOMINAL 6 MM2</t>
  </si>
  <si>
    <t xml:space="preserve"> 00001022 </t>
  </si>
  <si>
    <t>CABO DE COBRE, FLEXIVEL, CLASSE 4 OU 5, ISOLACAO EM PVC/A, ANTICHAMA BWF-B, COBERTURA PVC-ST1, ANTICHAMA BWF-B, 1 CONDUTOR, 0,6/1 KV, SECAO NOMINAL 2,5 MM2</t>
  </si>
  <si>
    <t xml:space="preserve"> 00000981 </t>
  </si>
  <si>
    <t>CABO DE COBRE, FLEXIVEL, CLASSE 4 OU 5, ISOLACAO EM PVC/A, ANTICHAMA BWF-B, 1 CONDUTOR, 450/750 V, SECAO NOMINAL 4 MM2</t>
  </si>
  <si>
    <t xml:space="preserve"> 00000982 </t>
  </si>
  <si>
    <t>CABO DE COBRE, FLEXIVEL, CLASSE 4 OU 5, ISOLACAO EM PVC/A, ANTICHAMA BWF-B, 1 CONDUTOR, 450/750 V, SECAO NOMINAL 6 MM2</t>
  </si>
  <si>
    <t xml:space="preserve"> 91946 </t>
  </si>
  <si>
    <t>SUPORTE PARAFUSADO COM PLACA DE ENCAIXE 4" X 2" MÉDIO (1,30 M DO PISO) PARA PONTO ELÉTRICO - FORNECIMENTO E INSTALAÇÃO. AF_12/2015</t>
  </si>
  <si>
    <t xml:space="preserve"> 91954 </t>
  </si>
  <si>
    <t>INTERRUPTOR PARALELO (1 MÓDULO), 10A/250V, SEM SUPORTE E SEM PLACA - FORNECIMENTO E INSTALAÇÃO. AF_12/2015</t>
  </si>
  <si>
    <t xml:space="preserve"> 91952 </t>
  </si>
  <si>
    <t>INTERRUPTOR SIMPLES (1 MÓDULO), 10A/250V, SEM SUPORTE E SEM PLACA - FORNECIMENTO E INSTALAÇÃO. AF_12/2015</t>
  </si>
  <si>
    <t xml:space="preserve"> 91958 </t>
  </si>
  <si>
    <t>INTERRUPTOR SIMPLES (2 MÓDULOS), 10A/250V, SEM SUPORTE E SEM PLACA - FORNECIMENTO E INSTALAÇÃO. AF_12/2015</t>
  </si>
  <si>
    <t xml:space="preserve"> 3338 </t>
  </si>
  <si>
    <t>INTERRUPTOR SIMPLES (2 SECOES) - (SUPORTE+MÓDULOS+ESPELHO)</t>
  </si>
  <si>
    <t xml:space="preserve"> 3637 </t>
  </si>
  <si>
    <t xml:space="preserve"> 00001575 </t>
  </si>
  <si>
    <t>TERMINAL A COMPRESSAO EM COBRE ESTANHADO PARA CABO 16 MM2, 1 FURO E 1 COMPRESSAO, PARA PARAFUSO DE FIXACAO M6</t>
  </si>
  <si>
    <t xml:space="preserve"> 00034709 </t>
  </si>
  <si>
    <t>DISJUNTOR TIPO DIN/IEC, TRIPOLAR DE 10 ATE 50A</t>
  </si>
  <si>
    <t xml:space="preserve"> 00001570 </t>
  </si>
  <si>
    <t>TERMINAL A COMPRESSAO EM COBRE ESTANHADO PARA CABO 2,5 MM2, 1 FURO E 1 COMPRESSAO, PARA PARAFUSO DE FIXACAO M5</t>
  </si>
  <si>
    <t xml:space="preserve"> 00001571 </t>
  </si>
  <si>
    <t>TERMINAL A COMPRESSAO EM COBRE ESTANHADO PARA CABO 4 MM2, 1 FURO E 1 COMPRESSAO, PARA PARAFUSO DE FIXACAO M5</t>
  </si>
  <si>
    <t xml:space="preserve"> 00001573 </t>
  </si>
  <si>
    <t>TERMINAL A COMPRESSAO EM COBRE ESTANHADO PARA CABO 6 MM2, 1 FURO E 1 COMPRESSAO, PARA PARAFUSO DE FIXACAO M6</t>
  </si>
  <si>
    <t xml:space="preserve"> 3269 </t>
  </si>
  <si>
    <t xml:space="preserve"> 00034653 </t>
  </si>
  <si>
    <t>DISJUNTOR TIPO DIN/IEC, MONOPOLAR DE 6  ATE  32A</t>
  </si>
  <si>
    <t xml:space="preserve"> 3808 </t>
  </si>
  <si>
    <t xml:space="preserve"> 3805 </t>
  </si>
  <si>
    <t xml:space="preserve"> 3058 </t>
  </si>
  <si>
    <t>BRAÇADEIRA METÁLICA TIPO "D" DIÂMETRO 1"</t>
  </si>
  <si>
    <t xml:space="preserve"> H112 </t>
  </si>
  <si>
    <t xml:space="preserve"> H214 </t>
  </si>
  <si>
    <t>SOLUCAO LIMPADORA 1000 CM3 (FRASCO PLASTICO)</t>
  </si>
  <si>
    <t xml:space="preserve"> H377 </t>
  </si>
  <si>
    <t>JOELHO 90 GRAUS DIAMETRO 100 mm (ESGOTO)</t>
  </si>
  <si>
    <t xml:space="preserve"> 88248 </t>
  </si>
  <si>
    <t>AUXILIAR DE ENCANADOR OU BOMBEIRO HIDRÁULICO COM ENCARGOS COMPLEMENTARES</t>
  </si>
  <si>
    <t xml:space="preserve"> 00000122 </t>
  </si>
  <si>
    <t>ADESIVO PLASTICO PARA PVC, FRASCO COM *850* GR</t>
  </si>
  <si>
    <t xml:space="preserve"> 00020083 </t>
  </si>
  <si>
    <t>SOLUCAO PREPARADORA / LIMPADORA PARA PVC, FRASCO COM 1000 CM3</t>
  </si>
  <si>
    <t xml:space="preserve"> 00038383 </t>
  </si>
  <si>
    <t>LIXA D'AGUA EM FOLHA, GRAO 100</t>
  </si>
  <si>
    <t xml:space="preserve"> 00038676 </t>
  </si>
  <si>
    <t>LUVA SIMPLES, PVC, SOLDAVEL, DN 150 MM, SERIE NORMAL, PARA ESGOTO PREDIAL</t>
  </si>
  <si>
    <t xml:space="preserve"> H392 </t>
  </si>
  <si>
    <t xml:space="preserve"> 00009837 </t>
  </si>
  <si>
    <t>TUBO PVC SERIE NORMAL, DN 75 MM, PARA ESGOTO PREDIAL (NBR 5688)</t>
  </si>
  <si>
    <t xml:space="preserve"> 00009836 </t>
  </si>
  <si>
    <t>TUBO PVC  SERIE NORMAL, DN 100 MM, PARA ESGOTO  PREDIAL (NBR 5688)</t>
  </si>
  <si>
    <t xml:space="preserve"> 00020065 </t>
  </si>
  <si>
    <t>TUBO PVC  SERIE NORMAL, DN 150 MM, PARA ESGOTO  PREDIAL (NBR 5688)</t>
  </si>
  <si>
    <t xml:space="preserve"> 5631 </t>
  </si>
  <si>
    <t>ESCAVADEIRA HIDRÁULICA SOBRE ESTEIRAS, CAÇAMBA 0,80 M3, PESO OPERACIONAL 17 T, POTENCIA BRUTA 111 HP - CHP DIURNO. AF_06/2014</t>
  </si>
  <si>
    <t xml:space="preserve"> 5632 </t>
  </si>
  <si>
    <t>ESCAVADEIRA HIDRÁULICA SOBRE ESTEIRAS, CAÇAMBA 0,80 M3, PESO OPERACIONAL 17 T, POTENCIA BRUTA 111 HP - CHI DIURNO. AF_06/2014</t>
  </si>
  <si>
    <t xml:space="preserve"> 88246 </t>
  </si>
  <si>
    <t>ASSENTADOR DE TUBOS COM ENCARGOS COMPLEMENTARES</t>
  </si>
  <si>
    <t xml:space="preserve"> 00040334 </t>
  </si>
  <si>
    <t>TUBO DE CONCRETO ARMADO PARA AGUAS PLUVIAIS, CLASSE PA-1, COM ENCAIXE PONTA E BOLSA, DIAMETRO NOMINAL DE 300 MM</t>
  </si>
  <si>
    <t xml:space="preserve"> 1973 </t>
  </si>
  <si>
    <t>ADITIVO IMPERMEABILIZANTE DE PEGA NORMAL PARA ARGAMASSA E CONCRETO REF.: SIKA 1 / VEDACIT (D=1,00) OU EQUIVALENTE</t>
  </si>
  <si>
    <t xml:space="preserve"> 2910 </t>
  </si>
  <si>
    <t xml:space="preserve"> 2217 </t>
  </si>
  <si>
    <t>CHAPA DE AÇO DOBRADA Nº 11 (3,00 MM)</t>
  </si>
  <si>
    <t xml:space="preserve"> 2423 </t>
  </si>
  <si>
    <t>FERRO CANTONEIRA 1/8" X 3/4"</t>
  </si>
  <si>
    <t xml:space="preserve"> 2470 </t>
  </si>
  <si>
    <t>FERRO CANTONEIRA 1/8" X 7/8"</t>
  </si>
  <si>
    <t xml:space="preserve"> 2909 </t>
  </si>
  <si>
    <t xml:space="preserve"> 0006 </t>
  </si>
  <si>
    <t>ARMADOR</t>
  </si>
  <si>
    <t xml:space="preserve"> 2438 </t>
  </si>
  <si>
    <t>AÇO CA-50 - 8,0 MM (5/16")</t>
  </si>
  <si>
    <t xml:space="preserve"> 2448 </t>
  </si>
  <si>
    <t>AÇO CA-60 B - 5,0 MM</t>
  </si>
  <si>
    <t xml:space="preserve"> 0102 </t>
  </si>
  <si>
    <t>ARAME RECOZIDO 18 BWG</t>
  </si>
  <si>
    <t xml:space="preserve"> 2437 </t>
  </si>
  <si>
    <t>AÇO CA-50 - 6,3 MM (1/4")</t>
  </si>
  <si>
    <t xml:space="preserve"> 00039432 </t>
  </si>
  <si>
    <t>FITA DE PAPEL REFORCADA COM LAMINA DE METAL PARA REFORCO DE CANTOS DE CHAPA DE GESSO PARA DRYWALL</t>
  </si>
  <si>
    <t xml:space="preserve"> 00039431 </t>
  </si>
  <si>
    <t>FITA DE PAPEL MICROPERFURADO, 50 X 150 MM, PARA TRATAMENTO DE JUNTAS DE CHAPA DE GESSO PARA DRYWALL</t>
  </si>
  <si>
    <t xml:space="preserve"> 00039434 </t>
  </si>
  <si>
    <t>MASSA DE REJUNTE EM PO PARA DRYWALL, A BASE DE GESSO, SECAGEM RAPIDA, PARA TRATAMENTO DE JUNTAS DE CHAPA DE GESSO (NECESSITA ADICAO DE AGUA)</t>
  </si>
  <si>
    <t>Equipamento</t>
  </si>
  <si>
    <t xml:space="preserve"> 00039443 </t>
  </si>
  <si>
    <t>PARAFUSO DRY WALL, EM ACO ZINCADO, CABECA LENTILHA E PONTA BROCA (LB), LARGURA 4,2 MM, COMPRIMENTO 13 MM</t>
  </si>
  <si>
    <t xml:space="preserve"> 00039435 </t>
  </si>
  <si>
    <t>PARAFUSO DRY WALL, EM ACO FOSFATIZADO, CABECA TROMBETA E PONTA AGULHA (TA), COMPRIMENTO 25 MM</t>
  </si>
  <si>
    <t xml:space="preserve"> 00039422 </t>
  </si>
  <si>
    <t>PERFIL MONTANTE, FORMATO C, EM ACO ZINCADO, PARA ESTRUTURA PAREDE DRYWALL, E = 0,5 MM, 70 X 3000 MM (L X C)</t>
  </si>
  <si>
    <t xml:space="preserve"> 00039419 </t>
  </si>
  <si>
    <t>PERFIL GUIA, FORMATO U, EM ACO ZINCADO, PARA ESTRUTURA PAREDE DRYWALL, E = 0,5 MM, 70 X 3000 MM (L X C)</t>
  </si>
  <si>
    <t xml:space="preserve"> 00037586 </t>
  </si>
  <si>
    <t>PINO DE ACO COM ARRUELA CONICA, DIAMETRO ARRUELA = *23* MM E COMP HASTE = *27* MM (ACAO INDIRETA)</t>
  </si>
  <si>
    <t>CENTO</t>
  </si>
  <si>
    <t xml:space="preserve"> 00039413 </t>
  </si>
  <si>
    <t>PLACA / CHAPA DE GESSO ACARTONADO, STANDARD (ST), COR BRANCA, E = 12,5 MM, 1200 X 2400 MM (L X C)</t>
  </si>
  <si>
    <t xml:space="preserve"> 1216 </t>
  </si>
  <si>
    <t>CIMENTO BRANCO</t>
  </si>
  <si>
    <t xml:space="preserve"> 2674 </t>
  </si>
  <si>
    <t>GRANITO POLIDO PARA DIVISORIA CINZA 2 CM</t>
  </si>
  <si>
    <t xml:space="preserve"> 10550 </t>
  </si>
  <si>
    <t>Encargos Complementares - Pedreiro</t>
  </si>
  <si>
    <t>Mastique de Poliuretano NP1, MBT, BASF ou similar, cartucho com 300ml l</t>
  </si>
  <si>
    <t xml:space="preserve"> 11116 </t>
  </si>
  <si>
    <t>Placa de isopor, dim:100 x 50cm, esp=2cm m²</t>
  </si>
  <si>
    <t xml:space="preserve"> 00004750 </t>
  </si>
  <si>
    <t>PEDREIRO (HORISTA)</t>
  </si>
  <si>
    <t xml:space="preserve"> 2693 </t>
  </si>
  <si>
    <t>ARGAMASSA IMPERMEABILIZANTE SEMI-FLEXÍVEL BICOMPONENTE (VIAPLUS 1000/SIKA TOP 107 OU EQUIVALENTE)</t>
  </si>
  <si>
    <t xml:space="preserve"> 1540 </t>
  </si>
  <si>
    <t>EMULSÃO ASFÁLTICA À BASE D'ÁGUA REF.: NEUTROL (ISOL 2) / IGOL 2 OU EQUIVALENTE</t>
  </si>
  <si>
    <t xml:space="preserve"> 0028 </t>
  </si>
  <si>
    <t>AZULEJISTA</t>
  </si>
  <si>
    <t xml:space="preserve"> 1231 </t>
  </si>
  <si>
    <t>CERAMICA 45x45 (DIMENSÃO APROXIMADA) - PISO PEI MAIOR OU IGUAL A 4</t>
  </si>
  <si>
    <t xml:space="preserve"> 2690 </t>
  </si>
  <si>
    <t>ARGAMASSA DE REJUNTAMENTO</t>
  </si>
  <si>
    <t xml:space="preserve"> 2390 </t>
  </si>
  <si>
    <t>ARGAMASSA DE CIMENTO COLANTE</t>
  </si>
  <si>
    <t xml:space="preserve"> 2702 </t>
  </si>
  <si>
    <t>ARAME GALVANIZADO Nº 10 BWG</t>
  </si>
  <si>
    <t xml:space="preserve"> 2966 </t>
  </si>
  <si>
    <t>PENDURAL REGULADOR, EM AÇO GALVANIZADO, PARA PERFIL CANALETA MODELO F530</t>
  </si>
  <si>
    <t xml:space="preserve"> 2965 </t>
  </si>
  <si>
    <t>PERFIL CANALETA, FORMATO C (MODELO F530), EM AÇO ZINCADO, E=0,5MM, 46 X 18 (L X H)</t>
  </si>
  <si>
    <t xml:space="preserve"> 2970 </t>
  </si>
  <si>
    <t>PARAFUSO DRYWALL 4,2 X 13MM, ZINCADO, CABEÇA LENTILHA E PONTA BROCA (LB)</t>
  </si>
  <si>
    <t xml:space="preserve"> 2875 </t>
  </si>
  <si>
    <t>CHAPA DE GESSO ACARTONADO, E=12,5MM, 1200X2400 MM</t>
  </si>
  <si>
    <t xml:space="preserve"> 2967 </t>
  </si>
  <si>
    <t>FITA DE PAPEL REFORÇADA COM LAMINA DE METAL PARA CANTOS DE DRYWALL</t>
  </si>
  <si>
    <t xml:space="preserve"> 2770 </t>
  </si>
  <si>
    <t>PARAFUSO AUTO BROCANTE 4,2 X 19MM</t>
  </si>
  <si>
    <t xml:space="preserve"> 2969 </t>
  </si>
  <si>
    <t>PARAFUSO DRYWALL 25MM, CABEÇA TROMBETA E PONTA AGULHA (TA)</t>
  </si>
  <si>
    <t xml:space="preserve"> 2968 </t>
  </si>
  <si>
    <t>MASSA DE REJUNTE EM PÓ PARA DRYWALL (C/ ADIÇÃO DE ÁGUA)</t>
  </si>
  <si>
    <t xml:space="preserve"> 2978 </t>
  </si>
  <si>
    <t>CHAPA DE GESSO ACARTONADO, RESISTENTE A UMIDADE, E=12,5 MM, 1200X2400MM</t>
  </si>
  <si>
    <t xml:space="preserve"> 88256 </t>
  </si>
  <si>
    <t>AZULEJISTA OU LADRILHISTA COM ENCARGOS COMPLEMENTARES</t>
  </si>
  <si>
    <t xml:space="preserve"> 00001381 </t>
  </si>
  <si>
    <t>ARGAMASSA COLANTE AC I PARA CERAMICAS</t>
  </si>
  <si>
    <t xml:space="preserve"> 00034357 </t>
  </si>
  <si>
    <t>REJUNTE CIMENTICIO, QUALQUER COR</t>
  </si>
  <si>
    <t xml:space="preserve"> 00000536 </t>
  </si>
  <si>
    <t>REVESTIMENTO EM CERAMICA ESMALTADA EXTRA, PEI MENOR OU IGUAL A 3, FORMATO MENOR OU IGUAL A 2025 CM2</t>
  </si>
  <si>
    <t xml:space="preserve"> 2227 </t>
  </si>
  <si>
    <t>TARJETA DE NIQUEL Nº 3</t>
  </si>
  <si>
    <t xml:space="preserve"> 2942 </t>
  </si>
  <si>
    <t xml:space="preserve"> 2803 </t>
  </si>
  <si>
    <t>CHAPA VINCADA  Nº 18 TIPO BANDEJA  (CORTADA/DOBRADA)</t>
  </si>
  <si>
    <t xml:space="preserve"> 00003093 </t>
  </si>
  <si>
    <t>FECHADURA ROSETA REDONDA PARA PORTA INTERNA, EM ACO INOX (MAQUINA, TESTA E CONTRA-TESTA) E EM ZAMAC (MACANETA, LINGUETA E TRINCOS) COM ACABAMENTO CROMADO, MAQUINA DE 55 MM, INCLUINDO CHAVE TIPO INTERNA</t>
  </si>
  <si>
    <t xml:space="preserve"> 1266 </t>
  </si>
  <si>
    <t>DOBRADIÇA CROMADA 3 1/2 x 3"</t>
  </si>
  <si>
    <t xml:space="preserve"> 2485 </t>
  </si>
  <si>
    <t>BATENTE COM ENCOSTO DE BORRACHA PARA DIVISÓRIAS DE MÁRMORE/GRANITO</t>
  </si>
  <si>
    <t xml:space="preserve"> 00036204 </t>
  </si>
  <si>
    <t>BARRA DE APOIO RETA, EM ACO INOX POLIDO, COMPRIMENTO 60CM, DIAMETRO MINIMO 3 CM</t>
  </si>
  <si>
    <t xml:space="preserve"> 00004351 </t>
  </si>
  <si>
    <t>PARAFUSO NIQUELADO 3 1/2" COM ACABAMENTO CROMADO PARA FIXAR PECA SANITARIA, INCLUI PORCA CEGA, ARRUELA E BUCHA DE NYLON TAMANHO S-8</t>
  </si>
  <si>
    <t xml:space="preserve"> 2436 </t>
  </si>
  <si>
    <t>AÇO CA-25 - 6,3 MM (1/4") - BARRA LISA A-36</t>
  </si>
  <si>
    <t xml:space="preserve"> 2904 </t>
  </si>
  <si>
    <t xml:space="preserve"> 2504 </t>
  </si>
  <si>
    <t>TUBO INDUSTRIAL REDONDO 1" CHAPA 13 (2,25 MM)</t>
  </si>
  <si>
    <t xml:space="preserve"> 2421 </t>
  </si>
  <si>
    <t>TUBO INDUSTRIAL 1.1/2" CHAPA 13 (2,25 MM)</t>
  </si>
  <si>
    <t xml:space="preserve"> 1421 </t>
  </si>
  <si>
    <t>GRANITO POLIDO PARA BANCADA 2 CM</t>
  </si>
  <si>
    <t xml:space="preserve"> 2801 </t>
  </si>
  <si>
    <t>CHAPA LISA Nº 16 TIPO BANDEJA  (CORTADA/DOBRADA)</t>
  </si>
  <si>
    <t xml:space="preserve"> 2926 </t>
  </si>
  <si>
    <t xml:space="preserve"> 1176 </t>
  </si>
  <si>
    <t>BUCHA DE NYLON COM PARAFUSO 10 CM - S16</t>
  </si>
  <si>
    <t xml:space="preserve"> 2062 </t>
  </si>
  <si>
    <t>TINTA PARA QUADRO DE GIZ</t>
  </si>
  <si>
    <t xml:space="preserve"> 1240 </t>
  </si>
  <si>
    <t>FERRO CHATO 5/8"x3/16"</t>
  </si>
  <si>
    <t xml:space="preserve"> 1708 </t>
  </si>
  <si>
    <t>MASSA A OLEO</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</si>
  <si>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</si>
  <si>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</si>
  <si>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</si>
  <si>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</si>
  <si>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00036520 </t>
  </si>
  <si>
    <t>BACIA SANITARIA (VASO) CONVENCIONAL PARA PCD, SEM FURO FRONTAL, DE LOUCA BRANCA (SEM ASSENTO)</t>
  </si>
  <si>
    <t xml:space="preserve"> 00037329 </t>
  </si>
  <si>
    <t>REJUNTE EPOXI, QUALQUER COR</t>
  </si>
  <si>
    <t xml:space="preserve"> H689 </t>
  </si>
  <si>
    <t>FITA VEDAROSCA 18 MM</t>
  </si>
  <si>
    <t xml:space="preserve"> H710 </t>
  </si>
  <si>
    <t>VÁLVULA DE DESCARGA HIDRA/DOCOL (BASE E ACABAMENTO CROMADO ANTIVANDALISMO PARA PcD)</t>
  </si>
  <si>
    <t xml:space="preserve"> H147 </t>
  </si>
  <si>
    <t>CONJUNTO DE FIXAÇÃO COM BUCHA PLÁSTICA 10MM PARA VASO SANITÁRIO</t>
  </si>
  <si>
    <t xml:space="preserve"> H240 </t>
  </si>
  <si>
    <t>TUBO PARA VÁLVULA DE DESCARGA (CURTO 1.1/4")</t>
  </si>
  <si>
    <t xml:space="preserve"> H700 </t>
  </si>
  <si>
    <t>ESPUDE PARA LIGAÇÃO DE VASO SANITÁRIO</t>
  </si>
  <si>
    <t xml:space="preserve"> H586 </t>
  </si>
  <si>
    <t>ASSENTO EM POLIPROPILENO E INJETADO DE ALTA DURABILIDADE COM SISTEMA DE FECHAMENTO SUAVE (TIPO SLOW CLOSE OU EQUIVALENTE) PARA VASO SANITÁRIO</t>
  </si>
  <si>
    <t xml:space="preserve"> 00011703 </t>
  </si>
  <si>
    <t>PAPELEIRA DE PAREDE EM METAL CROMADO SEM TAMPA</t>
  </si>
  <si>
    <t xml:space="preserve"> H714 </t>
  </si>
  <si>
    <t xml:space="preserve"> 00003146 </t>
  </si>
  <si>
    <t>FITA VEDA ROSCA EM ROLOS DE 18 MM X 10 M (L X C)</t>
  </si>
  <si>
    <t xml:space="preserve"> 00044945 </t>
  </si>
  <si>
    <t>SIFAO / TUBO SINFONADO EXTENSIVEL/SANFONADO, UNIVERSAL/ SIMPLES, ENTRE *50 A 70* CM, DE PLASTICO BRANCO</t>
  </si>
  <si>
    <t xml:space="preserve"> H713 </t>
  </si>
  <si>
    <t>TORNEIRA DE MESA PARA P.N.E. COM FECHAMENTO AUTOMÁTICO TEMPORIZADO PARA LAVATÓRIO DIÂMETRO DE 1/2"</t>
  </si>
  <si>
    <t xml:space="preserve"> H260 </t>
  </si>
  <si>
    <t xml:space="preserve"> H702 </t>
  </si>
  <si>
    <t xml:space="preserve"> H185 </t>
  </si>
  <si>
    <t>MICTORIO DE LOUCA SIFONADO</t>
  </si>
  <si>
    <t xml:space="preserve"> H175 </t>
  </si>
  <si>
    <t>KIT DE FIXAÇÃO PARA MICTORIO DE LOUCA</t>
  </si>
  <si>
    <t xml:space="preserve"> H572 </t>
  </si>
  <si>
    <t xml:space="preserve"> 00011772 </t>
  </si>
  <si>
    <t>TORNEIRA METALICA CROMADA, DE MESA/BANCADA, PARA COZINHA, BICA MOVEL, COM AREJADOR, 1/2 " OU 3/4 " (REF 1167 / 1168)</t>
  </si>
  <si>
    <t xml:space="preserve"> 00006157 </t>
  </si>
  <si>
    <t>VALVULA EM METAL CROMADO PARA PIA AMERICANA 3.1/2 X 1.1/2 "</t>
  </si>
  <si>
    <t xml:space="preserve"> H554 </t>
  </si>
  <si>
    <t xml:space="preserve"> H484 </t>
  </si>
  <si>
    <t>TORNEIRA DE JARDIM DIAMETRO 1/2 E 3/4" COM BICO</t>
  </si>
  <si>
    <t xml:space="preserve"> H200 </t>
  </si>
  <si>
    <t>REGISTRO DE GAVETA C/CANOPLA DIAM.3/4"</t>
  </si>
  <si>
    <t xml:space="preserve"> H197 </t>
  </si>
  <si>
    <t>REGISTRO DE GAVETA C/CANOPLA DIAM.1.1/2"</t>
  </si>
  <si>
    <t xml:space="preserve"> H564 </t>
  </si>
  <si>
    <t>REGISTRO DE ESFERA DIAM. 2" (METAL)</t>
  </si>
  <si>
    <t xml:space="preserve"> H474 </t>
  </si>
  <si>
    <t xml:space="preserve"> 00009869 </t>
  </si>
  <si>
    <t>TUBO PVC, SOLDAVEL, DE 32 MM, AGUA FRIA (NBR-5648)</t>
  </si>
  <si>
    <t xml:space="preserve"> 00009875 </t>
  </si>
  <si>
    <t>TUBO PVC, SOLDAVEL, DE 50 MM, AGUA FRIA (NBR-5648)</t>
  </si>
  <si>
    <t xml:space="preserve"> 00009873 </t>
  </si>
  <si>
    <t>TUBO PVC, SOLDAVEL, DE 60 MM, AGUA FRIA (NBR-5648)</t>
  </si>
  <si>
    <t xml:space="preserve"> H107 </t>
  </si>
  <si>
    <t>ADAPTADOR SOLDÁVEL LONGO COM FLANGES LIVRES PARA CAIXA D'ÁGUA 25X3/4"</t>
  </si>
  <si>
    <t xml:space="preserve"> 00020080 </t>
  </si>
  <si>
    <t>ADESIVO PLASTICO PARA PVC, FRASCO COM 175 GR</t>
  </si>
  <si>
    <t xml:space="preserve"> 00000081 </t>
  </si>
  <si>
    <t>ADAPTADOR PVC SOLDAVEL, LONGO, COM FLANGE LIVRE,  60 MM X 2", PARA CAIXA D' AGUA</t>
  </si>
  <si>
    <t xml:space="preserve"> H104 </t>
  </si>
  <si>
    <t xml:space="preserve"> 00000113 </t>
  </si>
  <si>
    <t>ADAPTADOR PVC SOLDAVEL CURTO COM BOLSA E ROSCA, 60 MM X 2", PARA AGUA FRIA</t>
  </si>
  <si>
    <t xml:space="preserve"> 00038021 </t>
  </si>
  <si>
    <t>LUVA DE CORRER PARA TUBO SOLDAVEL, PVC, 32 MM, PARA AGUA FRIA PREDIAL</t>
  </si>
  <si>
    <t xml:space="preserve"> 00003850 </t>
  </si>
  <si>
    <t>LUVA DE REDUCAO SOLDAVEL, PVC, 60 MM X 50 MM, PARA AGUA FRIA PREDIAL</t>
  </si>
  <si>
    <t xml:space="preserve"> 00038023 </t>
  </si>
  <si>
    <t>LUVA DE REDUCAO, SOLDAVEL, PVC, 50 X 25 MM, PARA AGUA FRIA PREDIAL</t>
  </si>
  <si>
    <t xml:space="preserve"> H143 </t>
  </si>
  <si>
    <t>CAP PVC ROSCAVEL DIAMETRO 3/4"</t>
  </si>
  <si>
    <t xml:space="preserve"> H138 </t>
  </si>
  <si>
    <t>CAP PVC ROSCAVEL DIAMETRO 1"</t>
  </si>
  <si>
    <t xml:space="preserve"> H141 </t>
  </si>
  <si>
    <t>CAP PVC SOLDAVEL 25 MM</t>
  </si>
  <si>
    <t xml:space="preserve"> H142 </t>
  </si>
  <si>
    <t>CAP PVC SOLDAVEL 32 MM</t>
  </si>
  <si>
    <t xml:space="preserve"> H290 </t>
  </si>
  <si>
    <t>CAP PVC SOLDAVEL 50 MM</t>
  </si>
  <si>
    <t xml:space="preserve"> H291 </t>
  </si>
  <si>
    <t>CAP PVC SOLDAVEL 60 MM</t>
  </si>
  <si>
    <t xml:space="preserve"> 00003529 </t>
  </si>
  <si>
    <t>JOELHO PVC, SOLDAVEL, 90 GRAUS, 25 MM, COR MARROM, PARA AGUA FRIA PREDIAL</t>
  </si>
  <si>
    <t xml:space="preserve"> 00003540 </t>
  </si>
  <si>
    <t>JOELHO PVC, SOLDAVEL, 90 GRAUS, 50 MM, COR MARROM, PARA AGUA FRIA PREDIAL</t>
  </si>
  <si>
    <t xml:space="preserve"> H168 </t>
  </si>
  <si>
    <t>JOELHO 90 GRAUS SOLDAVEL DIAMETRO 60 MM</t>
  </si>
  <si>
    <t xml:space="preserve"> H173 </t>
  </si>
  <si>
    <t xml:space="preserve"> 00003522 </t>
  </si>
  <si>
    <t>JOELHO PVC, SOLDAVEL COM ROSCA, 90 GRAUS, 25 MM X 3/4", COR MARROM, PARA AGUA FRIA PREDIAL</t>
  </si>
  <si>
    <t xml:space="preserve"> 00007139 </t>
  </si>
  <si>
    <t>TE SOLDAVEL, PVC, 90 GRAUS, 25 MM, PARA AGUA FRIA PREDIAL (NBR 5648)</t>
  </si>
  <si>
    <t xml:space="preserve"> H222 </t>
  </si>
  <si>
    <t xml:space="preserve"> H224 </t>
  </si>
  <si>
    <t xml:space="preserve"> H225 </t>
  </si>
  <si>
    <t>TE 90 GRAUS SOLDAVEL DIAMETRO 60 MM</t>
  </si>
  <si>
    <t xml:space="preserve"> H231 </t>
  </si>
  <si>
    <t>TE DE REDUCAO 90 GRAUS SOLDAVEL 50 X 25 MM</t>
  </si>
  <si>
    <t xml:space="preserve"> H300 </t>
  </si>
  <si>
    <t xml:space="preserve"> H271 </t>
  </si>
  <si>
    <t>UNIAO SOLDAVEL DIAMETRO 25 MM</t>
  </si>
  <si>
    <t xml:space="preserve"> H255 </t>
  </si>
  <si>
    <t>UNIAO SOLDAVEL DIAMETRO 50 MM</t>
  </si>
  <si>
    <t xml:space="preserve"> H422 </t>
  </si>
  <si>
    <t>TUBO LEVE PVC RIGIDO DIAM. 150 MM</t>
  </si>
  <si>
    <t xml:space="preserve"> H355 </t>
  </si>
  <si>
    <t>GRELHA REDONDA BRANCA DIAMETRO 150 MM (ESGOTO)</t>
  </si>
  <si>
    <t xml:space="preserve"> 00001933 </t>
  </si>
  <si>
    <t>CURVA PVC CURTA 90 GRAUS, DN 40 MM, PARA ESGOTO PREDIAL</t>
  </si>
  <si>
    <t xml:space="preserve"> H347 </t>
  </si>
  <si>
    <t>CURVA 90 GRAUS CURTA DIAMETRO 50 mm (ESGOTO)</t>
  </si>
  <si>
    <t xml:space="preserve"> H348 </t>
  </si>
  <si>
    <t>CURVA 90 GRAUS CURTA DIAMETRO 75 mm - (ESGOTO)</t>
  </si>
  <si>
    <t xml:space="preserve"> 00000296 </t>
  </si>
  <si>
    <t>ANEL BORRACHA PARA TUBO ESGOTO PREDIAL, DN 50 MM (NBR 5688)</t>
  </si>
  <si>
    <t xml:space="preserve"> 00003518 </t>
  </si>
  <si>
    <t>JOELHO PVC, SOLDAVEL, PB, 45 GRAUS, DN 50 MM, PARA ESGOTO PREDIAL</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</si>
  <si>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</si>
  <si>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</si>
  <si>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</si>
  <si>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</si>
  <si>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00003528 </t>
  </si>
  <si>
    <t>JOELHO PVC, SOLDAVEL, PB, 45 GRAUS, DN 100 MM, PARA ESGOTO PREDIAL</t>
  </si>
  <si>
    <t xml:space="preserve"> 00003526 </t>
  </si>
  <si>
    <t>JOELHO PVC, SOLDAVEL, PB, 90 GRAUS, DN 50 MM, PARA ESGOTO PREDIAL</t>
  </si>
  <si>
    <t xml:space="preserve"> 00003520 </t>
  </si>
  <si>
    <t>JOELHO PVC, SOLDAVEL, PB, 90 GRAUS, DN 100 MM, PARA ESGOTO PREDIAL</t>
  </si>
  <si>
    <t xml:space="preserve"> H375 </t>
  </si>
  <si>
    <t>JOELHO 90 GRAUS COM VISTA 100 X 50 MM (ESGOTO)</t>
  </si>
  <si>
    <t xml:space="preserve"> H442 </t>
  </si>
  <si>
    <t xml:space="preserve"> H386 </t>
  </si>
  <si>
    <t>JUNCAO SIMPLES DIAMETRO 100 X 50 MM - (ESGOTO)</t>
  </si>
  <si>
    <t xml:space="preserve"> H605 </t>
  </si>
  <si>
    <t xml:space="preserve"> 00000298 </t>
  </si>
  <si>
    <t>ANEL BORRACHA, DN 75 MM, PARA TUBO SERIE REFORCADA ESGOTO PREDIAL</t>
  </si>
  <si>
    <t xml:space="preserve"> 00020045 </t>
  </si>
  <si>
    <t>REDUCAO EXCENTRICA PVC, SERIE R, DN 75 X 50 MM, PARA ESGOTO OU AGUAS PLUVIAIS PREDIAIS</t>
  </si>
  <si>
    <t xml:space="preserve"> 00020085 </t>
  </si>
  <si>
    <t>ANEL BORRACHA, DN 50 MM, PARA TUBO SERIE REFORCADA ESGOTO PREDIAL</t>
  </si>
  <si>
    <t xml:space="preserve"> H395 </t>
  </si>
  <si>
    <t>REDUCAO EXCENTRICA 75 X 50 MM - (ESGOTO)</t>
  </si>
  <si>
    <t xml:space="preserve"> 00007097 </t>
  </si>
  <si>
    <t>TE SANITARIO, PVC, DN 50 X 50 MM, SERIE NORMAL, PARA ESGOTO PREDIAL</t>
  </si>
  <si>
    <t xml:space="preserve"> 00009838 </t>
  </si>
  <si>
    <t>TUBO PVC SERIE NORMAL, DN 50 MM, PARA ESGOTO PREDIAL (NBR 5688)</t>
  </si>
  <si>
    <t xml:space="preserve"> 0105 </t>
  </si>
  <si>
    <t>ARAME GALVANIZADO Nº 14 BWG</t>
  </si>
  <si>
    <t xml:space="preserve"> 1263 </t>
  </si>
  <si>
    <t>DESMOLDANTE PARA CONCRETO</t>
  </si>
  <si>
    <t xml:space="preserve"> H410 </t>
  </si>
  <si>
    <t>TERMINAL DE VENTILACAO DIAMETRO 50 mm - (ESGOTO)</t>
  </si>
  <si>
    <t>IMPERMEABILIZAÇÃO-REBAIXO BANHEIRO COM 4 DEMÃOS DE EMULSÃO ASFÁLTICA</t>
  </si>
  <si>
    <t xml:space="preserve"> 2379 </t>
  </si>
  <si>
    <t>CHAPA GALVANIZADA 40 CM (Nº 26)</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</si>
  <si>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</si>
  <si>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</si>
  <si>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</si>
  <si>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</si>
  <si>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88323 </t>
  </si>
  <si>
    <t>TELHADISTA COM ENCARGOS COMPLEMENTARES</t>
  </si>
  <si>
    <t xml:space="preserve"> 00007175 </t>
  </si>
  <si>
    <t>TELHA DE BARRO / CERAMICA, NAO ESMALTADA, TIPO ROMANA, AMERICANA, PORTUGUESA, FRANCESA, COMPRIMENTO DE *41* CM,  RENDIMENTO DE *16* TELHAS/M2</t>
  </si>
  <si>
    <t xml:space="preserve"> 2811 </t>
  </si>
  <si>
    <t>ALAVANCA PARA BASCULAR TIPO BOLA</t>
  </si>
  <si>
    <t xml:space="preserve"> 2921 </t>
  </si>
  <si>
    <t xml:space="preserve"> 2766 </t>
  </si>
  <si>
    <t>FERRO CHATO 1/8"X1"</t>
  </si>
  <si>
    <t xml:space="preserve"> 2135 </t>
  </si>
  <si>
    <t>VIDRO LISO 4 MM - CORTADO E COLOCADO</t>
  </si>
  <si>
    <t xml:space="preserve"> 3773 </t>
  </si>
  <si>
    <t>EXTINTOR DE AGUA PRESSURIZADA 10L CAPACIDADE EXTINTORA 2-A COM PRESILHA/SETA/SUPORTE</t>
  </si>
  <si>
    <t xml:space="preserve"> 00000370 </t>
  </si>
  <si>
    <t>AREIA MEDIA - POSTO JAZIDA/FORNECEDOR (RETIRADO NA JAZIDA, SEM TRANSPORTE)</t>
  </si>
  <si>
    <t xml:space="preserve"> 00001379 </t>
  </si>
  <si>
    <t>CIMENTO PORTLAND COMPOSTO CP II-32</t>
  </si>
  <si>
    <t xml:space="preserve"> 00044396 </t>
  </si>
  <si>
    <t>COLA BRANCA BASE PVA</t>
  </si>
  <si>
    <t xml:space="preserve"> 00004794 </t>
  </si>
  <si>
    <t>PISO DE BORRACHA ESPORTIVO EM PLACAS 50 X 50 CM, E = 15 MM, PARA ARGAMASSA, PRETO</t>
  </si>
  <si>
    <t xml:space="preserve"> 2226 </t>
  </si>
  <si>
    <t>RASPAGEM E APLICAÇÃO DE RESINA ACRILÍCA (2 DEMAOS)</t>
  </si>
  <si>
    <t xml:space="preserve"> 2223 </t>
  </si>
  <si>
    <t>PISO FUNDIDO DE GRANITINA 8MM(COM JUNTA 27 MM /GRANA /CERA/MAO OBRA)</t>
  </si>
  <si>
    <t xml:space="preserve"> 00010709 </t>
  </si>
  <si>
    <t>CARPETE DE NYLON EM MANTA PARA TRAFEGO COMERCIAL PESADO, E = 9 A 10 MM (INSTALADO)</t>
  </si>
  <si>
    <t xml:space="preserve"> 00003768 </t>
  </si>
  <si>
    <t>LIXA EM FOLHA PARA FERRO, NUMERO 150</t>
  </si>
  <si>
    <t xml:space="preserve"> 2212 </t>
  </si>
  <si>
    <t>ZARCAO/CROMATO DE ZINCO</t>
  </si>
  <si>
    <t xml:space="preserve"> 4.4.10.4 </t>
  </si>
  <si>
    <t xml:space="preserve"> 2260 </t>
  </si>
  <si>
    <t>TELA ARTISTICA # 3 CM FIO 14</t>
  </si>
  <si>
    <t xml:space="preserve"> 2150 </t>
  </si>
  <si>
    <t>CHAPA DE AÇO DOBRADA Nº 13 (2,25 MM)</t>
  </si>
  <si>
    <t xml:space="preserve"> 2903 </t>
  </si>
  <si>
    <t xml:space="preserve"> 2377 </t>
  </si>
  <si>
    <t>TUBO INDUSTRIAL 40X40 CHAPA 13 (2,25 MM)</t>
  </si>
  <si>
    <t xml:space="preserve"> 2376 </t>
  </si>
  <si>
    <t>TUBO INDUSTRIAL 2" CHAPA 13 (2,25 MM)</t>
  </si>
  <si>
    <t xml:space="preserve"> H664 </t>
  </si>
  <si>
    <t>VÁLVULA DE DESCARGA DUPLO ACIONAMENTO HIDRA/DOCOL ( BASE E ACABAMENTO CROMADO ANTIVANDALISMO)</t>
  </si>
  <si>
    <t xml:space="preserve"> H179 </t>
  </si>
  <si>
    <t>LIGACAO FLEXIVEL METÁLICO DIAMETRO 1/2" (ENGATE)</t>
  </si>
  <si>
    <t xml:space="preserve"> H148 </t>
  </si>
  <si>
    <t>CUBA DE LOUÇA DE EMBUTIR OVAL MÉDIA</t>
  </si>
  <si>
    <t xml:space="preserve"> 2401001020 </t>
  </si>
  <si>
    <t>AGESUL</t>
  </si>
  <si>
    <t xml:space="preserve">LAVATORIO DE CANTO LOUCA BRANCA SUSPENSO *40 X 30* CM, FORNECIMENTO E INSTALACAO </t>
  </si>
  <si>
    <t xml:space="preserve">TORNEIRA DE MESA PARA LAVATÓRIO DIÂMETRO DE 1/2" </t>
  </si>
  <si>
    <t xml:space="preserve"> 080819 </t>
  </si>
  <si>
    <t xml:space="preserve">SIFÃO METÁLICO PARA TANQUE DE 1 1/4" X 1 1/2" </t>
  </si>
  <si>
    <t xml:space="preserve"> 080830 </t>
  </si>
  <si>
    <t xml:space="preserve">VÁLVULA PARA TANQUE METÁLICA DIAM. 1" SEM LADRAO </t>
  </si>
  <si>
    <t xml:space="preserve">LIGAÇÃO FLEXÍVEL METÁLICA DIAM.1/2"(ENGATE) </t>
  </si>
  <si>
    <t xml:space="preserve"> H578 </t>
  </si>
  <si>
    <t>SIFAO PARA LAVATORIO DIAMETRO 1" X 1.1/2" - PVC</t>
  </si>
  <si>
    <t xml:space="preserve"> H209 </t>
  </si>
  <si>
    <t>REGISTRO DE PRESSAO C/CANOPLA DIAM. 3/4"</t>
  </si>
  <si>
    <t xml:space="preserve"> H559 </t>
  </si>
  <si>
    <t>REGISTRO DE ESFERA DIAM. 1" (METAL)</t>
  </si>
  <si>
    <t xml:space="preserve"> H217 </t>
  </si>
  <si>
    <t>TANQUE MARMORE/GRANITO SINTÉTICO 1 CUBA E 1 BATEDOR</t>
  </si>
  <si>
    <t xml:space="preserve"> 00007604 </t>
  </si>
  <si>
    <t>TORNEIRA METALICA CROMADA PARA TANQUE / JARDIM, SEM BICO , CANO LONGO, DE PAREDE, PADRAO POPULAR / USO GERAL, 1/2 " OU 3/4 " (REF 1126)</t>
  </si>
  <si>
    <t xml:space="preserve"> H485 </t>
  </si>
  <si>
    <t>SIFAO PARA TANQUE 1" X 1.1/2" PVC</t>
  </si>
  <si>
    <t xml:space="preserve"> H575 </t>
  </si>
  <si>
    <t xml:space="preserve"> H552 </t>
  </si>
  <si>
    <t>CUBA INOX 35X40X15CM E=0,6MM-AÇO 304 (CUBA Nº3)</t>
  </si>
  <si>
    <t xml:space="preserve"> H574 </t>
  </si>
  <si>
    <t xml:space="preserve"> H696 </t>
  </si>
  <si>
    <t>TORNEIRA DE MESA PARA PIA DIAMETRO 1/2 - BICA MÓVEL</t>
  </si>
  <si>
    <t xml:space="preserve"> 102591 </t>
  </si>
  <si>
    <t>FURO EM CAIXA D'ÁGUA COM ESPESSURA DE 2 ATÉ 5 MM E DIÂMETRO DE 25 MM. AF_06/2021</t>
  </si>
  <si>
    <t xml:space="preserve"> 102595 </t>
  </si>
  <si>
    <t>FURO EM CAIXA D'ÁGUA COM ESPESSURA DE 2 ATÉ 5 MM E DIÂMETRO DE 40 MM. AF_06/2021</t>
  </si>
  <si>
    <t xml:space="preserve"> 102607 </t>
  </si>
  <si>
    <t>CAIXA D´ÁGUA EM POLIETILENO, 1000 LITROS - FORNECIMENTO E INSTALAÇÃO. AF_06/2021</t>
  </si>
  <si>
    <t xml:space="preserve"> 94489 </t>
  </si>
  <si>
    <t>REGISTRO DE ESFERA, PVC, SOLDÁVEL, COM VOLANTE, DN  25 MM - FORNECIMENTO E INSTALAÇÃO. AF_08/2021</t>
  </si>
  <si>
    <t xml:space="preserve"> 94491 </t>
  </si>
  <si>
    <t>REGISTRO DE ESFERA, PVC, SOLDÁVEL, COM VOLANTE, DN  40 MM - FORNECIMENTO E INSTALAÇÃO. AF_08/2021</t>
  </si>
  <si>
    <t xml:space="preserve"> 94648 </t>
  </si>
  <si>
    <t>TUBO, PVC, SOLDÁVEL, DN  25 MM, INSTALADO EM RESERVAÇÃO DE ÁGUA DE EDIFICAÇÃO QUE POSSUA RESERVATÓRIO DE FIBRA/FIBROCIMENTO   FORNECIMENTO E INSTALAÇÃO. AF_06/2016</t>
  </si>
  <si>
    <t xml:space="preserve"> 94650 </t>
  </si>
  <si>
    <t>TUBO, PVC, SOLDÁVEL, DN 40 MM, INSTALADO EM RESERVAÇÃO DE ÁGUA DE EDIFICAÇÃO QUE POSSUA RESERVATÓRIO DE FIBRA/FIBROCIMENTO   FORNECIMENTO E INSTALAÇÃO. AF_06/2016</t>
  </si>
  <si>
    <t xml:space="preserve"> 94676 </t>
  </si>
  <si>
    <t>JOELHO 90 GRAUS, PVC, SOLDÁVEL, DN 40 MM INSTALADO EM RESERVAÇÃO DE ÁGUA DE EDIFICAÇÃO QUE POSSUA RESERVATÓRIO DE FIBRA/FIBROCIMENTO   FORNECIMENTO E INSTALAÇÃO. AF_06/2016</t>
  </si>
  <si>
    <t xml:space="preserve"> 94688 </t>
  </si>
  <si>
    <t>TÊ, PVC, SOLDÁVEL, DN  25 MM INSTALADO EM RESERVAÇÃO DE ÁGUA DE EDIFICAÇÃO QUE POSSUA RESERVATÓRIO DE FIBRA/FIBROCIMENTO   FORNECIMENTO E INSTALAÇÃO. AF_06/2016</t>
  </si>
  <si>
    <t xml:space="preserve"> 94692 </t>
  </si>
  <si>
    <t>TÊ, PVC, SOLDÁVEL, DN 40 MM INSTALADO EM RESERVAÇÃO DE ÁGUA DE EDIFICAÇÃO QUE POSSUA RESERVATÓRIO DE FIBRA/FIBROCIMENTO   FORNECIMENTO E INSTALAÇÃO. AF_06/2016</t>
  </si>
  <si>
    <t xml:space="preserve"> 94703 </t>
  </si>
  <si>
    <t>ADAPTADOR COM FLANGE E ANEL DE VEDAÇÃO, PVC, SOLDÁVEL, DN  25 MM X 3/4 , INSTALADO EM RESERVAÇÃO DE ÁGUA DE EDIFICAÇÃO QUE POSSUA RESERVATÓRIO DE FIBRA/FIBROCIMENTO   FORNECIMENTO E INSTALAÇÃO. AF_06/2016</t>
  </si>
  <si>
    <t xml:space="preserve"> 94705 </t>
  </si>
  <si>
    <t>ADAPTADOR COM FLANGE E ANEL DE VEDAÇÃO, PVC, SOLDÁVEL, DN 40 MM X 1 1/4 , INSTALADO EM RESERVAÇÃO DE ÁGUA DE EDIFICAÇÃO QUE POSSUA RESERVATÓRIO DE FIBRA/FIBROCIMENTO   FORNECIMENTO E INSTALAÇÃO. AF_06/2016</t>
  </si>
  <si>
    <t xml:space="preserve"> 94796 </t>
  </si>
  <si>
    <t>TORNEIRA DE BOIA PARA CAIXA D'ÁGUA, ROSCÁVEL, 3/4" - FORNECIMENTO E INSTALAÇÃO. AF_08/2021</t>
  </si>
  <si>
    <t xml:space="preserve"> 00000083 </t>
  </si>
  <si>
    <t>ADAPTADOR PVC SOLDAVEL, COM FLANGES LIVRES, 75 MM X 2  1/2", PARA CAIXA D' AGUA</t>
  </si>
  <si>
    <t xml:space="preserve"> H558 </t>
  </si>
  <si>
    <t>REGISTRO DE ESFERA DIAM.3/4" (METAL)</t>
  </si>
  <si>
    <t xml:space="preserve"> H566 </t>
  </si>
  <si>
    <t>REGISTRO DE ESFERA DIAM.2.1/2" (METAL)</t>
  </si>
  <si>
    <t xml:space="preserve"> 00009871 </t>
  </si>
  <si>
    <t>TUBO PVC, SOLDAVEL, DE 75 MM, AGUA FRIA (NBR-5648)</t>
  </si>
  <si>
    <t xml:space="preserve"> 00000065 </t>
  </si>
  <si>
    <t>ADAPTADOR PVC SOLDAVEL CURTO COM BOLSA E ROSCA, 25 MM X 3/4", PARA AGUA FRIA</t>
  </si>
  <si>
    <t xml:space="preserve"> H299 </t>
  </si>
  <si>
    <t>ADAPTADOR SOLDÁVEL CURTO COM BOLSA E ROSCA PARA REGISTRO 75X2.1/2"</t>
  </si>
  <si>
    <t xml:space="preserve"> H318 </t>
  </si>
  <si>
    <t>LUVA SOLDAVEL 50 MM</t>
  </si>
  <si>
    <t xml:space="preserve"> H282 </t>
  </si>
  <si>
    <t>LUVA SOLDAVEL 75 MM</t>
  </si>
  <si>
    <t xml:space="preserve"> 00003906 </t>
  </si>
  <si>
    <t>LUVA SOLDAVEL COM ROSCA, PVC, 25 MM X 3/4", PARA AGUA FRIA PREDIAL</t>
  </si>
  <si>
    <t xml:space="preserve"> H595 </t>
  </si>
  <si>
    <t>BUCHA DE REDUÇÃO SOLDAVEL LONGA 75 X 50 MM</t>
  </si>
  <si>
    <t xml:space="preserve"> 00003536 </t>
  </si>
  <si>
    <t>JOELHO PVC, SOLDAVEL, 90 GRAUS, 32 MM, COR MARROM, PARA AGUA FRIA PREDIAL</t>
  </si>
  <si>
    <t xml:space="preserve"> H169 </t>
  </si>
  <si>
    <t>JOELHO 90 GRAUS SOLDAVEL DIAMETRO 75 MM</t>
  </si>
  <si>
    <t xml:space="preserve"> H226 </t>
  </si>
  <si>
    <t xml:space="preserve"> H522 </t>
  </si>
  <si>
    <t>TE DE REDUCAO 90 GRAUS SOLDAVEL 75X50 MM</t>
  </si>
  <si>
    <t xml:space="preserve"> H331 </t>
  </si>
  <si>
    <t>CORPO RALO SECO CILINDRICO 100 X 40 MM</t>
  </si>
  <si>
    <t xml:space="preserve"> H357 </t>
  </si>
  <si>
    <t>GRELHA REDONDA ACO INOX SIMPLES 100 MM (ESGOTO)</t>
  </si>
  <si>
    <t xml:space="preserve"> H359 </t>
  </si>
  <si>
    <t>GRELHA REDONDA ACO INOX ROTATIVA 100 MM (ESGOTO)</t>
  </si>
  <si>
    <t xml:space="preserve"> 00003516 </t>
  </si>
  <si>
    <t>JOELHO PVC, SOLDAVEL, BB, 45 GRAUS, DN 40 MM, PARA ESGOTO PREDIAL</t>
  </si>
  <si>
    <t xml:space="preserve"> H387 </t>
  </si>
  <si>
    <t xml:space="preserve"> H384 </t>
  </si>
  <si>
    <t>JUNCAO SIMPLES DIAMETRO 100 X 100 mm (ESGOTO)</t>
  </si>
  <si>
    <t xml:space="preserve"> H396 </t>
  </si>
  <si>
    <t>REDUCAO EXCENTRICA 100 X 50 MM - (ESGOTO)</t>
  </si>
  <si>
    <t xml:space="preserve"> 00003148 </t>
  </si>
  <si>
    <t>FITA VEDA ROSCA EM ROLOS DE 18 MM X 50 M (L X C)</t>
  </si>
  <si>
    <t xml:space="preserve"> 00003457 </t>
  </si>
  <si>
    <t>COTOVELO 90 GRAUS DE FERRO GALVANIZADO, COM ROSCA BSP, DE 1 1/4"</t>
  </si>
  <si>
    <t xml:space="preserve"> 00004180 </t>
  </si>
  <si>
    <t>NIPLE DE FERRO GALVANIZADO, COM ROSCA BSP, DE 1 1/4"</t>
  </si>
  <si>
    <t xml:space="preserve"> 00006017 </t>
  </si>
  <si>
    <t>REGISTRO GAVETA BRUTO EM LATAO FORJADO, BITOLA 1 1/4 " (REF 1509)</t>
  </si>
  <si>
    <t xml:space="preserve"> 00006296 </t>
  </si>
  <si>
    <t>TE DE FERRO GALVANIZADO, DE 1 1/4"</t>
  </si>
  <si>
    <t xml:space="preserve"> 00007307 </t>
  </si>
  <si>
    <t>FUNDO ANTICORROSIVO PARA METAIS FERROSOS (ZARCAO)</t>
  </si>
  <si>
    <t xml:space="preserve"> 00007698 </t>
  </si>
  <si>
    <t>TUBO ACO GALVANIZADO COM COSTURA, CLASSE MEDIA, DN 1.1/4", E = *3,25* MM, PESO *3,14* KG/M (NBR 5580)</t>
  </si>
  <si>
    <t xml:space="preserve"> C2884 </t>
  </si>
  <si>
    <t>MONTAGEM DE CÂMARA DE DECANTAÇÃO PRÉ-MOLDADA</t>
  </si>
  <si>
    <t>ELEMENTOS DE CONCRETO PRÉ FABRICADO</t>
  </si>
  <si>
    <t xml:space="preserve"> 2025 </t>
  </si>
  <si>
    <t>TELHA ONDULADA 6 MM (L=1,10 M)</t>
  </si>
  <si>
    <t xml:space="preserve"> 00034637 </t>
  </si>
  <si>
    <t>CAIXA D'AGUA EM POLIETILENO 500 LITROS, COM TAMPA</t>
  </si>
  <si>
    <t xml:space="preserve"> H119 </t>
  </si>
  <si>
    <t>BUCHA DE REDUÇÃO SOLDAVEL LONGA 60 X 25 MM</t>
  </si>
  <si>
    <t xml:space="preserve"> H132 </t>
  </si>
  <si>
    <t>BUCHA DE REDUÇÃO SOLDAVEL LONGA 60 X 50 MM</t>
  </si>
  <si>
    <t xml:space="preserve"> H125 </t>
  </si>
  <si>
    <t>BUCHA DE REDUÇÃO SOLDAVEL CURTA DIAM. 75 X 60 MM</t>
  </si>
  <si>
    <t xml:space="preserve"> 052278 </t>
  </si>
  <si>
    <t>CAIXA DE HIDROMETRO</t>
  </si>
  <si>
    <t>INSTALACOES HIDRAULICAS - AGUA</t>
  </si>
  <si>
    <t xml:space="preserve"> 00003471 </t>
  </si>
  <si>
    <t>COTOVELO 90 GRAUS DE FERRO GALVANIZADO, COM ROSCA BSP, DE 2"</t>
  </si>
  <si>
    <t xml:space="preserve"> 00004181 </t>
  </si>
  <si>
    <t>NIPLE DE FERRO GALVANIZADO, COM ROSCA BSP, DE 2"</t>
  </si>
  <si>
    <t xml:space="preserve"> 00006028 </t>
  </si>
  <si>
    <t>REGISTRO GAVETA BRUTO EM LATAO FORJADO, BITOLA 2 " (REF 1509)</t>
  </si>
  <si>
    <t xml:space="preserve"> 00006298 </t>
  </si>
  <si>
    <t>TE DE FERRO GALVANIZADO, DE 2"</t>
  </si>
  <si>
    <t xml:space="preserve"> 00007696 </t>
  </si>
  <si>
    <t>TUBO ACO GALVANIZADO COM COSTURA, CLASSE MEDIA, DN 2", E = *3,65* MM, PESO *5,10* KG/M (NBR 5580)</t>
  </si>
  <si>
    <t xml:space="preserve"> 00011029 </t>
  </si>
  <si>
    <t>HASTE RETA PARA GANCHO DE FERRO GALVANIZADO, COM ROSCA 1/4 " X 30 CM PARA FIXACAO DE TELHA METALICA, INCLUI PORCA E ARRUELAS DE VEDACAO</t>
  </si>
  <si>
    <t xml:space="preserve"> 00040740 </t>
  </si>
  <si>
    <t>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</si>
  <si>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 2073 </t>
  </si>
  <si>
    <t>DILUENTE NR 938 SUMARE/ DILUENTE NR410 RENNER  OU EQUIVALENTE</t>
  </si>
  <si>
    <t xml:space="preserve"> 2074 </t>
  </si>
  <si>
    <t>FUNDO PRIMER ADMIRAL CINZA 581 SUMARÉ / REKOMAR PRB 502 CINZA RENNER OU EQUIVALENTE</t>
  </si>
  <si>
    <t xml:space="preserve"> 00005330 </t>
  </si>
  <si>
    <t>DILUENTE EPOXI</t>
  </si>
  <si>
    <t xml:space="preserve"> 00012815 </t>
  </si>
  <si>
    <t>FITA CREPE ROLO DE 25 MM X 50 M</t>
  </si>
  <si>
    <t xml:space="preserve"> 00044072 </t>
  </si>
  <si>
    <t>PRIMER EPOXI / EPOXIDICO</t>
  </si>
  <si>
    <t xml:space="preserve"> 00007304 </t>
  </si>
  <si>
    <t>TINTA EPOXI BASE AGUA PREMIUM, BRANCA</t>
  </si>
  <si>
    <t xml:space="preserve"> 2414 </t>
  </si>
  <si>
    <t>REDE DE PROTECAO FIO 2MM MALHA 5X5MM COM GANCHO E BUCHA S8 (INCLUSO INSTALAÇÃO)</t>
  </si>
  <si>
    <t xml:space="preserve"> 1896 </t>
  </si>
  <si>
    <t>POLIMENTO DE PISO GRANITINA/CONCRETO/ASSOALHO (COM POLITRIZ)</t>
  </si>
  <si>
    <t xml:space="preserve"> 2467 </t>
  </si>
  <si>
    <t>PRIMER SUPER-GALVITE</t>
  </si>
  <si>
    <t xml:space="preserve"> 2955 </t>
  </si>
  <si>
    <t xml:space="preserve"> H683 </t>
  </si>
  <si>
    <t>TUBO FERRO GALVANIZADO 3"</t>
  </si>
  <si>
    <t xml:space="preserve"> H690 </t>
  </si>
  <si>
    <t>TUBO FERRO GALVANIZADO 1.1/2"</t>
  </si>
  <si>
    <t xml:space="preserve"> 2721 </t>
  </si>
  <si>
    <t>AÇO CA 25A D=20 MM</t>
  </si>
  <si>
    <t xml:space="preserve"> 2956 </t>
  </si>
  <si>
    <t xml:space="preserve"> 2466 </t>
  </si>
  <si>
    <t>CANTONEIRA 1.1/2" X 1.1/2" CH. 3/16"</t>
  </si>
  <si>
    <t xml:space="preserve"> 2722 </t>
  </si>
  <si>
    <t>CHAPA DE AÇO DOBRADA Nº 10 (3,35 MM)</t>
  </si>
  <si>
    <t xml:space="preserve"> 2723 </t>
  </si>
  <si>
    <t xml:space="preserve"> 2957 </t>
  </si>
  <si>
    <t xml:space="preserve"> 2509 </t>
  </si>
  <si>
    <t>CABO DE ACO D=6,35 MM (CORDOALHA)</t>
  </si>
  <si>
    <t xml:space="preserve"> H682 </t>
  </si>
  <si>
    <t>TUBO FERRO GALVANIZADO 2"</t>
  </si>
  <si>
    <t xml:space="preserve"> H669 </t>
  </si>
  <si>
    <t>TUBO FERRO GALVANIZADO 4"</t>
  </si>
  <si>
    <t xml:space="preserve"> 1885 </t>
  </si>
  <si>
    <t>Vidro temperado 10 mm, liso, transparente, com ferragens - Rev 02_10/2021</t>
  </si>
  <si>
    <t>Vidros Temperados</t>
  </si>
  <si>
    <t xml:space="preserve"> 00010420 </t>
  </si>
  <si>
    <t>BACIA SANITARIA (VASO) CONVENCIONAL, DE LOUCA BRANCA, SIFAO APARENTE, SAIDA VERTICAL (SEM ASSENTO)</t>
  </si>
  <si>
    <t xml:space="preserve"> H546 </t>
  </si>
  <si>
    <t>PORTA PAPEL HIGIENICO EM METAL/ACABAMENTO CROMADO C/BUCHAS/PARAFUSOS</t>
  </si>
  <si>
    <t xml:space="preserve"> H709 </t>
  </si>
  <si>
    <t xml:space="preserve"> H668 </t>
  </si>
  <si>
    <t>TARUGO DE NYLON (TECHNYL) DIÂMETRO 25MM</t>
  </si>
  <si>
    <t xml:space="preserve"> H666 </t>
  </si>
  <si>
    <t>BASE PARA VÁLVULA DE DESCARGA (HIDRA/DOCOL OU EQUIVALENTE)</t>
  </si>
  <si>
    <t xml:space="preserve"> H667 </t>
  </si>
  <si>
    <t>TARUGO DE NYLON (TECHNYL) DIÂMETRO 15MM</t>
  </si>
  <si>
    <t xml:space="preserve"> H269 </t>
  </si>
  <si>
    <t>TUBO SOLDAVEL PVC MARROM DIAM. 20 MM</t>
  </si>
  <si>
    <t xml:space="preserve"> H545 </t>
  </si>
  <si>
    <t>PORTA TOALHA HASTE LONGA EM METAL/ACABAMENTO CROMADO C/ BUCHA E PARAFUSO</t>
  </si>
  <si>
    <t xml:space="preserve"> H544 </t>
  </si>
  <si>
    <t>SABONETEIRA EM METAL / ACABAMENTO CROMADO C/ BUCHA/PARAFUSO</t>
  </si>
  <si>
    <t xml:space="preserve"> H486 </t>
  </si>
  <si>
    <t>TAMPA T-5 ARTICULADA 20 X 20 CM</t>
  </si>
  <si>
    <t xml:space="preserve"> H562 </t>
  </si>
  <si>
    <t>REGISTRO DE ESFERA DIAM. 1.1/2" (METAL)</t>
  </si>
  <si>
    <t xml:space="preserve"> H201 </t>
  </si>
  <si>
    <t xml:space="preserve"> H206 </t>
  </si>
  <si>
    <t xml:space="preserve"> 00009872 </t>
  </si>
  <si>
    <t>TUBO PVC, SOLDAVEL, DE 85 MM, AGUA FRIA (NBR-5648)</t>
  </si>
  <si>
    <t xml:space="preserve"> 00000102 </t>
  </si>
  <si>
    <t>ADAPTADOR PVC SOLDAVEL CURTO COM BOLSA E ROSCA, 85 MM X 3", PARA AGUA FRIA</t>
  </si>
  <si>
    <t xml:space="preserve"> 00003904 </t>
  </si>
  <si>
    <t>LUVA PVC SOLDAVEL, 25 MM, PARA AGUA FRIA PREDIAL</t>
  </si>
  <si>
    <t xml:space="preserve"> 00003860 </t>
  </si>
  <si>
    <t>LUVA SOLDAVEL COM ROSCA, PVC, 32 MM X 1", PARA AGUA FRIA PREDIAL</t>
  </si>
  <si>
    <t xml:space="preserve"> H118 </t>
  </si>
  <si>
    <t>BUCHA DE REDUÇÃO SOLDAVEL LONGA 50 X 32 MM</t>
  </si>
  <si>
    <t xml:space="preserve"> 00003503 </t>
  </si>
  <si>
    <t>JOELHO, PVC SOLDAVEL, 45 GRAUS, 50 MM, COR MARROM, PARA AGUA FRIA PREDIAL</t>
  </si>
  <si>
    <t xml:space="preserve"> H170 </t>
  </si>
  <si>
    <t>JOELHO 90 GRAUS SOLDAVEL DIAMETRO 85 MM</t>
  </si>
  <si>
    <t xml:space="preserve"> H280 </t>
  </si>
  <si>
    <t>JOELHO 90 GRAUS C/ROSCA E BUCHA LATAO 1/2"</t>
  </si>
  <si>
    <t xml:space="preserve"> H281 </t>
  </si>
  <si>
    <t>JOELHO 90 GRAUS C/ROSCA E BUCHA LATAO 3/4"</t>
  </si>
  <si>
    <t xml:space="preserve"> H340 </t>
  </si>
  <si>
    <t>CORPO RALO SIFONADO CONICO 100 X 40 MM</t>
  </si>
  <si>
    <t xml:space="preserve"> H351 </t>
  </si>
  <si>
    <t>CURVA 45° DIAMETRO 100 mm (ESGOTO)</t>
  </si>
  <si>
    <t xml:space="preserve"> H346 </t>
  </si>
  <si>
    <t>CURVA 90 GRAUS CURTA DIAMETRO 40 mm (ESGOTO)</t>
  </si>
  <si>
    <t xml:space="preserve"> H374 </t>
  </si>
  <si>
    <t>JUNCAO 45 GRAUS DIAMETRO 40 mm (ESGOTO)</t>
  </si>
  <si>
    <t xml:space="preserve"> H390 </t>
  </si>
  <si>
    <t>LUVA SIMPLES DIAMETRO 50 mm (ESGOTO)</t>
  </si>
  <si>
    <t xml:space="preserve"> H391 </t>
  </si>
  <si>
    <t>LUVA SIMPLES DIAMETRO 75 mm - (ESGOTO)</t>
  </si>
  <si>
    <t xml:space="preserve"> 2034 </t>
  </si>
  <si>
    <t>TIJOLO FURADO 9x19x19 CM</t>
  </si>
  <si>
    <t xml:space="preserve"> 2054 </t>
  </si>
  <si>
    <t>TINTA GRAFITE</t>
  </si>
  <si>
    <t xml:space="preserve"> H665 </t>
  </si>
  <si>
    <t>KIT CAVALETE (D=25MM P/ HIDRÔMETROS 1,5 M3; 3 M3 E 5 M3) +  CAIXA PADRÃO "A" DA SANEAGO</t>
  </si>
  <si>
    <t xml:space="preserve"> 2439 </t>
  </si>
  <si>
    <t>AÇO CA-50 10,0 MM (3/8")</t>
  </si>
  <si>
    <t xml:space="preserve"> H674 </t>
  </si>
  <si>
    <t>RESERVATÓRIO D'ÁGUA TIPO TAÇA METÁLICA 20 M3 - COLUNA SECA 6,0M PINTADA COM LOGOTIPO PADRÃO GOINFRA- AÇO PATINÁVEL</t>
  </si>
  <si>
    <t xml:space="preserve"> 0034 </t>
  </si>
  <si>
    <t>CALCETEIRO</t>
  </si>
  <si>
    <t xml:space="preserve"> 1894 </t>
  </si>
  <si>
    <t>PEDRA PORTUGUESA (PROPORÇÃO 50%/50%)</t>
  </si>
  <si>
    <t xml:space="preserve"> 2370 </t>
  </si>
  <si>
    <t>CHAPA PERFILADA Nº 14</t>
  </si>
  <si>
    <t xml:space="preserve"> 2399 </t>
  </si>
  <si>
    <t>MESA VIBRATÓRIA DE 2X1M, MOTOR DE 1,5CV 2 POLOS COM 3.500 RPM, COM REGULAGEM DA VIBRAÇÃO. (MANUTENÇÃO E DEPRECIAÇÃO DO EQUIPAMENTO) - PREÇO DO EQUIPAMENTO NOVO DIVIDIDO POR 1000</t>
  </si>
  <si>
    <t xml:space="preserve"> 2960 </t>
  </si>
  <si>
    <t xml:space="preserve"> 2726 </t>
  </si>
  <si>
    <t>FERRO CHATO 3/16" X 3/4"</t>
  </si>
  <si>
    <t xml:space="preserve"> 1227 </t>
  </si>
  <si>
    <t>TINTA POLIESPORTIVA</t>
  </si>
  <si>
    <t xml:space="preserve"> 1326 </t>
  </si>
  <si>
    <t>ESTRUTURA METALICA MR250 / ASTM A36  - COTAÇÃO (FABRICAÇÃO E MONTAGEM)</t>
  </si>
  <si>
    <t xml:space="preserve"> 1706 </t>
  </si>
  <si>
    <t>MASSA CORRIDA PVA</t>
  </si>
  <si>
    <t xml:space="preserve"> 2757 </t>
  </si>
  <si>
    <t xml:space="preserve"> 00037595 </t>
  </si>
  <si>
    <t>ARGAMASSA COLANTE TIPO AC III</t>
  </si>
  <si>
    <t xml:space="preserve"> 00038195 </t>
  </si>
  <si>
    <t>PISO PORCELANATO, BORDA RETA, EXTRA, FORMATO MAIOR QUE 2025 CM2</t>
  </si>
  <si>
    <t xml:space="preserve"> 2072 </t>
  </si>
  <si>
    <t>TINTA ADMIRAL ESMALTE SUMARE / REKOMAR FBR RENNER - (AMARELO/AZUL/VERDE) OU EQUIVALENTE</t>
  </si>
  <si>
    <t xml:space="preserve"> 3772 </t>
  </si>
  <si>
    <t>EXTINTOR DE PÓ QUIMICO SECO-6 KG CAPACIDADE EXTINTORA 20 BC COM PRESILHA/SETA/SUPORTE</t>
  </si>
  <si>
    <t xml:space="preserve"> 00038774 </t>
  </si>
  <si>
    <t>LUMINARIA DE EMERGENCIA 30 LEDS, POTENCIA 2 W, BATERIA DE LITIO, AUTONOMIA DE 6 HORAS</t>
  </si>
  <si>
    <t xml:space="preserve"> H725 </t>
  </si>
  <si>
    <t xml:space="preserve"> 00000740 </t>
  </si>
  <si>
    <t>BOMBA CENTRIFUGA MOTOR ELETRICO TRIFASICO 9,86 DIAMETRO DE SUCCAO X ELEVACAO 1" X 1", 4 ESTAGIOS, DIAMETRO DOS ROTORES 4 X 146 MM, HM/Q: 85 M / 14,9 M3/H A 140 M / 4,2 M3/H</t>
  </si>
  <si>
    <t xml:space="preserve"> 00011267 </t>
  </si>
  <si>
    <t>ARRUELA LISA, REDONDA, DE LATAO POLIDO, DIAMETRO NOMINAL 5/8", DIAMETRO EXTERNO = 34 MM, DIAMETRO DO FURO = 17 MM, ESPESSURA = *2,5* MM</t>
  </si>
  <si>
    <t xml:space="preserve"> 00039996 </t>
  </si>
  <si>
    <t>VERGALHAO ZINCADO ROSCA TOTAL, 1/4 " (6,3 MM)</t>
  </si>
  <si>
    <t xml:space="preserve"> 00039997 </t>
  </si>
  <si>
    <t>PORCA ZINCADA, SEXTAVADA, DIAMETRO 1/4"</t>
  </si>
  <si>
    <t xml:space="preserve"> H625 </t>
  </si>
  <si>
    <t xml:space="preserve"> H577 </t>
  </si>
  <si>
    <t xml:space="preserve"> H619 </t>
  </si>
  <si>
    <t xml:space="preserve"> H617 </t>
  </si>
  <si>
    <t>MANGUEIRA DE INCÊNDIO DI=38 MM TIPO 2 COMPRIMENTO 15 M</t>
  </si>
  <si>
    <t xml:space="preserve"> H615 </t>
  </si>
  <si>
    <t>CAIXA DE INCÊNDIO METÁLICA COM SUPORTE PARA MANGUEIRA E TAMPA (17X60X90 CM)</t>
  </si>
  <si>
    <t xml:space="preserve"> 2134 </t>
  </si>
  <si>
    <t>VIDRO LISO 3 MM - CORTADO E COLOCADO</t>
  </si>
  <si>
    <t xml:space="preserve"> H207 </t>
  </si>
  <si>
    <t xml:space="preserve"> 3823 </t>
  </si>
  <si>
    <t>PARAFUSOS SEXTAVADO D=1/4" X 5/8"</t>
  </si>
  <si>
    <t xml:space="preserve"> 00004208 </t>
  </si>
  <si>
    <t>NIPLE DE FERRO GALVANIZADO, COM ROSCA BSP, DE 2 1/2"</t>
  </si>
  <si>
    <t xml:space="preserve"> H695 </t>
  </si>
  <si>
    <t xml:space="preserve"> 98463 </t>
  </si>
  <si>
    <t>SUPORTE ISOLADOR PARA CORDOALHA DE COBRE - FORNECIMENTO E INSTALAÇÃO. AF_12/2017</t>
  </si>
  <si>
    <t xml:space="preserve"> 00000867 </t>
  </si>
  <si>
    <t>CABO DE COBRE NU 50 MM2 MEIO-DURO</t>
  </si>
  <si>
    <t xml:space="preserve"> 3982 </t>
  </si>
  <si>
    <t>CONECTOR DE COMPRESSÃO FORMATO H PARA CABO DE 25 A 70 MM2</t>
  </si>
  <si>
    <t xml:space="preserve"> 3393 </t>
  </si>
  <si>
    <t>SIURB</t>
  </si>
  <si>
    <t>Edificações</t>
  </si>
  <si>
    <t xml:space="preserve"> 1440 </t>
  </si>
  <si>
    <t>ADUBO MINERAL NPK (4/14/8)</t>
  </si>
  <si>
    <t xml:space="preserve"> 0019 </t>
  </si>
  <si>
    <t>JARDINEIRO</t>
  </si>
  <si>
    <t xml:space="preserve"> 2775 </t>
  </si>
  <si>
    <t>GRAMA ESMERALDA EM PLACAS</t>
  </si>
  <si>
    <t xml:space="preserve"> 2057 </t>
  </si>
  <si>
    <t>TERRA VEGETAL</t>
  </si>
  <si>
    <t xml:space="preserve"> 2791 </t>
  </si>
  <si>
    <t>ADUBO MINERAL NPK 10/10/10</t>
  </si>
  <si>
    <t xml:space="preserve"> 2792 </t>
  </si>
  <si>
    <t>CALCÁRIO</t>
  </si>
  <si>
    <t xml:space="preserve"> 91634 </t>
  </si>
  <si>
    <t>GUINDAUTO HIDRÁULICO, CAPACIDADE MÁXIMA DE CARGA 6500 KG, MOMENTO MÁXIMO DE CARGA 5,8 TM, ALCANCE MÁXIMO HORIZONTAL 7,60 M, INCLUSIVE CAMINHÃO TOCO PBT 9.700 KG, POTÊNCIA DE 160 CV - CHP DIURNO. AF_08/2015</t>
  </si>
  <si>
    <t xml:space="preserve"> 91635 </t>
  </si>
  <si>
    <t>GUINDAUTO HIDRÁULICO, CAPACIDADE MÁXIMA DE CARGA 6500 KG, MOMENTO MÁXIMO DE CARGA 5,8 TM, ALCANCE MÁXIMO HORIZONTAL 7,60 M, INCLUSIVE CAMINHÃO TOCO PBT 9.700 KG, POTÊNCIA DE 160 CV - CHI DIURNO. AF_08/2015</t>
  </si>
  <si>
    <t xml:space="preserve"> 00038641 </t>
  </si>
  <si>
    <t>MUDA DE PALMEIRA ARECA, H= *1,50* M</t>
  </si>
  <si>
    <t xml:space="preserve"> 00000359 </t>
  </si>
  <si>
    <t>MUDA DE ARVORE ORNAMENTAL, OITI/AROEIRA SALSA/ANGICO/IPE/JACARANDA OU EQUIVALENTE  DA REGIAO, H= *2* M</t>
  </si>
  <si>
    <t xml:space="preserve"> 00000358 </t>
  </si>
  <si>
    <t>MUDA DE ARVORE ORNAMENTAL, OITI/AROEIRA SALSA/ANGICO/IPE/JACARANDA OU EQUIVALENTE  DA REGIAO, H= *1* M</t>
  </si>
  <si>
    <t xml:space="preserve"> 2912 </t>
  </si>
  <si>
    <t xml:space="preserve"> 080615 </t>
  </si>
  <si>
    <t>PLATAFORMA ELEVAT. TRANSPORTE VERTICAL DESNIVEL DE 2 ATE 4M</t>
  </si>
  <si>
    <t>ELEVADORES - MONTA CARGAS - ACESSIBILIDADE</t>
  </si>
  <si>
    <t xml:space="preserve"> 000109 </t>
  </si>
  <si>
    <t>OPERACAO ORCAMENTO DE OBRAS SBC - COM LEVANTAMENTO FORNECIDO</t>
  </si>
  <si>
    <t>PROJETOS</t>
  </si>
  <si>
    <t xml:space="preserve"> H706 </t>
  </si>
  <si>
    <t>BARRA DE APOIO EM AÇO INOX - 80 CM COM PARAFUSOS E BUCHAS PARA FIXAÇÃO</t>
  </si>
  <si>
    <t xml:space="preserve"> H705 </t>
  </si>
  <si>
    <t>BARRA DE APOIO EM AÇO INOX - 40 CM COM PARAFUSOS E BUCHAS PARA FIXAÇÃO</t>
  </si>
  <si>
    <t xml:space="preserve"> 2869 </t>
  </si>
  <si>
    <t>FITA ANTIDERRAPANTE PARA ÁREAS INTERNAS E EXTERNAS - ALTO TRÁFEGO - USO GERAL, DA 3M OU EQUIVALENTE.</t>
  </si>
  <si>
    <t xml:space="preserve"> 1243 </t>
  </si>
  <si>
    <t>COLA FÓRMICA (1L = 0,83KG)</t>
  </si>
  <si>
    <t xml:space="preserve"> 160665 </t>
  </si>
  <si>
    <t>IOPES</t>
  </si>
  <si>
    <t>Fornecimento e instalação de porta corta-fogo para saída de emergência Dim.: 100x210x5cm, conforme ABNT NBR 11742P, classe P-90, incl. marco, 3 pares de dobradiçaas c/mola, barra anti-panico, pintura esmalte sintetico cor vermelha</t>
  </si>
  <si>
    <t>INSTALAÇÃO DE INCÊNDIO</t>
  </si>
  <si>
    <t>und</t>
  </si>
  <si>
    <t xml:space="preserve"> 2796 </t>
  </si>
  <si>
    <t>PISO DE BORRACHA COLORIDO MODELO TÁTIL ( ALERTA OU DIRECIONAL)</t>
  </si>
  <si>
    <t xml:space="preserve"> 00037558 </t>
  </si>
  <si>
    <t>PLACA DE SINALIZACAO DE SEGURANCA CONTRA INCENDIO, FOTOLUMINESCENTE, RETANGULAR, *20 X 40* CM, EM PVC *2* MM ANTI-CHAMAS (SIMBOLOS, CORES E PICTOGRAMAS CONFORME NBR 16820)</t>
  </si>
  <si>
    <t xml:space="preserve"> 16.18.076 </t>
  </si>
  <si>
    <t>SI-07 PLACA DE SINALIZAÇÃO DE AMBIENTE 500X60MM (PAREDE INTERNA) / BRAILLE</t>
  </si>
  <si>
    <t xml:space="preserve"> 16.18.077 </t>
  </si>
  <si>
    <t>SI-08 PLACA DE SINALIZAÇÃO DE CORRIMÃO 30X30MM (METÃLICA/BRAILLE)</t>
  </si>
  <si>
    <t xml:space="preserve"> 09.08.086 </t>
  </si>
  <si>
    <t>ACIONADOR DO ALARME DE INCÊNDIO</t>
  </si>
  <si>
    <t xml:space="preserve"> 13.02.059 </t>
  </si>
  <si>
    <t>SINALIZAÇÃO VISUAL DE DEGRAUS FITA ADESIVA COR AMARELA 25x200MM (2 FAIXAS)</t>
  </si>
  <si>
    <t xml:space="preserve"> 90680 </t>
  </si>
  <si>
    <t>PERFURATRIZ HIDRÁULICA SOBRE CAMINHÃO COM TRADO CURTO ACOPLADO, PROFUNDIDADE MÁXIMA DE 20 M, DIÂMETRO MÁXIMO DE 1500 MM, POTÊNCIA INSTALADA DE 137 HP, MESA ROTATIVA COM TORQUE MÁXIMO DE 30 KNM - CHP DIURNO. AF_06/2015</t>
  </si>
  <si>
    <t xml:space="preserve"> 90681 </t>
  </si>
  <si>
    <t>PERFURATRIZ HIDRÁULICA SOBRE CAMINHÃO COM TRADO CURTO ACOPLADO, PROFUNDIDADE MÁXIMA DE 20 M, DIÂMETRO MÁXIMO DE 1500 MM, POTÊNCIA INSTALADA DE 137 HP, MESA ROTATIVA COM TORQUE MÁXIMO DE 30 KNM - CHI DIURNO. AF_06/2015</t>
  </si>
  <si>
    <t xml:space="preserve"> 100973 </t>
  </si>
  <si>
    <t>CARGA, MANOBRA E DESCARGA DE SOLOS E MATERIAIS GRANULARES EM CAMINHÃO BASCULANTE 6 M³ - CARGA COM PÁ CARREGADEIRA (CAÇAMBA DE 1,7 A 2,8 M³ / 128 HP) E DESCARGA LIVRE (UNIDADE: M3). AF_07/2020</t>
  </si>
  <si>
    <t>TRAN - TRANSPORTES, CARGAS E DESCARGAS</t>
  </si>
  <si>
    <t xml:space="preserve"> 97913 </t>
  </si>
  <si>
    <t>TRANSPORTE COM CAMINHÃO BASCULANTE DE 6 M³, EM VIA URBANA EM REVESTIMENTO PRIMÁRIO (UNIDADE: M3XKM). AF_07/2020</t>
  </si>
  <si>
    <t>M3XKM</t>
  </si>
  <si>
    <t xml:space="preserve"> 90778 </t>
  </si>
  <si>
    <t>ENGENHEIRO CIVIL DE OBRA PLENO COM ENCARGOS COMPLEMENTARES</t>
  </si>
  <si>
    <t xml:space="preserve"> 00038405 </t>
  </si>
  <si>
    <t>CONCRETO USINADO BOMBEAVEL, CLASSE DE RESISTENCIA C25, COM BRITA 0 E 1, SLUMP = 130 +/- 20 MM, EXCLUI SERVICO DE BOMBEAMENTO (NBR 8953)</t>
  </si>
  <si>
    <t xml:space="preserve"> 2440 </t>
  </si>
  <si>
    <t>AÇO CA-50 12,5 MM (1/2")</t>
  </si>
  <si>
    <t xml:space="preserve"> 1174 </t>
  </si>
  <si>
    <t>BUCHA DE NYLON COM PARAFUSO - S6</t>
  </si>
  <si>
    <t xml:space="preserve"> 2413 </t>
  </si>
  <si>
    <t>PLACA DE INAUGURACAO ACO ESCOVADO 80X60CM</t>
  </si>
  <si>
    <t xml:space="preserve"> 2947 </t>
  </si>
  <si>
    <t xml:space="preserve"> 3828 </t>
  </si>
  <si>
    <t>BASE METÁLICA PARA MASTRO DE 1.1/2"</t>
  </si>
  <si>
    <t xml:space="preserve"> 0110 </t>
  </si>
  <si>
    <t>ÁCIDO MURIÁTICO (D=1,2 KG/L)</t>
  </si>
  <si>
    <t xml:space="preserve"> 2840 </t>
  </si>
  <si>
    <t>DETERGENTE AMONIACAL (D=1,01 KG/L)</t>
  </si>
  <si>
    <t xml:space="preserve"> 1971 </t>
  </si>
  <si>
    <t>SABAO EM PO</t>
  </si>
  <si>
    <r>
      <t xml:space="preserve">_______________________________________________________________
</t>
    </r>
    <r>
      <rPr>
        <b/>
        <sz val="10"/>
        <rFont val="Times New Roman"/>
        <family val="1"/>
      </rPr>
      <t>PAS - PROJETO ASSESSORIA E SISTEMA LTDA.</t>
    </r>
  </si>
  <si>
    <t>CENTRO DE ENSINO EM PERÍODO INTEGRAL LYCEU DE GOIÂNIA</t>
  </si>
  <si>
    <t>CIDADE</t>
  </si>
  <si>
    <t>GOIÂNIA - GO</t>
  </si>
  <si>
    <t>RUA 21,10 - ST. CENTRAL</t>
  </si>
  <si>
    <t xml:space="preserve">END.: </t>
  </si>
  <si>
    <t>RUA 21,10 - ST. CENTRAL                                                                                                                                                                                                                                                                                      ÁREA:   ÁREA CONSTRUIDA 2.578,45 M² | Á CONSTRUIR 170,72 M² | TOTAL 2.749,17 M²</t>
  </si>
  <si>
    <t>LOCAL:</t>
  </si>
  <si>
    <t xml:space="preserve">GOIÂNIA – GO    </t>
  </si>
  <si>
    <t>ÁREA:</t>
  </si>
  <si>
    <t>ITEM</t>
  </si>
  <si>
    <t>SERVIÇOS</t>
  </si>
  <si>
    <t>DESCRIÇÃO</t>
  </si>
  <si>
    <t>UND</t>
  </si>
  <si>
    <t>QUANT.</t>
  </si>
  <si>
    <t>PARC.MAIOR RELEV. (50%)</t>
  </si>
  <si>
    <t>1.0</t>
  </si>
  <si>
    <t>2.0</t>
  </si>
  <si>
    <t>3.0</t>
  </si>
  <si>
    <t>(*) Para os fins do inciso I dp § 1º do Art. 30 da Lei Federal 8.666/93, são consideradas parcelas de maior relevância técnica as execuções apresentadas</t>
  </si>
  <si>
    <t>BDI:</t>
  </si>
  <si>
    <t>Planilha Orçamentária Resumida</t>
  </si>
  <si>
    <t xml:space="preserve">SERVIÇOS DE TERRA </t>
  </si>
  <si>
    <t>FUNDAÇÃO E SONDAGEM</t>
  </si>
  <si>
    <t>BLOCO 4 - QUADRAS COBERTA</t>
  </si>
  <si>
    <t>3.1</t>
  </si>
  <si>
    <t>3.2</t>
  </si>
  <si>
    <t>3.3</t>
  </si>
  <si>
    <t>3.4</t>
  </si>
  <si>
    <t>3.5</t>
  </si>
  <si>
    <t>4.1</t>
  </si>
  <si>
    <t>4.2</t>
  </si>
  <si>
    <t>4.3</t>
  </si>
  <si>
    <t>4.4</t>
  </si>
  <si>
    <t>4.5</t>
  </si>
  <si>
    <t>4.6</t>
  </si>
  <si>
    <t>4.7</t>
  </si>
  <si>
    <t>4.8</t>
  </si>
  <si>
    <t>6.1</t>
  </si>
  <si>
    <t>6.2</t>
  </si>
  <si>
    <t>6.3</t>
  </si>
  <si>
    <t>ESTRUTURA DE PAREDES ADICIONAIS E BASE DAS PLATAFORMAS</t>
  </si>
  <si>
    <t>6.4</t>
  </si>
  <si>
    <t>6.5</t>
  </si>
  <si>
    <t>Cronograma Físico e Financeiro</t>
  </si>
  <si>
    <t>Total Por Etapa</t>
  </si>
  <si>
    <t>30 DIAS</t>
  </si>
  <si>
    <t>60 DIAS</t>
  </si>
  <si>
    <t>90 DIAS</t>
  </si>
  <si>
    <t>120 DIAS</t>
  </si>
  <si>
    <t>150 DIAS</t>
  </si>
  <si>
    <t>180 DIAS</t>
  </si>
  <si>
    <t>210 DIAS</t>
  </si>
  <si>
    <t>240 DIAS</t>
  </si>
  <si>
    <t>270 DIAS</t>
  </si>
  <si>
    <t>300 DIAS</t>
  </si>
  <si>
    <t>Porcentagem</t>
  </si>
  <si>
    <t>Custo</t>
  </si>
  <si>
    <t>Porcentagem Acumulado</t>
  </si>
  <si>
    <t>Custo Acumulado</t>
  </si>
  <si>
    <t>DETALHAMENTO DA COMPOSIÇÃO DE BDI</t>
  </si>
  <si>
    <t>COMPOSIÇÃO BDI PARA OBRAS CIVIS</t>
  </si>
  <si>
    <t>COEF.</t>
  </si>
  <si>
    <t>TAXA % (a.m)</t>
  </si>
  <si>
    <t>% no preço de venda</t>
  </si>
  <si>
    <t>5) Administração Central</t>
  </si>
  <si>
    <t>6) Despesas Financeiras</t>
  </si>
  <si>
    <t>7) Seguros + Garantias</t>
  </si>
  <si>
    <t>8) Risco</t>
  </si>
  <si>
    <t>9) Lucro</t>
  </si>
  <si>
    <t>BDI - FINAL</t>
  </si>
  <si>
    <t xml:space="preserve">AMPLIAÇÃO E REFORMA </t>
  </si>
  <si>
    <t>9.538,79M²</t>
  </si>
  <si>
    <t>SISTEMA DE PROTEÇÃO</t>
  </si>
  <si>
    <t xml:space="preserve"> 2.6</t>
  </si>
  <si>
    <t xml:space="preserve"> 2.7</t>
  </si>
  <si>
    <r>
      <rPr>
        <b/>
        <sz val="11"/>
        <rFont val="Times New Roman"/>
        <family val="1"/>
      </rPr>
      <t xml:space="preserve">CRE: </t>
    </r>
    <r>
      <rPr>
        <sz val="11"/>
        <rFont val="Times New Roman"/>
        <family val="1"/>
      </rPr>
      <t xml:space="preserve">   </t>
    </r>
  </si>
  <si>
    <t xml:space="preserve">OBRA:                                                </t>
  </si>
  <si>
    <t>1) COFINS</t>
  </si>
  <si>
    <t>2) PIS</t>
  </si>
  <si>
    <t>3) ISSQN</t>
  </si>
  <si>
    <t>4) CPRB</t>
  </si>
  <si>
    <t xml:space="preserve"> COMPOSIÇÃO 132</t>
  </si>
  <si>
    <t xml:space="preserve"> 6.2.5</t>
  </si>
  <si>
    <t xml:space="preserve"> 6.2.6</t>
  </si>
  <si>
    <t xml:space="preserve"> 6.2.7</t>
  </si>
  <si>
    <t xml:space="preserve"> 6.2.8</t>
  </si>
  <si>
    <t xml:space="preserve"> 6.2.9</t>
  </si>
  <si>
    <t xml:space="preserve"> 6.2.10</t>
  </si>
  <si>
    <t xml:space="preserve"> 6.2.11</t>
  </si>
  <si>
    <t xml:space="preserve"> 6.2.12</t>
  </si>
  <si>
    <t xml:space="preserve"> 6.2.13</t>
  </si>
  <si>
    <t xml:space="preserve"> 6.2.14</t>
  </si>
  <si>
    <t>RAMPA DE ACESSIBILIDADE PARA CALÇADA EM CONCRETO DESEMPENADO (CALÇADA + ÁREA EXTERNAS)</t>
  </si>
  <si>
    <t>PORTA DE CORRER DE 04 FOLHAS EM VIDRO (DUAS FIXAS E DUAS MÓVEIS) PF - 6 C/FERRAGENS</t>
  </si>
  <si>
    <t xml:space="preserve">BANCADA DE GRANITO </t>
  </si>
  <si>
    <t xml:space="preserve"> 3.2.3.1.2</t>
  </si>
  <si>
    <t xml:space="preserve"> 3.2.3.1.3</t>
  </si>
  <si>
    <t xml:space="preserve"> 3.2.3.1.4</t>
  </si>
  <si>
    <t xml:space="preserve"> 3.2.3.2.2</t>
  </si>
  <si>
    <t xml:space="preserve"> 3.2.3.2.3</t>
  </si>
  <si>
    <t xml:space="preserve"> 180506 </t>
  </si>
  <si>
    <t>PORTA DE CORRER DE 04 FOLHAS EM VIDRO (DUAS FIXAS E DUAS MÓVEIS) PF-6 C/ FERRAGENS</t>
  </si>
  <si>
    <t xml:space="preserve"> 2813 </t>
  </si>
  <si>
    <t>RODÍZIO SIMPLES 1 1/4" COM PINO</t>
  </si>
  <si>
    <t xml:space="preserve"> 2820 </t>
  </si>
  <si>
    <t>ROLDANA EM FERRO 1 1/2" PARA PORTA DE CORRER</t>
  </si>
  <si>
    <t xml:space="preserve"> 1380 </t>
  </si>
  <si>
    <t>FECHADURA PARA PORTA CORRER (BICO PAPAGAIO) REF.: 1222 LAFONTE/1065-E30 IMAB OU EQUIVALENTE</t>
  </si>
  <si>
    <t xml:space="preserve"> 2931 </t>
  </si>
  <si>
    <t xml:space="preserve"> 2815 </t>
  </si>
  <si>
    <t>PUXADOR TIPO ALÇA FERRO CROMADO 10CM PARA PORTA DE CORRER</t>
  </si>
  <si>
    <t xml:space="preserve"> 3.1.3.2</t>
  </si>
  <si>
    <t xml:space="preserve"> 3.1.3.3</t>
  </si>
  <si>
    <t xml:space="preserve"> 3.1.3.4</t>
  </si>
  <si>
    <t xml:space="preserve"> 3.1.3.5</t>
  </si>
  <si>
    <t>REVESTIMENTO CERÂMICO PARA PISO COM PLACAS TIPO PORCELANATO EM TEXTURA AMADEIRADA E ACABAMENTO NATURAL ACETINADO (SEM POLIMENTO) 60X60</t>
  </si>
  <si>
    <t>Pintura de acabamento com aplicação de 02 demãos de tinta mineral em pó (Hidracor ou similar)</t>
  </si>
  <si>
    <t xml:space="preserve"> 4056 </t>
  </si>
  <si>
    <t>Restauro - Enceramento com cera de carnauba e de abelha em peças de madeira - Rev. 02  02/2022</t>
  </si>
  <si>
    <t xml:space="preserve">PINTURA </t>
  </si>
  <si>
    <t xml:space="preserve"> 4.3.6</t>
  </si>
  <si>
    <t xml:space="preserve"> 4.3.6.1</t>
  </si>
  <si>
    <t xml:space="preserve"> 4.3.6.2</t>
  </si>
  <si>
    <t>4.3.6.3</t>
  </si>
  <si>
    <t>4.3.6.3.1</t>
  </si>
  <si>
    <t>4.3.6.3.2</t>
  </si>
  <si>
    <t>4.3.6.3.4</t>
  </si>
  <si>
    <t>4.3.7</t>
  </si>
  <si>
    <t>4.3.7.1</t>
  </si>
  <si>
    <t>4.3.7.2</t>
  </si>
  <si>
    <t>4.3.7.3</t>
  </si>
  <si>
    <t>4.3.7.4</t>
  </si>
  <si>
    <t>4.3.7.5</t>
  </si>
  <si>
    <t>4.3.7.6</t>
  </si>
  <si>
    <t>4.3.7.7</t>
  </si>
  <si>
    <t>4.3.7.8</t>
  </si>
  <si>
    <t>4.3.7.9</t>
  </si>
  <si>
    <t>4.3.7.10</t>
  </si>
  <si>
    <t>4.3.8</t>
  </si>
  <si>
    <t>4.3.8.1</t>
  </si>
  <si>
    <t>4.3.8.1.1</t>
  </si>
  <si>
    <t>4.3.8.1.2</t>
  </si>
  <si>
    <t>4.3.8.1.3</t>
  </si>
  <si>
    <t>4.3.8.1.4</t>
  </si>
  <si>
    <t>4.3.8.1.5</t>
  </si>
  <si>
    <t>4.3.8.1.6</t>
  </si>
  <si>
    <t>4.3.8.1.7</t>
  </si>
  <si>
    <t>4.3.8.1.8</t>
  </si>
  <si>
    <t>4.3.8.1.9</t>
  </si>
  <si>
    <t>4.3.8.1.10</t>
  </si>
  <si>
    <t>4.3.8.1.11</t>
  </si>
  <si>
    <t>4.3.8.1.12</t>
  </si>
  <si>
    <t>4.3.8.1.13</t>
  </si>
  <si>
    <t>4.3.8.1.14</t>
  </si>
  <si>
    <t>4.3.8.1.15</t>
  </si>
  <si>
    <t>4.3.8.1.16</t>
  </si>
  <si>
    <t>4.3.8.1.17</t>
  </si>
  <si>
    <t>4.3.8.1.18</t>
  </si>
  <si>
    <t>4.3.8.1.19</t>
  </si>
  <si>
    <t>4.3.8.1.20</t>
  </si>
  <si>
    <t>4.3.8.1.21</t>
  </si>
  <si>
    <t>4.3.8.1.22</t>
  </si>
  <si>
    <t>4.3.8.1.23</t>
  </si>
  <si>
    <t>4.3.8.1.24</t>
  </si>
  <si>
    <t>4.3.8.1.25</t>
  </si>
  <si>
    <t>4.3.8.1.26</t>
  </si>
  <si>
    <t>4.3.8.1.27</t>
  </si>
  <si>
    <t>4.3.8.2</t>
  </si>
  <si>
    <t>4.3.8.2.1</t>
  </si>
  <si>
    <t>4.3.8.2.2</t>
  </si>
  <si>
    <t>4.3.8.2.3</t>
  </si>
  <si>
    <t>4.3.8.2.4</t>
  </si>
  <si>
    <t>4.3.8.2.5</t>
  </si>
  <si>
    <t>4.3.8.2.6</t>
  </si>
  <si>
    <t>4.3.8.2.7</t>
  </si>
  <si>
    <t>4.3.8.2.8</t>
  </si>
  <si>
    <t>4.3.8.2.9</t>
  </si>
  <si>
    <t>4.3.8.2.10</t>
  </si>
  <si>
    <t>4.3.8.2.11</t>
  </si>
  <si>
    <t>4.3.8.2.12</t>
  </si>
  <si>
    <t>4.3.8.2.13</t>
  </si>
  <si>
    <t>4.3.8.2.14</t>
  </si>
  <si>
    <t>4.3.8.2.15</t>
  </si>
  <si>
    <t>4.3.8.2.16</t>
  </si>
  <si>
    <t>4.3.8.2.17</t>
  </si>
  <si>
    <t>4.3.8.2.18</t>
  </si>
  <si>
    <t>4.3.8.2.19</t>
  </si>
  <si>
    <t>4.3.8.2.20</t>
  </si>
  <si>
    <t>4.3.8.2.21</t>
  </si>
  <si>
    <t>4.3.8.2.22</t>
  </si>
  <si>
    <t>4.3.8.2.23</t>
  </si>
  <si>
    <t>4.3.8.2.24</t>
  </si>
  <si>
    <t>4.3.8.2.25</t>
  </si>
  <si>
    <t>4.3.8.2.26</t>
  </si>
  <si>
    <t>4.3.8.2.27</t>
  </si>
  <si>
    <t>4.3.8.2.28</t>
  </si>
  <si>
    <t>4.3.8.2.29</t>
  </si>
  <si>
    <t>4.3.8.2.30</t>
  </si>
  <si>
    <t>4.3.8.2.31</t>
  </si>
  <si>
    <t>4.3.8.2.32</t>
  </si>
  <si>
    <t>4.3.8.2.33</t>
  </si>
  <si>
    <t>4.3.8.2.34</t>
  </si>
  <si>
    <t>4.3.8.3</t>
  </si>
  <si>
    <t>4.3.8.3.1</t>
  </si>
  <si>
    <t>4.3.8.3.2</t>
  </si>
  <si>
    <t>4.3.8.3.3</t>
  </si>
  <si>
    <t>4.3.8.3.4</t>
  </si>
  <si>
    <t>4.3.8.3.5</t>
  </si>
  <si>
    <t>4.3.8.3.6</t>
  </si>
  <si>
    <t>4.3.8.3.7</t>
  </si>
  <si>
    <t>4.3.8.3.8</t>
  </si>
  <si>
    <t>4.3.8.3.9</t>
  </si>
  <si>
    <t>4.3.8.3.10</t>
  </si>
  <si>
    <t>4.3.8.3.11</t>
  </si>
  <si>
    <t>4.3.8.3.12</t>
  </si>
  <si>
    <t>4.3.8.3.13</t>
  </si>
  <si>
    <t>4.3.8.3.14</t>
  </si>
  <si>
    <t>4.3.8.3.15</t>
  </si>
  <si>
    <t>4.3.8.3.16</t>
  </si>
  <si>
    <t>4.3.8.3.17</t>
  </si>
  <si>
    <t>4.3.8.3.18</t>
  </si>
  <si>
    <t>4.3.8.3.19</t>
  </si>
  <si>
    <t>4.3.8.3.20</t>
  </si>
  <si>
    <t>4.3.8.3.21</t>
  </si>
  <si>
    <t>4.3.8.3.22</t>
  </si>
  <si>
    <t xml:space="preserve"> 2322 </t>
  </si>
  <si>
    <t>Outras Pinturas</t>
  </si>
  <si>
    <t xml:space="preserve"> 10553 </t>
  </si>
  <si>
    <t>Encargos Complementares - Pintor</t>
  </si>
  <si>
    <t xml:space="preserve"> 00004783 </t>
  </si>
  <si>
    <t>PINTOR (HORISTA)</t>
  </si>
  <si>
    <t xml:space="preserve"> 00007342 </t>
  </si>
  <si>
    <t>TINTA MINERAL IMPERMEAVEL EM PO, BRANCA</t>
  </si>
  <si>
    <t xml:space="preserve"> 3179 </t>
  </si>
  <si>
    <t>Cera de abelha clarificada em escamas kg</t>
  </si>
  <si>
    <t xml:space="preserve"> 3183 </t>
  </si>
  <si>
    <t>Cera de carnauba clarificada kg</t>
  </si>
  <si>
    <t>pote</t>
  </si>
  <si>
    <t xml:space="preserve"> 3181 </t>
  </si>
  <si>
    <t>Parafina lentilha granulada kg</t>
  </si>
  <si>
    <t xml:space="preserve"> 3182 </t>
  </si>
  <si>
    <t>Resina de damar kg</t>
  </si>
  <si>
    <t>kg</t>
  </si>
  <si>
    <t xml:space="preserve"> 00005318 </t>
  </si>
  <si>
    <t>DILUENTE AGUARRAS</t>
  </si>
  <si>
    <t xml:space="preserve"> 3.1.2.6</t>
  </si>
  <si>
    <t>IMPERMEABILIZAÇÃO DE SUPERFÍCIE COM MEMBRANA À BASE DE RESINA ACRÍLICA, 3 DEMÃOS. AF_06/2018</t>
  </si>
  <si>
    <t xml:space="preserve"> 98554 </t>
  </si>
  <si>
    <t xml:space="preserve"> 00043147 </t>
  </si>
  <si>
    <t>MEMBRANA IMPERMEABILIZANTE ACRILICA MONOCOMPONENTE</t>
  </si>
  <si>
    <t>VIDRO LISO 4 MM - COLOCADO</t>
  </si>
  <si>
    <t>VIDRO LISO 4 MM - COLOCADO (INCOLOR)</t>
  </si>
  <si>
    <t>VIGIA DE OBRAS - (NOTURNO  E NO SÁBADO/DOMINGO DIURNO) - O.C.</t>
  </si>
  <si>
    <t xml:space="preserve"> 98062 </t>
  </si>
  <si>
    <t>SUMIDOURO CIRCULAR, EM CONCRETO PRÉ-MOLDADO, DIÂMETRO INTERNO = 1,88 M, ALTURA INTERNA = 2,00 M, ÁREA DE INFILTRAÇÃO: 13,1 M² (PARA 5 CONTRIBUINTES). AF_12/2020_PA</t>
  </si>
  <si>
    <t xml:space="preserve"> 100475 </t>
  </si>
  <si>
    <t>ARGAMASSA TRAÇO 1:3 (EM VOLUME DE CIMENTO E AREIA MÉDIA ÚMIDA) COM ADIÇÃO DE IMPERMEABILIZANTE, PREPARO MECÂNICO COM BETONEIRA 400 L. AF_08/2019</t>
  </si>
  <si>
    <t xml:space="preserve"> 101624 </t>
  </si>
  <si>
    <t>PREPARO DE FUNDO DE VALA COM LARGURA MAIOR OU IGUAL A 1,5 M E MENOR QUE 2,5 M, COM CAMADA DE BRITA, LANÇAMENTO MECANIZADO. AF_08/2020</t>
  </si>
  <si>
    <t>MOVT - MOVIMENTO DE TERRA</t>
  </si>
  <si>
    <t xml:space="preserve"> 97738 </t>
  </si>
  <si>
    <t>PEÇA CIRCULAR PRÉ-MOLDADA, VOLUME DE CONCRETO DE 10 A 30 LITROS, TAXA DE FIBRA DE POLIPROPILENO APROXIMADA DE 6 KG/M³. AF_01/2018_PS</t>
  </si>
  <si>
    <t xml:space="preserve"> 97740 </t>
  </si>
  <si>
    <t>PEÇA CIRCULAR PRÉ-MOLDADA, VOLUME DE CONCRETO ACIMA DE 100 LITROS, TAXA DE AÇO APROXIMADA DE 30KG/M³. AF_01/2018</t>
  </si>
  <si>
    <t xml:space="preserve"> 00043446 </t>
  </si>
  <si>
    <t>ANEL EM CONCRETO ARMADO, PERFURADO, PARA FOSSAS SEPTICAS E SUMIDOUROS, SEM FUNDO, DIAMETRO INTERNO DE 2,00 M E ALTURA DE 0,50 M</t>
  </si>
  <si>
    <t xml:space="preserve"> 250110 </t>
  </si>
  <si>
    <t xml:space="preserve"> 0037 </t>
  </si>
  <si>
    <t>VIGIA DE OBRA NOTURNO-SÁBADO/DOMINGO DIURNO (SALÁRIO X 1,5864)</t>
  </si>
  <si>
    <t xml:space="preserve"> 4.7.3.2.3.4</t>
  </si>
  <si>
    <t xml:space="preserve"> COMPOSIÇÃO 79</t>
  </si>
  <si>
    <t xml:space="preserve">SINAPI - 03/2023 - Goiás
SBC - 05/2023 - Goiás
ORSE - 02/2023 - Sergipe
AGETOP CIVIL - 05/2023 - Goiás
AGETOP RODOVIARIA - 05/2023 - Goiás
</t>
  </si>
  <si>
    <t>SUBCOBERTURA COM MANTA PLÁSTICA REVESTIDA POR PELÍCULA DE ALUMÍNO, INCLUSO TRANSPORTE VERTICAL. AF_07/2019</t>
  </si>
  <si>
    <t xml:space="preserve"> 4.6.10.14</t>
  </si>
  <si>
    <t>SUPORTE ARTICULÁVEL EM TUBO INDUSTRIAL PARA TABELA BASQUETE (ASSENT./PINTADOS)- 2 UNID.</t>
  </si>
  <si>
    <t>TUBO DE CONCRETO PARA REDES COLETORAS DE ESGOTO SANITÁRIO, DIÂMETRO DE 1000 MM, JUNTA ELÁSTICA, INSTALADO EM LOCAL COM BAIXO NÍVEL DE INTERFERÊNCIAS - FORNECIMENTO E ASSENTAMENTO. AF_12/2015</t>
  </si>
  <si>
    <t xml:space="preserve"> 4.2.3.7 </t>
  </si>
  <si>
    <t xml:space="preserve"> 92847 </t>
  </si>
  <si>
    <t xml:space="preserve"> 4.2.3.8 </t>
  </si>
  <si>
    <t xml:space="preserve"> 92815 </t>
  </si>
  <si>
    <t>ASSENTAMENTO DE TUBO DE CONCRETO PARA REDES COLETORAS DE ÁGUAS PLUVIAIS, DIÂMETRO DE 1000 MM, JUNTA RÍGIDA, INSTALADO EM LOCAL COM BAIXO NÍVEL DE INTERFERÊNCIAS (NÃO INCLUI FORNECIMENTO). AF_12/2015</t>
  </si>
  <si>
    <t xml:space="preserve"> 4.2.3.9 </t>
  </si>
  <si>
    <t xml:space="preserve"> 081829 </t>
  </si>
  <si>
    <t>CAIXA DE INSPEÇÃO - TAMPA EM CONCRETO ARMADO 25 MPA E=5CM</t>
  </si>
  <si>
    <t xml:space="preserve"> 4.2.3.10 </t>
  </si>
  <si>
    <t xml:space="preserve"> 4.2.3.11 </t>
  </si>
  <si>
    <t xml:space="preserve"> 051027 </t>
  </si>
  <si>
    <t>LASTRO DE BRITA (OBRAS CIVIS)</t>
  </si>
  <si>
    <t xml:space="preserve"> 4.2.3.12 </t>
  </si>
  <si>
    <t xml:space="preserve"> COMPOSIÇÃO 141 </t>
  </si>
  <si>
    <t>RESTAURO - RESTAURAÇÃO DE ESQUADRIA METÁLICA, INCLUSIVE PINTURA V2</t>
  </si>
  <si>
    <t xml:space="preserve"> COMPOSIÇÃO 142 </t>
  </si>
  <si>
    <t>RESTAURO - RESTAURAÇÃO DE DOBRADIÇAS E FECHADURAS</t>
  </si>
  <si>
    <t xml:space="preserve"> 3.1.5.1.1</t>
  </si>
  <si>
    <t xml:space="preserve"> 3.1.5.1.2</t>
  </si>
  <si>
    <t xml:space="preserve"> 3.1.5.1.3</t>
  </si>
  <si>
    <t xml:space="preserve"> 3.1.5.1.4</t>
  </si>
  <si>
    <t xml:space="preserve"> 3.2.3.1.1</t>
  </si>
  <si>
    <t xml:space="preserve"> 3.4.2</t>
  </si>
  <si>
    <t xml:space="preserve"> 3.4.3</t>
  </si>
  <si>
    <t xml:space="preserve"> 3.4.4</t>
  </si>
  <si>
    <t xml:space="preserve"> 3.4.5</t>
  </si>
  <si>
    <t xml:space="preserve"> 3.5.2</t>
  </si>
  <si>
    <t xml:space="preserve"> 3.5.3</t>
  </si>
  <si>
    <t xml:space="preserve"> 3.5.5</t>
  </si>
  <si>
    <t>REMOÇÃO BATE CARTEIRA EM MADEIRA</t>
  </si>
  <si>
    <t xml:space="preserve"> COMPOSIÇÃO 144 </t>
  </si>
  <si>
    <t>DEMOLIÇÃO DE QUADRO NEGRO TIPO GREEMBOARD INCLUINDO ENTARUGAMENTO</t>
  </si>
  <si>
    <t xml:space="preserve"> COMPOSIÇÃO 145 </t>
  </si>
  <si>
    <t xml:space="preserve"> COMPOSIÇÃO 140 </t>
  </si>
  <si>
    <t>Revestimento com placa MDF 6mm revestido em chapa aço inox escovado - Rev 01</t>
  </si>
  <si>
    <t>ESTACA</t>
  </si>
  <si>
    <t xml:space="preserve"> 100896 </t>
  </si>
  <si>
    <t>ESTACA ESCAVADA MECANICAMENTE, SEM FLUIDO ESTABILIZANTE, COM 25CM DE DIÂMETRO, CONCRETO LANÇADO POR CAMINHÃO BETONEIRA (EXCLUSIVE MOBILIZAÇÃO E DESMOBILIZAÇÃO). AF_01/2020</t>
  </si>
  <si>
    <t xml:space="preserve"> 4.7.3.2.4 </t>
  </si>
  <si>
    <t xml:space="preserve"> 4.7.3.2.4.1 </t>
  </si>
  <si>
    <t xml:space="preserve"> 220101 </t>
  </si>
  <si>
    <t>LASTRO DE CONCRETO REGULARIZADO IMPERMEABILIZADO 1:3:6 ESP=5CM (BASE)</t>
  </si>
  <si>
    <t xml:space="preserve"> 250109 </t>
  </si>
  <si>
    <t>APONTADOR - (OBRAS CIVIS)</t>
  </si>
  <si>
    <t xml:space="preserve"> 6.1.2</t>
  </si>
  <si>
    <t xml:space="preserve"> 6.1.3</t>
  </si>
  <si>
    <t xml:space="preserve"> 6.1.4</t>
  </si>
  <si>
    <t xml:space="preserve"> 6.1.5</t>
  </si>
  <si>
    <t xml:space="preserve"> 1.4.4.1.3 </t>
  </si>
  <si>
    <t xml:space="preserve"> 040104 </t>
  </si>
  <si>
    <t>ESCAVAÇAO MANUAL DE VALAS PROF. 2 A 4 M</t>
  </si>
  <si>
    <t xml:space="preserve"> 94226 </t>
  </si>
  <si>
    <t xml:space="preserve"> 4.6.10.15 </t>
  </si>
  <si>
    <t xml:space="preserve"> 270890 </t>
  </si>
  <si>
    <t>TAPUME COM TELHA METÁLICA. AF_05/2018 ((93,84x2,00)+(105,59x2,00))m (H= 4,00m)</t>
  </si>
  <si>
    <t>MO sem LS =&gt;</t>
  </si>
  <si>
    <t>LS =&gt;</t>
  </si>
  <si>
    <t>Valor do BDI =&gt;</t>
  </si>
  <si>
    <t>Valor com BDI =&gt;</t>
  </si>
  <si>
    <t>Quant. =&gt;</t>
  </si>
  <si>
    <t>BARRACÃO DE OBRAS PADRÃO GOINFRA ( BLOCOS,COBERTURAS,PASSARELAS E MÓVEIS) , SEM ALOJAMENTO E LAVANDERIA , COM PINTURA, EM CONSONÂNCIA COM AS NR</t>
  </si>
  <si>
    <t xml:space="preserve"> 0017 </t>
  </si>
  <si>
    <t>ALMOXARIFE/APONTADOR</t>
  </si>
  <si>
    <t xml:space="preserve"> 05.50.015 </t>
  </si>
  <si>
    <t>DEMOLIÇÃO DE QUADRO NEGRO TIPO GREEMBOARD INCLUINDO ENTARUGAMENTC</t>
  </si>
  <si>
    <t xml:space="preserve"> 115015 </t>
  </si>
  <si>
    <t>DEMOLIÇÃO DE LAMBRI DE TÁBUAS OU CHAPAS DE MADEIRA, INCLUSIVE ENTARUGAMENTO</t>
  </si>
  <si>
    <t xml:space="preserve"> 0201002045 </t>
  </si>
  <si>
    <t xml:space="preserve">DEMOLICAO DE PISO DE GRANILITE INCLUSIVE LASTRO </t>
  </si>
  <si>
    <t xml:space="preserve"> COMPOSIÇÃO 139 </t>
  </si>
  <si>
    <t xml:space="preserve"> 4367 </t>
  </si>
  <si>
    <t>Restauro - Limpeza de ferragem</t>
  </si>
  <si>
    <t xml:space="preserve"> 00042528 </t>
  </si>
  <si>
    <t>MANTA ALUMINIZADA NAS DUAS FACES, PARA SUBCOBERTURA,  E = *2* MM</t>
  </si>
  <si>
    <t xml:space="preserve"> 00042529 </t>
  </si>
  <si>
    <t>FITA ADESIVA ALUMINIZADA, PARA INSTALACAO DE MANTAS DE SUBCOBERTURA,  L = *5* CM</t>
  </si>
  <si>
    <t xml:space="preserve"> 4.2.3.6 </t>
  </si>
  <si>
    <t xml:space="preserve"> 00007720 </t>
  </si>
  <si>
    <t>TUBO DE CONCRETO ARMADO PARA ESGOTO SANITARIO, CLASSE EA-2, COM ENCAIXE PONTA E BOLSA, COM JUNTA ELASTICA, DIAMETRO NOMINAL DE 1000 MM</t>
  </si>
  <si>
    <t xml:space="preserve"> 00040347 </t>
  </si>
  <si>
    <t>ANEL DE VEDACAO/JUNTA ELASTICA, H = *21* MM, PARA TUBO DE CONCRETO, DN 1000 MM</t>
  </si>
  <si>
    <t xml:space="preserve"> 4.3.7.11 </t>
  </si>
  <si>
    <t xml:space="preserve"> 88325 </t>
  </si>
  <si>
    <t>VIDRACEIRO COM ENCARGOS COMPLEMENTARES</t>
  </si>
  <si>
    <t xml:space="preserve"> 00000442 </t>
  </si>
  <si>
    <t>PARAFUSO FRANCES M16 EM ACO GALVANIZADO, COMPRIMENTO = 45 MM, DIAMETRO = 16 MM, CABECA ABAULADA</t>
  </si>
  <si>
    <t xml:space="preserve"> 00011186 </t>
  </si>
  <si>
    <t>ESPELHO CRISTAL E = 4 MM</t>
  </si>
  <si>
    <t xml:space="preserve"> 4.3.8 </t>
  </si>
  <si>
    <t xml:space="preserve"> 4.3.8.1 </t>
  </si>
  <si>
    <t xml:space="preserve"> 4.3.8.2 </t>
  </si>
  <si>
    <t xml:space="preserve"> 4.3.8.3 </t>
  </si>
  <si>
    <t xml:space="preserve"> 8372 </t>
  </si>
  <si>
    <t>Ferragens</t>
  </si>
  <si>
    <t xml:space="preserve"> 2511 </t>
  </si>
  <si>
    <t>PLACA  LIGACAO 150X250 MM CHAPA 6,35 MM (1/4")</t>
  </si>
  <si>
    <t xml:space="preserve"> 2508 </t>
  </si>
  <si>
    <t>ROLDANA DE ACO 1 SULCO D=100 MM</t>
  </si>
  <si>
    <t xml:space="preserve"> 2512 </t>
  </si>
  <si>
    <t>VIGA DE ACO DUPLO "C" CH. 3,04 MM</t>
  </si>
  <si>
    <t xml:space="preserve"> 2949 </t>
  </si>
  <si>
    <t xml:space="preserve"> 2507 </t>
  </si>
  <si>
    <t>PERFIL "L" SIMPLES ESTRUTURAL (CANTONEIRA DOBRADA) 40X40 MM E = 2,65 MM</t>
  </si>
  <si>
    <t xml:space="preserve"> 2505 </t>
  </si>
  <si>
    <t>PLACA LIGACAO 150X150MM CH.3,0 MM</t>
  </si>
  <si>
    <t xml:space="preserve"> 2510 </t>
  </si>
  <si>
    <t>PLACAS LIGACAO E ENRIGECEDOR CH.8,0MM</t>
  </si>
  <si>
    <t xml:space="preserve"> 95578 </t>
  </si>
  <si>
    <t>MONTAGEM DE ARMADURA DE ESTACAS, DIÂMETRO = 12,5 MM. AF_09/2021_PS</t>
  </si>
  <si>
    <t>RESTAURO</t>
  </si>
  <si>
    <t>Kva</t>
  </si>
  <si>
    <t>PARC.MAIOR RELEV. (100%)</t>
  </si>
  <si>
    <t>SERVIÇOS EM TERRA - ELÉTRICA</t>
  </si>
  <si>
    <t xml:space="preserve"> 1.4.5.5</t>
  </si>
  <si>
    <t>1.4.5.5.1</t>
  </si>
  <si>
    <t>1.4.5.5.2</t>
  </si>
  <si>
    <t>IMPLANTAÇÃO</t>
  </si>
  <si>
    <t xml:space="preserve"> 070265 </t>
  </si>
  <si>
    <t>BARRA DE COBRE 1.1/4" X 3/16" (1,3040 KG/M)</t>
  </si>
  <si>
    <t xml:space="preserve"> 070270 </t>
  </si>
  <si>
    <t>BARRA DE COBRE 3/4"X1/8" (0,5214 KG/M)</t>
  </si>
  <si>
    <t xml:space="preserve"> 070647 </t>
  </si>
  <si>
    <t>CAIXA DE PASSAGEM METÁLICA DE EMBUTIR 30X30X12 CM</t>
  </si>
  <si>
    <t xml:space="preserve"> 070706 </t>
  </si>
  <si>
    <t>CAIXA PARA QUADRO DE COMANDO METÁLICA DE SOBREPOR 80X60X25 CM</t>
  </si>
  <si>
    <t xml:space="preserve"> 071115 </t>
  </si>
  <si>
    <t>CURVA DE INVERSAO PARA ELETROCALHA 50 X 50 MM</t>
  </si>
  <si>
    <t xml:space="preserve"> 071181 </t>
  </si>
  <si>
    <t>DISJUNTOR TRIPOLAR DE 300 A 350-A</t>
  </si>
  <si>
    <t xml:space="preserve"> 071184 </t>
  </si>
  <si>
    <t>DISPOSITIVO DE PROTEÇÃO CONTRA SURTOS (D.P.S.) 275V DE 8 A 40KA</t>
  </si>
  <si>
    <t xml:space="preserve"> 071277 </t>
  </si>
  <si>
    <t>EMENDA INTERNA PARA ELETROCALHA (50 X 50 MM)</t>
  </si>
  <si>
    <t xml:space="preserve"> 071461 </t>
  </si>
  <si>
    <t>ISOLADOR EPOXI 30X30 (BUJAO)</t>
  </si>
  <si>
    <t xml:space="preserve"> 071464 </t>
  </si>
  <si>
    <t>ISOLADOR EPOXI 60X30 (BUJAO)</t>
  </si>
  <si>
    <t xml:space="preserve"> 072376 </t>
  </si>
  <si>
    <t>TAMPA DE ENCAIXE PARA ELETROCALHA DE 50 X 50 MM</t>
  </si>
  <si>
    <t xml:space="preserve"> 072560 </t>
  </si>
  <si>
    <t>TERMINAL PARA ELETROCALHA 50 X 50 MM</t>
  </si>
  <si>
    <t xml:space="preserve"> 072630 </t>
  </si>
  <si>
    <t>TRILHO OU SUPORTE PARA BORNE TERMINAL</t>
  </si>
  <si>
    <t xml:space="preserve"> 4.1.1.19 </t>
  </si>
  <si>
    <t xml:space="preserve"> 92980 </t>
  </si>
  <si>
    <t>CABO DE COBRE FLEXÍVEL ISOLADO, 10 MM², ANTI-CHAMA 0,6/1,0 KV, PARA DISTRIBUIÇÃO - FORNECIMENTO E INSTALAÇÃO. AF_12/2015</t>
  </si>
  <si>
    <t xml:space="preserve"> 4.1.1.20 </t>
  </si>
  <si>
    <t xml:space="preserve"> 92982 </t>
  </si>
  <si>
    <t>CABO DE COBRE FLEXÍVEL ISOLADO, 16 MM², ANTI-CHAMA 0,6/1,0 KV, PARA DISTRIBUIÇÃO - FORNECIMENTO E INSTALAÇÃO. AF_12/2015</t>
  </si>
  <si>
    <t xml:space="preserve"> 4.1.1.21 </t>
  </si>
  <si>
    <t xml:space="preserve"> 4.1.1.22 </t>
  </si>
  <si>
    <t xml:space="preserve"> 4.1.1.23 </t>
  </si>
  <si>
    <t xml:space="preserve"> 92988 </t>
  </si>
  <si>
    <t>CABO DE COBRE FLEXÍVEL ISOLADO, 50 MM², ANTI-CHAMA 0,6/1,0 KV, PARA REDE ENTERRADA DE DISTRIBUIÇÃO DE ENERGIA ELÉTRICA - FORNECIMENTO E INSTALAÇÃO. AF_12/2021</t>
  </si>
  <si>
    <t xml:space="preserve"> 4.1.1.24 </t>
  </si>
  <si>
    <t xml:space="preserve"> 4.1.1.25 </t>
  </si>
  <si>
    <t xml:space="preserve"> 97883 </t>
  </si>
  <si>
    <t>CAIXA ENTERRADA ELÉTRICA RETANGULAR, EM CONCRETO PRÉ-MOLDADO, FUNDO COM BRITA, DIMENSÕES INTERNAS: 0,6X0,6X0,5 M. AF_12/2020</t>
  </si>
  <si>
    <t xml:space="preserve"> 4.1.1.26 </t>
  </si>
  <si>
    <t xml:space="preserve"> 97884 </t>
  </si>
  <si>
    <t>CAIXA ENTERRADA ELÉTRICA RETANGULAR, EM CONCRETO PRÉ-MOLDADO, FUNDO COM BRITA, DIMENSÕES INTERNAS: 0,8X0,8X0,5 M. AF_12/2020</t>
  </si>
  <si>
    <t xml:space="preserve"> 4.1.1.27 </t>
  </si>
  <si>
    <t xml:space="preserve"> 4.1.1.28 </t>
  </si>
  <si>
    <t xml:space="preserve"> 101895 </t>
  </si>
  <si>
    <t>DISJUNTOR TERMOMAGNÉTICO TRIPOLAR , CORRENTE NOMINAL DE 125A - FORNECIMENTO E INSTALAÇÃO. AF_10/2020</t>
  </si>
  <si>
    <t xml:space="preserve"> 4.1.1.29 </t>
  </si>
  <si>
    <t xml:space="preserve"> 4.1.1.30 </t>
  </si>
  <si>
    <t xml:space="preserve"> 93672 </t>
  </si>
  <si>
    <t>DISJUNTOR TRIPOLAR TIPO DIN, CORRENTE NOMINAL DE 40A - FORNECIMENTO E INSTALAÇÃO. AF_10/2020</t>
  </si>
  <si>
    <t xml:space="preserve"> 4.1.1.31 </t>
  </si>
  <si>
    <t xml:space="preserve"> 97670 </t>
  </si>
  <si>
    <t>ELETRODUTO FLEXÍVEL CORRUGADO, PEAD, DN 100 (4"), PARA REDE ENTERRADA DE DISTRIBUIÇÃO DE ENERGIA ELÉTRICA - FORNECIMENTO E INSTALAÇÃO. AF_12/2021</t>
  </si>
  <si>
    <t xml:space="preserve"> 4.1.1.32 </t>
  </si>
  <si>
    <t xml:space="preserve"> 97668 </t>
  </si>
  <si>
    <t>ELETRODUTO FLEXÍVEL CORRUGADO, PEAD, DN 63 (2"), PARA REDE ENTERRADA DE DISTRIBUIÇÃO DE ENERGIA ELÉTRICA - FORNECIMENTO E INSTALAÇÃO. AF_12/2021</t>
  </si>
  <si>
    <t>ILUMINAÇÃO EXTERNA</t>
  </si>
  <si>
    <t xml:space="preserve"> 070305 </t>
  </si>
  <si>
    <t>BOTOEIRA "LIGA-DESLIGA" PARA INSTALAÇÃO EM PORTA  DE QUADRO</t>
  </si>
  <si>
    <t xml:space="preserve"> 070703 </t>
  </si>
  <si>
    <t>CAIXA PARA QUADRO DE COMANDO METÁLICA DE SOBREPOR 40X40X20 CM</t>
  </si>
  <si>
    <t xml:space="preserve"> 070764 </t>
  </si>
  <si>
    <t>CANALETA COM TAMPA (LINHA X OU EQUIVALENTE) 50X20X2000 MM</t>
  </si>
  <si>
    <t xml:space="preserve"> 070930 </t>
  </si>
  <si>
    <t>CONDULETE METÁLICO - ADAPTADOR DE SAÍDA 3/4"</t>
  </si>
  <si>
    <t xml:space="preserve"> 070929 </t>
  </si>
  <si>
    <t>CONDULETE METÁLICO - CAIXA COM 5 ENTRADAS</t>
  </si>
  <si>
    <t xml:space="preserve"> 070932 </t>
  </si>
  <si>
    <t>CONDULETE METÁLICO - TAMPÃO DE 3/4"</t>
  </si>
  <si>
    <t xml:space="preserve"> 071121 </t>
  </si>
  <si>
    <t>CURVA 90 GRAUS AÇO ZINCADO DIÂMETRO 3/4"</t>
  </si>
  <si>
    <t xml:space="preserve"> 071251 </t>
  </si>
  <si>
    <t>ELETRODUTO EM AÇO ZINCADO DIÂMETRO 3/4"</t>
  </si>
  <si>
    <t xml:space="preserve"> 071460 </t>
  </si>
  <si>
    <t>ISOLADOR EPOXI 25X30 (BUJAO)</t>
  </si>
  <si>
    <t xml:space="preserve"> 071463 </t>
  </si>
  <si>
    <t>ISOLADOR EPOXI 50X40 (BUJAO)</t>
  </si>
  <si>
    <t xml:space="preserve"> 071722 </t>
  </si>
  <si>
    <t>LUVA EM AÇO ZINCADO DIÂMETRO 3/4"</t>
  </si>
  <si>
    <t xml:space="preserve"> 072366 </t>
  </si>
  <si>
    <t>SUPORTE PARA 1 PÉTALA PARA LUMINÁRIA DE ILUMINAÇÃO PÚBLICA</t>
  </si>
  <si>
    <t xml:space="preserve"> 072367 </t>
  </si>
  <si>
    <t>SUPORTE PARA 2 PÉTALAS PARA LUMINÁRIA DE ILUMINAÇÃO PÚBLICA</t>
  </si>
  <si>
    <t xml:space="preserve"> 072369 </t>
  </si>
  <si>
    <t>SUPORTE PARA 4 PÉTALAS PARA LUMINÁRIA DE ILUMINAÇÃO PÚBLICA</t>
  </si>
  <si>
    <t xml:space="preserve"> 97881 </t>
  </si>
  <si>
    <t>CAIXA ENTERRADA ELÉTRICA RETANGULAR, EM CONCRETO PRÉ-MOLDADO, FUNDO COM BRITA, DIMENSÕES INTERNAS: 0,3X0,3X0,3 M. AF_12/2020</t>
  </si>
  <si>
    <t xml:space="preserve"> 91857 </t>
  </si>
  <si>
    <t>ELETRODUTO FLEXÍVEL CORRUGADO REFORÇADO, PVC, DN 32 MM (1"), PARA CIRCUITOS TERMINAIS, INSTALADO EM PAREDE - FORNECIMENTO E INSTALAÇÃO. AF_03/2023</t>
  </si>
  <si>
    <t xml:space="preserve"> 97667 </t>
  </si>
  <si>
    <t>ELETRODUTO FLEXÍVEL CORRUGADO, PEAD, DN 50 (1 1/2"), PARA REDE ENTERRADA DE DISTRIBUIÇÃO DE ENERGIA ELÉTRICA - FORNECIMENTO E INSTALAÇÃO. AF_12/2021</t>
  </si>
  <si>
    <t xml:space="preserve"> 101654 </t>
  </si>
  <si>
    <t>LUMINÁRIA DE LED PARA ILUMINAÇÃO PÚBLICA, DE 33 W ATÉ 50 W - FORNECIMENTO E INSTALAÇÃO. AF_08/2020</t>
  </si>
  <si>
    <t xml:space="preserve"> 4.1.3 </t>
  </si>
  <si>
    <t>QD - PÁTIO (ILUMINAÇÃO PÁTIO E PASSARELAS)</t>
  </si>
  <si>
    <t xml:space="preserve"> 4.1.3.1 </t>
  </si>
  <si>
    <t xml:space="preserve"> 070287 </t>
  </si>
  <si>
    <t>BORNE TERMINAL SAK 6 MM2</t>
  </si>
  <si>
    <t xml:space="preserve"> 4.1.3.2 </t>
  </si>
  <si>
    <t xml:space="preserve"> 4.1.3.3 </t>
  </si>
  <si>
    <t xml:space="preserve"> 070645 </t>
  </si>
  <si>
    <t>CAIXA DE PASSAGEM METÁLICA DE EMBUTIR 15X15X8 CM</t>
  </si>
  <si>
    <t xml:space="preserve"> 4.1.3.4 </t>
  </si>
  <si>
    <t xml:space="preserve"> 070925 </t>
  </si>
  <si>
    <t>CONDULETE DE PVC - ADAPTADOR DE SAÍDA 3/4"</t>
  </si>
  <si>
    <t xml:space="preserve"> 4.1.3.5 </t>
  </si>
  <si>
    <t xml:space="preserve"> 070924 </t>
  </si>
  <si>
    <t>CONDULETE DE PVC - CAIXA COM 5 ENTRADAS</t>
  </si>
  <si>
    <t xml:space="preserve"> 4.1.3.6 </t>
  </si>
  <si>
    <t xml:space="preserve"> 070927 </t>
  </si>
  <si>
    <t>CONDULETE DE PVC - TAMPÃO DE 3/4"</t>
  </si>
  <si>
    <t xml:space="preserve"> 4.1.3.7 </t>
  </si>
  <si>
    <t xml:space="preserve"> 4.1.3.8 </t>
  </si>
  <si>
    <t xml:space="preserve"> 4.1.3.9 </t>
  </si>
  <si>
    <t xml:space="preserve"> 4.1.3.10 </t>
  </si>
  <si>
    <t xml:space="preserve"> 4.1.3.11 </t>
  </si>
  <si>
    <t xml:space="preserve"> 4.1.3.12 </t>
  </si>
  <si>
    <t xml:space="preserve"> 4.1.3.13 </t>
  </si>
  <si>
    <t xml:space="preserve"> 072170 </t>
  </si>
  <si>
    <t>QUADRO DE DISTRIBUIÇÃO DE EMBUTIR EM PVC CB 12E - 80A</t>
  </si>
  <si>
    <t xml:space="preserve"> 4.1.3.14 </t>
  </si>
  <si>
    <t xml:space="preserve"> 4.1.3.15 </t>
  </si>
  <si>
    <t xml:space="preserve"> 91924 </t>
  </si>
  <si>
    <t>CABO DE COBRE FLEXÍVEL ISOLADO, 1,5 MM², ANTI-CHAMA 450/750 V, PARA CIRCUITOS TERMINAIS - FORNECIMENTO E INSTALAÇÃO. AF_03/2023</t>
  </si>
  <si>
    <t xml:space="preserve"> 4.1.3.16 </t>
  </si>
  <si>
    <t xml:space="preserve"> 91926 </t>
  </si>
  <si>
    <t>CABO DE COBRE FLEXÍVEL ISOLADO, 2,5 MM², ANTI-CHAMA 450/750 V, PARA CIRCUITOS TERMINAIS - FORNECIMENTO E INSTALAÇÃO. AF_03/2023</t>
  </si>
  <si>
    <t xml:space="preserve"> 4.1.3.17 </t>
  </si>
  <si>
    <t xml:space="preserve"> 4.1.3.18 </t>
  </si>
  <si>
    <t xml:space="preserve"> 91890 </t>
  </si>
  <si>
    <t>CURVA 90 GRAUS PARA ELETRODUTO, PVC, ROSCÁVEL, DN 25 MM (3/4"), PARA CIRCUITOS TERMINAIS, INSTALADA EM FORRO - FORNECIMENTO E INSTALAÇÃO. AF_03/2023</t>
  </si>
  <si>
    <t xml:space="preserve"> 4.1.3.19 </t>
  </si>
  <si>
    <t xml:space="preserve"> 4.1.3.20 </t>
  </si>
  <si>
    <t xml:space="preserve"> 93668 </t>
  </si>
  <si>
    <t>DISJUNTOR TRIPOLAR TIPO DIN, CORRENTE NOMINAL DE 16A - FORNECIMENTO E INSTALAÇÃO. AF_10/2020</t>
  </si>
  <si>
    <t xml:space="preserve"> 4.1.3.21 </t>
  </si>
  <si>
    <t xml:space="preserve"> 4.1.3.22 </t>
  </si>
  <si>
    <t xml:space="preserve"> 91854 </t>
  </si>
  <si>
    <t>ELETRODUTO FLEXÍVEL CORRUGADO, PVC, DN 25 MM (3/4"), PARA CIRCUITOS TERMINAIS, INSTALADO EM PAREDE - FORNECIMENTO E INSTALAÇÃO. AF_03/2023</t>
  </si>
  <si>
    <t xml:space="preserve"> 4.1.3.23 </t>
  </si>
  <si>
    <t xml:space="preserve"> 91863 </t>
  </si>
  <si>
    <t>ELETRODUTO RÍGIDO ROSCÁVEL, PVC, DN 25 MM (3/4"), PARA CIRCUITOS TERMINAIS, INSTALADO EM FORRO - FORNECIMENTO E INSTALAÇÃO. AF_03/2023</t>
  </si>
  <si>
    <t xml:space="preserve"> 4.1.3.24 </t>
  </si>
  <si>
    <t xml:space="preserve"> 4.1.3.25 </t>
  </si>
  <si>
    <t xml:space="preserve"> 4.1.3.26 </t>
  </si>
  <si>
    <t xml:space="preserve"> 91967 </t>
  </si>
  <si>
    <t>INTERRUPTOR SIMPLES (3 MÓDULOS), 10A/250V, INCLUINDO SUPORTE E PLACA - FORNECIMENTO E INSTALAÇÃO. AF_03/2023</t>
  </si>
  <si>
    <t xml:space="preserve"> 4.1.3.27 </t>
  </si>
  <si>
    <t xml:space="preserve"> 97610 </t>
  </si>
  <si>
    <t>LÂMPADA COMPACTA DE LED 10 W, BASE E27 - FORNECIMENTO E INSTALAÇÃO. AF_02/2020</t>
  </si>
  <si>
    <t xml:space="preserve"> 4.1.3.28 </t>
  </si>
  <si>
    <t xml:space="preserve"> 91875 </t>
  </si>
  <si>
    <t>LUVA PARA ELETRODUTO, PVC, ROSCÁVEL, DN 25 MM (3/4"), PARA CIRCUITOS TERMINAIS, INSTALADA EM FORRO - FORNECIMENTO E INSTALAÇÃO. AF_03/2023</t>
  </si>
  <si>
    <t xml:space="preserve"> 4.1.3.29 </t>
  </si>
  <si>
    <t xml:space="preserve"> 92008 </t>
  </si>
  <si>
    <t>TOMADA BAIXA DE EMBUTIR (2 MÓDULOS), 2P+T 10 A, INCLUINDO SUPORTE E PLACA - FORNECIMENTO E INSTALAÇÃO. AF_03/2023</t>
  </si>
  <si>
    <t xml:space="preserve"> 4.1.4 </t>
  </si>
  <si>
    <t>QD. B1-01/ QD.B1 - 02 (BLOCO 01)</t>
  </si>
  <si>
    <t xml:space="preserve"> 4.1.4.1 </t>
  </si>
  <si>
    <t xml:space="preserve"> 4.1.4.2 </t>
  </si>
  <si>
    <t xml:space="preserve"> 4.1.4.3 </t>
  </si>
  <si>
    <t xml:space="preserve"> 4.1.4.4 </t>
  </si>
  <si>
    <t xml:space="preserve"> 4.1.4.5 </t>
  </si>
  <si>
    <t xml:space="preserve"> 4.1.4.6 </t>
  </si>
  <si>
    <t xml:space="preserve"> 4.1.4.7 </t>
  </si>
  <si>
    <t xml:space="preserve"> 4.1.4.8 </t>
  </si>
  <si>
    <t xml:space="preserve"> 071122 </t>
  </si>
  <si>
    <t>CURVA 90 GRAUS AÇO ZINCADO DIÂMETRO 1"</t>
  </si>
  <si>
    <t xml:space="preserve"> 4.1.4.9 </t>
  </si>
  <si>
    <t xml:space="preserve"> 4.1.4.10 </t>
  </si>
  <si>
    <t xml:space="preserve"> 4.1.4.11 </t>
  </si>
  <si>
    <t xml:space="preserve"> 071159 </t>
  </si>
  <si>
    <t>DESVIO A DIREITA PARA ELETROCALHA 50 X 50 MM</t>
  </si>
  <si>
    <t xml:space="preserve"> 4.1.4.12 </t>
  </si>
  <si>
    <t xml:space="preserve"> 4.1.4.13 </t>
  </si>
  <si>
    <t xml:space="preserve"> 071252 </t>
  </si>
  <si>
    <t>ELETRODUTO EM AÇO ZINCADO DIÂMETRO 1"</t>
  </si>
  <si>
    <t xml:space="preserve"> 4.1.4.14 </t>
  </si>
  <si>
    <t xml:space="preserve"> 4.1.4.15 </t>
  </si>
  <si>
    <t xml:space="preserve"> 4.1.4.16 </t>
  </si>
  <si>
    <t xml:space="preserve"> 071450 </t>
  </si>
  <si>
    <t>INTERRUPTOR DIFERENCIAL RESIDUAL (D.R.) BIPOLAR DE 25A-30mA</t>
  </si>
  <si>
    <t xml:space="preserve"> 4.1.4.17 </t>
  </si>
  <si>
    <t xml:space="preserve"> 071440 </t>
  </si>
  <si>
    <t>INTERRUPTOR SIMPLES (1 SECAO)</t>
  </si>
  <si>
    <t xml:space="preserve"> 4.1.4.18 </t>
  </si>
  <si>
    <t xml:space="preserve"> 4.1.4.19 </t>
  </si>
  <si>
    <t xml:space="preserve"> 071442 </t>
  </si>
  <si>
    <t>INTERRUPTOR SIMPLES (3 SECOES)</t>
  </si>
  <si>
    <t xml:space="preserve"> 4.1.4.20 </t>
  </si>
  <si>
    <t xml:space="preserve"> 071721 </t>
  </si>
  <si>
    <t>LUVA EM AÇO ZINCADO DIÂMETRO 1"</t>
  </si>
  <si>
    <t xml:space="preserve"> 4.1.4.21 </t>
  </si>
  <si>
    <t xml:space="preserve"> 4.1.4.22 </t>
  </si>
  <si>
    <t xml:space="preserve"> 4.1.4.23 </t>
  </si>
  <si>
    <t xml:space="preserve"> 4.1.4.24 </t>
  </si>
  <si>
    <t xml:space="preserve"> 072325 </t>
  </si>
  <si>
    <t>SAIDA HORIZONTAL PARA ELETRODUTO D=3/4"</t>
  </si>
  <si>
    <t xml:space="preserve"> 4.1.4.25 </t>
  </si>
  <si>
    <t xml:space="preserve"> 072374 </t>
  </si>
  <si>
    <t>TE HORIZONTAL PARA ELETROCALHA 50 X 50 MM</t>
  </si>
  <si>
    <t xml:space="preserve"> 4.1.4.26 </t>
  </si>
  <si>
    <t xml:space="preserve"> 4.1.4.27 </t>
  </si>
  <si>
    <t xml:space="preserve"> 4.1.4.28 </t>
  </si>
  <si>
    <t xml:space="preserve"> 072578 </t>
  </si>
  <si>
    <t>TOMADA HEXAGONAL 2P + T - 10A - 250V</t>
  </si>
  <si>
    <t xml:space="preserve"> 4.1.4.29 </t>
  </si>
  <si>
    <t xml:space="preserve"> 4.1.4.30 </t>
  </si>
  <si>
    <t xml:space="preserve"> 072579 </t>
  </si>
  <si>
    <t>TOMADA HEXAGONAL DUPLA 2P + T - 10A - 250V</t>
  </si>
  <si>
    <t xml:space="preserve"> 4.1.4.31 </t>
  </si>
  <si>
    <t xml:space="preserve"> 4.1.4.32 </t>
  </si>
  <si>
    <t xml:space="preserve"> 4.1.4.33 </t>
  </si>
  <si>
    <t xml:space="preserve"> 4.1.4.34 </t>
  </si>
  <si>
    <t xml:space="preserve"> 4.1.4.35 </t>
  </si>
  <si>
    <t xml:space="preserve"> 4.1.4.36 </t>
  </si>
  <si>
    <t xml:space="preserve"> 4.1.4.37 </t>
  </si>
  <si>
    <t xml:space="preserve"> 4.1.4.38 </t>
  </si>
  <si>
    <t xml:space="preserve"> 93673 </t>
  </si>
  <si>
    <t>DISJUNTOR TRIPOLAR TIPO DIN, CORRENTE NOMINAL DE 50A - FORNECIMENTO E INSTALAÇÃO. AF_10/2020</t>
  </si>
  <si>
    <t xml:space="preserve"> 4.1.4.39 </t>
  </si>
  <si>
    <t xml:space="preserve"> 100903 </t>
  </si>
  <si>
    <t>LÂMPADA TUBULAR LED DE 18/20 W, BASE G13 - FORNECIMENTO E INSTALAÇÃO. AF_02/2020_PS</t>
  </si>
  <si>
    <t xml:space="preserve"> 4.1.4.40 </t>
  </si>
  <si>
    <t xml:space="preserve"> 101880 </t>
  </si>
  <si>
    <t>QUADRO DE DISTRIBUIÇÃO DE ENERGIA EM CHAPA DE AÇO GALVANIZADO, DE EMBUTIR, COM BARRAMENTO TRIFÁSICO, PARA 30 DISJUNTORES DIN 150A - FORNECIMENTO E INSTALAÇÃO. AF_10/2020</t>
  </si>
  <si>
    <t xml:space="preserve"> 4.1.4.41 </t>
  </si>
  <si>
    <t xml:space="preserve"> 101881 </t>
  </si>
  <si>
    <t>QUADRO DE DISTRIBUIÇÃO DE ENERGIA EM CHAPA DE AÇO GALVANIZADO, DE EMBUTIR, COM BARRAMENTO TRIFÁSICO, PARA 40 DISJUNTORES DIN 100A - FORNECIMENTO E INSTALAÇÃO. AF_10/2020</t>
  </si>
  <si>
    <t xml:space="preserve"> 4.1.4.42 </t>
  </si>
  <si>
    <t xml:space="preserve"> 4.1.5 </t>
  </si>
  <si>
    <t>QD.B2 - 01/ QD.B2-02 (BLOCO - TÉRREO)</t>
  </si>
  <si>
    <t xml:space="preserve"> 4.1.5.1 </t>
  </si>
  <si>
    <t xml:space="preserve"> 4.1.5.2 </t>
  </si>
  <si>
    <t xml:space="preserve"> 4.1.5.3 </t>
  </si>
  <si>
    <t xml:space="preserve"> 4.1.5.4 </t>
  </si>
  <si>
    <t xml:space="preserve"> 4.1.5.5 </t>
  </si>
  <si>
    <t xml:space="preserve"> 070931 </t>
  </si>
  <si>
    <t>CONDULETE METÁLICO - ADAPTADOR DE SAÍDA 1"</t>
  </si>
  <si>
    <t xml:space="preserve"> 4.1.5.6 </t>
  </si>
  <si>
    <t xml:space="preserve"> 4.1.5.7 </t>
  </si>
  <si>
    <t xml:space="preserve"> 4.1.5.8 </t>
  </si>
  <si>
    <t xml:space="preserve"> 070933 </t>
  </si>
  <si>
    <t>CONDULETE METÁLICO - TAMPÃO DE 1"</t>
  </si>
  <si>
    <t xml:space="preserve"> 4.1.5.9 </t>
  </si>
  <si>
    <t xml:space="preserve"> 071043 </t>
  </si>
  <si>
    <t>CONECTOR TRIPOLAR EM PORCELANA PARA FIOS DE ATÉ 10MM2 (BORNES) 50A-250V (CHUVEIRO)</t>
  </si>
  <si>
    <t xml:space="preserve"> 4.1.5.10 </t>
  </si>
  <si>
    <t xml:space="preserve"> 4.1.5.11 </t>
  </si>
  <si>
    <t xml:space="preserve"> 4.1.5.12 </t>
  </si>
  <si>
    <t xml:space="preserve"> 4.1.5.13 </t>
  </si>
  <si>
    <t xml:space="preserve"> 4.1.5.14 </t>
  </si>
  <si>
    <t xml:space="preserve"> 4.1.5.15 </t>
  </si>
  <si>
    <t xml:space="preserve"> 4.1.5.16 </t>
  </si>
  <si>
    <t xml:space="preserve"> 4.1.5.17 </t>
  </si>
  <si>
    <t xml:space="preserve"> 4.1.5.18 </t>
  </si>
  <si>
    <t xml:space="preserve"> 4.1.5.19 </t>
  </si>
  <si>
    <t xml:space="preserve"> 4.1.5.20 </t>
  </si>
  <si>
    <t xml:space="preserve"> 071451 </t>
  </si>
  <si>
    <t>INTERRUPTOR DIFERENCIAL RESIDUAL (D.R.) BIPOLAR DE 40A-30mA</t>
  </si>
  <si>
    <t xml:space="preserve"> 4.1.5.21 </t>
  </si>
  <si>
    <t xml:space="preserve"> 071612 </t>
  </si>
  <si>
    <t>LUMINÁRIA TIPO ARANDELA DE USO EXTERNO BLINDADA COM GRADE ( MÉDIA ) - BASE E-27</t>
  </si>
  <si>
    <t xml:space="preserve"> 4.1.5.22 </t>
  </si>
  <si>
    <t xml:space="preserve"> 4.1.5.23 </t>
  </si>
  <si>
    <t xml:space="preserve"> 4.1.5.24 </t>
  </si>
  <si>
    <t xml:space="preserve"> 4.1.5.25 </t>
  </si>
  <si>
    <t xml:space="preserve"> 4.1.5.26 </t>
  </si>
  <si>
    <t xml:space="preserve"> 4.1.5.27 </t>
  </si>
  <si>
    <t xml:space="preserve"> 4.1.5.28 </t>
  </si>
  <si>
    <t xml:space="preserve"> 4.1.5.29 </t>
  </si>
  <si>
    <t xml:space="preserve"> 4.1.5.30 </t>
  </si>
  <si>
    <t xml:space="preserve"> 072397 </t>
  </si>
  <si>
    <t>TAMPA CEGA PLÁSTICA 4"X2" COM FURO CENTRAL (PARA TV/SOM...)</t>
  </si>
  <si>
    <t xml:space="preserve"> 4.1.5.31 </t>
  </si>
  <si>
    <t xml:space="preserve"> 4.1.5.32 </t>
  </si>
  <si>
    <t xml:space="preserve"> 4.1.5.33 </t>
  </si>
  <si>
    <t xml:space="preserve"> 4.1.5.34 </t>
  </si>
  <si>
    <t xml:space="preserve"> 4.1.5.35 </t>
  </si>
  <si>
    <t xml:space="preserve"> 4.1.5.36 </t>
  </si>
  <si>
    <t xml:space="preserve"> 4.1.5.37 </t>
  </si>
  <si>
    <t xml:space="preserve"> 4.1.5.38 </t>
  </si>
  <si>
    <t xml:space="preserve"> 4.1.5.39 </t>
  </si>
  <si>
    <t xml:space="preserve"> 4.1.5.40 </t>
  </si>
  <si>
    <t xml:space="preserve"> 93657 </t>
  </si>
  <si>
    <t>DISJUNTOR MONOPOLAR TIPO DIN, CORRENTE NOMINAL DE 32A - FORNECIMENTO E INSTALAÇÃO. AF_10/2020</t>
  </si>
  <si>
    <t xml:space="preserve"> 4.1.5.41 </t>
  </si>
  <si>
    <t xml:space="preserve"> 4.1.5.42 </t>
  </si>
  <si>
    <t xml:space="preserve"> 4.1.5.43 </t>
  </si>
  <si>
    <t xml:space="preserve"> 4.1.5.44 </t>
  </si>
  <si>
    <t xml:space="preserve"> 4.1.5.45 </t>
  </si>
  <si>
    <t xml:space="preserve"> 4.1.5.46 </t>
  </si>
  <si>
    <t xml:space="preserve"> 4.1.5.47 </t>
  </si>
  <si>
    <t xml:space="preserve"> 4.1.5.48 </t>
  </si>
  <si>
    <t xml:space="preserve"> 4.1.5.49 </t>
  </si>
  <si>
    <t xml:space="preserve"> 91992 </t>
  </si>
  <si>
    <t>TOMADA ALTA DE EMBUTIR (1 MÓDULO), 2P+T 10 A, INCLUINDO SUPORTE E PLACA - FORNECIMENTO E INSTALAÇÃO. AF_03/2023</t>
  </si>
  <si>
    <t xml:space="preserve"> 4.1.5.50 </t>
  </si>
  <si>
    <t xml:space="preserve"> 91993 </t>
  </si>
  <si>
    <t>TOMADA ALTA DE EMBUTIR (1 MÓDULO), 2P+T 20 A, INCLUINDO SUPORTE E PLACA - FORNECIMENTO E INSTALAÇÃO. AF_03/2023</t>
  </si>
  <si>
    <t xml:space="preserve"> 4.1.5.51 </t>
  </si>
  <si>
    <t xml:space="preserve"> 92000 </t>
  </si>
  <si>
    <t>TOMADA BAIXA DE EMBUTIR (1 MÓDULO), 2P+T 10 A, INCLUINDO SUPORTE E PLACA - FORNECIMENTO E INSTALAÇÃO. AF_03/2023</t>
  </si>
  <si>
    <t xml:space="preserve"> 4.1.5.52 </t>
  </si>
  <si>
    <t xml:space="preserve"> 91996 </t>
  </si>
  <si>
    <t>TOMADA MÉDIA DE EMBUTIR (1 MÓDULO), 2P+T 10 A, INCLUINDO SUPORTE E PLACA - FORNECIMENTO E INSTALAÇÃO. AF_03/2023</t>
  </si>
  <si>
    <t xml:space="preserve"> 4.1.5.53 </t>
  </si>
  <si>
    <t xml:space="preserve"> 4.1.6 </t>
  </si>
  <si>
    <t>QD.B2 - 03/ QD.B2 - 04 (BLOCO 03 - PAV. SUPERIOR)</t>
  </si>
  <si>
    <t xml:space="preserve"> 4.1.6.1 </t>
  </si>
  <si>
    <t xml:space="preserve"> 4.1.6.2 </t>
  </si>
  <si>
    <t xml:space="preserve"> 4.1.6.3 </t>
  </si>
  <si>
    <t xml:space="preserve"> 4.1.6.4 </t>
  </si>
  <si>
    <t xml:space="preserve"> 4.1.6.5 </t>
  </si>
  <si>
    <t xml:space="preserve"> 4.1.6.6 </t>
  </si>
  <si>
    <t xml:space="preserve"> 4.1.6.7 </t>
  </si>
  <si>
    <t xml:space="preserve"> 4.1.6.8 </t>
  </si>
  <si>
    <t xml:space="preserve"> 4.1.6.9 </t>
  </si>
  <si>
    <t xml:space="preserve"> 4.1.6.10 </t>
  </si>
  <si>
    <t xml:space="preserve"> 4.1.6.11 </t>
  </si>
  <si>
    <t xml:space="preserve"> 4.1.6.12 </t>
  </si>
  <si>
    <t xml:space="preserve"> 4.1.6.13 </t>
  </si>
  <si>
    <t xml:space="preserve"> 4.1.6.14 </t>
  </si>
  <si>
    <t xml:space="preserve"> 4.1.6.15 </t>
  </si>
  <si>
    <t xml:space="preserve"> 4.1.6.16 </t>
  </si>
  <si>
    <t xml:space="preserve"> 4.1.6.17 </t>
  </si>
  <si>
    <t xml:space="preserve"> 4.1.6.18 </t>
  </si>
  <si>
    <t xml:space="preserve"> 4.1.6.19 </t>
  </si>
  <si>
    <t xml:space="preserve"> 4.1.6.20 </t>
  </si>
  <si>
    <t xml:space="preserve"> 4.1.6.21 </t>
  </si>
  <si>
    <t xml:space="preserve"> 4.1.6.22 </t>
  </si>
  <si>
    <t xml:space="preserve"> 4.1.6.23 </t>
  </si>
  <si>
    <t xml:space="preserve"> 4.1.6.24 </t>
  </si>
  <si>
    <t xml:space="preserve"> 4.1.6.25 </t>
  </si>
  <si>
    <t xml:space="preserve"> 4.1.6.26 </t>
  </si>
  <si>
    <t xml:space="preserve"> 4.1.6.27 </t>
  </si>
  <si>
    <t xml:space="preserve"> 4.1.6.28 </t>
  </si>
  <si>
    <t xml:space="preserve"> 4.1.6.29 </t>
  </si>
  <si>
    <t xml:space="preserve"> 4.1.6.30 </t>
  </si>
  <si>
    <t xml:space="preserve"> 4.1.6.31 </t>
  </si>
  <si>
    <t xml:space="preserve"> 4.1.6.32 </t>
  </si>
  <si>
    <t xml:space="preserve"> 4.1.6.33 </t>
  </si>
  <si>
    <t xml:space="preserve"> 4.1.6.34 </t>
  </si>
  <si>
    <t xml:space="preserve"> 4.1.6.35 </t>
  </si>
  <si>
    <t xml:space="preserve"> 4.1.6.36 </t>
  </si>
  <si>
    <t xml:space="preserve"> 4.1.6.37 </t>
  </si>
  <si>
    <t xml:space="preserve"> 4.1.6.38 </t>
  </si>
  <si>
    <t xml:space="preserve"> 4.1.6.39 </t>
  </si>
  <si>
    <t xml:space="preserve"> 4.1.6.40 </t>
  </si>
  <si>
    <t xml:space="preserve"> 4.1.6.41 </t>
  </si>
  <si>
    <t xml:space="preserve"> 4.1.6.42 </t>
  </si>
  <si>
    <t xml:space="preserve"> 4.1.6.43 </t>
  </si>
  <si>
    <t xml:space="preserve"> 4.1.6.44 </t>
  </si>
  <si>
    <t xml:space="preserve"> 4.1.6.45 </t>
  </si>
  <si>
    <t xml:space="preserve"> 4.1.6.46 </t>
  </si>
  <si>
    <t xml:space="preserve"> 4.1.7 </t>
  </si>
  <si>
    <t>QD.B3 - 01/ QD.B3 - 02 (BLOCO 03)</t>
  </si>
  <si>
    <t xml:space="preserve"> 4.1.7.1 </t>
  </si>
  <si>
    <t xml:space="preserve"> 4.1.7.2 </t>
  </si>
  <si>
    <t xml:space="preserve"> 4.1.7.3 </t>
  </si>
  <si>
    <t xml:space="preserve"> 4.1.7.4 </t>
  </si>
  <si>
    <t xml:space="preserve"> 4.1.7.5 </t>
  </si>
  <si>
    <t xml:space="preserve"> 4.1.7.6 </t>
  </si>
  <si>
    <t xml:space="preserve"> 4.1.7.7 </t>
  </si>
  <si>
    <t xml:space="preserve"> 4.1.7.8 </t>
  </si>
  <si>
    <t xml:space="preserve"> 4.1.7.9 </t>
  </si>
  <si>
    <t xml:space="preserve"> 4.1.7.10 </t>
  </si>
  <si>
    <t xml:space="preserve"> 4.1.7.11 </t>
  </si>
  <si>
    <t xml:space="preserve"> 4.1.7.12 </t>
  </si>
  <si>
    <t xml:space="preserve"> 4.1.7.13 </t>
  </si>
  <si>
    <t xml:space="preserve"> 4.1.7.14 </t>
  </si>
  <si>
    <t xml:space="preserve"> 4.1.7.15 </t>
  </si>
  <si>
    <t xml:space="preserve"> 4.1.7.16 </t>
  </si>
  <si>
    <t xml:space="preserve"> 4.1.7.17 </t>
  </si>
  <si>
    <t xml:space="preserve"> 4.1.7.18 </t>
  </si>
  <si>
    <t xml:space="preserve"> 4.1.7.19 </t>
  </si>
  <si>
    <t xml:space="preserve"> 4.1.7.20 </t>
  </si>
  <si>
    <t xml:space="preserve"> 4.1.7.21 </t>
  </si>
  <si>
    <t xml:space="preserve"> 4.1.7.22 </t>
  </si>
  <si>
    <t xml:space="preserve"> 4.1.7.23 </t>
  </si>
  <si>
    <t xml:space="preserve"> 4.1.7.24 </t>
  </si>
  <si>
    <t xml:space="preserve"> 4.1.7.25 </t>
  </si>
  <si>
    <t xml:space="preserve"> 4.1.7.26 </t>
  </si>
  <si>
    <t xml:space="preserve"> 4.1.7.27 </t>
  </si>
  <si>
    <t xml:space="preserve"> 4.1.7.28 </t>
  </si>
  <si>
    <t xml:space="preserve"> 4.1.7.29 </t>
  </si>
  <si>
    <t xml:space="preserve"> 4.1.7.30 </t>
  </si>
  <si>
    <t xml:space="preserve"> 4.1.7.31 </t>
  </si>
  <si>
    <t xml:space="preserve"> 4.1.7.32 </t>
  </si>
  <si>
    <t xml:space="preserve"> 4.1.7.33 </t>
  </si>
  <si>
    <t xml:space="preserve"> 4.1.7.34 </t>
  </si>
  <si>
    <t xml:space="preserve"> 4.1.7.35 </t>
  </si>
  <si>
    <t xml:space="preserve"> 4.1.7.36 </t>
  </si>
  <si>
    <t xml:space="preserve"> 4.1.7.37 </t>
  </si>
  <si>
    <t xml:space="preserve"> 4.1.7.38 </t>
  </si>
  <si>
    <t xml:space="preserve"> 4.1.7.39 </t>
  </si>
  <si>
    <t xml:space="preserve"> 4.1.8 </t>
  </si>
  <si>
    <t>QD.B4 - 01/ QD.B4 - 02 (BLOCO 04)</t>
  </si>
  <si>
    <t xml:space="preserve"> 4.1.8.1 </t>
  </si>
  <si>
    <t xml:space="preserve"> 4.1.8.2 </t>
  </si>
  <si>
    <t xml:space="preserve"> 4.1.8.3 </t>
  </si>
  <si>
    <t xml:space="preserve"> 4.1.8.4 </t>
  </si>
  <si>
    <t xml:space="preserve"> 4.1.8.5 </t>
  </si>
  <si>
    <t xml:space="preserve"> 4.1.8.6 </t>
  </si>
  <si>
    <t xml:space="preserve"> 4.1.8.7 </t>
  </si>
  <si>
    <t xml:space="preserve"> 4.1.8.8 </t>
  </si>
  <si>
    <t xml:space="preserve"> 4.1.8.9 </t>
  </si>
  <si>
    <t xml:space="preserve"> 4.1.8.10 </t>
  </si>
  <si>
    <t xml:space="preserve"> 4.1.8.11 </t>
  </si>
  <si>
    <t xml:space="preserve"> 4.1.8.12 </t>
  </si>
  <si>
    <t xml:space="preserve"> 4.1.8.13 </t>
  </si>
  <si>
    <t xml:space="preserve"> 4.1.8.14 </t>
  </si>
  <si>
    <t xml:space="preserve"> 4.1.8.15 </t>
  </si>
  <si>
    <t xml:space="preserve"> 4.1.8.16 </t>
  </si>
  <si>
    <t xml:space="preserve"> 4.1.8.17 </t>
  </si>
  <si>
    <t xml:space="preserve"> 4.1.8.18 </t>
  </si>
  <si>
    <t xml:space="preserve"> 4.1.8.19 </t>
  </si>
  <si>
    <t xml:space="preserve"> 4.1.8.20 </t>
  </si>
  <si>
    <t xml:space="preserve"> 4.1.8.21 </t>
  </si>
  <si>
    <t xml:space="preserve"> 4.1.8.22 </t>
  </si>
  <si>
    <t xml:space="preserve"> 4.1.8.23 </t>
  </si>
  <si>
    <t xml:space="preserve"> 4.1.8.24 </t>
  </si>
  <si>
    <t xml:space="preserve"> 4.1.8.25 </t>
  </si>
  <si>
    <t xml:space="preserve"> 4.1.8.26 </t>
  </si>
  <si>
    <t xml:space="preserve"> 4.1.8.27 </t>
  </si>
  <si>
    <t xml:space="preserve"> 4.1.8.28 </t>
  </si>
  <si>
    <t xml:space="preserve"> 4.1.8.29 </t>
  </si>
  <si>
    <t xml:space="preserve"> 4.1.8.30 </t>
  </si>
  <si>
    <t xml:space="preserve"> 4.1.8.31 </t>
  </si>
  <si>
    <t xml:space="preserve"> 4.1.8.32 </t>
  </si>
  <si>
    <t xml:space="preserve"> 4.1.8.33 </t>
  </si>
  <si>
    <t xml:space="preserve"> 4.1.8.34 </t>
  </si>
  <si>
    <t xml:space="preserve"> 4.1.8.35 </t>
  </si>
  <si>
    <t xml:space="preserve"> 91943 </t>
  </si>
  <si>
    <t>CAIXA RETANGULAR 4" X 4" MÉDIA (1,30 M DO PISO), PVC, INSTALADA EM PAREDE - FORNECIMENTO E INSTALAÇÃO. AF_03/2023</t>
  </si>
  <si>
    <t xml:space="preserve"> 4.1.8.36 </t>
  </si>
  <si>
    <t xml:space="preserve"> 4.1.8.37 </t>
  </si>
  <si>
    <t xml:space="preserve"> 4.1.8.38 </t>
  </si>
  <si>
    <t xml:space="preserve"> 4.1.8.39 </t>
  </si>
  <si>
    <t xml:space="preserve"> 4.1.8.40 </t>
  </si>
  <si>
    <t xml:space="preserve"> 4.1.8.41 </t>
  </si>
  <si>
    <t xml:space="preserve"> 4.1.8.42 </t>
  </si>
  <si>
    <t xml:space="preserve"> 4.1.8.43 </t>
  </si>
  <si>
    <t xml:space="preserve"> 4.1.8.44 </t>
  </si>
  <si>
    <t xml:space="preserve"> 101875 </t>
  </si>
  <si>
    <t>QUADRO DE DISTRIBUIÇÃO DE ENERGIA EM CHAPA DE AÇO GALVANIZADO, DE EMBUTIR, COM BARRAMENTO TRIFÁSICO, PARA 12 DISJUNTORES DIN 100A - FORNECIMENTO E INSTALAÇÃO. AF_10/2020</t>
  </si>
  <si>
    <t xml:space="preserve"> 4.1.8.45 </t>
  </si>
  <si>
    <t xml:space="preserve"> 4.1.8.46 </t>
  </si>
  <si>
    <t xml:space="preserve"> 4.1.8.47 </t>
  </si>
  <si>
    <t xml:space="preserve"> 4.1.9 </t>
  </si>
  <si>
    <t>SUBESTAÇÃO 225 KVA</t>
  </si>
  <si>
    <t xml:space="preserve"> 4.1.9.1 </t>
  </si>
  <si>
    <t xml:space="preserve"> 070542 </t>
  </si>
  <si>
    <t>CABO DE COBRE NU 25 MM2 (4,73 M /KG)</t>
  </si>
  <si>
    <t xml:space="preserve"> 4.1.9.2 </t>
  </si>
  <si>
    <t xml:space="preserve"> 070543 </t>
  </si>
  <si>
    <t>CABO DE COBRE NU 35 MM2</t>
  </si>
  <si>
    <t xml:space="preserve"> 4.1.9.3 </t>
  </si>
  <si>
    <t xml:space="preserve"> 4.1.9.4 </t>
  </si>
  <si>
    <t xml:space="preserve"> 4.1.9.5 </t>
  </si>
  <si>
    <t xml:space="preserve"> 4.1.9.6 </t>
  </si>
  <si>
    <t xml:space="preserve"> 071158 </t>
  </si>
  <si>
    <t>CURVA DE 90 GRAUS AÇO GALVANIZADO DIÂMETRO 4"</t>
  </si>
  <si>
    <t xml:space="preserve"> 4.1.9.7 </t>
  </si>
  <si>
    <t xml:space="preserve"> 071148 </t>
  </si>
  <si>
    <t>CURVA DE 90 GRAUS DE PVC RIGIDO DIAM. 4"</t>
  </si>
  <si>
    <t xml:space="preserve"> 4.1.9.8 </t>
  </si>
  <si>
    <t xml:space="preserve"> 4.1.9.9 </t>
  </si>
  <si>
    <t xml:space="preserve"> 4.1.9.10 </t>
  </si>
  <si>
    <t xml:space="preserve"> 071271 </t>
  </si>
  <si>
    <t>ELO FUSIVEL 10 K - 15 KV</t>
  </si>
  <si>
    <t xml:space="preserve"> 4.1.9.11 </t>
  </si>
  <si>
    <t xml:space="preserve"> 4.1.9.12 </t>
  </si>
  <si>
    <t xml:space="preserve"> 071476 </t>
  </si>
  <si>
    <t>ISOLADOR DE ANCORAGEM POLIMÉRICO 15KV</t>
  </si>
  <si>
    <t xml:space="preserve"> 4.1.9.13 </t>
  </si>
  <si>
    <t xml:space="preserve"> 071510 </t>
  </si>
  <si>
    <t>LAÇO PREFORMADO DE DISTRIBUICAO</t>
  </si>
  <si>
    <t xml:space="preserve"> 4.1.9.14 </t>
  </si>
  <si>
    <t xml:space="preserve"> 071795 </t>
  </si>
  <si>
    <t>OLHAL PARA PARAFUSO</t>
  </si>
  <si>
    <t xml:space="preserve"> 4.1.9.15 </t>
  </si>
  <si>
    <t xml:space="preserve"> 4.1.9.16 </t>
  </si>
  <si>
    <t xml:space="preserve"> 071841 </t>
  </si>
  <si>
    <t>PARAFUSO CABEÇA ABAULADA (FRANCES) M16 X 150 MM</t>
  </si>
  <si>
    <t xml:space="preserve"> 4.1.9.17 </t>
  </si>
  <si>
    <t xml:space="preserve"> 4.1.9.18 </t>
  </si>
  <si>
    <t xml:space="preserve"> 4.1.9.19 </t>
  </si>
  <si>
    <t xml:space="preserve"> 180302 </t>
  </si>
  <si>
    <t>PORTÃO DE ABRIR 02 FOLHAS DE FERRO REDONDO PT-6 C/FERRAGENS</t>
  </si>
  <si>
    <t xml:space="preserve"> 4.1.9.20 </t>
  </si>
  <si>
    <t xml:space="preserve"> 072080 </t>
  </si>
  <si>
    <t>POSTE/TRAFO - CAMINHÃO MUNCK 12 TON. (MÍNIMO 4H/DIA)</t>
  </si>
  <si>
    <t xml:space="preserve"> 4.1.9.21 </t>
  </si>
  <si>
    <t xml:space="preserve"> 4.1.9.22 </t>
  </si>
  <si>
    <t xml:space="preserve"> 200499 </t>
  </si>
  <si>
    <t>REBOCO PAULISTA A-14 (1CALH:4ARMLC+100kgCI/M3)</t>
  </si>
  <si>
    <t xml:space="preserve"> 4.1.9.23 </t>
  </si>
  <si>
    <t xml:space="preserve"> 072330 </t>
  </si>
  <si>
    <t>SELA DE AÇO GALVANIZADA PARA CRUZETA POLIMÉRICA 15 KV</t>
  </si>
  <si>
    <t xml:space="preserve"> 4.1.9.24 </t>
  </si>
  <si>
    <t xml:space="preserve"> 072372 </t>
  </si>
  <si>
    <t>SUPORTE DE AÇO GALVANIZADO PARA FIXAÇÃO DO PÁRA-RAIO POLIMÉRICO</t>
  </si>
  <si>
    <t xml:space="preserve"> 4.1.9.25 </t>
  </si>
  <si>
    <t xml:space="preserve"> 072370 </t>
  </si>
  <si>
    <t>SUPORTE PARA TRANSFORMADOR EM POSTE DE CONCRETO CIRCULAR</t>
  </si>
  <si>
    <t xml:space="preserve"> 4.1.9.26 </t>
  </si>
  <si>
    <t xml:space="preserve"> 071365 </t>
  </si>
  <si>
    <t>GRAMPO DE ANCORAGEM POLIMÉRICO</t>
  </si>
  <si>
    <t xml:space="preserve"> 4.1.9.27 </t>
  </si>
  <si>
    <t xml:space="preserve"> 4.1.9.28 </t>
  </si>
  <si>
    <t xml:space="preserve"> 96974 </t>
  </si>
  <si>
    <t>CORDOALHA DE COBRE NU 50 MM², NÃO ENTERRADA, COM ISOLADOR - FORNECIMENTO E INSTALAÇÃO. AF_12/2017</t>
  </si>
  <si>
    <t xml:space="preserve"> 4.1.9.29 </t>
  </si>
  <si>
    <t xml:space="preserve"> 91893 </t>
  </si>
  <si>
    <t>CURVA 90 GRAUS PARA ELETRODUTO, PVC, ROSCÁVEL, DN 32 MM (1"), PARA CIRCUITOS TERMINAIS, INSTALADA EM FORRO - FORNECIMENTO E INSTALAÇÃO. AF_03/2023</t>
  </si>
  <si>
    <t xml:space="preserve"> 4.1.9.30 </t>
  </si>
  <si>
    <t xml:space="preserve"> 91872 </t>
  </si>
  <si>
    <t>ELETRODUTO RÍGIDO ROSCÁVEL, PVC, DN 32 MM (1"), PARA CIRCUITOS TERMINAIS, INSTALADO EM PAREDE - FORNECIMENTO E INSTALAÇÃO. AF_03/2023</t>
  </si>
  <si>
    <t xml:space="preserve"> 4.1.9.31 </t>
  </si>
  <si>
    <t xml:space="preserve"> 93012 </t>
  </si>
  <si>
    <t>ELETRODUTO RÍGIDO ROSCÁVEL, PVC, DN 110 MM (4"), PARA REDE ENTERRADA DE DISTRIBUIÇÃO DE ENERGIA ELÉTRICA - FORNECIMENTO E INSTALAÇÃO. AF_12/2021</t>
  </si>
  <si>
    <t xml:space="preserve"> 4.1.9.32 </t>
  </si>
  <si>
    <t xml:space="preserve"> 96985 </t>
  </si>
  <si>
    <t>HASTE DE ATERRAMENTO 5/8  PARA SPDA - FORNECIMENTO E INSTALAÇÃO. AF_12/2017</t>
  </si>
  <si>
    <t xml:space="preserve"> 4.1.9.33 </t>
  </si>
  <si>
    <t xml:space="preserve"> 4.1.10 </t>
  </si>
  <si>
    <t>CABEAMENTO ESTRUTURADO</t>
  </si>
  <si>
    <t xml:space="preserve"> 4.1.10.1 </t>
  </si>
  <si>
    <t xml:space="preserve"> 4.1.10.1.1 </t>
  </si>
  <si>
    <t xml:space="preserve"> 4.1.10.1.2 </t>
  </si>
  <si>
    <t xml:space="preserve"> 4.1.10.1.3 </t>
  </si>
  <si>
    <t xml:space="preserve"> 4.1.10.1.4 </t>
  </si>
  <si>
    <t xml:space="preserve"> 4.1.10.1.5 </t>
  </si>
  <si>
    <t xml:space="preserve"> 4.1.10.1.6 </t>
  </si>
  <si>
    <t xml:space="preserve"> 4.1.10.1.7 </t>
  </si>
  <si>
    <t xml:space="preserve"> 4.1.10.1.8 </t>
  </si>
  <si>
    <t xml:space="preserve"> 4.1.10.1.9 </t>
  </si>
  <si>
    <t xml:space="preserve"> 97882 </t>
  </si>
  <si>
    <t>CAIXA ENTERRADA ELÉTRICA RETANGULAR, EM CONCRETO PRÉ-MOLDADO, FUNDO COM BRITA, DIMENSÕES INTERNAS: 0,4X0,4X0,4 M. AF_12/2020</t>
  </si>
  <si>
    <t xml:space="preserve"> 4.1.10.1.10 </t>
  </si>
  <si>
    <t xml:space="preserve"> 101795 </t>
  </si>
  <si>
    <t>CAIXA ENTERRADA PARA INSTALAÇÕES TELEFÔNICAS TIPO R1, EM ALVENARIA COM BLOCOS DE CONCRETO, DIMENSÕES INTERNAS: 0,35X0,60X0,60 M, EXCLUINDO TAMPÃO. AF_12/2020</t>
  </si>
  <si>
    <t xml:space="preserve"> 4.1.10.1.11 </t>
  </si>
  <si>
    <t xml:space="preserve"> 91860 </t>
  </si>
  <si>
    <t>ELETRODUTO FLEXÍVEL CORRUGADO, PEAD, DN 40 MM (1 1/4"), PARA CIRCUITOS TERMINAIS, INSTALADO EM PAREDE - FORNECIMENTO E INSTALAÇÃO. AF_03/2023</t>
  </si>
  <si>
    <t xml:space="preserve"> 4.1.10.1.12 </t>
  </si>
  <si>
    <t xml:space="preserve"> 100561 </t>
  </si>
  <si>
    <t>QUADRO DE DISTRIBUICAO PARA TELEFONE N.3, 40X40X12CM EM CHAPA METALICA, DE EMBUTIR, SEM ACESSORIOS, PADRAO TELEBRAS, FORNECIMENTO E INSTALAÇÃO. AF_11/2019</t>
  </si>
  <si>
    <t xml:space="preserve"> 4.1.10.1.13 </t>
  </si>
  <si>
    <t xml:space="preserve"> 101798 </t>
  </si>
  <si>
    <t>TAMPA PARA CAIXA TIPO R1, EM FERRO FUNDIDO, DIMENSÕES INTERNAS: 0,40 X 0,60 M - FORNECIMENTO E INSTALAÇÃO. AF_12/2020</t>
  </si>
  <si>
    <t xml:space="preserve"> 4.1.10.2 </t>
  </si>
  <si>
    <t>RACK-B1-01/ RACK-B1-02 (BLOCO 01)</t>
  </si>
  <si>
    <t xml:space="preserve"> 4.1.10.2.1 </t>
  </si>
  <si>
    <t xml:space="preserve"> 4.1.10.2.2 </t>
  </si>
  <si>
    <t xml:space="preserve"> 4.1.10.2.3 </t>
  </si>
  <si>
    <t xml:space="preserve"> 4.1.10.2.4 </t>
  </si>
  <si>
    <t xml:space="preserve"> 070626 </t>
  </si>
  <si>
    <t>CABO UTP-4P, CAT. 6 , 24 AWG</t>
  </si>
  <si>
    <t xml:space="preserve"> 4.1.10.2.5 </t>
  </si>
  <si>
    <t xml:space="preserve"> 071796 </t>
  </si>
  <si>
    <t>ORGANIZADOR DE CABOS (GUIA) PARA RACK 19" 1U</t>
  </si>
  <si>
    <t xml:space="preserve"> 071885 </t>
  </si>
  <si>
    <t>PATCH CORD COMPRIMENTO DE 1,50 M - CAT.6</t>
  </si>
  <si>
    <t xml:space="preserve"> 072226 </t>
  </si>
  <si>
    <t>RACK FECHADO DE PAREDE COM PORTA EM ACRÍLICO - 12 U´S</t>
  </si>
  <si>
    <t xml:space="preserve"> 072227 </t>
  </si>
  <si>
    <t>RACK FECHADO DE PISO COM PORTA EM ACRÍLICO - 24 U´S</t>
  </si>
  <si>
    <t xml:space="preserve"> 072291 </t>
  </si>
  <si>
    <t>REGUA COM 8 TOMADAS</t>
  </si>
  <si>
    <t xml:space="preserve"> 98302 </t>
  </si>
  <si>
    <t>PATCH PANEL 24 PORTAS, CATEGORIA 6 - FORNECIMENTO E INSTALAÇÃO. AF_11/2019</t>
  </si>
  <si>
    <t xml:space="preserve"> 98307 </t>
  </si>
  <si>
    <t>TOMADA DE REDE RJ45 - FORNECIMENTO E INSTALAÇÃO. AF_11/2019</t>
  </si>
  <si>
    <t xml:space="preserve"> 4.1.10.3 </t>
  </si>
  <si>
    <t>RACK-B2-01 (BLOCO 02)</t>
  </si>
  <si>
    <t xml:space="preserve"> 4.1.10.3.1 </t>
  </si>
  <si>
    <t xml:space="preserve"> 070283 </t>
  </si>
  <si>
    <t>BLOCO BER-10 (BLOCO DE ENGATE RAPIDO)</t>
  </si>
  <si>
    <t xml:space="preserve"> 4.1.10.3.2 </t>
  </si>
  <si>
    <t xml:space="preserve"> 4.1.10.3.3 </t>
  </si>
  <si>
    <t xml:space="preserve"> 4.1.10.3.4 </t>
  </si>
  <si>
    <t xml:space="preserve"> 4.1.10.3.5 </t>
  </si>
  <si>
    <t xml:space="preserve"> 4.1.10.3.6 </t>
  </si>
  <si>
    <t xml:space="preserve"> 4.1.10.3.7 </t>
  </si>
  <si>
    <t xml:space="preserve"> 4.1.10.3.8 </t>
  </si>
  <si>
    <t xml:space="preserve"> 4.1.10.3.9 </t>
  </si>
  <si>
    <t xml:space="preserve"> 4.1.10.3.10 </t>
  </si>
  <si>
    <t xml:space="preserve"> 4.1.10.3.11 </t>
  </si>
  <si>
    <t xml:space="preserve"> 4.1.10.3.12 </t>
  </si>
  <si>
    <t xml:space="preserve"> 4.1.10.3.13 </t>
  </si>
  <si>
    <t xml:space="preserve"> 4.1.10.3.14 </t>
  </si>
  <si>
    <t xml:space="preserve"> 4.1.10.3.15 </t>
  </si>
  <si>
    <t xml:space="preserve"> 4.1.10.3.16 </t>
  </si>
  <si>
    <t xml:space="preserve"> 4.1.10.4 </t>
  </si>
  <si>
    <t>RACK-B2-02 (BLOCO 02)</t>
  </si>
  <si>
    <t xml:space="preserve"> 4.1.10.4.1 </t>
  </si>
  <si>
    <t xml:space="preserve"> 4.1.10.4.2 </t>
  </si>
  <si>
    <t xml:space="preserve"> 4.1.10.4.3 </t>
  </si>
  <si>
    <t xml:space="preserve"> 4.1.10.4.4 </t>
  </si>
  <si>
    <t xml:space="preserve"> 4.1.10.4.5 </t>
  </si>
  <si>
    <t xml:space="preserve"> 4.1.10.4.6 </t>
  </si>
  <si>
    <t xml:space="preserve"> 4.1.10.4.7 </t>
  </si>
  <si>
    <t xml:space="preserve"> 4.1.10.4.8 </t>
  </si>
  <si>
    <t xml:space="preserve"> 4.1.10.4.9 </t>
  </si>
  <si>
    <t xml:space="preserve"> 4.1.10.4.10 </t>
  </si>
  <si>
    <t xml:space="preserve"> 4.1.10.4.11 </t>
  </si>
  <si>
    <t xml:space="preserve"> 4.1.10.4.12 </t>
  </si>
  <si>
    <t xml:space="preserve"> 4.1.10.4.13 </t>
  </si>
  <si>
    <t xml:space="preserve"> 4.1.10.4.14 </t>
  </si>
  <si>
    <t xml:space="preserve"> 4.1.10.4.15 </t>
  </si>
  <si>
    <t xml:space="preserve"> 4.1.10.4.16 </t>
  </si>
  <si>
    <t xml:space="preserve"> 4.1.10.4.17 </t>
  </si>
  <si>
    <t xml:space="preserve"> 4.1.10.4.18 </t>
  </si>
  <si>
    <t xml:space="preserve"> 4.1.10.4.19 </t>
  </si>
  <si>
    <t xml:space="preserve"> 4.1.10.4.20 </t>
  </si>
  <si>
    <t xml:space="preserve"> 4.1.10.4.21 </t>
  </si>
  <si>
    <t xml:space="preserve"> 4.1.10.4.22 </t>
  </si>
  <si>
    <t xml:space="preserve"> 4.1.10.4.23 </t>
  </si>
  <si>
    <t xml:space="preserve"> 4.1.10.4.24 </t>
  </si>
  <si>
    <t xml:space="preserve"> 4.1.10.4.25 </t>
  </si>
  <si>
    <t xml:space="preserve"> 4.1.10.4.26 </t>
  </si>
  <si>
    <t xml:space="preserve"> 4.1.10.5 </t>
  </si>
  <si>
    <t>RACK-B3-03/ RACK-B3-04 (BLOCO 03)</t>
  </si>
  <si>
    <t xml:space="preserve"> 4.1.10.5.1 </t>
  </si>
  <si>
    <t xml:space="preserve"> 4.1.10.5.2 </t>
  </si>
  <si>
    <t xml:space="preserve"> 4.1.10.5.3 </t>
  </si>
  <si>
    <t xml:space="preserve"> 4.1.10.5.4 </t>
  </si>
  <si>
    <t xml:space="preserve"> 4.1.10.5.5 </t>
  </si>
  <si>
    <t xml:space="preserve"> 4.1.10.5.6 </t>
  </si>
  <si>
    <t xml:space="preserve"> 4.1.10.5.7 </t>
  </si>
  <si>
    <t xml:space="preserve"> 4.1.10.5.8 </t>
  </si>
  <si>
    <t xml:space="preserve"> 4.1.10.5.9 </t>
  </si>
  <si>
    <t xml:space="preserve"> 4.1.10.5.10 </t>
  </si>
  <si>
    <t xml:space="preserve"> 4.1.10.5.11 </t>
  </si>
  <si>
    <t xml:space="preserve"> 4.1.10.5.12 </t>
  </si>
  <si>
    <t xml:space="preserve"> 4.1.10.5.13 </t>
  </si>
  <si>
    <t xml:space="preserve"> 4.1.10.5.14 </t>
  </si>
  <si>
    <t xml:space="preserve"> 4.1.10.5.15 </t>
  </si>
  <si>
    <t xml:space="preserve"> 4.1.10.5.16 </t>
  </si>
  <si>
    <t xml:space="preserve"> 4.3.8.4 </t>
  </si>
  <si>
    <t xml:space="preserve"> 4.3.8.4.1 </t>
  </si>
  <si>
    <t xml:space="preserve"> 4.3.8.4.2 </t>
  </si>
  <si>
    <t xml:space="preserve"> 4.3.8.4.3 </t>
  </si>
  <si>
    <t xml:space="preserve"> 4.3.8.4.4 </t>
  </si>
  <si>
    <t xml:space="preserve"> 4.3.8.4.5 </t>
  </si>
  <si>
    <t xml:space="preserve"> 4.3.8.4.6 </t>
  </si>
  <si>
    <t xml:space="preserve"> 4.4.12.4 </t>
  </si>
  <si>
    <t xml:space="preserve"> 4.4.12.4.1 </t>
  </si>
  <si>
    <t xml:space="preserve"> 4.4.12.4.2 </t>
  </si>
  <si>
    <t xml:space="preserve"> 4.4.12.4.3 </t>
  </si>
  <si>
    <t xml:space="preserve"> 4.4.12.4.4 </t>
  </si>
  <si>
    <t xml:space="preserve"> 4.4.12.4.5 </t>
  </si>
  <si>
    <t xml:space="preserve"> 4.5.10.4 </t>
  </si>
  <si>
    <t xml:space="preserve"> 4.5.10.4.1 </t>
  </si>
  <si>
    <t xml:space="preserve"> 4.5.10.4.2 </t>
  </si>
  <si>
    <t xml:space="preserve"> 4.5.10.4.3 </t>
  </si>
  <si>
    <t xml:space="preserve"> 4.5.10.4.4 </t>
  </si>
  <si>
    <t xml:space="preserve"> 4.6.11.4 </t>
  </si>
  <si>
    <t xml:space="preserve"> 4.6.11.4.1 </t>
  </si>
  <si>
    <t xml:space="preserve"> 4.6.11.4.2 </t>
  </si>
  <si>
    <t xml:space="preserve"> 4.6.11.4.3 </t>
  </si>
  <si>
    <t xml:space="preserve"> 4.6.11.4.4 </t>
  </si>
  <si>
    <t xml:space="preserve"> 4.6.11.4.5 </t>
  </si>
  <si>
    <t xml:space="preserve"> 4.6.11.4.6 </t>
  </si>
  <si>
    <t xml:space="preserve"> 4.6.11.4.7 </t>
  </si>
  <si>
    <t xml:space="preserve"> 070257 </t>
  </si>
  <si>
    <t>ATERRAMENTO - SOLDA EXOTÉRMICA - CARTUCHO 150 G</t>
  </si>
  <si>
    <t xml:space="preserve"> 98111 </t>
  </si>
  <si>
    <t>CAIXA DE INSPEÇÃO PARA ATERRAMENTO, CIRCULAR, EM POLIETILENO, DIÂMETRO INTERNO = 0,3 M. AF_12/2020</t>
  </si>
  <si>
    <t xml:space="preserve"> 072528 </t>
  </si>
  <si>
    <t>TERMINAL DE PRESSAO 35 MM2</t>
  </si>
  <si>
    <t xml:space="preserve"> 072532 </t>
  </si>
  <si>
    <t>TERMINAL DE PRESSAO 50 MM2</t>
  </si>
  <si>
    <t xml:space="preserve"> 5.17 </t>
  </si>
  <si>
    <t>DETECÇÃO E ALARME</t>
  </si>
  <si>
    <t xml:space="preserve"> 5.17.1 </t>
  </si>
  <si>
    <t xml:space="preserve"> 5.17.2 </t>
  </si>
  <si>
    <t xml:space="preserve"> 5.17.3 </t>
  </si>
  <si>
    <t xml:space="preserve"> 070555 </t>
  </si>
  <si>
    <t>CABO FLEXIVEL PARALELO 2 X 1,5 MM2</t>
  </si>
  <si>
    <t xml:space="preserve"> 5.17.4 </t>
  </si>
  <si>
    <t xml:space="preserve"> 070556 </t>
  </si>
  <si>
    <t>CABO FLEXIVEL PARALELO 2 X 2,5 MM2</t>
  </si>
  <si>
    <t xml:space="preserve"> 5.17.5 </t>
  </si>
  <si>
    <t xml:space="preserve"> 5.17.6 </t>
  </si>
  <si>
    <t xml:space="preserve"> 5.17.7 </t>
  </si>
  <si>
    <t xml:space="preserve"> 5.17.8 </t>
  </si>
  <si>
    <t xml:space="preserve"> 5.17.9 </t>
  </si>
  <si>
    <t xml:space="preserve"> 5.17.10 </t>
  </si>
  <si>
    <t xml:space="preserve"> 5.17.11 </t>
  </si>
  <si>
    <t xml:space="preserve"> 071232 </t>
  </si>
  <si>
    <t>ELETRODUTO METALICO FLEXIVEL DIAMETRO DIAM. 1"</t>
  </si>
  <si>
    <t xml:space="preserve"> 5.17.12 </t>
  </si>
  <si>
    <t xml:space="preserve"> 5.17.13 </t>
  </si>
  <si>
    <t xml:space="preserve"> 5.17.14 </t>
  </si>
  <si>
    <t xml:space="preserve"> 5.17.15 </t>
  </si>
  <si>
    <t xml:space="preserve"> 5.18 </t>
  </si>
  <si>
    <t>QUADRO DE COMANDO - BOMBA INCÊNDIO</t>
  </si>
  <si>
    <t xml:space="preserve"> 5.18.1 </t>
  </si>
  <si>
    <t xml:space="preserve"> 070285 </t>
  </si>
  <si>
    <t>BORNE TERMINAL SAK 2,5 MM2</t>
  </si>
  <si>
    <t xml:space="preserve"> 5.18.2 </t>
  </si>
  <si>
    <t xml:space="preserve"> 5.18.3 </t>
  </si>
  <si>
    <t xml:space="preserve"> 5.18.4 </t>
  </si>
  <si>
    <t xml:space="preserve"> 070561 </t>
  </si>
  <si>
    <t>CABO ISOLADO PP 3 X 2,5 MM2</t>
  </si>
  <si>
    <t xml:space="preserve"> 5.18.5 </t>
  </si>
  <si>
    <t xml:space="preserve"> 5.18.6 </t>
  </si>
  <si>
    <t xml:space="preserve"> 5.18.7 </t>
  </si>
  <si>
    <t xml:space="preserve"> 081894 </t>
  </si>
  <si>
    <t>CHAVE DE BOIA AUTOMÁTICA - 15A/250V</t>
  </si>
  <si>
    <t xml:space="preserve"> 5.18.8 </t>
  </si>
  <si>
    <t xml:space="preserve"> 070840 </t>
  </si>
  <si>
    <t>CHAVE PARTIDA MOTOR TRIFÁSICA C/RELE FALTA DE FASE 15 CV</t>
  </si>
  <si>
    <t xml:space="preserve"> 5.18.9 </t>
  </si>
  <si>
    <t xml:space="preserve"> 070892 </t>
  </si>
  <si>
    <t>CHAVE TRIPOLAR TIPO PACCO 32A</t>
  </si>
  <si>
    <t xml:space="preserve"> 5.18.10 </t>
  </si>
  <si>
    <t xml:space="preserve"> 071064 </t>
  </si>
  <si>
    <t>CONTATOR TRIPOLAR - 32A, 500V NOMINAL, COMANDO 220V, CATEGORIA AC-3.</t>
  </si>
  <si>
    <t xml:space="preserve"> 5.18.11 </t>
  </si>
  <si>
    <t xml:space="preserve"> 5.18.12 </t>
  </si>
  <si>
    <t xml:space="preserve"> 5.18.13 </t>
  </si>
  <si>
    <t xml:space="preserve"> 5.18.14 </t>
  </si>
  <si>
    <t xml:space="preserve"> 5.18.15 </t>
  </si>
  <si>
    <t xml:space="preserve"> 2.3.9.4</t>
  </si>
  <si>
    <t xml:space="preserve"> 3.1.4.1.1</t>
  </si>
  <si>
    <t xml:space="preserve"> 3.1.4.1.2</t>
  </si>
  <si>
    <t xml:space="preserve"> 3.1.4.1.3</t>
  </si>
  <si>
    <t xml:space="preserve"> 3.1.4.1.4</t>
  </si>
  <si>
    <t xml:space="preserve"> 3.1.4.1.5</t>
  </si>
  <si>
    <t xml:space="preserve"> 3.1.4.1.6</t>
  </si>
  <si>
    <t xml:space="preserve"> 4.6.2.2</t>
  </si>
  <si>
    <t xml:space="preserve"> 4.6.2.3</t>
  </si>
  <si>
    <t xml:space="preserve"> 041012 </t>
  </si>
  <si>
    <t>INDENIZAÇÃO DE JAZIDA</t>
  </si>
  <si>
    <t xml:space="preserve"> 88484 </t>
  </si>
  <si>
    <t>APLICAÇÃO DE FUNDO SELADOR ACRÍLICO EM TETO, UMA DEMÃO. AF_06/2014</t>
  </si>
  <si>
    <t xml:space="preserve"> 4.1.1.33 </t>
  </si>
  <si>
    <t xml:space="preserve"> COMPOSIÇÃO 146 </t>
  </si>
  <si>
    <t>Curva de inversão 100x50 mm</t>
  </si>
  <si>
    <t xml:space="preserve"> 4.1.1.34 </t>
  </si>
  <si>
    <t xml:space="preserve"> COMPOSIÇÃO 147 </t>
  </si>
  <si>
    <t>ELETROCALHA LISA TIPO ""U"" 100x50mm CHAPA 20</t>
  </si>
  <si>
    <t xml:space="preserve"> 4.1.1.35 </t>
  </si>
  <si>
    <t xml:space="preserve"> COMPOSIÇÃO 148 </t>
  </si>
  <si>
    <t>EMENDA INTERNA PARA ELETROCALHA 100x50</t>
  </si>
  <si>
    <t xml:space="preserve"> 4.1.1.36 </t>
  </si>
  <si>
    <t xml:space="preserve"> COMPOSIÇÃO 149 </t>
  </si>
  <si>
    <t>PLACA DE ACRILICO TRANSPARENTE ESP=5MM 700x500mm</t>
  </si>
  <si>
    <t xml:space="preserve"> 4.1.1.37 </t>
  </si>
  <si>
    <t xml:space="preserve"> COMPOSIÇÃO 150 </t>
  </si>
  <si>
    <t>SUPORTE SUSPENSAO VERTICAL PARA ELETROCALHA 100 x 50 mm</t>
  </si>
  <si>
    <t xml:space="preserve"> 4.1.1.38 </t>
  </si>
  <si>
    <t xml:space="preserve"> COMPOSIÇÃO 151 </t>
  </si>
  <si>
    <t>TERMINAL PARA ELETROCALHA 100X50cm</t>
  </si>
  <si>
    <t xml:space="preserve"> COMPOSIÇÃO 152 </t>
  </si>
  <si>
    <t>PLACA DE ACRILICO TRANSPARENTE 35X35X2MM</t>
  </si>
  <si>
    <t xml:space="preserve"> COMPOSIÇÃO 153 </t>
  </si>
  <si>
    <t>POSTE DE ACO,CONTINUO,RETO,CONICO,SIMPLES,COM ENGASTAMENTO D A PARTE INFERIOR DA COLUNA DIRETAMENTE NO SOLO,DE 7,00M.FORN ECIMENTO E ASSENTAMENTO</t>
  </si>
  <si>
    <t xml:space="preserve"> 060191 </t>
  </si>
  <si>
    <t>FORMA DE TABUA CINTA BALDRAME U=8 VEZES</t>
  </si>
  <si>
    <t xml:space="preserve"> 060205 </t>
  </si>
  <si>
    <t>FORMA CHAPA DE COMPENSADO PLASTIFICADO 17MM U=7 V - (OBRAS CIVIS)</t>
  </si>
  <si>
    <t xml:space="preserve"> COMPOSIÇÃO 165 </t>
  </si>
  <si>
    <t>BARRA CHATA DE ALUMINIO 7/8"X1/8"X3000MM</t>
  </si>
  <si>
    <t>GUARDA CORPO COM CORRIMÃOS/TUBO INDUSTRIAL GCR</t>
  </si>
  <si>
    <t xml:space="preserve"> 6.2.15 </t>
  </si>
  <si>
    <t xml:space="preserve"> 261602 </t>
  </si>
  <si>
    <t>PINTURA TINTA ESMALTE PARA ESQUADRIAS DE FERRO C  FUNDO ANTICORROSIVO (GUARDA-CORPO E CORRIMÃO)</t>
  </si>
  <si>
    <t xml:space="preserve"> COMPOSIÇÃO 168 </t>
  </si>
  <si>
    <t>VALE TRANSPORTE (IDA E VOLTA)</t>
  </si>
  <si>
    <t xml:space="preserve"> 1.4.5.6 </t>
  </si>
  <si>
    <t>SERVIÇOS EM TERRA  - GLP</t>
  </si>
  <si>
    <t xml:space="preserve"> 1.4.5.6.1 </t>
  </si>
  <si>
    <t xml:space="preserve"> 1.4.5.6.2 </t>
  </si>
  <si>
    <t xml:space="preserve"> 2.6.5 </t>
  </si>
  <si>
    <t xml:space="preserve"> 5.19 </t>
  </si>
  <si>
    <t>GLP</t>
  </si>
  <si>
    <t xml:space="preserve"> 5.19.1 </t>
  </si>
  <si>
    <t>INSTALAÇÕES ESPECIAIS</t>
  </si>
  <si>
    <t xml:space="preserve"> 5.19.1.1 </t>
  </si>
  <si>
    <t xml:space="preserve"> 091007 </t>
  </si>
  <si>
    <t>CENTRAL DE GÁS PADRÃO GOINFRA/2019 COMPLETA, EXCLUSO AS INSTALAÇÕES MECÂNICAS (1+1 CILINDRO P-45)</t>
  </si>
  <si>
    <t xml:space="preserve"> 5.19.1.2 </t>
  </si>
  <si>
    <t xml:space="preserve"> 091024 </t>
  </si>
  <si>
    <t>UNIÃO DE FERRO MALEÁVEL GALVANIZADO 3/4", ASSENTO BRONZE , CLASSE 150, ROSCA NPT - NBR 6925</t>
  </si>
  <si>
    <t xml:space="preserve"> 5.19.1.3 </t>
  </si>
  <si>
    <t xml:space="preserve"> 091021 </t>
  </si>
  <si>
    <t>LUVA REDUÇÃO DE FERRO MALEÁVEL GALVANIZADO 3/4" X 1/2", CLASSE 150, ROSCA NPT - NBR 6925</t>
  </si>
  <si>
    <t xml:space="preserve"> 5.19.1.4 </t>
  </si>
  <si>
    <t xml:space="preserve"> 091031 </t>
  </si>
  <si>
    <t>NIPLE DUPLO DE FERRO MALEÁVEL GALVANIZADO 3/4" CLASSE 300 ROSCA NPT - NBR 6925</t>
  </si>
  <si>
    <t xml:space="preserve"> 5.19.1.5 </t>
  </si>
  <si>
    <t xml:space="preserve"> 091025 </t>
  </si>
  <si>
    <t>VÁLVULA DE ESFERA TRIPARTIDA 3/4", PASSAGEM PLENA, ROSCA NPT, CLASSE 300 - NORMA ASME B16.34</t>
  </si>
  <si>
    <t xml:space="preserve"> 5.19.1.6 </t>
  </si>
  <si>
    <t xml:space="preserve"> 091020 </t>
  </si>
  <si>
    <t>TE DE FERRO MALEÁVEL GALVANIZADO 3/4" CLASSE 150 ROSCA NPT NBR 6925</t>
  </si>
  <si>
    <t xml:space="preserve"> 5.19.1.7 </t>
  </si>
  <si>
    <t xml:space="preserve"> 091029 </t>
  </si>
  <si>
    <t>VÁLVULA DE RETENÇÃO EM LATÃO 7/16" NS (I) X 1/2" NPT (E)</t>
  </si>
  <si>
    <t xml:space="preserve"> 5.19.1.8 </t>
  </si>
  <si>
    <t xml:space="preserve"> 5.19.1.9 </t>
  </si>
  <si>
    <t xml:space="preserve"> 5.19.1.10 </t>
  </si>
  <si>
    <t xml:space="preserve"> 071863 </t>
  </si>
  <si>
    <t>PARAFUSO P/BUCHA S-10</t>
  </si>
  <si>
    <t xml:space="preserve"> 5.19.1.11 </t>
  </si>
  <si>
    <t xml:space="preserve"> 070393 </t>
  </si>
  <si>
    <t>BUCHA DE NYLON S-10</t>
  </si>
  <si>
    <t xml:space="preserve"> 5.19.1.12 </t>
  </si>
  <si>
    <t xml:space="preserve"> 091041 </t>
  </si>
  <si>
    <t>CHICOTE "PIGTAIL" FLEXÍVEL PARA P-45 DE MANGUEIRA NITRÍLICA COM COMPRIMENTO DE 500 MM E ROSCA DAS CONEXÕES DE 7/8" R.E. X 7/16"NS OU M20 X 7/16" NS - NBR 13419</t>
  </si>
  <si>
    <t xml:space="preserve"> 5.19.1.13 </t>
  </si>
  <si>
    <t xml:space="preserve"> 091045 </t>
  </si>
  <si>
    <t>SUPORTE "L" , EM FERRO CHATO 1/8" X 1" PINTADO (42CM) PARA TUBO DE AÇO GALVANIZADO 3/4" -  INCLUSO ABRAÇADEIRA TIPO "U" 3/4"/PARAFUSOS/PORCAS/ARRUELAS, BEM COMO A FIXAÇÃO NA PAREDE COM BUCHAS/PARAFUSOS.</t>
  </si>
  <si>
    <t xml:space="preserve"> 5.19.1.14 </t>
  </si>
  <si>
    <t xml:space="preserve"> 5.19.1.15 </t>
  </si>
  <si>
    <t xml:space="preserve"> 92692 </t>
  </si>
  <si>
    <t>NIPLE, EM FERRO GALVANIZADO, CONEXÃO ROSQUEADA, DN 15 (1/2"), INSTALADO EM RAMAIS E SUB-RAMAIS DE GÁS - FORNECIMENTO E INSTALAÇÃO. AF_10/2020</t>
  </si>
  <si>
    <t xml:space="preserve"> 5.19.1.16 </t>
  </si>
  <si>
    <t xml:space="preserve"> 92688 </t>
  </si>
  <si>
    <t>TUBO DE AÇO GALVANIZADO COM COSTURA, CLASSE MÉDIA, CONEXÃO ROSQUEADA, DN 20 (3/4"), INSTALADO EM RAMAIS E SUB-RAMAIS DE GÁS - FORNECIMENTO E INSTALAÇÃO. AF_10/2020</t>
  </si>
  <si>
    <t xml:space="preserve"> 5.19.1.17 </t>
  </si>
  <si>
    <t xml:space="preserve"> 92701 </t>
  </si>
  <si>
    <t>JOELHO 90 GRAUS, EM FERRO GALVANIZADO, CONEXÃO ROSQUEADA, DN 20 (3/4"), INSTALADO EM RAMAIS E SUB-RAMAIS DE GÁS - FORNECIMENTO E INSTALAÇÃO. AF_10/2020</t>
  </si>
  <si>
    <t xml:space="preserve"> 5.19.1.18 </t>
  </si>
  <si>
    <t xml:space="preserve"> COMPOSIÇÃO 71 </t>
  </si>
  <si>
    <t>TE DE REDUÇÃO DE FERRO GALVANIZADO, COM ROSCA BSP, DE 3/4' X 1/2"</t>
  </si>
  <si>
    <t xml:space="preserve"> 5.19.1.19 </t>
  </si>
  <si>
    <t xml:space="preserve"> COMPOSIÇÃO 104 </t>
  </si>
  <si>
    <t>NIPLE DE REDUÇÃO 3/4" X 1/2" BSP</t>
  </si>
  <si>
    <t xml:space="preserve"> 5.19.1.20 </t>
  </si>
  <si>
    <t xml:space="preserve"> COMPOSIÇÃO 73 </t>
  </si>
  <si>
    <t>FITA ANTICORROSIVA</t>
  </si>
  <si>
    <t xml:space="preserve"> 5.19.1.21 </t>
  </si>
  <si>
    <t xml:space="preserve"> COMPOSIÇÃO 74 </t>
  </si>
  <si>
    <t>VALVULA UGV 1/2" LATÃO</t>
  </si>
  <si>
    <t xml:space="preserve"> 5.19.1.22 </t>
  </si>
  <si>
    <t xml:space="preserve"> COMPOSIÇÃO 105 </t>
  </si>
  <si>
    <t>VALVULA UGV 3/4" LATAO</t>
  </si>
  <si>
    <t xml:space="preserve"> 5.19.1.23 </t>
  </si>
  <si>
    <t xml:space="preserve"> COMPOSIÇÃO 109 </t>
  </si>
  <si>
    <t>PLACA DE SINALIZAÇÃO EM PVC COD-01 (300X300) PROIBIDO FUMAR</t>
  </si>
  <si>
    <t xml:space="preserve"> 5.19.1.24 </t>
  </si>
  <si>
    <t xml:space="preserve"> COMPOSIÇÃO 110 </t>
  </si>
  <si>
    <t>PLACA DE SINALIZAÇÃO EM PVC COD-06 (300X300) PERIGO INFLAMAVEL</t>
  </si>
  <si>
    <t xml:space="preserve"> 5.19.1.25 </t>
  </si>
  <si>
    <t xml:space="preserve"> COMPOSIÇÃO 75 </t>
  </si>
  <si>
    <t>LAUDO DE ESTANQUEIDADE</t>
  </si>
  <si>
    <t xml:space="preserve"> 5.19.1.26 </t>
  </si>
  <si>
    <t xml:space="preserve"> COMPOSIÇÃO 169 </t>
  </si>
  <si>
    <t>BUCHA DE REDUÇÃO DE FERRO GALVANIZADO, COM ROSCA BPS, DE 1/2" X 1/4" (GOINFRA + SINAPI)</t>
  </si>
  <si>
    <t xml:space="preserve"> 5.19.1.27 </t>
  </si>
  <si>
    <t xml:space="preserve"> COMPOSIÇÃO 170 </t>
  </si>
  <si>
    <t>NIPLE DE REDUÇÃO 1/2" 1/4" (GOINFRA + SINAPI)</t>
  </si>
  <si>
    <t xml:space="preserve"> 4.1.1.39 </t>
  </si>
  <si>
    <t xml:space="preserve"> COMPOSIÇÃO 171 </t>
  </si>
  <si>
    <t>CURVA HORIZONTAL,90º,PARA ELETROCALHA PERFURADA OU LISA,100X 50MM.FORNECIMENTO E COLOCACAO</t>
  </si>
  <si>
    <t xml:space="preserve"> 4.1.1.40 </t>
  </si>
  <si>
    <t xml:space="preserve"> COMPOSIÇÃO 172 </t>
  </si>
  <si>
    <t>TAMPA DE ENCAIXE PARA ELETROCALHA 100x50mm</t>
  </si>
  <si>
    <t xml:space="preserve"> COMPOSIÇÃO 179 </t>
  </si>
  <si>
    <t>CHAVE SELETORA DUAS POSIÇÕES 1NA 10A</t>
  </si>
  <si>
    <t xml:space="preserve"> 4.1.5.54 </t>
  </si>
  <si>
    <t xml:space="preserve"> COMPOSIÇÃO 174 </t>
  </si>
  <si>
    <t>TOMADA INDUSTRIAL FEMEA 3P+N+T 6H 380VAC/16A VERMELHO IP44</t>
  </si>
  <si>
    <t xml:space="preserve"> 4.1.9.34 </t>
  </si>
  <si>
    <t xml:space="preserve"> COMPOSIÇÃO 175 </t>
  </si>
  <si>
    <t>CRUZETA POLIMÉRICA 2000 MM</t>
  </si>
  <si>
    <t xml:space="preserve"> 4.1.9.35 </t>
  </si>
  <si>
    <t xml:space="preserve"> COMPOSIÇÃO 176 </t>
  </si>
  <si>
    <t>HASTE ROSQUEADA "TIRANTE" 3/8"</t>
  </si>
  <si>
    <t xml:space="preserve"> 4.1.10.1.14 </t>
  </si>
  <si>
    <t xml:space="preserve"> COMPOSIÇÃO 177 </t>
  </si>
  <si>
    <t>CABO DE FIBRA OPTICA 2 FIBRAS - PADRAO MONOMODO</t>
  </si>
  <si>
    <t xml:space="preserve"> 5.19.1.28 </t>
  </si>
  <si>
    <t xml:space="preserve"> COMPOSIÇÃO 180 </t>
  </si>
  <si>
    <t>REGULADOR PRIMEIRO ESTÁGIO 60KG/H MODELO AP 40 COM MANÔMETRO</t>
  </si>
  <si>
    <t xml:space="preserve"> 4.1.1.41 </t>
  </si>
  <si>
    <t xml:space="preserve"> COMPOSIÇÃO 156 </t>
  </si>
  <si>
    <t>SUPORTE SUSPENSAO VERTICAL PARA ELETROCALHA 50 x 50 mm</t>
  </si>
  <si>
    <t xml:space="preserve"> 4.1.1.42 </t>
  </si>
  <si>
    <t xml:space="preserve"> COMPOSIÇÃO 184 </t>
  </si>
  <si>
    <t>TE HORIZONTAL PARA ELETROCALHA 100x50</t>
  </si>
  <si>
    <t xml:space="preserve"> COMPOSIÇÃO 185 </t>
  </si>
  <si>
    <t>CONTATOR 3 TF 45 - 45A</t>
  </si>
  <si>
    <t xml:space="preserve"> COMPOSIÇÃO 154 </t>
  </si>
  <si>
    <t>POSTE DE ACO,RETO,CONICO CONTINUO,ALTURA DE 3,50M,SEM SAPATA .FORNECIMENTO</t>
  </si>
  <si>
    <t xml:space="preserve"> COMPOSIÇÃO 155 </t>
  </si>
  <si>
    <t>LUMINARIA FECHADA (REFLETOR), PARA ILUMINACAO DE QUADRAS DE ESPORTES E AFINS, PARA LAMPADA LED DE 50W, INCLUSIVE ESTA. FORNECIMENTO E COLOCACAO</t>
  </si>
  <si>
    <t xml:space="preserve"> 4.1.3.30 </t>
  </si>
  <si>
    <t xml:space="preserve"> COMPOSIÇÃO 167 </t>
  </si>
  <si>
    <t>LUMINARIA DE SOBREPOR PLAFON BRANCA 30x60cm 36W LED</t>
  </si>
  <si>
    <t xml:space="preserve"> 4.1.4.43 </t>
  </si>
  <si>
    <t xml:space="preserve"> 4.1.4.44 </t>
  </si>
  <si>
    <t xml:space="preserve"> COMPOSIÇÃO 186 </t>
  </si>
  <si>
    <t>LUMINARIA DE SOBREPOR FLUORESCENTE 2X28W E27 COMPACTA</t>
  </si>
  <si>
    <t xml:space="preserve"> 4.1.5.55 </t>
  </si>
  <si>
    <t xml:space="preserve"> 4.1.5.56 </t>
  </si>
  <si>
    <t xml:space="preserve"> 4.1.5.57 </t>
  </si>
  <si>
    <t xml:space="preserve"> COMPOSIÇÃO 157 </t>
  </si>
  <si>
    <t>Luminária hermética corpo em fibra de vidro blindada, mod. TLH34, da Tec &amp; Luz ou similar, inclusive duas lâmpadas tubular de led, tipo T8 (para câmara frigorífera)</t>
  </si>
  <si>
    <t xml:space="preserve"> 4.1.5.58 </t>
  </si>
  <si>
    <t xml:space="preserve"> COMPOSIÇÃO 187 </t>
  </si>
  <si>
    <t>LUMINÁRIA TIPO PLAFON DE SOBREPOR QUADRADA PARA 02 LÂMPADAS</t>
  </si>
  <si>
    <t xml:space="preserve"> 4.1.6.47 </t>
  </si>
  <si>
    <t xml:space="preserve"> 4.1.6.48 </t>
  </si>
  <si>
    <t xml:space="preserve"> 4.1.6.49 </t>
  </si>
  <si>
    <t xml:space="preserve"> 4.1.7.40 </t>
  </si>
  <si>
    <t xml:space="preserve"> 4.1.7.41 </t>
  </si>
  <si>
    <t xml:space="preserve"> 4.1.8.48 </t>
  </si>
  <si>
    <t xml:space="preserve"> 4.1.8.49 </t>
  </si>
  <si>
    <t xml:space="preserve"> 4.1.8.50 </t>
  </si>
  <si>
    <t xml:space="preserve"> COMPOSIÇÃO 188 </t>
  </si>
  <si>
    <t>LUMINÁRIA PENDENTE EM LED, CORPO EM ALUMÍNIO, POTÊNCIA MÍNIMA 200W E MÁXIMA 210W</t>
  </si>
  <si>
    <t xml:space="preserve"> 4.1.8.51 </t>
  </si>
  <si>
    <t xml:space="preserve"> 4.1.9.36 </t>
  </si>
  <si>
    <t xml:space="preserve"> COMPOSIÇÃO 183 </t>
  </si>
  <si>
    <t>CINTA PARA POSTE 240MM - FORNECIMENTO E INSTALAÇÃO (GOINFRA + ORSE)</t>
  </si>
  <si>
    <t xml:space="preserve"> 4.1.9.37 </t>
  </si>
  <si>
    <t xml:space="preserve"> COMPOSIÇÃO 181 </t>
  </si>
  <si>
    <t>CINTA PARA POSTE 290 MM - FORNECIMENTO E INSTALAÇÃO (GOINFRA + ORSE)</t>
  </si>
  <si>
    <t xml:space="preserve"> 4.1.9.38 </t>
  </si>
  <si>
    <t xml:space="preserve"> COMPOSIÇÃO 182 </t>
  </si>
  <si>
    <t>CINTA PARA POSTE 330 MM (GOINFRA + ORSE)</t>
  </si>
  <si>
    <t xml:space="preserve"> 4.1.9.39 </t>
  </si>
  <si>
    <t xml:space="preserve"> COMPOSIÇÃO 162 </t>
  </si>
  <si>
    <t>PORCA SEXTAVADA 3/8"" MG2577-5</t>
  </si>
  <si>
    <t xml:space="preserve"> 4.1.9.40 </t>
  </si>
  <si>
    <t xml:space="preserve"> COMPOSIÇÃO 189 </t>
  </si>
  <si>
    <t>Fita em aço inoxidável para poste de 0,50 m x 19 mm, com fecho em aço inoxidável</t>
  </si>
  <si>
    <t xml:space="preserve"> 4.1.9.41 </t>
  </si>
  <si>
    <t xml:space="preserve"> COMPOSIÇÃO 191 </t>
  </si>
  <si>
    <t>Fornecimento de mão francesa plana 1053mm</t>
  </si>
  <si>
    <t xml:space="preserve"> 4.1.9.42 </t>
  </si>
  <si>
    <t xml:space="preserve"> COMPOSIÇÃO 192 </t>
  </si>
  <si>
    <t>MURO DE ALVENARIA TIJOLO FURADO 1/2 VEZ ( H=2,50M) COM FUNDAÇÃO - SEM REVESTIMENTOS (PADRÃO GOINFRA)</t>
  </si>
  <si>
    <t xml:space="preserve"> 4.1.9.43 </t>
  </si>
  <si>
    <t xml:space="preserve"> COMPOSIÇÃO 163 </t>
  </si>
  <si>
    <t>POSTE DE CONCRETO SEÇÃO CIRCULAR H=12M CARGA NOMINAL 600KG INCLUSIVE ESCAVAÇÃO, EXCLUSIVE TRANSPORTE - FORNECIMENTO EINSTALAÇÃO. R_05/2021</t>
  </si>
  <si>
    <t xml:space="preserve"> 4.1.9.44 </t>
  </si>
  <si>
    <t xml:space="preserve"> COMPOSIÇÃO 190 </t>
  </si>
  <si>
    <t>Fornecimento de mão francesa perfilada 993mm</t>
  </si>
  <si>
    <t xml:space="preserve"> COMPOSIÇÃO 164 </t>
  </si>
  <si>
    <t>TOMADA PARA LÓGICA, COM 2 CONECTORES RJ45, 8 FIOS, CAT-5E, COMPLETA PARA CAIXA 4"x2" (NÃO INCLUSA)</t>
  </si>
  <si>
    <t xml:space="preserve"> 4.1.10.3.17 </t>
  </si>
  <si>
    <t xml:space="preserve"> 4.1.10.4.27 </t>
  </si>
  <si>
    <t xml:space="preserve"> 4.1.10.4.28 </t>
  </si>
  <si>
    <t xml:space="preserve"> 4.1.10.5.17 </t>
  </si>
  <si>
    <t xml:space="preserve"> 5.16.13 </t>
  </si>
  <si>
    <t xml:space="preserve"> COMPOSIÇÃO 166 </t>
  </si>
  <si>
    <t>TAMPA DE FERRO FUNDIDO 300MM PARA CAIXA DE ATERRAMENTO</t>
  </si>
  <si>
    <t xml:space="preserve"> 071026 </t>
  </si>
  <si>
    <t>CONECTOR MACHO RJ-45 CAT. 6</t>
  </si>
  <si>
    <t xml:space="preserve"> 4.1.10.3.18 </t>
  </si>
  <si>
    <t xml:space="preserve"> 4.1.10.4.29 </t>
  </si>
  <si>
    <t xml:space="preserve"> 4.1.10.2.6</t>
  </si>
  <si>
    <t xml:space="preserve"> 4.1.10.2.7</t>
  </si>
  <si>
    <t xml:space="preserve"> 4.1.10.2.8</t>
  </si>
  <si>
    <t xml:space="preserve"> 4.1.10.2.9</t>
  </si>
  <si>
    <t xml:space="preserve"> 4.1.10.2.10</t>
  </si>
  <si>
    <t xml:space="preserve"> 4.1.10.2.11</t>
  </si>
  <si>
    <t xml:space="preserve"> 4.1.10.2.12</t>
  </si>
  <si>
    <t xml:space="preserve"> 4.1.10.2.13</t>
  </si>
  <si>
    <t xml:space="preserve"> 4.1.10.2.14</t>
  </si>
  <si>
    <t xml:space="preserve"> 4.1.10.2.15</t>
  </si>
  <si>
    <t xml:space="preserve"> 4.1.10.2.16</t>
  </si>
  <si>
    <t xml:space="preserve"> 4.1.10.2.17</t>
  </si>
  <si>
    <t xml:space="preserve"> 4.1.10.2.18</t>
  </si>
  <si>
    <t xml:space="preserve"> 4.1.10.2.19</t>
  </si>
  <si>
    <t xml:space="preserve"> 4.1.10.2.20</t>
  </si>
  <si>
    <t xml:space="preserve"> 4.1.10.2.21</t>
  </si>
  <si>
    <t xml:space="preserve"> 4.1.10.2.22</t>
  </si>
  <si>
    <t xml:space="preserve"> 4.1.10.2.23</t>
  </si>
  <si>
    <t xml:space="preserve"> 4.1.10.2.24</t>
  </si>
  <si>
    <t xml:space="preserve"> 4.1.10.2.25</t>
  </si>
  <si>
    <t xml:space="preserve"> 4.1.10.2.26</t>
  </si>
  <si>
    <t xml:space="preserve"> 4.1.10.2.27</t>
  </si>
  <si>
    <t xml:space="preserve"> 4.1.10.2.28</t>
  </si>
  <si>
    <t xml:space="preserve"> 4.1.10.2.29</t>
  </si>
  <si>
    <t xml:space="preserve"> 4.1.10.2.30</t>
  </si>
  <si>
    <t xml:space="preserve"> 4.1.10.2.31</t>
  </si>
  <si>
    <t xml:space="preserve"> 4.1.9.45 </t>
  </si>
  <si>
    <t xml:space="preserve"> COMPOSIÇÃO 193 </t>
  </si>
  <si>
    <t>PROTETOR POLIMÉRICO BUCHA TRAFO E PARA RAIO 15KV</t>
  </si>
  <si>
    <t xml:space="preserve"> 4.1.9.46 </t>
  </si>
  <si>
    <t xml:space="preserve"> COMPOSIÇÃO 194 </t>
  </si>
  <si>
    <t>PROTETOR POLIMÉRICO PARA RAIO FLEXIVEL - 15/35KV</t>
  </si>
  <si>
    <t xml:space="preserve"> AMPLIAÇÃO E REFORMA</t>
  </si>
  <si>
    <t xml:space="preserve"> 2878 </t>
  </si>
  <si>
    <t xml:space="preserve"> 1.4.5.5 </t>
  </si>
  <si>
    <t xml:space="preserve"> 3016 </t>
  </si>
  <si>
    <t xml:space="preserve"> 3021 </t>
  </si>
  <si>
    <t xml:space="preserve"> 3130 </t>
  </si>
  <si>
    <t>CAIXA DE PASSAGEM METALICA DE EMBUTIR 30X30X12 CM</t>
  </si>
  <si>
    <t xml:space="preserve"> 4017 </t>
  </si>
  <si>
    <t xml:space="preserve"> 3798 </t>
  </si>
  <si>
    <t>CURVA DE INVERSÃO PARA ELETROCALHA 50 X 50 MM</t>
  </si>
  <si>
    <t xml:space="preserve"> 3268 </t>
  </si>
  <si>
    <t xml:space="preserve"> 3939 </t>
  </si>
  <si>
    <t>DISPOSITIVO DE PROTEÇÃO CONTRA SURTOS(DPS) 275V DE 8 A 40KA</t>
  </si>
  <si>
    <t xml:space="preserve"> 3835 </t>
  </si>
  <si>
    <t>EMENDA INTERNA PARA ELETROCALHA (50 X 50 mm)</t>
  </si>
  <si>
    <t xml:space="preserve"> 3342 </t>
  </si>
  <si>
    <t xml:space="preserve"> 3345 </t>
  </si>
  <si>
    <t xml:space="preserve"> 3804 </t>
  </si>
  <si>
    <t xml:space="preserve"> 3800 </t>
  </si>
  <si>
    <t xml:space="preserve"> 3481 </t>
  </si>
  <si>
    <t xml:space="preserve"> 00001020 </t>
  </si>
  <si>
    <t>CABO DE COBRE, FLEXIVEL, CLASSE 4 OU 5, ISOLACAO EM PVC/A, ANTICHAMA BWF-B, COBERTURA PVC-ST1, ANTICHAMA BWF-B, 1 CONDUTOR, 0,6/1 KV, SECAO NOMINAL 10 MM2</t>
  </si>
  <si>
    <t xml:space="preserve"> 101619 </t>
  </si>
  <si>
    <t>PREPARO DE FUNDO DE VALA COM LARGURA MENOR QUE 1,5 M, COM CAMADA DE BRITA, LANÇAMENTO MANUAL. AF_08/2020</t>
  </si>
  <si>
    <t xml:space="preserve"> 97735 </t>
  </si>
  <si>
    <t>PEÇA RETANGULAR PRÉ-MOLDADA, VOLUME DE CONCRETO DE 30 A 100 LITROS, TAXA DE AÇO APROXIMADA DE 30KG/M³. AF_01/2018</t>
  </si>
  <si>
    <t xml:space="preserve"> 00043431 </t>
  </si>
  <si>
    <t>CAIXA DE CONCRETO ARMADO PRE-MOLDADO, SEM FUNDO, QUADRADA, DIMENSOES DE 0,60 X 0,60 X 0,50 M</t>
  </si>
  <si>
    <t xml:space="preserve"> 00043432 </t>
  </si>
  <si>
    <t>CAIXA DE CONCRETO ARMADO PRE-MOLDADO, SEM FUNDO, QUADRADA, DIMENSOES DE 0,80 X 0,80 X 0,50 M</t>
  </si>
  <si>
    <t xml:space="preserve"> 00001578 </t>
  </si>
  <si>
    <t>TERMINAL A COMPRESSAO EM COBRE ESTANHADO PARA CABO 50 MM2, 1 FURO E 1 COMPRESSAO, PARA PARAFUSO DE FIXACAO M8</t>
  </si>
  <si>
    <t xml:space="preserve"> 00002391 </t>
  </si>
  <si>
    <t>DISJUNTOR TERMOMAGNETICO TRIPOLAR 125A</t>
  </si>
  <si>
    <t xml:space="preserve"> 00001574 </t>
  </si>
  <si>
    <t>TERMINAL A COMPRESSAO EM COBRE ESTANHADO PARA CABO 10 MM2, 1 FURO E 1 COMPRESSAO, PARA PARAFUSO DE FIXACAO M6</t>
  </si>
  <si>
    <t xml:space="preserve"> 00039248 </t>
  </si>
  <si>
    <t>ELETRODUTO/DUTO PEAD FLEXIVEL PAREDE SIMPLES, CORRUGACAO HELICOIDAL, COR PRETA, SEM ROSCA, DE 4", PARA CABEAMENTO SUBTERRANEO (NBR 15715)</t>
  </si>
  <si>
    <t xml:space="preserve"> 00002446 </t>
  </si>
  <si>
    <t>ELETRODUTO/DUTO PEAD FLEXIVEL PAREDE SIMPLES, CORRUGACAO HELICOIDAL, COR PRETA, SEM ROSCA, DE 2",  PARA CABEAMENTO SUBTERRANEO (NBR 15715)</t>
  </si>
  <si>
    <t xml:space="preserve"> 4532 </t>
  </si>
  <si>
    <t>Interligações até Quadro Geral - Eletrodutos e Conexões</t>
  </si>
  <si>
    <t xml:space="preserve"> 063036 </t>
  </si>
  <si>
    <t>ELETROCALHA LISA TIPO ""U"" 50x50mm CHAPA 20</t>
  </si>
  <si>
    <t>INSTALACOES ELETRICAS - LEITOS E CABOS</t>
  </si>
  <si>
    <t xml:space="preserve"> 063748 </t>
  </si>
  <si>
    <t xml:space="preserve"> 09.04.050 </t>
  </si>
  <si>
    <t>PLACA DE ACRÍLICO TRANSPARENTE ESP=5MM PROTEÇÃO A CONTATO ACIDENTAL</t>
  </si>
  <si>
    <t xml:space="preserve"> 063067 </t>
  </si>
  <si>
    <t xml:space="preserve"> 062562 </t>
  </si>
  <si>
    <t>INSTALACOES ELETRICAS - DUTOS E TOMADAS</t>
  </si>
  <si>
    <t xml:space="preserve"> 15.018.0610-0 </t>
  </si>
  <si>
    <t xml:space="preserve"> 063542 </t>
  </si>
  <si>
    <t>TAMPA DE ENCAIXE PARA ELETROCALHA 50mm CHAPA 24</t>
  </si>
  <si>
    <t xml:space="preserve"> 062535 </t>
  </si>
  <si>
    <t xml:space="preserve"> 063745 </t>
  </si>
  <si>
    <t xml:space="preserve"> 3042 </t>
  </si>
  <si>
    <t>BOTOEIRA "LIGA-DESLIGA" PARA INSTALAÇÃO EM PORTA DE QUADRO</t>
  </si>
  <si>
    <t xml:space="preserve"> 3142 </t>
  </si>
  <si>
    <t xml:space="preserve"> 3147 </t>
  </si>
  <si>
    <t xml:space="preserve"> 4029 </t>
  </si>
  <si>
    <t>ADAPTADOR DE SAÍDA 3/4" PARA CONDULETE METÁLICO</t>
  </si>
  <si>
    <t xml:space="preserve"> 4028 </t>
  </si>
  <si>
    <t xml:space="preserve"> 4031 </t>
  </si>
  <si>
    <t>TAMPÃO DE 3/4" PARA CONDULETE METÁLICO</t>
  </si>
  <si>
    <t xml:space="preserve"> 3229 </t>
  </si>
  <si>
    <t>CURVA 90 GRAUS AÇO ZINCADO DIAMETRO 3/4"</t>
  </si>
  <si>
    <t xml:space="preserve"> 3300 </t>
  </si>
  <si>
    <t>ELETRODUTO  EM AÇO ZINCADO DIAMETRO 3/4"</t>
  </si>
  <si>
    <t xml:space="preserve"> 3341 </t>
  </si>
  <si>
    <t xml:space="preserve"> 3344 </t>
  </si>
  <si>
    <t xml:space="preserve"> 3376 </t>
  </si>
  <si>
    <t>LUVA EM AÇO ZINCADO (ELETROLITICO) DIAMETRO 3/4"</t>
  </si>
  <si>
    <t xml:space="preserve"> 3893 </t>
  </si>
  <si>
    <t xml:space="preserve"> 3894 </t>
  </si>
  <si>
    <t xml:space="preserve"> 3896 </t>
  </si>
  <si>
    <t xml:space="preserve"> 97733 </t>
  </si>
  <si>
    <t>PEÇA RETANGULAR PRÉ-MOLDADA, VOLUME DE CONCRETO DE ATÉ 10 LITROS, TAXA DE AÇO APROXIMADA DE 30KG/M³. AF_01/2018</t>
  </si>
  <si>
    <t xml:space="preserve"> 00043429 </t>
  </si>
  <si>
    <t>CAIXA DE CONCRETO ARMADO PRE-MOLDADO, SEM FUNDO, QUADRADA, DIMENSOES DE 0,30 X 0,30 X 0,30 M</t>
  </si>
  <si>
    <t xml:space="preserve"> 00039245 </t>
  </si>
  <si>
    <t>ELETRODUTO PVC FLEXIVEL CORRUGADO, REFORCADO, COR LARANJA, DE 32 MM, PARA LAJES E PISOS</t>
  </si>
  <si>
    <t xml:space="preserve"> 00039246 </t>
  </si>
  <si>
    <t>ELETRODUTO/DUTO PEAD FLEXIVEL PAREDE SIMPLES, CORRUGACAO HELICOIDAL, COR PRETA, SEM ROSCA, DE 1 1/2", PARA CABEAMENTO SUBTERRANEO (NBR 15715)</t>
  </si>
  <si>
    <t xml:space="preserve"> 00042244 </t>
  </si>
  <si>
    <t>LUMINARIA DE LED PARA ILUMINACAO PUBLICA, DE 33 W ATE 50 W, INVOLUCRO EM ALUMINIO OU ACO INOX</t>
  </si>
  <si>
    <t xml:space="preserve"> 21.005.0050-0 </t>
  </si>
  <si>
    <t xml:space="preserve"> P.27.000.090384 </t>
  </si>
  <si>
    <t>Chave comutadora seletora com 1 polo e 2 posições para 25 A, ref. CA20-A220.600-EG ou equivalente</t>
  </si>
  <si>
    <t xml:space="preserve"> 071070 </t>
  </si>
  <si>
    <t xml:space="preserve">CONTATOR 3 TF 45 - 45A </t>
  </si>
  <si>
    <t xml:space="preserve"> 21.003.0052-0 </t>
  </si>
  <si>
    <t xml:space="preserve"> 18.027.0098-0 </t>
  </si>
  <si>
    <t xml:space="preserve"> 3037 </t>
  </si>
  <si>
    <t xml:space="preserve"> 3128 </t>
  </si>
  <si>
    <t>CAIXA DE PASSAGEM METALICA DE EMBUTIR 15X15X8 CM</t>
  </si>
  <si>
    <t xml:space="preserve"> 4020 </t>
  </si>
  <si>
    <t>ADAPTADOR DE SAÍDA 3/4" PARA CONDULETE DE PVC</t>
  </si>
  <si>
    <t xml:space="preserve"> 4019 </t>
  </si>
  <si>
    <t xml:space="preserve"> 4022 </t>
  </si>
  <si>
    <t>TAMPÃO DE 3/4" PARA CONDULETE DE PVC</t>
  </si>
  <si>
    <t xml:space="preserve"> 3742 </t>
  </si>
  <si>
    <t>QUADRO DE DISTRIBUICAO DE EMBUTIR EM PVC CB 12E - 80A</t>
  </si>
  <si>
    <t xml:space="preserve"> 00001013 </t>
  </si>
  <si>
    <t>CABO DE COBRE, FLEXIVEL, CLASSE 4 OU 5, ISOLACAO EM PVC/A, ANTICHAMA BWF-B, 1 CONDUTOR, 450/750 V, SECAO NOMINAL 1,5 MM2</t>
  </si>
  <si>
    <t xml:space="preserve"> 00001014 </t>
  </si>
  <si>
    <t>CABO DE COBRE, FLEXIVEL, CLASSE 4 OU 5, ISOLACAO EM PVC/A, ANTICHAMA BWF-B, 1 CONDUTOR, 450/750 V, SECAO NOMINAL 2,5 MM2</t>
  </si>
  <si>
    <t xml:space="preserve"> 00001879 </t>
  </si>
  <si>
    <t>CURVA 90 GRAUS, LONGA, DE PVC RIGIDO ROSCAVEL, DE 3/4", PARA ELETRODUTO</t>
  </si>
  <si>
    <t xml:space="preserve"> 00002688 </t>
  </si>
  <si>
    <t>ELETRODUTO PVC FLEXIVEL CORRUGADO, COR AMARELA, DE 25 MM</t>
  </si>
  <si>
    <t xml:space="preserve"> 00002674 </t>
  </si>
  <si>
    <t>ELETRODUTO DE PVC RIGIDO ROSCAVEL DE 3/4 ", SEM LUVA</t>
  </si>
  <si>
    <t xml:space="preserve"> 91966 </t>
  </si>
  <si>
    <t>INTERRUPTOR SIMPLES (3 MÓDULOS), 10A/250V, SEM SUPORTE E SEM PLACA - FORNECIMENTO E INSTALAÇÃO. AF_03/2023</t>
  </si>
  <si>
    <t xml:space="preserve"> 00012295 </t>
  </si>
  <si>
    <t>SOQUETE DE BAQUELITE BASE E27, PARA LAMPADAS</t>
  </si>
  <si>
    <t xml:space="preserve"> 00038194 </t>
  </si>
  <si>
    <t>LAMPADA LED 10 W BIVOLT BRANCA, FORMATO TRADICIONAL (BASE E27)</t>
  </si>
  <si>
    <t xml:space="preserve"> 00001891 </t>
  </si>
  <si>
    <t>LUVA EM PVC RIGIDO ROSCAVEL, DE 3/4", PARA ELETRODUTO</t>
  </si>
  <si>
    <t xml:space="preserve"> 92006 </t>
  </si>
  <si>
    <t>TOMADA BAIXA DE EMBUTIR (2 MÓDULOS), 2P+T 10 A, SEM SUPORTE E SEM PLACA - FORNECIMENTO E INSTALAÇÃO. AF_03/2023</t>
  </si>
  <si>
    <t xml:space="preserve"> 060193 </t>
  </si>
  <si>
    <t>INSTALACOES ELETRICAS - LUMINARIAS</t>
  </si>
  <si>
    <t xml:space="preserve"> 3223 </t>
  </si>
  <si>
    <t>CURVA 90 GRAUS AÇO ZINCADO DIAMETRO 1"</t>
  </si>
  <si>
    <t xml:space="preserve"> 3788 </t>
  </si>
  <si>
    <t xml:space="preserve"> 3302 </t>
  </si>
  <si>
    <t>ELETRODUTO  EM AÇO ZINCADO DIAMETRO 1"</t>
  </si>
  <si>
    <t xml:space="preserve"> 3944 </t>
  </si>
  <si>
    <t>INTERRUPTOR DIFERENCIAL RESIDUAL (DR) BIPOLAR DE 25A-30MA</t>
  </si>
  <si>
    <t xml:space="preserve"> 3339 </t>
  </si>
  <si>
    <t>INTERRUPTOR SIMPLES (3 SECOES) - (SUPORTE+MÓDULOS+ESPELHO)</t>
  </si>
  <si>
    <t xml:space="preserve"> 3369 </t>
  </si>
  <si>
    <t>LUVA EM AÇO ZINCADO (ELETROLITICO) DIAMETRO 1"</t>
  </si>
  <si>
    <t xml:space="preserve"> 3809 </t>
  </si>
  <si>
    <t xml:space="preserve"> 3794 </t>
  </si>
  <si>
    <t xml:space="preserve"> 3949 </t>
  </si>
  <si>
    <t>TOMADA HEXAGONAL DUPLA 2P + T - 10A - 250V (SUPORTE+MÓDULOS+ESPELHO)</t>
  </si>
  <si>
    <t xml:space="preserve"> 00039387 </t>
  </si>
  <si>
    <t>LAMPADA LED TUBULAR BIVOLT 18/20 W, BASE G13</t>
  </si>
  <si>
    <t xml:space="preserve"> 87367 </t>
  </si>
  <si>
    <t>ARGAMASSA TRAÇO 1:1:6 (EM VOLUME DE CIMENTO, CAL E AREIA MÉDIA ÚMIDA) PARA EMBOÇO/MASSA ÚNICA/ASSENTAMENTO DE ALVENARIA DE VEDAÇÃO, PREPARO MANUAL. AF_08/2019</t>
  </si>
  <si>
    <t xml:space="preserve"> 00012041 </t>
  </si>
  <si>
    <t>QUADRO DE DISTRIBUICAO COM BARRAMENTO TRIFASICO, DE EMBUTIR, EM CHAPA DE ACO GALVANIZADO, PARA 30 DISJUNTORES DIN, 150 A</t>
  </si>
  <si>
    <t xml:space="preserve"> 00012042 </t>
  </si>
  <si>
    <t>QUADRO DE DISTRIBUICAO COM BARRAMENTO TRIFASICO, DE EMBUTIR, EM CHAPA DE ACO GALVANIZADO, PARA 40 DISJUNTORES DIN, 100 A</t>
  </si>
  <si>
    <t xml:space="preserve"> 060644 </t>
  </si>
  <si>
    <t xml:space="preserve"> 4030 </t>
  </si>
  <si>
    <t>ADAPTADOR DE SAÍDA 1" PARA CONDULETE METÁLICO</t>
  </si>
  <si>
    <t xml:space="preserve"> 4032 </t>
  </si>
  <si>
    <t>TAMPÃO DE 1" PARA CONDULETE METÁLICO</t>
  </si>
  <si>
    <t xml:space="preserve"> 3973 </t>
  </si>
  <si>
    <t xml:space="preserve"> 3945 </t>
  </si>
  <si>
    <t>INTERRUPTOR DIFERENCIAL RESIDUAL (DR) BIPOLAR DE 40A-30mA</t>
  </si>
  <si>
    <t xml:space="preserve"> 3992 </t>
  </si>
  <si>
    <t xml:space="preserve"> 3975 </t>
  </si>
  <si>
    <t xml:space="preserve"> 91990 </t>
  </si>
  <si>
    <t>TOMADA ALTA DE EMBUTIR (1 MÓDULO), 2P+T 10 A, SEM SUPORTE E SEM PLACA - FORNECIMENTO E INSTALAÇÃO. AF_03/2023</t>
  </si>
  <si>
    <t xml:space="preserve"> 91991 </t>
  </si>
  <si>
    <t>TOMADA ALTA DE EMBUTIR (1 MÓDULO), 2P+T 20 A, SEM SUPORTE E SEM PLACA - FORNECIMENTO E INSTALAÇÃO. AF_03/2023</t>
  </si>
  <si>
    <t xml:space="preserve"> 91998 </t>
  </si>
  <si>
    <t>TOMADA BAIXA DE EMBUTIR (1 MÓDULO), 2P+T 10 A, SEM SUPORTE E SEM PLACA - FORNECIMENTO E INSTALAÇÃO. AF_03/2023</t>
  </si>
  <si>
    <t xml:space="preserve"> 91994 </t>
  </si>
  <si>
    <t>TOMADA MÉDIA DE EMBUTIR (1 MÓDULO), 2P+T 10 A, SEM SUPORTE E SEM PLACA - FORNECIMENTO E INSTALAÇÃO. AF_03/2023</t>
  </si>
  <si>
    <t xml:space="preserve"> 062041 </t>
  </si>
  <si>
    <t xml:space="preserve"> 10795 </t>
  </si>
  <si>
    <t>Luminárias Internas</t>
  </si>
  <si>
    <t xml:space="preserve"> 071644 </t>
  </si>
  <si>
    <t xml:space="preserve"> 00013393 </t>
  </si>
  <si>
    <t>QUADRO DE DISTRIBUICAO COM BARRAMENTO TRIFASICO, DE EMBUTIR, EM CHAPA DE ACO GALVANIZADO, PARA 12 DISJUNTORES DIN, 100 A</t>
  </si>
  <si>
    <t xml:space="preserve"> C4806 </t>
  </si>
  <si>
    <t>LUMINÁRIAS INTERNAS / EXTERNAS / ACESSÓRIOS</t>
  </si>
  <si>
    <t xml:space="preserve"> 3100 </t>
  </si>
  <si>
    <t>CABO DE COBRE NU 25 MM2</t>
  </si>
  <si>
    <t xml:space="preserve"> 3775 </t>
  </si>
  <si>
    <t xml:space="preserve"> 3255 </t>
  </si>
  <si>
    <t>CURVA DE 90 GRAUS AÇO GALVANIZADO DIAM. 4"</t>
  </si>
  <si>
    <t xml:space="preserve"> 3247 </t>
  </si>
  <si>
    <t xml:space="preserve"> 3763 </t>
  </si>
  <si>
    <t>ELO FUSIVEL 10 K, 15 KV</t>
  </si>
  <si>
    <t xml:space="preserve"> 3971 </t>
  </si>
  <si>
    <t>ISOLADOR DE ANCORAGEM POLIMÉRICO 15 KV</t>
  </si>
  <si>
    <t xml:space="preserve"> 3714 </t>
  </si>
  <si>
    <t>LAÇO PREFORMADO DE DISTRIBUIÇÃO</t>
  </si>
  <si>
    <t xml:space="preserve"> 3972 </t>
  </si>
  <si>
    <t xml:space="preserve"> 3705 </t>
  </si>
  <si>
    <t xml:space="preserve"> 2764 </t>
  </si>
  <si>
    <t>CANTONEIRA 1 1/4"X1 1/4" CH. 1/4"</t>
  </si>
  <si>
    <t xml:space="preserve"> 2481 </t>
  </si>
  <si>
    <t>CHAPA DE AÇO 1/4"</t>
  </si>
  <si>
    <t xml:space="preserve"> 2892 </t>
  </si>
  <si>
    <t xml:space="preserve"> 2529 </t>
  </si>
  <si>
    <t>FECHO FIO REDONDO 4" ZINCADO C/PARAFUSO REF.: SOPRANO OU EQUIVALENTE</t>
  </si>
  <si>
    <t xml:space="preserve"> 2373 </t>
  </si>
  <si>
    <t>FERRO CHATO 1/4 X 1.1/4</t>
  </si>
  <si>
    <t xml:space="preserve"> 3679 </t>
  </si>
  <si>
    <t>CAMINHAO MUNCK 12 TON. ( MÍNIMO 4 HORAS)</t>
  </si>
  <si>
    <t xml:space="preserve"> 3702 </t>
  </si>
  <si>
    <t>SELA DE ACO GALVANIZADO PARA CRUZETA POLIMÉRICA 15 KV</t>
  </si>
  <si>
    <t xml:space="preserve"> 3967 </t>
  </si>
  <si>
    <t xml:space="preserve"> 3711 </t>
  </si>
  <si>
    <t xml:space="preserve"> 3957 </t>
  </si>
  <si>
    <t xml:space="preserve"> 00001884 </t>
  </si>
  <si>
    <t>CURVA 90 GRAUS, LONGA, DE PVC RIGIDO ROSCAVEL, DE 1", PARA ELETRODUTO</t>
  </si>
  <si>
    <t xml:space="preserve"> 00002685 </t>
  </si>
  <si>
    <t>ELETRODUTO DE PVC RIGIDO ROSCAVEL DE 1 ", SEM LUVA</t>
  </si>
  <si>
    <t xml:space="preserve"> 00002683 </t>
  </si>
  <si>
    <t>ELETRODUTO DE PVC RIGIDO ROSCAVEL DE 4 ", SEM LUVA</t>
  </si>
  <si>
    <t xml:space="preserve"> 00003379 </t>
  </si>
  <si>
    <t>HASTE DE ATERRAMENTO EM ACO COM 3,00 M DE COMPRIMENTO E DN = 5/8", REVESTIDA COM BAIXA CAMADA DE COBRE, SEM CONECTOR</t>
  </si>
  <si>
    <t xml:space="preserve"> 071110 </t>
  </si>
  <si>
    <t>CRUZETA POLIMÉRICA 90X112X2400 MM</t>
  </si>
  <si>
    <t xml:space="preserve"> 078131 </t>
  </si>
  <si>
    <t>TIRANTE ACO ROSQUEADO 3/8"" x 1,00m</t>
  </si>
  <si>
    <t>ATERRAMENTO</t>
  </si>
  <si>
    <t xml:space="preserve"> 10512 </t>
  </si>
  <si>
    <t>Cinta aço galvanizado 250mm un</t>
  </si>
  <si>
    <t xml:space="preserve"> 4639 </t>
  </si>
  <si>
    <t>Cinta aço galvanizado 300mm un</t>
  </si>
  <si>
    <t xml:space="preserve"> 4642 </t>
  </si>
  <si>
    <t>Cinta aço galvanizado 330mm un</t>
  </si>
  <si>
    <t xml:space="preserve"> 12614 </t>
  </si>
  <si>
    <t>Porca sextavada 3/8", bicromatizada</t>
  </si>
  <si>
    <t>Pontos de Suprimento de Telefone</t>
  </si>
  <si>
    <t xml:space="preserve"> 69.20.070 </t>
  </si>
  <si>
    <t>Fornecimento de Materiais para Redes de Energia Elétrica e Iluminação</t>
  </si>
  <si>
    <t xml:space="preserve"> 270312 </t>
  </si>
  <si>
    <t xml:space="preserve">MURO DE ALVENARIA TIJOLO FURADO 1/2 VEZ ( H=2,50M) COM FUNDAÇÃO - SEM REVESTIMENTOS (PADRÃO GOINFRA) </t>
  </si>
  <si>
    <t xml:space="preserve"> 1060322 </t>
  </si>
  <si>
    <t>CAERN</t>
  </si>
  <si>
    <t xml:space="preserve"> 97734 </t>
  </si>
  <si>
    <t>PEÇA RETANGULAR PRÉ-MOLDADA, VOLUME DE CONCRETO DE 10 A 30 LITROS, TAXA DE AÇO APROXIMADA DE 30KG/M³. AF_01/2018</t>
  </si>
  <si>
    <t xml:space="preserve"> 00043430 </t>
  </si>
  <si>
    <t>CAIXA DE CONCRETO ARMADO PRE-MOLDADO, SEM FUNDO, QUADRADA, DIMENSOES DE 0,40 X 0,40 X 0,40 M</t>
  </si>
  <si>
    <t>INES - INSTALAÇÕES ESPECIAIS</t>
  </si>
  <si>
    <t xml:space="preserve"> 101616 </t>
  </si>
  <si>
    <t>PREPARO DE FUNDO DE VALA COM LARGURA MENOR QUE 1,5 M (ACERTO DO SOLO NATURAL). AF_08/2020</t>
  </si>
  <si>
    <t xml:space="preserve"> 87316 </t>
  </si>
  <si>
    <t>ARGAMASSA TRAÇO 1:4 (EM VOLUME DE CIMENTO E AREIA GROSSA ÚMIDA) PARA CHAPISCO CONVENCIONAL, PREPARO MECÂNICO COM BETONEIRA 400 L. AF_08/2019</t>
  </si>
  <si>
    <t xml:space="preserve"> 88628 </t>
  </si>
  <si>
    <t>ARGAMASSA TRAÇO 1:3 (EM VOLUME DE CIMENTO E AREIA MÉDIA ÚMIDA), PREPARO MECÂNICO COM BETONEIRA 400 L. AF_08/2019</t>
  </si>
  <si>
    <t xml:space="preserve"> 89995 </t>
  </si>
  <si>
    <t>GRAUTEAMENTO DE CINTA SUPERIOR OU DE VERGA EM ALVENARIA ESTRUTURAL. AF_09/2021</t>
  </si>
  <si>
    <t xml:space="preserve"> 89998 </t>
  </si>
  <si>
    <t>ARMAÇÃO DE CINTA DE ALVENARIA ESTRUTURAL; DIÂMETRO DE 10,0 MM. AF_09/2021</t>
  </si>
  <si>
    <t xml:space="preserve"> 94970 </t>
  </si>
  <si>
    <t>CONCRETO FCK = 20MPA, TRAÇO 1:2,7:3 (EM MASSA SECA DE CIMENTO/ AREIA MÉDIA/ BRITA 1) - PREPARO MECÂNICO COM BETONEIRA 600 L. AF_05/2021</t>
  </si>
  <si>
    <t xml:space="preserve"> 00000660 </t>
  </si>
  <si>
    <t>CANALETA DE CONCRETO 19 X 19 X 19 CM (CLASSE C - NBR 6136)</t>
  </si>
  <si>
    <t xml:space="preserve"> 00004491 </t>
  </si>
  <si>
    <t>PONTALETE *7,5 X 7,5* CM EM PINUS, MISTA OU EQUIVALENTE DA REGIAO - BRUTA</t>
  </si>
  <si>
    <t xml:space="preserve"> 00006193 </t>
  </si>
  <si>
    <t>TABUA  NAO  APARELHADA  *2,5 X 20* CM, EM MACARANDUBA, ANGELIM OU EQUIVALENTE DA REGIAO - BRUTA</t>
  </si>
  <si>
    <t xml:space="preserve"> 00025067 </t>
  </si>
  <si>
    <t>BLOCO DE CONCRETO ESTRUTURAL 19 X 19 X 39 CM, FBK 4,5 MPA (NBR 6136)</t>
  </si>
  <si>
    <t xml:space="preserve"> 00039247 </t>
  </si>
  <si>
    <t>ELETRODUTO/DUTO PEAD FLEXIVEL PAREDE SIMPLES, CORRUGACAO HELICOIDAL, COR PRETA, SEM ROSCA, DE 1 1/4", PARA CABEAMENTO SUBTERRANEO (NBR 15715)</t>
  </si>
  <si>
    <t xml:space="preserve"> 00011251 </t>
  </si>
  <si>
    <t>CAIXA DE PASSAGEM/ LUZ / TELEFONIA, DE EMBUTIR,  EM CHAPA DE ACO GALVANIZADO, DIMENSOES 40 X 40 X *12* CM (PADRAO CONCESSIONARIA LOCAL)</t>
  </si>
  <si>
    <t xml:space="preserve"> 00014112 </t>
  </si>
  <si>
    <t>TAMPAO FOFO SIMPLES COM BASE, CLASSE A15 CARGA MAX 1,5 T, 400 X 600 MM (COM INSCRICAO EM RELEVO DO TIPO DE REDE)</t>
  </si>
  <si>
    <t xml:space="preserve"> 059560 </t>
  </si>
  <si>
    <t>INSTALACOES DE TELEFONE-LOGICA-CFTV-CATV</t>
  </si>
  <si>
    <t xml:space="preserve"> 3903 </t>
  </si>
  <si>
    <t>CABO UTP-4P, CAT.6, 24 AWG</t>
  </si>
  <si>
    <t xml:space="preserve"> 3909 </t>
  </si>
  <si>
    <t>ORGANIZADOR DE CABOS (GUIA) 19" 1U</t>
  </si>
  <si>
    <t xml:space="preserve"> 4045 </t>
  </si>
  <si>
    <t>PATCH CORD COMPRIMENTO DE 1,5 m - CAT.6</t>
  </si>
  <si>
    <t xml:space="preserve"> 3950 </t>
  </si>
  <si>
    <t>RACK DE PAREDE FECHADO COM PORTA EM ACRÍLICO - 12 U'S</t>
  </si>
  <si>
    <t xml:space="preserve"> 3912 </t>
  </si>
  <si>
    <t xml:space="preserve"> 00039596 </t>
  </si>
  <si>
    <t>PATCH PANEL, 24 PORTAS, CATEGORIA 6, COM RACKS DE 19" DE LARGURA E 1 U DE ALTURA</t>
  </si>
  <si>
    <t xml:space="preserve"> 00038083 </t>
  </si>
  <si>
    <t>TOMADA RJ45, 8 FIOS, CAT 5E, CONJUNTO MONTADO PARA EMBUTIR 4" X 2" (PLACA + SUPORTE + MODULO)</t>
  </si>
  <si>
    <t xml:space="preserve"> C4794 </t>
  </si>
  <si>
    <t>TOMADAS / INTERRUPTORES / ESPELHOS</t>
  </si>
  <si>
    <t xml:space="preserve"> 3390 </t>
  </si>
  <si>
    <t xml:space="preserve"> 3067 </t>
  </si>
  <si>
    <t xml:space="preserve"> 3905 </t>
  </si>
  <si>
    <t>CONECTOR RJ 45 CAT.6</t>
  </si>
  <si>
    <t xml:space="preserve"> 3899 </t>
  </si>
  <si>
    <t xml:space="preserve"> 3951 </t>
  </si>
  <si>
    <t>RACK DE PISO FECHADO COM PORTA EM ACRÍLICO - 24 U'S</t>
  </si>
  <si>
    <t xml:space="preserve"> 4.4.12.4.6 </t>
  </si>
  <si>
    <t xml:space="preserve"> 4.5.10.4.5 </t>
  </si>
  <si>
    <t xml:space="preserve"> 3981 </t>
  </si>
  <si>
    <t>CARTUCHO PARA SOLDA EXOTÉRMICA 150 G</t>
  </si>
  <si>
    <t xml:space="preserve"> 101618 </t>
  </si>
  <si>
    <t>PREPARO DE FUNDO DE VALA COM LARGURA MENOR QUE 1,5 M, COM CAMADA DE AREIA, LANÇAMENTO MANUAL. AF_08/2020</t>
  </si>
  <si>
    <t xml:space="preserve"> 00034643 </t>
  </si>
  <si>
    <t>CAIXA DE INSPECAO PARA ATERRAMENTO E PARA RAIOS, EM POLIPROPILENO,  DIAMETRO = 300 MM X ALTURA = 400 MM</t>
  </si>
  <si>
    <t xml:space="preserve"> 3467 </t>
  </si>
  <si>
    <t xml:space="preserve"> 3469 </t>
  </si>
  <si>
    <t xml:space="preserve"> 11.92.25 </t>
  </si>
  <si>
    <t>SUDECAP</t>
  </si>
  <si>
    <t>PROTECAO EXTERNA - CONTRA DESCARGA ATMOSFERICA</t>
  </si>
  <si>
    <t xml:space="preserve"> 078032 </t>
  </si>
  <si>
    <t xml:space="preserve"> 3101 </t>
  </si>
  <si>
    <t xml:space="preserve"> 3102 </t>
  </si>
  <si>
    <t xml:space="preserve"> 3288 </t>
  </si>
  <si>
    <t>ELETRODUTO METALICO FLEXIVEL COM REVESTIMENTO EM PVC PRETO DIAMETRO 1"</t>
  </si>
  <si>
    <t xml:space="preserve"> 3032 </t>
  </si>
  <si>
    <t xml:space="preserve"> 3831 </t>
  </si>
  <si>
    <t xml:space="preserve"> H715 </t>
  </si>
  <si>
    <t>CHAVE DE BOIA AUTOMÁTICA - 15A/250V (COMPRIMENTO DO CABO = 1,5M)</t>
  </si>
  <si>
    <t xml:space="preserve"> 3022 </t>
  </si>
  <si>
    <t>BASE DZ DE 25A A 63A</t>
  </si>
  <si>
    <t xml:space="preserve"> 3174 </t>
  </si>
  <si>
    <t>CHAVE TRIPOLAR TIPO PACCO 63A</t>
  </si>
  <si>
    <t xml:space="preserve"> 3215 </t>
  </si>
  <si>
    <t>CONTATOR TRIPOLAR - 25A, 500V NOMINAL, COMANDO 220V, CATEGORIA AC-3.</t>
  </si>
  <si>
    <t xml:space="preserve"> 3752 </t>
  </si>
  <si>
    <t>INTERRUPTOR PARA QUADRO DE COMANDO</t>
  </si>
  <si>
    <t xml:space="preserve"> 3323 </t>
  </si>
  <si>
    <t>FUSIVEL DZ RETARDADO DE 35A A 63A</t>
  </si>
  <si>
    <t xml:space="preserve"> 3389 </t>
  </si>
  <si>
    <t>PARAFUSO DE AJUSTE TIPO DZ ATE 63A</t>
  </si>
  <si>
    <t xml:space="preserve"> 3751 </t>
  </si>
  <si>
    <t>RELE DE FALTA DE FASE 380 V - 60 HZ</t>
  </si>
  <si>
    <t xml:space="preserve"> 3764 </t>
  </si>
  <si>
    <t>RELE DE SOBRECORRENTE 16 - 36A</t>
  </si>
  <si>
    <t xml:space="preserve"> 3459 </t>
  </si>
  <si>
    <t>TAMPA TIPO DZ ATE 63A</t>
  </si>
  <si>
    <t xml:space="preserve"> 3172 </t>
  </si>
  <si>
    <t xml:space="preserve"> 3216 </t>
  </si>
  <si>
    <t xml:space="preserve"> 2885 </t>
  </si>
  <si>
    <t xml:space="preserve"> 2528 </t>
  </si>
  <si>
    <t>TELA PORTUGUESA 3X3CM FIO 12</t>
  </si>
  <si>
    <t xml:space="preserve"> 2149 </t>
  </si>
  <si>
    <t>VIBRADOR 2 HP COM MANGOTE 32MM E MANGUEIRA DE 5M ( MANUTENÇÃO E DEPRECIAÇÃO DO EQUIPAMENTO) - PREÇO DO EQUIPAMENTO NOVO DIVIDIDO POR 1.000</t>
  </si>
  <si>
    <t xml:space="preserve"> 2710 </t>
  </si>
  <si>
    <t>TIJOLO FURADO 9X14X29 CM 6 FUROS</t>
  </si>
  <si>
    <t xml:space="preserve"> 2048 </t>
  </si>
  <si>
    <t>TINTA TEXTURIZADA</t>
  </si>
  <si>
    <t xml:space="preserve"> H720 </t>
  </si>
  <si>
    <t xml:space="preserve"> H655 </t>
  </si>
  <si>
    <t xml:space="preserve"> H650 </t>
  </si>
  <si>
    <t xml:space="preserve"> H653 </t>
  </si>
  <si>
    <t>VÁLVULA DE ESFERA TRIPARTIDA  3/4", PASSAGEM PLENA, ROSCA NPT, CLASSE 300 - NORMA ASME B16.34</t>
  </si>
  <si>
    <t xml:space="preserve"> H718 </t>
  </si>
  <si>
    <t xml:space="preserve"> H651 </t>
  </si>
  <si>
    <t xml:space="preserve"> H661 </t>
  </si>
  <si>
    <t>MANGUEIRA CHICOTE "PIG TAIL" FLEXÍVEL PARA P-45 DE MANGUEIRA NITRÍLICA COM COMPRIMENTO DE 500 MM E ROSCA DAS CONEXÕES DE 7/8" R.E. X 7/16"NS OU M20 X 7/16" NS - NBR 13419</t>
  </si>
  <si>
    <t xml:space="preserve"> 2887 </t>
  </si>
  <si>
    <t xml:space="preserve"> 3071 </t>
  </si>
  <si>
    <t>BUCHA DE NYLON S-8</t>
  </si>
  <si>
    <t xml:space="preserve"> 3055 </t>
  </si>
  <si>
    <t>BRACADEIRA METALICA TIPO "U" DIÂMETRO 3/4"</t>
  </si>
  <si>
    <t xml:space="preserve"> 3394 </t>
  </si>
  <si>
    <t>PARAFUSO P/BUCHA S-8</t>
  </si>
  <si>
    <t xml:space="preserve"> 00004177 </t>
  </si>
  <si>
    <t>NIPLE DE FERRO GALVANIZADO, COM ROSCA BSP, DE 1/2"</t>
  </si>
  <si>
    <t xml:space="preserve"> 00007700 </t>
  </si>
  <si>
    <t>TUBO ACO GALVANIZADO COM COSTURA, CLASSE MEDIA, DN 3/4", E = *2,65* MM, PESO *1,58* KG/M (NBR 5580)</t>
  </si>
  <si>
    <t xml:space="preserve"> 00003456 </t>
  </si>
  <si>
    <t>COTOVELO 90 GRAUS DE FERRO GALVANIZADO, COM ROSCA BSP, DE 3/4"</t>
  </si>
  <si>
    <t xml:space="preserve"> 1009 </t>
  </si>
  <si>
    <t>Fornecimento e assentamento de te de redução de ferro galvanizado de 3/4" x 1/2"</t>
  </si>
  <si>
    <t>Tubos e Conexões de Ferro Galvanizado</t>
  </si>
  <si>
    <t xml:space="preserve"> 10887 </t>
  </si>
  <si>
    <t>Fornecimento e assentamento de niple redução latão 3/4" npt x 1/2" npt, p/instalação de gás</t>
  </si>
  <si>
    <t xml:space="preserve"> 32.10.090 </t>
  </si>
  <si>
    <t>Proteção anticorrosiva, com fita adesiva, para ramais sob a terra, com DN até 1´</t>
  </si>
  <si>
    <t xml:space="preserve"> 8731 </t>
  </si>
  <si>
    <t>Válvula de retenção 1/2" x p - 13 UGV</t>
  </si>
  <si>
    <t>Registros e Válvulas</t>
  </si>
  <si>
    <t xml:space="preserve"> 056016 </t>
  </si>
  <si>
    <t>VALVULA REDUTORA DE PRESSAO PARA GAS</t>
  </si>
  <si>
    <t>INSTALACOES HIDRAULICAS - GAS</t>
  </si>
  <si>
    <t xml:space="preserve"> 97.02.197 </t>
  </si>
  <si>
    <t>Placa de sinalização em PVC, com indicação de alerta</t>
  </si>
  <si>
    <t xml:space="preserve"> 08.80.040 </t>
  </si>
  <si>
    <t>LAUDO COM TESTE DE ESTANQUEIDADE EM INSTAL.DE REDES DE DISTRIB.DE GÁSI COMBUST.NBR 15526/07</t>
  </si>
  <si>
    <t xml:space="preserve"> 00000770 </t>
  </si>
  <si>
    <t>BUCHA DE REDUCAO DE FERRO GALVANIZADO, COM ROSCA BSP, DE 1/2" X 1/4"</t>
  </si>
  <si>
    <t xml:space="preserve"> 00004186 </t>
  </si>
  <si>
    <t>NIPLE DE REDUCAO DE FERRO GALVANIZADO, COM ROSCA BSP, DE 1/2" X 1/4"</t>
  </si>
  <si>
    <t xml:space="preserve"> 47.20.100 </t>
  </si>
  <si>
    <t>Regulador de primeiro estágio de alta pressão até 1,3 kgf/cm², vazão de 50 kg GLP/hora</t>
  </si>
  <si>
    <t xml:space="preserve"> 6.4.5 </t>
  </si>
  <si>
    <t xml:space="preserve"> PROP 21 </t>
  </si>
  <si>
    <t>VALE TRANSPORTE - TARIFAS SITPASS GOIÂNIA</t>
  </si>
  <si>
    <t>Administração</t>
  </si>
  <si>
    <t xml:space="preserve"> COMPOSIÇÃO 196 </t>
  </si>
  <si>
    <t>RETIRADA DE MADEIRA EM TÁBUAS (JANELAS AUDITÓRIO)</t>
  </si>
  <si>
    <t xml:space="preserve"> 4.1.3.31 </t>
  </si>
  <si>
    <t xml:space="preserve"> 4.1.9.47 </t>
  </si>
  <si>
    <t xml:space="preserve"> COMPOSIÇÃO 159 </t>
  </si>
  <si>
    <t>ISOLADOR TIPO PILAR CLASSE 15 KV COM PINO ROSCA EXTERNA - FORNECIMENTO E INSTALACAO</t>
  </si>
  <si>
    <t xml:space="preserve"> COMPOSIÇÃO 195 </t>
  </si>
  <si>
    <t>CONCRETO</t>
  </si>
  <si>
    <t xml:space="preserve"> 051036 </t>
  </si>
  <si>
    <t>CONCRETO USINADO BOMBEÁVEL FCK=25 MPA (O.C.)</t>
  </si>
  <si>
    <t xml:space="preserve"> 051026 </t>
  </si>
  <si>
    <t>LANÇAMENTO/APLICAÇÃO/ADENSAMENTO DE CONCRETO EM FUNDAÇÃO- (O.C.)</t>
  </si>
  <si>
    <t>AR-CONDICIONADO</t>
  </si>
  <si>
    <t xml:space="preserve"> COMPOSIÇÃO 197 </t>
  </si>
  <si>
    <t>Tubulação em cobre Ø 3/4", para interligação de condensador/evaporador, inclusive isolamento térmico elastomérico 19mm. multikits, alimentação elétrica,conexões e fixações(infraestrutura p/sistema package de climatização)- fornecimento e instalação</t>
  </si>
  <si>
    <t xml:space="preserve"> COMPOSIÇÃO 198 </t>
  </si>
  <si>
    <t>Duto em chapa galv, isolamento térmico 25mm, duto flexível com isolamento, colarinho com registro,cx. plenum e demais acessórios e duto flexivel, fixação e demais acessórios(infraestrutura p/sistema package de climatização)- fornecimento e instalação</t>
  </si>
  <si>
    <t>6.4.1</t>
  </si>
  <si>
    <t>6.4.1.1</t>
  </si>
  <si>
    <t>6.4.2</t>
  </si>
  <si>
    <t>6.4.2.1</t>
  </si>
  <si>
    <t>6.4.3</t>
  </si>
  <si>
    <t>6.4.3.2</t>
  </si>
  <si>
    <t>6.4.3.1</t>
  </si>
  <si>
    <t>6.4.3.3</t>
  </si>
  <si>
    <t>6.4.3.4</t>
  </si>
  <si>
    <t>6.4.3.5</t>
  </si>
  <si>
    <t>6.4.4</t>
  </si>
  <si>
    <t>6.4.4.1</t>
  </si>
  <si>
    <t>6.4.4.2</t>
  </si>
  <si>
    <t>6.4.5</t>
  </si>
  <si>
    <t>6.4.5.1</t>
  </si>
  <si>
    <t>6.4.5.2</t>
  </si>
  <si>
    <t>6.5.1</t>
  </si>
  <si>
    <t>6.5.2</t>
  </si>
  <si>
    <t>6.5.3</t>
  </si>
  <si>
    <t>6.5.4</t>
  </si>
  <si>
    <t>6.5.5</t>
  </si>
  <si>
    <t>6.5.6</t>
  </si>
  <si>
    <t>6.5.7</t>
  </si>
  <si>
    <t>6.6</t>
  </si>
  <si>
    <t>6.6.1</t>
  </si>
  <si>
    <t xml:space="preserve"> COMPOSIÇÃO 199 </t>
  </si>
  <si>
    <t>PONTO DE DRENO TUBULAÇÃO Ø 25 MM PVC SOLDÁVEL PARA AR-CONDICIONADO, INCLUSIVE CONEXÕES</t>
  </si>
  <si>
    <t xml:space="preserve"> 072612 </t>
  </si>
  <si>
    <t>TRANSFORMADOR TRIFASICO 225 KVA, 13,8 KV - A ÓLEO</t>
  </si>
  <si>
    <t>CPOS/CDHU</t>
  </si>
  <si>
    <t>Item de Incidência</t>
  </si>
  <si>
    <t>Custo Horário Total</t>
  </si>
  <si>
    <t xml:space="preserve">0014 </t>
  </si>
  <si>
    <t>FERRAMENTAS MANUAIS</t>
  </si>
  <si>
    <t>1,78</t>
  </si>
  <si>
    <t xml:space="preserve">0011 </t>
  </si>
  <si>
    <t>EPI</t>
  </si>
  <si>
    <t>0,39</t>
  </si>
  <si>
    <t xml:space="preserve">0012 </t>
  </si>
  <si>
    <t>ALIMENTAÇÃO</t>
  </si>
  <si>
    <t>3,41</t>
  </si>
  <si>
    <t xml:space="preserve">0013 </t>
  </si>
  <si>
    <t>TRANSP. DE PESSOAL</t>
  </si>
  <si>
    <t>1,70</t>
  </si>
  <si>
    <t>Custo horário total de itens de incidência =&gt;</t>
  </si>
  <si>
    <t>7,28</t>
  </si>
  <si>
    <t xml:space="preserve"> PROP 24 </t>
  </si>
  <si>
    <t xml:space="preserve">PROTETOR POLIMÉRICO BUCHA TRAFO E PARA RAIO 15KV </t>
  </si>
  <si>
    <t>UNI</t>
  </si>
  <si>
    <t xml:space="preserve"> PROP 23 </t>
  </si>
  <si>
    <t xml:space="preserve"> 1201008131 </t>
  </si>
  <si>
    <t xml:space="preserve">ISOLADOR TIPO PILAR CLASSE 15 KV COM PINO ROSCA EXTERNA - FORNECIMENTO E INSTALACAO </t>
  </si>
  <si>
    <t xml:space="preserve"> 3716 </t>
  </si>
  <si>
    <t>TRANSFORMADOR TRIFASICO, 225 KVA, 13,8 KV - A ÓLEO</t>
  </si>
  <si>
    <t xml:space="preserve"> 11791 </t>
  </si>
  <si>
    <t>Equipamentos e Acessórios para Instalação de Ar Condicionado</t>
  </si>
  <si>
    <t xml:space="preserve"> 11792 </t>
  </si>
  <si>
    <t>LIPR - LIGAÇÕES PREDIAIS ÁGUA/ESGOTO/ENERGIA/TELEFONE</t>
  </si>
  <si>
    <t xml:space="preserve"> 1070143 </t>
  </si>
  <si>
    <t xml:space="preserve"> 2666 </t>
  </si>
  <si>
    <t>CONCRETO USINADO BOMBEÁVEL FCK=25 MPA</t>
  </si>
  <si>
    <t xml:space="preserve"> 6.6 </t>
  </si>
  <si>
    <t>SUBESTAÇÃO 225 KVa</t>
  </si>
  <si>
    <t>ÁREA TOTAL FINAL (M²)</t>
  </si>
  <si>
    <t>ÁREA TOTAL FINAL(M²)</t>
  </si>
  <si>
    <t>Total S/ BDI</t>
  </si>
  <si>
    <t>mo</t>
  </si>
  <si>
    <t>mat</t>
  </si>
  <si>
    <t>1.1.2</t>
  </si>
  <si>
    <t xml:space="preserve">1.1.1 </t>
  </si>
  <si>
    <t>1.1.3</t>
  </si>
  <si>
    <t>1.1.4</t>
  </si>
  <si>
    <t>1.1.5</t>
  </si>
  <si>
    <t>1.2.7</t>
  </si>
  <si>
    <t>1.2.8</t>
  </si>
  <si>
    <t>2.1.4.2</t>
  </si>
  <si>
    <t>2.2.9.4</t>
  </si>
  <si>
    <t>2.2.9.5</t>
  </si>
  <si>
    <t>2.3.1.1</t>
  </si>
  <si>
    <t>2.3.1.3.1</t>
  </si>
  <si>
    <t xml:space="preserve"> 2.3.1.3</t>
  </si>
  <si>
    <t xml:space="preserve"> 3.1.6.3</t>
  </si>
  <si>
    <t xml:space="preserve"> 3.1.6.4</t>
  </si>
  <si>
    <t xml:space="preserve"> </t>
  </si>
  <si>
    <t>DESCONTO</t>
  </si>
  <si>
    <t>2.4.6.5</t>
  </si>
  <si>
    <t>4.8.5.2</t>
  </si>
  <si>
    <t>4.8.5.1</t>
  </si>
  <si>
    <t>RESTAURO E REFORMA DO CENTRO DE ENSINO EM PERIODO INTEGRAL LYCEU DE GOIÂNIA</t>
  </si>
  <si>
    <t>OBRA.</t>
  </si>
  <si>
    <r>
      <rPr>
        <sz val="10"/>
        <rFont val="Times New Roman"/>
        <family val="1"/>
      </rPr>
      <t xml:space="preserve">Notas:
(1) e (2) Alíquota definida por lei.
(3) Alíquota e base de cálculo definidas pela legislação municipal.
(4) Alíquota definida pelas leis 12.546/11, 12844/13 e 13.161/15 (CPRB – contribuição previdenciária sobre a receita bruta).
(5) Valores definidos a partir dos limites no Acórdão nº 2.622/2013 - TCU – Plenário. Valores entre o 1º e 3º quartis.
(6) Valor calculado pela expressão matemática do acórdão 2.369/2011 – TCU – Plenário e disponibilizado pela GOINFRA em janeiro de 2022. (Foi utilizado para o cálculo a média da Taxa SELIC no período de 01/2021 a 12//2021)
(7) Valores definidos pela GOINFRA a partir dos limites no Acórdão nº 2.622/2013 - TCU – Plenário. Valores médios.
Observação da GOINFRA: (Seguros contra erros de execução, incêndio e explosão, danos da natureza (vendaval, destelhamento, alagamento, inundação, desmoronamento, geadas etc.), emprego de material defeituoso ou inadequado, roubo e/ou furto qualificado, quebra de equipamentos, desmoronamento de estrutura, nas modalidades de Obras Civis em Construção (OCC); Instalação e Montagem (IM); e Obras Civis em Construção  e Instalação e Montagem (OCC/IM). Bem como coberturas adicionais para ampliação dessas coberturas básicas, como: cobertura de responsabilidade civil geral, cobertura de responsabilidade civil cruzada, cobertura de despesas extraordinárias, cobertura de tumultos, cobertura de desentulho do local, cobertura de riscos do fabricante, dentre outras, incluindo o seguro de vida em grupo regido pela convenção coletiva dos trabalhadores na indústria da construção civil). A partir de 24/02/2015 por intermédio da Portaria 449/2015 a Presidência da GOINFRA, na pessoa do Senhor Jayme Eduardo Rincon, determinou a exclusão dos valores referentes aos Seguros de Risco de Engenharia e Responsabilidade Civil do Profissional na composição do cálculo do B.D.I..
(8) Valores definidos a partir dos limites no Acórdão nº 2.622/2013 - TCU – Plenário. Valores entre 1º e 3° quartis.
(9) Valores definidos a partir dos limites definidos no Acórdão nº 2.622/2013 - TCU – Plenário. Valores adotados e praticados no mercado ( “ ex ante ” ) ou aqueles entre os 1º e 3º quartis.
</t>
    </r>
    <r>
      <rPr>
        <b/>
        <sz val="10"/>
        <rFont val="Times New Roman"/>
        <family val="1"/>
      </rPr>
      <t xml:space="preserve">(*) </t>
    </r>
    <r>
      <rPr>
        <sz val="10"/>
        <rFont val="Times New Roman"/>
        <family val="1"/>
      </rPr>
      <t xml:space="preserve">A fórmula para estipulação da taxa de BDI estimado adotado é a mesma que foi aplicada para a obtenção das tabelas contidas no Acórdão n. 2.622/2013 – TCUPlenário
</t>
    </r>
    <r>
      <rPr>
        <b/>
        <sz val="10"/>
        <rFont val="Times New Roman"/>
        <family val="1"/>
      </rPr>
      <t xml:space="preserve">Obs.: </t>
    </r>
    <r>
      <rPr>
        <sz val="10"/>
        <rFont val="Times New Roman"/>
        <family val="1"/>
      </rPr>
      <t xml:space="preserve">Para obras com valores superiores a </t>
    </r>
    <r>
      <rPr>
        <b/>
        <sz val="10"/>
        <rFont val="Times New Roman"/>
        <family val="1"/>
      </rPr>
      <t xml:space="preserve">R$ 20.000.000,00 </t>
    </r>
    <r>
      <rPr>
        <sz val="10"/>
        <rFont val="Times New Roman"/>
        <family val="1"/>
      </rPr>
      <t xml:space="preserve">sugere-se recalcular o BDI, dimensionando as taxas de administração central e lucro para patamares inferiores ao estipulado acima.
</t>
    </r>
    <r>
      <rPr>
        <sz val="10"/>
        <rFont val="Trebuchet MS"/>
        <family val="2"/>
      </rPr>
      <t xml:space="preserve">
</t>
    </r>
    <r>
      <rPr>
        <vertAlign val="subscript"/>
        <sz val="10.5"/>
        <rFont val="Trebuchet MS"/>
        <family val="2"/>
      </rPr>
      <t/>
    </r>
  </si>
  <si>
    <r>
      <rPr>
        <b/>
        <sz val="10"/>
        <rFont val="Times New Roman"/>
        <family val="1"/>
      </rPr>
      <t xml:space="preserve">OBRA
</t>
    </r>
    <r>
      <rPr>
        <sz val="10"/>
        <rFont val="Times New Roman"/>
        <family val="1"/>
      </rPr>
      <t>RESTAURO E REFORMA DO CENTRO DE ENSINO EM PERIODO INTEGRAL LYCEU DE GOIÂNIA</t>
    </r>
  </si>
  <si>
    <r>
      <rPr>
        <b/>
        <sz val="10"/>
        <rFont val="Times New Roman"/>
        <family val="1"/>
      </rPr>
      <t xml:space="preserve">ENDEREÇO
</t>
    </r>
    <r>
      <rPr>
        <sz val="10"/>
        <rFont val="Times New Roman"/>
        <family val="1"/>
      </rPr>
      <t>RUA 21,10 - ST. CENTRAL</t>
    </r>
  </si>
  <si>
    <r>
      <rPr>
        <b/>
        <sz val="10"/>
        <rFont val="Times New Roman"/>
        <family val="1"/>
      </rPr>
      <t xml:space="preserve">CIDADE
</t>
    </r>
    <r>
      <rPr>
        <sz val="10"/>
        <rFont val="Times New Roman"/>
        <family val="1"/>
      </rPr>
      <t>GOIÂNIA - GO</t>
    </r>
  </si>
  <si>
    <t>Cronograma Físico e Financeiro - Restauro, Reforma do Centro de Ensino Integral Lyceu de Goiânia</t>
  </si>
  <si>
    <t xml:space="preserve">ORÇAMENTO ANALÍTICO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</si>
</sst>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R$&quot;\ * #,##0.00_-;\-&quot;R$&quot;\ * #,##0.00_-;_-&quot;R$&quot;\ * &quot;-&quot;??_-;_-@_-"/>
    <numFmt numFmtId="164" formatCode="#,##0.0000000"/>
    <numFmt numFmtId="165" formatCode="#,##0.0000"/>
    <numFmt numFmtId="166" formatCode="0.000"/>
    <numFmt numFmtId="167" formatCode="dd/mm/yyyy;@"/>
  </numFmts>
  <fonts count="45" x14ac:knownFonts="1">
    <font>
      <sz val="11"/>
      <name val="Arial"/>
      <family val="1"/>
    </font>
    <font>
      <sz val="11"/>
      <color theme="1"/>
      <name val="Calibri"/>
      <family val="2"/>
      <scheme val="minor"/>
    </font>
    <font>
      <b/>
      <sz val="10"/>
      <name val="Arial"/>
      <family val="1"/>
    </font>
    <font>
      <b/>
      <sz val="10"/>
      <name val="Arial"/>
      <family val="1"/>
    </font>
    <font>
      <b/>
      <sz val="10"/>
      <name val="Arial"/>
      <family val="1"/>
    </font>
    <font>
      <b/>
      <sz val="10"/>
      <name val="Arial"/>
      <family val="1"/>
    </font>
    <font>
      <sz val="10"/>
      <name val="Arial"/>
      <family val="1"/>
    </font>
    <font>
      <sz val="10"/>
      <name val="Arial"/>
      <family val="1"/>
    </font>
    <font>
      <sz val="11"/>
      <name val="Arial"/>
      <family val="1"/>
    </font>
    <font>
      <b/>
      <sz val="8"/>
      <name val="Times New Roman"/>
      <family val="1"/>
    </font>
    <font>
      <sz val="10"/>
      <name val="Times New Roman"/>
      <family val="1"/>
    </font>
    <font>
      <sz val="8"/>
      <name val="Times New Roman"/>
      <family val="1"/>
    </font>
    <font>
      <b/>
      <sz val="7"/>
      <name val="Times New Roman"/>
      <family val="1"/>
    </font>
    <font>
      <b/>
      <sz val="11"/>
      <name val="Times New Roman"/>
      <family val="1"/>
    </font>
    <font>
      <b/>
      <sz val="10"/>
      <color rgb="FF000000"/>
      <name val="Times New Roman"/>
      <family val="1"/>
    </font>
    <font>
      <sz val="10"/>
      <color rgb="FF000000"/>
      <name val="Times New Roman"/>
      <family val="1"/>
    </font>
    <font>
      <b/>
      <sz val="10"/>
      <name val="Times New Roman"/>
      <family val="1"/>
    </font>
    <font>
      <b/>
      <sz val="14"/>
      <name val="Times New Roman"/>
      <family val="1"/>
    </font>
    <font>
      <sz val="8"/>
      <name val="Arial"/>
      <family val="1"/>
    </font>
    <font>
      <b/>
      <sz val="11"/>
      <name val="Arial"/>
      <family val="1"/>
    </font>
    <font>
      <sz val="11"/>
      <name val="Times New Roman"/>
      <family val="1"/>
    </font>
    <font>
      <sz val="10"/>
      <name val="Arial"/>
      <family val="2"/>
    </font>
    <font>
      <sz val="10"/>
      <name val="Century Gothic"/>
      <family val="2"/>
    </font>
    <font>
      <sz val="10"/>
      <color indexed="62"/>
      <name val="Century Gothic"/>
      <family val="2"/>
    </font>
    <font>
      <sz val="10"/>
      <color rgb="FFFF0000"/>
      <name val="Century Gothic"/>
      <family val="2"/>
    </font>
    <font>
      <b/>
      <sz val="10"/>
      <name val="Century Gothic"/>
      <family val="2"/>
    </font>
    <font>
      <b/>
      <u/>
      <sz val="10"/>
      <name val="Century Gothic"/>
      <family val="2"/>
    </font>
    <font>
      <b/>
      <sz val="10"/>
      <color rgb="FF000000"/>
      <name val="Arial"/>
      <family val="1"/>
    </font>
    <font>
      <b/>
      <sz val="10"/>
      <color rgb="FF00B050"/>
      <name val="Century Gothic"/>
      <family val="2"/>
    </font>
    <font>
      <b/>
      <sz val="10"/>
      <color rgb="FF0070C0"/>
      <name val="Century Gothic"/>
      <family val="2"/>
    </font>
    <font>
      <b/>
      <sz val="12"/>
      <name val="Arial"/>
      <family val="1"/>
    </font>
    <font>
      <b/>
      <sz val="12"/>
      <name val="Arial"/>
      <family val="2"/>
    </font>
    <font>
      <b/>
      <sz val="10"/>
      <color rgb="FF000000"/>
      <name val="Arial"/>
      <family val="2"/>
    </font>
    <font>
      <sz val="10"/>
      <color rgb="FFFF0000"/>
      <name val="Times New Roman"/>
      <family val="1"/>
    </font>
    <font>
      <sz val="10"/>
      <color rgb="FF000000"/>
      <name val="Arial"/>
      <family val="1"/>
    </font>
    <font>
      <sz val="10"/>
      <name val="Arial"/>
      <family val="2"/>
    </font>
    <font>
      <sz val="10"/>
      <color rgb="FF000000"/>
      <name val="Times New Roman"/>
      <family val="1"/>
    </font>
    <font>
      <b/>
      <sz val="10"/>
      <color rgb="FF000000"/>
      <name val="Times New Roman"/>
      <family val="1"/>
    </font>
    <font>
      <sz val="10"/>
      <color rgb="FF000000"/>
      <name val="Times New Roman"/>
      <family val="2"/>
    </font>
    <font>
      <sz val="10"/>
      <color rgb="FF9C0006"/>
      <name val="Times New Roman"/>
      <family val="2"/>
    </font>
    <font>
      <b/>
      <sz val="10"/>
      <color rgb="FF000000"/>
      <name val="Times New Roman"/>
      <family val="2"/>
    </font>
    <font>
      <sz val="10"/>
      <name val="Times New Roman"/>
      <family val="1"/>
      <charset val="204"/>
    </font>
    <font>
      <sz val="10"/>
      <name val="Trebuchet MS"/>
      <family val="2"/>
    </font>
    <font>
      <vertAlign val="subscript"/>
      <sz val="10.5"/>
      <name val="Trebuchet MS"/>
      <family val="2"/>
    </font>
    <font>
      <b/>
      <sz val="18"/>
      <name val="Times New Roman"/>
      <family val="1"/>
    </font>
  </fonts>
  <fills count="31">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9" tint="0.79998168889431442"/>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66"/>
        <bgColor indexed="64"/>
      </patternFill>
    </fill>
    <fill>
      <patternFill patternType="solid">
        <fgColor theme="0"/>
        <bgColor indexed="64"/>
      </patternFill>
    </fill>
    <fill>
      <patternFill patternType="solid">
        <fgColor rgb="FFDFF0D8"/>
      </patternFill>
    </fill>
    <fill>
      <patternFill patternType="solid">
        <fgColor rgb="FFEFEFEF"/>
      </patternFill>
    </fill>
    <fill>
      <patternFill patternType="solid">
        <fgColor rgb="FFD6D6D6"/>
      </patternFill>
    </fill>
    <fill>
      <patternFill patternType="solid">
        <fgColor indexed="9"/>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rgb="FFEFEFEF"/>
        <bgColor indexed="64"/>
      </patternFill>
    </fill>
    <fill>
      <patternFill patternType="solid">
        <fgColor rgb="FFFFFFFF"/>
        <bgColor indexed="64"/>
      </patternFill>
    </fill>
    <fill>
      <patternFill patternType="solid">
        <fgColor rgb="FFDA9593"/>
      </patternFill>
    </fill>
    <fill>
      <patternFill patternType="solid">
        <fgColor rgb="FFF1DCDB"/>
      </patternFill>
    </fill>
    <fill>
      <patternFill patternType="solid">
        <fgColor rgb="FFFFC6CE"/>
      </patternFill>
    </fill>
    <fill>
      <patternFill patternType="solid">
        <fgColor theme="0" tint="-0.14999847407452621"/>
        <bgColor indexed="64"/>
      </patternFill>
    </fill>
  </fills>
  <borders count="6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auto="1"/>
      </top>
      <bottom style="thin">
        <color auto="1"/>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right/>
      <top/>
      <bottom style="thin">
        <color rgb="FF000000"/>
      </bottom>
      <diagonal/>
    </border>
    <border>
      <left style="thin">
        <color rgb="FF000000"/>
      </left>
      <right/>
      <top/>
      <bottom style="thin">
        <color rgb="FF000000"/>
      </bottom>
      <diagonal/>
    </border>
  </borders>
  <cellStyleXfs count="9">
    <xf numFmtId="0" fontId="0" fillId="0" borderId="0"/>
    <xf numFmtId="44" fontId="8" fillId="0" borderId="0" applyFont="0" applyFill="0" applyBorder="0" applyAlignment="0" applyProtection="0"/>
    <xf numFmtId="9" fontId="8" fillId="0" borderId="0" applyFont="0" applyFill="0" applyBorder="0" applyAlignment="0" applyProtection="0"/>
    <xf numFmtId="0" fontId="21" fillId="0" borderId="0"/>
    <xf numFmtId="0" fontId="1" fillId="0" borderId="0"/>
    <xf numFmtId="44"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cellStyleXfs>
  <cellXfs count="459">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0" fontId="11" fillId="0" borderId="0" xfId="0" applyFont="1"/>
    <xf numFmtId="0" fontId="10" fillId="0" borderId="0" xfId="0" applyFont="1"/>
    <xf numFmtId="44" fontId="10" fillId="0" borderId="0" xfId="1" applyFont="1" applyBorder="1" applyProtection="1"/>
    <xf numFmtId="44" fontId="10" fillId="0" borderId="0" xfId="1" applyFont="1" applyBorder="1" applyAlignment="1" applyProtection="1">
      <alignment horizontal="center"/>
    </xf>
    <xf numFmtId="44" fontId="0" fillId="0" borderId="0" xfId="1" applyFont="1" applyAlignment="1">
      <alignment horizontal="center" vertical="center"/>
    </xf>
    <xf numFmtId="44" fontId="13" fillId="5" borderId="10" xfId="1" applyFont="1" applyFill="1" applyBorder="1" applyAlignment="1">
      <alignment horizontal="center" vertical="center" wrapText="1"/>
    </xf>
    <xf numFmtId="0" fontId="14" fillId="12" borderId="10" xfId="0" applyFont="1" applyFill="1" applyBorder="1" applyAlignment="1">
      <alignment horizontal="left" vertical="center" wrapText="1"/>
    </xf>
    <xf numFmtId="0" fontId="14" fillId="12" borderId="10" xfId="0" applyFont="1" applyFill="1" applyBorder="1" applyAlignment="1">
      <alignment horizontal="center" vertical="center" wrapText="1"/>
    </xf>
    <xf numFmtId="44" fontId="14" fillId="12" borderId="10" xfId="1" applyFont="1" applyFill="1" applyBorder="1" applyAlignment="1">
      <alignment horizontal="center" vertical="center" wrapText="1"/>
    </xf>
    <xf numFmtId="0" fontId="14" fillId="15" borderId="10" xfId="0" applyFont="1" applyFill="1" applyBorder="1" applyAlignment="1">
      <alignment horizontal="left" vertical="center" wrapText="1"/>
    </xf>
    <xf numFmtId="0" fontId="14" fillId="15" borderId="10" xfId="0" applyFont="1" applyFill="1" applyBorder="1" applyAlignment="1">
      <alignment horizontal="center" vertical="center" wrapText="1"/>
    </xf>
    <xf numFmtId="44" fontId="14" fillId="15" borderId="10" xfId="1" applyFont="1" applyFill="1" applyBorder="1" applyAlignment="1">
      <alignment horizontal="center" vertical="center" wrapText="1"/>
    </xf>
    <xf numFmtId="0" fontId="15" fillId="17" borderId="10" xfId="0" applyFont="1" applyFill="1" applyBorder="1" applyAlignment="1">
      <alignment horizontal="left" vertical="center" wrapText="1"/>
    </xf>
    <xf numFmtId="0" fontId="15" fillId="13" borderId="10" xfId="0" applyFont="1" applyFill="1" applyBorder="1" applyAlignment="1">
      <alignment horizontal="center" vertical="center" wrapText="1"/>
    </xf>
    <xf numFmtId="0" fontId="15" fillId="16" borderId="10" xfId="0" applyFont="1" applyFill="1" applyBorder="1" applyAlignment="1">
      <alignment horizontal="center" vertical="center" wrapText="1"/>
    </xf>
    <xf numFmtId="0" fontId="15" fillId="17" borderId="10" xfId="0" applyFont="1" applyFill="1" applyBorder="1" applyAlignment="1">
      <alignment horizontal="center" vertical="center" wrapText="1"/>
    </xf>
    <xf numFmtId="44" fontId="15" fillId="17" borderId="10" xfId="1" applyFont="1" applyFill="1" applyBorder="1" applyAlignment="1">
      <alignment horizontal="center" vertical="center" wrapText="1"/>
    </xf>
    <xf numFmtId="44" fontId="15" fillId="15" borderId="10" xfId="1" applyFont="1" applyFill="1" applyBorder="1" applyAlignment="1">
      <alignment horizontal="center" vertical="center" wrapText="1"/>
    </xf>
    <xf numFmtId="44" fontId="15" fillId="12" borderId="10" xfId="1" applyFont="1" applyFill="1" applyBorder="1" applyAlignment="1">
      <alignment horizontal="center" vertical="center" wrapText="1"/>
    </xf>
    <xf numFmtId="0" fontId="14" fillId="14" borderId="10" xfId="0" applyFont="1" applyFill="1" applyBorder="1" applyAlignment="1">
      <alignment horizontal="left" vertical="center" wrapText="1"/>
    </xf>
    <xf numFmtId="0" fontId="14" fillId="14" borderId="10" xfId="0" applyFont="1" applyFill="1" applyBorder="1" applyAlignment="1">
      <alignment horizontal="center" vertical="center" wrapText="1"/>
    </xf>
    <xf numFmtId="44" fontId="14" fillId="14" borderId="10" xfId="1" applyFont="1" applyFill="1" applyBorder="1" applyAlignment="1">
      <alignment horizontal="center" vertical="center" wrapText="1"/>
    </xf>
    <xf numFmtId="44" fontId="15" fillId="14" borderId="10" xfId="1" applyFont="1" applyFill="1" applyBorder="1" applyAlignment="1">
      <alignment horizontal="center" vertical="center" wrapText="1"/>
    </xf>
    <xf numFmtId="0" fontId="14" fillId="11" borderId="10" xfId="0" applyFont="1" applyFill="1" applyBorder="1" applyAlignment="1">
      <alignment horizontal="left" vertical="center" wrapText="1"/>
    </xf>
    <xf numFmtId="0" fontId="14" fillId="11" borderId="10" xfId="0" applyFont="1" applyFill="1" applyBorder="1" applyAlignment="1">
      <alignment horizontal="center" vertical="center" wrapText="1"/>
    </xf>
    <xf numFmtId="44" fontId="14" fillId="11" borderId="10" xfId="1" applyFont="1" applyFill="1" applyBorder="1" applyAlignment="1">
      <alignment horizontal="center" vertical="center" wrapText="1"/>
    </xf>
    <xf numFmtId="44" fontId="15" fillId="11" borderId="10" xfId="1" applyFont="1" applyFill="1" applyBorder="1" applyAlignment="1">
      <alignment horizontal="center" vertical="center" wrapText="1"/>
    </xf>
    <xf numFmtId="44" fontId="7" fillId="10" borderId="0" xfId="1" applyFont="1" applyFill="1" applyBorder="1" applyAlignment="1">
      <alignment horizontal="center" vertical="center" wrapText="1"/>
    </xf>
    <xf numFmtId="44" fontId="4" fillId="7" borderId="0" xfId="1" applyFont="1" applyFill="1" applyBorder="1" applyAlignment="1">
      <alignment horizontal="center" vertical="center" wrapText="1"/>
    </xf>
    <xf numFmtId="44" fontId="3" fillId="6" borderId="0" xfId="1" applyFont="1" applyFill="1" applyBorder="1" applyAlignment="1">
      <alignment horizontal="center" vertical="center" wrapText="1"/>
    </xf>
    <xf numFmtId="10" fontId="0" fillId="0" borderId="0" xfId="2" applyNumberFormat="1" applyFont="1" applyAlignment="1">
      <alignment horizontal="center" vertical="center"/>
    </xf>
    <xf numFmtId="0" fontId="22" fillId="17" borderId="12" xfId="7" applyFont="1" applyFill="1" applyBorder="1" applyAlignment="1" applyProtection="1">
      <alignment vertical="center"/>
      <protection hidden="1"/>
    </xf>
    <xf numFmtId="0" fontId="22" fillId="17" borderId="13" xfId="7" applyFont="1" applyFill="1" applyBorder="1" applyAlignment="1" applyProtection="1">
      <alignment vertical="center"/>
      <protection hidden="1"/>
    </xf>
    <xf numFmtId="0" fontId="23" fillId="17" borderId="13" xfId="7" applyFont="1" applyFill="1" applyBorder="1" applyAlignment="1" applyProtection="1">
      <alignment vertical="center"/>
      <protection hidden="1"/>
    </xf>
    <xf numFmtId="0" fontId="24" fillId="21" borderId="13" xfId="7" applyFont="1" applyFill="1" applyBorder="1" applyAlignment="1" applyProtection="1">
      <alignment vertical="center" wrapText="1"/>
      <protection hidden="1"/>
    </xf>
    <xf numFmtId="0" fontId="22" fillId="17" borderId="13" xfId="7" applyFont="1" applyFill="1" applyBorder="1" applyAlignment="1" applyProtection="1">
      <alignment vertical="center" wrapText="1"/>
      <protection hidden="1"/>
    </xf>
    <xf numFmtId="0" fontId="22" fillId="17" borderId="0" xfId="7" applyFont="1" applyFill="1" applyAlignment="1" applyProtection="1">
      <alignment vertical="center" wrapText="1"/>
      <protection hidden="1"/>
    </xf>
    <xf numFmtId="0" fontId="22" fillId="17" borderId="20" xfId="7" applyFont="1" applyFill="1" applyBorder="1" applyAlignment="1" applyProtection="1">
      <alignment vertical="center"/>
      <protection hidden="1"/>
    </xf>
    <xf numFmtId="0" fontId="22" fillId="17" borderId="0" xfId="7" applyFont="1" applyFill="1" applyAlignment="1" applyProtection="1">
      <alignment vertical="center"/>
      <protection hidden="1"/>
    </xf>
    <xf numFmtId="0" fontId="24" fillId="21" borderId="0" xfId="7" applyFont="1" applyFill="1" applyAlignment="1" applyProtection="1">
      <alignment vertical="center" wrapText="1"/>
      <protection hidden="1"/>
    </xf>
    <xf numFmtId="0" fontId="25" fillId="17" borderId="20" xfId="7" applyFont="1" applyFill="1" applyBorder="1" applyAlignment="1" applyProtection="1">
      <alignment horizontal="center" vertical="center" wrapText="1"/>
      <protection hidden="1"/>
    </xf>
    <xf numFmtId="0" fontId="22" fillId="17" borderId="0" xfId="7" applyFont="1" applyFill="1" applyAlignment="1" applyProtection="1">
      <alignment horizontal="center" vertical="center" wrapText="1"/>
      <protection hidden="1"/>
    </xf>
    <xf numFmtId="0" fontId="22" fillId="17" borderId="21" xfId="7" applyFont="1" applyFill="1" applyBorder="1" applyAlignment="1" applyProtection="1">
      <alignment horizontal="center" vertical="center" wrapText="1"/>
      <protection hidden="1"/>
    </xf>
    <xf numFmtId="0" fontId="25" fillId="21" borderId="0" xfId="7" applyFont="1" applyFill="1" applyAlignment="1" applyProtection="1">
      <alignment vertical="center" wrapText="1"/>
      <protection hidden="1"/>
    </xf>
    <xf numFmtId="0" fontId="21" fillId="0" borderId="0" xfId="7"/>
    <xf numFmtId="0" fontId="28" fillId="21" borderId="0" xfId="7" applyFont="1" applyFill="1" applyAlignment="1" applyProtection="1">
      <alignment vertical="center" wrapText="1"/>
      <protection hidden="1"/>
    </xf>
    <xf numFmtId="0" fontId="28" fillId="17" borderId="0" xfId="7" applyFont="1" applyFill="1" applyAlignment="1" applyProtection="1">
      <alignment vertical="center" wrapText="1"/>
      <protection hidden="1"/>
    </xf>
    <xf numFmtId="0" fontId="29" fillId="21" borderId="0" xfId="7" applyFont="1" applyFill="1" applyAlignment="1" applyProtection="1">
      <alignment vertical="center" wrapText="1"/>
      <protection hidden="1"/>
    </xf>
    <xf numFmtId="0" fontId="22" fillId="17" borderId="20" xfId="7" applyFont="1" applyFill="1" applyBorder="1" applyAlignment="1" applyProtection="1">
      <alignment horizontal="center" vertical="center" wrapText="1"/>
      <protection hidden="1"/>
    </xf>
    <xf numFmtId="0" fontId="22" fillId="17" borderId="17" xfId="7" applyFont="1" applyFill="1" applyBorder="1" applyAlignment="1" applyProtection="1">
      <alignment horizontal="center" vertical="center" wrapText="1"/>
      <protection hidden="1"/>
    </xf>
    <xf numFmtId="0" fontId="22" fillId="17" borderId="18" xfId="7" applyFont="1" applyFill="1" applyBorder="1" applyAlignment="1" applyProtection="1">
      <alignment vertical="center" wrapText="1"/>
      <protection hidden="1"/>
    </xf>
    <xf numFmtId="0" fontId="24" fillId="21" borderId="18" xfId="7" applyFont="1" applyFill="1" applyBorder="1" applyAlignment="1" applyProtection="1">
      <alignment vertical="center" wrapText="1"/>
      <protection hidden="1"/>
    </xf>
    <xf numFmtId="10" fontId="22" fillId="17" borderId="19" xfId="2" applyNumberFormat="1" applyFont="1" applyFill="1" applyBorder="1" applyAlignment="1" applyProtection="1">
      <alignment horizontal="center" vertical="center" wrapText="1"/>
      <protection hidden="1"/>
    </xf>
    <xf numFmtId="10" fontId="22" fillId="17" borderId="0" xfId="2" applyNumberFormat="1" applyFont="1" applyFill="1" applyAlignment="1" applyProtection="1">
      <alignment horizontal="center" vertical="center" wrapText="1"/>
      <protection hidden="1"/>
    </xf>
    <xf numFmtId="0" fontId="21" fillId="0" borderId="0" xfId="7" applyProtection="1">
      <protection hidden="1"/>
    </xf>
    <xf numFmtId="0" fontId="21" fillId="0" borderId="0" xfId="7" applyAlignment="1" applyProtection="1">
      <alignment horizontal="center"/>
      <protection hidden="1"/>
    </xf>
    <xf numFmtId="0" fontId="13" fillId="17" borderId="10" xfId="0" applyFont="1" applyFill="1" applyBorder="1" applyAlignment="1">
      <alignment horizontal="center" vertical="center" wrapText="1"/>
    </xf>
    <xf numFmtId="10" fontId="13" fillId="17" borderId="16" xfId="2" applyNumberFormat="1" applyFont="1" applyFill="1" applyBorder="1" applyAlignment="1">
      <alignment horizontal="center" vertical="center" wrapText="1"/>
    </xf>
    <xf numFmtId="0" fontId="16" fillId="16" borderId="15" xfId="7" applyFont="1" applyFill="1" applyBorder="1" applyAlignment="1" applyProtection="1">
      <alignment horizontal="center" vertical="center" wrapText="1"/>
      <protection hidden="1"/>
    </xf>
    <xf numFmtId="2" fontId="16" fillId="0" borderId="4" xfId="0" applyNumberFormat="1" applyFont="1" applyBorder="1" applyAlignment="1" applyProtection="1">
      <alignment horizontal="left" vertical="center"/>
      <protection locked="0"/>
    </xf>
    <xf numFmtId="0" fontId="0" fillId="0" borderId="18" xfId="0" applyBorder="1" applyAlignment="1">
      <alignment horizontal="center" vertical="center"/>
    </xf>
    <xf numFmtId="0" fontId="0" fillId="0" borderId="18" xfId="0" applyBorder="1" applyAlignment="1">
      <alignment vertical="center"/>
    </xf>
    <xf numFmtId="0" fontId="10" fillId="17" borderId="0" xfId="7" applyFont="1" applyFill="1" applyAlignment="1" applyProtection="1">
      <alignment vertical="center"/>
      <protection hidden="1"/>
    </xf>
    <xf numFmtId="0" fontId="10" fillId="17" borderId="0" xfId="7" applyFont="1" applyFill="1" applyAlignment="1" applyProtection="1">
      <alignment vertical="center" wrapText="1"/>
      <protection hidden="1"/>
    </xf>
    <xf numFmtId="0" fontId="10" fillId="17" borderId="0" xfId="7" applyFont="1" applyFill="1" applyAlignment="1" applyProtection="1">
      <alignment horizontal="left" vertical="center"/>
      <protection hidden="1"/>
    </xf>
    <xf numFmtId="0" fontId="15" fillId="16" borderId="31" xfId="0" applyFont="1" applyFill="1" applyBorder="1" applyAlignment="1">
      <alignment horizontal="center" vertical="center" wrapText="1"/>
    </xf>
    <xf numFmtId="0" fontId="2" fillId="10" borderId="10" xfId="0" applyFont="1" applyFill="1" applyBorder="1" applyAlignment="1">
      <alignment horizontal="center" vertical="center" wrapText="1"/>
    </xf>
    <xf numFmtId="10" fontId="2" fillId="10" borderId="10" xfId="0" applyNumberFormat="1" applyFont="1" applyFill="1" applyBorder="1" applyAlignment="1">
      <alignment horizontal="center" vertical="center" wrapText="1"/>
    </xf>
    <xf numFmtId="10" fontId="2" fillId="10" borderId="16" xfId="0" applyNumberFormat="1" applyFont="1" applyFill="1" applyBorder="1" applyAlignment="1">
      <alignment horizontal="center" vertical="center" wrapText="1"/>
    </xf>
    <xf numFmtId="44" fontId="2" fillId="10" borderId="10" xfId="0" applyNumberFormat="1" applyFont="1" applyFill="1" applyBorder="1" applyAlignment="1">
      <alignment horizontal="center" vertical="center" wrapText="1"/>
    </xf>
    <xf numFmtId="10" fontId="2" fillId="10" borderId="10" xfId="2" applyNumberFormat="1" applyFont="1" applyFill="1" applyBorder="1" applyAlignment="1">
      <alignment horizontal="center" vertical="center" wrapText="1"/>
    </xf>
    <xf numFmtId="0" fontId="2" fillId="10" borderId="35" xfId="0" applyFont="1" applyFill="1" applyBorder="1" applyAlignment="1">
      <alignment horizontal="center" vertical="center" wrapText="1"/>
    </xf>
    <xf numFmtId="44" fontId="2" fillId="10" borderId="35" xfId="0" applyNumberFormat="1" applyFont="1" applyFill="1" applyBorder="1" applyAlignment="1">
      <alignment horizontal="center" vertical="center" wrapText="1"/>
    </xf>
    <xf numFmtId="0" fontId="0" fillId="0" borderId="20" xfId="0" applyBorder="1" applyAlignment="1">
      <alignment vertical="center"/>
    </xf>
    <xf numFmtId="0" fontId="31" fillId="0" borderId="9" xfId="7" applyFont="1" applyBorder="1" applyAlignment="1">
      <alignment vertical="center"/>
    </xf>
    <xf numFmtId="0" fontId="0" fillId="0" borderId="17" xfId="0" applyBorder="1" applyAlignment="1">
      <alignment vertical="center"/>
    </xf>
    <xf numFmtId="0" fontId="19" fillId="14" borderId="39" xfId="0" applyFont="1" applyFill="1" applyBorder="1" applyAlignment="1">
      <alignment horizontal="center" vertical="center" wrapText="1"/>
    </xf>
    <xf numFmtId="0" fontId="19" fillId="14" borderId="40" xfId="0" applyFont="1" applyFill="1" applyBorder="1" applyAlignment="1">
      <alignment horizontal="center" vertical="center" wrapText="1"/>
    </xf>
    <xf numFmtId="0" fontId="19" fillId="14" borderId="41" xfId="0" applyFont="1" applyFill="1" applyBorder="1" applyAlignment="1">
      <alignment horizontal="center" vertical="center" wrapText="1"/>
    </xf>
    <xf numFmtId="9" fontId="27" fillId="11" borderId="26" xfId="0" applyNumberFormat="1" applyFont="1" applyFill="1" applyBorder="1" applyAlignment="1">
      <alignment horizontal="center" vertical="center" wrapText="1"/>
    </xf>
    <xf numFmtId="9" fontId="32" fillId="11" borderId="26" xfId="2" applyFont="1" applyFill="1" applyBorder="1" applyAlignment="1">
      <alignment horizontal="center" vertical="center" wrapText="1"/>
    </xf>
    <xf numFmtId="44" fontId="27" fillId="11" borderId="10" xfId="1" applyFont="1" applyFill="1" applyBorder="1" applyAlignment="1">
      <alignment horizontal="center" vertical="center" wrapText="1"/>
    </xf>
    <xf numFmtId="44" fontId="32" fillId="11" borderId="10" xfId="0" applyNumberFormat="1" applyFont="1" applyFill="1" applyBorder="1" applyAlignment="1">
      <alignment horizontal="center" vertical="center" wrapText="1"/>
    </xf>
    <xf numFmtId="9" fontId="27" fillId="11" borderId="10" xfId="0" applyNumberFormat="1" applyFont="1" applyFill="1" applyBorder="1" applyAlignment="1">
      <alignment horizontal="center" vertical="center" wrapText="1"/>
    </xf>
    <xf numFmtId="9" fontId="32" fillId="11" borderId="10" xfId="2" applyFont="1" applyFill="1" applyBorder="1" applyAlignment="1">
      <alignment horizontal="center" vertical="center" wrapText="1"/>
    </xf>
    <xf numFmtId="44" fontId="32" fillId="11" borderId="10" xfId="1" applyFont="1" applyFill="1" applyBorder="1" applyAlignment="1">
      <alignment horizontal="center" vertical="center" wrapText="1"/>
    </xf>
    <xf numFmtId="44" fontId="13" fillId="17" borderId="22" xfId="1" applyFont="1" applyFill="1" applyBorder="1" applyAlignment="1" applyProtection="1">
      <alignment vertical="center" wrapText="1"/>
      <protection hidden="1"/>
    </xf>
    <xf numFmtId="44" fontId="14" fillId="12" borderId="10" xfId="1" applyFont="1" applyFill="1" applyBorder="1" applyAlignment="1">
      <alignment horizontal="right" vertical="center" wrapText="1"/>
    </xf>
    <xf numFmtId="44" fontId="14" fillId="15" borderId="10" xfId="1" applyFont="1" applyFill="1" applyBorder="1" applyAlignment="1">
      <alignment horizontal="right" vertical="center" wrapText="1"/>
    </xf>
    <xf numFmtId="0" fontId="14" fillId="15" borderId="1" xfId="0" applyFont="1" applyFill="1" applyBorder="1" applyAlignment="1">
      <alignment horizontal="left" vertical="center" wrapText="1"/>
    </xf>
    <xf numFmtId="44" fontId="14" fillId="15" borderId="10" xfId="0" applyNumberFormat="1" applyFont="1" applyFill="1" applyBorder="1" applyAlignment="1">
      <alignment vertical="center" wrapText="1"/>
    </xf>
    <xf numFmtId="44" fontId="14" fillId="15" borderId="31" xfId="1" applyFont="1" applyFill="1" applyBorder="1" applyAlignment="1">
      <alignment horizontal="right" vertical="center" wrapText="1"/>
    </xf>
    <xf numFmtId="0" fontId="10" fillId="11" borderId="10" xfId="7" applyFont="1" applyFill="1" applyBorder="1" applyAlignment="1" applyProtection="1">
      <alignment horizontal="left" vertical="center" wrapText="1"/>
      <protection hidden="1"/>
    </xf>
    <xf numFmtId="0" fontId="10" fillId="11" borderId="10" xfId="7" applyFont="1" applyFill="1" applyBorder="1" applyAlignment="1" applyProtection="1">
      <alignment horizontal="center" vertical="center" wrapText="1"/>
      <protection hidden="1"/>
    </xf>
    <xf numFmtId="2" fontId="10" fillId="11" borderId="10" xfId="7" applyNumberFormat="1" applyFont="1" applyFill="1" applyBorder="1" applyAlignment="1" applyProtection="1">
      <alignment horizontal="center" vertical="center" wrapText="1"/>
      <protection hidden="1"/>
    </xf>
    <xf numFmtId="2" fontId="10" fillId="11" borderId="28" xfId="7" applyNumberFormat="1" applyFont="1" applyFill="1" applyBorder="1" applyAlignment="1" applyProtection="1">
      <alignment horizontal="center" vertical="center" wrapText="1"/>
      <protection hidden="1"/>
    </xf>
    <xf numFmtId="2" fontId="10" fillId="11" borderId="1" xfId="7" applyNumberFormat="1" applyFont="1" applyFill="1" applyBorder="1" applyAlignment="1" applyProtection="1">
      <alignment horizontal="center" vertical="center" wrapText="1"/>
      <protection hidden="1"/>
    </xf>
    <xf numFmtId="0" fontId="16" fillId="17" borderId="20" xfId="7" applyFont="1" applyFill="1" applyBorder="1" applyAlignment="1" applyProtection="1">
      <alignment vertical="center" wrapText="1"/>
      <protection hidden="1"/>
    </xf>
    <xf numFmtId="0" fontId="10" fillId="11" borderId="10" xfId="7" applyFont="1" applyFill="1" applyBorder="1" applyAlignment="1" applyProtection="1">
      <alignment vertical="center" wrapText="1"/>
      <protection hidden="1"/>
    </xf>
    <xf numFmtId="10" fontId="0" fillId="0" borderId="21" xfId="2" applyNumberFormat="1" applyFont="1" applyBorder="1" applyAlignment="1">
      <alignment horizontal="center" vertical="center"/>
    </xf>
    <xf numFmtId="0" fontId="25" fillId="17" borderId="0" xfId="7" applyFont="1" applyFill="1" applyAlignment="1" applyProtection="1">
      <alignment horizontal="center" vertical="center" wrapText="1"/>
      <protection hidden="1"/>
    </xf>
    <xf numFmtId="10" fontId="14" fillId="12" borderId="16" xfId="2" applyNumberFormat="1" applyFont="1" applyFill="1" applyBorder="1" applyAlignment="1">
      <alignment horizontal="center" vertical="center" wrapText="1"/>
    </xf>
    <xf numFmtId="10" fontId="14" fillId="15" borderId="16" xfId="2" applyNumberFormat="1" applyFont="1" applyFill="1" applyBorder="1" applyAlignment="1">
      <alignment horizontal="center" vertical="center" wrapText="1"/>
    </xf>
    <xf numFmtId="10" fontId="14" fillId="15" borderId="27" xfId="2" applyNumberFormat="1" applyFont="1" applyFill="1" applyBorder="1" applyAlignment="1">
      <alignment horizontal="center" vertical="center" wrapText="1"/>
    </xf>
    <xf numFmtId="10" fontId="13" fillId="17" borderId="42" xfId="2" applyNumberFormat="1" applyFont="1" applyFill="1" applyBorder="1" applyAlignment="1" applyProtection="1">
      <alignment vertical="center" wrapText="1"/>
      <protection hidden="1"/>
    </xf>
    <xf numFmtId="0" fontId="22" fillId="17" borderId="14" xfId="7" applyFont="1" applyFill="1" applyBorder="1" applyAlignment="1" applyProtection="1">
      <alignment vertical="center" wrapText="1"/>
      <protection hidden="1"/>
    </xf>
    <xf numFmtId="0" fontId="23" fillId="17" borderId="0" xfId="7" applyFont="1" applyFill="1" applyAlignment="1" applyProtection="1">
      <alignment vertical="center"/>
      <protection hidden="1"/>
    </xf>
    <xf numFmtId="0" fontId="22" fillId="17" borderId="21" xfId="7" applyFont="1" applyFill="1" applyBorder="1" applyAlignment="1" applyProtection="1">
      <alignment vertical="center" wrapText="1"/>
      <protection hidden="1"/>
    </xf>
    <xf numFmtId="0" fontId="24" fillId="21" borderId="0" xfId="7" applyFont="1" applyFill="1" applyAlignment="1" applyProtection="1">
      <alignment horizontal="center" vertical="center" wrapText="1"/>
      <protection hidden="1"/>
    </xf>
    <xf numFmtId="0" fontId="20" fillId="17" borderId="20" xfId="7" applyFont="1" applyFill="1" applyBorder="1" applyAlignment="1" applyProtection="1">
      <alignment horizontal="left" vertical="center"/>
      <protection hidden="1"/>
    </xf>
    <xf numFmtId="0" fontId="10" fillId="17" borderId="21" xfId="7" applyFont="1" applyFill="1" applyBorder="1" applyAlignment="1" applyProtection="1">
      <alignment vertical="center" wrapText="1"/>
      <protection hidden="1"/>
    </xf>
    <xf numFmtId="0" fontId="13" fillId="10" borderId="20" xfId="0" applyFont="1" applyFill="1" applyBorder="1" applyAlignment="1">
      <alignment vertical="center" wrapText="1"/>
    </xf>
    <xf numFmtId="0" fontId="13" fillId="10" borderId="0" xfId="0" applyFont="1" applyFill="1" applyAlignment="1">
      <alignment vertical="center" wrapText="1"/>
    </xf>
    <xf numFmtId="0" fontId="10" fillId="17" borderId="0" xfId="7" applyFont="1" applyFill="1" applyAlignment="1" applyProtection="1">
      <alignment horizontal="right" vertical="center"/>
      <protection hidden="1"/>
    </xf>
    <xf numFmtId="0" fontId="33" fillId="21" borderId="0" xfId="7" applyFont="1" applyFill="1" applyAlignment="1" applyProtection="1">
      <alignment vertical="center" wrapText="1"/>
      <protection hidden="1"/>
    </xf>
    <xf numFmtId="0" fontId="16" fillId="17" borderId="0" xfId="7" applyFont="1" applyFill="1" applyAlignment="1" applyProtection="1">
      <alignment vertical="center"/>
      <protection hidden="1"/>
    </xf>
    <xf numFmtId="4" fontId="10" fillId="21" borderId="0" xfId="7" applyNumberFormat="1" applyFont="1" applyFill="1" applyAlignment="1" applyProtection="1">
      <alignment horizontal="right" vertical="center" wrapText="1"/>
      <protection hidden="1"/>
    </xf>
    <xf numFmtId="2" fontId="10" fillId="11" borderId="16" xfId="7" applyNumberFormat="1" applyFont="1" applyFill="1" applyBorder="1" applyAlignment="1" applyProtection="1">
      <alignment horizontal="center" vertical="center" wrapText="1"/>
      <protection hidden="1"/>
    </xf>
    <xf numFmtId="0" fontId="21" fillId="0" borderId="20" xfId="7" applyBorder="1"/>
    <xf numFmtId="0" fontId="21" fillId="0" borderId="21" xfId="7" applyBorder="1"/>
    <xf numFmtId="0" fontId="21" fillId="0" borderId="17" xfId="7" applyBorder="1"/>
    <xf numFmtId="0" fontId="21" fillId="0" borderId="18" xfId="7" applyBorder="1"/>
    <xf numFmtId="0" fontId="21" fillId="0" borderId="19" xfId="7" applyBorder="1"/>
    <xf numFmtId="0" fontId="15" fillId="17" borderId="31" xfId="0" applyFont="1" applyFill="1" applyBorder="1" applyAlignment="1">
      <alignment horizontal="left" vertical="center" wrapText="1"/>
    </xf>
    <xf numFmtId="0" fontId="15" fillId="13" borderId="31" xfId="0" applyFont="1" applyFill="1" applyBorder="1" applyAlignment="1">
      <alignment horizontal="center" vertical="center" wrapText="1"/>
    </xf>
    <xf numFmtId="0" fontId="15" fillId="17" borderId="31" xfId="0" applyFont="1" applyFill="1" applyBorder="1" applyAlignment="1">
      <alignment horizontal="center" vertical="center" wrapText="1"/>
    </xf>
    <xf numFmtId="0" fontId="16" fillId="7" borderId="22" xfId="0" applyFont="1" applyFill="1" applyBorder="1" applyAlignment="1">
      <alignment horizontal="right" vertical="center" wrapText="1"/>
    </xf>
    <xf numFmtId="0" fontId="16" fillId="7" borderId="23" xfId="0" applyFont="1" applyFill="1" applyBorder="1" applyAlignment="1">
      <alignment horizontal="center" vertical="center" wrapText="1"/>
    </xf>
    <xf numFmtId="0" fontId="16" fillId="7" borderId="23" xfId="0" applyFont="1" applyFill="1" applyBorder="1" applyAlignment="1">
      <alignment horizontal="left" vertical="center" wrapText="1"/>
    </xf>
    <xf numFmtId="44" fontId="16" fillId="7" borderId="23" xfId="1" applyFont="1" applyFill="1" applyBorder="1" applyAlignment="1">
      <alignment horizontal="center" vertical="center" wrapText="1"/>
    </xf>
    <xf numFmtId="44" fontId="17" fillId="7" borderId="42" xfId="1" applyFont="1" applyFill="1" applyBorder="1" applyAlignment="1">
      <alignment horizontal="center" vertical="center" wrapText="1"/>
    </xf>
    <xf numFmtId="0" fontId="14" fillId="12" borderId="15" xfId="0" applyFont="1" applyFill="1" applyBorder="1" applyAlignment="1">
      <alignment horizontal="left" vertical="center" wrapText="1"/>
    </xf>
    <xf numFmtId="0" fontId="14" fillId="15" borderId="15" xfId="0" applyFont="1" applyFill="1" applyBorder="1" applyAlignment="1">
      <alignment horizontal="left" vertical="center" wrapText="1"/>
    </xf>
    <xf numFmtId="0" fontId="15" fillId="17" borderId="15" xfId="0" applyFont="1" applyFill="1" applyBorder="1" applyAlignment="1">
      <alignment horizontal="left" vertical="center" wrapText="1"/>
    </xf>
    <xf numFmtId="10" fontId="15" fillId="17" borderId="16" xfId="2" applyNumberFormat="1" applyFont="1" applyFill="1" applyBorder="1" applyAlignment="1">
      <alignment horizontal="center" vertical="center" wrapText="1"/>
    </xf>
    <xf numFmtId="10" fontId="15" fillId="15" borderId="16" xfId="2" applyNumberFormat="1" applyFont="1" applyFill="1" applyBorder="1" applyAlignment="1">
      <alignment horizontal="center" vertical="center" wrapText="1"/>
    </xf>
    <xf numFmtId="0" fontId="14" fillId="14" borderId="15" xfId="0" applyFont="1" applyFill="1" applyBorder="1" applyAlignment="1">
      <alignment horizontal="left" vertical="center" wrapText="1"/>
    </xf>
    <xf numFmtId="10" fontId="15" fillId="14" borderId="16" xfId="2" applyNumberFormat="1" applyFont="1" applyFill="1" applyBorder="1" applyAlignment="1">
      <alignment horizontal="center" vertical="center" wrapText="1"/>
    </xf>
    <xf numFmtId="0" fontId="14" fillId="11" borderId="15" xfId="0" applyFont="1" applyFill="1" applyBorder="1" applyAlignment="1">
      <alignment horizontal="left" vertical="center" wrapText="1"/>
    </xf>
    <xf numFmtId="10" fontId="15" fillId="11" borderId="16" xfId="2" applyNumberFormat="1" applyFont="1" applyFill="1" applyBorder="1" applyAlignment="1">
      <alignment horizontal="center" vertical="center" wrapText="1"/>
    </xf>
    <xf numFmtId="10" fontId="15" fillId="12" borderId="16" xfId="2" applyNumberFormat="1" applyFont="1" applyFill="1" applyBorder="1" applyAlignment="1">
      <alignment horizontal="center" vertical="center" wrapText="1"/>
    </xf>
    <xf numFmtId="44" fontId="15" fillId="14" borderId="16" xfId="1" applyFont="1" applyFill="1" applyBorder="1" applyAlignment="1">
      <alignment horizontal="center" vertical="center" wrapText="1"/>
    </xf>
    <xf numFmtId="0" fontId="15" fillId="17" borderId="43" xfId="0" applyFont="1" applyFill="1" applyBorder="1" applyAlignment="1">
      <alignment horizontal="left" vertical="center" wrapText="1"/>
    </xf>
    <xf numFmtId="0" fontId="7" fillId="10" borderId="20" xfId="0" applyFont="1" applyFill="1" applyBorder="1" applyAlignment="1">
      <alignment horizontal="center" vertical="center" wrapText="1"/>
    </xf>
    <xf numFmtId="0" fontId="7" fillId="10" borderId="0" xfId="0" applyFont="1" applyFill="1" applyAlignment="1">
      <alignment horizontal="center" vertical="center" wrapText="1"/>
    </xf>
    <xf numFmtId="0" fontId="7" fillId="10" borderId="0" xfId="0" applyFont="1" applyFill="1" applyAlignment="1">
      <alignment horizontal="left" vertical="center" wrapText="1"/>
    </xf>
    <xf numFmtId="10" fontId="7" fillId="10" borderId="21" xfId="2" applyNumberFormat="1" applyFont="1" applyFill="1" applyBorder="1" applyAlignment="1">
      <alignment horizontal="center" vertical="center" wrapText="1"/>
    </xf>
    <xf numFmtId="0" fontId="6" fillId="9" borderId="0" xfId="0" applyFont="1" applyFill="1" applyAlignment="1">
      <alignment horizontal="left" vertical="center" wrapText="1"/>
    </xf>
    <xf numFmtId="0" fontId="4" fillId="7"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10" fontId="3" fillId="6" borderId="21" xfId="2" applyNumberFormat="1" applyFont="1" applyFill="1" applyBorder="1" applyAlignment="1">
      <alignment horizontal="center" vertical="center" wrapText="1"/>
    </xf>
    <xf numFmtId="0" fontId="15" fillId="11" borderId="10" xfId="0" applyFont="1" applyFill="1" applyBorder="1" applyAlignment="1">
      <alignment horizontal="center" vertical="center" wrapText="1"/>
    </xf>
    <xf numFmtId="10" fontId="15" fillId="14" borderId="16" xfId="1" applyNumberFormat="1" applyFont="1" applyFill="1" applyBorder="1" applyAlignment="1">
      <alignment horizontal="center" vertical="center" wrapText="1"/>
    </xf>
    <xf numFmtId="0" fontId="0" fillId="0" borderId="14" xfId="0" applyBorder="1"/>
    <xf numFmtId="0" fontId="0" fillId="0" borderId="21" xfId="0" applyBorder="1"/>
    <xf numFmtId="0" fontId="0" fillId="0" borderId="13" xfId="0" applyBorder="1"/>
    <xf numFmtId="10" fontId="17" fillId="7" borderId="42" xfId="1" applyNumberFormat="1" applyFont="1" applyFill="1" applyBorder="1" applyAlignment="1">
      <alignment horizontal="center" vertical="center" wrapText="1"/>
    </xf>
    <xf numFmtId="10" fontId="14" fillId="12" borderId="10" xfId="2" applyNumberFormat="1" applyFont="1" applyFill="1" applyBorder="1" applyAlignment="1">
      <alignment horizontal="center" vertical="center" wrapText="1"/>
    </xf>
    <xf numFmtId="0" fontId="9" fillId="0" borderId="10" xfId="0" applyFont="1" applyBorder="1" applyAlignment="1">
      <alignment horizontal="left" vertical="center"/>
    </xf>
    <xf numFmtId="0" fontId="11" fillId="0" borderId="10" xfId="0" applyFont="1" applyBorder="1" applyAlignment="1" applyProtection="1">
      <alignment horizontal="left" vertical="center"/>
      <protection locked="0"/>
    </xf>
    <xf numFmtId="0" fontId="11" fillId="0" borderId="10" xfId="0" applyFont="1" applyBorder="1" applyAlignment="1" applyProtection="1">
      <alignment horizontal="center" vertical="center"/>
      <protection locked="0"/>
    </xf>
    <xf numFmtId="0" fontId="10" fillId="0" borderId="0" xfId="0" applyFont="1" applyAlignment="1">
      <alignment horizontal="center" vertical="center"/>
    </xf>
    <xf numFmtId="0" fontId="10" fillId="0" borderId="0" xfId="0" applyFont="1" applyAlignment="1">
      <alignment horizontal="left" vertical="center"/>
    </xf>
    <xf numFmtId="0" fontId="9" fillId="0" borderId="10" xfId="0" applyFont="1" applyBorder="1" applyAlignment="1">
      <alignment horizontal="center" vertical="center"/>
    </xf>
    <xf numFmtId="14" fontId="11" fillId="0" borderId="10" xfId="0" applyNumberFormat="1" applyFont="1" applyBorder="1" applyAlignment="1" applyProtection="1">
      <alignment horizontal="center" vertical="center"/>
      <protection locked="0"/>
    </xf>
    <xf numFmtId="0" fontId="10" fillId="0" borderId="9" xfId="0" applyFont="1" applyBorder="1" applyAlignment="1">
      <alignment horizontal="center" vertical="center"/>
    </xf>
    <xf numFmtId="0" fontId="10" fillId="0" borderId="9" xfId="0" applyFont="1" applyBorder="1" applyAlignment="1">
      <alignment horizontal="left" vertical="center"/>
    </xf>
    <xf numFmtId="0" fontId="12" fillId="0" borderId="10" xfId="0" applyFont="1" applyBorder="1" applyAlignment="1">
      <alignment horizontal="center" vertical="center"/>
    </xf>
    <xf numFmtId="0" fontId="14" fillId="24" borderId="10" xfId="0" applyFont="1" applyFill="1" applyBorder="1" applyAlignment="1">
      <alignment horizontal="center" vertical="center" wrapText="1"/>
    </xf>
    <xf numFmtId="0" fontId="14" fillId="24" borderId="10" xfId="0" applyFont="1" applyFill="1" applyBorder="1" applyAlignment="1">
      <alignment horizontal="left" vertical="center" wrapText="1"/>
    </xf>
    <xf numFmtId="4" fontId="14" fillId="24" borderId="16" xfId="0" applyNumberFormat="1"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14" fillId="22" borderId="10" xfId="0" applyFont="1" applyFill="1" applyBorder="1" applyAlignment="1">
      <alignment horizontal="left" vertical="center" wrapText="1"/>
    </xf>
    <xf numFmtId="4" fontId="14" fillId="22" borderId="16" xfId="0" applyNumberFormat="1" applyFont="1" applyFill="1" applyBorder="1" applyAlignment="1">
      <alignment horizontal="center" vertical="center" wrapText="1"/>
    </xf>
    <xf numFmtId="0" fontId="9" fillId="0" borderId="3" xfId="0" applyFont="1" applyBorder="1" applyAlignment="1">
      <alignment horizontal="left" vertical="center"/>
    </xf>
    <xf numFmtId="0" fontId="11" fillId="0" borderId="7" xfId="0" applyFont="1" applyBorder="1" applyAlignment="1" applyProtection="1">
      <alignment horizontal="left" vertical="center"/>
      <protection locked="0"/>
    </xf>
    <xf numFmtId="0" fontId="19" fillId="10" borderId="10" xfId="0" applyFont="1" applyFill="1" applyBorder="1" applyAlignment="1">
      <alignment horizontal="left" vertical="top" wrapText="1"/>
    </xf>
    <xf numFmtId="0" fontId="19" fillId="10" borderId="10" xfId="0" applyFont="1" applyFill="1" applyBorder="1" applyAlignment="1">
      <alignment horizontal="right" vertical="top" wrapText="1"/>
    </xf>
    <xf numFmtId="0" fontId="19" fillId="10" borderId="10" xfId="0" applyFont="1" applyFill="1" applyBorder="1" applyAlignment="1">
      <alignment horizontal="center" vertical="top" wrapText="1"/>
    </xf>
    <xf numFmtId="0" fontId="34" fillId="18" borderId="10" xfId="0" applyFont="1" applyFill="1" applyBorder="1" applyAlignment="1">
      <alignment horizontal="left" vertical="top" wrapText="1"/>
    </xf>
    <xf numFmtId="0" fontId="34" fillId="18" borderId="10" xfId="0" applyFont="1" applyFill="1" applyBorder="1" applyAlignment="1">
      <alignment horizontal="right" vertical="top" wrapText="1"/>
    </xf>
    <xf numFmtId="0" fontId="34" fillId="18" borderId="10" xfId="0" applyFont="1" applyFill="1" applyBorder="1" applyAlignment="1">
      <alignment horizontal="center" vertical="top" wrapText="1"/>
    </xf>
    <xf numFmtId="164" fontId="34" fillId="18" borderId="10" xfId="0" applyNumberFormat="1" applyFont="1" applyFill="1" applyBorder="1" applyAlignment="1">
      <alignment horizontal="right" vertical="top" wrapText="1"/>
    </xf>
    <xf numFmtId="4" fontId="34" fillId="18" borderId="10" xfId="0" applyNumberFormat="1" applyFont="1" applyFill="1" applyBorder="1" applyAlignment="1">
      <alignment horizontal="right" vertical="top" wrapText="1"/>
    </xf>
    <xf numFmtId="0" fontId="6" fillId="19" borderId="10" xfId="0" applyFont="1" applyFill="1" applyBorder="1" applyAlignment="1">
      <alignment horizontal="left" vertical="top" wrapText="1"/>
    </xf>
    <xf numFmtId="0" fontId="6" fillId="19" borderId="10" xfId="0" applyFont="1" applyFill="1" applyBorder="1" applyAlignment="1">
      <alignment horizontal="right" vertical="top" wrapText="1"/>
    </xf>
    <xf numFmtId="0" fontId="6" fillId="19" borderId="10" xfId="0" applyFont="1" applyFill="1" applyBorder="1" applyAlignment="1">
      <alignment horizontal="center" vertical="top" wrapText="1"/>
    </xf>
    <xf numFmtId="164" fontId="6" fillId="19" borderId="10" xfId="0" applyNumberFormat="1" applyFont="1" applyFill="1" applyBorder="1" applyAlignment="1">
      <alignment horizontal="right" vertical="top" wrapText="1"/>
    </xf>
    <xf numFmtId="4" fontId="6" fillId="19" borderId="10" xfId="0" applyNumberFormat="1" applyFont="1" applyFill="1" applyBorder="1" applyAlignment="1">
      <alignment horizontal="right" vertical="top" wrapText="1"/>
    </xf>
    <xf numFmtId="0" fontId="6" fillId="10" borderId="10" xfId="0" applyFont="1" applyFill="1" applyBorder="1" applyAlignment="1">
      <alignment horizontal="right" vertical="top" wrapText="1"/>
    </xf>
    <xf numFmtId="4" fontId="6" fillId="10" borderId="10" xfId="0" applyNumberFormat="1" applyFont="1" applyFill="1" applyBorder="1" applyAlignment="1">
      <alignment horizontal="right" vertical="top" wrapText="1"/>
    </xf>
    <xf numFmtId="0" fontId="2" fillId="10" borderId="10" xfId="0" applyFont="1" applyFill="1" applyBorder="1" applyAlignment="1">
      <alignment horizontal="right" vertical="top" wrapText="1"/>
    </xf>
    <xf numFmtId="164" fontId="2" fillId="10" borderId="10" xfId="0" applyNumberFormat="1" applyFont="1" applyFill="1" applyBorder="1" applyAlignment="1">
      <alignment horizontal="right" vertical="top" wrapText="1"/>
    </xf>
    <xf numFmtId="4" fontId="2" fillId="10" borderId="10" xfId="0" applyNumberFormat="1" applyFont="1" applyFill="1" applyBorder="1" applyAlignment="1">
      <alignment horizontal="right" vertical="top" wrapText="1"/>
    </xf>
    <xf numFmtId="0" fontId="6" fillId="20" borderId="10" xfId="0" applyFont="1" applyFill="1" applyBorder="1" applyAlignment="1">
      <alignment horizontal="left" vertical="top" wrapText="1"/>
    </xf>
    <xf numFmtId="0" fontId="6" fillId="20" borderId="10" xfId="0" applyFont="1" applyFill="1" applyBorder="1" applyAlignment="1">
      <alignment horizontal="right" vertical="top" wrapText="1"/>
    </xf>
    <xf numFmtId="0" fontId="6" fillId="20" borderId="10" xfId="0" applyFont="1" applyFill="1" applyBorder="1" applyAlignment="1">
      <alignment horizontal="center" vertical="top" wrapText="1"/>
    </xf>
    <xf numFmtId="164" fontId="6" fillId="20" borderId="10" xfId="0" applyNumberFormat="1" applyFont="1" applyFill="1" applyBorder="1" applyAlignment="1">
      <alignment horizontal="right" vertical="top" wrapText="1"/>
    </xf>
    <xf numFmtId="165" fontId="6" fillId="19" borderId="10" xfId="0" applyNumberFormat="1" applyFont="1" applyFill="1" applyBorder="1" applyAlignment="1">
      <alignment horizontal="right" vertical="top" wrapText="1"/>
    </xf>
    <xf numFmtId="165" fontId="2" fillId="10" borderId="10" xfId="0" applyNumberFormat="1" applyFont="1" applyFill="1" applyBorder="1" applyAlignment="1">
      <alignment horizontal="right" vertical="top" wrapText="1"/>
    </xf>
    <xf numFmtId="0" fontId="14" fillId="12" borderId="48" xfId="0" applyFont="1" applyFill="1" applyBorder="1" applyAlignment="1">
      <alignment horizontal="center" vertical="center" wrapText="1"/>
    </xf>
    <xf numFmtId="0" fontId="14" fillId="12" borderId="48" xfId="0" applyFont="1" applyFill="1" applyBorder="1" applyAlignment="1">
      <alignment horizontal="left" vertical="center" wrapText="1"/>
    </xf>
    <xf numFmtId="4" fontId="14" fillId="12" borderId="52" xfId="0" applyNumberFormat="1" applyFont="1" applyFill="1" applyBorder="1" applyAlignment="1">
      <alignment horizontal="center" vertical="center" wrapText="1"/>
    </xf>
    <xf numFmtId="4" fontId="14" fillId="15" borderId="16" xfId="0" applyNumberFormat="1" applyFont="1" applyFill="1" applyBorder="1" applyAlignment="1">
      <alignment horizontal="center" vertical="center" wrapText="1"/>
    </xf>
    <xf numFmtId="4" fontId="14" fillId="14" borderId="16" xfId="0" applyNumberFormat="1" applyFont="1" applyFill="1" applyBorder="1" applyAlignment="1">
      <alignment horizontal="center" vertical="center" wrapText="1"/>
    </xf>
    <xf numFmtId="4" fontId="14" fillId="11" borderId="16" xfId="0" applyNumberFormat="1" applyFont="1" applyFill="1" applyBorder="1" applyAlignment="1">
      <alignment horizontal="center" vertical="center" wrapText="1"/>
    </xf>
    <xf numFmtId="2" fontId="16" fillId="0" borderId="20" xfId="0" applyNumberFormat="1" applyFont="1" applyBorder="1" applyAlignment="1" applyProtection="1">
      <alignment horizontal="center" vertical="center"/>
      <protection locked="0"/>
    </xf>
    <xf numFmtId="2" fontId="16" fillId="0" borderId="0" xfId="0" applyNumberFormat="1" applyFont="1" applyAlignment="1" applyProtection="1">
      <alignment horizontal="center" vertical="center"/>
      <protection locked="0"/>
    </xf>
    <xf numFmtId="2" fontId="16" fillId="0" borderId="5" xfId="0" applyNumberFormat="1" applyFont="1" applyBorder="1" applyAlignment="1" applyProtection="1">
      <alignment horizontal="center" vertical="center"/>
      <protection locked="0"/>
    </xf>
    <xf numFmtId="2" fontId="16" fillId="0" borderId="4" xfId="0" applyNumberFormat="1" applyFont="1" applyBorder="1" applyAlignment="1" applyProtection="1">
      <alignment horizontal="center" vertical="center"/>
      <protection locked="0"/>
    </xf>
    <xf numFmtId="44" fontId="11" fillId="0" borderId="0" xfId="1" applyFont="1" applyBorder="1" applyAlignment="1" applyProtection="1">
      <alignment horizontal="center" vertical="center"/>
      <protection locked="0"/>
    </xf>
    <xf numFmtId="44" fontId="20" fillId="0" borderId="21" xfId="1" applyFont="1" applyBorder="1" applyAlignment="1">
      <alignment horizontal="center" vertical="center"/>
    </xf>
    <xf numFmtId="0" fontId="19" fillId="10" borderId="16" xfId="0" applyFont="1" applyFill="1" applyBorder="1" applyAlignment="1">
      <alignment horizontal="right" vertical="top" wrapText="1"/>
    </xf>
    <xf numFmtId="4" fontId="6" fillId="19" borderId="16" xfId="0" applyNumberFormat="1" applyFont="1" applyFill="1" applyBorder="1" applyAlignment="1">
      <alignment horizontal="right" vertical="top" wrapText="1"/>
    </xf>
    <xf numFmtId="0" fontId="0" fillId="0" borderId="16" xfId="0" applyBorder="1"/>
    <xf numFmtId="0" fontId="6" fillId="19" borderId="35" xfId="0" applyFont="1" applyFill="1" applyBorder="1" applyAlignment="1">
      <alignment horizontal="right" vertical="top" wrapText="1"/>
    </xf>
    <xf numFmtId="0" fontId="6" fillId="19" borderId="35" xfId="0" applyFont="1" applyFill="1" applyBorder="1" applyAlignment="1">
      <alignment horizontal="left" vertical="top" wrapText="1"/>
    </xf>
    <xf numFmtId="0" fontId="6" fillId="19" borderId="35" xfId="0" applyFont="1" applyFill="1" applyBorder="1" applyAlignment="1">
      <alignment horizontal="center" vertical="top" wrapText="1"/>
    </xf>
    <xf numFmtId="164" fontId="6" fillId="19" borderId="35" xfId="0" applyNumberFormat="1" applyFont="1" applyFill="1" applyBorder="1" applyAlignment="1">
      <alignment horizontal="right" vertical="top" wrapText="1"/>
    </xf>
    <xf numFmtId="2" fontId="0" fillId="0" borderId="0" xfId="0" applyNumberFormat="1"/>
    <xf numFmtId="166" fontId="0" fillId="0" borderId="0" xfId="0" applyNumberFormat="1" applyAlignment="1">
      <alignment horizontal="center" vertical="center"/>
    </xf>
    <xf numFmtId="166" fontId="11" fillId="0" borderId="0" xfId="0" applyNumberFormat="1" applyFont="1"/>
    <xf numFmtId="166" fontId="10" fillId="0" borderId="0" xfId="0" applyNumberFormat="1" applyFont="1"/>
    <xf numFmtId="166" fontId="0" fillId="0" borderId="0" xfId="0" applyNumberFormat="1"/>
    <xf numFmtId="166" fontId="0" fillId="23" borderId="0" xfId="0" applyNumberFormat="1" applyFill="1"/>
    <xf numFmtId="4" fontId="34" fillId="19" borderId="16" xfId="0" applyNumberFormat="1" applyFont="1" applyFill="1" applyBorder="1" applyAlignment="1">
      <alignment horizontal="right" vertical="top" wrapText="1"/>
    </xf>
    <xf numFmtId="4" fontId="35" fillId="25" borderId="16" xfId="0" applyNumberFormat="1" applyFont="1" applyFill="1" applyBorder="1" applyAlignment="1">
      <alignment horizontal="right" vertical="top" wrapText="1"/>
    </xf>
    <xf numFmtId="2" fontId="10" fillId="0" borderId="29" xfId="0" applyNumberFormat="1" applyFont="1" applyBorder="1" applyAlignment="1">
      <alignment horizontal="center" vertical="center"/>
    </xf>
    <xf numFmtId="2" fontId="14" fillId="12" borderId="47" xfId="0" applyNumberFormat="1" applyFont="1" applyFill="1" applyBorder="1" applyAlignment="1">
      <alignment horizontal="center" vertical="center" wrapText="1"/>
    </xf>
    <xf numFmtId="2" fontId="14" fillId="15" borderId="15" xfId="0" applyNumberFormat="1" applyFont="1" applyFill="1" applyBorder="1" applyAlignment="1">
      <alignment horizontal="center" vertical="center" wrapText="1"/>
    </xf>
    <xf numFmtId="2" fontId="19" fillId="10" borderId="15" xfId="0" applyNumberFormat="1" applyFont="1" applyFill="1" applyBorder="1" applyAlignment="1">
      <alignment horizontal="left" vertical="top" wrapText="1"/>
    </xf>
    <xf numFmtId="2" fontId="34" fillId="18" borderId="15" xfId="0" applyNumberFormat="1" applyFont="1" applyFill="1" applyBorder="1" applyAlignment="1">
      <alignment horizontal="left" vertical="top" wrapText="1"/>
    </xf>
    <xf numFmtId="2" fontId="6" fillId="19" borderId="15" xfId="0" applyNumberFormat="1" applyFont="1" applyFill="1" applyBorder="1" applyAlignment="1">
      <alignment horizontal="left" vertical="top" wrapText="1"/>
    </xf>
    <xf numFmtId="2" fontId="6" fillId="10" borderId="15" xfId="0" applyNumberFormat="1" applyFont="1" applyFill="1" applyBorder="1" applyAlignment="1">
      <alignment horizontal="right" vertical="top" wrapText="1"/>
    </xf>
    <xf numFmtId="2" fontId="2" fillId="10" borderId="15" xfId="0" applyNumberFormat="1" applyFont="1" applyFill="1" applyBorder="1" applyAlignment="1">
      <alignment horizontal="right" vertical="top" wrapText="1"/>
    </xf>
    <xf numFmtId="2" fontId="6" fillId="20" borderId="15" xfId="0" applyNumberFormat="1" applyFont="1" applyFill="1" applyBorder="1" applyAlignment="1">
      <alignment horizontal="left" vertical="top" wrapText="1"/>
    </xf>
    <xf numFmtId="2" fontId="14" fillId="14" borderId="15" xfId="0" applyNumberFormat="1" applyFont="1" applyFill="1" applyBorder="1" applyAlignment="1">
      <alignment horizontal="center" vertical="center" wrapText="1"/>
    </xf>
    <xf numFmtId="2" fontId="14" fillId="11" borderId="15" xfId="0" applyNumberFormat="1" applyFont="1" applyFill="1" applyBorder="1" applyAlignment="1">
      <alignment horizontal="center" vertical="center" wrapText="1"/>
    </xf>
    <xf numFmtId="2" fontId="14" fillId="22" borderId="15" xfId="0" applyNumberFormat="1" applyFont="1" applyFill="1" applyBorder="1" applyAlignment="1">
      <alignment horizontal="center" vertical="center" wrapText="1"/>
    </xf>
    <xf numFmtId="2" fontId="14" fillId="24" borderId="15" xfId="0" applyNumberFormat="1" applyFont="1" applyFill="1" applyBorder="1" applyAlignment="1">
      <alignment horizontal="center" vertical="center" wrapText="1"/>
    </xf>
    <xf numFmtId="2" fontId="6" fillId="19" borderId="34" xfId="0" applyNumberFormat="1" applyFont="1" applyFill="1" applyBorder="1" applyAlignment="1">
      <alignment horizontal="left" vertical="top" wrapText="1"/>
    </xf>
    <xf numFmtId="2" fontId="0" fillId="0" borderId="12" xfId="0" applyNumberFormat="1" applyBorder="1"/>
    <xf numFmtId="2" fontId="0" fillId="0" borderId="20" xfId="0" applyNumberFormat="1" applyBorder="1"/>
    <xf numFmtId="0" fontId="36" fillId="17" borderId="15" xfId="0" applyFont="1" applyFill="1" applyBorder="1" applyAlignment="1">
      <alignment horizontal="left" vertical="center" wrapText="1"/>
    </xf>
    <xf numFmtId="2" fontId="19" fillId="26" borderId="15" xfId="0" applyNumberFormat="1" applyFont="1" applyFill="1" applyBorder="1" applyAlignment="1">
      <alignment horizontal="left" vertical="top" wrapText="1"/>
    </xf>
    <xf numFmtId="0" fontId="19" fillId="23" borderId="10" xfId="0" applyFont="1" applyFill="1" applyBorder="1" applyAlignment="1">
      <alignment horizontal="left" vertical="top" wrapText="1"/>
    </xf>
    <xf numFmtId="2" fontId="19" fillId="0" borderId="15" xfId="0" applyNumberFormat="1" applyFont="1" applyBorder="1" applyAlignment="1">
      <alignment horizontal="left" vertical="top" wrapText="1"/>
    </xf>
    <xf numFmtId="0" fontId="19" fillId="0" borderId="10" xfId="0" applyFont="1" applyBorder="1" applyAlignment="1">
      <alignment horizontal="right" vertical="top" wrapText="1"/>
    </xf>
    <xf numFmtId="0" fontId="19" fillId="0" borderId="10" xfId="0" applyFont="1" applyBorder="1" applyAlignment="1">
      <alignment horizontal="left" vertical="top" wrapText="1"/>
    </xf>
    <xf numFmtId="0" fontId="19" fillId="0" borderId="10" xfId="0" applyFont="1" applyBorder="1" applyAlignment="1">
      <alignment horizontal="center" vertical="top" wrapText="1"/>
    </xf>
    <xf numFmtId="0" fontId="19" fillId="0" borderId="16" xfId="0" applyFont="1" applyBorder="1" applyAlignment="1">
      <alignment horizontal="right" vertical="top" wrapText="1"/>
    </xf>
    <xf numFmtId="2" fontId="37" fillId="15" borderId="15" xfId="0" applyNumberFormat="1" applyFont="1" applyFill="1" applyBorder="1" applyAlignment="1">
      <alignment horizontal="center" vertical="center" wrapText="1"/>
    </xf>
    <xf numFmtId="0" fontId="15" fillId="16" borderId="15" xfId="0" applyFont="1" applyFill="1" applyBorder="1" applyAlignment="1">
      <alignment horizontal="center" vertical="center" wrapText="1"/>
    </xf>
    <xf numFmtId="0" fontId="14" fillId="12" borderId="15" xfId="0" applyFont="1" applyFill="1" applyBorder="1" applyAlignment="1">
      <alignment horizontal="center" vertical="center" wrapText="1"/>
    </xf>
    <xf numFmtId="0" fontId="15" fillId="16" borderId="30" xfId="0" applyFont="1" applyFill="1" applyBorder="1" applyAlignment="1">
      <alignment horizontal="center" vertical="center" wrapText="1"/>
    </xf>
    <xf numFmtId="0" fontId="13" fillId="17" borderId="30" xfId="0" applyFont="1" applyFill="1" applyBorder="1" applyAlignment="1">
      <alignment horizontal="center" vertical="center" wrapText="1"/>
    </xf>
    <xf numFmtId="0" fontId="13" fillId="17" borderId="1" xfId="0" applyFont="1" applyFill="1" applyBorder="1" applyAlignment="1">
      <alignment horizontal="center" vertical="center" wrapText="1"/>
    </xf>
    <xf numFmtId="2" fontId="6" fillId="0" borderId="15" xfId="0" applyNumberFormat="1" applyFont="1" applyBorder="1" applyAlignment="1">
      <alignment horizontal="left" vertical="top" wrapText="1"/>
    </xf>
    <xf numFmtId="0" fontId="6" fillId="0" borderId="10" xfId="0" applyFont="1" applyBorder="1" applyAlignment="1">
      <alignment horizontal="right" vertical="top" wrapText="1"/>
    </xf>
    <xf numFmtId="0" fontId="6" fillId="0" borderId="10" xfId="0" applyFont="1" applyBorder="1" applyAlignment="1">
      <alignment horizontal="left" vertical="top" wrapText="1"/>
    </xf>
    <xf numFmtId="164" fontId="6" fillId="0" borderId="10" xfId="0" applyNumberFormat="1" applyFont="1" applyBorder="1" applyAlignment="1">
      <alignment horizontal="right" vertical="top" wrapText="1"/>
    </xf>
    <xf numFmtId="0" fontId="2" fillId="0" borderId="10" xfId="0" applyFont="1" applyBorder="1" applyAlignment="1">
      <alignment horizontal="right" vertical="top" wrapText="1"/>
    </xf>
    <xf numFmtId="165" fontId="2" fillId="0" borderId="10" xfId="0" applyNumberFormat="1" applyFont="1" applyBorder="1" applyAlignment="1">
      <alignment horizontal="right" vertical="top" wrapText="1"/>
    </xf>
    <xf numFmtId="44" fontId="14" fillId="11" borderId="10" xfId="0" applyNumberFormat="1" applyFont="1" applyFill="1" applyBorder="1" applyAlignment="1">
      <alignment horizontal="center" vertical="center" wrapText="1"/>
    </xf>
    <xf numFmtId="0" fontId="16" fillId="0" borderId="54" xfId="0" applyFont="1" applyBorder="1" applyAlignment="1">
      <alignment horizontal="left" vertical="top" wrapText="1"/>
    </xf>
    <xf numFmtId="0" fontId="16" fillId="0" borderId="54" xfId="0" applyFont="1" applyBorder="1" applyAlignment="1">
      <alignment horizontal="center" vertical="center" wrapText="1"/>
    </xf>
    <xf numFmtId="0" fontId="0" fillId="0" borderId="0" xfId="0" applyAlignment="1">
      <alignment horizontal="left" vertical="top"/>
    </xf>
    <xf numFmtId="0" fontId="10" fillId="0" borderId="54" xfId="0" applyFont="1" applyBorder="1" applyAlignment="1">
      <alignment horizontal="left" vertical="top" wrapText="1"/>
    </xf>
    <xf numFmtId="2" fontId="14" fillId="0" borderId="54" xfId="0" applyNumberFormat="1" applyFont="1" applyBorder="1" applyAlignment="1">
      <alignment horizontal="left" vertical="top" shrinkToFit="1"/>
    </xf>
    <xf numFmtId="0" fontId="16" fillId="0" borderId="54" xfId="0" applyFont="1" applyBorder="1" applyAlignment="1">
      <alignment horizontal="center" vertical="top" wrapText="1"/>
    </xf>
    <xf numFmtId="0" fontId="16" fillId="0" borderId="54" xfId="0" applyFont="1" applyBorder="1" applyAlignment="1">
      <alignment horizontal="left" vertical="top" wrapText="1" indent="3"/>
    </xf>
    <xf numFmtId="10" fontId="38" fillId="0" borderId="54" xfId="0" applyNumberFormat="1" applyFont="1" applyBorder="1" applyAlignment="1">
      <alignment horizontal="center" vertical="top" shrinkToFit="1"/>
    </xf>
    <xf numFmtId="10" fontId="38" fillId="0" borderId="54" xfId="0" applyNumberFormat="1" applyFont="1" applyBorder="1" applyAlignment="1">
      <alignment horizontal="center" vertical="center" shrinkToFit="1"/>
    </xf>
    <xf numFmtId="10" fontId="38" fillId="28" borderId="54" xfId="0" applyNumberFormat="1" applyFont="1" applyFill="1" applyBorder="1" applyAlignment="1">
      <alignment horizontal="center" vertical="center" shrinkToFit="1"/>
    </xf>
    <xf numFmtId="10" fontId="39" fillId="29" borderId="54" xfId="0" applyNumberFormat="1" applyFont="1" applyFill="1" applyBorder="1" applyAlignment="1">
      <alignment horizontal="center" vertical="center" shrinkToFit="1"/>
    </xf>
    <xf numFmtId="10" fontId="40" fillId="0" borderId="54" xfId="0" applyNumberFormat="1" applyFont="1" applyBorder="1" applyAlignment="1">
      <alignment horizontal="center" vertical="center" shrinkToFit="1"/>
    </xf>
    <xf numFmtId="0" fontId="15" fillId="0" borderId="0" xfId="0" applyFont="1" applyAlignment="1">
      <alignment horizontal="left" vertical="top"/>
    </xf>
    <xf numFmtId="0" fontId="15" fillId="0" borderId="0" xfId="0" applyFont="1" applyAlignment="1">
      <alignment horizontal="center" vertical="center"/>
    </xf>
    <xf numFmtId="0" fontId="16" fillId="0" borderId="10" xfId="0" applyFont="1" applyBorder="1" applyAlignment="1">
      <alignment horizontal="left" vertical="center" wrapText="1"/>
    </xf>
    <xf numFmtId="0" fontId="20" fillId="0" borderId="12" xfId="0" applyFont="1" applyBorder="1" applyAlignment="1">
      <alignment vertical="center" wrapText="1"/>
    </xf>
    <xf numFmtId="0" fontId="20" fillId="0" borderId="13" xfId="0" applyFont="1" applyBorder="1" applyAlignment="1">
      <alignment vertical="center" wrapText="1"/>
    </xf>
    <xf numFmtId="0" fontId="20" fillId="0" borderId="14" xfId="0" applyFont="1" applyBorder="1" applyAlignment="1">
      <alignment vertical="center" wrapText="1"/>
    </xf>
    <xf numFmtId="0" fontId="20" fillId="0" borderId="20" xfId="0" applyFont="1" applyBorder="1" applyAlignment="1">
      <alignment vertical="center" wrapText="1"/>
    </xf>
    <xf numFmtId="0" fontId="20" fillId="0" borderId="0" xfId="0" applyFont="1" applyAlignment="1">
      <alignment vertical="center" wrapText="1"/>
    </xf>
    <xf numFmtId="0" fontId="20" fillId="0" borderId="21" xfId="0" applyFont="1" applyBorder="1" applyAlignment="1">
      <alignment vertical="center" wrapText="1"/>
    </xf>
    <xf numFmtId="0" fontId="20" fillId="0" borderId="36" xfId="0" applyFont="1" applyBorder="1" applyAlignment="1">
      <alignment vertical="center" wrapText="1"/>
    </xf>
    <xf numFmtId="0" fontId="20" fillId="0" borderId="7" xfId="0" applyFont="1" applyBorder="1" applyAlignment="1">
      <alignment vertical="center" wrapText="1"/>
    </xf>
    <xf numFmtId="0" fontId="20" fillId="0" borderId="37" xfId="0" applyFont="1" applyBorder="1" applyAlignment="1">
      <alignment vertical="center" wrapText="1"/>
    </xf>
    <xf numFmtId="0" fontId="10" fillId="0" borderId="54" xfId="0" applyFont="1" applyBorder="1" applyAlignment="1">
      <alignment horizontal="left" vertical="center" wrapText="1"/>
    </xf>
    <xf numFmtId="0" fontId="15" fillId="0" borderId="55" xfId="0" applyFont="1" applyBorder="1" applyAlignment="1">
      <alignment horizontal="left" vertical="center" wrapText="1"/>
    </xf>
    <xf numFmtId="0" fontId="15" fillId="0" borderId="54" xfId="0" applyFont="1" applyBorder="1" applyAlignment="1">
      <alignment horizontal="left" vertical="center" wrapText="1"/>
    </xf>
    <xf numFmtId="10" fontId="14" fillId="0" borderId="10" xfId="0" applyNumberFormat="1" applyFont="1" applyBorder="1" applyAlignment="1">
      <alignment horizontal="left" vertical="center" shrinkToFit="1"/>
    </xf>
    <xf numFmtId="0" fontId="13" fillId="17" borderId="30" xfId="0" applyFont="1" applyFill="1" applyBorder="1" applyAlignment="1">
      <alignment horizontal="center" wrapText="1"/>
    </xf>
    <xf numFmtId="0" fontId="20" fillId="17" borderId="2" xfId="0" applyFont="1" applyFill="1" applyBorder="1"/>
    <xf numFmtId="0" fontId="20" fillId="17" borderId="28" xfId="0" applyFont="1" applyFill="1" applyBorder="1"/>
    <xf numFmtId="0" fontId="25" fillId="17" borderId="20" xfId="7" applyFont="1" applyFill="1" applyBorder="1" applyAlignment="1" applyProtection="1">
      <alignment horizontal="center" vertical="center" wrapText="1"/>
      <protection hidden="1"/>
    </xf>
    <xf numFmtId="0" fontId="25" fillId="17" borderId="0" xfId="7" applyFont="1" applyFill="1" applyAlignment="1" applyProtection="1">
      <alignment horizontal="center" vertical="center" wrapText="1"/>
      <protection hidden="1"/>
    </xf>
    <xf numFmtId="0" fontId="25" fillId="17" borderId="21" xfId="7" applyFont="1" applyFill="1" applyBorder="1" applyAlignment="1" applyProtection="1">
      <alignment horizontal="center" vertical="center" wrapText="1"/>
      <protection hidden="1"/>
    </xf>
    <xf numFmtId="0" fontId="26" fillId="17" borderId="20" xfId="7" applyFont="1" applyFill="1" applyBorder="1" applyAlignment="1" applyProtection="1">
      <alignment horizontal="center" vertical="center" wrapText="1"/>
      <protection hidden="1"/>
    </xf>
    <xf numFmtId="0" fontId="26" fillId="17" borderId="0" xfId="7" applyFont="1" applyFill="1" applyAlignment="1" applyProtection="1">
      <alignment horizontal="center" vertical="center" wrapText="1"/>
      <protection hidden="1"/>
    </xf>
    <xf numFmtId="0" fontId="26" fillId="17" borderId="21" xfId="7" applyFont="1" applyFill="1" applyBorder="1" applyAlignment="1" applyProtection="1">
      <alignment horizontal="center" vertical="center" wrapText="1"/>
      <protection hidden="1"/>
    </xf>
    <xf numFmtId="0" fontId="26" fillId="17" borderId="20" xfId="7" applyFont="1" applyFill="1" applyBorder="1" applyAlignment="1" applyProtection="1">
      <alignment horizontal="center" vertical="center"/>
      <protection hidden="1"/>
    </xf>
    <xf numFmtId="0" fontId="26" fillId="17" borderId="0" xfId="7" applyFont="1" applyFill="1" applyAlignment="1" applyProtection="1">
      <alignment horizontal="center" vertical="center"/>
      <protection hidden="1"/>
    </xf>
    <xf numFmtId="0" fontId="26" fillId="17" borderId="21" xfId="7" applyFont="1" applyFill="1" applyBorder="1" applyAlignment="1" applyProtection="1">
      <alignment horizontal="center" vertical="center"/>
      <protection hidden="1"/>
    </xf>
    <xf numFmtId="0" fontId="16" fillId="0" borderId="15" xfId="7" applyFont="1" applyBorder="1" applyAlignment="1" applyProtection="1">
      <alignment horizontal="center" vertical="center" wrapText="1"/>
      <protection hidden="1"/>
    </xf>
    <xf numFmtId="0" fontId="16" fillId="0" borderId="10" xfId="7" applyFont="1" applyBorder="1" applyAlignment="1" applyProtection="1">
      <alignment horizontal="center" vertical="center" wrapText="1"/>
      <protection hidden="1"/>
    </xf>
    <xf numFmtId="4" fontId="16" fillId="0" borderId="10" xfId="7" applyNumberFormat="1" applyFont="1" applyBorder="1" applyAlignment="1" applyProtection="1">
      <alignment horizontal="center" vertical="center" wrapText="1"/>
      <protection hidden="1"/>
    </xf>
    <xf numFmtId="4" fontId="16" fillId="0" borderId="16" xfId="7" applyNumberFormat="1" applyFont="1" applyBorder="1" applyAlignment="1" applyProtection="1">
      <alignment horizontal="center" vertical="center" wrapText="1"/>
      <protection hidden="1"/>
    </xf>
    <xf numFmtId="4" fontId="16" fillId="0" borderId="27" xfId="7" applyNumberFormat="1" applyFont="1" applyBorder="1" applyAlignment="1" applyProtection="1">
      <alignment horizontal="center" vertical="center" wrapText="1"/>
      <protection hidden="1"/>
    </xf>
    <xf numFmtId="0" fontId="11" fillId="0" borderId="36" xfId="3" applyFont="1" applyBorder="1" applyAlignment="1">
      <alignment horizontal="left" vertical="center"/>
    </xf>
    <xf numFmtId="0" fontId="11" fillId="0" borderId="7" xfId="3" applyFont="1" applyBorder="1" applyAlignment="1">
      <alignment horizontal="left" vertical="center"/>
    </xf>
    <xf numFmtId="0" fontId="11" fillId="0" borderId="37" xfId="3" applyFont="1" applyBorder="1" applyAlignment="1">
      <alignment horizontal="left" vertical="center"/>
    </xf>
    <xf numFmtId="0" fontId="25" fillId="17" borderId="29" xfId="7" applyFont="1" applyFill="1" applyBorder="1" applyAlignment="1" applyProtection="1">
      <alignment horizontal="center" vertical="center" wrapText="1"/>
      <protection hidden="1"/>
    </xf>
    <xf numFmtId="0" fontId="25" fillId="17" borderId="9" xfId="7" applyFont="1" applyFill="1" applyBorder="1" applyAlignment="1" applyProtection="1">
      <alignment horizontal="center" vertical="center" wrapText="1"/>
      <protection hidden="1"/>
    </xf>
    <xf numFmtId="0" fontId="25" fillId="30" borderId="22" xfId="7" applyFont="1" applyFill="1" applyBorder="1" applyAlignment="1" applyProtection="1">
      <alignment horizontal="center" vertical="center" wrapText="1"/>
      <protection hidden="1"/>
    </xf>
    <xf numFmtId="0" fontId="25" fillId="30" borderId="23" xfId="7" applyFont="1" applyFill="1" applyBorder="1" applyAlignment="1" applyProtection="1">
      <alignment horizontal="center" vertical="center" wrapText="1"/>
      <protection hidden="1"/>
    </xf>
    <xf numFmtId="0" fontId="25" fillId="30" borderId="24" xfId="7" applyFont="1" applyFill="1" applyBorder="1" applyAlignment="1" applyProtection="1">
      <alignment horizontal="center" vertical="center" wrapText="1"/>
      <protection hidden="1"/>
    </xf>
    <xf numFmtId="0" fontId="16" fillId="0" borderId="9" xfId="7" applyFont="1" applyBorder="1" applyAlignment="1">
      <alignment horizontal="center"/>
    </xf>
    <xf numFmtId="0" fontId="16" fillId="0" borderId="54" xfId="0" applyFont="1" applyBorder="1" applyAlignment="1">
      <alignment horizontal="left" vertical="top" wrapText="1"/>
    </xf>
    <xf numFmtId="0" fontId="16" fillId="0" borderId="55" xfId="0" applyFont="1" applyBorder="1" applyAlignment="1">
      <alignment horizontal="left" vertical="top" wrapText="1"/>
    </xf>
    <xf numFmtId="0" fontId="10" fillId="0" borderId="54" xfId="0" applyFont="1" applyBorder="1" applyAlignment="1">
      <alignment horizontal="left" vertical="top" wrapText="1"/>
    </xf>
    <xf numFmtId="0" fontId="10" fillId="0" borderId="55" xfId="0" applyFont="1" applyBorder="1" applyAlignment="1">
      <alignment horizontal="left" vertical="top" wrapText="1"/>
    </xf>
    <xf numFmtId="0" fontId="16" fillId="0" borderId="54" xfId="0" applyFont="1" applyBorder="1" applyAlignment="1">
      <alignment horizontal="left" vertical="center" wrapText="1" indent="12"/>
    </xf>
    <xf numFmtId="0" fontId="16" fillId="0" borderId="55" xfId="0" applyFont="1" applyBorder="1" applyAlignment="1">
      <alignment horizontal="left" vertical="center" wrapText="1" indent="12"/>
    </xf>
    <xf numFmtId="0" fontId="16" fillId="27" borderId="54" xfId="0" applyFont="1" applyFill="1" applyBorder="1" applyAlignment="1">
      <alignment horizontal="center" vertical="top" wrapText="1"/>
    </xf>
    <xf numFmtId="0" fontId="16" fillId="27" borderId="55" xfId="0" applyFont="1" applyFill="1" applyBorder="1" applyAlignment="1">
      <alignment horizontal="center" vertical="top" wrapText="1"/>
    </xf>
    <xf numFmtId="0" fontId="41" fillId="0" borderId="54" xfId="0" applyFont="1" applyBorder="1" applyAlignment="1">
      <alignment horizontal="left" vertical="top" wrapText="1"/>
    </xf>
    <xf numFmtId="0" fontId="15" fillId="0" borderId="55" xfId="0" applyFont="1" applyBorder="1" applyAlignment="1">
      <alignment horizontal="left" vertical="top" wrapText="1"/>
    </xf>
    <xf numFmtId="0" fontId="10" fillId="0" borderId="54" xfId="0" applyFont="1" applyBorder="1" applyAlignment="1">
      <alignment horizontal="center" vertical="center" wrapText="1"/>
    </xf>
    <xf numFmtId="0" fontId="10" fillId="0" borderId="55"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55" xfId="0" applyFont="1" applyBorder="1" applyAlignment="1">
      <alignment horizontal="center" vertical="center" wrapText="1"/>
    </xf>
    <xf numFmtId="2" fontId="14" fillId="0" borderId="54" xfId="0" applyNumberFormat="1" applyFont="1" applyBorder="1" applyAlignment="1">
      <alignment horizontal="left" vertical="top" shrinkToFit="1"/>
    </xf>
    <xf numFmtId="2" fontId="14" fillId="0" borderId="55" xfId="0" applyNumberFormat="1" applyFont="1" applyBorder="1" applyAlignment="1">
      <alignment horizontal="left" vertical="top" shrinkToFit="1"/>
    </xf>
    <xf numFmtId="2" fontId="14" fillId="0" borderId="54" xfId="0" applyNumberFormat="1" applyFont="1" applyBorder="1" applyAlignment="1">
      <alignment horizontal="center" vertical="center" shrinkToFit="1"/>
    </xf>
    <xf numFmtId="2" fontId="14" fillId="0" borderId="55" xfId="0" applyNumberFormat="1" applyFont="1" applyBorder="1" applyAlignment="1">
      <alignment horizontal="center" vertical="center" shrinkToFit="1"/>
    </xf>
    <xf numFmtId="0" fontId="2" fillId="10" borderId="11" xfId="0" applyFont="1" applyFill="1" applyBorder="1" applyAlignment="1">
      <alignment horizontal="left" vertical="top" wrapText="1"/>
    </xf>
    <xf numFmtId="0" fontId="2" fillId="10" borderId="38" xfId="0" applyFont="1" applyFill="1" applyBorder="1" applyAlignment="1">
      <alignment horizontal="left" vertical="top" wrapText="1"/>
    </xf>
    <xf numFmtId="0" fontId="2" fillId="10" borderId="4" xfId="0" applyFont="1" applyFill="1" applyBorder="1" applyAlignment="1">
      <alignment horizontal="left" vertical="top" wrapText="1"/>
    </xf>
    <xf numFmtId="0" fontId="2" fillId="10" borderId="21" xfId="0" applyFont="1" applyFill="1" applyBorder="1" applyAlignment="1">
      <alignment horizontal="left" vertical="top" wrapText="1"/>
    </xf>
    <xf numFmtId="0" fontId="2" fillId="10" borderId="6" xfId="0" applyFont="1" applyFill="1" applyBorder="1" applyAlignment="1">
      <alignment horizontal="left" vertical="top" wrapText="1"/>
    </xf>
    <xf numFmtId="0" fontId="2" fillId="10" borderId="37" xfId="0" applyFont="1" applyFill="1" applyBorder="1" applyAlignment="1">
      <alignment horizontal="left" vertical="top" wrapText="1"/>
    </xf>
    <xf numFmtId="0" fontId="11" fillId="0" borderId="15" xfId="0" applyFont="1" applyBorder="1" applyAlignment="1" applyProtection="1">
      <alignment horizontal="left"/>
      <protection locked="0"/>
    </xf>
    <xf numFmtId="0" fontId="11" fillId="0" borderId="10" xfId="0" applyFont="1" applyBorder="1" applyAlignment="1" applyProtection="1">
      <alignment horizontal="left"/>
      <protection locked="0"/>
    </xf>
    <xf numFmtId="0" fontId="11" fillId="0" borderId="16" xfId="0" applyFont="1" applyBorder="1" applyAlignment="1" applyProtection="1">
      <alignment horizontal="left"/>
      <protection locked="0"/>
    </xf>
    <xf numFmtId="0" fontId="10" fillId="0" borderId="20" xfId="0" applyFont="1" applyBorder="1" applyAlignment="1">
      <alignment horizontal="center"/>
    </xf>
    <xf numFmtId="0" fontId="10" fillId="0" borderId="0" xfId="0" applyFont="1" applyAlignment="1">
      <alignment horizontal="center"/>
    </xf>
    <xf numFmtId="44" fontId="16" fillId="0" borderId="10" xfId="1" applyFont="1" applyBorder="1" applyAlignment="1" applyProtection="1">
      <alignment horizontal="center" vertical="center"/>
    </xf>
    <xf numFmtId="10" fontId="16" fillId="0" borderId="16" xfId="2" applyNumberFormat="1" applyFont="1" applyBorder="1" applyAlignment="1" applyProtection="1">
      <alignment horizontal="center" vertical="center"/>
    </xf>
    <xf numFmtId="44" fontId="16" fillId="0" borderId="56" xfId="1" applyFont="1" applyBorder="1" applyAlignment="1">
      <alignment horizontal="center" vertical="center" wrapText="1"/>
    </xf>
    <xf numFmtId="44" fontId="16" fillId="0" borderId="58" xfId="1" applyFont="1" applyBorder="1" applyAlignment="1">
      <alignment horizontal="center" vertical="center" wrapText="1"/>
    </xf>
    <xf numFmtId="10" fontId="14" fillId="0" borderId="57" xfId="2" applyNumberFormat="1" applyFont="1" applyBorder="1" applyAlignment="1">
      <alignment horizontal="center" vertical="center" shrinkToFit="1"/>
    </xf>
    <xf numFmtId="10" fontId="14" fillId="0" borderId="59" xfId="2" applyNumberFormat="1" applyFont="1" applyBorder="1" applyAlignment="1">
      <alignment horizontal="center" vertical="center" shrinkToFit="1"/>
    </xf>
    <xf numFmtId="167" fontId="15" fillId="0" borderId="54" xfId="0" applyNumberFormat="1" applyFont="1" applyBorder="1" applyAlignment="1">
      <alignment horizontal="center" vertical="center" shrinkToFit="1"/>
    </xf>
    <xf numFmtId="167" fontId="15" fillId="0" borderId="55" xfId="0" applyNumberFormat="1" applyFont="1" applyBorder="1" applyAlignment="1">
      <alignment horizontal="center" vertical="center" shrinkToFit="1"/>
    </xf>
    <xf numFmtId="0" fontId="16" fillId="0" borderId="54" xfId="0" applyFont="1" applyBorder="1" applyAlignment="1">
      <alignment horizontal="center" vertical="top" wrapText="1"/>
    </xf>
    <xf numFmtId="0" fontId="16" fillId="0" borderId="55" xfId="0" applyFont="1" applyBorder="1" applyAlignment="1">
      <alignment horizontal="center" vertical="top" wrapText="1"/>
    </xf>
    <xf numFmtId="44" fontId="15" fillId="0" borderId="56" xfId="1" applyFont="1" applyBorder="1" applyAlignment="1">
      <alignment horizontal="center" vertical="center" wrapText="1"/>
    </xf>
    <xf numFmtId="44" fontId="15" fillId="0" borderId="0" xfId="1" applyFont="1" applyAlignment="1">
      <alignment horizontal="center" vertical="center" wrapText="1"/>
    </xf>
    <xf numFmtId="44" fontId="15" fillId="0" borderId="58" xfId="1" applyFont="1" applyBorder="1" applyAlignment="1">
      <alignment horizontal="center" vertical="center" wrapText="1"/>
    </xf>
    <xf numFmtId="0" fontId="13" fillId="2" borderId="44"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13" fillId="3" borderId="32" xfId="0"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3" fillId="5" borderId="26"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3" borderId="26" xfId="0" applyFont="1" applyFill="1" applyBorder="1" applyAlignment="1">
      <alignment horizontal="center" vertical="center" wrapText="1"/>
    </xf>
    <xf numFmtId="44" fontId="13" fillId="4" borderId="26" xfId="1" applyFont="1" applyFill="1" applyBorder="1" applyAlignment="1">
      <alignment horizontal="center" vertical="center" wrapText="1"/>
    </xf>
    <xf numFmtId="44" fontId="13" fillId="3" borderId="26" xfId="1" applyFont="1" applyFill="1" applyBorder="1" applyAlignment="1">
      <alignment horizontal="center" vertical="center" wrapText="1"/>
    </xf>
    <xf numFmtId="10" fontId="13" fillId="5" borderId="33" xfId="2" applyNumberFormat="1" applyFont="1" applyFill="1" applyBorder="1" applyAlignment="1">
      <alignment horizontal="center" vertical="center" wrapText="1"/>
    </xf>
    <xf numFmtId="10" fontId="13" fillId="5" borderId="16" xfId="2" applyNumberFormat="1" applyFont="1" applyFill="1" applyBorder="1" applyAlignment="1">
      <alignment horizontal="center" vertical="center" wrapText="1"/>
    </xf>
    <xf numFmtId="0" fontId="13" fillId="4" borderId="26" xfId="0" applyFont="1" applyFill="1" applyBorder="1" applyAlignment="1">
      <alignment horizontal="center" vertical="center" wrapText="1"/>
    </xf>
    <xf numFmtId="0" fontId="13" fillId="5" borderId="50" xfId="0" applyFont="1" applyFill="1" applyBorder="1" applyAlignment="1">
      <alignment horizontal="center" vertical="center" wrapText="1"/>
    </xf>
    <xf numFmtId="0" fontId="13" fillId="5" borderId="53" xfId="0" applyFont="1" applyFill="1" applyBorder="1" applyAlignment="1">
      <alignment horizontal="center" vertical="center" wrapText="1"/>
    </xf>
    <xf numFmtId="0" fontId="13" fillId="5" borderId="51" xfId="0" applyFont="1" applyFill="1" applyBorder="1" applyAlignment="1">
      <alignment horizontal="center" vertical="center" wrapText="1"/>
    </xf>
    <xf numFmtId="0" fontId="10" fillId="10" borderId="17" xfId="0" applyFont="1" applyFill="1" applyBorder="1" applyAlignment="1">
      <alignment horizontal="center" vertical="top" wrapText="1"/>
    </xf>
    <xf numFmtId="0" fontId="10" fillId="10" borderId="18" xfId="0" applyFont="1" applyFill="1" applyBorder="1" applyAlignment="1">
      <alignment horizontal="center" vertical="top" wrapText="1"/>
    </xf>
    <xf numFmtId="0" fontId="10" fillId="10" borderId="19" xfId="0" applyFont="1" applyFill="1" applyBorder="1" applyAlignment="1">
      <alignment horizontal="center" vertical="top" wrapText="1"/>
    </xf>
    <xf numFmtId="4" fontId="5" fillId="8" borderId="0" xfId="0" applyNumberFormat="1" applyFont="1" applyFill="1" applyAlignment="1">
      <alignment horizontal="center" vertical="center" wrapText="1"/>
    </xf>
    <xf numFmtId="4" fontId="5" fillId="8" borderId="21" xfId="0" applyNumberFormat="1" applyFont="1" applyFill="1" applyBorder="1" applyAlignment="1">
      <alignment horizontal="center" vertical="center" wrapText="1"/>
    </xf>
    <xf numFmtId="0" fontId="4" fillId="7" borderId="20" xfId="0" applyFont="1" applyFill="1" applyBorder="1" applyAlignment="1">
      <alignment horizontal="right" vertical="top" wrapText="1"/>
    </xf>
    <xf numFmtId="0" fontId="4" fillId="7" borderId="0" xfId="0" applyFont="1" applyFill="1" applyAlignment="1">
      <alignment horizontal="right" vertical="top" wrapText="1"/>
    </xf>
    <xf numFmtId="0" fontId="9" fillId="0" borderId="29" xfId="0" applyFont="1" applyBorder="1" applyAlignment="1">
      <alignment horizontal="center" vertical="center"/>
    </xf>
    <xf numFmtId="0" fontId="9" fillId="0" borderId="9" xfId="0" applyFont="1" applyBorder="1" applyAlignment="1">
      <alignment horizontal="center" vertical="center"/>
    </xf>
    <xf numFmtId="0" fontId="9" fillId="0" borderId="38" xfId="0" applyFont="1" applyBorder="1" applyAlignment="1">
      <alignment horizontal="center" vertical="center"/>
    </xf>
    <xf numFmtId="0" fontId="9" fillId="0" borderId="20" xfId="0" applyFont="1" applyBorder="1" applyAlignment="1">
      <alignment horizontal="center" vertical="center"/>
    </xf>
    <xf numFmtId="0" fontId="9" fillId="0" borderId="0" xfId="0" applyFont="1" applyAlignment="1">
      <alignment horizontal="center" vertical="center"/>
    </xf>
    <xf numFmtId="0" fontId="9" fillId="0" borderId="21" xfId="0" applyFont="1" applyBorder="1" applyAlignment="1">
      <alignment horizontal="center" vertical="center"/>
    </xf>
    <xf numFmtId="0" fontId="9" fillId="0" borderId="36" xfId="0" applyFont="1" applyBorder="1" applyAlignment="1">
      <alignment horizontal="center" vertical="center"/>
    </xf>
    <xf numFmtId="0" fontId="9" fillId="0" borderId="7" xfId="0" applyFont="1" applyBorder="1" applyAlignment="1">
      <alignment horizontal="center" vertical="center"/>
    </xf>
    <xf numFmtId="0" fontId="9" fillId="0" borderId="37" xfId="0" applyFont="1" applyBorder="1" applyAlignment="1">
      <alignment horizontal="center" vertical="center"/>
    </xf>
    <xf numFmtId="0" fontId="9" fillId="10" borderId="11" xfId="0" applyFont="1" applyFill="1" applyBorder="1" applyAlignment="1">
      <alignment horizontal="left" vertical="center" wrapText="1"/>
    </xf>
    <xf numFmtId="0" fontId="9" fillId="10" borderId="38" xfId="0" applyFont="1" applyFill="1" applyBorder="1" applyAlignment="1">
      <alignment horizontal="left" vertical="center" wrapText="1"/>
    </xf>
    <xf numFmtId="0" fontId="9" fillId="10" borderId="4" xfId="0" applyFont="1" applyFill="1" applyBorder="1" applyAlignment="1">
      <alignment horizontal="left" vertical="center" wrapText="1"/>
    </xf>
    <xf numFmtId="0" fontId="9" fillId="10" borderId="21" xfId="0" applyFont="1" applyFill="1" applyBorder="1" applyAlignment="1">
      <alignment horizontal="left" vertical="center" wrapText="1"/>
    </xf>
    <xf numFmtId="0" fontId="9" fillId="10" borderId="6" xfId="0" applyFont="1" applyFill="1" applyBorder="1" applyAlignment="1">
      <alignment horizontal="left" vertical="center" wrapText="1"/>
    </xf>
    <xf numFmtId="0" fontId="9" fillId="10" borderId="37" xfId="0" applyFont="1" applyFill="1" applyBorder="1" applyAlignment="1">
      <alignment horizontal="left" vertical="center" wrapText="1"/>
    </xf>
    <xf numFmtId="0" fontId="9" fillId="0" borderId="11"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9" fillId="0" borderId="49"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4" fillId="12" borderId="50" xfId="0" applyFont="1" applyFill="1" applyBorder="1" applyAlignment="1">
      <alignment horizontal="center" vertical="center" wrapText="1"/>
    </xf>
    <xf numFmtId="0" fontId="14" fillId="12" borderId="51"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9" fillId="10" borderId="10" xfId="0" applyFont="1" applyFill="1" applyBorder="1" applyAlignment="1">
      <alignment horizontal="left" vertical="top" wrapText="1"/>
    </xf>
    <xf numFmtId="0" fontId="11" fillId="0" borderId="30"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3" fillId="10" borderId="1" xfId="0" applyFont="1" applyFill="1" applyBorder="1" applyAlignment="1">
      <alignment horizontal="center" vertical="center" wrapText="1"/>
    </xf>
    <xf numFmtId="0" fontId="13" fillId="10" borderId="28" xfId="0" applyFont="1" applyFill="1" applyBorder="1" applyAlignment="1">
      <alignment horizontal="center" vertical="center" wrapText="1"/>
    </xf>
    <xf numFmtId="0" fontId="34" fillId="18" borderId="10" xfId="0" applyFont="1" applyFill="1" applyBorder="1" applyAlignment="1">
      <alignment horizontal="left" vertical="top" wrapText="1"/>
    </xf>
    <xf numFmtId="0" fontId="6" fillId="19" borderId="10" xfId="0" applyFont="1" applyFill="1" applyBorder="1" applyAlignment="1">
      <alignment horizontal="left" vertical="top" wrapText="1"/>
    </xf>
    <xf numFmtId="0" fontId="6" fillId="20" borderId="10" xfId="0" applyFont="1" applyFill="1" applyBorder="1" applyAlignment="1">
      <alignment horizontal="left" vertical="top" wrapText="1"/>
    </xf>
    <xf numFmtId="0" fontId="14" fillId="14" borderId="10"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9" fillId="10" borderId="1" xfId="0" applyFont="1" applyFill="1" applyBorder="1" applyAlignment="1">
      <alignment horizontal="left" vertical="top" wrapText="1"/>
    </xf>
    <xf numFmtId="0" fontId="19" fillId="10" borderId="3" xfId="0" applyFont="1" applyFill="1" applyBorder="1" applyAlignment="1">
      <alignment horizontal="left" vertical="top" wrapText="1"/>
    </xf>
    <xf numFmtId="0" fontId="14" fillId="22" borderId="10" xfId="0" applyFont="1" applyFill="1" applyBorder="1" applyAlignment="1">
      <alignment horizontal="center" vertical="center" wrapText="1"/>
    </xf>
    <xf numFmtId="0" fontId="14" fillId="24" borderId="10" xfId="0" applyFont="1" applyFill="1" applyBorder="1" applyAlignment="1">
      <alignment horizontal="center" vertical="center" wrapText="1"/>
    </xf>
    <xf numFmtId="0" fontId="2" fillId="10" borderId="15" xfId="0" applyFont="1" applyFill="1" applyBorder="1" applyAlignment="1">
      <alignment horizontal="right" vertical="top" wrapText="1"/>
    </xf>
    <xf numFmtId="0" fontId="2" fillId="10" borderId="10" xfId="0" applyFont="1" applyFill="1" applyBorder="1" applyAlignment="1">
      <alignment horizontal="right" vertical="top" wrapText="1"/>
    </xf>
    <xf numFmtId="0" fontId="2" fillId="0" borderId="15" xfId="0" applyFont="1" applyBorder="1" applyAlignment="1">
      <alignment horizontal="right" vertical="top" wrapText="1"/>
    </xf>
    <xf numFmtId="0" fontId="2" fillId="0" borderId="10" xfId="0" applyFont="1" applyBorder="1" applyAlignment="1">
      <alignment horizontal="right" vertical="top" wrapText="1"/>
    </xf>
    <xf numFmtId="0" fontId="19" fillId="10" borderId="10" xfId="0" applyFont="1" applyFill="1" applyBorder="1" applyAlignment="1">
      <alignment horizontal="right" vertical="top" wrapText="1"/>
    </xf>
    <xf numFmtId="2" fontId="19" fillId="10" borderId="15" xfId="0" applyNumberFormat="1" applyFont="1" applyFill="1" applyBorder="1" applyAlignment="1">
      <alignment horizontal="left" vertical="top" wrapText="1"/>
    </xf>
    <xf numFmtId="2" fontId="19" fillId="10" borderId="15" xfId="0" applyNumberFormat="1" applyFont="1" applyFill="1" applyBorder="1" applyAlignment="1">
      <alignment horizontal="right" vertical="top" wrapText="1"/>
    </xf>
    <xf numFmtId="0" fontId="19" fillId="10" borderId="10" xfId="0" applyFont="1" applyFill="1" applyBorder="1" applyAlignment="1">
      <alignment horizontal="center" vertical="top" wrapText="1"/>
    </xf>
    <xf numFmtId="0" fontId="19" fillId="0" borderId="10" xfId="0" applyFont="1" applyBorder="1" applyAlignment="1">
      <alignment horizontal="left" vertical="top" wrapText="1"/>
    </xf>
    <xf numFmtId="0" fontId="14" fillId="15" borderId="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6" fillId="19" borderId="35" xfId="0" applyFont="1" applyFill="1" applyBorder="1" applyAlignment="1">
      <alignment horizontal="left" vertical="top" wrapText="1"/>
    </xf>
    <xf numFmtId="0" fontId="44" fillId="0" borderId="10" xfId="0" applyFont="1" applyBorder="1" applyAlignment="1">
      <alignment horizontal="left" vertical="center" wrapText="1"/>
    </xf>
    <xf numFmtId="0" fontId="30" fillId="10" borderId="1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15" fillId="16" borderId="25" xfId="0" applyFont="1" applyFill="1" applyBorder="1" applyAlignment="1">
      <alignment horizontal="center" vertical="center" wrapText="1"/>
    </xf>
    <xf numFmtId="0" fontId="15" fillId="16" borderId="26" xfId="0" applyFont="1" applyFill="1" applyBorder="1" applyAlignment="1">
      <alignment horizontal="center" vertical="center" wrapText="1"/>
    </xf>
    <xf numFmtId="0" fontId="27" fillId="11" borderId="25" xfId="0" applyFont="1" applyFill="1" applyBorder="1" applyAlignment="1">
      <alignment horizontal="center" vertical="center" wrapText="1"/>
    </xf>
    <xf numFmtId="0" fontId="27" fillId="11" borderId="26" xfId="0" applyFont="1" applyFill="1" applyBorder="1" applyAlignment="1">
      <alignment horizontal="center" vertical="center" wrapText="1"/>
    </xf>
    <xf numFmtId="0" fontId="15" fillId="16" borderId="31"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 fillId="10" borderId="15" xfId="0" applyFont="1" applyFill="1" applyBorder="1" applyAlignment="1">
      <alignment horizontal="left" vertical="center" wrapText="1"/>
    </xf>
    <xf numFmtId="0" fontId="2" fillId="10" borderId="10" xfId="0" applyFont="1" applyFill="1" applyBorder="1" applyAlignment="1">
      <alignment horizontal="left" vertical="center" wrapText="1"/>
    </xf>
    <xf numFmtId="0" fontId="2" fillId="10" borderId="34" xfId="0" applyFont="1" applyFill="1" applyBorder="1" applyAlignment="1">
      <alignment horizontal="left" vertical="center" wrapText="1"/>
    </xf>
    <xf numFmtId="0" fontId="2" fillId="10" borderId="35" xfId="0" applyFont="1" applyFill="1" applyBorder="1" applyAlignment="1">
      <alignment horizontal="left" vertical="center" wrapText="1"/>
    </xf>
  </cellXfs>
  <cellStyles count="9">
    <cellStyle name="Moeda" xfId="1" builtinId="4"/>
    <cellStyle name="Moeda 2 2 3" xfId="5"/>
    <cellStyle name="Normal" xfId="0" builtinId="0"/>
    <cellStyle name="Normal 10" xfId="7"/>
    <cellStyle name="Normal 14 2" xfId="4"/>
    <cellStyle name="Normal 2 2" xfId="3"/>
    <cellStyle name="Normal 4" xfId="6"/>
    <cellStyle name="Porcentagem" xfId="2" builtinId="5"/>
    <cellStyle name="Porcentagem 2" xfId="8"/>
  </cellStyles>
  <dxfs count="2">
    <dxf>
      <fill>
        <patternFill>
          <bgColor rgb="FFFF0000"/>
        </patternFill>
      </fill>
    </dxf>
    <dxf>
      <font>
        <color rgb="FF9C0006"/>
      </font>
      <fill>
        <patternFill>
          <bgColor rgb="FFFFC7CE"/>
        </patternFill>
      </fill>
    </dxf>
  </dxfs>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533400</xdr:colOff>
      <xdr:row>1</xdr:row>
      <xdr:rowOff>19050</xdr:rowOff>
    </xdr:from>
    <xdr:to>
      <xdr:col>3</xdr:col>
      <xdr:colOff>628650</xdr:colOff>
      <xdr:row>3</xdr:row>
      <xdr:rowOff>95251</xdr:rowOff>
    </xdr:to>
    <xdr:pic>
      <xdr:nvPicPr>
        <xdr:cNvPr id="4" name="image1.jpeg">
          <a:extLst>
            <a:ext uri="{FF2B5EF4-FFF2-40B4-BE49-F238E27FC236}">
              <a16:creationId xmlns:a16="http://schemas.microsoft.com/office/drawing/2014/main" id="{506AA43B-CBCA-4E06-8B20-D513EC84E8DB}"/>
            </a:ext>
          </a:extLst>
        </xdr:cNvPr>
        <xdr:cNvPicPr/>
      </xdr:nvPicPr>
      <xdr:blipFill>
        <a:blip xmlns:r="http://schemas.openxmlformats.org/officeDocument/2006/relationships" r:embed="rId1" cstate="print"/>
        <a:stretch>
          <a:fillRect/>
        </a:stretch>
      </xdr:blipFill>
      <xdr:spPr>
        <a:xfrm>
          <a:off x="5019675" y="514350"/>
          <a:ext cx="1343025" cy="752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xdr:colOff>
      <xdr:row>1</xdr:row>
      <xdr:rowOff>28575</xdr:rowOff>
    </xdr:from>
    <xdr:to>
      <xdr:col>5</xdr:col>
      <xdr:colOff>952500</xdr:colOff>
      <xdr:row>5</xdr:row>
      <xdr:rowOff>133351</xdr:rowOff>
    </xdr:to>
    <xdr:pic>
      <xdr:nvPicPr>
        <xdr:cNvPr id="3" name="image1.jpeg">
          <a:extLst>
            <a:ext uri="{FF2B5EF4-FFF2-40B4-BE49-F238E27FC236}">
              <a16:creationId xmlns:a16="http://schemas.microsoft.com/office/drawing/2014/main" id="{FEBD8FEE-847A-46D2-B4D3-375A51D7FEA1}"/>
            </a:ext>
          </a:extLst>
        </xdr:cNvPr>
        <xdr:cNvPicPr/>
      </xdr:nvPicPr>
      <xdr:blipFill>
        <a:blip xmlns:r="http://schemas.openxmlformats.org/officeDocument/2006/relationships" r:embed="rId1" cstate="print"/>
        <a:stretch>
          <a:fillRect/>
        </a:stretch>
      </xdr:blipFill>
      <xdr:spPr>
        <a:xfrm>
          <a:off x="5934075" y="28575"/>
          <a:ext cx="1343025" cy="752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733425</xdr:colOff>
      <xdr:row>37</xdr:row>
      <xdr:rowOff>28575</xdr:rowOff>
    </xdr:from>
    <xdr:to>
      <xdr:col>3</xdr:col>
      <xdr:colOff>276225</xdr:colOff>
      <xdr:row>37</xdr:row>
      <xdr:rowOff>157460</xdr:rowOff>
    </xdr:to>
    <xdr:pic>
      <xdr:nvPicPr>
        <xdr:cNvPr id="2" name="Imagem 1">
          <a:extLst>
            <a:ext uri="{FF2B5EF4-FFF2-40B4-BE49-F238E27FC236}">
              <a16:creationId xmlns:a16="http://schemas.microsoft.com/office/drawing/2014/main" id="{2CD140BB-3DA8-4A6A-9FD9-212D470F73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992" t="20427" r="3152" b="15376"/>
        <a:stretch>
          <a:fillRect/>
        </a:stretch>
      </xdr:blipFill>
      <xdr:spPr bwMode="auto">
        <a:xfrm>
          <a:off x="733425" y="8020050"/>
          <a:ext cx="4438650" cy="624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43</xdr:row>
      <xdr:rowOff>57150</xdr:rowOff>
    </xdr:from>
    <xdr:to>
      <xdr:col>3</xdr:col>
      <xdr:colOff>714375</xdr:colOff>
      <xdr:row>49</xdr:row>
      <xdr:rowOff>28575</xdr:rowOff>
    </xdr:to>
    <xdr:pic>
      <xdr:nvPicPr>
        <xdr:cNvPr id="3" name="Imagem 2">
          <a:extLst>
            <a:ext uri="{FF2B5EF4-FFF2-40B4-BE49-F238E27FC236}">
              <a16:creationId xmlns:a16="http://schemas.microsoft.com/office/drawing/2014/main" id="{7E42CC1B-C473-4ABD-A08E-6DB640E3C6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094" t="1994"/>
        <a:stretch>
          <a:fillRect/>
        </a:stretch>
      </xdr:blipFill>
      <xdr:spPr bwMode="auto">
        <a:xfrm>
          <a:off x="219075" y="11468100"/>
          <a:ext cx="5391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76200</xdr:colOff>
      <xdr:row>26</xdr:row>
      <xdr:rowOff>101219</xdr:rowOff>
    </xdr:from>
    <xdr:ext cx="5917844" cy="765556"/>
    <xdr:pic>
      <xdr:nvPicPr>
        <xdr:cNvPr id="7" name="image5.jpeg">
          <a:extLst>
            <a:ext uri="{FF2B5EF4-FFF2-40B4-BE49-F238E27FC236}">
              <a16:creationId xmlns:a16="http://schemas.microsoft.com/office/drawing/2014/main" id="{85855E70-5817-4CF9-9842-AF41FA7487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 y="8035544"/>
          <a:ext cx="5917844" cy="765556"/>
        </a:xfrm>
        <a:prstGeom prst="rect">
          <a:avLst/>
        </a:prstGeom>
      </xdr:spPr>
    </xdr:pic>
    <xdr:clientData/>
  </xdr:oneCellAnchor>
  <xdr:oneCellAnchor>
    <xdr:from>
      <xdr:col>0</xdr:col>
      <xdr:colOff>20955</xdr:colOff>
      <xdr:row>20</xdr:row>
      <xdr:rowOff>94742</xdr:rowOff>
    </xdr:from>
    <xdr:ext cx="4817745" cy="843934"/>
    <xdr:pic>
      <xdr:nvPicPr>
        <xdr:cNvPr id="8" name="image6.jpeg">
          <a:extLst>
            <a:ext uri="{FF2B5EF4-FFF2-40B4-BE49-F238E27FC236}">
              <a16:creationId xmlns:a16="http://schemas.microsoft.com/office/drawing/2014/main" id="{D9B08AA0-1E3C-443C-B7E6-2C9DE35203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 y="7057517"/>
          <a:ext cx="4817745" cy="843934"/>
        </a:xfrm>
        <a:prstGeom prst="rect">
          <a:avLst/>
        </a:prstGeom>
      </xdr:spPr>
    </xdr:pic>
    <xdr:clientData/>
  </xdr:oneCellAnchor>
  <xdr:oneCellAnchor>
    <xdr:from>
      <xdr:col>12</xdr:col>
      <xdr:colOff>246675</xdr:colOff>
      <xdr:row>25</xdr:row>
      <xdr:rowOff>0</xdr:rowOff>
    </xdr:from>
    <xdr:ext cx="331470" cy="329565"/>
    <xdr:sp macro="" textlink="">
      <xdr:nvSpPr>
        <xdr:cNvPr id="9" name="Shape 21">
          <a:extLst>
            <a:ext uri="{FF2B5EF4-FFF2-40B4-BE49-F238E27FC236}">
              <a16:creationId xmlns:a16="http://schemas.microsoft.com/office/drawing/2014/main" id="{9C34E0E9-7DA0-4B7E-B45D-3A3D88DF24D5}"/>
            </a:ext>
          </a:extLst>
        </xdr:cNvPr>
        <xdr:cNvSpPr/>
      </xdr:nvSpPr>
      <xdr:spPr>
        <a:xfrm>
          <a:off x="10714650" y="7772400"/>
          <a:ext cx="331470" cy="329565"/>
        </a:xfrm>
        <a:custGeom>
          <a:avLst/>
          <a:gdLst/>
          <a:ahLst/>
          <a:cxnLst/>
          <a:rect l="0" t="0" r="0" b="0"/>
          <a:pathLst>
            <a:path w="331470" h="329565">
              <a:moveTo>
                <a:pt x="59744" y="259566"/>
              </a:moveTo>
              <a:lnTo>
                <a:pt x="30900" y="278320"/>
              </a:lnTo>
              <a:lnTo>
                <a:pt x="12531" y="296442"/>
              </a:lnTo>
              <a:lnTo>
                <a:pt x="2832" y="312158"/>
              </a:lnTo>
              <a:lnTo>
                <a:pt x="0" y="323698"/>
              </a:lnTo>
              <a:lnTo>
                <a:pt x="0" y="329099"/>
              </a:lnTo>
              <a:lnTo>
                <a:pt x="25315" y="329099"/>
              </a:lnTo>
              <a:lnTo>
                <a:pt x="27280" y="328424"/>
              </a:lnTo>
              <a:lnTo>
                <a:pt x="6413" y="328424"/>
              </a:lnTo>
              <a:lnTo>
                <a:pt x="9335" y="316146"/>
              </a:lnTo>
              <a:lnTo>
                <a:pt x="20167" y="298805"/>
              </a:lnTo>
              <a:lnTo>
                <a:pt x="37456" y="279059"/>
              </a:lnTo>
              <a:lnTo>
                <a:pt x="59744" y="259566"/>
              </a:lnTo>
              <a:close/>
            </a:path>
            <a:path w="331470" h="329565">
              <a:moveTo>
                <a:pt x="141765" y="0"/>
              </a:moveTo>
              <a:lnTo>
                <a:pt x="135131" y="4430"/>
              </a:lnTo>
              <a:lnTo>
                <a:pt x="131724" y="14682"/>
              </a:lnTo>
              <a:lnTo>
                <a:pt x="130468" y="26201"/>
              </a:lnTo>
              <a:lnTo>
                <a:pt x="130394" y="37645"/>
              </a:lnTo>
              <a:lnTo>
                <a:pt x="130532" y="41870"/>
              </a:lnTo>
              <a:lnTo>
                <a:pt x="137267" y="85396"/>
              </a:lnTo>
              <a:lnTo>
                <a:pt x="141765" y="103624"/>
              </a:lnTo>
              <a:lnTo>
                <a:pt x="135044" y="126721"/>
              </a:lnTo>
              <a:lnTo>
                <a:pt x="117250" y="170156"/>
              </a:lnTo>
              <a:lnTo>
                <a:pt x="91936" y="222985"/>
              </a:lnTo>
              <a:lnTo>
                <a:pt x="62656" y="274267"/>
              </a:lnTo>
              <a:lnTo>
                <a:pt x="32964" y="313061"/>
              </a:lnTo>
              <a:lnTo>
                <a:pt x="6413" y="328424"/>
              </a:lnTo>
              <a:lnTo>
                <a:pt x="27280" y="328424"/>
              </a:lnTo>
              <a:lnTo>
                <a:pt x="28400" y="328039"/>
              </a:lnTo>
              <a:lnTo>
                <a:pt x="45862" y="312855"/>
              </a:lnTo>
              <a:lnTo>
                <a:pt x="67059" y="285962"/>
              </a:lnTo>
              <a:lnTo>
                <a:pt x="92147" y="246064"/>
              </a:lnTo>
              <a:lnTo>
                <a:pt x="95463" y="245052"/>
              </a:lnTo>
              <a:lnTo>
                <a:pt x="92147" y="245052"/>
              </a:lnTo>
              <a:lnTo>
                <a:pt x="116086" y="201219"/>
              </a:lnTo>
              <a:lnTo>
                <a:pt x="132019" y="167545"/>
              </a:lnTo>
              <a:lnTo>
                <a:pt x="141939" y="141908"/>
              </a:lnTo>
              <a:lnTo>
                <a:pt x="147841" y="122188"/>
              </a:lnTo>
              <a:lnTo>
                <a:pt x="159689" y="122188"/>
              </a:lnTo>
              <a:lnTo>
                <a:pt x="152229" y="102611"/>
              </a:lnTo>
              <a:lnTo>
                <a:pt x="154667" y="85396"/>
              </a:lnTo>
              <a:lnTo>
                <a:pt x="147841" y="85396"/>
              </a:lnTo>
              <a:lnTo>
                <a:pt x="139867" y="42867"/>
              </a:lnTo>
              <a:lnTo>
                <a:pt x="139513" y="25615"/>
              </a:lnTo>
              <a:lnTo>
                <a:pt x="140289" y="17003"/>
              </a:lnTo>
              <a:lnTo>
                <a:pt x="142393" y="8074"/>
              </a:lnTo>
              <a:lnTo>
                <a:pt x="146491" y="2025"/>
              </a:lnTo>
              <a:lnTo>
                <a:pt x="154712" y="2025"/>
              </a:lnTo>
              <a:lnTo>
                <a:pt x="150372" y="337"/>
              </a:lnTo>
              <a:lnTo>
                <a:pt x="141765" y="0"/>
              </a:lnTo>
              <a:close/>
            </a:path>
            <a:path w="331470" h="329565">
              <a:moveTo>
                <a:pt x="328086" y="244377"/>
              </a:moveTo>
              <a:lnTo>
                <a:pt x="318635" y="244377"/>
              </a:lnTo>
              <a:lnTo>
                <a:pt x="314922" y="247752"/>
              </a:lnTo>
              <a:lnTo>
                <a:pt x="314922" y="256866"/>
              </a:lnTo>
              <a:lnTo>
                <a:pt x="318635" y="260241"/>
              </a:lnTo>
              <a:lnTo>
                <a:pt x="328086" y="260241"/>
              </a:lnTo>
              <a:lnTo>
                <a:pt x="329774" y="258553"/>
              </a:lnTo>
              <a:lnTo>
                <a:pt x="319648" y="258553"/>
              </a:lnTo>
              <a:lnTo>
                <a:pt x="316610" y="255853"/>
              </a:lnTo>
              <a:lnTo>
                <a:pt x="316610" y="248765"/>
              </a:lnTo>
              <a:lnTo>
                <a:pt x="319648" y="246064"/>
              </a:lnTo>
              <a:lnTo>
                <a:pt x="329774" y="246064"/>
              </a:lnTo>
              <a:lnTo>
                <a:pt x="328086" y="244377"/>
              </a:lnTo>
              <a:close/>
            </a:path>
            <a:path w="331470" h="329565">
              <a:moveTo>
                <a:pt x="329774" y="246064"/>
              </a:moveTo>
              <a:lnTo>
                <a:pt x="327073" y="246064"/>
              </a:lnTo>
              <a:lnTo>
                <a:pt x="329436" y="248765"/>
              </a:lnTo>
              <a:lnTo>
                <a:pt x="329436" y="255853"/>
              </a:lnTo>
              <a:lnTo>
                <a:pt x="327073" y="258553"/>
              </a:lnTo>
              <a:lnTo>
                <a:pt x="329774" y="258553"/>
              </a:lnTo>
              <a:lnTo>
                <a:pt x="331461" y="256866"/>
              </a:lnTo>
              <a:lnTo>
                <a:pt x="331461" y="247752"/>
              </a:lnTo>
              <a:lnTo>
                <a:pt x="329774" y="246064"/>
              </a:lnTo>
              <a:close/>
            </a:path>
            <a:path w="331470" h="329565">
              <a:moveTo>
                <a:pt x="325386" y="247077"/>
              </a:moveTo>
              <a:lnTo>
                <a:pt x="319985" y="247077"/>
              </a:lnTo>
              <a:lnTo>
                <a:pt x="319985" y="256866"/>
              </a:lnTo>
              <a:lnTo>
                <a:pt x="321673" y="256866"/>
              </a:lnTo>
              <a:lnTo>
                <a:pt x="321673" y="253153"/>
              </a:lnTo>
              <a:lnTo>
                <a:pt x="325948" y="253153"/>
              </a:lnTo>
              <a:lnTo>
                <a:pt x="325723" y="252815"/>
              </a:lnTo>
              <a:lnTo>
                <a:pt x="324711" y="252478"/>
              </a:lnTo>
              <a:lnTo>
                <a:pt x="326736" y="251802"/>
              </a:lnTo>
              <a:lnTo>
                <a:pt x="321673" y="251802"/>
              </a:lnTo>
              <a:lnTo>
                <a:pt x="321673" y="249102"/>
              </a:lnTo>
              <a:lnTo>
                <a:pt x="326511" y="249102"/>
              </a:lnTo>
              <a:lnTo>
                <a:pt x="326398" y="248427"/>
              </a:lnTo>
              <a:lnTo>
                <a:pt x="325386" y="247077"/>
              </a:lnTo>
              <a:close/>
            </a:path>
            <a:path w="331470" h="329565">
              <a:moveTo>
                <a:pt x="325948" y="253153"/>
              </a:moveTo>
              <a:lnTo>
                <a:pt x="323698" y="253153"/>
              </a:lnTo>
              <a:lnTo>
                <a:pt x="324373" y="254165"/>
              </a:lnTo>
              <a:lnTo>
                <a:pt x="324711" y="255178"/>
              </a:lnTo>
              <a:lnTo>
                <a:pt x="325048" y="256866"/>
              </a:lnTo>
              <a:lnTo>
                <a:pt x="326736" y="256866"/>
              </a:lnTo>
              <a:lnTo>
                <a:pt x="326398" y="255178"/>
              </a:lnTo>
              <a:lnTo>
                <a:pt x="326398" y="253828"/>
              </a:lnTo>
              <a:lnTo>
                <a:pt x="325948" y="253153"/>
              </a:lnTo>
              <a:close/>
            </a:path>
            <a:path w="331470" h="329565">
              <a:moveTo>
                <a:pt x="326511" y="249102"/>
              </a:moveTo>
              <a:lnTo>
                <a:pt x="324036" y="249102"/>
              </a:lnTo>
              <a:lnTo>
                <a:pt x="324711" y="249440"/>
              </a:lnTo>
              <a:lnTo>
                <a:pt x="324711" y="251465"/>
              </a:lnTo>
              <a:lnTo>
                <a:pt x="323698" y="251802"/>
              </a:lnTo>
              <a:lnTo>
                <a:pt x="326736" y="251802"/>
              </a:lnTo>
              <a:lnTo>
                <a:pt x="326736" y="250452"/>
              </a:lnTo>
              <a:lnTo>
                <a:pt x="326511" y="249102"/>
              </a:lnTo>
              <a:close/>
            </a:path>
            <a:path w="331470" h="329565">
              <a:moveTo>
                <a:pt x="159689" y="122188"/>
              </a:moveTo>
              <a:lnTo>
                <a:pt x="147841" y="122188"/>
              </a:lnTo>
              <a:lnTo>
                <a:pt x="166057" y="158763"/>
              </a:lnTo>
              <a:lnTo>
                <a:pt x="184970" y="183662"/>
              </a:lnTo>
              <a:lnTo>
                <a:pt x="202617" y="199511"/>
              </a:lnTo>
              <a:lnTo>
                <a:pt x="217036" y="208935"/>
              </a:lnTo>
              <a:lnTo>
                <a:pt x="186700" y="214958"/>
              </a:lnTo>
              <a:lnTo>
                <a:pt x="155098" y="222943"/>
              </a:lnTo>
              <a:lnTo>
                <a:pt x="123243" y="232953"/>
              </a:lnTo>
              <a:lnTo>
                <a:pt x="92147" y="245052"/>
              </a:lnTo>
              <a:lnTo>
                <a:pt x="95463" y="245052"/>
              </a:lnTo>
              <a:lnTo>
                <a:pt x="123770" y="236408"/>
              </a:lnTo>
              <a:lnTo>
                <a:pt x="158305" y="228301"/>
              </a:lnTo>
              <a:lnTo>
                <a:pt x="194105" y="221904"/>
              </a:lnTo>
              <a:lnTo>
                <a:pt x="229525" y="217374"/>
              </a:lnTo>
              <a:lnTo>
                <a:pt x="254870" y="217374"/>
              </a:lnTo>
              <a:lnTo>
                <a:pt x="249440" y="215011"/>
              </a:lnTo>
              <a:lnTo>
                <a:pt x="272334" y="213961"/>
              </a:lnTo>
              <a:lnTo>
                <a:pt x="324577" y="213961"/>
              </a:lnTo>
              <a:lnTo>
                <a:pt x="315808" y="209231"/>
              </a:lnTo>
              <a:lnTo>
                <a:pt x="303218" y="206572"/>
              </a:lnTo>
              <a:lnTo>
                <a:pt x="234588" y="206572"/>
              </a:lnTo>
              <a:lnTo>
                <a:pt x="226756" y="202090"/>
              </a:lnTo>
              <a:lnTo>
                <a:pt x="187449" y="169965"/>
              </a:lnTo>
              <a:lnTo>
                <a:pt x="161395" y="126666"/>
              </a:lnTo>
              <a:lnTo>
                <a:pt x="159689" y="122188"/>
              </a:lnTo>
              <a:close/>
            </a:path>
            <a:path w="331470" h="329565">
              <a:moveTo>
                <a:pt x="254870" y="217374"/>
              </a:moveTo>
              <a:lnTo>
                <a:pt x="229525" y="217374"/>
              </a:lnTo>
              <a:lnTo>
                <a:pt x="251676" y="227384"/>
              </a:lnTo>
              <a:lnTo>
                <a:pt x="273574" y="234926"/>
              </a:lnTo>
              <a:lnTo>
                <a:pt x="293699" y="239683"/>
              </a:lnTo>
              <a:lnTo>
                <a:pt x="310534" y="241339"/>
              </a:lnTo>
              <a:lnTo>
                <a:pt x="320998" y="241339"/>
              </a:lnTo>
              <a:lnTo>
                <a:pt x="326736" y="238976"/>
              </a:lnTo>
              <a:lnTo>
                <a:pt x="327495" y="235938"/>
              </a:lnTo>
              <a:lnTo>
                <a:pt x="317622" y="235938"/>
              </a:lnTo>
              <a:lnTo>
                <a:pt x="304263" y="234425"/>
              </a:lnTo>
              <a:lnTo>
                <a:pt x="287708" y="230158"/>
              </a:lnTo>
              <a:lnTo>
                <a:pt x="269064" y="223550"/>
              </a:lnTo>
              <a:lnTo>
                <a:pt x="254870" y="217374"/>
              </a:lnTo>
              <a:close/>
            </a:path>
            <a:path w="331470" h="329565">
              <a:moveTo>
                <a:pt x="328086" y="233575"/>
              </a:moveTo>
              <a:lnTo>
                <a:pt x="325723" y="234588"/>
              </a:lnTo>
              <a:lnTo>
                <a:pt x="322010" y="235938"/>
              </a:lnTo>
              <a:lnTo>
                <a:pt x="327495" y="235938"/>
              </a:lnTo>
              <a:lnTo>
                <a:pt x="328086" y="233575"/>
              </a:lnTo>
              <a:close/>
            </a:path>
            <a:path w="331470" h="329565">
              <a:moveTo>
                <a:pt x="324577" y="213961"/>
              </a:moveTo>
              <a:lnTo>
                <a:pt x="272334" y="213961"/>
              </a:lnTo>
              <a:lnTo>
                <a:pt x="298931" y="214716"/>
              </a:lnTo>
              <a:lnTo>
                <a:pt x="320781" y="219330"/>
              </a:lnTo>
              <a:lnTo>
                <a:pt x="329436" y="229863"/>
              </a:lnTo>
              <a:lnTo>
                <a:pt x="330449" y="227500"/>
              </a:lnTo>
              <a:lnTo>
                <a:pt x="331461" y="226487"/>
              </a:lnTo>
              <a:lnTo>
                <a:pt x="331461" y="224124"/>
              </a:lnTo>
              <a:lnTo>
                <a:pt x="327353" y="215459"/>
              </a:lnTo>
              <a:lnTo>
                <a:pt x="324577" y="213961"/>
              </a:lnTo>
              <a:close/>
            </a:path>
            <a:path w="331470" h="329565">
              <a:moveTo>
                <a:pt x="275093" y="204210"/>
              </a:moveTo>
              <a:lnTo>
                <a:pt x="266058" y="204436"/>
              </a:lnTo>
              <a:lnTo>
                <a:pt x="256233" y="205011"/>
              </a:lnTo>
              <a:lnTo>
                <a:pt x="234588" y="206572"/>
              </a:lnTo>
              <a:lnTo>
                <a:pt x="303218" y="206572"/>
              </a:lnTo>
              <a:lnTo>
                <a:pt x="297998" y="205470"/>
              </a:lnTo>
              <a:lnTo>
                <a:pt x="275093" y="204210"/>
              </a:lnTo>
              <a:close/>
            </a:path>
            <a:path w="331470" h="329565">
              <a:moveTo>
                <a:pt x="157967" y="27678"/>
              </a:moveTo>
              <a:lnTo>
                <a:pt x="156148" y="37645"/>
              </a:lnTo>
              <a:lnTo>
                <a:pt x="154043" y="50461"/>
              </a:lnTo>
              <a:lnTo>
                <a:pt x="151369" y="66315"/>
              </a:lnTo>
              <a:lnTo>
                <a:pt x="147841" y="85396"/>
              </a:lnTo>
              <a:lnTo>
                <a:pt x="154667" y="85396"/>
              </a:lnTo>
              <a:lnTo>
                <a:pt x="154977" y="83213"/>
              </a:lnTo>
              <a:lnTo>
                <a:pt x="156490" y="64638"/>
              </a:lnTo>
              <a:lnTo>
                <a:pt x="157308" y="46316"/>
              </a:lnTo>
              <a:lnTo>
                <a:pt x="157967" y="27678"/>
              </a:lnTo>
              <a:close/>
            </a:path>
            <a:path w="331470" h="329565">
              <a:moveTo>
                <a:pt x="154712" y="2025"/>
              </a:moveTo>
              <a:lnTo>
                <a:pt x="146491" y="2025"/>
              </a:lnTo>
              <a:lnTo>
                <a:pt x="151216" y="4387"/>
              </a:lnTo>
              <a:lnTo>
                <a:pt x="156954" y="9113"/>
              </a:lnTo>
              <a:lnTo>
                <a:pt x="157967" y="21602"/>
              </a:lnTo>
              <a:lnTo>
                <a:pt x="159233" y="9113"/>
              </a:lnTo>
              <a:lnTo>
                <a:pt x="156448" y="2700"/>
              </a:lnTo>
              <a:lnTo>
                <a:pt x="154712" y="2025"/>
              </a:lnTo>
              <a:close/>
            </a:path>
          </a:pathLst>
        </a:custGeom>
        <a:solidFill>
          <a:srgbClr val="FFD8D8">
            <a:alpha val="50000"/>
          </a:srgbClr>
        </a:solidFill>
      </xdr:spPr>
    </xdr:sp>
    <xdr:clientData/>
  </xdr:oneCellAnchor>
  <xdr:twoCellAnchor editAs="oneCell">
    <xdr:from>
      <xdr:col>2</xdr:col>
      <xdr:colOff>962025</xdr:colOff>
      <xdr:row>2</xdr:row>
      <xdr:rowOff>9525</xdr:rowOff>
    </xdr:from>
    <xdr:to>
      <xdr:col>3</xdr:col>
      <xdr:colOff>1295400</xdr:colOff>
      <xdr:row>6</xdr:row>
      <xdr:rowOff>38101</xdr:rowOff>
    </xdr:to>
    <xdr:pic>
      <xdr:nvPicPr>
        <xdr:cNvPr id="10" name="image1.jpeg">
          <a:extLst>
            <a:ext uri="{FF2B5EF4-FFF2-40B4-BE49-F238E27FC236}">
              <a16:creationId xmlns:a16="http://schemas.microsoft.com/office/drawing/2014/main" id="{19E10335-65E4-461C-A5EF-6AB078923543}"/>
            </a:ext>
          </a:extLst>
        </xdr:cNvPr>
        <xdr:cNvPicPr/>
      </xdr:nvPicPr>
      <xdr:blipFill>
        <a:blip xmlns:r="http://schemas.openxmlformats.org/officeDocument/2006/relationships" r:embed="rId5" cstate="print"/>
        <a:stretch>
          <a:fillRect/>
        </a:stretch>
      </xdr:blipFill>
      <xdr:spPr>
        <a:xfrm>
          <a:off x="4848225" y="333375"/>
          <a:ext cx="1343025" cy="752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1219930</xdr:colOff>
      <xdr:row>7</xdr:row>
      <xdr:rowOff>11207</xdr:rowOff>
    </xdr:from>
    <xdr:to>
      <xdr:col>12</xdr:col>
      <xdr:colOff>1221442</xdr:colOff>
      <xdr:row>9</xdr:row>
      <xdr:rowOff>268943</xdr:rowOff>
    </xdr:to>
    <xdr:pic>
      <xdr:nvPicPr>
        <xdr:cNvPr id="3" name="image1.jpeg">
          <a:extLst>
            <a:ext uri="{FF2B5EF4-FFF2-40B4-BE49-F238E27FC236}">
              <a16:creationId xmlns:a16="http://schemas.microsoft.com/office/drawing/2014/main" id="{97BEC4EB-4BE0-4B8C-86F0-D4EC454D7640}"/>
            </a:ext>
          </a:extLst>
        </xdr:cNvPr>
        <xdr:cNvPicPr/>
      </xdr:nvPicPr>
      <xdr:blipFill>
        <a:blip xmlns:r="http://schemas.openxmlformats.org/officeDocument/2006/relationships" r:embed="rId1" cstate="print"/>
        <a:stretch>
          <a:fillRect/>
        </a:stretch>
      </xdr:blipFill>
      <xdr:spPr>
        <a:xfrm>
          <a:off x="13456754" y="1266266"/>
          <a:ext cx="1727217" cy="6163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694765</xdr:colOff>
      <xdr:row>0</xdr:row>
      <xdr:rowOff>0</xdr:rowOff>
    </xdr:from>
    <xdr:to>
      <xdr:col>9</xdr:col>
      <xdr:colOff>1435865</xdr:colOff>
      <xdr:row>9</xdr:row>
      <xdr:rowOff>134470</xdr:rowOff>
    </xdr:to>
    <xdr:pic>
      <xdr:nvPicPr>
        <xdr:cNvPr id="4" name="image1.jpeg">
          <a:extLst>
            <a:ext uri="{FF2B5EF4-FFF2-40B4-BE49-F238E27FC236}">
              <a16:creationId xmlns:a16="http://schemas.microsoft.com/office/drawing/2014/main" id="{D663E9E1-7547-4BAE-B62D-8D591AEDBCA1}"/>
            </a:ext>
          </a:extLst>
        </xdr:cNvPr>
        <xdr:cNvPicPr/>
      </xdr:nvPicPr>
      <xdr:blipFill>
        <a:blip xmlns:r="http://schemas.openxmlformats.org/officeDocument/2006/relationships" r:embed="rId1" cstate="print"/>
        <a:stretch>
          <a:fillRect/>
        </a:stretch>
      </xdr:blipFill>
      <xdr:spPr>
        <a:xfrm>
          <a:off x="12360089" y="0"/>
          <a:ext cx="1805658" cy="6723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214313</xdr:colOff>
      <xdr:row>0</xdr:row>
      <xdr:rowOff>35717</xdr:rowOff>
    </xdr:from>
    <xdr:to>
      <xdr:col>26</xdr:col>
      <xdr:colOff>1167623</xdr:colOff>
      <xdr:row>0</xdr:row>
      <xdr:rowOff>892968</xdr:rowOff>
    </xdr:to>
    <xdr:pic>
      <xdr:nvPicPr>
        <xdr:cNvPr id="4" name="image1.jpeg">
          <a:extLst>
            <a:ext uri="{FF2B5EF4-FFF2-40B4-BE49-F238E27FC236}">
              <a16:creationId xmlns:a16="http://schemas.microsoft.com/office/drawing/2014/main" id="{32CC2396-7D7F-4417-9A17-D589048380B6}"/>
            </a:ext>
          </a:extLst>
        </xdr:cNvPr>
        <xdr:cNvPicPr/>
      </xdr:nvPicPr>
      <xdr:blipFill>
        <a:blip xmlns:r="http://schemas.openxmlformats.org/officeDocument/2006/relationships" r:embed="rId1" cstate="print"/>
        <a:stretch>
          <a:fillRect/>
        </a:stretch>
      </xdr:blipFill>
      <xdr:spPr>
        <a:xfrm>
          <a:off x="31372969" y="35717"/>
          <a:ext cx="2132029" cy="8572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uno/Downloads/14-PAS_PEDRO_NECA_N&#195;O_DESONERAD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runo/Downloads/3-PAS-PLANILHA-JESUS%20CONCEI&#199;&#195;O%20LEAL-NAO_DESONERAD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ngenharia/Downloads/ORC&#807;AMENTO%20PADRA&#771;O%20v2.22.11.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ngenharia/Downloads/ORC_DESON_52069630_AGO2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rojetosDias/Downloads/OR&#199;AMENTO%20LYCEU%20%20-%20N&#227;o%20deson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sheetName val="QCI"/>
      <sheetName val="RELEVÂNCIA"/>
      <sheetName val="RESUMO"/>
      <sheetName val="PLANILHA ORÇAM."/>
      <sheetName val="LOGO"/>
      <sheetName val="MEMORIA CALC."/>
      <sheetName val="COMP.NÃO.DESO."/>
      <sheetName val="COMP.DESO."/>
      <sheetName val="COTAÇÕES"/>
      <sheetName val="CRONOGRAMA"/>
      <sheetName val="BDI_NÃO_DESO"/>
      <sheetName val="BDI_DESO"/>
      <sheetName val="COM DESONERADO"/>
      <sheetName val="SEM DESONERADO"/>
    </sheetNames>
    <sheetDataSet>
      <sheetData sheetId="0" refreshError="1"/>
      <sheetData sheetId="1" refreshError="1"/>
      <sheetData sheetId="2" refreshError="1"/>
      <sheetData sheetId="3" refreshError="1"/>
      <sheetData sheetId="4" refreshError="1">
        <row r="5">
          <cell r="P5">
            <v>0</v>
          </cell>
        </row>
        <row r="8">
          <cell r="A8" t="str">
            <v>SECRETÁRIA DE ESTADO DA EDUCAÇÃO</v>
          </cell>
          <cell r="B8">
            <v>0</v>
          </cell>
          <cell r="C8">
            <v>0</v>
          </cell>
          <cell r="D8">
            <v>0</v>
          </cell>
          <cell r="E8">
            <v>0</v>
          </cell>
          <cell r="F8">
            <v>0</v>
          </cell>
          <cell r="G8">
            <v>0</v>
          </cell>
          <cell r="H8">
            <v>0</v>
          </cell>
          <cell r="I8">
            <v>0</v>
          </cell>
          <cell r="J8">
            <v>0</v>
          </cell>
          <cell r="K8">
            <v>0</v>
          </cell>
        </row>
      </sheetData>
      <sheetData sheetId="5" refreshError="1">
        <row r="5">
          <cell r="C5" t="str">
            <v>PREFEITURA DE ALTA FLORESTA</v>
          </cell>
          <cell r="H5" t="str">
            <v>PREFEITURA DE URUPA</v>
          </cell>
        </row>
        <row r="6">
          <cell r="C6" t="str">
            <v>PREFEITURA DE ALTO ALEGRE DOS PARECIS</v>
          </cell>
        </row>
        <row r="7">
          <cell r="C7" t="str">
            <v>PREFEITURA DE ALVORADA DO OESTE</v>
          </cell>
        </row>
        <row r="8">
          <cell r="C8" t="str">
            <v>PREFEITURA DE ARIQUEMES</v>
          </cell>
        </row>
        <row r="9">
          <cell r="C9" t="str">
            <v>PREFEITURA DE BURITIS</v>
          </cell>
        </row>
        <row r="10">
          <cell r="C10" t="str">
            <v>PREFEITURA DE CABIXI</v>
          </cell>
        </row>
        <row r="11">
          <cell r="C11" t="str">
            <v>PREFEITURA DE CACAULÂNDIA</v>
          </cell>
        </row>
        <row r="12">
          <cell r="C12" t="str">
            <v>PREFEITURA DE CACOAL</v>
          </cell>
        </row>
        <row r="13">
          <cell r="C13" t="str">
            <v>PREFEITURA DE CAMPO NOVO DE RONDÔNIA</v>
          </cell>
        </row>
        <row r="14">
          <cell r="C14" t="str">
            <v>PREFEITURA DE CANDEIAS DO JAMARI</v>
          </cell>
        </row>
        <row r="15">
          <cell r="C15" t="str">
            <v>PREFEITURA DE CASTANHEIRA</v>
          </cell>
        </row>
        <row r="16">
          <cell r="C16" t="str">
            <v>PREFEITURA DE CEREJEIRAS</v>
          </cell>
        </row>
        <row r="17">
          <cell r="C17" t="str">
            <v>PREFEITURA DE CHUPINGUAIA</v>
          </cell>
        </row>
        <row r="18">
          <cell r="C18" t="str">
            <v>PREFEITURA DE COLORADO DO OESTE</v>
          </cell>
        </row>
        <row r="19">
          <cell r="C19" t="str">
            <v>PREFEITURA DE CORUMBIARA</v>
          </cell>
        </row>
        <row r="20">
          <cell r="C20" t="str">
            <v>PREFEITURA DE COSTA MARQUES</v>
          </cell>
        </row>
        <row r="21">
          <cell r="C21" t="str">
            <v>PREFEITURA DE CUJUBIM</v>
          </cell>
        </row>
        <row r="22">
          <cell r="C22" t="str">
            <v>PREFEITURA DE ESPIGÃO DO OESTE</v>
          </cell>
        </row>
        <row r="23">
          <cell r="C23" t="str">
            <v>PREFEITURA DE GOVERNADOR JORGE TEIXEIRA</v>
          </cell>
        </row>
        <row r="24">
          <cell r="C24" t="str">
            <v>PREFEITURA DE GUAJARA MIRIM</v>
          </cell>
        </row>
        <row r="25">
          <cell r="C25" t="str">
            <v>PREFEITURA DE ITAPUÃ DO OESTE</v>
          </cell>
        </row>
        <row r="26">
          <cell r="C26" t="str">
            <v>PREFEITURA DE JARU</v>
          </cell>
        </row>
        <row r="27">
          <cell r="C27" t="str">
            <v>PREFEITURA DE  JI-PARANA</v>
          </cell>
        </row>
        <row r="28">
          <cell r="C28" t="str">
            <v>PREFEITURA DE MACHADINHO D'OESTE</v>
          </cell>
        </row>
        <row r="29">
          <cell r="C29" t="str">
            <v>PREFEITURA DE MINISTRO ANDREAZZA</v>
          </cell>
        </row>
        <row r="30">
          <cell r="C30" t="str">
            <v>PREFEITURA DE MIRANTE DA SERRA</v>
          </cell>
        </row>
        <row r="31">
          <cell r="C31" t="str">
            <v>PREFEITURA DE NOVA BRASILÂNDIA DO OESTE</v>
          </cell>
        </row>
        <row r="32">
          <cell r="C32" t="str">
            <v>PREFEITURA DE NOVA MAMORÉ</v>
          </cell>
        </row>
        <row r="33">
          <cell r="C33" t="str">
            <v>PREFEITURA DE NOVO HORIZONTE DO OESTE</v>
          </cell>
        </row>
        <row r="34">
          <cell r="C34" t="str">
            <v>PREFEITURA DE PARECIS</v>
          </cell>
        </row>
        <row r="35">
          <cell r="C35" t="str">
            <v>PREFEITURA DE PIMENTA BUENO</v>
          </cell>
        </row>
        <row r="36">
          <cell r="C36" t="str">
            <v>PREFEITURA DE PIMENTEIRAS DO OESTE</v>
          </cell>
        </row>
        <row r="37">
          <cell r="C37" t="str">
            <v>PREFEITURA DE PORTO VELHO</v>
          </cell>
        </row>
        <row r="38">
          <cell r="C38" t="str">
            <v>PREFEITURA DE PRESIDENTE MEDICI</v>
          </cell>
        </row>
        <row r="39">
          <cell r="C39" t="str">
            <v>PREFEITURA DE PRIMAVERA DE RONDÔNIA</v>
          </cell>
        </row>
        <row r="40">
          <cell r="C40" t="str">
            <v>PREFEITURA DE RIO CRESPO</v>
          </cell>
        </row>
        <row r="41">
          <cell r="C41" t="str">
            <v>PREFEITURA DE ROLIM DE MOURA</v>
          </cell>
        </row>
        <row r="42">
          <cell r="C42" t="str">
            <v>PREFEITURA DE SANTA LUZIA DO OESTE</v>
          </cell>
        </row>
        <row r="43">
          <cell r="C43" t="str">
            <v>PREFEITURA DE SÃO FELIPE DO OESTE</v>
          </cell>
        </row>
        <row r="44">
          <cell r="C44" t="str">
            <v>PREFEITURA DE SÃO FRANCISCO DO GUAPORÉ</v>
          </cell>
        </row>
        <row r="45">
          <cell r="C45" t="str">
            <v>PREFEITURA DE SÃO MIGUEL DO GUAPORÉ</v>
          </cell>
        </row>
        <row r="46">
          <cell r="C46" t="str">
            <v>PREFEITURA DE SERINGUEIRAS</v>
          </cell>
        </row>
        <row r="47">
          <cell r="C47" t="str">
            <v>PREFEITURA DE TEIXEIRÓPOLIS</v>
          </cell>
        </row>
        <row r="48">
          <cell r="C48" t="str">
            <v>PREFEITURA DE THEOBROMA</v>
          </cell>
        </row>
        <row r="49">
          <cell r="C49" t="str">
            <v>PREFEITURA DE URUPA</v>
          </cell>
        </row>
        <row r="50">
          <cell r="C50" t="str">
            <v>PREFEITURA DE VALE DO ANARI</v>
          </cell>
        </row>
        <row r="51">
          <cell r="C51" t="str">
            <v>PREFEITURA DE VALE DO PARAISO</v>
          </cell>
        </row>
        <row r="52">
          <cell r="C52" t="str">
            <v>PREFEITURA DE VILHENA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sheetName val="QCI"/>
      <sheetName val="RELEVANCIA"/>
      <sheetName val="RESUMO"/>
      <sheetName val="PLANILHA ORÇAM."/>
      <sheetName val="LOGO"/>
      <sheetName val="MEMORIA CALC."/>
      <sheetName val="COM DESONERADO"/>
      <sheetName val="COMP.NÃO.DESO."/>
      <sheetName val="Planilha1"/>
      <sheetName val="COMP.DESO."/>
      <sheetName val="COTAÇÕES"/>
      <sheetName val="CRONOGRAMA"/>
      <sheetName val="Orçamento Sintético"/>
      <sheetName val="BDI_NÃO_DESO"/>
      <sheetName val="Resumo do Orçamento"/>
      <sheetName val="CPUs"/>
      <sheetName val="Buttons"/>
      <sheetName val="BDI_DESO"/>
      <sheetName val="SEM DESONERADO"/>
    </sheetNames>
    <sheetDataSet>
      <sheetData sheetId="0">
        <row r="8">
          <cell r="B8" t="str">
            <v>SECRETÁRIA DE ESTADO DA EDUCAÇÃO</v>
          </cell>
        </row>
      </sheetData>
      <sheetData sheetId="1"/>
      <sheetData sheetId="2"/>
      <sheetData sheetId="3"/>
      <sheetData sheetId="4">
        <row r="5">
          <cell r="P5">
            <v>0</v>
          </cell>
        </row>
      </sheetData>
      <sheetData sheetId="5">
        <row r="5">
          <cell r="C5" t="str">
            <v>PREFEITURA DE ALTA FLORESTA</v>
          </cell>
          <cell r="H5" t="str">
            <v>PREFEITURA DE URUPA</v>
          </cell>
        </row>
        <row r="6">
          <cell r="C6" t="str">
            <v>PREFEITURA DE ALTO ALEGRE DOS PARECIS</v>
          </cell>
        </row>
        <row r="7">
          <cell r="C7" t="str">
            <v>PREFEITURA DE ALVORADA DO OESTE</v>
          </cell>
        </row>
        <row r="8">
          <cell r="C8" t="str">
            <v>PREFEITURA DE ARIQUEMES</v>
          </cell>
        </row>
        <row r="9">
          <cell r="C9" t="str">
            <v>PREFEITURA DE BURITIS</v>
          </cell>
        </row>
        <row r="10">
          <cell r="C10" t="str">
            <v>PREFEITURA DE CABIXI</v>
          </cell>
        </row>
        <row r="11">
          <cell r="C11" t="str">
            <v>PREFEITURA DE CACAULÂNDIA</v>
          </cell>
        </row>
        <row r="12">
          <cell r="C12" t="str">
            <v>PREFEITURA DE CACOAL</v>
          </cell>
        </row>
        <row r="13">
          <cell r="C13" t="str">
            <v>PREFEITURA DE CAMPO NOVO DE RONDÔNIA</v>
          </cell>
        </row>
        <row r="14">
          <cell r="C14" t="str">
            <v>PREFEITURA DE CANDEIAS DO JAMARI</v>
          </cell>
        </row>
        <row r="15">
          <cell r="C15" t="str">
            <v>PREFEITURA DE CASTANHEIRA</v>
          </cell>
        </row>
        <row r="16">
          <cell r="C16" t="str">
            <v>PREFEITURA DE CEREJEIRAS</v>
          </cell>
        </row>
        <row r="17">
          <cell r="C17" t="str">
            <v>PREFEITURA DE CHUPINGUAIA</v>
          </cell>
        </row>
        <row r="18">
          <cell r="C18" t="str">
            <v>PREFEITURA DE COLORADO DO OESTE</v>
          </cell>
        </row>
        <row r="19">
          <cell r="C19" t="str">
            <v>PREFEITURA DE CORUMBIARA</v>
          </cell>
        </row>
        <row r="20">
          <cell r="C20" t="str">
            <v>PREFEITURA DE COSTA MARQUES</v>
          </cell>
        </row>
        <row r="21">
          <cell r="C21" t="str">
            <v>PREFEITURA DE CUJUBIM</v>
          </cell>
        </row>
        <row r="22">
          <cell r="C22" t="str">
            <v>PREFEITURA DE ESPIGÃO DO OESTE</v>
          </cell>
        </row>
        <row r="23">
          <cell r="C23" t="str">
            <v>PREFEITURA DE GOVERNADOR JORGE TEIXEIRA</v>
          </cell>
        </row>
        <row r="24">
          <cell r="C24" t="str">
            <v>PREFEITURA DE GUAJARA MIRIM</v>
          </cell>
        </row>
        <row r="25">
          <cell r="C25" t="str">
            <v>PREFEITURA DE ITAPUÃ DO OESTE</v>
          </cell>
        </row>
        <row r="26">
          <cell r="C26" t="str">
            <v>PREFEITURA DE JARU</v>
          </cell>
        </row>
        <row r="27">
          <cell r="C27" t="str">
            <v>PREFEITURA DE  JI-PARANA</v>
          </cell>
        </row>
        <row r="28">
          <cell r="C28" t="str">
            <v>PREFEITURA DE MACHADINHO D'OESTE</v>
          </cell>
        </row>
        <row r="29">
          <cell r="C29" t="str">
            <v>PREFEITURA DE MINISTRO ANDREAZZA</v>
          </cell>
        </row>
        <row r="30">
          <cell r="C30" t="str">
            <v>PREFEITURA DE MIRANTE DA SERRA</v>
          </cell>
        </row>
        <row r="31">
          <cell r="C31" t="str">
            <v>PREFEITURA DE NOVA BRASILÂNDIA DO OESTE</v>
          </cell>
        </row>
        <row r="32">
          <cell r="C32" t="str">
            <v>PREFEITURA DE NOVA MAMORÉ</v>
          </cell>
        </row>
        <row r="33">
          <cell r="C33" t="str">
            <v>PREFEITURA DE NOVO HORIZONTE DO OESTE</v>
          </cell>
        </row>
        <row r="34">
          <cell r="C34" t="str">
            <v>PREFEITURA DE PARECIS</v>
          </cell>
        </row>
        <row r="35">
          <cell r="C35" t="str">
            <v>PREFEITURA DE PIMENTA BUENO</v>
          </cell>
        </row>
        <row r="36">
          <cell r="C36" t="str">
            <v>PREFEITURA DE PIMENTEIRAS DO OESTE</v>
          </cell>
        </row>
        <row r="37">
          <cell r="C37" t="str">
            <v>PREFEITURA DE PORTO VELHO</v>
          </cell>
        </row>
        <row r="38">
          <cell r="C38" t="str">
            <v>PREFEITURA DE PRESIDENTE MEDICI</v>
          </cell>
        </row>
        <row r="39">
          <cell r="C39" t="str">
            <v>PREFEITURA DE PRIMAVERA DE RONDÔNIA</v>
          </cell>
        </row>
        <row r="40">
          <cell r="C40" t="str">
            <v>PREFEITURA DE RIO CRESPO</v>
          </cell>
        </row>
        <row r="41">
          <cell r="C41" t="str">
            <v>PREFEITURA DE ROLIM DE MOURA</v>
          </cell>
        </row>
        <row r="42">
          <cell r="C42" t="str">
            <v>PREFEITURA DE SANTA LUZIA DO OESTE</v>
          </cell>
        </row>
        <row r="43">
          <cell r="C43" t="str">
            <v>PREFEITURA DE SÃO FELIPE DO OESTE</v>
          </cell>
        </row>
        <row r="44">
          <cell r="C44" t="str">
            <v>PREFEITURA DE SÃO FRANCISCO DO GUAPORÉ</v>
          </cell>
        </row>
        <row r="45">
          <cell r="C45" t="str">
            <v>PREFEITURA DE SÃO MIGUEL DO GUAPORÉ</v>
          </cell>
        </row>
        <row r="46">
          <cell r="C46" t="str">
            <v>PREFEITURA DE SERINGUEIRAS</v>
          </cell>
        </row>
        <row r="47">
          <cell r="C47" t="str">
            <v>PREFEITURA DE TEIXEIRÓPOLIS</v>
          </cell>
        </row>
        <row r="48">
          <cell r="C48" t="str">
            <v>PREFEITURA DE THEOBROMA</v>
          </cell>
        </row>
        <row r="49">
          <cell r="C49" t="str">
            <v>PREFEITURA DE URUPA</v>
          </cell>
        </row>
        <row r="50">
          <cell r="C50" t="str">
            <v>PREFEITURA DE VALE DO ANARI</v>
          </cell>
        </row>
        <row r="51">
          <cell r="C51" t="str">
            <v>PREFEITURA DE VALE DO PARAISO</v>
          </cell>
        </row>
        <row r="52">
          <cell r="C52" t="str">
            <v>PREFEITURA DE VILHENA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dades Escolares"/>
      <sheetName val="Tabelas"/>
      <sheetName val="Nota Explicativa"/>
      <sheetName val="Equivalências"/>
      <sheetName val="Resumo "/>
      <sheetName val="Orçamento"/>
      <sheetName val="RELATÓRIO COMPOSIÇÕES"/>
      <sheetName val="Somatório"/>
      <sheetName val="Cronograma"/>
      <sheetName val="Municípios - BDI"/>
      <sheetName val="Composição BDI"/>
      <sheetName val="Relatório CENTRAL"/>
      <sheetName val="Parc Maior Relev"/>
      <sheetName val="Composições"/>
      <sheetName val="Cotações"/>
      <sheetName val="Projeto Básico"/>
      <sheetName val="BM"/>
      <sheetName val="ORÇAMENTO PADRÃO v2.22.11.02"/>
    </sheetNames>
    <sheetDataSet>
      <sheetData sheetId="0" refreshError="1"/>
      <sheetData sheetId="1" refreshError="1"/>
      <sheetData sheetId="2"/>
      <sheetData sheetId="3" refreshError="1"/>
      <sheetData sheetId="4"/>
      <sheetData sheetId="5">
        <row r="5">
          <cell r="O5" t="str">
            <v/>
          </cell>
        </row>
        <row r="957">
          <cell r="Z957">
            <v>0</v>
          </cell>
        </row>
        <row r="973">
          <cell r="P973" t="str">
            <v>SERVIÇOS PRELIMINARES</v>
          </cell>
        </row>
        <row r="974">
          <cell r="P974" t="str">
            <v>TRANSPORTES</v>
          </cell>
        </row>
        <row r="975">
          <cell r="P975" t="str">
            <v>SERVIÇO EM TERRA</v>
          </cell>
        </row>
        <row r="976">
          <cell r="P976" t="str">
            <v>FUNDAÇÕES E SONDAGENS</v>
          </cell>
        </row>
        <row r="977">
          <cell r="P977" t="str">
            <v>ESTRUTURA</v>
          </cell>
        </row>
        <row r="978">
          <cell r="P978" t="str">
            <v>INSTALAÇÕES ELÉTRICAS</v>
          </cell>
        </row>
        <row r="979">
          <cell r="P979" t="str">
            <v>INSTALAÇÕES HIDROSSANITÁRIAS</v>
          </cell>
        </row>
        <row r="980">
          <cell r="P980" t="str">
            <v>INSTALAÇÕES ESPECIAIS</v>
          </cell>
        </row>
        <row r="981">
          <cell r="P981" t="str">
            <v>ALVENARIAS E DIVISÓRIAS</v>
          </cell>
        </row>
        <row r="982">
          <cell r="P982" t="str">
            <v>ALVENARIA AUTO-PORTANTE</v>
          </cell>
        </row>
        <row r="983">
          <cell r="P983" t="str">
            <v>IMPERMEABILIZAÇÃO</v>
          </cell>
        </row>
        <row r="984">
          <cell r="P984" t="str">
            <v>ISOLAMENTO TÉRMICO E ACÚSTICO</v>
          </cell>
        </row>
        <row r="985">
          <cell r="P985" t="str">
            <v>ESTRUTURA DE MADEIRA</v>
          </cell>
        </row>
        <row r="986">
          <cell r="P986" t="str">
            <v>ESTRUTURAS METÁLICAS</v>
          </cell>
        </row>
        <row r="987">
          <cell r="P987" t="str">
            <v>COBERTURAS</v>
          </cell>
        </row>
        <row r="988">
          <cell r="P988" t="str">
            <v>ESQUADRIAS DE MADEIRA</v>
          </cell>
        </row>
        <row r="989">
          <cell r="P989" t="str">
            <v>ESQUADRIAS METÁLICAS</v>
          </cell>
        </row>
        <row r="990">
          <cell r="P990" t="str">
            <v>VIDROS</v>
          </cell>
        </row>
        <row r="991">
          <cell r="P991" t="str">
            <v>REVESTIMENTO DE PAREDE</v>
          </cell>
        </row>
        <row r="992">
          <cell r="P992" t="str">
            <v>FORROS</v>
          </cell>
        </row>
        <row r="993">
          <cell r="P993" t="str">
            <v>REVESTIMENTO DE PISO</v>
          </cell>
        </row>
        <row r="994">
          <cell r="P994" t="str">
            <v>FERRAGENS</v>
          </cell>
        </row>
        <row r="995">
          <cell r="P995" t="str">
            <v>MARCENARIA</v>
          </cell>
        </row>
        <row r="996">
          <cell r="P996" t="str">
            <v>ADMINISTRAÇÃO</v>
          </cell>
        </row>
        <row r="997">
          <cell r="P997" t="str">
            <v>PINTURA</v>
          </cell>
        </row>
        <row r="998">
          <cell r="P998" t="str">
            <v>DIVERSOS</v>
          </cell>
        </row>
      </sheetData>
      <sheetData sheetId="6" refreshError="1"/>
      <sheetData sheetId="7"/>
      <sheetData sheetId="8">
        <row r="101">
          <cell r="D101" t="str">
            <v>SERVIÇOS PRELIMINARES</v>
          </cell>
          <cell r="F101">
            <v>1</v>
          </cell>
          <cell r="G101">
            <v>0</v>
          </cell>
          <cell r="J101">
            <v>0</v>
          </cell>
        </row>
        <row r="102">
          <cell r="D102" t="str">
            <v>TRANSPORTES</v>
          </cell>
          <cell r="F102">
            <v>0.48</v>
          </cell>
          <cell r="G102">
            <v>0.52</v>
          </cell>
        </row>
        <row r="103">
          <cell r="D103" t="str">
            <v>SERVIÇO EM TERRA</v>
          </cell>
          <cell r="F103">
            <v>1</v>
          </cell>
          <cell r="G103">
            <v>0</v>
          </cell>
        </row>
        <row r="104">
          <cell r="D104" t="str">
            <v>FUNDAÇÕES E SONDAGENS</v>
          </cell>
          <cell r="F104">
            <v>1</v>
          </cell>
          <cell r="G104">
            <v>0</v>
          </cell>
        </row>
        <row r="105">
          <cell r="D105" t="str">
            <v>ESTRUTURA</v>
          </cell>
          <cell r="F105">
            <v>0.49</v>
          </cell>
          <cell r="G105">
            <v>0.51</v>
          </cell>
        </row>
        <row r="106">
          <cell r="D106" t="str">
            <v>INST.ELET/TELEFÔNICA/CABEAMENTO ESTRUTURADO</v>
          </cell>
          <cell r="F106">
            <v>0.4</v>
          </cell>
          <cell r="G106">
            <v>0.6</v>
          </cell>
        </row>
        <row r="107">
          <cell r="D107" t="str">
            <v>INSTALAÇÕES HIDROSSANITÁRIAS</v>
          </cell>
          <cell r="F107">
            <v>0.48</v>
          </cell>
          <cell r="G107">
            <v>0.52</v>
          </cell>
        </row>
        <row r="108">
          <cell r="D108" t="str">
            <v>INSTALAÇÕES ESPECIAIS</v>
          </cell>
          <cell r="F108">
            <v>1</v>
          </cell>
          <cell r="G108">
            <v>0</v>
          </cell>
        </row>
        <row r="109">
          <cell r="D109" t="str">
            <v>ALVENARIA E DIVISÓRIAS</v>
          </cell>
          <cell r="F109">
            <v>1</v>
          </cell>
          <cell r="G109">
            <v>0</v>
          </cell>
        </row>
        <row r="110">
          <cell r="D110" t="str">
            <v>ALVENARIA AUTO-PORTANTE</v>
          </cell>
          <cell r="F110">
            <v>1</v>
          </cell>
          <cell r="G110">
            <v>0</v>
          </cell>
        </row>
        <row r="111">
          <cell r="D111" t="str">
            <v>IMPERMEABILIZAÇÃO</v>
          </cell>
          <cell r="F111">
            <v>1</v>
          </cell>
          <cell r="G111">
            <v>0</v>
          </cell>
        </row>
        <row r="112">
          <cell r="D112" t="str">
            <v>ISOLAMENTO TÉRMICO E ACÚSTICO</v>
          </cell>
          <cell r="F112">
            <v>0.5</v>
          </cell>
          <cell r="G112">
            <v>0.5</v>
          </cell>
        </row>
        <row r="113">
          <cell r="D113" t="str">
            <v>ESTRUTURA DE MADEIRA</v>
          </cell>
          <cell r="F113">
            <v>0.4</v>
          </cell>
          <cell r="G113">
            <v>0.6</v>
          </cell>
        </row>
        <row r="114">
          <cell r="D114" t="str">
            <v>ESTRUTURA METÁLICA</v>
          </cell>
          <cell r="F114">
            <v>0.35</v>
          </cell>
          <cell r="G114">
            <v>0.65</v>
          </cell>
        </row>
        <row r="115">
          <cell r="D115" t="str">
            <v>COBERTURAS</v>
          </cell>
          <cell r="F115">
            <v>0</v>
          </cell>
          <cell r="G115">
            <v>1</v>
          </cell>
        </row>
        <row r="116">
          <cell r="D116" t="str">
            <v>ESQUADRIAS DE MADEIRA</v>
          </cell>
          <cell r="F116">
            <v>0.54</v>
          </cell>
          <cell r="G116">
            <v>0.45999999999999996</v>
          </cell>
        </row>
        <row r="117">
          <cell r="D117" t="str">
            <v>ESQUADRIAS METÁLICAS</v>
          </cell>
          <cell r="F117">
            <v>0.49</v>
          </cell>
          <cell r="G117">
            <v>0.51</v>
          </cell>
        </row>
        <row r="118">
          <cell r="D118" t="str">
            <v>VIDROS</v>
          </cell>
          <cell r="F118">
            <v>0</v>
          </cell>
          <cell r="G118">
            <v>1</v>
          </cell>
        </row>
        <row r="119">
          <cell r="D119" t="str">
            <v>REVESTIMENTO DE PAREDE</v>
          </cell>
          <cell r="F119">
            <v>0.32</v>
          </cell>
          <cell r="G119">
            <v>0.67999999999999994</v>
          </cell>
        </row>
        <row r="120">
          <cell r="D120" t="str">
            <v>FORROS</v>
          </cell>
          <cell r="F120">
            <v>0.24</v>
          </cell>
          <cell r="G120">
            <v>0.76</v>
          </cell>
        </row>
        <row r="121">
          <cell r="D121" t="str">
            <v>REVESTIMENTO DE PISO</v>
          </cell>
          <cell r="F121">
            <v>0.49</v>
          </cell>
          <cell r="G121">
            <v>0.51</v>
          </cell>
        </row>
        <row r="122">
          <cell r="D122" t="str">
            <v>FERRAGENS</v>
          </cell>
          <cell r="F122">
            <v>0</v>
          </cell>
          <cell r="G122">
            <v>1</v>
          </cell>
        </row>
        <row r="123">
          <cell r="D123" t="str">
            <v>MARCENARIA</v>
          </cell>
          <cell r="F123">
            <v>0.4</v>
          </cell>
          <cell r="G123">
            <v>0.6</v>
          </cell>
        </row>
        <row r="124">
          <cell r="D124" t="str">
            <v>ADMINISTRAÇÃO - MENSALISTAS</v>
          </cell>
          <cell r="F124">
            <v>0.49</v>
          </cell>
          <cell r="G124">
            <v>0.51</v>
          </cell>
        </row>
        <row r="125">
          <cell r="D125" t="str">
            <v>PINTURA</v>
          </cell>
          <cell r="F125">
            <v>0</v>
          </cell>
          <cell r="G125">
            <v>1</v>
          </cell>
        </row>
        <row r="126">
          <cell r="D126" t="str">
            <v>DIVERSOS</v>
          </cell>
          <cell r="F126">
            <v>0.46</v>
          </cell>
          <cell r="G126">
            <v>0.54</v>
          </cell>
        </row>
      </sheetData>
      <sheetData sheetId="9"/>
      <sheetData sheetId="10">
        <row r="30">
          <cell r="D30">
            <v>0.18240000000000001</v>
          </cell>
        </row>
      </sheetData>
      <sheetData sheetId="11">
        <row r="14">
          <cell r="E14">
            <v>0</v>
          </cell>
        </row>
      </sheetData>
      <sheetData sheetId="12"/>
      <sheetData sheetId="13" refreshError="1"/>
      <sheetData sheetId="14" refreshError="1"/>
      <sheetData sheetId="15" refreshError="1"/>
      <sheetData sheetId="16">
        <row r="14">
          <cell r="P14">
            <v>1</v>
          </cell>
        </row>
        <row r="17">
          <cell r="R17">
            <v>1</v>
          </cell>
          <cell r="S17">
            <v>2</v>
          </cell>
          <cell r="T17">
            <v>3</v>
          </cell>
          <cell r="U17">
            <v>4</v>
          </cell>
          <cell r="V17">
            <v>5</v>
          </cell>
          <cell r="W17">
            <v>6</v>
          </cell>
          <cell r="X17">
            <v>7</v>
          </cell>
          <cell r="Y17">
            <v>8</v>
          </cell>
          <cell r="Z17">
            <v>9</v>
          </cell>
          <cell r="AA17">
            <v>10</v>
          </cell>
          <cell r="AB17">
            <v>11</v>
          </cell>
          <cell r="AC17">
            <v>12</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dades Escolares"/>
      <sheetName val="Tabelas"/>
      <sheetName val="Nota Explicativa"/>
      <sheetName val="Equivalências"/>
      <sheetName val="Resumo "/>
      <sheetName val="Orçamento"/>
      <sheetName val="RELATÓRIO COMPOSIÇÕES"/>
      <sheetName val="Somatório"/>
      <sheetName val="Cronograma"/>
      <sheetName val="Municípios - BDI"/>
      <sheetName val="Composição BDI"/>
      <sheetName val="Relatório CENTRAL"/>
      <sheetName val="Parc Maior Relev"/>
      <sheetName val="Composições"/>
      <sheetName val="Cotações"/>
      <sheetName val="Projeto Básico"/>
      <sheetName val="BM"/>
    </sheetNames>
    <sheetDataSet>
      <sheetData sheetId="0"/>
      <sheetData sheetId="1"/>
      <sheetData sheetId="2"/>
      <sheetData sheetId="3"/>
      <sheetData sheetId="4"/>
      <sheetData sheetId="5">
        <row r="5">
          <cell r="X5">
            <v>52069630</v>
          </cell>
        </row>
        <row r="1442">
          <cell r="Z1442">
            <v>3287865.6799999997</v>
          </cell>
        </row>
        <row r="1458">
          <cell r="P1458" t="str">
            <v>SERVIÇOS PRELIMINARES</v>
          </cell>
        </row>
        <row r="1459">
          <cell r="P1459" t="str">
            <v>TRANSPORTES</v>
          </cell>
        </row>
        <row r="1460">
          <cell r="P1460" t="str">
            <v>SERVIÇO EM TERRA</v>
          </cell>
        </row>
        <row r="1461">
          <cell r="P1461" t="str">
            <v>FUNDAÇÕES E SONDAGENS</v>
          </cell>
        </row>
        <row r="1462">
          <cell r="P1462" t="str">
            <v>ESTRUTURA</v>
          </cell>
        </row>
        <row r="1463">
          <cell r="P1463" t="str">
            <v>INSTALAÇÕES ELÉTRICAS</v>
          </cell>
        </row>
        <row r="1464">
          <cell r="P1464" t="str">
            <v>INSTALAÇÕES HIDROSSANITÁRIAS</v>
          </cell>
        </row>
        <row r="1465">
          <cell r="P1465" t="str">
            <v>INSTALAÇÕES ESPECIAIS</v>
          </cell>
        </row>
        <row r="1466">
          <cell r="P1466" t="str">
            <v>ALVENARIAS E DIVISÓRIAS</v>
          </cell>
        </row>
        <row r="1467">
          <cell r="P1467" t="str">
            <v>ALVENARIA AUTO-PORTANTE</v>
          </cell>
        </row>
        <row r="1468">
          <cell r="P1468" t="str">
            <v>IMPERMEABILIZAÇÃO</v>
          </cell>
        </row>
        <row r="1469">
          <cell r="P1469" t="str">
            <v>ISOLAMENTO TÉRMICO E ACÚSTICO</v>
          </cell>
        </row>
        <row r="1470">
          <cell r="P1470" t="str">
            <v>ESTRUTURA DE MADEIRA</v>
          </cell>
        </row>
        <row r="1471">
          <cell r="P1471" t="str">
            <v>ESTRUTURAS METÁLICAS</v>
          </cell>
        </row>
        <row r="1472">
          <cell r="P1472" t="str">
            <v>COBERTURAS</v>
          </cell>
        </row>
        <row r="1473">
          <cell r="P1473" t="str">
            <v>ESQUADRIAS DE MADEIRA</v>
          </cell>
        </row>
        <row r="1474">
          <cell r="P1474" t="str">
            <v>ESQUADRIAS METÁLICAS</v>
          </cell>
        </row>
        <row r="1475">
          <cell r="P1475" t="str">
            <v>VIDROS</v>
          </cell>
        </row>
        <row r="1476">
          <cell r="P1476" t="str">
            <v>REVESTIMENTO DE PAREDE</v>
          </cell>
        </row>
        <row r="1477">
          <cell r="P1477" t="str">
            <v>FORROS</v>
          </cell>
        </row>
        <row r="1478">
          <cell r="P1478" t="str">
            <v>REVESTIMENTO DE PISO</v>
          </cell>
        </row>
        <row r="1479">
          <cell r="P1479" t="str">
            <v>FERRAGENS</v>
          </cell>
        </row>
        <row r="1480">
          <cell r="P1480" t="str">
            <v>MARCENARIA</v>
          </cell>
        </row>
        <row r="1481">
          <cell r="P1481" t="str">
            <v>ADMINISTRAÇÃO</v>
          </cell>
        </row>
        <row r="1482">
          <cell r="P1482" t="str">
            <v>PINTURA</v>
          </cell>
        </row>
        <row r="1483">
          <cell r="P1483" t="str">
            <v>DIVERSOS</v>
          </cell>
        </row>
      </sheetData>
      <sheetData sheetId="6"/>
      <sheetData sheetId="7"/>
      <sheetData sheetId="8">
        <row r="101">
          <cell r="D101" t="str">
            <v>SERVIÇOS PRELIMINARES</v>
          </cell>
          <cell r="F101">
            <v>1</v>
          </cell>
          <cell r="G101">
            <v>0</v>
          </cell>
          <cell r="J101">
            <v>0</v>
          </cell>
        </row>
        <row r="102">
          <cell r="D102" t="str">
            <v>TRANSPORTES</v>
          </cell>
          <cell r="F102">
            <v>0.48</v>
          </cell>
          <cell r="G102">
            <v>0.52</v>
          </cell>
        </row>
        <row r="103">
          <cell r="D103" t="str">
            <v>SERVIÇO EM TERRA</v>
          </cell>
          <cell r="F103">
            <v>1</v>
          </cell>
          <cell r="G103">
            <v>0</v>
          </cell>
        </row>
        <row r="104">
          <cell r="D104" t="str">
            <v>FUNDAÇÕES E SONDAGENS</v>
          </cell>
          <cell r="F104">
            <v>1</v>
          </cell>
          <cell r="G104">
            <v>0</v>
          </cell>
        </row>
        <row r="105">
          <cell r="D105" t="str">
            <v>ESTRUTURA</v>
          </cell>
          <cell r="F105">
            <v>0.49</v>
          </cell>
          <cell r="G105">
            <v>0.51</v>
          </cell>
        </row>
        <row r="106">
          <cell r="D106" t="str">
            <v>INST.ELET/TELEFÔNICA/CABEAMENTO ESTRUTURADO</v>
          </cell>
          <cell r="F106">
            <v>0.4</v>
          </cell>
          <cell r="G106">
            <v>0.6</v>
          </cell>
        </row>
        <row r="107">
          <cell r="D107" t="str">
            <v>INSTALAÇÕES HIDROSSANITÁRIAS</v>
          </cell>
          <cell r="F107">
            <v>0.48</v>
          </cell>
          <cell r="G107">
            <v>0.52</v>
          </cell>
        </row>
        <row r="108">
          <cell r="D108" t="str">
            <v>INSTALAÇÕES ESPECIAIS</v>
          </cell>
          <cell r="F108">
            <v>1</v>
          </cell>
          <cell r="G108">
            <v>0</v>
          </cell>
        </row>
        <row r="109">
          <cell r="D109" t="str">
            <v>ALVENARIA E DIVISÓRIAS</v>
          </cell>
          <cell r="F109">
            <v>1</v>
          </cell>
          <cell r="G109">
            <v>0</v>
          </cell>
        </row>
        <row r="110">
          <cell r="D110" t="str">
            <v>ALVENARIA AUTO-PORTANTE</v>
          </cell>
          <cell r="F110">
            <v>1</v>
          </cell>
          <cell r="G110">
            <v>0</v>
          </cell>
        </row>
        <row r="111">
          <cell r="D111" t="str">
            <v>IMPERMEABILIZAÇÃO</v>
          </cell>
          <cell r="F111">
            <v>1</v>
          </cell>
          <cell r="G111">
            <v>0</v>
          </cell>
        </row>
        <row r="112">
          <cell r="D112" t="str">
            <v>ISOLAMENTO TÉRMICO E ACÚSTICO</v>
          </cell>
          <cell r="F112">
            <v>0.5</v>
          </cell>
          <cell r="G112">
            <v>0.5</v>
          </cell>
        </row>
        <row r="113">
          <cell r="D113" t="str">
            <v>ESTRUTURA DE MADEIRA</v>
          </cell>
          <cell r="F113">
            <v>0.4</v>
          </cell>
          <cell r="G113">
            <v>0.6</v>
          </cell>
        </row>
        <row r="114">
          <cell r="D114" t="str">
            <v>ESTRUTURA METÁLICA</v>
          </cell>
          <cell r="F114">
            <v>0.35</v>
          </cell>
          <cell r="G114">
            <v>0.65</v>
          </cell>
        </row>
        <row r="115">
          <cell r="D115" t="str">
            <v>COBERTURAS</v>
          </cell>
          <cell r="F115">
            <v>0</v>
          </cell>
          <cell r="G115">
            <v>1</v>
          </cell>
        </row>
        <row r="116">
          <cell r="D116" t="str">
            <v>ESQUADRIAS DE MADEIRA</v>
          </cell>
          <cell r="F116">
            <v>0.54</v>
          </cell>
          <cell r="G116">
            <v>0.45999999999999996</v>
          </cell>
        </row>
        <row r="117">
          <cell r="D117" t="str">
            <v>ESQUADRIAS METÁLICAS</v>
          </cell>
          <cell r="F117">
            <v>0.49</v>
          </cell>
          <cell r="G117">
            <v>0.51</v>
          </cell>
        </row>
        <row r="118">
          <cell r="D118" t="str">
            <v>VIDROS</v>
          </cell>
          <cell r="F118">
            <v>0</v>
          </cell>
          <cell r="G118">
            <v>1</v>
          </cell>
        </row>
        <row r="119">
          <cell r="D119" t="str">
            <v>REVESTIMENTO DE PAREDE</v>
          </cell>
          <cell r="F119">
            <v>0.32</v>
          </cell>
          <cell r="G119">
            <v>0.67999999999999994</v>
          </cell>
        </row>
        <row r="120">
          <cell r="D120" t="str">
            <v>FORROS</v>
          </cell>
          <cell r="F120">
            <v>0.24</v>
          </cell>
          <cell r="G120">
            <v>0.76</v>
          </cell>
        </row>
        <row r="121">
          <cell r="D121" t="str">
            <v>REVESTIMENTO DE PISO</v>
          </cell>
          <cell r="F121">
            <v>0.49</v>
          </cell>
          <cell r="G121">
            <v>0.51</v>
          </cell>
        </row>
        <row r="122">
          <cell r="D122" t="str">
            <v>FERRAGENS</v>
          </cell>
          <cell r="F122">
            <v>0</v>
          </cell>
          <cell r="G122">
            <v>1</v>
          </cell>
        </row>
        <row r="123">
          <cell r="D123" t="str">
            <v>MARCENARIA</v>
          </cell>
          <cell r="F123">
            <v>0.4</v>
          </cell>
          <cell r="G123">
            <v>0.6</v>
          </cell>
        </row>
        <row r="124">
          <cell r="D124" t="str">
            <v>ADMINISTRAÇÃO - MENSALISTAS</v>
          </cell>
          <cell r="F124">
            <v>0.49</v>
          </cell>
          <cell r="G124">
            <v>0.51</v>
          </cell>
        </row>
        <row r="125">
          <cell r="D125" t="str">
            <v>PINTURA</v>
          </cell>
          <cell r="F125">
            <v>0</v>
          </cell>
          <cell r="G125">
            <v>1</v>
          </cell>
        </row>
        <row r="126">
          <cell r="D126" t="str">
            <v>DIVERSOS</v>
          </cell>
          <cell r="F126">
            <v>0.46</v>
          </cell>
          <cell r="G126">
            <v>0.54</v>
          </cell>
        </row>
      </sheetData>
      <sheetData sheetId="9"/>
      <sheetData sheetId="10">
        <row r="30">
          <cell r="D30">
            <v>0.26429999999999998</v>
          </cell>
        </row>
      </sheetData>
      <sheetData sheetId="11"/>
      <sheetData sheetId="12"/>
      <sheetData sheetId="13"/>
      <sheetData sheetId="14"/>
      <sheetData sheetId="15"/>
      <sheetData sheetId="16">
        <row r="14">
          <cell r="P14">
            <v>1</v>
          </cell>
        </row>
        <row r="17">
          <cell r="R17">
            <v>1</v>
          </cell>
          <cell r="S17">
            <v>2</v>
          </cell>
          <cell r="T17">
            <v>3</v>
          </cell>
          <cell r="U17">
            <v>4</v>
          </cell>
          <cell r="V17">
            <v>5</v>
          </cell>
          <cell r="W17">
            <v>6</v>
          </cell>
          <cell r="X17">
            <v>7</v>
          </cell>
          <cell r="Y17">
            <v>8</v>
          </cell>
          <cell r="Z17">
            <v>9</v>
          </cell>
          <cell r="AA17">
            <v>10</v>
          </cell>
          <cell r="AB17">
            <v>11</v>
          </cell>
          <cell r="AC17">
            <v>12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Explicativa"/>
      <sheetName val="RELEVÂNCIA"/>
      <sheetName val="RESUMO "/>
      <sheetName val="Orçamento Sintético"/>
      <sheetName val="BDI_NÃO_DESO"/>
      <sheetName val="Curva ABC de Serviços "/>
      <sheetName val="Orçamento Analítico"/>
      <sheetName val="CRONOGRAMA "/>
    </sheetNames>
    <sheetDataSet>
      <sheetData sheetId="0" refreshError="1"/>
      <sheetData sheetId="1" refreshError="1"/>
      <sheetData sheetId="2">
        <row r="57">
          <cell r="I57" t="e">
            <v>#REF!</v>
          </cell>
        </row>
      </sheetData>
      <sheetData sheetId="3">
        <row r="21">
          <cell r="J21">
            <v>960945.45000000007</v>
          </cell>
        </row>
        <row r="189">
          <cell r="K189">
            <v>3.645828188757496E-3</v>
          </cell>
        </row>
        <row r="578">
          <cell r="D578" t="str">
            <v>DRENAGEM GERAL</v>
          </cell>
        </row>
        <row r="727">
          <cell r="D727" t="str">
            <v>BLOCO 2 - COZINHA/AUDITÓRIO/LABORATÓRIO/LANCHONETE</v>
          </cell>
        </row>
        <row r="1271">
          <cell r="D1271" t="str">
            <v>SISTEMA DE PROTEÇÃO E COMBATE A INCÊNDIO GERAL</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4.xml"/><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5.xml"/><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6.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6"/>
  <sheetViews>
    <sheetView view="pageBreakPreview" zoomScaleNormal="100" zoomScaleSheetLayoutView="100" workbookViewId="0">
      <selection activeCell="B37" sqref="B37"/>
    </sheetView>
  </sheetViews>
  <sheetFormatPr defaultColWidth="8" defaultRowHeight="13.5" x14ac:dyDescent="0.2"/>
  <cols>
    <col min="1" max="1" width="8" style="45" customWidth="1"/>
    <col min="2" max="2" width="50.875" style="43" bestFit="1" customWidth="1"/>
    <col min="3" max="3" width="16.375" style="40" bestFit="1" customWidth="1"/>
    <col min="4" max="4" width="8.5" style="57" bestFit="1" customWidth="1"/>
    <col min="5" max="16384" width="8" style="40"/>
  </cols>
  <sheetData>
    <row r="1" spans="1:4" s="272" customFormat="1" ht="39" customHeight="1" x14ac:dyDescent="0.2">
      <c r="A1" s="294" t="s">
        <v>5397</v>
      </c>
      <c r="B1" s="295"/>
      <c r="C1" s="295"/>
      <c r="D1" s="295"/>
    </row>
    <row r="2" spans="1:4" s="272" customFormat="1" ht="28.5" customHeight="1" x14ac:dyDescent="0.2">
      <c r="A2" s="296" t="s">
        <v>5398</v>
      </c>
      <c r="B2" s="295"/>
      <c r="C2" s="295"/>
      <c r="D2" s="295"/>
    </row>
    <row r="3" spans="1:4" s="272" customFormat="1" ht="24.75" customHeight="1" x14ac:dyDescent="0.2">
      <c r="A3" s="296" t="s">
        <v>5399</v>
      </c>
      <c r="B3" s="295"/>
      <c r="C3" s="295"/>
      <c r="D3" s="295"/>
    </row>
    <row r="4" spans="1:4" s="272" customFormat="1" ht="14.25" x14ac:dyDescent="0.2">
      <c r="A4" s="284" t="s">
        <v>3535</v>
      </c>
      <c r="B4" s="297">
        <v>0.2034</v>
      </c>
      <c r="C4" s="297"/>
      <c r="D4" s="297"/>
    </row>
    <row r="5" spans="1:4" ht="15" x14ac:dyDescent="0.25">
      <c r="A5" s="298" t="s">
        <v>3536</v>
      </c>
      <c r="B5" s="299"/>
      <c r="C5" s="299"/>
      <c r="D5" s="300"/>
    </row>
    <row r="6" spans="1:4" s="47" customFormat="1" ht="31.5" customHeight="1" x14ac:dyDescent="0.2">
      <c r="A6" s="261" t="s">
        <v>1</v>
      </c>
      <c r="B6" s="262" t="s">
        <v>4</v>
      </c>
      <c r="C6" s="60" t="s">
        <v>2062</v>
      </c>
      <c r="D6" s="61" t="s">
        <v>9</v>
      </c>
    </row>
    <row r="7" spans="1:4" s="49" customFormat="1" ht="12.75" customHeight="1" x14ac:dyDescent="0.2">
      <c r="A7" s="259" t="s">
        <v>10</v>
      </c>
      <c r="B7" s="10" t="s">
        <v>11</v>
      </c>
      <c r="C7" s="91">
        <f ca="1">'Orçamento Sintético'!L13</f>
        <v>1936430.6</v>
      </c>
      <c r="D7" s="105">
        <f ca="1">'Orçamento Sintético'!M13</f>
        <v>0.14302609802221455</v>
      </c>
    </row>
    <row r="8" spans="1:4" s="49" customFormat="1" ht="12.75" customHeight="1" x14ac:dyDescent="0.2">
      <c r="A8" s="258" t="s">
        <v>12</v>
      </c>
      <c r="B8" s="13" t="s">
        <v>13</v>
      </c>
      <c r="C8" s="92">
        <f ca="1">'Orçamento Sintético'!L14</f>
        <v>376923.23</v>
      </c>
      <c r="D8" s="106">
        <f ca="1">'Orçamento Sintético'!M14</f>
        <v>2.7839809410587557E-2</v>
      </c>
    </row>
    <row r="9" spans="1:4" s="49" customFormat="1" ht="12.75" x14ac:dyDescent="0.2">
      <c r="A9" s="258" t="s">
        <v>27</v>
      </c>
      <c r="B9" s="13" t="s">
        <v>28</v>
      </c>
      <c r="C9" s="92">
        <f>'Orçamento Sintético'!L20</f>
        <v>1218211.4300000002</v>
      </c>
      <c r="D9" s="106">
        <f ca="1">'Orçamento Sintético'!M20</f>
        <v>8.9977935382224469E-2</v>
      </c>
    </row>
    <row r="10" spans="1:4" s="50" customFormat="1" ht="12.75" customHeight="1" x14ac:dyDescent="0.2">
      <c r="A10" s="258" t="s">
        <v>45</v>
      </c>
      <c r="B10" s="13" t="s">
        <v>46</v>
      </c>
      <c r="C10" s="92">
        <f>'Orçamento Sintético'!L26</f>
        <v>251521.24</v>
      </c>
      <c r="D10" s="106">
        <f ca="1">'Orçamento Sintético'!M26</f>
        <v>1.8577532046286063E-2</v>
      </c>
    </row>
    <row r="11" spans="1:4" s="49" customFormat="1" ht="15.75" customHeight="1" x14ac:dyDescent="0.2">
      <c r="A11" s="258" t="s">
        <v>62</v>
      </c>
      <c r="B11" s="13" t="s">
        <v>3537</v>
      </c>
      <c r="C11" s="92">
        <f>'Orçamento Sintético'!L31</f>
        <v>74184.42</v>
      </c>
      <c r="D11" s="106">
        <f ca="1">'Orçamento Sintético'!M31</f>
        <v>5.4793123629843128E-3</v>
      </c>
    </row>
    <row r="12" spans="1:4" s="49" customFormat="1" ht="16.5" customHeight="1" x14ac:dyDescent="0.2">
      <c r="A12" s="258" t="s">
        <v>127</v>
      </c>
      <c r="B12" s="13" t="s">
        <v>3538</v>
      </c>
      <c r="C12" s="92">
        <f>'Orçamento Sintético'!L74</f>
        <v>15590.28</v>
      </c>
      <c r="D12" s="106">
        <f ca="1">'Orçamento Sintético'!M74</f>
        <v>1.1515088201321394E-3</v>
      </c>
    </row>
    <row r="13" spans="1:4" s="49" customFormat="1" ht="15" customHeight="1" x14ac:dyDescent="0.2">
      <c r="A13" s="259" t="s">
        <v>133</v>
      </c>
      <c r="B13" s="10" t="s">
        <v>134</v>
      </c>
      <c r="C13" s="91">
        <f>'Orçamento Sintético'!L76</f>
        <v>439683.49000000005</v>
      </c>
      <c r="D13" s="105">
        <f ca="1">'Orçamento Sintético'!M76</f>
        <v>3.2472078530581129E-2</v>
      </c>
    </row>
    <row r="14" spans="1:4" s="51" customFormat="1" ht="12.75" customHeight="1" x14ac:dyDescent="0.2">
      <c r="A14" s="258" t="s">
        <v>135</v>
      </c>
      <c r="B14" s="13" t="s">
        <v>136</v>
      </c>
      <c r="C14" s="92">
        <f>'Orçamento Sintético'!L77</f>
        <v>123244.95000000001</v>
      </c>
      <c r="D14" s="106">
        <f ca="1">'Orçamento Sintético'!M77</f>
        <v>9.1029569040289547E-3</v>
      </c>
    </row>
    <row r="15" spans="1:4" s="51" customFormat="1" ht="12.75" customHeight="1" x14ac:dyDescent="0.2">
      <c r="A15" s="258" t="s">
        <v>257</v>
      </c>
      <c r="B15" s="13" t="s">
        <v>258</v>
      </c>
      <c r="C15" s="92">
        <f>'Orçamento Sintético'!L128</f>
        <v>80440.84</v>
      </c>
      <c r="D15" s="106">
        <f ca="1">'Orçamento Sintético'!M128</f>
        <v>5.9414158539062931E-3</v>
      </c>
    </row>
    <row r="16" spans="1:4" s="51" customFormat="1" ht="12.75" customHeight="1" x14ac:dyDescent="0.2">
      <c r="A16" s="258" t="s">
        <v>347</v>
      </c>
      <c r="B16" s="13" t="s">
        <v>348</v>
      </c>
      <c r="C16" s="92">
        <f>'Orçamento Sintético'!L187</f>
        <v>66619.789999999994</v>
      </c>
      <c r="D16" s="106">
        <f>'[5]Orçamento Sintético'!K189</f>
        <v>3.645828188757496E-3</v>
      </c>
    </row>
    <row r="17" spans="1:4" s="51" customFormat="1" ht="12.75" customHeight="1" x14ac:dyDescent="0.2">
      <c r="A17" s="258" t="s">
        <v>403</v>
      </c>
      <c r="B17" s="13" t="s">
        <v>3539</v>
      </c>
      <c r="C17" s="92">
        <f>'Orçamento Sintético'!L235</f>
        <v>41483.19999999999</v>
      </c>
      <c r="D17" s="106">
        <f ca="1">'Orçamento Sintético'!M235</f>
        <v>3.0639777276165376E-3</v>
      </c>
    </row>
    <row r="18" spans="1:4" s="51" customFormat="1" ht="12.75" x14ac:dyDescent="0.2">
      <c r="A18" s="258" t="s">
        <v>477</v>
      </c>
      <c r="B18" s="13" t="s">
        <v>99</v>
      </c>
      <c r="C18" s="92">
        <f>'Orçamento Sintético'!L288</f>
        <v>123815.88</v>
      </c>
      <c r="D18" s="106">
        <f ca="1">'Orçamento Sintético'!M288</f>
        <v>9.1451261871129032E-3</v>
      </c>
    </row>
    <row r="19" spans="1:4" s="51" customFormat="1" ht="12.75" x14ac:dyDescent="0.2">
      <c r="A19" s="258" t="s">
        <v>3589</v>
      </c>
      <c r="B19" s="93" t="str">
        <f>'Orçamento Sintético'!D331</f>
        <v>INSTALAÇÕES DE GÁS - GLP</v>
      </c>
      <c r="C19" s="92">
        <f>'Orçamento Sintético'!L331</f>
        <v>586.9</v>
      </c>
      <c r="D19" s="106">
        <f ca="1">'Orçamento Sintético'!M331</f>
        <v>4.3348838284851371E-5</v>
      </c>
    </row>
    <row r="20" spans="1:4" s="51" customFormat="1" ht="12.75" x14ac:dyDescent="0.2">
      <c r="A20" s="258" t="s">
        <v>3590</v>
      </c>
      <c r="B20" s="93" t="s">
        <v>1992</v>
      </c>
      <c r="C20" s="92">
        <f>'Orçamento Sintético'!L337</f>
        <v>3491.9300000000003</v>
      </c>
      <c r="D20" s="106">
        <f ca="1">'Orçamento Sintético'!M337</f>
        <v>2.5791635520875967E-4</v>
      </c>
    </row>
    <row r="21" spans="1:4" s="51" customFormat="1" ht="15" customHeight="1" x14ac:dyDescent="0.2">
      <c r="A21" s="259">
        <v>3</v>
      </c>
      <c r="B21" s="10" t="s">
        <v>564</v>
      </c>
      <c r="C21" s="91">
        <f>'Orçamento Sintético'!L340</f>
        <v>2938751.93</v>
      </c>
      <c r="D21" s="105">
        <f ca="1">'Orçamento Sintético'!M340</f>
        <v>0.21705824190299006</v>
      </c>
    </row>
    <row r="22" spans="1:4" s="51" customFormat="1" ht="15" customHeight="1" x14ac:dyDescent="0.2">
      <c r="A22" s="260" t="s">
        <v>3540</v>
      </c>
      <c r="B22" s="13" t="s">
        <v>136</v>
      </c>
      <c r="C22" s="92">
        <f>'Orçamento Sintético'!L341</f>
        <v>1421363.49</v>
      </c>
      <c r="D22" s="106">
        <f ca="1">'Orçamento Sintético'!M341</f>
        <v>0.1049828864747009</v>
      </c>
    </row>
    <row r="23" spans="1:4" s="51" customFormat="1" ht="15" customHeight="1" x14ac:dyDescent="0.2">
      <c r="A23" s="260" t="s">
        <v>3541</v>
      </c>
      <c r="B23" s="13" t="s">
        <v>258</v>
      </c>
      <c r="C23" s="92">
        <f>'Orçamento Sintético'!L405</f>
        <v>520210.54</v>
      </c>
      <c r="D23" s="106">
        <f ca="1">'Orçamento Sintético'!M405</f>
        <v>3.8423108830354748E-2</v>
      </c>
    </row>
    <row r="24" spans="1:4" s="51" customFormat="1" ht="15" customHeight="1" x14ac:dyDescent="0.2">
      <c r="A24" s="260" t="s">
        <v>3542</v>
      </c>
      <c r="B24" s="13" t="s">
        <v>348</v>
      </c>
      <c r="C24" s="92">
        <f>'Orçamento Sintético'!L426</f>
        <v>724732.6</v>
      </c>
      <c r="D24" s="106">
        <f ca="1">'Orçamento Sintético'!M426</f>
        <v>5.3529249066552861E-2</v>
      </c>
    </row>
    <row r="25" spans="1:4" s="51" customFormat="1" ht="15" customHeight="1" x14ac:dyDescent="0.2">
      <c r="A25" s="260" t="s">
        <v>3543</v>
      </c>
      <c r="B25" s="13" t="s">
        <v>740</v>
      </c>
      <c r="C25" s="92">
        <f>'Orçamento Sintético'!L459</f>
        <v>267535.15999999997</v>
      </c>
      <c r="D25" s="106">
        <f ca="1">'Orçamento Sintético'!M459</f>
        <v>1.9760331208641738E-2</v>
      </c>
    </row>
    <row r="26" spans="1:4" s="51" customFormat="1" ht="15" customHeight="1" x14ac:dyDescent="0.2">
      <c r="A26" s="260" t="s">
        <v>3544</v>
      </c>
      <c r="B26" s="13" t="s">
        <v>743</v>
      </c>
      <c r="C26" s="92">
        <f>'Orçamento Sintético'!L465</f>
        <v>4910.1399999999994</v>
      </c>
      <c r="D26" s="106">
        <f ca="1">'Orçamento Sintético'!M465</f>
        <v>3.6266632273978546E-4</v>
      </c>
    </row>
    <row r="27" spans="1:4" s="51" customFormat="1" ht="16.5" customHeight="1" x14ac:dyDescent="0.2">
      <c r="A27" s="259">
        <v>4</v>
      </c>
      <c r="B27" s="10" t="s">
        <v>746</v>
      </c>
      <c r="C27" s="91">
        <f>'Orçamento Sintético'!L470</f>
        <v>6554607.0899999999</v>
      </c>
      <c r="D27" s="105">
        <f ca="1">'Orçamento Sintético'!M470</f>
        <v>0.48413218663694602</v>
      </c>
    </row>
    <row r="28" spans="1:4" s="51" customFormat="1" ht="16.5" customHeight="1" x14ac:dyDescent="0.2">
      <c r="A28" s="260" t="s">
        <v>3545</v>
      </c>
      <c r="B28" s="13" t="s">
        <v>748</v>
      </c>
      <c r="C28" s="94">
        <f>'Orçamento Sintético'!L471</f>
        <v>865837.25</v>
      </c>
      <c r="D28" s="106">
        <f ca="1">'Orçamento Sintético'!M471</f>
        <v>6.3951335715199231E-2</v>
      </c>
    </row>
    <row r="29" spans="1:4" s="51" customFormat="1" ht="12.75" customHeight="1" x14ac:dyDescent="0.2">
      <c r="A29" s="260" t="s">
        <v>3546</v>
      </c>
      <c r="B29" s="13" t="str">
        <f>'[5]Orçamento Sintético'!D578</f>
        <v>DRENAGEM GERAL</v>
      </c>
      <c r="C29" s="92">
        <f>'Orçamento Sintético'!L991</f>
        <v>383076.58999999997</v>
      </c>
      <c r="D29" s="106">
        <f ca="1">'Orçamento Sintético'!M991</f>
        <v>2.829430081891687E-2</v>
      </c>
    </row>
    <row r="30" spans="1:4" s="51" customFormat="1" ht="12.75" x14ac:dyDescent="0.2">
      <c r="A30" s="260" t="s">
        <v>3547</v>
      </c>
      <c r="B30" s="13" t="s">
        <v>136</v>
      </c>
      <c r="C30" s="92">
        <f>'Orçamento Sintético'!L1018</f>
        <v>186349.19</v>
      </c>
      <c r="D30" s="106">
        <f ca="1">'Orçamento Sintético'!M1018</f>
        <v>1.3763879539654187E-2</v>
      </c>
    </row>
    <row r="31" spans="1:4" s="51" customFormat="1" ht="12.75" x14ac:dyDescent="0.2">
      <c r="A31" s="260" t="s">
        <v>3548</v>
      </c>
      <c r="B31" s="13" t="str">
        <f>'[5]Orçamento Sintético'!D727</f>
        <v>BLOCO 2 - COZINHA/AUDITÓRIO/LABORATÓRIO/LANCHONETE</v>
      </c>
      <c r="C31" s="92">
        <f>'Orçamento Sintético'!L1154</f>
        <v>845324.88</v>
      </c>
      <c r="D31" s="106">
        <f ca="1">'Orçamento Sintético'!M1154</f>
        <v>6.2440669779101711E-2</v>
      </c>
    </row>
    <row r="32" spans="1:4" s="51" customFormat="1" ht="12.75" x14ac:dyDescent="0.2">
      <c r="A32" s="260" t="s">
        <v>3549</v>
      </c>
      <c r="B32" s="13" t="s">
        <v>348</v>
      </c>
      <c r="C32" s="92">
        <f>'Orçamento Sintético'!L1329</f>
        <v>274617.73</v>
      </c>
      <c r="D32" s="106">
        <f ca="1">'Orçamento Sintético'!M1329</f>
        <v>2.0283454707655437E-2</v>
      </c>
    </row>
    <row r="33" spans="1:4" s="51" customFormat="1" ht="12.75" customHeight="1" x14ac:dyDescent="0.2">
      <c r="A33" s="260" t="s">
        <v>3550</v>
      </c>
      <c r="B33" s="13" t="str">
        <f>'Orçamento Sintético'!D1449</f>
        <v>BLOCO 4 - QUADRAS COBERTA</v>
      </c>
      <c r="C33" s="92">
        <f>'Orçamento Sintético'!L1449</f>
        <v>1085755.98</v>
      </c>
      <c r="D33" s="106">
        <f ca="1">'Orçamento Sintético'!M1449</f>
        <v>8.0194684603561633E-2</v>
      </c>
    </row>
    <row r="34" spans="1:4" s="51" customFormat="1" ht="12.75" customHeight="1" x14ac:dyDescent="0.2">
      <c r="A34" s="260" t="s">
        <v>3551</v>
      </c>
      <c r="B34" s="13" t="s">
        <v>99</v>
      </c>
      <c r="C34" s="92">
        <f>'Orçamento Sintético'!L1633</f>
        <v>1153909.6500000001</v>
      </c>
      <c r="D34" s="106">
        <f ca="1">'Orçamento Sintético'!M1633</f>
        <v>8.522856161727628E-2</v>
      </c>
    </row>
    <row r="35" spans="1:4" s="51" customFormat="1" ht="12.75" customHeight="1" x14ac:dyDescent="0.2">
      <c r="A35" s="260" t="s">
        <v>3552</v>
      </c>
      <c r="B35" s="13" t="s">
        <v>1894</v>
      </c>
      <c r="C35" s="92">
        <f>'Orçamento Sintético'!L1667</f>
        <v>1759735.82</v>
      </c>
      <c r="D35" s="106">
        <f ca="1">'Orçamento Sintético'!M1667</f>
        <v>0.12997529985558071</v>
      </c>
    </row>
    <row r="36" spans="1:4" s="51" customFormat="1" ht="12.75" x14ac:dyDescent="0.2">
      <c r="A36" s="259">
        <v>5</v>
      </c>
      <c r="B36" s="10" t="str">
        <f>'[5]Orçamento Sintético'!D1271</f>
        <v>SISTEMA DE PROTEÇÃO E COMBATE A INCÊNDIO GERAL</v>
      </c>
      <c r="C36" s="91">
        <f>'Orçamento Sintético'!L1692</f>
        <v>288361.20999999996</v>
      </c>
      <c r="D36" s="105">
        <f ca="1">'Orçamento Sintético'!M1692</f>
        <v>2.1298557607623218E-2</v>
      </c>
    </row>
    <row r="37" spans="1:4" s="51" customFormat="1" ht="12.75" x14ac:dyDescent="0.2">
      <c r="A37" s="259">
        <v>6</v>
      </c>
      <c r="B37" s="10" t="s">
        <v>1992</v>
      </c>
      <c r="C37" s="91">
        <f>'Orçamento Sintético'!L1784</f>
        <v>1381167.49</v>
      </c>
      <c r="D37" s="105">
        <f ca="1">'Orçamento Sintético'!M1784</f>
        <v>0.10195993247093746</v>
      </c>
    </row>
    <row r="38" spans="1:4" s="51" customFormat="1" ht="12.75" x14ac:dyDescent="0.2">
      <c r="A38" s="258" t="s">
        <v>3553</v>
      </c>
      <c r="B38" s="13" t="s">
        <v>1994</v>
      </c>
      <c r="C38" s="92">
        <f>'Orçamento Sintético'!L1785</f>
        <v>38577.5</v>
      </c>
      <c r="D38" s="106">
        <f ca="1">'Orçamento Sintético'!M1785</f>
        <v>2.849360724031102E-3</v>
      </c>
    </row>
    <row r="39" spans="1:4" s="51" customFormat="1" ht="12.75" x14ac:dyDescent="0.2">
      <c r="A39" s="258" t="s">
        <v>3554</v>
      </c>
      <c r="B39" s="13" t="s">
        <v>2007</v>
      </c>
      <c r="C39" s="92">
        <f>'Orçamento Sintético'!L1791</f>
        <v>396215.96999999991</v>
      </c>
      <c r="D39" s="106">
        <f ca="1">'Orçamento Sintético'!M1791</f>
        <v>2.9264784476751616E-2</v>
      </c>
    </row>
    <row r="40" spans="1:4" s="51" customFormat="1" ht="25.5" x14ac:dyDescent="0.2">
      <c r="A40" s="258" t="s">
        <v>3555</v>
      </c>
      <c r="B40" s="13" t="s">
        <v>3556</v>
      </c>
      <c r="C40" s="92">
        <f>'Orçamento Sintético'!L1811</f>
        <v>160584.56999999998</v>
      </c>
      <c r="D40" s="106">
        <f ca="1">'Orçamento Sintético'!M1811</f>
        <v>1.1860886958548977E-2</v>
      </c>
    </row>
    <row r="41" spans="1:4" s="51" customFormat="1" ht="12.75" x14ac:dyDescent="0.2">
      <c r="A41" s="258" t="s">
        <v>3557</v>
      </c>
      <c r="B41" s="13" t="s">
        <v>2046</v>
      </c>
      <c r="C41" s="92">
        <f>'Orçamento Sintético'!L1828</f>
        <v>699766.15</v>
      </c>
      <c r="D41" s="106">
        <f ca="1">'Orçamento Sintético'!M1828</f>
        <v>5.1631160116633441E-2</v>
      </c>
    </row>
    <row r="42" spans="1:4" ht="13.5" customHeight="1" thickBot="1" x14ac:dyDescent="0.25">
      <c r="A42" s="258" t="s">
        <v>3558</v>
      </c>
      <c r="B42" s="13" t="s">
        <v>2057</v>
      </c>
      <c r="C42" s="95">
        <f>'Orçamento Sintético'!L1836</f>
        <v>13467.75</v>
      </c>
      <c r="D42" s="107">
        <f ca="1">'Orçamento Sintético'!M1836</f>
        <v>9.9473729223173804E-4</v>
      </c>
    </row>
    <row r="43" spans="1:4" ht="15" thickBot="1" x14ac:dyDescent="0.25">
      <c r="A43" s="52"/>
      <c r="C43" s="90">
        <f ca="1">SUM(C7,C13,C21,C27,C36,C37)</f>
        <v>13539001.810000001</v>
      </c>
      <c r="D43" s="108">
        <f ca="1">C43/C43</f>
        <v>1</v>
      </c>
    </row>
    <row r="44" spans="1:4" ht="94.5" customHeight="1" x14ac:dyDescent="0.2">
      <c r="A44" s="40"/>
      <c r="B44" s="40"/>
      <c r="D44" s="40"/>
    </row>
    <row r="45" spans="1:4" ht="42" customHeight="1" x14ac:dyDescent="0.2">
      <c r="A45" s="40"/>
      <c r="B45" s="40"/>
      <c r="D45" s="40"/>
    </row>
    <row r="46" spans="1:4" ht="6" customHeight="1" thickBot="1" x14ac:dyDescent="0.25">
      <c r="A46" s="53"/>
      <c r="B46" s="55"/>
      <c r="C46" s="54"/>
      <c r="D46" s="56"/>
    </row>
  </sheetData>
  <sheetProtection formatCells="0" formatColumns="0" formatRows="0" insertColumns="0" insertRows="0" insertHyperlinks="0" deleteColumns="0" deleteRows="0" sort="0" autoFilter="0"/>
  <customSheetViews>
    <customSheetView guid="{03F4BE65-D8A4-4DAE-835A-582D09BC445B}" showPageBreaks="1" fitToPage="1" printArea="1" view="pageBreakPreview">
      <selection activeCell="I56" sqref="I56"/>
      <pageMargins left="0.78740157480314965" right="0.39370078740157483" top="0.78740157480314965" bottom="0.39370078740157483" header="0.39370078740157483" footer="0.39370078740157483"/>
      <printOptions horizontalCentered="1"/>
      <pageSetup paperSize="9" scale="59" orientation="portrait" r:id="rId1"/>
      <headerFooter alignWithMargins="0"/>
    </customSheetView>
    <customSheetView guid="{E169EC20-6BDC-449F-A4C2-90B29C180D68}" showPageBreaks="1" fitToPage="1" printArea="1" view="pageBreakPreview">
      <selection activeCell="I56" sqref="I56"/>
      <pageMargins left="0.78740157480314965" right="0.39370078740157483" top="0.78740157480314965" bottom="0.39370078740157483" header="0.39370078740157483" footer="0.39370078740157483"/>
      <printOptions horizontalCentered="1"/>
      <pageSetup paperSize="9" scale="58" orientation="portrait" r:id="rId2"/>
      <headerFooter alignWithMargins="0"/>
    </customSheetView>
    <customSheetView guid="{367DCA63-FAF0-47B4-9BCB-3A011EDAEF6B}" showPageBreaks="1" fitToPage="1" printArea="1" view="pageBreakPreview">
      <selection activeCell="I56" sqref="I56"/>
      <pageMargins left="0.78740157480314965" right="0.39370078740157483" top="0.78740157480314965" bottom="0.39370078740157483" header="0.39370078740157483" footer="0.39370078740157483"/>
      <printOptions horizontalCentered="1"/>
      <pageSetup paperSize="9" scale="59" orientation="portrait" r:id="rId3"/>
      <headerFooter alignWithMargins="0"/>
    </customSheetView>
  </customSheetViews>
  <mergeCells count="5">
    <mergeCell ref="A1:D1"/>
    <mergeCell ref="A2:D2"/>
    <mergeCell ref="A3:D3"/>
    <mergeCell ref="B4:D4"/>
    <mergeCell ref="A5:D5"/>
  </mergeCells>
  <phoneticPr fontId="18" type="noConversion"/>
  <printOptions horizontalCentered="1"/>
  <pageMargins left="0.78740157480314965" right="0.39370078740157483" top="0.78740157480314965" bottom="0.39370078740157483" header="0.39370078740157483" footer="0.39370078740157483"/>
  <pageSetup paperSize="9" scale="99" orientation="portrait"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view="pageBreakPreview" topLeftCell="A2" zoomScaleNormal="100" zoomScaleSheetLayoutView="100" workbookViewId="0">
      <selection activeCell="A25" sqref="A25:F25"/>
    </sheetView>
  </sheetViews>
  <sheetFormatPr defaultColWidth="9" defaultRowHeight="12.75" x14ac:dyDescent="0.2"/>
  <cols>
    <col min="1" max="1" width="7.875" style="48" bestFit="1" customWidth="1"/>
    <col min="2" max="2" width="45.375" style="48" customWidth="1"/>
    <col min="3" max="3" width="14.875" style="48" customWidth="1"/>
    <col min="4" max="4" width="7.375" style="48" customWidth="1"/>
    <col min="5" max="5" width="7.5" style="48" bestFit="1" customWidth="1"/>
    <col min="6" max="6" width="13" style="48" customWidth="1"/>
    <col min="7" max="16384" width="9" style="48"/>
  </cols>
  <sheetData>
    <row r="1" spans="1:6" s="40" customFormat="1" ht="76.5" hidden="1" customHeight="1" x14ac:dyDescent="0.2">
      <c r="A1" s="35"/>
      <c r="B1" s="36"/>
      <c r="C1" s="37"/>
      <c r="D1" s="38"/>
      <c r="E1" s="39"/>
      <c r="F1" s="109"/>
    </row>
    <row r="2" spans="1:6" s="40" customFormat="1" ht="6.75" customHeight="1" x14ac:dyDescent="0.2">
      <c r="A2" s="41"/>
      <c r="B2" s="42"/>
      <c r="C2" s="110"/>
      <c r="D2" s="43"/>
      <c r="F2" s="111"/>
    </row>
    <row r="3" spans="1:6" s="40" customFormat="1" ht="12.95" customHeight="1" x14ac:dyDescent="0.2">
      <c r="A3" s="41"/>
      <c r="B3" s="42"/>
      <c r="C3" s="110"/>
      <c r="D3" s="43"/>
      <c r="F3" s="111"/>
    </row>
    <row r="4" spans="1:6" s="40" customFormat="1" ht="18.75" customHeight="1" x14ac:dyDescent="0.2">
      <c r="A4" s="41"/>
      <c r="B4" s="42"/>
      <c r="C4" s="110"/>
      <c r="D4" s="43"/>
      <c r="F4" s="111"/>
    </row>
    <row r="5" spans="1:6" s="40" customFormat="1" ht="12.95" customHeight="1" x14ac:dyDescent="0.2">
      <c r="A5" s="41"/>
      <c r="B5" s="42"/>
      <c r="C5" s="110"/>
      <c r="D5" s="43"/>
      <c r="F5" s="111"/>
    </row>
    <row r="6" spans="1:6" s="40" customFormat="1" ht="18.75" customHeight="1" x14ac:dyDescent="0.2">
      <c r="A6" s="301"/>
      <c r="B6" s="302"/>
      <c r="C6" s="302"/>
      <c r="D6" s="302"/>
      <c r="E6" s="302"/>
      <c r="F6" s="303"/>
    </row>
    <row r="7" spans="1:6" s="40" customFormat="1" ht="13.5" customHeight="1" x14ac:dyDescent="0.2">
      <c r="A7" s="304" t="str">
        <f>'[1]PLANILHA ORÇAM.'!A8:K8</f>
        <v>SECRETÁRIA DE ESTADO DA EDUCAÇÃO</v>
      </c>
      <c r="B7" s="305"/>
      <c r="C7" s="305"/>
      <c r="D7" s="305"/>
      <c r="E7" s="305"/>
      <c r="F7" s="306"/>
    </row>
    <row r="8" spans="1:6" s="40" customFormat="1" ht="12.95" customHeight="1" x14ac:dyDescent="0.2">
      <c r="A8" s="44"/>
      <c r="B8" s="104"/>
      <c r="C8" s="104"/>
      <c r="D8" s="112"/>
      <c r="E8" s="45"/>
      <c r="F8" s="46"/>
    </row>
    <row r="9" spans="1:6" s="40" customFormat="1" ht="21.75" customHeight="1" x14ac:dyDescent="0.2">
      <c r="A9" s="307"/>
      <c r="B9" s="308"/>
      <c r="C9" s="308"/>
      <c r="D9" s="308"/>
      <c r="E9" s="308"/>
      <c r="F9" s="309"/>
    </row>
    <row r="10" spans="1:6" s="40" customFormat="1" ht="12.95" customHeight="1" x14ac:dyDescent="0.2">
      <c r="A10" s="113" t="s">
        <v>3591</v>
      </c>
      <c r="B10" s="66" t="s">
        <v>3516</v>
      </c>
      <c r="C10" s="66"/>
      <c r="D10" s="66"/>
      <c r="E10" s="67"/>
      <c r="F10" s="114"/>
    </row>
    <row r="11" spans="1:6" s="40" customFormat="1" ht="12.95" customHeight="1" x14ac:dyDescent="0.2">
      <c r="A11" s="115" t="s">
        <v>3592</v>
      </c>
      <c r="B11" s="68" t="s">
        <v>3586</v>
      </c>
      <c r="C11" s="116"/>
      <c r="D11" s="116"/>
      <c r="E11" s="67"/>
      <c r="F11" s="114"/>
    </row>
    <row r="12" spans="1:6" s="40" customFormat="1" ht="12.95" customHeight="1" x14ac:dyDescent="0.2">
      <c r="A12" s="101" t="s">
        <v>3520</v>
      </c>
      <c r="B12" s="68" t="s">
        <v>3521</v>
      </c>
      <c r="C12" s="117"/>
      <c r="D12" s="118"/>
      <c r="E12" s="67"/>
      <c r="F12" s="114"/>
    </row>
    <row r="13" spans="1:6" s="40" customFormat="1" ht="12.95" customHeight="1" x14ac:dyDescent="0.2">
      <c r="A13" s="101" t="s">
        <v>3522</v>
      </c>
      <c r="B13" s="66" t="s">
        <v>3523</v>
      </c>
      <c r="C13" s="119"/>
      <c r="D13" s="118"/>
      <c r="E13" s="67"/>
      <c r="F13" s="114"/>
    </row>
    <row r="14" spans="1:6" s="40" customFormat="1" ht="12.95" customHeight="1" x14ac:dyDescent="0.2">
      <c r="A14" s="101" t="s">
        <v>3524</v>
      </c>
      <c r="B14" s="68" t="s">
        <v>3587</v>
      </c>
      <c r="C14" s="120"/>
      <c r="D14" s="118"/>
      <c r="E14" s="67"/>
      <c r="F14" s="114"/>
    </row>
    <row r="15" spans="1:6" s="40" customFormat="1" ht="12.95" customHeight="1" x14ac:dyDescent="0.2">
      <c r="A15" s="101"/>
      <c r="B15" s="68"/>
      <c r="C15" s="120"/>
      <c r="D15" s="118"/>
      <c r="E15" s="67"/>
      <c r="F15" s="114"/>
    </row>
    <row r="16" spans="1:6" s="40" customFormat="1" ht="12.95" customHeight="1" x14ac:dyDescent="0.2">
      <c r="A16" s="315"/>
      <c r="B16" s="316"/>
      <c r="C16" s="316"/>
      <c r="D16" s="316"/>
      <c r="E16" s="316"/>
      <c r="F16" s="317"/>
    </row>
    <row r="17" spans="1:6" s="47" customFormat="1" x14ac:dyDescent="0.2">
      <c r="A17" s="310" t="s">
        <v>3525</v>
      </c>
      <c r="B17" s="311" t="s">
        <v>3526</v>
      </c>
      <c r="C17" s="312" t="s">
        <v>3527</v>
      </c>
      <c r="D17" s="312" t="s">
        <v>3528</v>
      </c>
      <c r="E17" s="312" t="s">
        <v>3529</v>
      </c>
      <c r="F17" s="313" t="s">
        <v>3530</v>
      </c>
    </row>
    <row r="18" spans="1:6" s="47" customFormat="1" x14ac:dyDescent="0.2">
      <c r="A18" s="310"/>
      <c r="B18" s="311"/>
      <c r="C18" s="312"/>
      <c r="D18" s="312"/>
      <c r="E18" s="312"/>
      <c r="F18" s="314"/>
    </row>
    <row r="19" spans="1:6" s="47" customFormat="1" ht="25.5" x14ac:dyDescent="0.2">
      <c r="A19" s="62" t="s">
        <v>3531</v>
      </c>
      <c r="B19" s="102" t="s">
        <v>660</v>
      </c>
      <c r="C19" s="96" t="s">
        <v>3901</v>
      </c>
      <c r="D19" s="97" t="s">
        <v>180</v>
      </c>
      <c r="E19" s="98">
        <v>507.42</v>
      </c>
      <c r="F19" s="99">
        <f>E19*50%</f>
        <v>253.71</v>
      </c>
    </row>
    <row r="20" spans="1:6" s="47" customFormat="1" ht="25.5" customHeight="1" x14ac:dyDescent="0.2">
      <c r="A20" s="62" t="s">
        <v>3532</v>
      </c>
      <c r="B20" s="102" t="s">
        <v>577</v>
      </c>
      <c r="C20" s="96" t="s">
        <v>3901</v>
      </c>
      <c r="D20" s="97" t="s">
        <v>180</v>
      </c>
      <c r="E20" s="100">
        <v>2014.61</v>
      </c>
      <c r="F20" s="121">
        <f>E20*50%</f>
        <v>1007.3049999999999</v>
      </c>
    </row>
    <row r="21" spans="1:6" s="47" customFormat="1" x14ac:dyDescent="0.2">
      <c r="A21" s="310" t="s">
        <v>3525</v>
      </c>
      <c r="B21" s="311" t="s">
        <v>3526</v>
      </c>
      <c r="C21" s="312" t="s">
        <v>3527</v>
      </c>
      <c r="D21" s="312" t="s">
        <v>3528</v>
      </c>
      <c r="E21" s="312" t="s">
        <v>3529</v>
      </c>
      <c r="F21" s="313" t="s">
        <v>3903</v>
      </c>
    </row>
    <row r="22" spans="1:6" s="47" customFormat="1" ht="13.5" customHeight="1" x14ac:dyDescent="0.2">
      <c r="A22" s="310"/>
      <c r="B22" s="311"/>
      <c r="C22" s="312"/>
      <c r="D22" s="312"/>
      <c r="E22" s="312"/>
      <c r="F22" s="314"/>
    </row>
    <row r="23" spans="1:6" s="47" customFormat="1" ht="26.25" customHeight="1" x14ac:dyDescent="0.2">
      <c r="A23" s="62" t="s">
        <v>3533</v>
      </c>
      <c r="B23" s="102" t="s">
        <v>5368</v>
      </c>
      <c r="C23" s="96" t="s">
        <v>189</v>
      </c>
      <c r="D23" s="97" t="s">
        <v>3902</v>
      </c>
      <c r="E23" s="100">
        <v>225</v>
      </c>
      <c r="F23" s="121">
        <f>E23*100%</f>
        <v>225</v>
      </c>
    </row>
    <row r="24" spans="1:6" ht="13.5" thickBot="1" x14ac:dyDescent="0.25">
      <c r="A24" s="318"/>
      <c r="B24" s="319"/>
      <c r="C24" s="319"/>
      <c r="D24" s="319"/>
      <c r="E24" s="319"/>
      <c r="F24" s="303"/>
    </row>
    <row r="25" spans="1:6" ht="90.75" customHeight="1" thickBot="1" x14ac:dyDescent="0.25">
      <c r="A25" s="320" t="s">
        <v>3534</v>
      </c>
      <c r="B25" s="321"/>
      <c r="C25" s="321"/>
      <c r="D25" s="321"/>
      <c r="E25" s="321"/>
      <c r="F25" s="322"/>
    </row>
    <row r="26" spans="1:6" x14ac:dyDescent="0.2">
      <c r="A26" s="122"/>
      <c r="F26" s="123"/>
    </row>
    <row r="27" spans="1:6" ht="57.75" customHeight="1" x14ac:dyDescent="0.2">
      <c r="A27" s="122"/>
      <c r="F27" s="123"/>
    </row>
    <row r="28" spans="1:6" ht="17.25" customHeight="1" x14ac:dyDescent="0.2">
      <c r="A28" s="122"/>
      <c r="B28" s="323"/>
      <c r="C28" s="323"/>
      <c r="F28" s="123"/>
    </row>
    <row r="29" spans="1:6" ht="12.75" customHeight="1" x14ac:dyDescent="0.2">
      <c r="A29" s="122"/>
      <c r="F29" s="123"/>
    </row>
    <row r="30" spans="1:6" ht="13.5" thickBot="1" x14ac:dyDescent="0.25">
      <c r="A30" s="124"/>
      <c r="B30" s="125"/>
      <c r="C30" s="125"/>
      <c r="D30" s="125"/>
      <c r="E30" s="125"/>
      <c r="F30" s="126"/>
    </row>
  </sheetData>
  <customSheetViews>
    <customSheetView guid="{03F4BE65-D8A4-4DAE-835A-582D09BC445B}" showPageBreaks="1" fitToPage="1" printArea="1" view="pageBreakPreview">
      <selection activeCell="A24" sqref="A24:F24"/>
      <pageMargins left="0.78740157480314965" right="0.39370078740157483" top="0.78740157480314965" bottom="0.39370078740157483" header="0.31496062992125984" footer="0.31496062992125984"/>
      <printOptions horizontalCentered="1"/>
      <pageSetup paperSize="9" scale="86" orientation="portrait" r:id="rId1"/>
    </customSheetView>
    <customSheetView guid="{E169EC20-6BDC-449F-A4C2-90B29C180D68}" showPageBreaks="1" fitToPage="1" printArea="1" view="pageBreakPreview">
      <selection activeCell="A24" sqref="A24:F24"/>
      <pageMargins left="0.78740157480314965" right="0.39370078740157483" top="0.78740157480314965" bottom="0.39370078740157483" header="0.31496062992125984" footer="0.31496062992125984"/>
      <printOptions horizontalCentered="1"/>
      <pageSetup paperSize="9" scale="85" orientation="portrait" r:id="rId2"/>
    </customSheetView>
    <customSheetView guid="{367DCA63-FAF0-47B4-9BCB-3A011EDAEF6B}" showPageBreaks="1" fitToPage="1" printArea="1" hiddenRows="1" view="pageLayout" topLeftCell="A2">
      <selection activeCell="A9" sqref="A9:F9"/>
      <pageMargins left="0.78740157480314965" right="0.39370078740157483" top="0.78740157480314965" bottom="0.39370078740157483" header="0.31496062992125984" footer="0.31496062992125984"/>
      <printOptions horizontalCentered="1"/>
      <pageSetup paperSize="9" scale="86" orientation="portrait" r:id="rId3"/>
    </customSheetView>
  </customSheetViews>
  <mergeCells count="19">
    <mergeCell ref="F21:F22"/>
    <mergeCell ref="A16:F16"/>
    <mergeCell ref="A24:F24"/>
    <mergeCell ref="A25:F25"/>
    <mergeCell ref="B28:C28"/>
    <mergeCell ref="A21:A22"/>
    <mergeCell ref="B21:B22"/>
    <mergeCell ref="C21:C22"/>
    <mergeCell ref="D21:D22"/>
    <mergeCell ref="E21:E22"/>
    <mergeCell ref="A6:F6"/>
    <mergeCell ref="A7:F7"/>
    <mergeCell ref="A9:F9"/>
    <mergeCell ref="A17:A18"/>
    <mergeCell ref="B17:B18"/>
    <mergeCell ref="C17:C18"/>
    <mergeCell ref="D17:D18"/>
    <mergeCell ref="E17:E18"/>
    <mergeCell ref="F17:F18"/>
  </mergeCells>
  <printOptions horizontalCentered="1"/>
  <pageMargins left="0.78740157480314965" right="0.39370078740157483" top="0.78740157480314965" bottom="0.39370078740157483" header="0.31496062992125984" footer="0.31496062992125984"/>
  <pageSetup paperSize="9" scale="86"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0"/>
  <sheetViews>
    <sheetView view="pageBreakPreview" zoomScaleNormal="100" zoomScaleSheetLayoutView="100" workbookViewId="0">
      <selection activeCell="J17" sqref="J17"/>
    </sheetView>
  </sheetViews>
  <sheetFormatPr defaultRowHeight="14.25" x14ac:dyDescent="0.2"/>
  <cols>
    <col min="1" max="1" width="25.625" style="282" customWidth="1"/>
    <col min="2" max="2" width="25.375" style="282" customWidth="1"/>
    <col min="3" max="3" width="13.25" style="283" customWidth="1"/>
    <col min="4" max="4" width="17.125" style="283" customWidth="1"/>
    <col min="5" max="16384" width="9" style="272"/>
  </cols>
  <sheetData>
    <row r="1" spans="1:4" x14ac:dyDescent="0.2">
      <c r="A1" s="324" t="s">
        <v>5395</v>
      </c>
      <c r="B1" s="325"/>
      <c r="C1" s="325"/>
      <c r="D1" s="325"/>
    </row>
    <row r="2" spans="1:4" ht="12.75" customHeight="1" x14ac:dyDescent="0.2">
      <c r="A2" s="326" t="s">
        <v>5394</v>
      </c>
      <c r="B2" s="327"/>
      <c r="C2" s="327"/>
      <c r="D2" s="327"/>
    </row>
    <row r="3" spans="1:4" x14ac:dyDescent="0.2">
      <c r="A3" s="324" t="s">
        <v>2066</v>
      </c>
      <c r="B3" s="325"/>
      <c r="C3" s="325"/>
      <c r="D3" s="325"/>
    </row>
    <row r="4" spans="1:4" x14ac:dyDescent="0.2">
      <c r="A4" s="326" t="s">
        <v>3519</v>
      </c>
      <c r="B4" s="327"/>
      <c r="C4" s="327"/>
      <c r="D4" s="327"/>
    </row>
    <row r="5" spans="1:4" x14ac:dyDescent="0.2">
      <c r="A5" s="324" t="s">
        <v>3517</v>
      </c>
      <c r="B5" s="325"/>
      <c r="C5" s="325"/>
      <c r="D5" s="325"/>
    </row>
    <row r="6" spans="1:4" x14ac:dyDescent="0.2">
      <c r="A6" s="326" t="s">
        <v>3518</v>
      </c>
      <c r="B6" s="327"/>
      <c r="C6" s="327"/>
      <c r="D6" s="327"/>
    </row>
    <row r="7" spans="1:4" x14ac:dyDescent="0.2">
      <c r="A7" s="328" t="s">
        <v>3575</v>
      </c>
      <c r="B7" s="329"/>
      <c r="C7" s="329"/>
      <c r="D7" s="329"/>
    </row>
    <row r="8" spans="1:4" x14ac:dyDescent="0.2">
      <c r="A8" s="330" t="s">
        <v>3576</v>
      </c>
      <c r="B8" s="331"/>
      <c r="C8" s="331"/>
      <c r="D8" s="331"/>
    </row>
    <row r="9" spans="1:4" x14ac:dyDescent="0.2">
      <c r="A9" s="276" t="s">
        <v>3527</v>
      </c>
      <c r="B9" s="275" t="s">
        <v>3577</v>
      </c>
      <c r="C9" s="271" t="s">
        <v>3578</v>
      </c>
      <c r="D9" s="271" t="s">
        <v>3579</v>
      </c>
    </row>
    <row r="10" spans="1:4" x14ac:dyDescent="0.2">
      <c r="A10" s="273" t="s">
        <v>3593</v>
      </c>
      <c r="B10" s="277">
        <v>1</v>
      </c>
      <c r="C10" s="278">
        <v>0.03</v>
      </c>
      <c r="D10" s="279">
        <v>0.03</v>
      </c>
    </row>
    <row r="11" spans="1:4" x14ac:dyDescent="0.2">
      <c r="A11" s="273" t="s">
        <v>3594</v>
      </c>
      <c r="B11" s="277">
        <v>1</v>
      </c>
      <c r="C11" s="278">
        <v>6.4999999999999997E-3</v>
      </c>
      <c r="D11" s="279">
        <v>6.4999999999999997E-3</v>
      </c>
    </row>
    <row r="12" spans="1:4" x14ac:dyDescent="0.2">
      <c r="A12" s="273" t="s">
        <v>3595</v>
      </c>
      <c r="B12" s="277">
        <v>1</v>
      </c>
      <c r="C12" s="280">
        <v>0</v>
      </c>
      <c r="D12" s="279">
        <v>0.03</v>
      </c>
    </row>
    <row r="13" spans="1:4" x14ac:dyDescent="0.2">
      <c r="A13" s="273" t="s">
        <v>3596</v>
      </c>
      <c r="B13" s="277">
        <v>1</v>
      </c>
      <c r="C13" s="278">
        <v>0</v>
      </c>
      <c r="D13" s="279">
        <v>0</v>
      </c>
    </row>
    <row r="14" spans="1:4" x14ac:dyDescent="0.2">
      <c r="A14" s="273" t="s">
        <v>3580</v>
      </c>
      <c r="B14" s="277">
        <v>1</v>
      </c>
      <c r="C14" s="278">
        <v>0.04</v>
      </c>
      <c r="D14" s="279">
        <v>3.32E-2</v>
      </c>
    </row>
    <row r="15" spans="1:4" x14ac:dyDescent="0.2">
      <c r="A15" s="273" t="s">
        <v>3581</v>
      </c>
      <c r="B15" s="277">
        <v>1</v>
      </c>
      <c r="C15" s="278">
        <v>1.1299999999999999E-2</v>
      </c>
      <c r="D15" s="279">
        <v>3.7000000000000002E-3</v>
      </c>
    </row>
    <row r="16" spans="1:4" x14ac:dyDescent="0.2">
      <c r="A16" s="273" t="s">
        <v>3582</v>
      </c>
      <c r="B16" s="277">
        <v>1</v>
      </c>
      <c r="C16" s="278">
        <v>1.1999999999999999E-3</v>
      </c>
      <c r="D16" s="279">
        <v>1.1999999999999999E-3</v>
      </c>
    </row>
    <row r="17" spans="1:4" x14ac:dyDescent="0.2">
      <c r="A17" s="273" t="s">
        <v>3583</v>
      </c>
      <c r="B17" s="277">
        <v>1</v>
      </c>
      <c r="C17" s="278">
        <v>9.7000000000000003E-3</v>
      </c>
      <c r="D17" s="279">
        <v>9.7000000000000003E-3</v>
      </c>
    </row>
    <row r="18" spans="1:4" x14ac:dyDescent="0.2">
      <c r="A18" s="273" t="s">
        <v>3584</v>
      </c>
      <c r="B18" s="277">
        <v>1</v>
      </c>
      <c r="C18" s="278">
        <v>7.1999999999999995E-2</v>
      </c>
      <c r="D18" s="279">
        <v>7.1999999999999995E-2</v>
      </c>
    </row>
    <row r="19" spans="1:4" x14ac:dyDescent="0.2">
      <c r="A19" s="324" t="s">
        <v>3585</v>
      </c>
      <c r="B19" s="325"/>
      <c r="C19" s="325"/>
      <c r="D19" s="281">
        <v>0.2034</v>
      </c>
    </row>
    <row r="20" spans="1:4" ht="306" customHeight="1" x14ac:dyDescent="0.2">
      <c r="A20" s="332" t="s">
        <v>5396</v>
      </c>
      <c r="B20" s="333"/>
      <c r="C20" s="333"/>
      <c r="D20" s="333"/>
    </row>
  </sheetData>
  <customSheetViews>
    <customSheetView guid="{03F4BE65-D8A4-4DAE-835A-582D09BC445B}" showPageBreaks="1" fitToPage="1" printArea="1" view="pageBreakPreview">
      <selection activeCell="D70" sqref="D70"/>
      <pageMargins left="0.51181102362204722" right="0.51181102362204722" top="0.78740157480314965" bottom="0.78740157480314965" header="0.31496062992125984" footer="0.31496062992125984"/>
      <pageSetup paperSize="9" scale="68" orientation="portrait" r:id="rId1"/>
      <headerFooter>
        <oddFooter>&amp;L&amp;P de &amp;N&amp;R&amp;"Times New Roman,Normal"&amp;5ART Nº 1020210208609</oddFooter>
      </headerFooter>
    </customSheetView>
    <customSheetView guid="{E169EC20-6BDC-449F-A4C2-90B29C180D68}" showPageBreaks="1" fitToPage="1" printArea="1" view="pageBreakPreview" topLeftCell="A7">
      <selection activeCell="D30" sqref="D30"/>
      <pageMargins left="0.51181102362204722" right="0.51181102362204722" top="0.78740157480314965" bottom="0.78740157480314965" header="0.31496062992125984" footer="0.31496062992125984"/>
      <pageSetup paperSize="9" scale="67" orientation="portrait" r:id="rId2"/>
      <headerFooter>
        <oddFooter>&amp;L&amp;P de &amp;N&amp;R&amp;"Times New Roman,Normal"&amp;5ART Nº 1020210208609</oddFooter>
      </headerFooter>
    </customSheetView>
    <customSheetView guid="{367DCA63-FAF0-47B4-9BCB-3A011EDAEF6B}" showPageBreaks="1" fitToPage="1" printArea="1" view="pageBreakPreview" topLeftCell="A11">
      <selection activeCell="D30" sqref="D30"/>
      <pageMargins left="0.51181102362204722" right="0.51181102362204722" top="0.78740157480314965" bottom="0.78740157480314965" header="0.31496062992125984" footer="0.31496062992125984"/>
      <pageSetup paperSize="9" scale="68" orientation="portrait" r:id="rId3"/>
      <headerFooter>
        <oddFooter>&amp;L&amp;P de &amp;N&amp;R&amp;"Times New Roman,Normal"&amp;5ART Nº 1020210208609</oddFooter>
      </headerFooter>
    </customSheetView>
  </customSheetViews>
  <mergeCells count="10">
    <mergeCell ref="A6:D6"/>
    <mergeCell ref="A7:D7"/>
    <mergeCell ref="A8:D8"/>
    <mergeCell ref="A19:C19"/>
    <mergeCell ref="A20:D20"/>
    <mergeCell ref="A1:D1"/>
    <mergeCell ref="A2:D2"/>
    <mergeCell ref="A3:D3"/>
    <mergeCell ref="A4:D4"/>
    <mergeCell ref="A5:D5"/>
  </mergeCells>
  <conditionalFormatting sqref="C23">
    <cfRule type="cellIs" dxfId="1" priority="1" operator="equal">
      <formula>0</formula>
    </cfRule>
  </conditionalFormatting>
  <pageMargins left="0.51181102362204722" right="0.51181102362204722" top="0.78740157480314965" bottom="0.78740157480314965" header="0.31496062992125984" footer="0.31496062992125984"/>
  <pageSetup paperSize="9" scale="74" orientation="portrait" r:id="rId4"/>
  <headerFooter>
    <oddFooter>&amp;L&amp;P de &amp;N&amp;R&amp;"Times New Roman,Normal"&amp;5ART Nº 1020210208609</oddFooter>
  </headerFooter>
  <drawing r:id="rId5"/>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44"/>
  <sheetViews>
    <sheetView tabSelected="1" showOutlineSymbols="0" view="pageBreakPreview" zoomScale="70" zoomScaleNormal="89" zoomScaleSheetLayoutView="70" workbookViewId="0">
      <selection activeCell="H13" sqref="H13"/>
    </sheetView>
  </sheetViews>
  <sheetFormatPr defaultRowHeight="14.25" x14ac:dyDescent="0.2"/>
  <cols>
    <col min="1" max="1" width="12.625" style="1" customWidth="1"/>
    <col min="2" max="2" width="17" style="2" customWidth="1"/>
    <col min="3" max="3" width="11.75" style="2" customWidth="1"/>
    <col min="4" max="4" width="60" style="3" bestFit="1" customWidth="1"/>
    <col min="5" max="5" width="8.125" style="2" customWidth="1"/>
    <col min="6" max="6" width="10" style="2" bestFit="1" customWidth="1"/>
    <col min="7" max="9" width="13.625" style="2" customWidth="1"/>
    <col min="10" max="10" width="12.625" style="8" hidden="1" customWidth="1"/>
    <col min="11" max="11" width="15.625" style="8" hidden="1" customWidth="1"/>
    <col min="12" max="12" width="22.625" style="8" customWidth="1"/>
    <col min="13" max="13" width="16.125" style="34" customWidth="1"/>
    <col min="15" max="15" width="13.125" bestFit="1" customWidth="1"/>
  </cols>
  <sheetData>
    <row r="1" spans="1:14" s="272" customFormat="1" x14ac:dyDescent="0.2">
      <c r="A1" s="324" t="s">
        <v>2063</v>
      </c>
      <c r="B1" s="325"/>
      <c r="C1" s="325"/>
      <c r="D1" s="325"/>
      <c r="E1" s="336" t="s">
        <v>2064</v>
      </c>
      <c r="F1" s="337"/>
      <c r="G1" s="337"/>
      <c r="H1" s="337"/>
      <c r="I1" s="337"/>
      <c r="J1" s="355" t="s">
        <v>2073</v>
      </c>
      <c r="K1" s="357">
        <v>0.2034</v>
      </c>
      <c r="L1" s="342" t="s">
        <v>3787</v>
      </c>
      <c r="M1" s="343"/>
    </row>
    <row r="2" spans="1:14" s="272" customFormat="1" x14ac:dyDescent="0.2">
      <c r="A2" s="326" t="s">
        <v>5394</v>
      </c>
      <c r="B2" s="327"/>
      <c r="C2" s="327"/>
      <c r="D2" s="327"/>
      <c r="E2" s="359">
        <v>45142</v>
      </c>
      <c r="F2" s="360"/>
      <c r="G2" s="360"/>
      <c r="H2" s="360"/>
      <c r="I2" s="360"/>
      <c r="J2" s="356"/>
      <c r="K2" s="358"/>
      <c r="L2" s="344"/>
      <c r="M2" s="345"/>
    </row>
    <row r="3" spans="1:14" s="272" customFormat="1" x14ac:dyDescent="0.2">
      <c r="A3" s="324" t="s">
        <v>2065</v>
      </c>
      <c r="B3" s="325"/>
      <c r="C3" s="325"/>
      <c r="D3" s="270" t="s">
        <v>2066</v>
      </c>
      <c r="E3" s="336" t="s">
        <v>2067</v>
      </c>
      <c r="F3" s="337"/>
      <c r="G3" s="337"/>
      <c r="H3" s="337"/>
      <c r="I3" s="337"/>
      <c r="J3" s="363"/>
      <c r="K3" s="363"/>
      <c r="L3" s="344"/>
      <c r="M3" s="345"/>
    </row>
    <row r="4" spans="1:14" s="272" customFormat="1" x14ac:dyDescent="0.2">
      <c r="A4" s="326" t="s">
        <v>2071</v>
      </c>
      <c r="B4" s="327"/>
      <c r="C4" s="327"/>
      <c r="D4" s="273" t="s">
        <v>2072</v>
      </c>
      <c r="E4" s="334" t="s">
        <v>2068</v>
      </c>
      <c r="F4" s="335"/>
      <c r="G4" s="335"/>
      <c r="H4" s="335"/>
      <c r="I4" s="335"/>
      <c r="J4" s="364"/>
      <c r="K4" s="364"/>
      <c r="L4" s="344"/>
      <c r="M4" s="345"/>
    </row>
    <row r="5" spans="1:14" s="272" customFormat="1" x14ac:dyDescent="0.2">
      <c r="A5" s="324" t="s">
        <v>2069</v>
      </c>
      <c r="B5" s="325"/>
      <c r="C5" s="325"/>
      <c r="D5" s="270" t="s">
        <v>2070</v>
      </c>
      <c r="E5" s="336" t="s">
        <v>5369</v>
      </c>
      <c r="F5" s="337"/>
      <c r="G5" s="337"/>
      <c r="H5" s="337"/>
      <c r="I5" s="337"/>
      <c r="J5" s="364"/>
      <c r="K5" s="364"/>
      <c r="L5" s="346"/>
      <c r="M5" s="347"/>
    </row>
    <row r="6" spans="1:14" s="272" customFormat="1" x14ac:dyDescent="0.2">
      <c r="A6" s="338">
        <v>9538.7900000000009</v>
      </c>
      <c r="B6" s="339"/>
      <c r="C6" s="339"/>
      <c r="D6" s="274">
        <v>910.83</v>
      </c>
      <c r="E6" s="340">
        <v>6311.77</v>
      </c>
      <c r="F6" s="341"/>
      <c r="G6" s="341"/>
      <c r="H6" s="341"/>
      <c r="I6" s="341"/>
      <c r="J6" s="365"/>
      <c r="K6" s="365"/>
      <c r="L6" s="353" t="s">
        <v>2073</v>
      </c>
      <c r="M6" s="354">
        <v>0.2034</v>
      </c>
    </row>
    <row r="7" spans="1:14" s="272" customFormat="1" x14ac:dyDescent="0.2">
      <c r="A7" s="361"/>
      <c r="B7" s="362"/>
      <c r="C7" s="362"/>
      <c r="D7" s="362"/>
      <c r="E7" s="362"/>
      <c r="F7" s="362"/>
      <c r="G7" s="362"/>
      <c r="H7" s="362"/>
      <c r="I7" s="362"/>
      <c r="J7" s="362"/>
      <c r="K7" s="362"/>
      <c r="L7" s="353"/>
      <c r="M7" s="354"/>
    </row>
    <row r="8" spans="1:14" x14ac:dyDescent="0.2">
      <c r="A8" s="348"/>
      <c r="B8" s="349"/>
      <c r="C8" s="349"/>
      <c r="D8" s="349"/>
      <c r="E8" s="349"/>
      <c r="F8" s="349"/>
      <c r="G8" s="349"/>
      <c r="H8" s="349"/>
      <c r="I8" s="349"/>
      <c r="J8" s="349"/>
      <c r="K8" s="349"/>
      <c r="L8" s="349"/>
      <c r="M8" s="350"/>
      <c r="N8" s="2"/>
    </row>
    <row r="9" spans="1:14" x14ac:dyDescent="0.2">
      <c r="A9" s="351"/>
      <c r="B9" s="352"/>
      <c r="C9" s="352"/>
      <c r="D9" s="352"/>
      <c r="E9" s="352"/>
      <c r="F9" s="352"/>
      <c r="G9" s="352"/>
      <c r="H9" s="352"/>
      <c r="I9" s="352"/>
      <c r="J9" s="352"/>
      <c r="K9" s="7"/>
      <c r="L9" s="6"/>
      <c r="M9" s="103"/>
      <c r="N9" s="2"/>
    </row>
    <row r="10" spans="1:14" ht="24" customHeight="1" thickBot="1" x14ac:dyDescent="0.25">
      <c r="A10" s="366" t="s">
        <v>0</v>
      </c>
      <c r="B10" s="367"/>
      <c r="C10" s="367"/>
      <c r="D10" s="367"/>
      <c r="E10" s="367"/>
      <c r="F10" s="367"/>
      <c r="G10" s="367"/>
      <c r="H10" s="367"/>
      <c r="I10" s="367"/>
      <c r="J10" s="367"/>
      <c r="K10" s="367"/>
      <c r="L10" s="367"/>
      <c r="M10" s="368"/>
    </row>
    <row r="11" spans="1:14" ht="26.1" customHeight="1" x14ac:dyDescent="0.2">
      <c r="A11" s="369" t="s">
        <v>1</v>
      </c>
      <c r="B11" s="371" t="s">
        <v>2</v>
      </c>
      <c r="C11" s="373" t="s">
        <v>3</v>
      </c>
      <c r="D11" s="373" t="s">
        <v>4</v>
      </c>
      <c r="E11" s="378" t="s">
        <v>5</v>
      </c>
      <c r="F11" s="371" t="s">
        <v>6</v>
      </c>
      <c r="G11" s="379" t="s">
        <v>7</v>
      </c>
      <c r="H11" s="380"/>
      <c r="I11" s="381"/>
      <c r="J11" s="374" t="s">
        <v>8</v>
      </c>
      <c r="K11" s="375"/>
      <c r="L11" s="375"/>
      <c r="M11" s="376" t="s">
        <v>9</v>
      </c>
    </row>
    <row r="12" spans="1:14" ht="39" customHeight="1" x14ac:dyDescent="0.2">
      <c r="A12" s="370"/>
      <c r="B12" s="372"/>
      <c r="C12" s="372"/>
      <c r="D12" s="372"/>
      <c r="E12" s="372"/>
      <c r="F12" s="372"/>
      <c r="G12" s="9" t="s">
        <v>2060</v>
      </c>
      <c r="H12" s="9" t="s">
        <v>2061</v>
      </c>
      <c r="I12" s="9" t="s">
        <v>5371</v>
      </c>
      <c r="J12" s="9" t="s">
        <v>2060</v>
      </c>
      <c r="K12" s="9" t="s">
        <v>2061</v>
      </c>
      <c r="L12" s="9" t="s">
        <v>2062</v>
      </c>
      <c r="M12" s="377"/>
    </row>
    <row r="13" spans="1:14" ht="39" customHeight="1" x14ac:dyDescent="0.2">
      <c r="A13" s="135" t="s">
        <v>10</v>
      </c>
      <c r="B13" s="11"/>
      <c r="C13" s="11"/>
      <c r="D13" s="10" t="s">
        <v>11</v>
      </c>
      <c r="E13" s="11"/>
      <c r="F13" s="11"/>
      <c r="G13" s="11"/>
      <c r="H13" s="11"/>
      <c r="I13" s="11"/>
      <c r="J13" s="12"/>
      <c r="K13" s="12"/>
      <c r="L13" s="12">
        <f ca="1">SUM(L14,L20,L26,L31,L74)</f>
        <v>1936430.6</v>
      </c>
      <c r="M13" s="105">
        <f ca="1">SUM(M14,M20,M26,M31,M74)</f>
        <v>0.14302609802221455</v>
      </c>
    </row>
    <row r="14" spans="1:14" ht="24" customHeight="1" x14ac:dyDescent="0.2">
      <c r="A14" s="136" t="s">
        <v>12</v>
      </c>
      <c r="B14" s="14"/>
      <c r="C14" s="14"/>
      <c r="D14" s="13" t="s">
        <v>13</v>
      </c>
      <c r="E14" s="14"/>
      <c r="F14" s="14"/>
      <c r="G14" s="14"/>
      <c r="H14" s="14"/>
      <c r="I14" s="14"/>
      <c r="J14" s="15"/>
      <c r="K14" s="15"/>
      <c r="L14" s="15">
        <f ca="1">SUM(L15:L19)</f>
        <v>376923.23</v>
      </c>
      <c r="M14" s="106">
        <f ca="1">SUM(M15:M19)</f>
        <v>2.7839809410587557E-2</v>
      </c>
    </row>
    <row r="15" spans="1:14" ht="24" customHeight="1" x14ac:dyDescent="0.2">
      <c r="A15" s="137" t="s">
        <v>5375</v>
      </c>
      <c r="B15" s="17" t="s">
        <v>14</v>
      </c>
      <c r="C15" s="18" t="s">
        <v>15</v>
      </c>
      <c r="D15" s="16" t="s">
        <v>16</v>
      </c>
      <c r="E15" s="19" t="s">
        <v>17</v>
      </c>
      <c r="F15" s="18">
        <v>12</v>
      </c>
      <c r="G15" s="20">
        <f ca="1">VLOOKUP(A15,ORCA,11,0)</f>
        <v>2.75</v>
      </c>
      <c r="H15" s="20">
        <f ca="1">VLOOKUP(A15,ORCA,12,0)</f>
        <v>369.03000000000003</v>
      </c>
      <c r="I15" s="20">
        <f ca="1">TRUNC((G15+H15)*F15,2)</f>
        <v>4461.3599999999997</v>
      </c>
      <c r="J15" s="20">
        <v>35.880000000000003</v>
      </c>
      <c r="K15" s="20">
        <v>4813.2</v>
      </c>
      <c r="L15" s="20">
        <f ca="1">TRUNC((I15*(1+$M$6)),2)</f>
        <v>5368.8</v>
      </c>
      <c r="M15" s="138">
        <f ca="1">L15/L$1838</f>
        <v>3.9654326628677807E-4</v>
      </c>
    </row>
    <row r="16" spans="1:14" ht="24" customHeight="1" x14ac:dyDescent="0.2">
      <c r="A16" s="137" t="s">
        <v>5374</v>
      </c>
      <c r="B16" s="17" t="s">
        <v>19</v>
      </c>
      <c r="C16" s="18" t="s">
        <v>15</v>
      </c>
      <c r="D16" s="16" t="s">
        <v>20</v>
      </c>
      <c r="E16" s="19" t="s">
        <v>17</v>
      </c>
      <c r="F16" s="18">
        <v>3497.32</v>
      </c>
      <c r="G16" s="20">
        <f>VLOOKUP(A16,ORCA,11,0)</f>
        <v>0</v>
      </c>
      <c r="H16" s="20">
        <f>VLOOKUP(A16,ORCA,12,0)</f>
        <v>5.3</v>
      </c>
      <c r="I16" s="20">
        <f t="shared" ref="I16:I19" si="0">TRUNC((G16+H16)*F16,2)</f>
        <v>18535.79</v>
      </c>
      <c r="J16" s="20">
        <v>35.880000000000003</v>
      </c>
      <c r="K16" s="20">
        <v>4813.2</v>
      </c>
      <c r="L16" s="20">
        <f t="shared" ref="L16:L30" si="1">TRUNC((I16*(1+$M$6)),2)</f>
        <v>22305.96</v>
      </c>
      <c r="M16" s="138">
        <f ca="1">L16/L$1838</f>
        <v>1.6475335710144203E-3</v>
      </c>
    </row>
    <row r="17" spans="1:13" ht="25.5" x14ac:dyDescent="0.2">
      <c r="A17" s="137" t="s">
        <v>5376</v>
      </c>
      <c r="B17" s="17" t="s">
        <v>21</v>
      </c>
      <c r="C17" s="18" t="s">
        <v>15</v>
      </c>
      <c r="D17" s="16" t="s">
        <v>22</v>
      </c>
      <c r="E17" s="19" t="s">
        <v>17</v>
      </c>
      <c r="F17" s="18">
        <v>3497.32</v>
      </c>
      <c r="G17" s="20">
        <f>VLOOKUP(A17,ORCA,11,0)</f>
        <v>0</v>
      </c>
      <c r="H17" s="20">
        <f>VLOOKUP(A17,ORCA,12,0)</f>
        <v>32</v>
      </c>
      <c r="I17" s="20">
        <f t="shared" si="0"/>
        <v>111914.24000000001</v>
      </c>
      <c r="J17" s="20">
        <v>35.880000000000003</v>
      </c>
      <c r="K17" s="20">
        <v>4813.2</v>
      </c>
      <c r="L17" s="20">
        <f t="shared" si="1"/>
        <v>134677.59</v>
      </c>
      <c r="M17" s="138">
        <f ca="1">L17/L$1838</f>
        <v>9.9473795697793757E-3</v>
      </c>
    </row>
    <row r="18" spans="1:13" ht="63.75" x14ac:dyDescent="0.2">
      <c r="A18" s="137" t="s">
        <v>5377</v>
      </c>
      <c r="B18" s="17" t="s">
        <v>23</v>
      </c>
      <c r="C18" s="18" t="s">
        <v>15</v>
      </c>
      <c r="D18" s="16" t="s">
        <v>24</v>
      </c>
      <c r="E18" s="19" t="s">
        <v>17</v>
      </c>
      <c r="F18" s="18">
        <v>50.82</v>
      </c>
      <c r="G18" s="20">
        <f ca="1">VLOOKUP(A18,ORCA,11,0)</f>
        <v>57.860000000000007</v>
      </c>
      <c r="H18" s="20">
        <f ca="1">VLOOKUP(A18,ORCA,12,0)</f>
        <v>228.09000000000006</v>
      </c>
      <c r="I18" s="20">
        <f t="shared" ca="1" si="0"/>
        <v>14531.97</v>
      </c>
      <c r="J18" s="20">
        <v>35.880000000000003</v>
      </c>
      <c r="K18" s="20">
        <v>4813.2</v>
      </c>
      <c r="L18" s="20">
        <f t="shared" ca="1" si="1"/>
        <v>17487.77</v>
      </c>
      <c r="M18" s="138">
        <f ca="1">L18/L$1838</f>
        <v>1.2916587386142021E-3</v>
      </c>
    </row>
    <row r="19" spans="1:13" ht="26.1" customHeight="1" x14ac:dyDescent="0.2">
      <c r="A19" s="137" t="s">
        <v>5378</v>
      </c>
      <c r="B19" s="17" t="s">
        <v>25</v>
      </c>
      <c r="C19" s="18" t="s">
        <v>26</v>
      </c>
      <c r="D19" s="16" t="s">
        <v>3846</v>
      </c>
      <c r="E19" s="19" t="s">
        <v>17</v>
      </c>
      <c r="F19" s="18">
        <v>1595.44</v>
      </c>
      <c r="G19" s="20">
        <f>VLOOKUP(A19,ORCA,11,0)</f>
        <v>18.36</v>
      </c>
      <c r="H19" s="20">
        <f>VLOOKUP(A19,ORCA,12,0)</f>
        <v>84.289999999999992</v>
      </c>
      <c r="I19" s="20">
        <f t="shared" si="0"/>
        <v>163771.91</v>
      </c>
      <c r="J19" s="20">
        <v>35.880000000000003</v>
      </c>
      <c r="K19" s="20">
        <v>4813.2</v>
      </c>
      <c r="L19" s="20">
        <f t="shared" si="1"/>
        <v>197083.11</v>
      </c>
      <c r="M19" s="138">
        <f ca="1">L19/L$1838</f>
        <v>1.4556694264892782E-2</v>
      </c>
    </row>
    <row r="20" spans="1:13" ht="24" customHeight="1" x14ac:dyDescent="0.2">
      <c r="A20" s="136" t="s">
        <v>27</v>
      </c>
      <c r="B20" s="14"/>
      <c r="C20" s="14"/>
      <c r="D20" s="13" t="s">
        <v>28</v>
      </c>
      <c r="E20" s="14"/>
      <c r="F20" s="14"/>
      <c r="G20" s="15"/>
      <c r="H20" s="15"/>
      <c r="I20" s="15"/>
      <c r="J20" s="15"/>
      <c r="K20" s="15"/>
      <c r="L20" s="21">
        <f>SUM(L21:L25)</f>
        <v>1218211.4300000002</v>
      </c>
      <c r="M20" s="139">
        <f ca="1">SUM(M21:M25)</f>
        <v>8.9977935382224469E-2</v>
      </c>
    </row>
    <row r="21" spans="1:13" ht="24" customHeight="1" x14ac:dyDescent="0.2">
      <c r="A21" s="137" t="s">
        <v>29</v>
      </c>
      <c r="B21" s="17" t="s">
        <v>30</v>
      </c>
      <c r="C21" s="18" t="s">
        <v>15</v>
      </c>
      <c r="D21" s="16" t="s">
        <v>31</v>
      </c>
      <c r="E21" s="19" t="s">
        <v>32</v>
      </c>
      <c r="F21" s="18">
        <v>5280</v>
      </c>
      <c r="G21" s="20">
        <f>VLOOKUP(A21,ORCA,11,0)</f>
        <v>88.1</v>
      </c>
      <c r="H21" s="20">
        <f>VLOOKUP(A21,ORCA,12,0)</f>
        <v>0</v>
      </c>
      <c r="I21" s="20">
        <f t="shared" ref="I21:I30" si="2">TRUNC((G21+H21)*F21,2)</f>
        <v>465168</v>
      </c>
      <c r="J21" s="20">
        <v>35.880000000000003</v>
      </c>
      <c r="K21" s="20">
        <v>4813.2</v>
      </c>
      <c r="L21" s="20">
        <f t="shared" si="1"/>
        <v>559783.17000000004</v>
      </c>
      <c r="M21" s="138">
        <f ca="1">L21/L$1838</f>
        <v>4.13459705416791E-2</v>
      </c>
    </row>
    <row r="22" spans="1:13" ht="24" customHeight="1" x14ac:dyDescent="0.2">
      <c r="A22" s="137" t="s">
        <v>33</v>
      </c>
      <c r="B22" s="17" t="s">
        <v>34</v>
      </c>
      <c r="C22" s="18" t="s">
        <v>15</v>
      </c>
      <c r="D22" s="16" t="s">
        <v>35</v>
      </c>
      <c r="E22" s="19" t="s">
        <v>32</v>
      </c>
      <c r="F22" s="18">
        <v>5280</v>
      </c>
      <c r="G22" s="20">
        <f>VLOOKUP(A22,ORCA,11,0)</f>
        <v>43.9</v>
      </c>
      <c r="H22" s="20">
        <f>VLOOKUP(A22,ORCA,12,0)</f>
        <v>0</v>
      </c>
      <c r="I22" s="20">
        <f t="shared" si="2"/>
        <v>231792</v>
      </c>
      <c r="J22" s="20">
        <v>35.880000000000003</v>
      </c>
      <c r="K22" s="20">
        <v>4813.2</v>
      </c>
      <c r="L22" s="20">
        <f t="shared" si="1"/>
        <v>278938.49</v>
      </c>
      <c r="M22" s="138">
        <f ca="1">L22/L$1838</f>
        <v>2.0602589017602028E-2</v>
      </c>
    </row>
    <row r="23" spans="1:13" ht="26.1" customHeight="1" x14ac:dyDescent="0.2">
      <c r="A23" s="137" t="s">
        <v>36</v>
      </c>
      <c r="B23" s="17" t="s">
        <v>37</v>
      </c>
      <c r="C23" s="18" t="s">
        <v>15</v>
      </c>
      <c r="D23" s="16" t="s">
        <v>38</v>
      </c>
      <c r="E23" s="19" t="s">
        <v>39</v>
      </c>
      <c r="F23" s="18">
        <v>2640</v>
      </c>
      <c r="G23" s="20">
        <f>VLOOKUP(A23,ORCA,11,0)</f>
        <v>20.85</v>
      </c>
      <c r="H23" s="20">
        <f>VLOOKUP(A23,ORCA,12,0)</f>
        <v>0</v>
      </c>
      <c r="I23" s="20">
        <f t="shared" si="2"/>
        <v>55044</v>
      </c>
      <c r="J23" s="20">
        <v>35.880000000000003</v>
      </c>
      <c r="K23" s="20">
        <v>4813.2</v>
      </c>
      <c r="L23" s="20">
        <f t="shared" si="1"/>
        <v>66239.94</v>
      </c>
      <c r="M23" s="138">
        <f ca="1">L23/L$1838</f>
        <v>4.892527597645694E-3</v>
      </c>
    </row>
    <row r="24" spans="1:13" ht="26.1" customHeight="1" x14ac:dyDescent="0.2">
      <c r="A24" s="137" t="s">
        <v>5379</v>
      </c>
      <c r="B24" s="17" t="s">
        <v>3782</v>
      </c>
      <c r="C24" s="18" t="s">
        <v>15</v>
      </c>
      <c r="D24" s="16" t="s">
        <v>3768</v>
      </c>
      <c r="E24" s="19" t="s">
        <v>32</v>
      </c>
      <c r="F24" s="18">
        <v>10560</v>
      </c>
      <c r="G24" s="20">
        <f>VLOOKUP(A24,ORCA,11,0)</f>
        <v>16.350000000000001</v>
      </c>
      <c r="H24" s="20">
        <f>VLOOKUP(A24,ORCA,12,0)</f>
        <v>0</v>
      </c>
      <c r="I24" s="20">
        <f t="shared" si="2"/>
        <v>172656</v>
      </c>
      <c r="J24" s="20">
        <v>35.880000000000003</v>
      </c>
      <c r="K24" s="20">
        <v>4813.2</v>
      </c>
      <c r="L24" s="20">
        <f t="shared" si="1"/>
        <v>207774.23</v>
      </c>
      <c r="M24" s="138">
        <f ca="1">L24/L$1838</f>
        <v>1.5346347752648686E-2</v>
      </c>
    </row>
    <row r="25" spans="1:13" ht="24" customHeight="1" x14ac:dyDescent="0.2">
      <c r="A25" s="137" t="s">
        <v>5380</v>
      </c>
      <c r="B25" s="17" t="s">
        <v>3834</v>
      </c>
      <c r="C25" s="18" t="s">
        <v>15</v>
      </c>
      <c r="D25" s="16" t="s">
        <v>3835</v>
      </c>
      <c r="E25" s="19" t="s">
        <v>32</v>
      </c>
      <c r="F25" s="18">
        <v>5280</v>
      </c>
      <c r="G25" s="20">
        <f>VLOOKUP(A25,ORCA,11,0)</f>
        <v>16.600000000000001</v>
      </c>
      <c r="H25" s="20">
        <f>VLOOKUP(A25,ORCA,12,0)</f>
        <v>0</v>
      </c>
      <c r="I25" s="20">
        <f t="shared" si="2"/>
        <v>87648</v>
      </c>
      <c r="J25" s="20">
        <v>35.880000000000003</v>
      </c>
      <c r="K25" s="20">
        <v>4813.2</v>
      </c>
      <c r="L25" s="20">
        <f t="shared" si="1"/>
        <v>105475.6</v>
      </c>
      <c r="M25" s="138">
        <f ca="1">L25/L$1838</f>
        <v>7.7905004726489509E-3</v>
      </c>
    </row>
    <row r="26" spans="1:13" ht="24" customHeight="1" x14ac:dyDescent="0.2">
      <c r="A26" s="136" t="s">
        <v>45</v>
      </c>
      <c r="B26" s="14"/>
      <c r="C26" s="14"/>
      <c r="D26" s="13" t="s">
        <v>46</v>
      </c>
      <c r="E26" s="14"/>
      <c r="F26" s="14"/>
      <c r="G26" s="15"/>
      <c r="H26" s="15"/>
      <c r="I26" s="15"/>
      <c r="J26" s="15"/>
      <c r="K26" s="15"/>
      <c r="L26" s="21">
        <f>SUM(L27:L30)</f>
        <v>251521.24</v>
      </c>
      <c r="M26" s="139">
        <f ca="1">SUM(M27:M30)</f>
        <v>1.8577532046286063E-2</v>
      </c>
    </row>
    <row r="27" spans="1:13" ht="24" customHeight="1" x14ac:dyDescent="0.2">
      <c r="A27" s="137" t="s">
        <v>47</v>
      </c>
      <c r="B27" s="17" t="s">
        <v>48</v>
      </c>
      <c r="C27" s="18" t="s">
        <v>15</v>
      </c>
      <c r="D27" s="16" t="s">
        <v>49</v>
      </c>
      <c r="E27" s="19" t="s">
        <v>50</v>
      </c>
      <c r="F27" s="18">
        <v>1697.38</v>
      </c>
      <c r="G27" s="20">
        <f>VLOOKUP(A27,ORCA,11,0)</f>
        <v>8.5500000000000007</v>
      </c>
      <c r="H27" s="20">
        <f>VLOOKUP(A27,ORCA,12,0)</f>
        <v>31.4</v>
      </c>
      <c r="I27" s="20">
        <f t="shared" si="2"/>
        <v>67810.33</v>
      </c>
      <c r="J27" s="20">
        <v>35.880000000000003</v>
      </c>
      <c r="K27" s="20">
        <v>4813.2</v>
      </c>
      <c r="L27" s="20">
        <f t="shared" si="1"/>
        <v>81602.95</v>
      </c>
      <c r="M27" s="138">
        <f ca="1">L27/L$1838</f>
        <v>6.0272500990233629E-3</v>
      </c>
    </row>
    <row r="28" spans="1:13" ht="26.1" customHeight="1" x14ac:dyDescent="0.2">
      <c r="A28" s="137" t="s">
        <v>51</v>
      </c>
      <c r="B28" s="17" t="s">
        <v>52</v>
      </c>
      <c r="C28" s="18" t="s">
        <v>15</v>
      </c>
      <c r="D28" s="16" t="s">
        <v>53</v>
      </c>
      <c r="E28" s="19" t="s">
        <v>54</v>
      </c>
      <c r="F28" s="18">
        <v>1</v>
      </c>
      <c r="G28" s="20">
        <f>VLOOKUP(A28,ORCA,11,0)</f>
        <v>145.88999999999999</v>
      </c>
      <c r="H28" s="20">
        <f>VLOOKUP(A28,ORCA,12,0)</f>
        <v>140.21</v>
      </c>
      <c r="I28" s="20">
        <f t="shared" si="2"/>
        <v>286.10000000000002</v>
      </c>
      <c r="J28" s="20">
        <v>35.880000000000003</v>
      </c>
      <c r="K28" s="20">
        <v>4813.2</v>
      </c>
      <c r="L28" s="20">
        <f t="shared" si="1"/>
        <v>344.29</v>
      </c>
      <c r="M28" s="138">
        <f ca="1">L28/L$1838</f>
        <v>2.5429496563454557E-5</v>
      </c>
    </row>
    <row r="29" spans="1:13" ht="24" customHeight="1" x14ac:dyDescent="0.2">
      <c r="A29" s="137" t="s">
        <v>55</v>
      </c>
      <c r="B29" s="17" t="s">
        <v>56</v>
      </c>
      <c r="C29" s="18" t="s">
        <v>15</v>
      </c>
      <c r="D29" s="16" t="s">
        <v>57</v>
      </c>
      <c r="E29" s="19" t="s">
        <v>54</v>
      </c>
      <c r="F29" s="18">
        <v>1</v>
      </c>
      <c r="G29" s="20">
        <f>VLOOKUP(A29,ORCA,11,0)</f>
        <v>145.88999999999999</v>
      </c>
      <c r="H29" s="20">
        <f>VLOOKUP(A29,ORCA,12,0)</f>
        <v>140.21</v>
      </c>
      <c r="I29" s="20">
        <f t="shared" si="2"/>
        <v>286.10000000000002</v>
      </c>
      <c r="J29" s="20">
        <v>35.880000000000003</v>
      </c>
      <c r="K29" s="20">
        <v>4813.2</v>
      </c>
      <c r="L29" s="20">
        <f t="shared" si="1"/>
        <v>344.29</v>
      </c>
      <c r="M29" s="138">
        <f ca="1">L29/L$1838</f>
        <v>2.5429496563454557E-5</v>
      </c>
    </row>
    <row r="30" spans="1:13" ht="24" customHeight="1" x14ac:dyDescent="0.2">
      <c r="A30" s="137" t="s">
        <v>58</v>
      </c>
      <c r="B30" s="17" t="s">
        <v>59</v>
      </c>
      <c r="C30" s="18" t="s">
        <v>15</v>
      </c>
      <c r="D30" s="16" t="s">
        <v>60</v>
      </c>
      <c r="E30" s="19" t="s">
        <v>61</v>
      </c>
      <c r="F30" s="18">
        <v>59336</v>
      </c>
      <c r="G30" s="20">
        <f>VLOOKUP(A30,ORCA,11,0)</f>
        <v>0</v>
      </c>
      <c r="H30" s="20">
        <f>VLOOKUP(A30,ORCA,12,0)</f>
        <v>2.37</v>
      </c>
      <c r="I30" s="20">
        <f t="shared" si="2"/>
        <v>140626.32</v>
      </c>
      <c r="J30" s="20">
        <v>35.880000000000003</v>
      </c>
      <c r="K30" s="20">
        <v>4813.2</v>
      </c>
      <c r="L30" s="20">
        <f t="shared" si="1"/>
        <v>169229.71</v>
      </c>
      <c r="M30" s="138">
        <f ca="1">L30/L$1838</f>
        <v>1.2499422954135789E-2</v>
      </c>
    </row>
    <row r="31" spans="1:13" ht="24" customHeight="1" x14ac:dyDescent="0.2">
      <c r="A31" s="136" t="s">
        <v>62</v>
      </c>
      <c r="B31" s="14"/>
      <c r="C31" s="14"/>
      <c r="D31" s="13" t="s">
        <v>63</v>
      </c>
      <c r="E31" s="14"/>
      <c r="F31" s="14"/>
      <c r="G31" s="15"/>
      <c r="H31" s="15"/>
      <c r="I31" s="15"/>
      <c r="J31" s="15"/>
      <c r="K31" s="15"/>
      <c r="L31" s="21">
        <f>SUM(L32,L37,L43,L47,L52)</f>
        <v>74184.42</v>
      </c>
      <c r="M31" s="139">
        <f ca="1">SUM(M32,M37,M43,M47,M52)</f>
        <v>5.4793123629843128E-3</v>
      </c>
    </row>
    <row r="32" spans="1:13" ht="26.1" customHeight="1" x14ac:dyDescent="0.2">
      <c r="A32" s="140" t="s">
        <v>64</v>
      </c>
      <c r="B32" s="24"/>
      <c r="C32" s="24"/>
      <c r="D32" s="23" t="s">
        <v>65</v>
      </c>
      <c r="E32" s="24"/>
      <c r="F32" s="24"/>
      <c r="G32" s="25"/>
      <c r="H32" s="25"/>
      <c r="I32" s="25"/>
      <c r="J32" s="25"/>
      <c r="K32" s="25"/>
      <c r="L32" s="26">
        <f>SUM(L33)</f>
        <v>1515.3200000000002</v>
      </c>
      <c r="M32" s="141">
        <f ca="1">SUM(M33)</f>
        <v>1.1192257902504853E-4</v>
      </c>
    </row>
    <row r="33" spans="1:13" ht="24" customHeight="1" x14ac:dyDescent="0.2">
      <c r="A33" s="142" t="s">
        <v>66</v>
      </c>
      <c r="B33" s="28"/>
      <c r="C33" s="28"/>
      <c r="D33" s="27" t="s">
        <v>67</v>
      </c>
      <c r="E33" s="28"/>
      <c r="F33" s="28"/>
      <c r="G33" s="29"/>
      <c r="H33" s="29"/>
      <c r="I33" s="29"/>
      <c r="J33" s="29"/>
      <c r="K33" s="29"/>
      <c r="L33" s="30">
        <f>SUM(L34:L36)</f>
        <v>1515.3200000000002</v>
      </c>
      <c r="M33" s="143">
        <f ca="1">SUM(M34:M36)</f>
        <v>1.1192257902504853E-4</v>
      </c>
    </row>
    <row r="34" spans="1:13" ht="24" customHeight="1" x14ac:dyDescent="0.2">
      <c r="A34" s="137" t="s">
        <v>68</v>
      </c>
      <c r="B34" s="17" t="s">
        <v>69</v>
      </c>
      <c r="C34" s="18" t="s">
        <v>15</v>
      </c>
      <c r="D34" s="16" t="s">
        <v>70</v>
      </c>
      <c r="E34" s="19" t="s">
        <v>50</v>
      </c>
      <c r="F34" s="18">
        <v>15.48</v>
      </c>
      <c r="G34" s="20">
        <f>VLOOKUP(A34,ORCA,11,0)</f>
        <v>20.190000000000001</v>
      </c>
      <c r="H34" s="20">
        <f>VLOOKUP(A34,ORCA,12,0)</f>
        <v>0</v>
      </c>
      <c r="I34" s="20">
        <f t="shared" ref="I34:I36" si="3">TRUNC((G34+H34)*F34,2)</f>
        <v>312.54000000000002</v>
      </c>
      <c r="J34" s="20">
        <v>35.880000000000003</v>
      </c>
      <c r="K34" s="20">
        <v>4813.2</v>
      </c>
      <c r="L34" s="20">
        <f t="shared" ref="L34:L36" si="4">TRUNC((I34*(1+$M$6)),2)</f>
        <v>376.11</v>
      </c>
      <c r="M34" s="138">
        <f ca="1">L34/L$1838</f>
        <v>2.7779743682595756E-5</v>
      </c>
    </row>
    <row r="35" spans="1:13" ht="24" customHeight="1" x14ac:dyDescent="0.2">
      <c r="A35" s="137" t="s">
        <v>71</v>
      </c>
      <c r="B35" s="17" t="s">
        <v>72</v>
      </c>
      <c r="C35" s="18" t="s">
        <v>15</v>
      </c>
      <c r="D35" s="16" t="s">
        <v>73</v>
      </c>
      <c r="E35" s="19" t="s">
        <v>50</v>
      </c>
      <c r="F35" s="18">
        <v>15.48</v>
      </c>
      <c r="G35" s="20">
        <f>VLOOKUP(A35,ORCA,11,0)</f>
        <v>30.47</v>
      </c>
      <c r="H35" s="20">
        <f>VLOOKUP(A35,ORCA,12,0)</f>
        <v>0</v>
      </c>
      <c r="I35" s="20">
        <f t="shared" si="3"/>
        <v>471.67</v>
      </c>
      <c r="J35" s="20">
        <v>35.880000000000003</v>
      </c>
      <c r="K35" s="20">
        <v>4813.2</v>
      </c>
      <c r="L35" s="20">
        <f t="shared" si="4"/>
        <v>567.6</v>
      </c>
      <c r="M35" s="138">
        <f ca="1">L35/L$1838</f>
        <v>4.1923326990086278E-5</v>
      </c>
    </row>
    <row r="36" spans="1:13" ht="24" customHeight="1" x14ac:dyDescent="0.2">
      <c r="A36" s="137" t="s">
        <v>74</v>
      </c>
      <c r="B36" s="17" t="s">
        <v>75</v>
      </c>
      <c r="C36" s="18" t="s">
        <v>15</v>
      </c>
      <c r="D36" s="16" t="s">
        <v>76</v>
      </c>
      <c r="E36" s="19" t="s">
        <v>50</v>
      </c>
      <c r="F36" s="18">
        <v>20</v>
      </c>
      <c r="G36" s="20">
        <f>VLOOKUP(A36,ORCA,11,0)</f>
        <v>23.75</v>
      </c>
      <c r="H36" s="20">
        <f>VLOOKUP(A36,ORCA,12,0)</f>
        <v>0</v>
      </c>
      <c r="I36" s="20">
        <f t="shared" si="3"/>
        <v>475</v>
      </c>
      <c r="J36" s="20">
        <v>35.880000000000003</v>
      </c>
      <c r="K36" s="20">
        <v>4813.2</v>
      </c>
      <c r="L36" s="20">
        <f t="shared" si="4"/>
        <v>571.61</v>
      </c>
      <c r="M36" s="138">
        <f ca="1">L36/L$1838</f>
        <v>4.2219508352366485E-5</v>
      </c>
    </row>
    <row r="37" spans="1:13" ht="24" customHeight="1" x14ac:dyDescent="0.2">
      <c r="A37" s="140" t="s">
        <v>77</v>
      </c>
      <c r="B37" s="24"/>
      <c r="C37" s="24"/>
      <c r="D37" s="23" t="s">
        <v>78</v>
      </c>
      <c r="E37" s="24"/>
      <c r="F37" s="24"/>
      <c r="G37" s="25"/>
      <c r="H37" s="25"/>
      <c r="I37" s="25"/>
      <c r="J37" s="25"/>
      <c r="K37" s="25"/>
      <c r="L37" s="26">
        <f>SUM(L38,L41)</f>
        <v>8850.380000000001</v>
      </c>
      <c r="M37" s="141">
        <f ca="1">SUM(M38,M41)</f>
        <v>6.5369516336596153E-4</v>
      </c>
    </row>
    <row r="38" spans="1:13" ht="24" customHeight="1" x14ac:dyDescent="0.2">
      <c r="A38" s="142" t="s">
        <v>79</v>
      </c>
      <c r="B38" s="28"/>
      <c r="C38" s="28"/>
      <c r="D38" s="27" t="s">
        <v>80</v>
      </c>
      <c r="E38" s="28"/>
      <c r="F38" s="28"/>
      <c r="G38" s="29"/>
      <c r="H38" s="29"/>
      <c r="I38" s="29"/>
      <c r="J38" s="29"/>
      <c r="K38" s="29"/>
      <c r="L38" s="30">
        <f>SUM(L39:L40)</f>
        <v>8149.67</v>
      </c>
      <c r="M38" s="143">
        <f ca="1">SUM(M39:M40)</f>
        <v>6.0194024008332705E-4</v>
      </c>
    </row>
    <row r="39" spans="1:13" ht="26.1" customHeight="1" x14ac:dyDescent="0.2">
      <c r="A39" s="137" t="s">
        <v>81</v>
      </c>
      <c r="B39" s="17" t="s">
        <v>69</v>
      </c>
      <c r="C39" s="18" t="s">
        <v>15</v>
      </c>
      <c r="D39" s="16" t="s">
        <v>70</v>
      </c>
      <c r="E39" s="19" t="s">
        <v>50</v>
      </c>
      <c r="F39" s="18">
        <v>133.68</v>
      </c>
      <c r="G39" s="20">
        <f>VLOOKUP(A39,ORCA,11,0)</f>
        <v>20.190000000000001</v>
      </c>
      <c r="H39" s="20">
        <f>VLOOKUP(A39,ORCA,12,0)</f>
        <v>0</v>
      </c>
      <c r="I39" s="20">
        <f t="shared" ref="I39:I42" si="5">TRUNC((G39+H39)*F39,2)</f>
        <v>2698.99</v>
      </c>
      <c r="J39" s="20">
        <v>35.880000000000003</v>
      </c>
      <c r="K39" s="20">
        <v>4813.2</v>
      </c>
      <c r="L39" s="20">
        <f t="shared" ref="L39:L42" si="6">TRUNC((I39*(1+$M$6)),2)</f>
        <v>3247.96</v>
      </c>
      <c r="M39" s="138">
        <f ca="1">L39/L$1838</f>
        <v>2.3989656295052967E-4</v>
      </c>
    </row>
    <row r="40" spans="1:13" ht="26.1" customHeight="1" x14ac:dyDescent="0.2">
      <c r="A40" s="137" t="s">
        <v>82</v>
      </c>
      <c r="B40" s="17" t="s">
        <v>72</v>
      </c>
      <c r="C40" s="18" t="s">
        <v>15</v>
      </c>
      <c r="D40" s="16" t="s">
        <v>73</v>
      </c>
      <c r="E40" s="19" t="s">
        <v>50</v>
      </c>
      <c r="F40" s="18">
        <v>133.68</v>
      </c>
      <c r="G40" s="20">
        <f>VLOOKUP(A40,ORCA,11,0)</f>
        <v>30.47</v>
      </c>
      <c r="H40" s="20">
        <f>VLOOKUP(A40,ORCA,12,0)</f>
        <v>0</v>
      </c>
      <c r="I40" s="20">
        <f t="shared" si="5"/>
        <v>4073.22</v>
      </c>
      <c r="J40" s="20">
        <v>35.880000000000003</v>
      </c>
      <c r="K40" s="20">
        <v>4813.2</v>
      </c>
      <c r="L40" s="20">
        <f t="shared" si="6"/>
        <v>4901.71</v>
      </c>
      <c r="M40" s="138">
        <f ca="1">L40/L$1838</f>
        <v>3.6204367713279741E-4</v>
      </c>
    </row>
    <row r="41" spans="1:13" ht="24" customHeight="1" x14ac:dyDescent="0.2">
      <c r="A41" s="142" t="s">
        <v>83</v>
      </c>
      <c r="B41" s="28"/>
      <c r="C41" s="28"/>
      <c r="D41" s="27" t="s">
        <v>84</v>
      </c>
      <c r="E41" s="28"/>
      <c r="F41" s="28"/>
      <c r="G41" s="29"/>
      <c r="H41" s="29"/>
      <c r="I41" s="29"/>
      <c r="J41" s="29"/>
      <c r="K41" s="29"/>
      <c r="L41" s="30">
        <f>SUM(L42)</f>
        <v>700.71</v>
      </c>
      <c r="M41" s="143">
        <f ca="1">SUM(M42)</f>
        <v>5.1754923282634529E-5</v>
      </c>
    </row>
    <row r="42" spans="1:13" ht="24" customHeight="1" x14ac:dyDescent="0.2">
      <c r="A42" s="137" t="s">
        <v>85</v>
      </c>
      <c r="B42" s="17" t="s">
        <v>72</v>
      </c>
      <c r="C42" s="18" t="s">
        <v>15</v>
      </c>
      <c r="D42" s="16" t="s">
        <v>73</v>
      </c>
      <c r="E42" s="19" t="s">
        <v>50</v>
      </c>
      <c r="F42" s="18">
        <v>19.11</v>
      </c>
      <c r="G42" s="20">
        <f>VLOOKUP(A42,ORCA,11,0)</f>
        <v>30.47</v>
      </c>
      <c r="H42" s="20">
        <f>VLOOKUP(A42,ORCA,12,0)</f>
        <v>0</v>
      </c>
      <c r="I42" s="20">
        <f t="shared" si="5"/>
        <v>582.28</v>
      </c>
      <c r="J42" s="20">
        <v>35.880000000000003</v>
      </c>
      <c r="K42" s="20">
        <v>4813.2</v>
      </c>
      <c r="L42" s="20">
        <f t="shared" si="6"/>
        <v>700.71</v>
      </c>
      <c r="M42" s="138">
        <f ca="1">L42/L$1838</f>
        <v>5.1754923282634529E-5</v>
      </c>
    </row>
    <row r="43" spans="1:13" ht="26.1" customHeight="1" x14ac:dyDescent="0.2">
      <c r="A43" s="140" t="s">
        <v>86</v>
      </c>
      <c r="B43" s="24"/>
      <c r="C43" s="24"/>
      <c r="D43" s="23" t="s">
        <v>87</v>
      </c>
      <c r="E43" s="24"/>
      <c r="F43" s="24"/>
      <c r="G43" s="25"/>
      <c r="H43" s="25"/>
      <c r="I43" s="25"/>
      <c r="J43" s="25"/>
      <c r="K43" s="25"/>
      <c r="L43" s="26">
        <f>SUM(L44)</f>
        <v>1285.0999999999999</v>
      </c>
      <c r="M43" s="141">
        <f ca="1">SUM(M44)</f>
        <v>9.4918371238477583E-5</v>
      </c>
    </row>
    <row r="44" spans="1:13" ht="24" customHeight="1" x14ac:dyDescent="0.2">
      <c r="A44" s="142" t="s">
        <v>88</v>
      </c>
      <c r="B44" s="28"/>
      <c r="C44" s="28"/>
      <c r="D44" s="27" t="s">
        <v>89</v>
      </c>
      <c r="E44" s="28"/>
      <c r="F44" s="28"/>
      <c r="G44" s="29"/>
      <c r="H44" s="29"/>
      <c r="I44" s="29"/>
      <c r="J44" s="29"/>
      <c r="K44" s="29"/>
      <c r="L44" s="30">
        <f>SUM(L45:L46)</f>
        <v>1285.0999999999999</v>
      </c>
      <c r="M44" s="143">
        <f ca="1">SUM(M45:M46)</f>
        <v>9.4918371238477583E-5</v>
      </c>
    </row>
    <row r="45" spans="1:13" ht="26.1" customHeight="1" x14ac:dyDescent="0.2">
      <c r="A45" s="137" t="s">
        <v>90</v>
      </c>
      <c r="B45" s="17" t="s">
        <v>72</v>
      </c>
      <c r="C45" s="18" t="s">
        <v>15</v>
      </c>
      <c r="D45" s="16" t="s">
        <v>73</v>
      </c>
      <c r="E45" s="19" t="s">
        <v>50</v>
      </c>
      <c r="F45" s="18">
        <v>21.08</v>
      </c>
      <c r="G45" s="20">
        <f>VLOOKUP(A45,ORCA,11,0)</f>
        <v>30.47</v>
      </c>
      <c r="H45" s="20">
        <f>VLOOKUP(A45,ORCA,12,0)</f>
        <v>0</v>
      </c>
      <c r="I45" s="20">
        <f t="shared" ref="I45:I46" si="7">TRUNC((G45+H45)*F45,2)</f>
        <v>642.29999999999995</v>
      </c>
      <c r="J45" s="20">
        <v>35.880000000000003</v>
      </c>
      <c r="K45" s="20">
        <v>4813.2</v>
      </c>
      <c r="L45" s="20">
        <f t="shared" ref="L45:L46" si="8">TRUNC((I45*(1+$M$6)),2)</f>
        <v>772.94</v>
      </c>
      <c r="M45" s="138">
        <f ca="1">L45/L$1838</f>
        <v>5.7089880838120665E-5</v>
      </c>
    </row>
    <row r="46" spans="1:13" ht="26.1" customHeight="1" x14ac:dyDescent="0.2">
      <c r="A46" s="137" t="s">
        <v>91</v>
      </c>
      <c r="B46" s="17" t="s">
        <v>69</v>
      </c>
      <c r="C46" s="18" t="s">
        <v>15</v>
      </c>
      <c r="D46" s="16" t="s">
        <v>70</v>
      </c>
      <c r="E46" s="19" t="s">
        <v>50</v>
      </c>
      <c r="F46" s="18">
        <v>21.08</v>
      </c>
      <c r="G46" s="20">
        <f>VLOOKUP(A46,ORCA,11,0)</f>
        <v>20.190000000000001</v>
      </c>
      <c r="H46" s="20">
        <f>VLOOKUP(A46,ORCA,12,0)</f>
        <v>0</v>
      </c>
      <c r="I46" s="20">
        <f t="shared" si="7"/>
        <v>425.6</v>
      </c>
      <c r="J46" s="20">
        <v>35.880000000000003</v>
      </c>
      <c r="K46" s="20">
        <v>4813.2</v>
      </c>
      <c r="L46" s="20">
        <f t="shared" si="8"/>
        <v>512.16</v>
      </c>
      <c r="M46" s="138">
        <f ca="1">L46/L$1838</f>
        <v>3.7828490400356917E-5</v>
      </c>
    </row>
    <row r="47" spans="1:13" ht="24" customHeight="1" x14ac:dyDescent="0.2">
      <c r="A47" s="140" t="s">
        <v>92</v>
      </c>
      <c r="B47" s="24"/>
      <c r="C47" s="24"/>
      <c r="D47" s="23" t="s">
        <v>93</v>
      </c>
      <c r="E47" s="24"/>
      <c r="F47" s="24"/>
      <c r="G47" s="25"/>
      <c r="H47" s="25"/>
      <c r="I47" s="25"/>
      <c r="J47" s="25"/>
      <c r="K47" s="25"/>
      <c r="L47" s="26">
        <f>SUM(L48)</f>
        <v>3804.74</v>
      </c>
      <c r="M47" s="141">
        <f ca="1">SUM(M48)</f>
        <v>2.8102071728728132E-4</v>
      </c>
    </row>
    <row r="48" spans="1:13" ht="24" customHeight="1" x14ac:dyDescent="0.2">
      <c r="A48" s="142" t="s">
        <v>94</v>
      </c>
      <c r="B48" s="28"/>
      <c r="C48" s="28"/>
      <c r="D48" s="27" t="s">
        <v>95</v>
      </c>
      <c r="E48" s="28"/>
      <c r="F48" s="28"/>
      <c r="G48" s="29"/>
      <c r="H48" s="29"/>
      <c r="I48" s="29"/>
      <c r="J48" s="29"/>
      <c r="K48" s="29"/>
      <c r="L48" s="30">
        <f>SUM(L49:L51)</f>
        <v>3804.74</v>
      </c>
      <c r="M48" s="143">
        <f ca="1">SUM(M49:M51)</f>
        <v>2.8102071728728132E-4</v>
      </c>
    </row>
    <row r="49" spans="1:13" ht="26.1" customHeight="1" x14ac:dyDescent="0.2">
      <c r="A49" s="137" t="s">
        <v>96</v>
      </c>
      <c r="B49" s="17" t="s">
        <v>72</v>
      </c>
      <c r="C49" s="18" t="s">
        <v>15</v>
      </c>
      <c r="D49" s="16" t="s">
        <v>73</v>
      </c>
      <c r="E49" s="19" t="s">
        <v>50</v>
      </c>
      <c r="F49" s="18">
        <v>56.42</v>
      </c>
      <c r="G49" s="20">
        <f>VLOOKUP(A49,ORCA,11,0)</f>
        <v>30.47</v>
      </c>
      <c r="H49" s="20">
        <f>VLOOKUP(A49,ORCA,12,0)</f>
        <v>0</v>
      </c>
      <c r="I49" s="20">
        <f t="shared" ref="I49:I51" si="9">TRUNC((G49+H49)*F49,2)</f>
        <v>1719.11</v>
      </c>
      <c r="J49" s="20">
        <v>35.880000000000003</v>
      </c>
      <c r="K49" s="20">
        <v>4813.2</v>
      </c>
      <c r="L49" s="20">
        <f t="shared" ref="L49:L51" si="10">TRUNC((I49*(1+$M$6)),2)</f>
        <v>2068.77</v>
      </c>
      <c r="M49" s="138">
        <f ca="1">L49/L$1838</f>
        <v>1.5280077726793656E-4</v>
      </c>
    </row>
    <row r="50" spans="1:13" ht="24" customHeight="1" x14ac:dyDescent="0.2">
      <c r="A50" s="137" t="s">
        <v>97</v>
      </c>
      <c r="B50" s="17" t="s">
        <v>69</v>
      </c>
      <c r="C50" s="18" t="s">
        <v>15</v>
      </c>
      <c r="D50" s="16" t="s">
        <v>70</v>
      </c>
      <c r="E50" s="19" t="s">
        <v>50</v>
      </c>
      <c r="F50" s="18">
        <v>56.42</v>
      </c>
      <c r="G50" s="20">
        <f>VLOOKUP(A50,ORCA,11,0)</f>
        <v>20.190000000000001</v>
      </c>
      <c r="H50" s="20">
        <f>VLOOKUP(A50,ORCA,12,0)</f>
        <v>0</v>
      </c>
      <c r="I50" s="20">
        <f t="shared" si="9"/>
        <v>1139.1099999999999</v>
      </c>
      <c r="J50" s="20">
        <v>35.880000000000003</v>
      </c>
      <c r="K50" s="20">
        <v>4813.2</v>
      </c>
      <c r="L50" s="20">
        <f t="shared" si="10"/>
        <v>1370.8</v>
      </c>
      <c r="M50" s="138">
        <f ca="1">L50/L$1838</f>
        <v>1.0124823227274537E-4</v>
      </c>
    </row>
    <row r="51" spans="1:13" ht="24" customHeight="1" x14ac:dyDescent="0.2">
      <c r="A51" s="137" t="s">
        <v>3840</v>
      </c>
      <c r="B51" s="17" t="s">
        <v>3841</v>
      </c>
      <c r="C51" s="18" t="s">
        <v>15</v>
      </c>
      <c r="D51" s="16" t="s">
        <v>3842</v>
      </c>
      <c r="E51" s="19" t="s">
        <v>50</v>
      </c>
      <c r="F51" s="18">
        <v>7</v>
      </c>
      <c r="G51" s="20">
        <f>VLOOKUP(A51,ORCA,11,0)</f>
        <v>43.35</v>
      </c>
      <c r="H51" s="20">
        <f>VLOOKUP(A51,ORCA,12,0)</f>
        <v>0</v>
      </c>
      <c r="I51" s="20">
        <f t="shared" si="9"/>
        <v>303.45</v>
      </c>
      <c r="J51" s="20">
        <v>35.880000000000003</v>
      </c>
      <c r="K51" s="20">
        <v>4813.2</v>
      </c>
      <c r="L51" s="20">
        <f t="shared" si="10"/>
        <v>365.17</v>
      </c>
      <c r="M51" s="138">
        <f ca="1">L51/L$1838</f>
        <v>2.6971707746599377E-5</v>
      </c>
    </row>
    <row r="52" spans="1:13" ht="24" customHeight="1" x14ac:dyDescent="0.2">
      <c r="A52" s="140" t="s">
        <v>98</v>
      </c>
      <c r="B52" s="24"/>
      <c r="C52" s="24"/>
      <c r="D52" s="23" t="s">
        <v>99</v>
      </c>
      <c r="E52" s="24"/>
      <c r="F52" s="24"/>
      <c r="G52" s="25"/>
      <c r="H52" s="25"/>
      <c r="I52" s="25"/>
      <c r="J52" s="25"/>
      <c r="K52" s="25"/>
      <c r="L52" s="26">
        <f>SUM(L53,L59,L62,L65,L68,L71)</f>
        <v>58728.88</v>
      </c>
      <c r="M52" s="141">
        <f ca="1">SUM(M53,M59,M62,M65,M68,M71)</f>
        <v>4.3377555320675441E-3</v>
      </c>
    </row>
    <row r="53" spans="1:13" ht="24" customHeight="1" x14ac:dyDescent="0.2">
      <c r="A53" s="142" t="s">
        <v>100</v>
      </c>
      <c r="B53" s="28"/>
      <c r="C53" s="28"/>
      <c r="D53" s="27" t="s">
        <v>101</v>
      </c>
      <c r="E53" s="28"/>
      <c r="F53" s="28"/>
      <c r="G53" s="29"/>
      <c r="H53" s="29"/>
      <c r="I53" s="29"/>
      <c r="J53" s="29"/>
      <c r="K53" s="29"/>
      <c r="L53" s="30">
        <f>SUM(L54:L58)</f>
        <v>32621.65</v>
      </c>
      <c r="M53" s="143">
        <f ca="1">SUM(M54:M58)</f>
        <v>2.4094575403561451E-3</v>
      </c>
    </row>
    <row r="54" spans="1:13" ht="24" customHeight="1" x14ac:dyDescent="0.2">
      <c r="A54" s="137" t="s">
        <v>102</v>
      </c>
      <c r="B54" s="17" t="s">
        <v>104</v>
      </c>
      <c r="C54" s="18" t="s">
        <v>15</v>
      </c>
      <c r="D54" s="16" t="s">
        <v>105</v>
      </c>
      <c r="E54" s="19" t="s">
        <v>50</v>
      </c>
      <c r="F54" s="18">
        <v>2373.44</v>
      </c>
      <c r="G54" s="20">
        <f>VLOOKUP(A54,ORCA,11,0)</f>
        <v>0</v>
      </c>
      <c r="H54" s="20">
        <f>VLOOKUP(A54,ORCA,12,0)</f>
        <v>1.26</v>
      </c>
      <c r="I54" s="20">
        <f t="shared" ref="I54:I75" si="11">TRUNC((G54+H54)*F54,2)</f>
        <v>2990.53</v>
      </c>
      <c r="J54" s="20">
        <v>35.880000000000003</v>
      </c>
      <c r="K54" s="20">
        <v>4813.2</v>
      </c>
      <c r="L54" s="20">
        <f t="shared" ref="L54:L75" si="12">TRUNC((I54*(1+$M$6)),2)</f>
        <v>3598.8</v>
      </c>
      <c r="M54" s="138">
        <f ca="1">L54/L$1838</f>
        <v>2.6580984702593815E-4</v>
      </c>
    </row>
    <row r="55" spans="1:13" ht="24" customHeight="1" x14ac:dyDescent="0.2">
      <c r="A55" s="137" t="s">
        <v>103</v>
      </c>
      <c r="B55" s="17" t="s">
        <v>107</v>
      </c>
      <c r="C55" s="18" t="s">
        <v>15</v>
      </c>
      <c r="D55" s="16" t="s">
        <v>108</v>
      </c>
      <c r="E55" s="19" t="s">
        <v>50</v>
      </c>
      <c r="F55" s="18">
        <v>1780.08</v>
      </c>
      <c r="G55" s="20">
        <f>VLOOKUP(A55,ORCA,11,0)</f>
        <v>0</v>
      </c>
      <c r="H55" s="20">
        <f>VLOOKUP(A55,ORCA,12,0)</f>
        <v>1.76</v>
      </c>
      <c r="I55" s="20">
        <f t="shared" si="11"/>
        <v>3132.94</v>
      </c>
      <c r="J55" s="20">
        <v>35.880000000000003</v>
      </c>
      <c r="K55" s="20">
        <v>4813.2</v>
      </c>
      <c r="L55" s="20">
        <f t="shared" si="12"/>
        <v>3770.17</v>
      </c>
      <c r="M55" s="138">
        <f ca="1">L55/L$1838</f>
        <v>2.7846735327380828E-4</v>
      </c>
    </row>
    <row r="56" spans="1:13" ht="26.1" customHeight="1" x14ac:dyDescent="0.2">
      <c r="A56" s="137" t="s">
        <v>106</v>
      </c>
      <c r="B56" s="17" t="s">
        <v>111</v>
      </c>
      <c r="C56" s="18" t="s">
        <v>15</v>
      </c>
      <c r="D56" s="16" t="s">
        <v>112</v>
      </c>
      <c r="E56" s="19" t="s">
        <v>17</v>
      </c>
      <c r="F56" s="18">
        <v>2535.73</v>
      </c>
      <c r="G56" s="20">
        <f>VLOOKUP(A56,ORCA,11,0)</f>
        <v>2.3600000000000003</v>
      </c>
      <c r="H56" s="20">
        <f>VLOOKUP(A56,ORCA,12,0)</f>
        <v>0</v>
      </c>
      <c r="I56" s="20">
        <f t="shared" si="11"/>
        <v>5984.32</v>
      </c>
      <c r="J56" s="20">
        <v>35.880000000000003</v>
      </c>
      <c r="K56" s="20">
        <v>4813.2</v>
      </c>
      <c r="L56" s="20">
        <f t="shared" si="12"/>
        <v>7201.53</v>
      </c>
      <c r="M56" s="138">
        <f ca="1">L56/L$1838</f>
        <v>5.3190996655904862E-4</v>
      </c>
    </row>
    <row r="57" spans="1:13" ht="24" customHeight="1" x14ac:dyDescent="0.2">
      <c r="A57" s="137" t="s">
        <v>109</v>
      </c>
      <c r="B57" s="17" t="s">
        <v>113</v>
      </c>
      <c r="C57" s="18" t="s">
        <v>15</v>
      </c>
      <c r="D57" s="16" t="s">
        <v>114</v>
      </c>
      <c r="E57" s="19" t="s">
        <v>50</v>
      </c>
      <c r="F57" s="18">
        <v>2373.44</v>
      </c>
      <c r="G57" s="20">
        <f>VLOOKUP(A57,ORCA,11,0)</f>
        <v>0</v>
      </c>
      <c r="H57" s="20">
        <f>VLOOKUP(A57,ORCA,12,0)</f>
        <v>1.72</v>
      </c>
      <c r="I57" s="20">
        <f t="shared" si="11"/>
        <v>4082.31</v>
      </c>
      <c r="J57" s="20">
        <v>35.880000000000003</v>
      </c>
      <c r="K57" s="20">
        <v>4813.2</v>
      </c>
      <c r="L57" s="20">
        <f t="shared" si="12"/>
        <v>4912.6499999999996</v>
      </c>
      <c r="M57" s="138">
        <f ca="1">L57/L$1838</f>
        <v>3.6285171306879376E-4</v>
      </c>
    </row>
    <row r="58" spans="1:13" ht="24" customHeight="1" x14ac:dyDescent="0.2">
      <c r="A58" s="137" t="s">
        <v>110</v>
      </c>
      <c r="B58" s="17" t="s">
        <v>4647</v>
      </c>
      <c r="C58" s="18" t="s">
        <v>15</v>
      </c>
      <c r="D58" s="16" t="s">
        <v>4648</v>
      </c>
      <c r="E58" s="19" t="s">
        <v>50</v>
      </c>
      <c r="F58" s="18">
        <v>2373.44</v>
      </c>
      <c r="G58" s="20">
        <f>VLOOKUP(A58,ORCA,11,0)</f>
        <v>0</v>
      </c>
      <c r="H58" s="20">
        <f>VLOOKUP(A58,ORCA,12,0)</f>
        <v>4.5999999999999996</v>
      </c>
      <c r="I58" s="20">
        <f t="shared" si="11"/>
        <v>10917.82</v>
      </c>
      <c r="J58" s="20">
        <v>35.880000000000003</v>
      </c>
      <c r="K58" s="20">
        <v>4813.2</v>
      </c>
      <c r="L58" s="20">
        <f t="shared" si="12"/>
        <v>13138.5</v>
      </c>
      <c r="M58" s="138">
        <f ca="1">L58/L$1838</f>
        <v>9.7041866042855637E-4</v>
      </c>
    </row>
    <row r="59" spans="1:13" ht="26.1" customHeight="1" x14ac:dyDescent="0.2">
      <c r="A59" s="142" t="s">
        <v>115</v>
      </c>
      <c r="B59" s="28"/>
      <c r="C59" s="28"/>
      <c r="D59" s="27" t="s">
        <v>116</v>
      </c>
      <c r="E59" s="28"/>
      <c r="F59" s="28"/>
      <c r="G59" s="29"/>
      <c r="H59" s="29"/>
      <c r="I59" s="29"/>
      <c r="J59" s="29"/>
      <c r="K59" s="29"/>
      <c r="L59" s="30">
        <f>SUM(L60:L61)</f>
        <v>3542.41</v>
      </c>
      <c r="M59" s="143">
        <f ca="1">SUM(M60:M61)</f>
        <v>2.6164484278180323E-4</v>
      </c>
    </row>
    <row r="60" spans="1:13" ht="24" customHeight="1" x14ac:dyDescent="0.2">
      <c r="A60" s="137" t="s">
        <v>117</v>
      </c>
      <c r="B60" s="17" t="s">
        <v>111</v>
      </c>
      <c r="C60" s="18" t="s">
        <v>15</v>
      </c>
      <c r="D60" s="16" t="s">
        <v>112</v>
      </c>
      <c r="E60" s="19" t="s">
        <v>17</v>
      </c>
      <c r="F60" s="18">
        <v>1085.43</v>
      </c>
      <c r="G60" s="20">
        <f>VLOOKUP(A60,ORCA,11,0)</f>
        <v>2.3600000000000003</v>
      </c>
      <c r="H60" s="20">
        <f>VLOOKUP(A60,ORCA,12,0)</f>
        <v>0</v>
      </c>
      <c r="I60" s="20">
        <f t="shared" si="11"/>
        <v>2561.61</v>
      </c>
      <c r="J60" s="20">
        <v>35.880000000000003</v>
      </c>
      <c r="K60" s="20">
        <v>4813.2</v>
      </c>
      <c r="L60" s="20">
        <f t="shared" si="12"/>
        <v>3082.64</v>
      </c>
      <c r="M60" s="138">
        <f ca="1">L60/L$1838</f>
        <v>2.276859138701895E-4</v>
      </c>
    </row>
    <row r="61" spans="1:13" ht="26.1" customHeight="1" x14ac:dyDescent="0.2">
      <c r="A61" s="137" t="s">
        <v>118</v>
      </c>
      <c r="B61" s="17" t="s">
        <v>107</v>
      </c>
      <c r="C61" s="18" t="s">
        <v>15</v>
      </c>
      <c r="D61" s="16" t="s">
        <v>108</v>
      </c>
      <c r="E61" s="19" t="s">
        <v>50</v>
      </c>
      <c r="F61" s="18">
        <v>217.08</v>
      </c>
      <c r="G61" s="20">
        <f>VLOOKUP(A61,ORCA,11,0)</f>
        <v>0</v>
      </c>
      <c r="H61" s="20">
        <f>VLOOKUP(A61,ORCA,12,0)</f>
        <v>1.76</v>
      </c>
      <c r="I61" s="20">
        <f t="shared" si="11"/>
        <v>382.06</v>
      </c>
      <c r="J61" s="20">
        <v>35.880000000000003</v>
      </c>
      <c r="K61" s="20">
        <v>4813.2</v>
      </c>
      <c r="L61" s="20">
        <f t="shared" si="12"/>
        <v>459.77</v>
      </c>
      <c r="M61" s="138">
        <f ca="1">L61/L$1838</f>
        <v>3.3958928911613756E-5</v>
      </c>
    </row>
    <row r="62" spans="1:13" ht="39" customHeight="1" x14ac:dyDescent="0.2">
      <c r="A62" s="142" t="s">
        <v>119</v>
      </c>
      <c r="B62" s="28"/>
      <c r="C62" s="28"/>
      <c r="D62" s="27" t="s">
        <v>120</v>
      </c>
      <c r="E62" s="28"/>
      <c r="F62" s="28"/>
      <c r="G62" s="29"/>
      <c r="H62" s="29"/>
      <c r="I62" s="29"/>
      <c r="J62" s="29"/>
      <c r="K62" s="29"/>
      <c r="L62" s="30">
        <f>SUM(L63:L64)</f>
        <v>6611.7199999999993</v>
      </c>
      <c r="M62" s="143">
        <f ca="1">SUM(M63:M64)</f>
        <v>4.8834619366964983E-4</v>
      </c>
    </row>
    <row r="63" spans="1:13" ht="26.1" customHeight="1" x14ac:dyDescent="0.2">
      <c r="A63" s="137" t="s">
        <v>121</v>
      </c>
      <c r="B63" s="17" t="s">
        <v>111</v>
      </c>
      <c r="C63" s="18" t="s">
        <v>15</v>
      </c>
      <c r="D63" s="16" t="s">
        <v>112</v>
      </c>
      <c r="E63" s="19" t="s">
        <v>17</v>
      </c>
      <c r="F63" s="18">
        <v>2025.89</v>
      </c>
      <c r="G63" s="20">
        <f>VLOOKUP(A63,ORCA,11,0)</f>
        <v>2.3600000000000003</v>
      </c>
      <c r="H63" s="20">
        <f>VLOOKUP(A63,ORCA,12,0)</f>
        <v>0</v>
      </c>
      <c r="I63" s="20">
        <f t="shared" si="11"/>
        <v>4781.1000000000004</v>
      </c>
      <c r="J63" s="20">
        <v>35.880000000000003</v>
      </c>
      <c r="K63" s="20">
        <v>4813.2</v>
      </c>
      <c r="L63" s="20">
        <f t="shared" si="12"/>
        <v>5753.57</v>
      </c>
      <c r="M63" s="138">
        <f ca="1">L63/L$1838</f>
        <v>4.2496264353479688E-4</v>
      </c>
    </row>
    <row r="64" spans="1:13" ht="24" customHeight="1" x14ac:dyDescent="0.2">
      <c r="A64" s="137" t="s">
        <v>122</v>
      </c>
      <c r="B64" s="17" t="s">
        <v>107</v>
      </c>
      <c r="C64" s="18" t="s">
        <v>15</v>
      </c>
      <c r="D64" s="16" t="s">
        <v>108</v>
      </c>
      <c r="E64" s="19" t="s">
        <v>50</v>
      </c>
      <c r="F64" s="18">
        <v>405.18</v>
      </c>
      <c r="G64" s="20">
        <f>VLOOKUP(A64,ORCA,11,0)</f>
        <v>0</v>
      </c>
      <c r="H64" s="20">
        <f>VLOOKUP(A64,ORCA,12,0)</f>
        <v>1.76</v>
      </c>
      <c r="I64" s="20">
        <f t="shared" si="11"/>
        <v>713.11</v>
      </c>
      <c r="J64" s="20">
        <v>35.880000000000003</v>
      </c>
      <c r="K64" s="20">
        <v>4813.2</v>
      </c>
      <c r="L64" s="20">
        <f t="shared" si="12"/>
        <v>858.15</v>
      </c>
      <c r="M64" s="138">
        <f ca="1">L64/L$1838</f>
        <v>6.3383550134852955E-5</v>
      </c>
    </row>
    <row r="65" spans="1:13" ht="26.1" customHeight="1" x14ac:dyDescent="0.2">
      <c r="A65" s="142" t="s">
        <v>123</v>
      </c>
      <c r="B65" s="28"/>
      <c r="C65" s="28"/>
      <c r="D65" s="27" t="s">
        <v>124</v>
      </c>
      <c r="E65" s="28"/>
      <c r="F65" s="28"/>
      <c r="G65" s="29"/>
      <c r="H65" s="29"/>
      <c r="I65" s="29"/>
      <c r="J65" s="29"/>
      <c r="K65" s="29"/>
      <c r="L65" s="30">
        <f>SUM(L66:L67)</f>
        <v>5531.3</v>
      </c>
      <c r="M65" s="143">
        <f ca="1">SUM(M66:M67)</f>
        <v>4.0854562822456705E-4</v>
      </c>
    </row>
    <row r="66" spans="1:13" ht="26.1" customHeight="1" x14ac:dyDescent="0.2">
      <c r="A66" s="137" t="s">
        <v>125</v>
      </c>
      <c r="B66" s="17" t="s">
        <v>111</v>
      </c>
      <c r="C66" s="18" t="s">
        <v>15</v>
      </c>
      <c r="D66" s="16" t="s">
        <v>112</v>
      </c>
      <c r="E66" s="19" t="s">
        <v>17</v>
      </c>
      <c r="F66" s="18">
        <v>1694.84</v>
      </c>
      <c r="G66" s="20">
        <f>VLOOKUP(A66,ORCA,11,0)</f>
        <v>2.3600000000000003</v>
      </c>
      <c r="H66" s="20">
        <f>VLOOKUP(A66,ORCA,12,0)</f>
        <v>0</v>
      </c>
      <c r="I66" s="20">
        <f t="shared" si="11"/>
        <v>3999.82</v>
      </c>
      <c r="J66" s="20">
        <v>35.880000000000003</v>
      </c>
      <c r="K66" s="20">
        <v>4813.2</v>
      </c>
      <c r="L66" s="20">
        <f t="shared" si="12"/>
        <v>4813.38</v>
      </c>
      <c r="M66" s="138">
        <f ca="1">L66/L$1838</f>
        <v>3.555195624868596E-4</v>
      </c>
    </row>
    <row r="67" spans="1:13" ht="24" customHeight="1" x14ac:dyDescent="0.2">
      <c r="A67" s="137" t="s">
        <v>126</v>
      </c>
      <c r="B67" s="17" t="s">
        <v>107</v>
      </c>
      <c r="C67" s="18" t="s">
        <v>15</v>
      </c>
      <c r="D67" s="16" t="s">
        <v>108</v>
      </c>
      <c r="E67" s="19" t="s">
        <v>50</v>
      </c>
      <c r="F67" s="18">
        <v>338.97</v>
      </c>
      <c r="G67" s="20">
        <f>VLOOKUP(A67,ORCA,11,0)</f>
        <v>0</v>
      </c>
      <c r="H67" s="20">
        <f>VLOOKUP(A67,ORCA,12,0)</f>
        <v>1.76</v>
      </c>
      <c r="I67" s="20">
        <f t="shared" si="11"/>
        <v>596.58000000000004</v>
      </c>
      <c r="J67" s="20">
        <v>35.880000000000003</v>
      </c>
      <c r="K67" s="20">
        <v>4813.2</v>
      </c>
      <c r="L67" s="20">
        <f t="shared" si="12"/>
        <v>717.92</v>
      </c>
      <c r="M67" s="138">
        <f ca="1">L67/L$1838</f>
        <v>5.3026065737707436E-5</v>
      </c>
    </row>
    <row r="68" spans="1:13" ht="24" customHeight="1" x14ac:dyDescent="0.2">
      <c r="A68" s="142" t="s">
        <v>3905</v>
      </c>
      <c r="B68" s="28"/>
      <c r="C68" s="28"/>
      <c r="D68" s="27" t="s">
        <v>3904</v>
      </c>
      <c r="E68" s="28"/>
      <c r="F68" s="28"/>
      <c r="G68" s="29"/>
      <c r="H68" s="29"/>
      <c r="I68" s="29"/>
      <c r="J68" s="29"/>
      <c r="K68" s="29"/>
      <c r="L68" s="30">
        <f>SUM(L69:L70)</f>
        <v>10333.42</v>
      </c>
      <c r="M68" s="143">
        <f ca="1">SUM(M69:M70)</f>
        <v>7.6323351935499888E-4</v>
      </c>
    </row>
    <row r="69" spans="1:13" ht="26.1" customHeight="1" x14ac:dyDescent="0.2">
      <c r="A69" s="137" t="s">
        <v>3906</v>
      </c>
      <c r="B69" s="17" t="s">
        <v>72</v>
      </c>
      <c r="C69" s="18" t="s">
        <v>15</v>
      </c>
      <c r="D69" s="16" t="s">
        <v>73</v>
      </c>
      <c r="E69" s="19" t="s">
        <v>50</v>
      </c>
      <c r="F69" s="18">
        <v>169.5</v>
      </c>
      <c r="G69" s="20">
        <f>VLOOKUP(A69,ORCA,11,0)</f>
        <v>30.47</v>
      </c>
      <c r="H69" s="20">
        <f>VLOOKUP(A69,ORCA,12,0)</f>
        <v>0</v>
      </c>
      <c r="I69" s="20">
        <f t="shared" si="11"/>
        <v>5164.66</v>
      </c>
      <c r="J69" s="20">
        <v>35.880000000000003</v>
      </c>
      <c r="K69" s="20">
        <v>4813.2</v>
      </c>
      <c r="L69" s="20">
        <f t="shared" si="12"/>
        <v>6215.15</v>
      </c>
      <c r="M69" s="138">
        <f ca="1">L69/L$1838</f>
        <v>4.5905526029322538E-4</v>
      </c>
    </row>
    <row r="70" spans="1:13" ht="24" customHeight="1" x14ac:dyDescent="0.2">
      <c r="A70" s="137" t="s">
        <v>3907</v>
      </c>
      <c r="B70" s="17" t="s">
        <v>69</v>
      </c>
      <c r="C70" s="18" t="s">
        <v>15</v>
      </c>
      <c r="D70" s="16" t="s">
        <v>70</v>
      </c>
      <c r="E70" s="19" t="s">
        <v>50</v>
      </c>
      <c r="F70" s="18">
        <v>169.5</v>
      </c>
      <c r="G70" s="20">
        <f>VLOOKUP(A70,ORCA,11,0)</f>
        <v>20.190000000000001</v>
      </c>
      <c r="H70" s="20">
        <f>VLOOKUP(A70,ORCA,12,0)</f>
        <v>0</v>
      </c>
      <c r="I70" s="20">
        <f t="shared" si="11"/>
        <v>3422.2</v>
      </c>
      <c r="J70" s="20">
        <v>35.880000000000003</v>
      </c>
      <c r="K70" s="20">
        <v>4813.2</v>
      </c>
      <c r="L70" s="20">
        <f t="shared" si="12"/>
        <v>4118.2700000000004</v>
      </c>
      <c r="M70" s="138">
        <f ca="1">L70/L$1838</f>
        <v>3.041782590617735E-4</v>
      </c>
    </row>
    <row r="71" spans="1:13" ht="24" customHeight="1" x14ac:dyDescent="0.2">
      <c r="A71" s="142" t="s">
        <v>4685</v>
      </c>
      <c r="B71" s="28"/>
      <c r="C71" s="28"/>
      <c r="D71" s="27" t="s">
        <v>4686</v>
      </c>
      <c r="E71" s="28"/>
      <c r="F71" s="28"/>
      <c r="G71" s="29"/>
      <c r="H71" s="29"/>
      <c r="I71" s="29"/>
      <c r="J71" s="29"/>
      <c r="K71" s="29"/>
      <c r="L71" s="30">
        <f>SUM(L72:L73)</f>
        <v>88.38</v>
      </c>
      <c r="M71" s="143">
        <f ca="1">SUM(M72:M73)</f>
        <v>6.527807680380241E-6</v>
      </c>
    </row>
    <row r="72" spans="1:13" ht="26.1" customHeight="1" x14ac:dyDescent="0.2">
      <c r="A72" s="137" t="s">
        <v>4687</v>
      </c>
      <c r="B72" s="17" t="s">
        <v>72</v>
      </c>
      <c r="C72" s="18" t="s">
        <v>15</v>
      </c>
      <c r="D72" s="16" t="s">
        <v>73</v>
      </c>
      <c r="E72" s="19" t="s">
        <v>50</v>
      </c>
      <c r="F72" s="18">
        <v>1.45</v>
      </c>
      <c r="G72" s="20">
        <f>VLOOKUP(A72,ORCA,11,0)</f>
        <v>30.47</v>
      </c>
      <c r="H72" s="20">
        <f>VLOOKUP(A72,ORCA,12,0)</f>
        <v>0</v>
      </c>
      <c r="I72" s="20">
        <f t="shared" si="11"/>
        <v>44.18</v>
      </c>
      <c r="J72" s="20">
        <v>35.880000000000003</v>
      </c>
      <c r="K72" s="20">
        <v>4813.2</v>
      </c>
      <c r="L72" s="20">
        <f t="shared" si="12"/>
        <v>53.16</v>
      </c>
      <c r="M72" s="138">
        <f ca="1">L72/L$1838</f>
        <v>3.9264342191560717E-6</v>
      </c>
    </row>
    <row r="73" spans="1:13" ht="24" customHeight="1" x14ac:dyDescent="0.2">
      <c r="A73" s="137" t="s">
        <v>4688</v>
      </c>
      <c r="B73" s="17" t="s">
        <v>69</v>
      </c>
      <c r="C73" s="18" t="s">
        <v>15</v>
      </c>
      <c r="D73" s="16" t="s">
        <v>70</v>
      </c>
      <c r="E73" s="19" t="s">
        <v>50</v>
      </c>
      <c r="F73" s="18">
        <v>1.45</v>
      </c>
      <c r="G73" s="20">
        <f>VLOOKUP(A73,ORCA,11,0)</f>
        <v>20.190000000000001</v>
      </c>
      <c r="H73" s="20">
        <f>VLOOKUP(A73,ORCA,12,0)</f>
        <v>0</v>
      </c>
      <c r="I73" s="20">
        <f t="shared" si="11"/>
        <v>29.27</v>
      </c>
      <c r="J73" s="20">
        <v>35.880000000000003</v>
      </c>
      <c r="K73" s="20">
        <v>4813.2</v>
      </c>
      <c r="L73" s="20">
        <f t="shared" si="12"/>
        <v>35.22</v>
      </c>
      <c r="M73" s="138">
        <f ca="1">L73/L$1838</f>
        <v>2.6013734612241698E-6</v>
      </c>
    </row>
    <row r="74" spans="1:13" ht="39" customHeight="1" x14ac:dyDescent="0.2">
      <c r="A74" s="136" t="s">
        <v>127</v>
      </c>
      <c r="B74" s="14"/>
      <c r="C74" s="14"/>
      <c r="D74" s="13" t="s">
        <v>128</v>
      </c>
      <c r="E74" s="14"/>
      <c r="F74" s="14"/>
      <c r="G74" s="15"/>
      <c r="H74" s="15"/>
      <c r="I74" s="15"/>
      <c r="J74" s="15"/>
      <c r="K74" s="15"/>
      <c r="L74" s="21">
        <f>SUM(L75)</f>
        <v>15590.28</v>
      </c>
      <c r="M74" s="139">
        <f ca="1">SUM(M75)</f>
        <v>1.1515088201321394E-3</v>
      </c>
    </row>
    <row r="75" spans="1:13" ht="24" customHeight="1" x14ac:dyDescent="0.2">
      <c r="A75" s="137" t="s">
        <v>129</v>
      </c>
      <c r="B75" s="17" t="s">
        <v>130</v>
      </c>
      <c r="C75" s="18" t="s">
        <v>15</v>
      </c>
      <c r="D75" s="16" t="s">
        <v>131</v>
      </c>
      <c r="E75" s="19" t="s">
        <v>132</v>
      </c>
      <c r="F75" s="18">
        <v>160</v>
      </c>
      <c r="G75" s="20">
        <f>VLOOKUP(A75,ORCA,11,0)</f>
        <v>0</v>
      </c>
      <c r="H75" s="20">
        <f>VLOOKUP(A75,ORCA,12,0)</f>
        <v>80.97</v>
      </c>
      <c r="I75" s="20">
        <f t="shared" si="11"/>
        <v>12955.2</v>
      </c>
      <c r="J75" s="20">
        <v>35.880000000000003</v>
      </c>
      <c r="K75" s="20">
        <v>4813.2</v>
      </c>
      <c r="L75" s="20">
        <f t="shared" si="12"/>
        <v>15590.28</v>
      </c>
      <c r="M75" s="138">
        <f ca="1">L75/L$1838</f>
        <v>1.1515088201321394E-3</v>
      </c>
    </row>
    <row r="76" spans="1:13" ht="39" customHeight="1" x14ac:dyDescent="0.2">
      <c r="A76" s="135" t="s">
        <v>133</v>
      </c>
      <c r="B76" s="11"/>
      <c r="C76" s="11"/>
      <c r="D76" s="10" t="s">
        <v>134</v>
      </c>
      <c r="E76" s="11"/>
      <c r="F76" s="11"/>
      <c r="G76" s="11"/>
      <c r="H76" s="11"/>
      <c r="I76" s="11"/>
      <c r="J76" s="12"/>
      <c r="K76" s="12"/>
      <c r="L76" s="22">
        <f>SUM(L77,L128,L187,L235,L288,L331,L337)</f>
        <v>439683.49000000005</v>
      </c>
      <c r="M76" s="144">
        <f ca="1">SUM(M77,M128,M187,M235,M288,M331,M337)</f>
        <v>3.2472078530581129E-2</v>
      </c>
    </row>
    <row r="77" spans="1:13" ht="26.1" customHeight="1" x14ac:dyDescent="0.2">
      <c r="A77" s="136" t="s">
        <v>135</v>
      </c>
      <c r="B77" s="14"/>
      <c r="C77" s="14"/>
      <c r="D77" s="13" t="s">
        <v>136</v>
      </c>
      <c r="E77" s="14"/>
      <c r="F77" s="14"/>
      <c r="G77" s="14"/>
      <c r="H77" s="14"/>
      <c r="I77" s="14"/>
      <c r="J77" s="15"/>
      <c r="K77" s="15"/>
      <c r="L77" s="21">
        <f>SUM(L78,L83,L87,L90,L93,L96,L99,L103,L106,L123)</f>
        <v>123244.95000000001</v>
      </c>
      <c r="M77" s="139">
        <f ca="1">SUM(M78,M83,M87,M90,M93,M96,M99,M103,M106,M123)</f>
        <v>9.1029569040289547E-3</v>
      </c>
    </row>
    <row r="78" spans="1:13" ht="24" customHeight="1" x14ac:dyDescent="0.2">
      <c r="A78" s="142" t="s">
        <v>137</v>
      </c>
      <c r="B78" s="28"/>
      <c r="C78" s="28"/>
      <c r="D78" s="27" t="s">
        <v>138</v>
      </c>
      <c r="E78" s="28"/>
      <c r="F78" s="28"/>
      <c r="G78" s="28"/>
      <c r="H78" s="28"/>
      <c r="I78" s="28"/>
      <c r="J78" s="29"/>
      <c r="K78" s="29"/>
      <c r="L78" s="30">
        <f>SUM(L79,L80)</f>
        <v>365.24</v>
      </c>
      <c r="M78" s="143">
        <f ca="1">SUM(M79,M80)</f>
        <v>2.6976877994818732E-5</v>
      </c>
    </row>
    <row r="79" spans="1:13" ht="26.1" customHeight="1" x14ac:dyDescent="0.2">
      <c r="A79" s="137" t="s">
        <v>139</v>
      </c>
      <c r="B79" s="17" t="s">
        <v>140</v>
      </c>
      <c r="C79" s="18" t="s">
        <v>15</v>
      </c>
      <c r="D79" s="16" t="s">
        <v>141</v>
      </c>
      <c r="E79" s="19" t="s">
        <v>50</v>
      </c>
      <c r="F79" s="18">
        <v>6.11</v>
      </c>
      <c r="G79" s="20">
        <f>VLOOKUP(A79,ORCA,11,0)</f>
        <v>34.47</v>
      </c>
      <c r="H79" s="20">
        <f>VLOOKUP(A79,ORCA,12,0)</f>
        <v>0</v>
      </c>
      <c r="I79" s="20">
        <f t="shared" ref="I79:I127" si="13">TRUNC((G79+H79)*F79,2)</f>
        <v>210.61</v>
      </c>
      <c r="J79" s="20">
        <v>35.880000000000003</v>
      </c>
      <c r="K79" s="20">
        <v>4813.2</v>
      </c>
      <c r="L79" s="20">
        <f t="shared" ref="L79" si="14">TRUNC((I79*(1+$M$6)),2)</f>
        <v>253.44</v>
      </c>
      <c r="M79" s="138">
        <f ca="1">L79/L$1838</f>
        <v>1.8719252981619921E-5</v>
      </c>
    </row>
    <row r="80" spans="1:13" ht="24" customHeight="1" x14ac:dyDescent="0.2">
      <c r="A80" s="142" t="s">
        <v>142</v>
      </c>
      <c r="B80" s="28"/>
      <c r="C80" s="28"/>
      <c r="D80" s="27" t="s">
        <v>143</v>
      </c>
      <c r="E80" s="28"/>
      <c r="F80" s="28"/>
      <c r="G80" s="28"/>
      <c r="H80" s="28"/>
      <c r="I80" s="28"/>
      <c r="J80" s="29"/>
      <c r="K80" s="29"/>
      <c r="L80" s="30">
        <f>SUM(L81:L82)</f>
        <v>111.8</v>
      </c>
      <c r="M80" s="143">
        <f ca="1">SUM(M81:M82)</f>
        <v>8.2576250131988117E-6</v>
      </c>
    </row>
    <row r="81" spans="1:13" ht="26.1" customHeight="1" x14ac:dyDescent="0.2">
      <c r="A81" s="137" t="s">
        <v>144</v>
      </c>
      <c r="B81" s="17" t="s">
        <v>145</v>
      </c>
      <c r="C81" s="18" t="s">
        <v>15</v>
      </c>
      <c r="D81" s="16" t="s">
        <v>146</v>
      </c>
      <c r="E81" s="19" t="s">
        <v>17</v>
      </c>
      <c r="F81" s="18">
        <v>10.78</v>
      </c>
      <c r="G81" s="20">
        <f>VLOOKUP(A81,ORCA,11,0)</f>
        <v>4.1399999999999997</v>
      </c>
      <c r="H81" s="20">
        <f>VLOOKUP(A81,ORCA,12,0)</f>
        <v>0</v>
      </c>
      <c r="I81" s="20">
        <f t="shared" si="13"/>
        <v>44.62</v>
      </c>
      <c r="J81" s="20">
        <v>35.880000000000003</v>
      </c>
      <c r="K81" s="20">
        <v>4813.2</v>
      </c>
      <c r="L81" s="20">
        <f t="shared" ref="L81:L127" si="15">TRUNC((I81*(1+$M$6)),2)</f>
        <v>53.69</v>
      </c>
      <c r="M81" s="138">
        <f ca="1">L81/L$1838</f>
        <v>3.9655803842454758E-6</v>
      </c>
    </row>
    <row r="82" spans="1:13" ht="26.1" customHeight="1" x14ac:dyDescent="0.2">
      <c r="A82" s="137" t="s">
        <v>147</v>
      </c>
      <c r="B82" s="17" t="s">
        <v>148</v>
      </c>
      <c r="C82" s="18" t="s">
        <v>15</v>
      </c>
      <c r="D82" s="16" t="s">
        <v>149</v>
      </c>
      <c r="E82" s="19" t="s">
        <v>17</v>
      </c>
      <c r="F82" s="18">
        <v>10.78</v>
      </c>
      <c r="G82" s="20">
        <f>VLOOKUP(A82,ORCA,11,0)</f>
        <v>4.4799999999999995</v>
      </c>
      <c r="H82" s="20">
        <f>VLOOKUP(A82,ORCA,12,0)</f>
        <v>0</v>
      </c>
      <c r="I82" s="20">
        <f t="shared" si="13"/>
        <v>48.29</v>
      </c>
      <c r="J82" s="20">
        <v>35.880000000000003</v>
      </c>
      <c r="K82" s="20">
        <v>4813.2</v>
      </c>
      <c r="L82" s="20">
        <f t="shared" si="15"/>
        <v>58.11</v>
      </c>
      <c r="M82" s="138">
        <f ca="1">L82/L$1838</f>
        <v>4.2920446289533358E-6</v>
      </c>
    </row>
    <row r="83" spans="1:13" ht="39" customHeight="1" x14ac:dyDescent="0.2">
      <c r="A83" s="142" t="s">
        <v>150</v>
      </c>
      <c r="B83" s="28"/>
      <c r="C83" s="28"/>
      <c r="D83" s="27" t="s">
        <v>151</v>
      </c>
      <c r="E83" s="28"/>
      <c r="F83" s="28"/>
      <c r="G83" s="28"/>
      <c r="H83" s="28"/>
      <c r="I83" s="28"/>
      <c r="J83" s="29"/>
      <c r="K83" s="29"/>
      <c r="L83" s="30">
        <f>SUM(L84:L86)</f>
        <v>1426.3600000000001</v>
      </c>
      <c r="M83" s="143">
        <f ca="1">SUM(M84:M86)</f>
        <v>1.0535193214513648E-4</v>
      </c>
    </row>
    <row r="84" spans="1:13" ht="24" customHeight="1" x14ac:dyDescent="0.2">
      <c r="A84" s="137" t="s">
        <v>152</v>
      </c>
      <c r="B84" s="17" t="s">
        <v>153</v>
      </c>
      <c r="C84" s="18" t="s">
        <v>15</v>
      </c>
      <c r="D84" s="16" t="s">
        <v>154</v>
      </c>
      <c r="E84" s="19" t="s">
        <v>17</v>
      </c>
      <c r="F84" s="18">
        <v>258.8</v>
      </c>
      <c r="G84" s="20">
        <f>VLOOKUP(A84,ORCA,11,0)</f>
        <v>3.4299999999999997</v>
      </c>
      <c r="H84" s="20">
        <f>VLOOKUP(A84,ORCA,12,0)</f>
        <v>0</v>
      </c>
      <c r="I84" s="20">
        <f t="shared" si="13"/>
        <v>887.68</v>
      </c>
      <c r="J84" s="20">
        <v>35.880000000000003</v>
      </c>
      <c r="K84" s="20">
        <v>4813.2</v>
      </c>
      <c r="L84" s="20">
        <f t="shared" si="15"/>
        <v>1068.23</v>
      </c>
      <c r="M84" s="138">
        <f ca="1">L84/L$1838</f>
        <v>7.890020364802655E-5</v>
      </c>
    </row>
    <row r="85" spans="1:13" ht="26.1" customHeight="1" x14ac:dyDescent="0.2">
      <c r="A85" s="137" t="s">
        <v>155</v>
      </c>
      <c r="B85" s="17" t="s">
        <v>140</v>
      </c>
      <c r="C85" s="18" t="s">
        <v>15</v>
      </c>
      <c r="D85" s="16" t="s">
        <v>156</v>
      </c>
      <c r="E85" s="19" t="s">
        <v>50</v>
      </c>
      <c r="F85" s="18">
        <v>5.41</v>
      </c>
      <c r="G85" s="20">
        <f>VLOOKUP(A85,ORCA,11,0)</f>
        <v>34.47</v>
      </c>
      <c r="H85" s="20">
        <f>VLOOKUP(A85,ORCA,12,0)</f>
        <v>0</v>
      </c>
      <c r="I85" s="20">
        <f t="shared" si="13"/>
        <v>186.48</v>
      </c>
      <c r="J85" s="20">
        <v>35.880000000000003</v>
      </c>
      <c r="K85" s="20">
        <v>4813.2</v>
      </c>
      <c r="L85" s="20">
        <f t="shared" si="15"/>
        <v>224.41</v>
      </c>
      <c r="M85" s="138">
        <f ca="1">L85/L$1838</f>
        <v>1.657507718436445E-5</v>
      </c>
    </row>
    <row r="86" spans="1:13" ht="39" customHeight="1" x14ac:dyDescent="0.2">
      <c r="A86" s="137" t="s">
        <v>157</v>
      </c>
      <c r="B86" s="17" t="s">
        <v>158</v>
      </c>
      <c r="C86" s="18" t="s">
        <v>26</v>
      </c>
      <c r="D86" s="16" t="s">
        <v>159</v>
      </c>
      <c r="E86" s="19" t="s">
        <v>17</v>
      </c>
      <c r="F86" s="18">
        <v>17.39</v>
      </c>
      <c r="G86" s="20">
        <f>VLOOKUP(A86,ORCA,11,0)</f>
        <v>6.39</v>
      </c>
      <c r="H86" s="20">
        <f>VLOOKUP(A86,ORCA,12,0)</f>
        <v>0</v>
      </c>
      <c r="I86" s="20">
        <f t="shared" si="13"/>
        <v>111.12</v>
      </c>
      <c r="J86" s="20">
        <v>35.880000000000003</v>
      </c>
      <c r="K86" s="20">
        <v>4813.2</v>
      </c>
      <c r="L86" s="20">
        <f t="shared" si="15"/>
        <v>133.72</v>
      </c>
      <c r="M86" s="138">
        <f ca="1">L86/L$1838</f>
        <v>9.8766513127454849E-6</v>
      </c>
    </row>
    <row r="87" spans="1:13" ht="24" customHeight="1" x14ac:dyDescent="0.2">
      <c r="A87" s="140" t="s">
        <v>160</v>
      </c>
      <c r="B87" s="24"/>
      <c r="C87" s="24"/>
      <c r="D87" s="23" t="s">
        <v>161</v>
      </c>
      <c r="E87" s="24"/>
      <c r="F87" s="24"/>
      <c r="G87" s="24"/>
      <c r="H87" s="24"/>
      <c r="I87" s="24"/>
      <c r="J87" s="25"/>
      <c r="K87" s="25"/>
      <c r="L87" s="26">
        <f>SUM(L88:L89)</f>
        <v>655.27</v>
      </c>
      <c r="M87" s="141">
        <f ca="1">SUM(M88:M89)</f>
        <v>4.8398693581384484E-5</v>
      </c>
    </row>
    <row r="88" spans="1:13" ht="26.1" customHeight="1" x14ac:dyDescent="0.2">
      <c r="A88" s="137" t="s">
        <v>162</v>
      </c>
      <c r="B88" s="17" t="s">
        <v>163</v>
      </c>
      <c r="C88" s="18" t="s">
        <v>15</v>
      </c>
      <c r="D88" s="16" t="s">
        <v>164</v>
      </c>
      <c r="E88" s="19" t="s">
        <v>17</v>
      </c>
      <c r="F88" s="18">
        <v>46.4</v>
      </c>
      <c r="G88" s="20">
        <f>VLOOKUP(A88,ORCA,11,0)</f>
        <v>2.06</v>
      </c>
      <c r="H88" s="20">
        <f>VLOOKUP(A88,ORCA,12,0)</f>
        <v>0</v>
      </c>
      <c r="I88" s="20">
        <f t="shared" si="13"/>
        <v>95.58</v>
      </c>
      <c r="J88" s="20">
        <v>35.880000000000003</v>
      </c>
      <c r="K88" s="20">
        <v>4813.2</v>
      </c>
      <c r="L88" s="20">
        <f t="shared" si="15"/>
        <v>115.02</v>
      </c>
      <c r="M88" s="138">
        <f ca="1">L88/L$1838</f>
        <v>8.4954564312891544E-6</v>
      </c>
    </row>
    <row r="89" spans="1:13" ht="39" customHeight="1" x14ac:dyDescent="0.2">
      <c r="A89" s="137" t="s">
        <v>165</v>
      </c>
      <c r="B89" s="17" t="s">
        <v>166</v>
      </c>
      <c r="C89" s="18" t="s">
        <v>167</v>
      </c>
      <c r="D89" s="16" t="s">
        <v>168</v>
      </c>
      <c r="E89" s="19" t="s">
        <v>169</v>
      </c>
      <c r="F89" s="18">
        <v>31.84</v>
      </c>
      <c r="G89" s="20">
        <f>VLOOKUP(A89,ORCA,11,0)</f>
        <v>0</v>
      </c>
      <c r="H89" s="20">
        <f>VLOOKUP(A89,ORCA,12,0)</f>
        <v>14.1</v>
      </c>
      <c r="I89" s="20">
        <f t="shared" si="13"/>
        <v>448.94</v>
      </c>
      <c r="J89" s="20">
        <v>35.880000000000003</v>
      </c>
      <c r="K89" s="20">
        <v>4813.2</v>
      </c>
      <c r="L89" s="20">
        <f t="shared" si="15"/>
        <v>540.25</v>
      </c>
      <c r="M89" s="138">
        <f ca="1">L89/L$1838</f>
        <v>3.9903237150095332E-5</v>
      </c>
    </row>
    <row r="90" spans="1:13" ht="26.1" customHeight="1" x14ac:dyDescent="0.2">
      <c r="A90" s="140" t="s">
        <v>170</v>
      </c>
      <c r="B90" s="24"/>
      <c r="C90" s="24"/>
      <c r="D90" s="23" t="s">
        <v>171</v>
      </c>
      <c r="E90" s="24"/>
      <c r="F90" s="24"/>
      <c r="G90" s="24"/>
      <c r="H90" s="24"/>
      <c r="I90" s="24"/>
      <c r="J90" s="25"/>
      <c r="K90" s="25"/>
      <c r="L90" s="26">
        <f>SUM(L91:L92)</f>
        <v>3170.26</v>
      </c>
      <c r="M90" s="141">
        <f ca="1">SUM(M91:M92)</f>
        <v>2.3415758742704532E-4</v>
      </c>
    </row>
    <row r="91" spans="1:13" ht="26.1" customHeight="1" x14ac:dyDescent="0.2">
      <c r="A91" s="137" t="s">
        <v>172</v>
      </c>
      <c r="B91" s="17" t="s">
        <v>173</v>
      </c>
      <c r="C91" s="18" t="s">
        <v>15</v>
      </c>
      <c r="D91" s="16" t="s">
        <v>174</v>
      </c>
      <c r="E91" s="19" t="s">
        <v>17</v>
      </c>
      <c r="F91" s="18">
        <v>55.46</v>
      </c>
      <c r="G91" s="20">
        <f>VLOOKUP(A91,ORCA,11,0)</f>
        <v>14.47</v>
      </c>
      <c r="H91" s="20">
        <f>VLOOKUP(A91,ORCA,12,0)</f>
        <v>0</v>
      </c>
      <c r="I91" s="20">
        <f t="shared" si="13"/>
        <v>802.5</v>
      </c>
      <c r="J91" s="20">
        <v>35.880000000000003</v>
      </c>
      <c r="K91" s="20">
        <v>4813.2</v>
      </c>
      <c r="L91" s="20">
        <f t="shared" si="15"/>
        <v>965.72</v>
      </c>
      <c r="M91" s="138">
        <f ca="1">L91/L$1838</f>
        <v>7.1328744434225017E-5</v>
      </c>
    </row>
    <row r="92" spans="1:13" ht="24" customHeight="1" x14ac:dyDescent="0.2">
      <c r="A92" s="137" t="s">
        <v>5381</v>
      </c>
      <c r="B92" s="17" t="s">
        <v>626</v>
      </c>
      <c r="C92" s="18" t="s">
        <v>627</v>
      </c>
      <c r="D92" s="16" t="s">
        <v>628</v>
      </c>
      <c r="E92" s="19" t="s">
        <v>17</v>
      </c>
      <c r="F92" s="18">
        <v>32.19</v>
      </c>
      <c r="G92" s="20">
        <f>VLOOKUP(A92,ORCA,11,0)</f>
        <v>56.910000000000004</v>
      </c>
      <c r="H92" s="20">
        <f>VLOOKUP(A92,ORCA,12,0)</f>
        <v>0</v>
      </c>
      <c r="I92" s="20">
        <f t="shared" si="13"/>
        <v>1831.93</v>
      </c>
      <c r="J92" s="20">
        <v>35.880000000000003</v>
      </c>
      <c r="K92" s="20">
        <v>4813.2</v>
      </c>
      <c r="L92" s="20">
        <f t="shared" si="15"/>
        <v>2204.54</v>
      </c>
      <c r="M92" s="138">
        <f ca="1">L92/L$1838</f>
        <v>1.628288429928203E-4</v>
      </c>
    </row>
    <row r="93" spans="1:13" ht="26.1" customHeight="1" x14ac:dyDescent="0.2">
      <c r="A93" s="140" t="s">
        <v>175</v>
      </c>
      <c r="B93" s="24"/>
      <c r="C93" s="24"/>
      <c r="D93" s="23" t="s">
        <v>176</v>
      </c>
      <c r="E93" s="24"/>
      <c r="F93" s="24"/>
      <c r="G93" s="24"/>
      <c r="H93" s="24"/>
      <c r="I93" s="24"/>
      <c r="J93" s="25"/>
      <c r="K93" s="25"/>
      <c r="L93" s="26">
        <f>SUM(L94:L95)</f>
        <v>2558.56</v>
      </c>
      <c r="M93" s="141">
        <f ca="1">SUM(M94:M95)</f>
        <v>1.8897700405876526E-4</v>
      </c>
    </row>
    <row r="94" spans="1:13" ht="24" customHeight="1" x14ac:dyDescent="0.2">
      <c r="A94" s="137" t="s">
        <v>177</v>
      </c>
      <c r="B94" s="17" t="s">
        <v>178</v>
      </c>
      <c r="C94" s="18" t="s">
        <v>167</v>
      </c>
      <c r="D94" s="16" t="s">
        <v>179</v>
      </c>
      <c r="E94" s="19" t="s">
        <v>180</v>
      </c>
      <c r="F94" s="18">
        <v>67.27</v>
      </c>
      <c r="G94" s="20">
        <f>VLOOKUP(A94,ORCA,11,0)</f>
        <v>0</v>
      </c>
      <c r="H94" s="20">
        <f>VLOOKUP(A94,ORCA,12,0)</f>
        <v>27.78</v>
      </c>
      <c r="I94" s="20">
        <f t="shared" si="13"/>
        <v>1868.76</v>
      </c>
      <c r="J94" s="20">
        <v>35.880000000000003</v>
      </c>
      <c r="K94" s="20">
        <v>4813.2</v>
      </c>
      <c r="L94" s="20">
        <f t="shared" si="15"/>
        <v>2248.86</v>
      </c>
      <c r="M94" s="138">
        <f ca="1">L94/L$1838</f>
        <v>1.6610234872256068E-4</v>
      </c>
    </row>
    <row r="95" spans="1:13" ht="39" customHeight="1" x14ac:dyDescent="0.2">
      <c r="A95" s="137" t="s">
        <v>181</v>
      </c>
      <c r="B95" s="17" t="s">
        <v>182</v>
      </c>
      <c r="C95" s="18" t="s">
        <v>26</v>
      </c>
      <c r="D95" s="16" t="s">
        <v>183</v>
      </c>
      <c r="E95" s="19" t="s">
        <v>17</v>
      </c>
      <c r="F95" s="18">
        <v>33.08</v>
      </c>
      <c r="G95" s="20">
        <f>VLOOKUP(A95,ORCA,11,0)</f>
        <v>7.7799999999999994</v>
      </c>
      <c r="H95" s="20">
        <f>VLOOKUP(A95,ORCA,12,0)</f>
        <v>0</v>
      </c>
      <c r="I95" s="20">
        <f t="shared" si="13"/>
        <v>257.36</v>
      </c>
      <c r="J95" s="20">
        <v>35.880000000000003</v>
      </c>
      <c r="K95" s="20">
        <v>4813.2</v>
      </c>
      <c r="L95" s="20">
        <f t="shared" si="15"/>
        <v>309.7</v>
      </c>
      <c r="M95" s="138">
        <f ca="1">L95/L$1838</f>
        <v>2.2874655336204582E-5</v>
      </c>
    </row>
    <row r="96" spans="1:13" ht="24" customHeight="1" x14ac:dyDescent="0.2">
      <c r="A96" s="140" t="s">
        <v>184</v>
      </c>
      <c r="B96" s="24"/>
      <c r="C96" s="24"/>
      <c r="D96" s="23" t="s">
        <v>185</v>
      </c>
      <c r="E96" s="24"/>
      <c r="F96" s="24"/>
      <c r="G96" s="24"/>
      <c r="H96" s="24"/>
      <c r="I96" s="24"/>
      <c r="J96" s="25"/>
      <c r="K96" s="25"/>
      <c r="L96" s="26">
        <f>SUM(L97:L98)</f>
        <v>87423.920000000013</v>
      </c>
      <c r="M96" s="141">
        <f ca="1">SUM(M97:M98)</f>
        <v>6.4571909529865116E-3</v>
      </c>
    </row>
    <row r="97" spans="1:13" ht="24" customHeight="1" x14ac:dyDescent="0.2">
      <c r="A97" s="137" t="s">
        <v>186</v>
      </c>
      <c r="B97" s="17" t="s">
        <v>145</v>
      </c>
      <c r="C97" s="18" t="s">
        <v>15</v>
      </c>
      <c r="D97" s="16" t="s">
        <v>187</v>
      </c>
      <c r="E97" s="19" t="s">
        <v>17</v>
      </c>
      <c r="F97" s="18">
        <v>26.89</v>
      </c>
      <c r="G97" s="20">
        <f>VLOOKUP(A97,ORCA,11,0)</f>
        <v>4.1399999999999997</v>
      </c>
      <c r="H97" s="20">
        <f>VLOOKUP(A97,ORCA,12,0)</f>
        <v>0</v>
      </c>
      <c r="I97" s="20">
        <f t="shared" si="13"/>
        <v>111.32</v>
      </c>
      <c r="J97" s="20">
        <v>35.880000000000003</v>
      </c>
      <c r="K97" s="20">
        <v>4813.2</v>
      </c>
      <c r="L97" s="20">
        <f t="shared" si="15"/>
        <v>133.96</v>
      </c>
      <c r="M97" s="138">
        <f ca="1">L97/L$1838</f>
        <v>9.8943778780689884E-6</v>
      </c>
    </row>
    <row r="98" spans="1:13" ht="24" customHeight="1" x14ac:dyDescent="0.2">
      <c r="A98" s="137" t="s">
        <v>665</v>
      </c>
      <c r="B98" s="17" t="s">
        <v>666</v>
      </c>
      <c r="C98" s="18" t="s">
        <v>167</v>
      </c>
      <c r="D98" s="16" t="s">
        <v>667</v>
      </c>
      <c r="E98" s="19" t="s">
        <v>180</v>
      </c>
      <c r="F98" s="18">
        <v>789.38</v>
      </c>
      <c r="G98" s="20">
        <f>VLOOKUP(A98,ORCA,11,0)</f>
        <v>0</v>
      </c>
      <c r="H98" s="20">
        <f>VLOOKUP(A98,ORCA,12,0)</f>
        <v>91.889999999999986</v>
      </c>
      <c r="I98" s="20">
        <f t="shared" si="13"/>
        <v>72536.12</v>
      </c>
      <c r="J98" s="20">
        <v>35.880000000000003</v>
      </c>
      <c r="K98" s="20">
        <v>4813.2</v>
      </c>
      <c r="L98" s="20">
        <f t="shared" si="15"/>
        <v>87289.96</v>
      </c>
      <c r="M98" s="138">
        <f ca="1">L98/L$1838</f>
        <v>6.4472965751084426E-3</v>
      </c>
    </row>
    <row r="99" spans="1:13" ht="24" customHeight="1" x14ac:dyDescent="0.2">
      <c r="A99" s="140" t="s">
        <v>188</v>
      </c>
      <c r="B99" s="24"/>
      <c r="C99" s="24"/>
      <c r="D99" s="23" t="s">
        <v>189</v>
      </c>
      <c r="E99" s="24"/>
      <c r="F99" s="24"/>
      <c r="G99" s="24"/>
      <c r="H99" s="24"/>
      <c r="I99" s="24"/>
      <c r="J99" s="25"/>
      <c r="K99" s="25"/>
      <c r="L99" s="26">
        <f>SUM(L100:L102)</f>
        <v>2916.7700000000004</v>
      </c>
      <c r="M99" s="141">
        <f ca="1">SUM(M100:M102)</f>
        <v>2.1543464141098303E-4</v>
      </c>
    </row>
    <row r="100" spans="1:13" ht="39" customHeight="1" x14ac:dyDescent="0.2">
      <c r="A100" s="137" t="s">
        <v>190</v>
      </c>
      <c r="B100" s="17" t="s">
        <v>191</v>
      </c>
      <c r="C100" s="18" t="s">
        <v>15</v>
      </c>
      <c r="D100" s="16" t="s">
        <v>192</v>
      </c>
      <c r="E100" s="19" t="s">
        <v>54</v>
      </c>
      <c r="F100" s="18">
        <v>142</v>
      </c>
      <c r="G100" s="20">
        <f>VLOOKUP(A100,ORCA,11,0)</f>
        <v>1.08</v>
      </c>
      <c r="H100" s="20">
        <f>VLOOKUP(A100,ORCA,12,0)</f>
        <v>0</v>
      </c>
      <c r="I100" s="20">
        <f t="shared" si="13"/>
        <v>153.36000000000001</v>
      </c>
      <c r="J100" s="20">
        <v>35.880000000000003</v>
      </c>
      <c r="K100" s="20">
        <v>4813.2</v>
      </c>
      <c r="L100" s="20">
        <f t="shared" si="15"/>
        <v>184.55</v>
      </c>
      <c r="M100" s="138">
        <f ca="1">L100/L$1838</f>
        <v>1.3630990126885876E-5</v>
      </c>
    </row>
    <row r="101" spans="1:13" ht="24" customHeight="1" x14ac:dyDescent="0.2">
      <c r="A101" s="137" t="s">
        <v>193</v>
      </c>
      <c r="B101" s="17" t="s">
        <v>194</v>
      </c>
      <c r="C101" s="18" t="s">
        <v>167</v>
      </c>
      <c r="D101" s="16" t="s">
        <v>195</v>
      </c>
      <c r="E101" s="19" t="s">
        <v>196</v>
      </c>
      <c r="F101" s="18">
        <v>160</v>
      </c>
      <c r="G101" s="20">
        <f>VLOOKUP(A101,ORCA,11,0)</f>
        <v>13.81</v>
      </c>
      <c r="H101" s="20">
        <f>VLOOKUP(A101,ORCA,12,0)</f>
        <v>0</v>
      </c>
      <c r="I101" s="20">
        <f t="shared" si="13"/>
        <v>2209.6</v>
      </c>
      <c r="J101" s="20">
        <v>35.880000000000003</v>
      </c>
      <c r="K101" s="20">
        <v>4813.2</v>
      </c>
      <c r="L101" s="20">
        <f t="shared" si="15"/>
        <v>2659.03</v>
      </c>
      <c r="M101" s="138">
        <f ca="1">L101/L$1838</f>
        <v>1.96397787467317E-4</v>
      </c>
    </row>
    <row r="102" spans="1:13" ht="26.1" customHeight="1" x14ac:dyDescent="0.2">
      <c r="A102" s="137" t="s">
        <v>197</v>
      </c>
      <c r="B102" s="17" t="s">
        <v>198</v>
      </c>
      <c r="C102" s="18" t="s">
        <v>15</v>
      </c>
      <c r="D102" s="16" t="s">
        <v>199</v>
      </c>
      <c r="E102" s="19" t="s">
        <v>132</v>
      </c>
      <c r="F102" s="18">
        <v>119.26</v>
      </c>
      <c r="G102" s="20">
        <f>VLOOKUP(A102,ORCA,11,0)</f>
        <v>0.51</v>
      </c>
      <c r="H102" s="20">
        <f>VLOOKUP(A102,ORCA,12,0)</f>
        <v>0</v>
      </c>
      <c r="I102" s="20">
        <f t="shared" si="13"/>
        <v>60.82</v>
      </c>
      <c r="J102" s="20">
        <v>35.880000000000003</v>
      </c>
      <c r="K102" s="20">
        <v>4813.2</v>
      </c>
      <c r="L102" s="20">
        <f t="shared" si="15"/>
        <v>73.19</v>
      </c>
      <c r="M102" s="138">
        <f ca="1">L102/L$1838</f>
        <v>5.4058638167801523E-6</v>
      </c>
    </row>
    <row r="103" spans="1:13" ht="39" customHeight="1" x14ac:dyDescent="0.2">
      <c r="A103" s="140" t="s">
        <v>200</v>
      </c>
      <c r="B103" s="24"/>
      <c r="C103" s="24"/>
      <c r="D103" s="23" t="s">
        <v>201</v>
      </c>
      <c r="E103" s="24"/>
      <c r="F103" s="24"/>
      <c r="G103" s="24"/>
      <c r="H103" s="24"/>
      <c r="I103" s="24"/>
      <c r="J103" s="25"/>
      <c r="K103" s="25"/>
      <c r="L103" s="26">
        <f>SUM(L104:L105)</f>
        <v>747.41</v>
      </c>
      <c r="M103" s="141">
        <f ca="1">SUM(M104:M105)</f>
        <v>5.5204217451832957E-5</v>
      </c>
    </row>
    <row r="104" spans="1:13" ht="24" customHeight="1" x14ac:dyDescent="0.2">
      <c r="A104" s="137" t="s">
        <v>202</v>
      </c>
      <c r="B104" s="17" t="s">
        <v>194</v>
      </c>
      <c r="C104" s="18" t="s">
        <v>167</v>
      </c>
      <c r="D104" s="16" t="s">
        <v>195</v>
      </c>
      <c r="E104" s="19" t="s">
        <v>196</v>
      </c>
      <c r="F104" s="18">
        <v>40</v>
      </c>
      <c r="G104" s="20">
        <f>VLOOKUP(A104,ORCA,11,0)</f>
        <v>13.81</v>
      </c>
      <c r="H104" s="20">
        <f>VLOOKUP(A104,ORCA,12,0)</f>
        <v>0</v>
      </c>
      <c r="I104" s="20">
        <f t="shared" si="13"/>
        <v>552.4</v>
      </c>
      <c r="J104" s="20">
        <v>35.880000000000003</v>
      </c>
      <c r="K104" s="20">
        <v>4813.2</v>
      </c>
      <c r="L104" s="20">
        <f t="shared" si="15"/>
        <v>664.75</v>
      </c>
      <c r="M104" s="138">
        <f ca="1">L104/L$1838</f>
        <v>4.9098892911662886E-5</v>
      </c>
    </row>
    <row r="105" spans="1:13" ht="26.1" customHeight="1" x14ac:dyDescent="0.2">
      <c r="A105" s="137" t="s">
        <v>203</v>
      </c>
      <c r="B105" s="17" t="s">
        <v>198</v>
      </c>
      <c r="C105" s="18" t="s">
        <v>15</v>
      </c>
      <c r="D105" s="16" t="s">
        <v>199</v>
      </c>
      <c r="E105" s="19" t="s">
        <v>132</v>
      </c>
      <c r="F105" s="18">
        <v>134.69999999999999</v>
      </c>
      <c r="G105" s="20">
        <f>VLOOKUP(A105,ORCA,11,0)</f>
        <v>0.51</v>
      </c>
      <c r="H105" s="20">
        <f>VLOOKUP(A105,ORCA,12,0)</f>
        <v>0</v>
      </c>
      <c r="I105" s="20">
        <f t="shared" si="13"/>
        <v>68.69</v>
      </c>
      <c r="J105" s="20">
        <v>35.880000000000003</v>
      </c>
      <c r="K105" s="20">
        <v>4813.2</v>
      </c>
      <c r="L105" s="20">
        <f t="shared" si="15"/>
        <v>82.66</v>
      </c>
      <c r="M105" s="138">
        <f ca="1">L105/L$1838</f>
        <v>6.1053245401700701E-6</v>
      </c>
    </row>
    <row r="106" spans="1:13" ht="24" customHeight="1" x14ac:dyDescent="0.2">
      <c r="A106" s="140" t="s">
        <v>204</v>
      </c>
      <c r="B106" s="24"/>
      <c r="C106" s="24"/>
      <c r="D106" s="23" t="s">
        <v>205</v>
      </c>
      <c r="E106" s="24"/>
      <c r="F106" s="24"/>
      <c r="G106" s="24"/>
      <c r="H106" s="24"/>
      <c r="I106" s="24"/>
      <c r="J106" s="25"/>
      <c r="K106" s="25"/>
      <c r="L106" s="26">
        <f>SUM(L107:L111,L112,L114,L118,L121)</f>
        <v>2856.26</v>
      </c>
      <c r="M106" s="141">
        <f ca="1">SUM(M107:M111,M112,M114,M118,M121)</f>
        <v>2.1096533112879463E-4</v>
      </c>
    </row>
    <row r="107" spans="1:13" ht="26.1" customHeight="1" x14ac:dyDescent="0.2">
      <c r="A107" s="137" t="s">
        <v>206</v>
      </c>
      <c r="B107" s="17" t="s">
        <v>207</v>
      </c>
      <c r="C107" s="18" t="s">
        <v>15</v>
      </c>
      <c r="D107" s="16" t="s">
        <v>208</v>
      </c>
      <c r="E107" s="19" t="s">
        <v>18</v>
      </c>
      <c r="F107" s="18">
        <v>8</v>
      </c>
      <c r="G107" s="20">
        <f>VLOOKUP(A107,ORCA,11,0)</f>
        <v>3.4299999999999997</v>
      </c>
      <c r="H107" s="20">
        <f>VLOOKUP(A107,ORCA,12,0)</f>
        <v>0</v>
      </c>
      <c r="I107" s="20">
        <f t="shared" si="13"/>
        <v>27.44</v>
      </c>
      <c r="J107" s="20">
        <v>35.880000000000003</v>
      </c>
      <c r="K107" s="20">
        <v>4813.2</v>
      </c>
      <c r="L107" s="20">
        <f t="shared" si="15"/>
        <v>33.020000000000003</v>
      </c>
      <c r="M107" s="138">
        <f ca="1">L107/L$1838</f>
        <v>2.4388799457587192E-6</v>
      </c>
    </row>
    <row r="108" spans="1:13" ht="26.1" customHeight="1" x14ac:dyDescent="0.2">
      <c r="A108" s="137" t="s">
        <v>209</v>
      </c>
      <c r="B108" s="17" t="s">
        <v>210</v>
      </c>
      <c r="C108" s="18" t="s">
        <v>15</v>
      </c>
      <c r="D108" s="16" t="s">
        <v>211</v>
      </c>
      <c r="E108" s="19" t="s">
        <v>18</v>
      </c>
      <c r="F108" s="18">
        <v>28</v>
      </c>
      <c r="G108" s="20">
        <f>VLOOKUP(A108,ORCA,11,0)</f>
        <v>4.0500000000000007</v>
      </c>
      <c r="H108" s="20">
        <f>VLOOKUP(A108,ORCA,12,0)</f>
        <v>0</v>
      </c>
      <c r="I108" s="20">
        <f t="shared" si="13"/>
        <v>113.4</v>
      </c>
      <c r="J108" s="20">
        <v>35.880000000000003</v>
      </c>
      <c r="K108" s="20">
        <v>4813.2</v>
      </c>
      <c r="L108" s="20">
        <f t="shared" si="15"/>
        <v>136.46</v>
      </c>
      <c r="M108" s="138">
        <f ca="1">L108/L$1838</f>
        <v>1.0079029600188819E-5</v>
      </c>
    </row>
    <row r="109" spans="1:13" ht="24" customHeight="1" x14ac:dyDescent="0.2">
      <c r="A109" s="137" t="s">
        <v>212</v>
      </c>
      <c r="B109" s="17" t="s">
        <v>213</v>
      </c>
      <c r="C109" s="18" t="s">
        <v>15</v>
      </c>
      <c r="D109" s="16" t="s">
        <v>214</v>
      </c>
      <c r="E109" s="19" t="s">
        <v>18</v>
      </c>
      <c r="F109" s="18">
        <v>4</v>
      </c>
      <c r="G109" s="20">
        <f>VLOOKUP(A109,ORCA,11,0)</f>
        <v>4.58</v>
      </c>
      <c r="H109" s="20">
        <f>VLOOKUP(A109,ORCA,12,0)</f>
        <v>0</v>
      </c>
      <c r="I109" s="20">
        <f t="shared" si="13"/>
        <v>18.32</v>
      </c>
      <c r="J109" s="20">
        <v>35.880000000000003</v>
      </c>
      <c r="K109" s="20">
        <v>4813.2</v>
      </c>
      <c r="L109" s="20">
        <f t="shared" si="15"/>
        <v>22.04</v>
      </c>
      <c r="M109" s="138">
        <f ca="1">L109/L$1838</f>
        <v>1.6278895822084241E-6</v>
      </c>
    </row>
    <row r="110" spans="1:13" ht="24" customHeight="1" x14ac:dyDescent="0.2">
      <c r="A110" s="137" t="s">
        <v>215</v>
      </c>
      <c r="B110" s="17" t="s">
        <v>216</v>
      </c>
      <c r="C110" s="18" t="s">
        <v>15</v>
      </c>
      <c r="D110" s="16" t="s">
        <v>217</v>
      </c>
      <c r="E110" s="19" t="s">
        <v>18</v>
      </c>
      <c r="F110" s="18">
        <v>4</v>
      </c>
      <c r="G110" s="20">
        <f>VLOOKUP(A110,ORCA,11,0)</f>
        <v>4.58</v>
      </c>
      <c r="H110" s="20">
        <f>VLOOKUP(A110,ORCA,12,0)</f>
        <v>0</v>
      </c>
      <c r="I110" s="20">
        <f t="shared" si="13"/>
        <v>18.32</v>
      </c>
      <c r="J110" s="20">
        <v>35.880000000000003</v>
      </c>
      <c r="K110" s="20">
        <v>4813.2</v>
      </c>
      <c r="L110" s="20">
        <f t="shared" si="15"/>
        <v>22.04</v>
      </c>
      <c r="M110" s="138">
        <f ca="1">L110/L$1838</f>
        <v>1.6278895822084241E-6</v>
      </c>
    </row>
    <row r="111" spans="1:13" ht="26.1" customHeight="1" x14ac:dyDescent="0.2">
      <c r="A111" s="137" t="s">
        <v>218</v>
      </c>
      <c r="B111" s="17" t="s">
        <v>219</v>
      </c>
      <c r="C111" s="18" t="s">
        <v>15</v>
      </c>
      <c r="D111" s="16" t="s">
        <v>220</v>
      </c>
      <c r="E111" s="19" t="s">
        <v>17</v>
      </c>
      <c r="F111" s="18">
        <v>1.23</v>
      </c>
      <c r="G111" s="20">
        <f>VLOOKUP(A111,ORCA,11,0)</f>
        <v>3.4299999999999997</v>
      </c>
      <c r="H111" s="20">
        <f>VLOOKUP(A111,ORCA,12,0)</f>
        <v>0</v>
      </c>
      <c r="I111" s="20">
        <f t="shared" si="13"/>
        <v>4.21</v>
      </c>
      <c r="J111" s="20">
        <v>35.880000000000003</v>
      </c>
      <c r="K111" s="20">
        <v>4813.2</v>
      </c>
      <c r="L111" s="20">
        <f t="shared" si="15"/>
        <v>5.0599999999999996</v>
      </c>
      <c r="M111" s="138">
        <f ca="1">L111/L$1838</f>
        <v>3.7373508557053659E-7</v>
      </c>
    </row>
    <row r="112" spans="1:13" ht="24" customHeight="1" x14ac:dyDescent="0.2">
      <c r="A112" s="142" t="s">
        <v>221</v>
      </c>
      <c r="B112" s="28"/>
      <c r="C112" s="28"/>
      <c r="D112" s="27" t="s">
        <v>222</v>
      </c>
      <c r="E112" s="28"/>
      <c r="F112" s="28"/>
      <c r="G112" s="28"/>
      <c r="H112" s="28"/>
      <c r="I112" s="28"/>
      <c r="J112" s="29"/>
      <c r="K112" s="29"/>
      <c r="L112" s="30">
        <f>SUM(L113)</f>
        <v>43.29</v>
      </c>
      <c r="M112" s="143">
        <f ca="1">SUM(M113)</f>
        <v>3.1974292202269822E-6</v>
      </c>
    </row>
    <row r="113" spans="1:13" ht="26.1" customHeight="1" x14ac:dyDescent="0.2">
      <c r="A113" s="137" t="s">
        <v>223</v>
      </c>
      <c r="B113" s="17" t="s">
        <v>224</v>
      </c>
      <c r="C113" s="18" t="s">
        <v>15</v>
      </c>
      <c r="D113" s="16" t="s">
        <v>225</v>
      </c>
      <c r="E113" s="19" t="s">
        <v>132</v>
      </c>
      <c r="F113" s="18">
        <v>70.56</v>
      </c>
      <c r="G113" s="20">
        <f>VLOOKUP(A113,ORCA,11,0)</f>
        <v>0.51</v>
      </c>
      <c r="H113" s="20">
        <f>VLOOKUP(A113,ORCA,12,0)</f>
        <v>0</v>
      </c>
      <c r="I113" s="20">
        <f t="shared" si="13"/>
        <v>35.979999999999997</v>
      </c>
      <c r="J113" s="20">
        <v>35.880000000000003</v>
      </c>
      <c r="K113" s="20">
        <v>4813.2</v>
      </c>
      <c r="L113" s="20">
        <f t="shared" si="15"/>
        <v>43.29</v>
      </c>
      <c r="M113" s="138">
        <f ca="1">L113/L$1838</f>
        <v>3.1974292202269822E-6</v>
      </c>
    </row>
    <row r="114" spans="1:13" ht="24" customHeight="1" x14ac:dyDescent="0.2">
      <c r="A114" s="142" t="s">
        <v>226</v>
      </c>
      <c r="B114" s="28"/>
      <c r="C114" s="28"/>
      <c r="D114" s="27" t="s">
        <v>227</v>
      </c>
      <c r="E114" s="28"/>
      <c r="F114" s="28"/>
      <c r="G114" s="28"/>
      <c r="H114" s="28"/>
      <c r="I114" s="28"/>
      <c r="J114" s="29"/>
      <c r="K114" s="29"/>
      <c r="L114" s="30">
        <f>SUM(L115:L117)</f>
        <v>1421.65</v>
      </c>
      <c r="M114" s="143">
        <f ca="1">SUM(M115:M117)</f>
        <v>1.0500404830066273E-4</v>
      </c>
    </row>
    <row r="115" spans="1:13" ht="24" customHeight="1" x14ac:dyDescent="0.2">
      <c r="A115" s="137" t="s">
        <v>228</v>
      </c>
      <c r="B115" s="17" t="s">
        <v>229</v>
      </c>
      <c r="C115" s="18" t="s">
        <v>167</v>
      </c>
      <c r="D115" s="16" t="s">
        <v>230</v>
      </c>
      <c r="E115" s="19" t="s">
        <v>180</v>
      </c>
      <c r="F115" s="18">
        <v>1</v>
      </c>
      <c r="G115" s="20">
        <f>VLOOKUP(A115,ORCA,11,0)</f>
        <v>27.63</v>
      </c>
      <c r="H115" s="20">
        <f>VLOOKUP(A115,ORCA,12,0)</f>
        <v>46.21</v>
      </c>
      <c r="I115" s="20">
        <f t="shared" si="13"/>
        <v>73.84</v>
      </c>
      <c r="J115" s="20">
        <v>35.880000000000003</v>
      </c>
      <c r="K115" s="20">
        <v>4813.2</v>
      </c>
      <c r="L115" s="20">
        <f t="shared" si="15"/>
        <v>88.85</v>
      </c>
      <c r="M115" s="138">
        <f ca="1">L115/L$1838</f>
        <v>6.5625222041387693E-6</v>
      </c>
    </row>
    <row r="116" spans="1:13" ht="24" customHeight="1" x14ac:dyDescent="0.2">
      <c r="A116" s="137" t="s">
        <v>231</v>
      </c>
      <c r="B116" s="17" t="s">
        <v>232</v>
      </c>
      <c r="C116" s="18" t="s">
        <v>15</v>
      </c>
      <c r="D116" s="16" t="s">
        <v>233</v>
      </c>
      <c r="E116" s="19" t="s">
        <v>169</v>
      </c>
      <c r="F116" s="18">
        <v>79.680000000000007</v>
      </c>
      <c r="G116" s="20">
        <f>VLOOKUP(A116,ORCA,11,0)</f>
        <v>13.22</v>
      </c>
      <c r="H116" s="20">
        <f>VLOOKUP(A116,ORCA,12,0)</f>
        <v>0.17</v>
      </c>
      <c r="I116" s="20">
        <f t="shared" si="13"/>
        <v>1066.9100000000001</v>
      </c>
      <c r="J116" s="20">
        <v>35.880000000000003</v>
      </c>
      <c r="K116" s="20">
        <v>4813.2</v>
      </c>
      <c r="L116" s="20">
        <f t="shared" si="15"/>
        <v>1283.9100000000001</v>
      </c>
      <c r="M116" s="138">
        <f ca="1">L116/L$1838</f>
        <v>9.4830477018748556E-5</v>
      </c>
    </row>
    <row r="117" spans="1:13" ht="26.1" customHeight="1" x14ac:dyDescent="0.2">
      <c r="A117" s="137" t="s">
        <v>234</v>
      </c>
      <c r="B117" s="17" t="s">
        <v>224</v>
      </c>
      <c r="C117" s="18" t="s">
        <v>15</v>
      </c>
      <c r="D117" s="16" t="s">
        <v>225</v>
      </c>
      <c r="E117" s="19" t="s">
        <v>132</v>
      </c>
      <c r="F117" s="18">
        <v>79.680000000000007</v>
      </c>
      <c r="G117" s="20">
        <f>VLOOKUP(A117,ORCA,11,0)</f>
        <v>0.51</v>
      </c>
      <c r="H117" s="20">
        <f>VLOOKUP(A117,ORCA,12,0)</f>
        <v>0</v>
      </c>
      <c r="I117" s="20">
        <f t="shared" si="13"/>
        <v>40.630000000000003</v>
      </c>
      <c r="J117" s="20">
        <v>35.880000000000003</v>
      </c>
      <c r="K117" s="20">
        <v>4813.2</v>
      </c>
      <c r="L117" s="20">
        <f t="shared" si="15"/>
        <v>48.89</v>
      </c>
      <c r="M117" s="138">
        <f ca="1">L117/L$1838</f>
        <v>3.6110490777754022E-6</v>
      </c>
    </row>
    <row r="118" spans="1:13" ht="26.1" customHeight="1" x14ac:dyDescent="0.2">
      <c r="A118" s="142" t="s">
        <v>235</v>
      </c>
      <c r="B118" s="28"/>
      <c r="C118" s="28"/>
      <c r="D118" s="27" t="s">
        <v>236</v>
      </c>
      <c r="E118" s="28"/>
      <c r="F118" s="28"/>
      <c r="G118" s="28"/>
      <c r="H118" s="28"/>
      <c r="I118" s="28"/>
      <c r="J118" s="29"/>
      <c r="K118" s="29"/>
      <c r="L118" s="30">
        <f>SUM(L119:L120)</f>
        <v>77.08</v>
      </c>
      <c r="M118" s="143">
        <f ca="1">SUM(M119:M120)</f>
        <v>5.6931818963986081E-6</v>
      </c>
    </row>
    <row r="119" spans="1:13" ht="24" customHeight="1" x14ac:dyDescent="0.2">
      <c r="A119" s="137" t="s">
        <v>237</v>
      </c>
      <c r="B119" s="17" t="s">
        <v>145</v>
      </c>
      <c r="C119" s="18" t="s">
        <v>15</v>
      </c>
      <c r="D119" s="16" t="s">
        <v>238</v>
      </c>
      <c r="E119" s="19" t="s">
        <v>17</v>
      </c>
      <c r="F119" s="18">
        <v>5.68</v>
      </c>
      <c r="G119" s="20">
        <f>VLOOKUP(A119,ORCA,11,0)</f>
        <v>4.1399999999999997</v>
      </c>
      <c r="H119" s="20">
        <f>VLOOKUP(A119,ORCA,12,0)</f>
        <v>0</v>
      </c>
      <c r="I119" s="20">
        <f t="shared" si="13"/>
        <v>23.51</v>
      </c>
      <c r="J119" s="20">
        <v>35.880000000000003</v>
      </c>
      <c r="K119" s="20">
        <v>4813.2</v>
      </c>
      <c r="L119" s="20">
        <f t="shared" si="15"/>
        <v>28.29</v>
      </c>
      <c r="M119" s="138">
        <f ca="1">L119/L$1838</f>
        <v>2.089518887508E-6</v>
      </c>
    </row>
    <row r="120" spans="1:13" ht="39" customHeight="1" x14ac:dyDescent="0.2">
      <c r="A120" s="137" t="s">
        <v>239</v>
      </c>
      <c r="B120" s="17" t="s">
        <v>224</v>
      </c>
      <c r="C120" s="18" t="s">
        <v>15</v>
      </c>
      <c r="D120" s="16" t="s">
        <v>225</v>
      </c>
      <c r="E120" s="19" t="s">
        <v>132</v>
      </c>
      <c r="F120" s="18">
        <v>79.510000000000005</v>
      </c>
      <c r="G120" s="20">
        <f>VLOOKUP(A120,ORCA,11,0)</f>
        <v>0.51</v>
      </c>
      <c r="H120" s="20">
        <f>VLOOKUP(A120,ORCA,12,0)</f>
        <v>0</v>
      </c>
      <c r="I120" s="20">
        <f t="shared" si="13"/>
        <v>40.549999999999997</v>
      </c>
      <c r="J120" s="20">
        <v>35.880000000000003</v>
      </c>
      <c r="K120" s="20">
        <v>4813.2</v>
      </c>
      <c r="L120" s="20">
        <f t="shared" si="15"/>
        <v>48.79</v>
      </c>
      <c r="M120" s="138">
        <f ca="1">L120/L$1838</f>
        <v>3.6036630088906085E-6</v>
      </c>
    </row>
    <row r="121" spans="1:13" ht="26.1" customHeight="1" x14ac:dyDescent="0.2">
      <c r="A121" s="142" t="s">
        <v>240</v>
      </c>
      <c r="B121" s="28"/>
      <c r="C121" s="28"/>
      <c r="D121" s="27" t="s">
        <v>241</v>
      </c>
      <c r="E121" s="28"/>
      <c r="F121" s="28"/>
      <c r="G121" s="28"/>
      <c r="H121" s="28"/>
      <c r="I121" s="28"/>
      <c r="J121" s="29"/>
      <c r="K121" s="29"/>
      <c r="L121" s="30">
        <f>SUM(L122)</f>
        <v>1095.6199999999999</v>
      </c>
      <c r="M121" s="143">
        <f ca="1">SUM(M122)</f>
        <v>8.0923247915571397E-5</v>
      </c>
    </row>
    <row r="122" spans="1:13" ht="39" customHeight="1" x14ac:dyDescent="0.2">
      <c r="A122" s="137" t="s">
        <v>242</v>
      </c>
      <c r="B122" s="17" t="s">
        <v>243</v>
      </c>
      <c r="C122" s="18" t="s">
        <v>167</v>
      </c>
      <c r="D122" s="16" t="s">
        <v>244</v>
      </c>
      <c r="E122" s="19" t="s">
        <v>245</v>
      </c>
      <c r="F122" s="18">
        <v>18</v>
      </c>
      <c r="G122" s="20">
        <f>VLOOKUP(A122,ORCA,11,0)</f>
        <v>0</v>
      </c>
      <c r="H122" s="20">
        <f>VLOOKUP(A122,ORCA,12,0)</f>
        <v>50.58</v>
      </c>
      <c r="I122" s="20">
        <f t="shared" si="13"/>
        <v>910.44</v>
      </c>
      <c r="J122" s="20">
        <v>35.880000000000003</v>
      </c>
      <c r="K122" s="20">
        <v>4813.2</v>
      </c>
      <c r="L122" s="20">
        <f t="shared" si="15"/>
        <v>1095.6199999999999</v>
      </c>
      <c r="M122" s="138">
        <f ca="1">L122/L$1838</f>
        <v>8.0923247915571397E-5</v>
      </c>
    </row>
    <row r="123" spans="1:13" ht="39" customHeight="1" x14ac:dyDescent="0.2">
      <c r="A123" s="142" t="s">
        <v>246</v>
      </c>
      <c r="B123" s="28"/>
      <c r="C123" s="28"/>
      <c r="D123" s="27" t="s">
        <v>247</v>
      </c>
      <c r="E123" s="28"/>
      <c r="F123" s="28"/>
      <c r="G123" s="28"/>
      <c r="H123" s="28"/>
      <c r="I123" s="28"/>
      <c r="J123" s="29"/>
      <c r="K123" s="29"/>
      <c r="L123" s="30">
        <f>SUM(L124:L127)</f>
        <v>21124.9</v>
      </c>
      <c r="M123" s="143">
        <f ca="1">SUM(M124:M127)</f>
        <v>1.5602996658436816E-3</v>
      </c>
    </row>
    <row r="124" spans="1:13" ht="24" customHeight="1" x14ac:dyDescent="0.2">
      <c r="A124" s="137" t="s">
        <v>248</v>
      </c>
      <c r="B124" s="17" t="s">
        <v>178</v>
      </c>
      <c r="C124" s="18" t="s">
        <v>167</v>
      </c>
      <c r="D124" s="16" t="s">
        <v>249</v>
      </c>
      <c r="E124" s="19" t="s">
        <v>180</v>
      </c>
      <c r="F124" s="18">
        <v>10</v>
      </c>
      <c r="G124" s="20">
        <f>VLOOKUP(A124,ORCA,11,0)</f>
        <v>0</v>
      </c>
      <c r="H124" s="20">
        <f>VLOOKUP(A124,ORCA,12,0)</f>
        <v>27.78</v>
      </c>
      <c r="I124" s="20">
        <f t="shared" si="13"/>
        <v>277.8</v>
      </c>
      <c r="J124" s="20">
        <v>35.880000000000003</v>
      </c>
      <c r="K124" s="20">
        <v>4813.2</v>
      </c>
      <c r="L124" s="20">
        <f t="shared" si="15"/>
        <v>334.3</v>
      </c>
      <c r="M124" s="138">
        <f ca="1">L124/L$1838</f>
        <v>2.4691628281863714E-5</v>
      </c>
    </row>
    <row r="125" spans="1:13" ht="24" customHeight="1" x14ac:dyDescent="0.2">
      <c r="A125" s="137" t="s">
        <v>250</v>
      </c>
      <c r="B125" s="17" t="s">
        <v>251</v>
      </c>
      <c r="C125" s="18" t="s">
        <v>167</v>
      </c>
      <c r="D125" s="16" t="s">
        <v>252</v>
      </c>
      <c r="E125" s="19" t="s">
        <v>180</v>
      </c>
      <c r="F125" s="18">
        <v>12</v>
      </c>
      <c r="G125" s="20">
        <f>VLOOKUP(A125,ORCA,11,0)</f>
        <v>0</v>
      </c>
      <c r="H125" s="20">
        <f>VLOOKUP(A125,ORCA,12,0)</f>
        <v>13.05</v>
      </c>
      <c r="I125" s="20">
        <f t="shared" si="13"/>
        <v>156.6</v>
      </c>
      <c r="J125" s="20">
        <v>35.880000000000003</v>
      </c>
      <c r="K125" s="20">
        <v>4813.2</v>
      </c>
      <c r="L125" s="20">
        <f t="shared" si="15"/>
        <v>188.45</v>
      </c>
      <c r="M125" s="138">
        <f ca="1">L125/L$1838</f>
        <v>1.3919046813392809E-5</v>
      </c>
    </row>
    <row r="126" spans="1:13" ht="25.5" x14ac:dyDescent="0.2">
      <c r="A126" s="137" t="s">
        <v>253</v>
      </c>
      <c r="B126" s="17" t="s">
        <v>3824</v>
      </c>
      <c r="C126" s="18" t="s">
        <v>167</v>
      </c>
      <c r="D126" s="16" t="s">
        <v>3823</v>
      </c>
      <c r="E126" s="19" t="s">
        <v>180</v>
      </c>
      <c r="F126" s="18">
        <v>19.2</v>
      </c>
      <c r="G126" s="20">
        <f>VLOOKUP(A126,ORCA,11,0)</f>
        <v>0</v>
      </c>
      <c r="H126" s="20">
        <f>VLOOKUP(A126,ORCA,12,0)</f>
        <v>5.19</v>
      </c>
      <c r="I126" s="20">
        <f t="shared" si="13"/>
        <v>99.64</v>
      </c>
      <c r="J126" s="20">
        <v>35.880000000000003</v>
      </c>
      <c r="K126" s="20">
        <v>4813.2</v>
      </c>
      <c r="L126" s="20">
        <f t="shared" si="15"/>
        <v>119.9</v>
      </c>
      <c r="M126" s="138">
        <f ca="1">L126/L$1838</f>
        <v>8.8558965928670624E-6</v>
      </c>
    </row>
    <row r="127" spans="1:13" ht="24.75" customHeight="1" x14ac:dyDescent="0.2">
      <c r="A127" s="137" t="s">
        <v>256</v>
      </c>
      <c r="B127" s="17" t="s">
        <v>3822</v>
      </c>
      <c r="C127" s="18" t="s">
        <v>167</v>
      </c>
      <c r="D127" s="16" t="s">
        <v>3821</v>
      </c>
      <c r="E127" s="19" t="s">
        <v>169</v>
      </c>
      <c r="F127" s="18">
        <v>229.23</v>
      </c>
      <c r="G127" s="20">
        <f>VLOOKUP(A127,ORCA,11,0)</f>
        <v>17.46</v>
      </c>
      <c r="H127" s="20">
        <f>VLOOKUP(A127,ORCA,12,0)</f>
        <v>56.79</v>
      </c>
      <c r="I127" s="20">
        <f t="shared" si="13"/>
        <v>17020.32</v>
      </c>
      <c r="J127" s="20">
        <v>35.880000000000003</v>
      </c>
      <c r="K127" s="20">
        <v>4813.2</v>
      </c>
      <c r="L127" s="20">
        <f t="shared" si="15"/>
        <v>20482.25</v>
      </c>
      <c r="M127" s="138">
        <f ca="1">L127/L$1838</f>
        <v>1.512833094155558E-3</v>
      </c>
    </row>
    <row r="128" spans="1:13" ht="26.1" customHeight="1" x14ac:dyDescent="0.2">
      <c r="A128" s="136" t="s">
        <v>257</v>
      </c>
      <c r="B128" s="14"/>
      <c r="C128" s="14"/>
      <c r="D128" s="13" t="s">
        <v>258</v>
      </c>
      <c r="E128" s="14"/>
      <c r="F128" s="14"/>
      <c r="G128" s="14"/>
      <c r="H128" s="14"/>
      <c r="I128" s="14"/>
      <c r="J128" s="15"/>
      <c r="K128" s="15"/>
      <c r="L128" s="21">
        <f>SUM(L129,L136,L143,L147,L151,L156,L160,L167,L181)</f>
        <v>80440.84</v>
      </c>
      <c r="M128" s="139">
        <f ca="1">SUM(M129,M136,M143,M147,M151,M156,M160,M167,M181)</f>
        <v>5.9414158539062931E-3</v>
      </c>
    </row>
    <row r="129" spans="1:13" ht="39" customHeight="1" x14ac:dyDescent="0.2">
      <c r="A129" s="140" t="s">
        <v>259</v>
      </c>
      <c r="B129" s="24"/>
      <c r="C129" s="24"/>
      <c r="D129" s="23" t="s">
        <v>138</v>
      </c>
      <c r="E129" s="24"/>
      <c r="F129" s="24"/>
      <c r="G129" s="24"/>
      <c r="H129" s="24"/>
      <c r="I129" s="24"/>
      <c r="J129" s="25"/>
      <c r="K129" s="25"/>
      <c r="L129" s="26">
        <f>SUM(L130,L131,L133)</f>
        <v>2772.7799999999997</v>
      </c>
      <c r="M129" s="141">
        <f ca="1">SUM(M130,M131,M133)</f>
        <v>2.0479944082376925E-4</v>
      </c>
    </row>
    <row r="130" spans="1:13" ht="24" customHeight="1" x14ac:dyDescent="0.2">
      <c r="A130" s="137" t="s">
        <v>260</v>
      </c>
      <c r="B130" s="17" t="s">
        <v>140</v>
      </c>
      <c r="C130" s="18" t="s">
        <v>15</v>
      </c>
      <c r="D130" s="16" t="s">
        <v>261</v>
      </c>
      <c r="E130" s="19" t="s">
        <v>50</v>
      </c>
      <c r="F130" s="18">
        <v>42.19</v>
      </c>
      <c r="G130" s="20">
        <f>VLOOKUP(A130,ORCA,11,0)</f>
        <v>34.47</v>
      </c>
      <c r="H130" s="20">
        <f>VLOOKUP(A130,ORCA,12,0)</f>
        <v>0</v>
      </c>
      <c r="I130" s="20">
        <f t="shared" ref="I130" si="16">TRUNC((G130+H130)*F130,2)</f>
        <v>1454.28</v>
      </c>
      <c r="J130" s="20">
        <v>35.880000000000003</v>
      </c>
      <c r="K130" s="20">
        <v>4813.2</v>
      </c>
      <c r="L130" s="20">
        <f t="shared" ref="L130" si="17">TRUNC((I130*(1+$M$6)),2)</f>
        <v>1750.08</v>
      </c>
      <c r="M130" s="138">
        <f ca="1">L130/L$1838</f>
        <v>1.2926211433898907E-4</v>
      </c>
    </row>
    <row r="131" spans="1:13" ht="26.1" customHeight="1" x14ac:dyDescent="0.2">
      <c r="A131" s="142" t="s">
        <v>262</v>
      </c>
      <c r="B131" s="28"/>
      <c r="C131" s="28"/>
      <c r="D131" s="27" t="s">
        <v>263</v>
      </c>
      <c r="E131" s="28"/>
      <c r="F131" s="28"/>
      <c r="G131" s="28"/>
      <c r="H131" s="28"/>
      <c r="I131" s="28"/>
      <c r="J131" s="29"/>
      <c r="K131" s="29"/>
      <c r="L131" s="30">
        <f>SUM(L132)</f>
        <v>818.78</v>
      </c>
      <c r="M131" s="143">
        <f ca="1">SUM(M132)</f>
        <v>6.0475654814909868E-5</v>
      </c>
    </row>
    <row r="132" spans="1:13" ht="39" customHeight="1" x14ac:dyDescent="0.2">
      <c r="A132" s="137" t="s">
        <v>264</v>
      </c>
      <c r="B132" s="17" t="s">
        <v>265</v>
      </c>
      <c r="C132" s="18" t="s">
        <v>15</v>
      </c>
      <c r="D132" s="16" t="s">
        <v>266</v>
      </c>
      <c r="E132" s="19" t="s">
        <v>17</v>
      </c>
      <c r="F132" s="18">
        <v>143.24</v>
      </c>
      <c r="G132" s="20">
        <f>VLOOKUP(A132,ORCA,11,0)</f>
        <v>4.75</v>
      </c>
      <c r="H132" s="20">
        <f>VLOOKUP(A132,ORCA,12,0)</f>
        <v>0</v>
      </c>
      <c r="I132" s="20">
        <f t="shared" ref="I132" si="18">TRUNC((G132+H132)*F132,2)</f>
        <v>680.39</v>
      </c>
      <c r="J132" s="20">
        <v>35.880000000000003</v>
      </c>
      <c r="K132" s="20">
        <v>4813.2</v>
      </c>
      <c r="L132" s="20">
        <f t="shared" ref="L132" si="19">TRUNC((I132*(1+$M$6)),2)</f>
        <v>818.78</v>
      </c>
      <c r="M132" s="138">
        <f ca="1">L132/L$1838</f>
        <v>6.0475654814909868E-5</v>
      </c>
    </row>
    <row r="133" spans="1:13" ht="26.1" customHeight="1" x14ac:dyDescent="0.2">
      <c r="A133" s="142" t="s">
        <v>267</v>
      </c>
      <c r="B133" s="28"/>
      <c r="C133" s="28"/>
      <c r="D133" s="27" t="s">
        <v>143</v>
      </c>
      <c r="E133" s="28"/>
      <c r="F133" s="28"/>
      <c r="G133" s="28"/>
      <c r="H133" s="28"/>
      <c r="I133" s="28"/>
      <c r="J133" s="29"/>
      <c r="K133" s="29"/>
      <c r="L133" s="30">
        <f>SUM(L134:L135)</f>
        <v>203.92000000000002</v>
      </c>
      <c r="M133" s="143">
        <f ca="1">SUM(M134:M135)</f>
        <v>1.506167166987032E-5</v>
      </c>
    </row>
    <row r="134" spans="1:13" ht="24" customHeight="1" x14ac:dyDescent="0.2">
      <c r="A134" s="137" t="s">
        <v>268</v>
      </c>
      <c r="B134" s="17" t="s">
        <v>145</v>
      </c>
      <c r="C134" s="18" t="s">
        <v>15</v>
      </c>
      <c r="D134" s="16" t="s">
        <v>146</v>
      </c>
      <c r="E134" s="19" t="s">
        <v>17</v>
      </c>
      <c r="F134" s="18">
        <v>19.66</v>
      </c>
      <c r="G134" s="20">
        <f>VLOOKUP(A134,ORCA,11,0)</f>
        <v>4.1399999999999997</v>
      </c>
      <c r="H134" s="20">
        <f>VLOOKUP(A134,ORCA,12,0)</f>
        <v>0</v>
      </c>
      <c r="I134" s="20">
        <f t="shared" ref="I134:I135" si="20">TRUNC((G134+H134)*F134,2)</f>
        <v>81.39</v>
      </c>
      <c r="J134" s="20">
        <v>35.880000000000003</v>
      </c>
      <c r="K134" s="20">
        <v>4813.2</v>
      </c>
      <c r="L134" s="20">
        <f t="shared" ref="L134:L186" si="21">TRUNC((I134*(1+$M$6)),2)</f>
        <v>97.94</v>
      </c>
      <c r="M134" s="138">
        <f ca="1">L134/L$1838</f>
        <v>7.2339158657664731E-6</v>
      </c>
    </row>
    <row r="135" spans="1:13" ht="26.1" customHeight="1" x14ac:dyDescent="0.2">
      <c r="A135" s="137" t="s">
        <v>269</v>
      </c>
      <c r="B135" s="17" t="s">
        <v>148</v>
      </c>
      <c r="C135" s="18" t="s">
        <v>15</v>
      </c>
      <c r="D135" s="16" t="s">
        <v>149</v>
      </c>
      <c r="E135" s="19" t="s">
        <v>17</v>
      </c>
      <c r="F135" s="18">
        <v>19.66</v>
      </c>
      <c r="G135" s="20">
        <f>VLOOKUP(A135,ORCA,11,0)</f>
        <v>4.4799999999999995</v>
      </c>
      <c r="H135" s="20">
        <f>VLOOKUP(A135,ORCA,12,0)</f>
        <v>0</v>
      </c>
      <c r="I135" s="20">
        <f t="shared" si="20"/>
        <v>88.07</v>
      </c>
      <c r="J135" s="20">
        <v>35.880000000000003</v>
      </c>
      <c r="K135" s="20">
        <v>4813.2</v>
      </c>
      <c r="L135" s="20">
        <f t="shared" si="21"/>
        <v>105.98</v>
      </c>
      <c r="M135" s="138">
        <f ca="1">L135/L$1838</f>
        <v>7.8277558041038471E-6</v>
      </c>
    </row>
    <row r="136" spans="1:13" ht="26.1" customHeight="1" x14ac:dyDescent="0.2">
      <c r="A136" s="140" t="s">
        <v>270</v>
      </c>
      <c r="B136" s="24"/>
      <c r="C136" s="24"/>
      <c r="D136" s="23" t="s">
        <v>151</v>
      </c>
      <c r="E136" s="24"/>
      <c r="F136" s="24"/>
      <c r="G136" s="24"/>
      <c r="H136" s="24"/>
      <c r="I136" s="24"/>
      <c r="J136" s="25"/>
      <c r="K136" s="25"/>
      <c r="L136" s="26">
        <f>SUM(L137:L142)</f>
        <v>15821.74</v>
      </c>
      <c r="M136" s="141">
        <f ca="1">SUM(M137:M142)</f>
        <v>1.1686046151728818E-3</v>
      </c>
    </row>
    <row r="137" spans="1:13" ht="26.1" customHeight="1" x14ac:dyDescent="0.2">
      <c r="A137" s="137" t="s">
        <v>271</v>
      </c>
      <c r="B137" s="17" t="s">
        <v>140</v>
      </c>
      <c r="C137" s="18" t="s">
        <v>15</v>
      </c>
      <c r="D137" s="16" t="s">
        <v>272</v>
      </c>
      <c r="E137" s="19" t="s">
        <v>50</v>
      </c>
      <c r="F137" s="18">
        <v>46.83</v>
      </c>
      <c r="G137" s="20">
        <f t="shared" ref="G137:G142" si="22">VLOOKUP(A137,ORCA,11,0)</f>
        <v>34.47</v>
      </c>
      <c r="H137" s="20">
        <f t="shared" ref="H137:H142" si="23">VLOOKUP(A137,ORCA,12,0)</f>
        <v>0</v>
      </c>
      <c r="I137" s="20">
        <f t="shared" ref="I137:I142" si="24">TRUNC((G137+H137)*F137,2)</f>
        <v>1614.23</v>
      </c>
      <c r="J137" s="20">
        <v>35.880000000000003</v>
      </c>
      <c r="K137" s="20">
        <v>4813.2</v>
      </c>
      <c r="L137" s="20">
        <f t="shared" si="21"/>
        <v>1942.56</v>
      </c>
      <c r="M137" s="138">
        <f t="shared" ref="M137:M142" ca="1" si="25">L137/L$1838</f>
        <v>1.4347881972843904E-4</v>
      </c>
    </row>
    <row r="138" spans="1:13" ht="26.1" customHeight="1" x14ac:dyDescent="0.2">
      <c r="A138" s="137" t="s">
        <v>273</v>
      </c>
      <c r="B138" s="17" t="s">
        <v>153</v>
      </c>
      <c r="C138" s="18" t="s">
        <v>15</v>
      </c>
      <c r="D138" s="16" t="s">
        <v>274</v>
      </c>
      <c r="E138" s="19" t="s">
        <v>17</v>
      </c>
      <c r="F138" s="18">
        <v>597.94000000000005</v>
      </c>
      <c r="G138" s="20">
        <f t="shared" si="22"/>
        <v>3.4299999999999997</v>
      </c>
      <c r="H138" s="20">
        <f t="shared" si="23"/>
        <v>0</v>
      </c>
      <c r="I138" s="20">
        <f t="shared" si="24"/>
        <v>2050.9299999999998</v>
      </c>
      <c r="J138" s="20">
        <v>35.880000000000003</v>
      </c>
      <c r="K138" s="20">
        <v>4813.2</v>
      </c>
      <c r="L138" s="20">
        <f t="shared" si="21"/>
        <v>2468.08</v>
      </c>
      <c r="M138" s="138">
        <f t="shared" ca="1" si="25"/>
        <v>1.8229408893180433E-4</v>
      </c>
    </row>
    <row r="139" spans="1:13" ht="24" customHeight="1" x14ac:dyDescent="0.2">
      <c r="A139" s="137" t="s">
        <v>275</v>
      </c>
      <c r="B139" s="17" t="s">
        <v>276</v>
      </c>
      <c r="C139" s="18" t="s">
        <v>15</v>
      </c>
      <c r="D139" s="16" t="s">
        <v>277</v>
      </c>
      <c r="E139" s="19" t="s">
        <v>17</v>
      </c>
      <c r="F139" s="18">
        <v>1.8</v>
      </c>
      <c r="G139" s="20">
        <f t="shared" si="22"/>
        <v>6.88</v>
      </c>
      <c r="H139" s="20">
        <f t="shared" si="23"/>
        <v>0</v>
      </c>
      <c r="I139" s="20">
        <f t="shared" si="24"/>
        <v>12.38</v>
      </c>
      <c r="J139" s="20">
        <v>35.880000000000003</v>
      </c>
      <c r="K139" s="20">
        <v>4813.2</v>
      </c>
      <c r="L139" s="20">
        <f t="shared" si="21"/>
        <v>14.89</v>
      </c>
      <c r="M139" s="138">
        <f t="shared" ca="1" si="25"/>
        <v>1.0997856569457094E-6</v>
      </c>
    </row>
    <row r="140" spans="1:13" ht="26.1" customHeight="1" x14ac:dyDescent="0.2">
      <c r="A140" s="137" t="s">
        <v>278</v>
      </c>
      <c r="B140" s="17" t="s">
        <v>158</v>
      </c>
      <c r="C140" s="18" t="s">
        <v>26</v>
      </c>
      <c r="D140" s="16" t="s">
        <v>279</v>
      </c>
      <c r="E140" s="19" t="s">
        <v>17</v>
      </c>
      <c r="F140" s="18">
        <v>35.25</v>
      </c>
      <c r="G140" s="20">
        <f t="shared" si="22"/>
        <v>6.39</v>
      </c>
      <c r="H140" s="20">
        <f t="shared" si="23"/>
        <v>0</v>
      </c>
      <c r="I140" s="20">
        <f t="shared" si="24"/>
        <v>225.24</v>
      </c>
      <c r="J140" s="20">
        <v>35.880000000000003</v>
      </c>
      <c r="K140" s="20">
        <v>4813.2</v>
      </c>
      <c r="L140" s="20">
        <f t="shared" si="21"/>
        <v>271.05</v>
      </c>
      <c r="M140" s="138">
        <f t="shared" ca="1" si="25"/>
        <v>2.0019939712232005E-5</v>
      </c>
    </row>
    <row r="141" spans="1:13" ht="26.1" customHeight="1" x14ac:dyDescent="0.2">
      <c r="A141" s="137" t="s">
        <v>280</v>
      </c>
      <c r="B141" s="17" t="s">
        <v>265</v>
      </c>
      <c r="C141" s="18" t="s">
        <v>15</v>
      </c>
      <c r="D141" s="16" t="s">
        <v>266</v>
      </c>
      <c r="E141" s="19" t="s">
        <v>17</v>
      </c>
      <c r="F141" s="18">
        <v>1285.69</v>
      </c>
      <c r="G141" s="20">
        <f t="shared" si="22"/>
        <v>4.75</v>
      </c>
      <c r="H141" s="20">
        <f t="shared" si="23"/>
        <v>0</v>
      </c>
      <c r="I141" s="20">
        <f t="shared" si="24"/>
        <v>6107.02</v>
      </c>
      <c r="J141" s="20">
        <v>35.880000000000003</v>
      </c>
      <c r="K141" s="20">
        <v>4813.2</v>
      </c>
      <c r="L141" s="20">
        <f t="shared" si="21"/>
        <v>7349.18</v>
      </c>
      <c r="M141" s="138">
        <f t="shared" ca="1" si="25"/>
        <v>5.4281549726744585E-4</v>
      </c>
    </row>
    <row r="142" spans="1:13" ht="39" customHeight="1" x14ac:dyDescent="0.2">
      <c r="A142" s="137" t="s">
        <v>281</v>
      </c>
      <c r="B142" s="17" t="s">
        <v>282</v>
      </c>
      <c r="C142" s="18" t="s">
        <v>15</v>
      </c>
      <c r="D142" s="16" t="s">
        <v>283</v>
      </c>
      <c r="E142" s="19" t="s">
        <v>17</v>
      </c>
      <c r="F142" s="18">
        <v>398.7</v>
      </c>
      <c r="G142" s="20">
        <f t="shared" si="22"/>
        <v>5.93</v>
      </c>
      <c r="H142" s="20">
        <f t="shared" si="23"/>
        <v>1.94</v>
      </c>
      <c r="I142" s="20">
        <f t="shared" si="24"/>
        <v>3137.76</v>
      </c>
      <c r="J142" s="20">
        <v>35.880000000000003</v>
      </c>
      <c r="K142" s="20">
        <v>4813.2</v>
      </c>
      <c r="L142" s="20">
        <f t="shared" si="21"/>
        <v>3775.98</v>
      </c>
      <c r="M142" s="138">
        <f t="shared" ca="1" si="25"/>
        <v>2.7889648387601477E-4</v>
      </c>
    </row>
    <row r="143" spans="1:13" ht="24" customHeight="1" x14ac:dyDescent="0.2">
      <c r="A143" s="140" t="s">
        <v>284</v>
      </c>
      <c r="B143" s="24"/>
      <c r="C143" s="24"/>
      <c r="D143" s="23" t="s">
        <v>161</v>
      </c>
      <c r="E143" s="24"/>
      <c r="F143" s="24"/>
      <c r="G143" s="24"/>
      <c r="H143" s="24"/>
      <c r="I143" s="24"/>
      <c r="J143" s="25"/>
      <c r="K143" s="25"/>
      <c r="L143" s="26">
        <f>SUM(L144:L146)</f>
        <v>9591.34</v>
      </c>
      <c r="M143" s="141">
        <f ca="1">SUM(M144:M146)</f>
        <v>7.0842297937472542E-4</v>
      </c>
    </row>
    <row r="144" spans="1:13" ht="26.1" customHeight="1" x14ac:dyDescent="0.2">
      <c r="A144" s="137" t="s">
        <v>285</v>
      </c>
      <c r="B144" s="17" t="s">
        <v>265</v>
      </c>
      <c r="C144" s="18" t="s">
        <v>15</v>
      </c>
      <c r="D144" s="16" t="s">
        <v>266</v>
      </c>
      <c r="E144" s="19" t="s">
        <v>17</v>
      </c>
      <c r="F144" s="18">
        <v>1308.8800000000001</v>
      </c>
      <c r="G144" s="20">
        <f>VLOOKUP(A144,ORCA,11,0)</f>
        <v>4.75</v>
      </c>
      <c r="H144" s="20">
        <f>VLOOKUP(A144,ORCA,12,0)</f>
        <v>0</v>
      </c>
      <c r="I144" s="20">
        <f t="shared" ref="I144:I146" si="26">TRUNC((G144+H144)*F144,2)</f>
        <v>6217.18</v>
      </c>
      <c r="J144" s="20">
        <v>35.880000000000003</v>
      </c>
      <c r="K144" s="20">
        <v>4813.2</v>
      </c>
      <c r="L144" s="20">
        <f t="shared" si="21"/>
        <v>7481.75</v>
      </c>
      <c r="M144" s="138">
        <f ca="1">L144/L$1838</f>
        <v>5.5260720878801627E-4</v>
      </c>
    </row>
    <row r="145" spans="1:13" ht="26.1" customHeight="1" x14ac:dyDescent="0.2">
      <c r="A145" s="137" t="s">
        <v>286</v>
      </c>
      <c r="B145" s="17" t="s">
        <v>163</v>
      </c>
      <c r="C145" s="18" t="s">
        <v>15</v>
      </c>
      <c r="D145" s="16" t="s">
        <v>287</v>
      </c>
      <c r="E145" s="19" t="s">
        <v>17</v>
      </c>
      <c r="F145" s="18">
        <v>399.24</v>
      </c>
      <c r="G145" s="20">
        <f>VLOOKUP(A145,ORCA,11,0)</f>
        <v>2.06</v>
      </c>
      <c r="H145" s="20">
        <f>VLOOKUP(A145,ORCA,12,0)</f>
        <v>0</v>
      </c>
      <c r="I145" s="20">
        <f t="shared" si="26"/>
        <v>822.43</v>
      </c>
      <c r="J145" s="20">
        <v>35.880000000000003</v>
      </c>
      <c r="K145" s="20">
        <v>4813.2</v>
      </c>
      <c r="L145" s="20">
        <f t="shared" si="21"/>
        <v>989.71</v>
      </c>
      <c r="M145" s="138">
        <f ca="1">L145/L$1838</f>
        <v>7.3100662359686916E-5</v>
      </c>
    </row>
    <row r="146" spans="1:13" ht="39" customHeight="1" x14ac:dyDescent="0.2">
      <c r="A146" s="137" t="s">
        <v>288</v>
      </c>
      <c r="B146" s="17" t="s">
        <v>289</v>
      </c>
      <c r="C146" s="18" t="s">
        <v>15</v>
      </c>
      <c r="D146" s="16" t="s">
        <v>290</v>
      </c>
      <c r="E146" s="19" t="s">
        <v>17</v>
      </c>
      <c r="F146" s="18">
        <v>232.65</v>
      </c>
      <c r="G146" s="20">
        <f>VLOOKUP(A146,ORCA,11,0)</f>
        <v>4</v>
      </c>
      <c r="H146" s="20">
        <f>VLOOKUP(A146,ORCA,12,0)</f>
        <v>0</v>
      </c>
      <c r="I146" s="20">
        <f t="shared" si="26"/>
        <v>930.6</v>
      </c>
      <c r="J146" s="20">
        <v>35.880000000000003</v>
      </c>
      <c r="K146" s="20">
        <v>4813.2</v>
      </c>
      <c r="L146" s="20">
        <f t="shared" si="21"/>
        <v>1119.8800000000001</v>
      </c>
      <c r="M146" s="138">
        <f ca="1">L146/L$1838</f>
        <v>8.2715108227022244E-5</v>
      </c>
    </row>
    <row r="147" spans="1:13" ht="24" customHeight="1" x14ac:dyDescent="0.2">
      <c r="A147" s="140" t="s">
        <v>291</v>
      </c>
      <c r="B147" s="24"/>
      <c r="C147" s="24"/>
      <c r="D147" s="23" t="s">
        <v>171</v>
      </c>
      <c r="E147" s="24"/>
      <c r="F147" s="24"/>
      <c r="G147" s="24"/>
      <c r="H147" s="24"/>
      <c r="I147" s="24"/>
      <c r="J147" s="25"/>
      <c r="K147" s="25"/>
      <c r="L147" s="26">
        <f>SUM(L148:L150)</f>
        <v>10135.34</v>
      </c>
      <c r="M147" s="141">
        <f ca="1">SUM(M148:M150)</f>
        <v>7.4860319410800043E-4</v>
      </c>
    </row>
    <row r="148" spans="1:13" ht="26.1" customHeight="1" x14ac:dyDescent="0.2">
      <c r="A148" s="137" t="s">
        <v>292</v>
      </c>
      <c r="B148" s="17" t="s">
        <v>293</v>
      </c>
      <c r="C148" s="18" t="s">
        <v>15</v>
      </c>
      <c r="D148" s="16" t="s">
        <v>294</v>
      </c>
      <c r="E148" s="19" t="s">
        <v>50</v>
      </c>
      <c r="F148" s="18">
        <v>13.7</v>
      </c>
      <c r="G148" s="20">
        <f>VLOOKUP(A148,ORCA,11,0)</f>
        <v>143.41999999999999</v>
      </c>
      <c r="H148" s="20">
        <f>VLOOKUP(A148,ORCA,12,0)</f>
        <v>0</v>
      </c>
      <c r="I148" s="20">
        <f t="shared" ref="I148:I150" si="27">TRUNC((G148+H148)*F148,2)</f>
        <v>1964.85</v>
      </c>
      <c r="J148" s="20">
        <v>35.880000000000003</v>
      </c>
      <c r="K148" s="20">
        <v>4813.2</v>
      </c>
      <c r="L148" s="20">
        <f t="shared" si="21"/>
        <v>2364.5</v>
      </c>
      <c r="M148" s="138">
        <f ca="1">L148/L$1838</f>
        <v>1.7464359878093552E-4</v>
      </c>
    </row>
    <row r="149" spans="1:13" ht="39" customHeight="1" x14ac:dyDescent="0.2">
      <c r="A149" s="137" t="s">
        <v>295</v>
      </c>
      <c r="B149" s="17" t="s">
        <v>173</v>
      </c>
      <c r="C149" s="18" t="s">
        <v>15</v>
      </c>
      <c r="D149" s="16" t="s">
        <v>296</v>
      </c>
      <c r="E149" s="19" t="s">
        <v>17</v>
      </c>
      <c r="F149" s="18">
        <v>29.33</v>
      </c>
      <c r="G149" s="20">
        <f>VLOOKUP(A149,ORCA,11,0)</f>
        <v>14.47</v>
      </c>
      <c r="H149" s="20">
        <f>VLOOKUP(A149,ORCA,12,0)</f>
        <v>0</v>
      </c>
      <c r="I149" s="20">
        <f t="shared" si="27"/>
        <v>424.4</v>
      </c>
      <c r="J149" s="20">
        <v>35.880000000000003</v>
      </c>
      <c r="K149" s="20">
        <v>4813.2</v>
      </c>
      <c r="L149" s="20">
        <f t="shared" si="21"/>
        <v>510.72</v>
      </c>
      <c r="M149" s="138">
        <f ca="1">L149/L$1838</f>
        <v>3.7722131008415903E-5</v>
      </c>
    </row>
    <row r="150" spans="1:13" ht="24" customHeight="1" x14ac:dyDescent="0.2">
      <c r="A150" s="137" t="s">
        <v>297</v>
      </c>
      <c r="B150" s="17" t="s">
        <v>3786</v>
      </c>
      <c r="C150" s="18" t="s">
        <v>167</v>
      </c>
      <c r="D150" s="16" t="s">
        <v>298</v>
      </c>
      <c r="E150" s="19" t="s">
        <v>180</v>
      </c>
      <c r="F150" s="18">
        <v>246.85</v>
      </c>
      <c r="G150" s="20">
        <f>VLOOKUP(A150,ORCA,11,0)</f>
        <v>0</v>
      </c>
      <c r="H150" s="20">
        <f>VLOOKUP(A150,ORCA,12,0)</f>
        <v>24.44</v>
      </c>
      <c r="I150" s="20">
        <f t="shared" si="27"/>
        <v>6033.01</v>
      </c>
      <c r="J150" s="20">
        <v>35.880000000000003</v>
      </c>
      <c r="K150" s="20">
        <v>4813.2</v>
      </c>
      <c r="L150" s="20">
        <f t="shared" si="21"/>
        <v>7260.12</v>
      </c>
      <c r="M150" s="138">
        <f ca="1">L150/L$1838</f>
        <v>5.3623746431864902E-4</v>
      </c>
    </row>
    <row r="151" spans="1:13" ht="26.1" customHeight="1" x14ac:dyDescent="0.2">
      <c r="A151" s="140" t="s">
        <v>299</v>
      </c>
      <c r="B151" s="24"/>
      <c r="C151" s="24"/>
      <c r="D151" s="23" t="s">
        <v>176</v>
      </c>
      <c r="E151" s="24"/>
      <c r="F151" s="24"/>
      <c r="G151" s="24"/>
      <c r="H151" s="24"/>
      <c r="I151" s="24"/>
      <c r="J151" s="25"/>
      <c r="K151" s="25"/>
      <c r="L151" s="26">
        <f>SUM(L152:L155)</f>
        <v>2842.9900000000002</v>
      </c>
      <c r="M151" s="141">
        <f ca="1">SUM(M152:M155)</f>
        <v>2.0998519978778255E-4</v>
      </c>
    </row>
    <row r="152" spans="1:13" ht="26.1" customHeight="1" x14ac:dyDescent="0.2">
      <c r="A152" s="137" t="s">
        <v>300</v>
      </c>
      <c r="B152" s="17" t="s">
        <v>178</v>
      </c>
      <c r="C152" s="18" t="s">
        <v>167</v>
      </c>
      <c r="D152" s="16" t="s">
        <v>302</v>
      </c>
      <c r="E152" s="19" t="s">
        <v>180</v>
      </c>
      <c r="F152" s="18">
        <v>29.86</v>
      </c>
      <c r="G152" s="20">
        <f>VLOOKUP(A152,ORCA,11,0)</f>
        <v>0</v>
      </c>
      <c r="H152" s="20">
        <f>VLOOKUP(A152,ORCA,12,0)</f>
        <v>27.78</v>
      </c>
      <c r="I152" s="20">
        <f t="shared" ref="I152:I155" si="28">TRUNC((G152+H152)*F152,2)</f>
        <v>829.51</v>
      </c>
      <c r="J152" s="20">
        <v>35.880000000000003</v>
      </c>
      <c r="K152" s="20">
        <v>4813.2</v>
      </c>
      <c r="L152" s="20">
        <f t="shared" si="21"/>
        <v>998.23</v>
      </c>
      <c r="M152" s="138">
        <f ca="1">L152/L$1838</f>
        <v>7.372995542867129E-5</v>
      </c>
    </row>
    <row r="153" spans="1:13" ht="26.1" customHeight="1" x14ac:dyDescent="0.2">
      <c r="A153" s="137" t="s">
        <v>301</v>
      </c>
      <c r="B153" s="17" t="s">
        <v>182</v>
      </c>
      <c r="C153" s="18" t="s">
        <v>26</v>
      </c>
      <c r="D153" s="16" t="s">
        <v>183</v>
      </c>
      <c r="E153" s="19" t="s">
        <v>17</v>
      </c>
      <c r="F153" s="18">
        <v>48.3</v>
      </c>
      <c r="G153" s="20">
        <f>VLOOKUP(A153,ORCA,11,0)</f>
        <v>7.7799999999999994</v>
      </c>
      <c r="H153" s="20">
        <f>VLOOKUP(A153,ORCA,12,0)</f>
        <v>0</v>
      </c>
      <c r="I153" s="20">
        <f t="shared" si="28"/>
        <v>375.77</v>
      </c>
      <c r="J153" s="20">
        <v>35.880000000000003</v>
      </c>
      <c r="K153" s="20">
        <v>4813.2</v>
      </c>
      <c r="L153" s="20">
        <f t="shared" si="21"/>
        <v>452.2</v>
      </c>
      <c r="M153" s="138">
        <f ca="1">L153/L$1838</f>
        <v>3.3399803497034908E-5</v>
      </c>
    </row>
    <row r="154" spans="1:13" ht="26.1" customHeight="1" x14ac:dyDescent="0.2">
      <c r="A154" s="137" t="s">
        <v>303</v>
      </c>
      <c r="B154" s="17" t="s">
        <v>305</v>
      </c>
      <c r="C154" s="18" t="s">
        <v>26</v>
      </c>
      <c r="D154" s="16" t="s">
        <v>306</v>
      </c>
      <c r="E154" s="19" t="s">
        <v>17</v>
      </c>
      <c r="F154" s="18">
        <v>24.05</v>
      </c>
      <c r="G154" s="20">
        <f>VLOOKUP(A154,ORCA,11,0)</f>
        <v>21.59</v>
      </c>
      <c r="H154" s="20">
        <f>VLOOKUP(A154,ORCA,12,0)</f>
        <v>7.76</v>
      </c>
      <c r="I154" s="20">
        <f t="shared" si="28"/>
        <v>705.86</v>
      </c>
      <c r="J154" s="20">
        <v>35.880000000000003</v>
      </c>
      <c r="K154" s="20">
        <v>4813.2</v>
      </c>
      <c r="L154" s="20">
        <f t="shared" si="21"/>
        <v>849.43</v>
      </c>
      <c r="M154" s="138">
        <f ca="1">L154/L$1838</f>
        <v>6.2739484928098988E-5</v>
      </c>
    </row>
    <row r="155" spans="1:13" ht="24" customHeight="1" x14ac:dyDescent="0.2">
      <c r="A155" s="137" t="s">
        <v>304</v>
      </c>
      <c r="B155" s="17" t="s">
        <v>5289</v>
      </c>
      <c r="C155" s="18" t="s">
        <v>167</v>
      </c>
      <c r="D155" s="16" t="s">
        <v>5290</v>
      </c>
      <c r="E155" s="19" t="s">
        <v>331</v>
      </c>
      <c r="F155" s="18">
        <v>11</v>
      </c>
      <c r="G155" s="20">
        <f>VLOOKUP(A155,ORCA,11,0)</f>
        <v>41.03</v>
      </c>
      <c r="H155" s="20">
        <f>VLOOKUP(A155,ORCA,12,0)</f>
        <v>0</v>
      </c>
      <c r="I155" s="20">
        <f t="shared" si="28"/>
        <v>451.33</v>
      </c>
      <c r="J155" s="20">
        <v>35.880000000000003</v>
      </c>
      <c r="K155" s="20">
        <v>4813.2</v>
      </c>
      <c r="L155" s="20">
        <f t="shared" si="21"/>
        <v>543.13</v>
      </c>
      <c r="M155" s="138">
        <f ca="1">L155/L$1838</f>
        <v>4.011595593397738E-5</v>
      </c>
    </row>
    <row r="156" spans="1:13" ht="24" customHeight="1" x14ac:dyDescent="0.2">
      <c r="A156" s="140" t="s">
        <v>307</v>
      </c>
      <c r="B156" s="24"/>
      <c r="C156" s="24"/>
      <c r="D156" s="23" t="s">
        <v>185</v>
      </c>
      <c r="E156" s="24"/>
      <c r="F156" s="24"/>
      <c r="G156" s="24"/>
      <c r="H156" s="24"/>
      <c r="I156" s="24"/>
      <c r="J156" s="25"/>
      <c r="K156" s="25"/>
      <c r="L156" s="26">
        <f>SUM(L157:L159)</f>
        <v>5287.2099999999991</v>
      </c>
      <c r="M156" s="141">
        <f ca="1">SUM(M157:M159)</f>
        <v>3.9051697268367524E-4</v>
      </c>
    </row>
    <row r="157" spans="1:13" ht="39" customHeight="1" x14ac:dyDescent="0.2">
      <c r="A157" s="137" t="s">
        <v>308</v>
      </c>
      <c r="B157" s="17" t="s">
        <v>145</v>
      </c>
      <c r="C157" s="18" t="s">
        <v>15</v>
      </c>
      <c r="D157" s="16" t="s">
        <v>187</v>
      </c>
      <c r="E157" s="19" t="s">
        <v>17</v>
      </c>
      <c r="F157" s="18">
        <v>24.36</v>
      </c>
      <c r="G157" s="20">
        <f>VLOOKUP(A157,ORCA,11,0)</f>
        <v>4.1399999999999997</v>
      </c>
      <c r="H157" s="20">
        <f>VLOOKUP(A157,ORCA,12,0)</f>
        <v>0</v>
      </c>
      <c r="I157" s="20">
        <f t="shared" ref="I157:I159" si="29">TRUNC((G157+H157)*F157,2)</f>
        <v>100.85</v>
      </c>
      <c r="J157" s="20">
        <v>35.880000000000003</v>
      </c>
      <c r="K157" s="20">
        <v>4813.2</v>
      </c>
      <c r="L157" s="20">
        <f t="shared" si="21"/>
        <v>121.36</v>
      </c>
      <c r="M157" s="138">
        <f ca="1">L157/L$1838</f>
        <v>8.9637331985850437E-6</v>
      </c>
    </row>
    <row r="158" spans="1:13" ht="24" customHeight="1" x14ac:dyDescent="0.2">
      <c r="A158" s="137" t="s">
        <v>309</v>
      </c>
      <c r="B158" s="17" t="s">
        <v>310</v>
      </c>
      <c r="C158" s="18" t="s">
        <v>15</v>
      </c>
      <c r="D158" s="16" t="s">
        <v>311</v>
      </c>
      <c r="E158" s="19" t="s">
        <v>17</v>
      </c>
      <c r="F158" s="18">
        <v>865.79</v>
      </c>
      <c r="G158" s="20">
        <f>VLOOKUP(A158,ORCA,11,0)</f>
        <v>4.9499999999999993</v>
      </c>
      <c r="H158" s="20">
        <f>VLOOKUP(A158,ORCA,12,0)</f>
        <v>0</v>
      </c>
      <c r="I158" s="20">
        <f t="shared" si="29"/>
        <v>4285.66</v>
      </c>
      <c r="J158" s="20">
        <v>35.880000000000003</v>
      </c>
      <c r="K158" s="20">
        <v>4813.2</v>
      </c>
      <c r="L158" s="20">
        <f t="shared" si="21"/>
        <v>5157.3599999999997</v>
      </c>
      <c r="M158" s="138">
        <f ca="1">L158/L$1838</f>
        <v>3.8092616223677124E-4</v>
      </c>
    </row>
    <row r="159" spans="1:13" ht="24" customHeight="1" x14ac:dyDescent="0.2">
      <c r="A159" s="137" t="s">
        <v>312</v>
      </c>
      <c r="B159" s="17" t="s">
        <v>313</v>
      </c>
      <c r="C159" s="18" t="s">
        <v>15</v>
      </c>
      <c r="D159" s="16" t="s">
        <v>314</v>
      </c>
      <c r="E159" s="19" t="s">
        <v>17</v>
      </c>
      <c r="F159" s="18">
        <v>2.57</v>
      </c>
      <c r="G159" s="20">
        <f>VLOOKUP(A159,ORCA,11,0)</f>
        <v>2.75</v>
      </c>
      <c r="H159" s="20">
        <f>VLOOKUP(A159,ORCA,12,0)</f>
        <v>0</v>
      </c>
      <c r="I159" s="20">
        <f t="shared" si="29"/>
        <v>7.06</v>
      </c>
      <c r="J159" s="20">
        <v>35.880000000000003</v>
      </c>
      <c r="K159" s="20">
        <v>4813.2</v>
      </c>
      <c r="L159" s="20">
        <f t="shared" si="21"/>
        <v>8.49</v>
      </c>
      <c r="M159" s="138">
        <f ca="1">L159/L$1838</f>
        <v>6.2707724831894385E-7</v>
      </c>
    </row>
    <row r="160" spans="1:13" ht="39" customHeight="1" x14ac:dyDescent="0.2">
      <c r="A160" s="140" t="s">
        <v>315</v>
      </c>
      <c r="B160" s="24"/>
      <c r="C160" s="24"/>
      <c r="D160" s="23" t="s">
        <v>189</v>
      </c>
      <c r="E160" s="24"/>
      <c r="F160" s="24"/>
      <c r="G160" s="24"/>
      <c r="H160" s="24"/>
      <c r="I160" s="24"/>
      <c r="J160" s="25"/>
      <c r="K160" s="25"/>
      <c r="L160" s="26">
        <f>SUM(L161:L163,L164)</f>
        <v>3893.6200000000008</v>
      </c>
      <c r="M160" s="141">
        <f ca="1">SUM(M161:M163,M164)</f>
        <v>2.8758545531208554E-4</v>
      </c>
    </row>
    <row r="161" spans="1:13" ht="24" customHeight="1" x14ac:dyDescent="0.2">
      <c r="A161" s="137" t="s">
        <v>316</v>
      </c>
      <c r="B161" s="17" t="s">
        <v>191</v>
      </c>
      <c r="C161" s="18" t="s">
        <v>15</v>
      </c>
      <c r="D161" s="16" t="s">
        <v>192</v>
      </c>
      <c r="E161" s="19" t="s">
        <v>54</v>
      </c>
      <c r="F161" s="18">
        <v>171</v>
      </c>
      <c r="G161" s="20">
        <f>VLOOKUP(A161,ORCA,11,0)</f>
        <v>1.08</v>
      </c>
      <c r="H161" s="20">
        <f>VLOOKUP(A161,ORCA,12,0)</f>
        <v>0</v>
      </c>
      <c r="I161" s="20">
        <f t="shared" ref="I161:I163" si="30">TRUNC((G161+H161)*F161,2)</f>
        <v>184.68</v>
      </c>
      <c r="J161" s="20">
        <v>35.880000000000003</v>
      </c>
      <c r="K161" s="20">
        <v>4813.2</v>
      </c>
      <c r="L161" s="20">
        <f t="shared" si="21"/>
        <v>222.24</v>
      </c>
      <c r="M161" s="138">
        <f ca="1">L161/L$1838</f>
        <v>1.6414799489564438E-5</v>
      </c>
    </row>
    <row r="162" spans="1:13" ht="24" customHeight="1" x14ac:dyDescent="0.2">
      <c r="A162" s="137" t="s">
        <v>317</v>
      </c>
      <c r="B162" s="17" t="s">
        <v>194</v>
      </c>
      <c r="C162" s="18" t="s">
        <v>167</v>
      </c>
      <c r="D162" s="16" t="s">
        <v>195</v>
      </c>
      <c r="E162" s="19" t="s">
        <v>196</v>
      </c>
      <c r="F162" s="18">
        <v>160</v>
      </c>
      <c r="G162" s="20">
        <f>VLOOKUP(A162,ORCA,11,0)</f>
        <v>13.81</v>
      </c>
      <c r="H162" s="20">
        <f>VLOOKUP(A162,ORCA,12,0)</f>
        <v>0</v>
      </c>
      <c r="I162" s="20">
        <f t="shared" si="30"/>
        <v>2209.6</v>
      </c>
      <c r="J162" s="20">
        <v>35.880000000000003</v>
      </c>
      <c r="K162" s="20">
        <v>4813.2</v>
      </c>
      <c r="L162" s="20">
        <f t="shared" si="21"/>
        <v>2659.03</v>
      </c>
      <c r="M162" s="138">
        <f ca="1">L162/L$1838</f>
        <v>1.96397787467317E-4</v>
      </c>
    </row>
    <row r="163" spans="1:13" ht="39" customHeight="1" x14ac:dyDescent="0.2">
      <c r="A163" s="137" t="s">
        <v>318</v>
      </c>
      <c r="B163" s="17" t="s">
        <v>198</v>
      </c>
      <c r="C163" s="18" t="s">
        <v>15</v>
      </c>
      <c r="D163" s="16" t="s">
        <v>199</v>
      </c>
      <c r="E163" s="19" t="s">
        <v>132</v>
      </c>
      <c r="F163" s="18">
        <v>468</v>
      </c>
      <c r="G163" s="20">
        <f>VLOOKUP(A163,ORCA,11,0)</f>
        <v>0.51</v>
      </c>
      <c r="H163" s="20">
        <f>VLOOKUP(A163,ORCA,12,0)</f>
        <v>0</v>
      </c>
      <c r="I163" s="20">
        <f t="shared" si="30"/>
        <v>238.68</v>
      </c>
      <c r="J163" s="20">
        <v>35.880000000000003</v>
      </c>
      <c r="K163" s="20">
        <v>4813.2</v>
      </c>
      <c r="L163" s="20">
        <f t="shared" si="21"/>
        <v>287.22000000000003</v>
      </c>
      <c r="M163" s="138">
        <f ca="1">L163/L$1838</f>
        <v>2.1214267050903069E-5</v>
      </c>
    </row>
    <row r="164" spans="1:13" ht="24" customHeight="1" x14ac:dyDescent="0.2">
      <c r="A164" s="142" t="s">
        <v>319</v>
      </c>
      <c r="B164" s="28"/>
      <c r="C164" s="28"/>
      <c r="D164" s="27" t="s">
        <v>201</v>
      </c>
      <c r="E164" s="28"/>
      <c r="F164" s="28"/>
      <c r="G164" s="28"/>
      <c r="H164" s="28"/>
      <c r="I164" s="28"/>
      <c r="J164" s="29"/>
      <c r="K164" s="29"/>
      <c r="L164" s="30">
        <f>SUM(L165:L166)</f>
        <v>725.13</v>
      </c>
      <c r="M164" s="143">
        <f ca="1">SUM(M165:M166)</f>
        <v>5.3558601304301027E-5</v>
      </c>
    </row>
    <row r="165" spans="1:13" ht="26.1" customHeight="1" x14ac:dyDescent="0.2">
      <c r="A165" s="137" t="s">
        <v>320</v>
      </c>
      <c r="B165" s="17" t="s">
        <v>194</v>
      </c>
      <c r="C165" s="18" t="s">
        <v>167</v>
      </c>
      <c r="D165" s="16" t="s">
        <v>195</v>
      </c>
      <c r="E165" s="19" t="s">
        <v>196</v>
      </c>
      <c r="F165" s="18">
        <v>40</v>
      </c>
      <c r="G165" s="20">
        <f>VLOOKUP(A165,ORCA,11,0)</f>
        <v>13.81</v>
      </c>
      <c r="H165" s="20">
        <f>VLOOKUP(A165,ORCA,12,0)</f>
        <v>0</v>
      </c>
      <c r="I165" s="20">
        <f t="shared" ref="I165:I166" si="31">TRUNC((G165+H165)*F165,2)</f>
        <v>552.4</v>
      </c>
      <c r="J165" s="20">
        <v>35.880000000000003</v>
      </c>
      <c r="K165" s="20">
        <v>4813.2</v>
      </c>
      <c r="L165" s="20">
        <f t="shared" si="21"/>
        <v>664.75</v>
      </c>
      <c r="M165" s="138">
        <f ca="1">L165/L$1838</f>
        <v>4.9098892911662886E-5</v>
      </c>
    </row>
    <row r="166" spans="1:13" ht="24" customHeight="1" x14ac:dyDescent="0.2">
      <c r="A166" s="137" t="s">
        <v>321</v>
      </c>
      <c r="B166" s="17" t="s">
        <v>198</v>
      </c>
      <c r="C166" s="18" t="s">
        <v>15</v>
      </c>
      <c r="D166" s="16" t="s">
        <v>199</v>
      </c>
      <c r="E166" s="19" t="s">
        <v>132</v>
      </c>
      <c r="F166" s="18">
        <v>98.4</v>
      </c>
      <c r="G166" s="20">
        <f>VLOOKUP(A166,ORCA,11,0)</f>
        <v>0.51</v>
      </c>
      <c r="H166" s="20">
        <f>VLOOKUP(A166,ORCA,12,0)</f>
        <v>0</v>
      </c>
      <c r="I166" s="20">
        <f t="shared" si="31"/>
        <v>50.18</v>
      </c>
      <c r="J166" s="20">
        <v>35.880000000000003</v>
      </c>
      <c r="K166" s="20">
        <v>4813.2</v>
      </c>
      <c r="L166" s="20">
        <f t="shared" si="21"/>
        <v>60.38</v>
      </c>
      <c r="M166" s="138">
        <f ca="1">L166/L$1838</f>
        <v>4.4597083926381426E-6</v>
      </c>
    </row>
    <row r="167" spans="1:13" ht="26.1" customHeight="1" x14ac:dyDescent="0.2">
      <c r="A167" s="140" t="s">
        <v>322</v>
      </c>
      <c r="B167" s="24"/>
      <c r="C167" s="24"/>
      <c r="D167" s="23" t="s">
        <v>205</v>
      </c>
      <c r="E167" s="24"/>
      <c r="F167" s="24"/>
      <c r="G167" s="24"/>
      <c r="H167" s="24"/>
      <c r="I167" s="24"/>
      <c r="J167" s="25"/>
      <c r="K167" s="25"/>
      <c r="L167" s="26">
        <f>SUM(L168:L172,L173,L176,L179)</f>
        <v>2515.2999999999997</v>
      </c>
      <c r="M167" s="141">
        <f ca="1">SUM(M168:M172,M173,M176,M179)</f>
        <v>1.8578179065920371E-4</v>
      </c>
    </row>
    <row r="168" spans="1:13" ht="24" customHeight="1" x14ac:dyDescent="0.2">
      <c r="A168" s="137" t="s">
        <v>323</v>
      </c>
      <c r="B168" s="17" t="s">
        <v>207</v>
      </c>
      <c r="C168" s="18" t="s">
        <v>15</v>
      </c>
      <c r="D168" s="16" t="s">
        <v>208</v>
      </c>
      <c r="E168" s="19" t="s">
        <v>18</v>
      </c>
      <c r="F168" s="18">
        <v>7</v>
      </c>
      <c r="G168" s="20">
        <f>VLOOKUP(A168,ORCA,11,0)</f>
        <v>3.4299999999999997</v>
      </c>
      <c r="H168" s="20">
        <f>VLOOKUP(A168,ORCA,12,0)</f>
        <v>0</v>
      </c>
      <c r="I168" s="20">
        <f t="shared" ref="I168:I172" si="32">TRUNC((G168+H168)*F168,2)</f>
        <v>24.01</v>
      </c>
      <c r="J168" s="20">
        <v>35.880000000000003</v>
      </c>
      <c r="K168" s="20">
        <v>4813.2</v>
      </c>
      <c r="L168" s="20">
        <f t="shared" si="21"/>
        <v>28.89</v>
      </c>
      <c r="M168" s="138">
        <f ca="1">L168/L$1838</f>
        <v>2.1338353008167595E-6</v>
      </c>
    </row>
    <row r="169" spans="1:13" ht="39" customHeight="1" x14ac:dyDescent="0.2">
      <c r="A169" s="137" t="s">
        <v>324</v>
      </c>
      <c r="B169" s="17" t="s">
        <v>216</v>
      </c>
      <c r="C169" s="18" t="s">
        <v>15</v>
      </c>
      <c r="D169" s="16" t="s">
        <v>217</v>
      </c>
      <c r="E169" s="19" t="s">
        <v>18</v>
      </c>
      <c r="F169" s="18">
        <v>2</v>
      </c>
      <c r="G169" s="20">
        <f>VLOOKUP(A169,ORCA,11,0)</f>
        <v>4.58</v>
      </c>
      <c r="H169" s="20">
        <f>VLOOKUP(A169,ORCA,12,0)</f>
        <v>0</v>
      </c>
      <c r="I169" s="20">
        <f t="shared" si="32"/>
        <v>9.16</v>
      </c>
      <c r="J169" s="20">
        <v>35.880000000000003</v>
      </c>
      <c r="K169" s="20">
        <v>4813.2</v>
      </c>
      <c r="L169" s="20">
        <f t="shared" si="21"/>
        <v>11.02</v>
      </c>
      <c r="M169" s="138">
        <f ca="1">L169/L$1838</f>
        <v>8.1394479110421206E-7</v>
      </c>
    </row>
    <row r="170" spans="1:13" ht="39" customHeight="1" x14ac:dyDescent="0.2">
      <c r="A170" s="137" t="s">
        <v>325</v>
      </c>
      <c r="B170" s="17" t="s">
        <v>210</v>
      </c>
      <c r="C170" s="18" t="s">
        <v>15</v>
      </c>
      <c r="D170" s="16" t="s">
        <v>2081</v>
      </c>
      <c r="E170" s="19" t="s">
        <v>18</v>
      </c>
      <c r="F170" s="18">
        <v>28</v>
      </c>
      <c r="G170" s="20">
        <f>VLOOKUP(A170,ORCA,11,0)</f>
        <v>4.0500000000000007</v>
      </c>
      <c r="H170" s="20">
        <f>VLOOKUP(A170,ORCA,12,0)</f>
        <v>0</v>
      </c>
      <c r="I170" s="20">
        <f t="shared" si="32"/>
        <v>113.4</v>
      </c>
      <c r="J170" s="20">
        <v>35.880000000000003</v>
      </c>
      <c r="K170" s="20">
        <v>4813.2</v>
      </c>
      <c r="L170" s="20">
        <f t="shared" si="21"/>
        <v>136.46</v>
      </c>
      <c r="M170" s="138">
        <f ca="1">L170/L$1838</f>
        <v>1.0079029600188819E-5</v>
      </c>
    </row>
    <row r="171" spans="1:13" ht="24" customHeight="1" x14ac:dyDescent="0.2">
      <c r="A171" s="137" t="s">
        <v>326</v>
      </c>
      <c r="B171" s="17" t="s">
        <v>219</v>
      </c>
      <c r="C171" s="18" t="s">
        <v>15</v>
      </c>
      <c r="D171" s="16" t="s">
        <v>327</v>
      </c>
      <c r="E171" s="19" t="s">
        <v>17</v>
      </c>
      <c r="F171" s="18">
        <v>6.38</v>
      </c>
      <c r="G171" s="20">
        <f>VLOOKUP(A171,ORCA,11,0)</f>
        <v>3.4299999999999997</v>
      </c>
      <c r="H171" s="20">
        <f>VLOOKUP(A171,ORCA,12,0)</f>
        <v>0</v>
      </c>
      <c r="I171" s="20">
        <f t="shared" si="32"/>
        <v>21.88</v>
      </c>
      <c r="J171" s="20">
        <v>35.880000000000003</v>
      </c>
      <c r="K171" s="20">
        <v>4813.2</v>
      </c>
      <c r="L171" s="20">
        <f t="shared" si="21"/>
        <v>26.33</v>
      </c>
      <c r="M171" s="138">
        <f ca="1">L171/L$1838</f>
        <v>1.9447519373660529E-6</v>
      </c>
    </row>
    <row r="172" spans="1:13" ht="24" customHeight="1" x14ac:dyDescent="0.2">
      <c r="A172" s="137" t="s">
        <v>328</v>
      </c>
      <c r="B172" s="17" t="s">
        <v>329</v>
      </c>
      <c r="C172" s="18" t="s">
        <v>26</v>
      </c>
      <c r="D172" s="16" t="s">
        <v>330</v>
      </c>
      <c r="E172" s="19" t="s">
        <v>331</v>
      </c>
      <c r="F172" s="18">
        <v>4</v>
      </c>
      <c r="G172" s="20">
        <f>VLOOKUP(A172,ORCA,11,0)</f>
        <v>10.28</v>
      </c>
      <c r="H172" s="20">
        <f>VLOOKUP(A172,ORCA,12,0)</f>
        <v>0</v>
      </c>
      <c r="I172" s="20">
        <f t="shared" si="32"/>
        <v>41.12</v>
      </c>
      <c r="J172" s="20">
        <v>35.880000000000003</v>
      </c>
      <c r="K172" s="20">
        <v>4813.2</v>
      </c>
      <c r="L172" s="20">
        <f t="shared" si="21"/>
        <v>49.48</v>
      </c>
      <c r="M172" s="138">
        <f ca="1">L172/L$1838</f>
        <v>3.6546268841956818E-6</v>
      </c>
    </row>
    <row r="173" spans="1:13" ht="26.1" customHeight="1" x14ac:dyDescent="0.2">
      <c r="A173" s="142" t="s">
        <v>332</v>
      </c>
      <c r="B173" s="28"/>
      <c r="C173" s="28"/>
      <c r="D173" s="27" t="s">
        <v>222</v>
      </c>
      <c r="E173" s="28"/>
      <c r="F173" s="28"/>
      <c r="G173" s="28"/>
      <c r="H173" s="28"/>
      <c r="I173" s="28"/>
      <c r="J173" s="29"/>
      <c r="K173" s="29"/>
      <c r="L173" s="30">
        <f>SUM(L174:L175)</f>
        <v>69.25</v>
      </c>
      <c r="M173" s="143">
        <f ca="1">SUM(M174:M175)</f>
        <v>5.1148527027193001E-6</v>
      </c>
    </row>
    <row r="174" spans="1:13" ht="24" customHeight="1" x14ac:dyDescent="0.2">
      <c r="A174" s="137" t="s">
        <v>333</v>
      </c>
      <c r="B174" s="17" t="s">
        <v>224</v>
      </c>
      <c r="C174" s="18" t="s">
        <v>15</v>
      </c>
      <c r="D174" s="16" t="s">
        <v>2082</v>
      </c>
      <c r="E174" s="19" t="s">
        <v>132</v>
      </c>
      <c r="F174" s="18">
        <v>42.52</v>
      </c>
      <c r="G174" s="20">
        <f>VLOOKUP(A174,ORCA,11,0)</f>
        <v>0.51</v>
      </c>
      <c r="H174" s="20">
        <f>VLOOKUP(A174,ORCA,12,0)</f>
        <v>0</v>
      </c>
      <c r="I174" s="20">
        <f t="shared" ref="I174:I175" si="33">TRUNC((G174+H174)*F174,2)</f>
        <v>21.68</v>
      </c>
      <c r="J174" s="20">
        <v>35.880000000000003</v>
      </c>
      <c r="K174" s="20">
        <v>4813.2</v>
      </c>
      <c r="L174" s="20">
        <f t="shared" si="21"/>
        <v>26.08</v>
      </c>
      <c r="M174" s="138">
        <f ca="1">L174/L$1838</f>
        <v>1.92628676515407E-6</v>
      </c>
    </row>
    <row r="175" spans="1:13" ht="24" customHeight="1" x14ac:dyDescent="0.2">
      <c r="A175" s="137" t="s">
        <v>334</v>
      </c>
      <c r="B175" s="17" t="s">
        <v>232</v>
      </c>
      <c r="C175" s="18" t="s">
        <v>15</v>
      </c>
      <c r="D175" s="16" t="s">
        <v>233</v>
      </c>
      <c r="E175" s="19" t="s">
        <v>169</v>
      </c>
      <c r="F175" s="18">
        <v>2.68</v>
      </c>
      <c r="G175" s="20">
        <f>VLOOKUP(A175,ORCA,11,0)</f>
        <v>13.22</v>
      </c>
      <c r="H175" s="20">
        <f>VLOOKUP(A175,ORCA,12,0)</f>
        <v>0.17</v>
      </c>
      <c r="I175" s="20">
        <f t="shared" si="33"/>
        <v>35.880000000000003</v>
      </c>
      <c r="J175" s="20">
        <v>35.880000000000003</v>
      </c>
      <c r="K175" s="20">
        <v>4813.2</v>
      </c>
      <c r="L175" s="20">
        <f t="shared" si="21"/>
        <v>43.17</v>
      </c>
      <c r="M175" s="138">
        <f ca="1">L175/L$1838</f>
        <v>3.1885659375652304E-6</v>
      </c>
    </row>
    <row r="176" spans="1:13" ht="26.1" customHeight="1" x14ac:dyDescent="0.2">
      <c r="A176" s="142" t="s">
        <v>335</v>
      </c>
      <c r="B176" s="28"/>
      <c r="C176" s="28"/>
      <c r="D176" s="27" t="s">
        <v>227</v>
      </c>
      <c r="E176" s="28"/>
      <c r="F176" s="28"/>
      <c r="G176" s="28"/>
      <c r="H176" s="28"/>
      <c r="I176" s="28"/>
      <c r="J176" s="29"/>
      <c r="K176" s="29"/>
      <c r="L176" s="30">
        <f>SUM(L177:L178)</f>
        <v>2151.9499999999998</v>
      </c>
      <c r="M176" s="143">
        <f ca="1">SUM(M177:M178)</f>
        <v>1.5894450936630757E-4</v>
      </c>
    </row>
    <row r="177" spans="1:13" ht="26.1" customHeight="1" x14ac:dyDescent="0.2">
      <c r="A177" s="137" t="s">
        <v>336</v>
      </c>
      <c r="B177" s="17" t="s">
        <v>224</v>
      </c>
      <c r="C177" s="18" t="s">
        <v>15</v>
      </c>
      <c r="D177" s="16" t="s">
        <v>225</v>
      </c>
      <c r="E177" s="19" t="s">
        <v>132</v>
      </c>
      <c r="F177" s="18">
        <v>128.65</v>
      </c>
      <c r="G177" s="20">
        <f>VLOOKUP(A177,ORCA,11,0)</f>
        <v>0.51</v>
      </c>
      <c r="H177" s="20">
        <f>VLOOKUP(A177,ORCA,12,0)</f>
        <v>0</v>
      </c>
      <c r="I177" s="20">
        <f t="shared" ref="I177:I178" si="34">TRUNC((G177+H177)*F177,2)</f>
        <v>65.61</v>
      </c>
      <c r="J177" s="20">
        <v>35.880000000000003</v>
      </c>
      <c r="K177" s="20">
        <v>4813.2</v>
      </c>
      <c r="L177" s="20">
        <f t="shared" si="21"/>
        <v>78.95</v>
      </c>
      <c r="M177" s="138">
        <f ca="1">L177/L$1838</f>
        <v>5.8313013845442419E-6</v>
      </c>
    </row>
    <row r="178" spans="1:13" ht="24" customHeight="1" x14ac:dyDescent="0.2">
      <c r="A178" s="137" t="s">
        <v>337</v>
      </c>
      <c r="B178" s="17" t="s">
        <v>232</v>
      </c>
      <c r="C178" s="18" t="s">
        <v>15</v>
      </c>
      <c r="D178" s="16" t="s">
        <v>233</v>
      </c>
      <c r="E178" s="19" t="s">
        <v>169</v>
      </c>
      <c r="F178" s="18">
        <v>128.65</v>
      </c>
      <c r="G178" s="20">
        <f>VLOOKUP(A178,ORCA,11,0)</f>
        <v>13.22</v>
      </c>
      <c r="H178" s="20">
        <f>VLOOKUP(A178,ORCA,12,0)</f>
        <v>0.17</v>
      </c>
      <c r="I178" s="20">
        <f t="shared" si="34"/>
        <v>1722.62</v>
      </c>
      <c r="J178" s="20">
        <v>35.880000000000003</v>
      </c>
      <c r="K178" s="20">
        <v>4813.2</v>
      </c>
      <c r="L178" s="20">
        <f t="shared" si="21"/>
        <v>2073</v>
      </c>
      <c r="M178" s="138">
        <f ca="1">L178/L$1838</f>
        <v>1.5311320798176332E-4</v>
      </c>
    </row>
    <row r="179" spans="1:13" ht="26.1" customHeight="1" x14ac:dyDescent="0.2">
      <c r="A179" s="142" t="s">
        <v>338</v>
      </c>
      <c r="B179" s="28"/>
      <c r="C179" s="28"/>
      <c r="D179" s="27" t="s">
        <v>236</v>
      </c>
      <c r="E179" s="28"/>
      <c r="F179" s="28"/>
      <c r="G179" s="28"/>
      <c r="H179" s="28"/>
      <c r="I179" s="28"/>
      <c r="J179" s="29"/>
      <c r="K179" s="29"/>
      <c r="L179" s="30">
        <f>SUM(L180)</f>
        <v>41.92</v>
      </c>
      <c r="M179" s="143">
        <f ca="1">SUM(M180)</f>
        <v>3.0962400765053151E-6</v>
      </c>
    </row>
    <row r="180" spans="1:13" ht="39" customHeight="1" x14ac:dyDescent="0.2">
      <c r="A180" s="137" t="s">
        <v>339</v>
      </c>
      <c r="B180" s="17" t="s">
        <v>224</v>
      </c>
      <c r="C180" s="18" t="s">
        <v>15</v>
      </c>
      <c r="D180" s="16" t="s">
        <v>225</v>
      </c>
      <c r="E180" s="19" t="s">
        <v>132</v>
      </c>
      <c r="F180" s="18">
        <v>68.319999999999993</v>
      </c>
      <c r="G180" s="20">
        <f>VLOOKUP(A180,ORCA,11,0)</f>
        <v>0.51</v>
      </c>
      <c r="H180" s="20">
        <f>VLOOKUP(A180,ORCA,12,0)</f>
        <v>0</v>
      </c>
      <c r="I180" s="20">
        <f t="shared" ref="I180" si="35">TRUNC((G180+H180)*F180,2)</f>
        <v>34.840000000000003</v>
      </c>
      <c r="J180" s="20">
        <v>35.880000000000003</v>
      </c>
      <c r="K180" s="20">
        <v>4813.2</v>
      </c>
      <c r="L180" s="20">
        <f t="shared" si="21"/>
        <v>41.92</v>
      </c>
      <c r="M180" s="138">
        <f ca="1">L180/L$1838</f>
        <v>3.0962400765053151E-6</v>
      </c>
    </row>
    <row r="181" spans="1:13" ht="24" customHeight="1" x14ac:dyDescent="0.2">
      <c r="A181" s="140" t="s">
        <v>340</v>
      </c>
      <c r="B181" s="24"/>
      <c r="C181" s="24"/>
      <c r="D181" s="23" t="s">
        <v>247</v>
      </c>
      <c r="E181" s="24"/>
      <c r="F181" s="24"/>
      <c r="G181" s="24"/>
      <c r="H181" s="24"/>
      <c r="I181" s="24"/>
      <c r="J181" s="25"/>
      <c r="K181" s="25"/>
      <c r="L181" s="26">
        <f>SUM(L182:L186)</f>
        <v>27580.52</v>
      </c>
      <c r="M181" s="141">
        <f ca="1">SUM(M182:M186)</f>
        <v>2.0371162059841692E-3</v>
      </c>
    </row>
    <row r="182" spans="1:13" ht="39" customHeight="1" x14ac:dyDescent="0.2">
      <c r="A182" s="137" t="s">
        <v>341</v>
      </c>
      <c r="B182" s="17" t="s">
        <v>178</v>
      </c>
      <c r="C182" s="18" t="s">
        <v>167</v>
      </c>
      <c r="D182" s="16" t="s">
        <v>2080</v>
      </c>
      <c r="E182" s="19" t="s">
        <v>180</v>
      </c>
      <c r="F182" s="18">
        <v>20</v>
      </c>
      <c r="G182" s="20">
        <f>VLOOKUP(A182,ORCA,11,0)</f>
        <v>0</v>
      </c>
      <c r="H182" s="20">
        <f>VLOOKUP(A182,ORCA,12,0)</f>
        <v>27.78</v>
      </c>
      <c r="I182" s="20">
        <f t="shared" ref="I182:I186" si="36">TRUNC((G182+H182)*F182,2)</f>
        <v>555.6</v>
      </c>
      <c r="J182" s="20">
        <v>35.880000000000003</v>
      </c>
      <c r="K182" s="20">
        <v>4813.2</v>
      </c>
      <c r="L182" s="20">
        <f t="shared" si="21"/>
        <v>668.6</v>
      </c>
      <c r="M182" s="138">
        <f ca="1">L182/L$1838</f>
        <v>4.9383256563727428E-5</v>
      </c>
    </row>
    <row r="183" spans="1:13" ht="24" customHeight="1" x14ac:dyDescent="0.2">
      <c r="A183" s="137" t="s">
        <v>342</v>
      </c>
      <c r="B183" s="17" t="s">
        <v>232</v>
      </c>
      <c r="C183" s="18" t="s">
        <v>15</v>
      </c>
      <c r="D183" s="16" t="s">
        <v>343</v>
      </c>
      <c r="E183" s="19" t="s">
        <v>169</v>
      </c>
      <c r="F183" s="18">
        <v>68.36</v>
      </c>
      <c r="G183" s="20">
        <f>VLOOKUP(A183,ORCA,11,0)</f>
        <v>13.22</v>
      </c>
      <c r="H183" s="20">
        <f>VLOOKUP(A183,ORCA,12,0)</f>
        <v>0.17</v>
      </c>
      <c r="I183" s="20">
        <f t="shared" si="36"/>
        <v>915.34</v>
      </c>
      <c r="J183" s="20">
        <v>35.880000000000003</v>
      </c>
      <c r="K183" s="20">
        <v>4813.2</v>
      </c>
      <c r="L183" s="20">
        <f t="shared" si="21"/>
        <v>1101.52</v>
      </c>
      <c r="M183" s="138">
        <f ca="1">L183/L$1838</f>
        <v>8.1359025979774204E-5</v>
      </c>
    </row>
    <row r="184" spans="1:13" ht="26.1" customHeight="1" x14ac:dyDescent="0.2">
      <c r="A184" s="137" t="s">
        <v>344</v>
      </c>
      <c r="B184" s="17" t="s">
        <v>219</v>
      </c>
      <c r="C184" s="18" t="s">
        <v>15</v>
      </c>
      <c r="D184" s="16" t="s">
        <v>345</v>
      </c>
      <c r="E184" s="19" t="s">
        <v>17</v>
      </c>
      <c r="F184" s="18">
        <v>59.12</v>
      </c>
      <c r="G184" s="20">
        <f>VLOOKUP(A184,ORCA,11,0)</f>
        <v>3.4299999999999997</v>
      </c>
      <c r="H184" s="20">
        <f>VLOOKUP(A184,ORCA,12,0)</f>
        <v>0</v>
      </c>
      <c r="I184" s="20">
        <f t="shared" si="36"/>
        <v>202.78</v>
      </c>
      <c r="J184" s="20">
        <v>35.880000000000003</v>
      </c>
      <c r="K184" s="20">
        <v>4813.2</v>
      </c>
      <c r="L184" s="20">
        <f t="shared" si="21"/>
        <v>244.02</v>
      </c>
      <c r="M184" s="138">
        <f ca="1">L184/L$1838</f>
        <v>1.8023485292672401E-5</v>
      </c>
    </row>
    <row r="185" spans="1:13" ht="24" customHeight="1" x14ac:dyDescent="0.2">
      <c r="A185" s="137" t="s">
        <v>5382</v>
      </c>
      <c r="B185" s="17" t="s">
        <v>3822</v>
      </c>
      <c r="C185" s="18" t="s">
        <v>167</v>
      </c>
      <c r="D185" s="16" t="s">
        <v>3821</v>
      </c>
      <c r="E185" s="19" t="s">
        <v>169</v>
      </c>
      <c r="F185" s="18">
        <v>284.62</v>
      </c>
      <c r="G185" s="20">
        <f>VLOOKUP(A185,ORCA,11,0)</f>
        <v>17.46</v>
      </c>
      <c r="H185" s="20">
        <f>VLOOKUP(A185,ORCA,12,0)</f>
        <v>56.79</v>
      </c>
      <c r="I185" s="20">
        <f t="shared" si="36"/>
        <v>21133.03</v>
      </c>
      <c r="J185" s="20">
        <v>35.880000000000003</v>
      </c>
      <c r="K185" s="20">
        <v>4813.2</v>
      </c>
      <c r="L185" s="20">
        <f t="shared" si="21"/>
        <v>25431.48</v>
      </c>
      <c r="M185" s="138">
        <f ca="1">L185/L$1838</f>
        <v>1.8783866312224091E-3</v>
      </c>
    </row>
    <row r="186" spans="1:13" ht="26.1" customHeight="1" x14ac:dyDescent="0.2">
      <c r="A186" s="137" t="s">
        <v>5383</v>
      </c>
      <c r="B186" s="17" t="s">
        <v>3824</v>
      </c>
      <c r="C186" s="18" t="s">
        <v>167</v>
      </c>
      <c r="D186" s="16" t="s">
        <v>3823</v>
      </c>
      <c r="E186" s="19" t="s">
        <v>180</v>
      </c>
      <c r="F186" s="18">
        <v>21.6</v>
      </c>
      <c r="G186" s="20">
        <f>VLOOKUP(A186,ORCA,11,0)</f>
        <v>0</v>
      </c>
      <c r="H186" s="20">
        <f>VLOOKUP(A186,ORCA,12,0)</f>
        <v>5.19</v>
      </c>
      <c r="I186" s="20">
        <f t="shared" si="36"/>
        <v>112.1</v>
      </c>
      <c r="J186" s="20">
        <v>35.880000000000003</v>
      </c>
      <c r="K186" s="20">
        <v>4813.2</v>
      </c>
      <c r="L186" s="20">
        <f t="shared" si="21"/>
        <v>134.9</v>
      </c>
      <c r="M186" s="138">
        <f ca="1">L186/L$1838</f>
        <v>9.963806925586045E-6</v>
      </c>
    </row>
    <row r="187" spans="1:13" ht="26.1" customHeight="1" x14ac:dyDescent="0.2">
      <c r="A187" s="136" t="s">
        <v>347</v>
      </c>
      <c r="B187" s="14"/>
      <c r="C187" s="14"/>
      <c r="D187" s="13" t="s">
        <v>348</v>
      </c>
      <c r="E187" s="14"/>
      <c r="F187" s="14"/>
      <c r="G187" s="14"/>
      <c r="H187" s="14"/>
      <c r="I187" s="14"/>
      <c r="J187" s="15"/>
      <c r="K187" s="15"/>
      <c r="L187" s="21">
        <f>SUM(L188,L193,L196,L198,L201,L205,L212,L228,L230)</f>
        <v>66619.789999999994</v>
      </c>
      <c r="M187" s="139">
        <f ca="1">SUM(M188,M193,M196,M198,M201,M205,M212,M228,M230)</f>
        <v>4.9173366644228254E-3</v>
      </c>
    </row>
    <row r="188" spans="1:13" ht="24" customHeight="1" x14ac:dyDescent="0.2">
      <c r="A188" s="140" t="s">
        <v>349</v>
      </c>
      <c r="B188" s="24"/>
      <c r="C188" s="24"/>
      <c r="D188" s="23" t="s">
        <v>138</v>
      </c>
      <c r="E188" s="24"/>
      <c r="F188" s="24"/>
      <c r="G188" s="24"/>
      <c r="H188" s="24"/>
      <c r="I188" s="24"/>
      <c r="J188" s="25"/>
      <c r="K188" s="25"/>
      <c r="L188" s="26">
        <f>SUM(L189:L189,L190)</f>
        <v>6577.51</v>
      </c>
      <c r="M188" s="141">
        <f ca="1">SUM(M189:M189)</f>
        <v>4.8257250362240698E-4</v>
      </c>
    </row>
    <row r="189" spans="1:13" ht="26.1" customHeight="1" x14ac:dyDescent="0.2">
      <c r="A189" s="137" t="s">
        <v>5384</v>
      </c>
      <c r="B189" s="17" t="s">
        <v>265</v>
      </c>
      <c r="C189" s="18" t="s">
        <v>15</v>
      </c>
      <c r="D189" s="16" t="s">
        <v>266</v>
      </c>
      <c r="E189" s="19" t="s">
        <v>17</v>
      </c>
      <c r="F189" s="18">
        <v>1143</v>
      </c>
      <c r="G189" s="20">
        <f>VLOOKUP(A189,ORCA,11,0)</f>
        <v>4.75</v>
      </c>
      <c r="H189" s="20">
        <f>VLOOKUP(A189,ORCA,12,0)</f>
        <v>0</v>
      </c>
      <c r="I189" s="20">
        <f t="shared" ref="I189" si="37">TRUNC((G189+H189)*F189,2)</f>
        <v>5429.25</v>
      </c>
      <c r="J189" s="20">
        <v>35.880000000000003</v>
      </c>
      <c r="K189" s="20">
        <v>4813.2</v>
      </c>
      <c r="L189" s="20">
        <f t="shared" ref="L189" si="38">TRUNC((I189*(1+$M$6)),2)</f>
        <v>6533.55</v>
      </c>
      <c r="M189" s="138">
        <f ca="1">L189/L$1838</f>
        <v>4.8257250362240698E-4</v>
      </c>
    </row>
    <row r="190" spans="1:13" ht="39" customHeight="1" x14ac:dyDescent="0.2">
      <c r="A190" s="142" t="s">
        <v>351</v>
      </c>
      <c r="B190" s="28"/>
      <c r="C190" s="28"/>
      <c r="D190" s="27" t="s">
        <v>266</v>
      </c>
      <c r="E190" s="28"/>
      <c r="F190" s="28"/>
      <c r="G190" s="28"/>
      <c r="H190" s="28"/>
      <c r="I190" s="28"/>
      <c r="J190" s="29"/>
      <c r="K190" s="29"/>
      <c r="L190" s="30">
        <f>SUM(L191:L192)</f>
        <v>43.96</v>
      </c>
      <c r="M190" s="143">
        <f ca="1">SUM(M191:M192)</f>
        <v>3.2469158817550965E-6</v>
      </c>
    </row>
    <row r="191" spans="1:13" ht="39" customHeight="1" x14ac:dyDescent="0.2">
      <c r="A191" s="137" t="s">
        <v>5385</v>
      </c>
      <c r="B191" s="17" t="s">
        <v>148</v>
      </c>
      <c r="C191" s="18" t="s">
        <v>15</v>
      </c>
      <c r="D191" s="16" t="s">
        <v>149</v>
      </c>
      <c r="E191" s="19" t="s">
        <v>17</v>
      </c>
      <c r="F191" s="18">
        <v>4.24</v>
      </c>
      <c r="G191" s="20">
        <f>VLOOKUP(A191,ORCA,11,0)</f>
        <v>4.4799999999999995</v>
      </c>
      <c r="H191" s="20">
        <f>VLOOKUP(A191,ORCA,12,0)</f>
        <v>0</v>
      </c>
      <c r="I191" s="20">
        <f t="shared" ref="I191:I192" si="39">TRUNC((G191+H191)*F191,2)</f>
        <v>18.989999999999998</v>
      </c>
      <c r="J191" s="20">
        <v>35.880000000000003</v>
      </c>
      <c r="K191" s="20">
        <v>4813.2</v>
      </c>
      <c r="L191" s="20">
        <f t="shared" ref="L191:L234" si="40">TRUNC((I191*(1+$M$6)),2)</f>
        <v>22.85</v>
      </c>
      <c r="M191" s="138">
        <f ca="1">L191/L$1838</f>
        <v>1.6877167401752493E-6</v>
      </c>
    </row>
    <row r="192" spans="1:13" ht="24" customHeight="1" x14ac:dyDescent="0.2">
      <c r="A192" s="137" t="s">
        <v>352</v>
      </c>
      <c r="B192" s="17" t="s">
        <v>145</v>
      </c>
      <c r="C192" s="18" t="s">
        <v>15</v>
      </c>
      <c r="D192" s="16" t="s">
        <v>146</v>
      </c>
      <c r="E192" s="19" t="s">
        <v>17</v>
      </c>
      <c r="F192" s="18">
        <v>4.24</v>
      </c>
      <c r="G192" s="20">
        <f>VLOOKUP(A192,ORCA,11,0)</f>
        <v>4.1399999999999997</v>
      </c>
      <c r="H192" s="20">
        <f>VLOOKUP(A192,ORCA,12,0)</f>
        <v>0</v>
      </c>
      <c r="I192" s="20">
        <f t="shared" si="39"/>
        <v>17.55</v>
      </c>
      <c r="J192" s="20">
        <v>35.880000000000003</v>
      </c>
      <c r="K192" s="20">
        <v>4813.2</v>
      </c>
      <c r="L192" s="20">
        <f t="shared" si="40"/>
        <v>21.11</v>
      </c>
      <c r="M192" s="138">
        <f ca="1">L192/L$1838</f>
        <v>1.5591991415798472E-6</v>
      </c>
    </row>
    <row r="193" spans="1:13" ht="26.1" customHeight="1" x14ac:dyDescent="0.2">
      <c r="A193" s="140" t="s">
        <v>353</v>
      </c>
      <c r="B193" s="24"/>
      <c r="C193" s="24"/>
      <c r="D193" s="23" t="s">
        <v>151</v>
      </c>
      <c r="E193" s="24"/>
      <c r="F193" s="24"/>
      <c r="G193" s="24"/>
      <c r="H193" s="24"/>
      <c r="I193" s="24"/>
      <c r="J193" s="25"/>
      <c r="K193" s="25"/>
      <c r="L193" s="26">
        <f>SUM(L194:L195)</f>
        <v>1432.03</v>
      </c>
      <c r="M193" s="141">
        <f ca="1">SUM(M194:M195)</f>
        <v>1.0577072225090425E-4</v>
      </c>
    </row>
    <row r="194" spans="1:13" ht="39" customHeight="1" x14ac:dyDescent="0.2">
      <c r="A194" s="137" t="s">
        <v>354</v>
      </c>
      <c r="B194" s="17" t="s">
        <v>153</v>
      </c>
      <c r="C194" s="18" t="s">
        <v>15</v>
      </c>
      <c r="D194" s="16" t="s">
        <v>355</v>
      </c>
      <c r="E194" s="19" t="s">
        <v>17</v>
      </c>
      <c r="F194" s="18">
        <v>219.41</v>
      </c>
      <c r="G194" s="20">
        <f>VLOOKUP(A194,ORCA,11,0)</f>
        <v>3.4299999999999997</v>
      </c>
      <c r="H194" s="20">
        <f>VLOOKUP(A194,ORCA,12,0)</f>
        <v>0</v>
      </c>
      <c r="I194" s="20">
        <f t="shared" ref="I194:I195" si="41">TRUNC((G194+H194)*F194,2)</f>
        <v>752.57</v>
      </c>
      <c r="J194" s="20">
        <v>35.880000000000003</v>
      </c>
      <c r="K194" s="20">
        <v>4813.2</v>
      </c>
      <c r="L194" s="20">
        <f t="shared" si="40"/>
        <v>905.64</v>
      </c>
      <c r="M194" s="138">
        <f ca="1">L194/L$1838</f>
        <v>6.6891194248241251E-5</v>
      </c>
    </row>
    <row r="195" spans="1:13" ht="24" customHeight="1" x14ac:dyDescent="0.2">
      <c r="A195" s="137" t="s">
        <v>356</v>
      </c>
      <c r="B195" s="17" t="s">
        <v>140</v>
      </c>
      <c r="C195" s="18" t="s">
        <v>15</v>
      </c>
      <c r="D195" s="16" t="s">
        <v>357</v>
      </c>
      <c r="E195" s="19" t="s">
        <v>50</v>
      </c>
      <c r="F195" s="18">
        <v>12.69</v>
      </c>
      <c r="G195" s="20">
        <f>VLOOKUP(A195,ORCA,11,0)</f>
        <v>34.47</v>
      </c>
      <c r="H195" s="20">
        <f>VLOOKUP(A195,ORCA,12,0)</f>
        <v>0</v>
      </c>
      <c r="I195" s="20">
        <f t="shared" si="41"/>
        <v>437.42</v>
      </c>
      <c r="J195" s="20">
        <v>35.880000000000003</v>
      </c>
      <c r="K195" s="20">
        <v>4813.2</v>
      </c>
      <c r="L195" s="20">
        <f t="shared" si="40"/>
        <v>526.39</v>
      </c>
      <c r="M195" s="138">
        <f ca="1">L195/L$1838</f>
        <v>3.8879528002662993E-5</v>
      </c>
    </row>
    <row r="196" spans="1:13" ht="26.1" customHeight="1" x14ac:dyDescent="0.2">
      <c r="A196" s="140" t="s">
        <v>358</v>
      </c>
      <c r="B196" s="24"/>
      <c r="C196" s="24"/>
      <c r="D196" s="23" t="s">
        <v>171</v>
      </c>
      <c r="E196" s="24"/>
      <c r="F196" s="24"/>
      <c r="G196" s="24"/>
      <c r="H196" s="24"/>
      <c r="I196" s="24"/>
      <c r="J196" s="25"/>
      <c r="K196" s="25"/>
      <c r="L196" s="26">
        <f>SUM(L197:L197)</f>
        <v>1708.92</v>
      </c>
      <c r="M196" s="141">
        <f ca="1">SUM(M197:M197)</f>
        <v>1.262220083860082E-4</v>
      </c>
    </row>
    <row r="197" spans="1:13" ht="39" customHeight="1" x14ac:dyDescent="0.2">
      <c r="A197" s="137" t="s">
        <v>359</v>
      </c>
      <c r="B197" s="17" t="s">
        <v>173</v>
      </c>
      <c r="C197" s="18" t="s">
        <v>15</v>
      </c>
      <c r="D197" s="16" t="s">
        <v>296</v>
      </c>
      <c r="E197" s="19" t="s">
        <v>17</v>
      </c>
      <c r="F197" s="18">
        <v>98.14</v>
      </c>
      <c r="G197" s="20">
        <f>VLOOKUP(A197,ORCA,11,0)</f>
        <v>14.47</v>
      </c>
      <c r="H197" s="20">
        <f>VLOOKUP(A197,ORCA,12,0)</f>
        <v>0</v>
      </c>
      <c r="I197" s="20">
        <f t="shared" ref="I197" si="42">TRUNC((G197+H197)*F197,2)</f>
        <v>1420.08</v>
      </c>
      <c r="J197" s="20">
        <v>35.880000000000003</v>
      </c>
      <c r="K197" s="20">
        <v>4813.2</v>
      </c>
      <c r="L197" s="20">
        <f t="shared" si="40"/>
        <v>1708.92</v>
      </c>
      <c r="M197" s="138">
        <f ca="1">L197/L$1838</f>
        <v>1.262220083860082E-4</v>
      </c>
    </row>
    <row r="198" spans="1:13" ht="26.1" customHeight="1" x14ac:dyDescent="0.2">
      <c r="A198" s="140" t="s">
        <v>360</v>
      </c>
      <c r="B198" s="24"/>
      <c r="C198" s="24"/>
      <c r="D198" s="23" t="s">
        <v>176</v>
      </c>
      <c r="E198" s="24"/>
      <c r="F198" s="24"/>
      <c r="G198" s="24"/>
      <c r="H198" s="24"/>
      <c r="I198" s="24"/>
      <c r="J198" s="25"/>
      <c r="K198" s="25"/>
      <c r="L198" s="26">
        <f>SUM(L199:L200)</f>
        <v>3614.72</v>
      </c>
      <c r="M198" s="141">
        <f ca="1">SUM(M199:M200)</f>
        <v>2.6698570919239726E-4</v>
      </c>
    </row>
    <row r="199" spans="1:13" ht="26.1" customHeight="1" x14ac:dyDescent="0.2">
      <c r="A199" s="137" t="s">
        <v>361</v>
      </c>
      <c r="B199" s="17" t="s">
        <v>178</v>
      </c>
      <c r="C199" s="18" t="s">
        <v>167</v>
      </c>
      <c r="D199" s="16" t="s">
        <v>2085</v>
      </c>
      <c r="E199" s="19" t="s">
        <v>180</v>
      </c>
      <c r="F199" s="18">
        <v>105.01</v>
      </c>
      <c r="G199" s="20">
        <f>VLOOKUP(A199,ORCA,11,0)</f>
        <v>0</v>
      </c>
      <c r="H199" s="20">
        <f>VLOOKUP(A199,ORCA,12,0)</f>
        <v>27.78</v>
      </c>
      <c r="I199" s="20">
        <f t="shared" ref="I199:I200" si="43">TRUNC((G199+H199)*F199,2)</f>
        <v>2917.17</v>
      </c>
      <c r="J199" s="20">
        <v>35.880000000000003</v>
      </c>
      <c r="K199" s="20">
        <v>4813.2</v>
      </c>
      <c r="L199" s="20">
        <f t="shared" si="40"/>
        <v>3510.52</v>
      </c>
      <c r="M199" s="138">
        <f ca="1">L199/L$1838</f>
        <v>2.5928942541444272E-4</v>
      </c>
    </row>
    <row r="200" spans="1:13" ht="24" customHeight="1" x14ac:dyDescent="0.2">
      <c r="A200" s="137" t="s">
        <v>363</v>
      </c>
      <c r="B200" s="17" t="s">
        <v>182</v>
      </c>
      <c r="C200" s="18" t="s">
        <v>26</v>
      </c>
      <c r="D200" s="16" t="s">
        <v>183</v>
      </c>
      <c r="E200" s="19" t="s">
        <v>17</v>
      </c>
      <c r="F200" s="18">
        <v>11.13</v>
      </c>
      <c r="G200" s="20">
        <f>VLOOKUP(A200,ORCA,11,0)</f>
        <v>7.7799999999999994</v>
      </c>
      <c r="H200" s="20">
        <f>VLOOKUP(A200,ORCA,12,0)</f>
        <v>0</v>
      </c>
      <c r="I200" s="20">
        <f t="shared" si="43"/>
        <v>86.59</v>
      </c>
      <c r="J200" s="20">
        <v>35.880000000000003</v>
      </c>
      <c r="K200" s="20">
        <v>4813.2</v>
      </c>
      <c r="L200" s="20">
        <f t="shared" si="40"/>
        <v>104.2</v>
      </c>
      <c r="M200" s="138">
        <f ca="1">L200/L$1838</f>
        <v>7.6962837779545284E-6</v>
      </c>
    </row>
    <row r="201" spans="1:13" ht="39" customHeight="1" x14ac:dyDescent="0.2">
      <c r="A201" s="140" t="s">
        <v>364</v>
      </c>
      <c r="B201" s="24"/>
      <c r="C201" s="24"/>
      <c r="D201" s="23" t="s">
        <v>185</v>
      </c>
      <c r="E201" s="24"/>
      <c r="F201" s="24"/>
      <c r="G201" s="24"/>
      <c r="H201" s="24"/>
      <c r="I201" s="24"/>
      <c r="J201" s="25"/>
      <c r="K201" s="25"/>
      <c r="L201" s="26">
        <f>SUM(L202:L204)</f>
        <v>3220.01</v>
      </c>
      <c r="M201" s="141">
        <f ca="1">SUM(M202:M204)</f>
        <v>2.3783215669722995E-4</v>
      </c>
    </row>
    <row r="202" spans="1:13" ht="24" customHeight="1" x14ac:dyDescent="0.2">
      <c r="A202" s="137" t="s">
        <v>365</v>
      </c>
      <c r="B202" s="17" t="s">
        <v>148</v>
      </c>
      <c r="C202" s="18" t="s">
        <v>15</v>
      </c>
      <c r="D202" s="16" t="s">
        <v>366</v>
      </c>
      <c r="E202" s="19" t="s">
        <v>17</v>
      </c>
      <c r="F202" s="18">
        <v>167.9</v>
      </c>
      <c r="G202" s="20">
        <f>VLOOKUP(A202,ORCA,11,0)</f>
        <v>4.4799999999999995</v>
      </c>
      <c r="H202" s="20">
        <f>VLOOKUP(A202,ORCA,12,0)</f>
        <v>0</v>
      </c>
      <c r="I202" s="20">
        <f t="shared" ref="I202:I204" si="44">TRUNC((G202+H202)*F202,2)</f>
        <v>752.19</v>
      </c>
      <c r="J202" s="20">
        <v>35.880000000000003</v>
      </c>
      <c r="K202" s="20">
        <v>4813.2</v>
      </c>
      <c r="L202" s="20">
        <f t="shared" si="40"/>
        <v>905.18</v>
      </c>
      <c r="M202" s="138">
        <f ca="1">L202/L$1838</f>
        <v>6.6857218331371198E-5</v>
      </c>
    </row>
    <row r="203" spans="1:13" ht="24" customHeight="1" x14ac:dyDescent="0.2">
      <c r="A203" s="137" t="s">
        <v>367</v>
      </c>
      <c r="B203" s="17" t="s">
        <v>145</v>
      </c>
      <c r="C203" s="18" t="s">
        <v>15</v>
      </c>
      <c r="D203" s="16" t="s">
        <v>187</v>
      </c>
      <c r="E203" s="19" t="s">
        <v>17</v>
      </c>
      <c r="F203" s="18">
        <v>27.12</v>
      </c>
      <c r="G203" s="20">
        <f>VLOOKUP(A203,ORCA,11,0)</f>
        <v>4.1399999999999997</v>
      </c>
      <c r="H203" s="20">
        <f>VLOOKUP(A203,ORCA,12,0)</f>
        <v>0</v>
      </c>
      <c r="I203" s="20">
        <f t="shared" si="44"/>
        <v>112.27</v>
      </c>
      <c r="J203" s="20">
        <v>35.880000000000003</v>
      </c>
      <c r="K203" s="20">
        <v>4813.2</v>
      </c>
      <c r="L203" s="20">
        <f t="shared" si="40"/>
        <v>135.1</v>
      </c>
      <c r="M203" s="138">
        <f ca="1">L203/L$1838</f>
        <v>9.9785790633556306E-6</v>
      </c>
    </row>
    <row r="204" spans="1:13" ht="39" customHeight="1" x14ac:dyDescent="0.2">
      <c r="A204" s="137" t="s">
        <v>2087</v>
      </c>
      <c r="B204" s="17">
        <v>20102</v>
      </c>
      <c r="C204" s="18" t="s">
        <v>15</v>
      </c>
      <c r="D204" s="16" t="s">
        <v>438</v>
      </c>
      <c r="E204" s="19"/>
      <c r="F204" s="18">
        <v>658.66</v>
      </c>
      <c r="G204" s="20">
        <f>VLOOKUP(A204,ORCA,11,0)</f>
        <v>2.75</v>
      </c>
      <c r="H204" s="20">
        <f>VLOOKUP(A204,ORCA,12,0)</f>
        <v>0</v>
      </c>
      <c r="I204" s="20">
        <f t="shared" si="44"/>
        <v>1811.31</v>
      </c>
      <c r="J204" s="20">
        <v>35.880000000000003</v>
      </c>
      <c r="K204" s="20">
        <v>4813.2</v>
      </c>
      <c r="L204" s="20">
        <f t="shared" si="40"/>
        <v>2179.73</v>
      </c>
      <c r="M204" s="138">
        <f ca="1">L204/L$1838</f>
        <v>1.6099635930250312E-4</v>
      </c>
    </row>
    <row r="205" spans="1:13" ht="24" customHeight="1" x14ac:dyDescent="0.2">
      <c r="A205" s="140" t="s">
        <v>368</v>
      </c>
      <c r="B205" s="24"/>
      <c r="C205" s="24"/>
      <c r="D205" s="23" t="s">
        <v>189</v>
      </c>
      <c r="E205" s="24"/>
      <c r="F205" s="24"/>
      <c r="G205" s="24"/>
      <c r="H205" s="24"/>
      <c r="I205" s="24"/>
      <c r="J205" s="25"/>
      <c r="K205" s="25"/>
      <c r="L205" s="26">
        <f>SUM(L206:L208)+L209</f>
        <v>3863.1000000000004</v>
      </c>
      <c r="M205" s="141">
        <f ca="1">SUM(M206:M208)+M209</f>
        <v>2.8533122708844662E-4</v>
      </c>
    </row>
    <row r="206" spans="1:13" ht="39" customHeight="1" x14ac:dyDescent="0.2">
      <c r="A206" s="137" t="s">
        <v>369</v>
      </c>
      <c r="B206" s="17" t="s">
        <v>191</v>
      </c>
      <c r="C206" s="18" t="s">
        <v>15</v>
      </c>
      <c r="D206" s="16" t="s">
        <v>192</v>
      </c>
      <c r="E206" s="19" t="s">
        <v>54</v>
      </c>
      <c r="F206" s="18">
        <v>144</v>
      </c>
      <c r="G206" s="20">
        <f>VLOOKUP(A206,ORCA,11,0)</f>
        <v>1.08</v>
      </c>
      <c r="H206" s="20">
        <f>VLOOKUP(A206,ORCA,12,0)</f>
        <v>0</v>
      </c>
      <c r="I206" s="20">
        <f t="shared" ref="I206:I208" si="45">TRUNC((G206+H206)*F206,2)</f>
        <v>155.52000000000001</v>
      </c>
      <c r="J206" s="20">
        <v>35.880000000000003</v>
      </c>
      <c r="K206" s="20">
        <v>4813.2</v>
      </c>
      <c r="L206" s="20">
        <f t="shared" si="40"/>
        <v>187.15</v>
      </c>
      <c r="M206" s="138">
        <f ca="1">L206/L$1838</f>
        <v>1.3823027917890499E-5</v>
      </c>
    </row>
    <row r="207" spans="1:13" ht="24" customHeight="1" x14ac:dyDescent="0.2">
      <c r="A207" s="137" t="s">
        <v>370</v>
      </c>
      <c r="B207" s="17" t="s">
        <v>194</v>
      </c>
      <c r="C207" s="18" t="s">
        <v>167</v>
      </c>
      <c r="D207" s="16" t="s">
        <v>195</v>
      </c>
      <c r="E207" s="19" t="s">
        <v>196</v>
      </c>
      <c r="F207" s="18">
        <v>160</v>
      </c>
      <c r="G207" s="20">
        <f>VLOOKUP(A207,ORCA,11,0)</f>
        <v>0</v>
      </c>
      <c r="H207" s="20">
        <f>VLOOKUP(A207,ORCA,12,0)</f>
        <v>13.81</v>
      </c>
      <c r="I207" s="20">
        <f t="shared" si="45"/>
        <v>2209.6</v>
      </c>
      <c r="J207" s="20">
        <v>35.880000000000003</v>
      </c>
      <c r="K207" s="20">
        <v>4813.2</v>
      </c>
      <c r="L207" s="20">
        <f t="shared" si="40"/>
        <v>2659.03</v>
      </c>
      <c r="M207" s="138">
        <f ca="1">L207/L$1838</f>
        <v>1.96397787467317E-4</v>
      </c>
    </row>
    <row r="208" spans="1:13" ht="24" customHeight="1" x14ac:dyDescent="0.2">
      <c r="A208" s="137" t="s">
        <v>371</v>
      </c>
      <c r="B208" s="17" t="s">
        <v>198</v>
      </c>
      <c r="C208" s="18" t="s">
        <v>15</v>
      </c>
      <c r="D208" s="16" t="s">
        <v>199</v>
      </c>
      <c r="E208" s="19" t="s">
        <v>132</v>
      </c>
      <c r="F208" s="18">
        <v>468</v>
      </c>
      <c r="G208" s="20">
        <f>VLOOKUP(A208,ORCA,11,0)</f>
        <v>0.51</v>
      </c>
      <c r="H208" s="20">
        <f>VLOOKUP(A208,ORCA,12,0)</f>
        <v>0</v>
      </c>
      <c r="I208" s="20">
        <f t="shared" si="45"/>
        <v>238.68</v>
      </c>
      <c r="J208" s="20">
        <v>35.880000000000003</v>
      </c>
      <c r="K208" s="20">
        <v>4813.2</v>
      </c>
      <c r="L208" s="20">
        <f t="shared" si="40"/>
        <v>287.22000000000003</v>
      </c>
      <c r="M208" s="138">
        <f ca="1">L208/L$1838</f>
        <v>2.1214267050903069E-5</v>
      </c>
    </row>
    <row r="209" spans="1:13" ht="24" customHeight="1" x14ac:dyDescent="0.2">
      <c r="A209" s="142" t="s">
        <v>2086</v>
      </c>
      <c r="B209" s="28"/>
      <c r="C209" s="28"/>
      <c r="D209" s="27" t="s">
        <v>201</v>
      </c>
      <c r="E209" s="28"/>
      <c r="F209" s="28"/>
      <c r="G209" s="28"/>
      <c r="H209" s="28"/>
      <c r="I209" s="28"/>
      <c r="J209" s="29"/>
      <c r="K209" s="29"/>
      <c r="L209" s="30">
        <f>SUM(L210:L211)</f>
        <v>729.7</v>
      </c>
      <c r="M209" s="143">
        <f ca="1">SUM(M210:M211)</f>
        <v>5.3896144652336076E-5</v>
      </c>
    </row>
    <row r="210" spans="1:13" ht="26.1" customHeight="1" x14ac:dyDescent="0.2">
      <c r="A210" s="137" t="s">
        <v>372</v>
      </c>
      <c r="B210" s="17" t="s">
        <v>194</v>
      </c>
      <c r="C210" s="18" t="s">
        <v>167</v>
      </c>
      <c r="D210" s="16" t="s">
        <v>195</v>
      </c>
      <c r="E210" s="19" t="s">
        <v>196</v>
      </c>
      <c r="F210" s="18">
        <v>40</v>
      </c>
      <c r="G210" s="20">
        <f>VLOOKUP(A210,ORCA,11,0)</f>
        <v>0</v>
      </c>
      <c r="H210" s="20">
        <f>VLOOKUP(A210,ORCA,12,0)</f>
        <v>13.81</v>
      </c>
      <c r="I210" s="20">
        <f t="shared" ref="I210:I211" si="46">TRUNC((G210+H210)*F210,2)</f>
        <v>552.4</v>
      </c>
      <c r="J210" s="20">
        <v>35.880000000000003</v>
      </c>
      <c r="K210" s="20">
        <v>4813.2</v>
      </c>
      <c r="L210" s="20">
        <f t="shared" si="40"/>
        <v>664.75</v>
      </c>
      <c r="M210" s="138">
        <f ca="1">L210/L$1838</f>
        <v>4.9098892911662886E-5</v>
      </c>
    </row>
    <row r="211" spans="1:13" ht="24" customHeight="1" x14ac:dyDescent="0.2">
      <c r="A211" s="137" t="s">
        <v>373</v>
      </c>
      <c r="B211" s="17" t="s">
        <v>198</v>
      </c>
      <c r="C211" s="18" t="s">
        <v>15</v>
      </c>
      <c r="D211" s="16" t="s">
        <v>199</v>
      </c>
      <c r="E211" s="19" t="s">
        <v>132</v>
      </c>
      <c r="F211" s="18">
        <v>105.85</v>
      </c>
      <c r="G211" s="20">
        <f>VLOOKUP(A211,ORCA,11,0)</f>
        <v>0.51</v>
      </c>
      <c r="H211" s="20">
        <f>VLOOKUP(A211,ORCA,12,0)</f>
        <v>0</v>
      </c>
      <c r="I211" s="20">
        <f t="shared" si="46"/>
        <v>53.98</v>
      </c>
      <c r="J211" s="20">
        <v>35.880000000000003</v>
      </c>
      <c r="K211" s="20">
        <v>4813.2</v>
      </c>
      <c r="L211" s="20">
        <f t="shared" si="40"/>
        <v>64.95</v>
      </c>
      <c r="M211" s="138">
        <f ca="1">L211/L$1838</f>
        <v>4.7972517406731926E-6</v>
      </c>
    </row>
    <row r="212" spans="1:13" ht="24" customHeight="1" x14ac:dyDescent="0.2">
      <c r="A212" s="140" t="s">
        <v>374</v>
      </c>
      <c r="B212" s="24"/>
      <c r="C212" s="24"/>
      <c r="D212" s="23" t="s">
        <v>205</v>
      </c>
      <c r="E212" s="24"/>
      <c r="F212" s="24"/>
      <c r="G212" s="24"/>
      <c r="H212" s="24"/>
      <c r="I212" s="24"/>
      <c r="J212" s="25"/>
      <c r="K212" s="25"/>
      <c r="L212" s="26">
        <f>SUM(L213:L216,L217,L220,L224,L226)</f>
        <v>6176.46</v>
      </c>
      <c r="M212" s="141">
        <f ca="1">SUM(M213:M216,M217,M220,M224,M226)</f>
        <v>4.5619759024169887E-4</v>
      </c>
    </row>
    <row r="213" spans="1:13" ht="24" customHeight="1" x14ac:dyDescent="0.2">
      <c r="A213" s="137" t="s">
        <v>375</v>
      </c>
      <c r="B213" s="17" t="s">
        <v>207</v>
      </c>
      <c r="C213" s="18" t="s">
        <v>15</v>
      </c>
      <c r="D213" s="16" t="s">
        <v>208</v>
      </c>
      <c r="E213" s="19" t="s">
        <v>18</v>
      </c>
      <c r="F213" s="18">
        <v>16</v>
      </c>
      <c r="G213" s="20">
        <f>VLOOKUP(A213,ORCA,11,0)</f>
        <v>3.4299999999999997</v>
      </c>
      <c r="H213" s="20">
        <f>VLOOKUP(A213,ORCA,12,0)</f>
        <v>0</v>
      </c>
      <c r="I213" s="20">
        <f t="shared" ref="I213:I216" si="47">TRUNC((G213+H213)*F213,2)</f>
        <v>54.88</v>
      </c>
      <c r="J213" s="20">
        <v>35.880000000000003</v>
      </c>
      <c r="K213" s="20">
        <v>4813.2</v>
      </c>
      <c r="L213" s="20">
        <f t="shared" si="40"/>
        <v>66.040000000000006</v>
      </c>
      <c r="M213" s="138">
        <f ca="1">L213/L$1838</f>
        <v>4.8777598915174385E-6</v>
      </c>
    </row>
    <row r="214" spans="1:13" ht="24" customHeight="1" x14ac:dyDescent="0.2">
      <c r="A214" s="137" t="s">
        <v>376</v>
      </c>
      <c r="B214" s="17" t="s">
        <v>210</v>
      </c>
      <c r="C214" s="18" t="s">
        <v>15</v>
      </c>
      <c r="D214" s="16" t="s">
        <v>211</v>
      </c>
      <c r="E214" s="19" t="s">
        <v>18</v>
      </c>
      <c r="F214" s="18">
        <v>26</v>
      </c>
      <c r="G214" s="20">
        <f>VLOOKUP(A214,ORCA,11,0)</f>
        <v>4.0500000000000007</v>
      </c>
      <c r="H214" s="20">
        <f>VLOOKUP(A214,ORCA,12,0)</f>
        <v>0</v>
      </c>
      <c r="I214" s="20">
        <f t="shared" si="47"/>
        <v>105.3</v>
      </c>
      <c r="J214" s="20">
        <v>35.880000000000003</v>
      </c>
      <c r="K214" s="20">
        <v>4813.2</v>
      </c>
      <c r="L214" s="20">
        <f t="shared" si="40"/>
        <v>126.71</v>
      </c>
      <c r="M214" s="138">
        <f ca="1">L214/L$1838</f>
        <v>9.35888788392148E-6</v>
      </c>
    </row>
    <row r="215" spans="1:13" ht="26.1" customHeight="1" x14ac:dyDescent="0.2">
      <c r="A215" s="137" t="s">
        <v>377</v>
      </c>
      <c r="B215" s="17" t="s">
        <v>219</v>
      </c>
      <c r="C215" s="18" t="s">
        <v>15</v>
      </c>
      <c r="D215" s="16" t="s">
        <v>327</v>
      </c>
      <c r="E215" s="19" t="s">
        <v>17</v>
      </c>
      <c r="F215" s="18">
        <v>5.68</v>
      </c>
      <c r="G215" s="20">
        <f>VLOOKUP(A215,ORCA,11,0)</f>
        <v>3.4299999999999997</v>
      </c>
      <c r="H215" s="20">
        <f>VLOOKUP(A215,ORCA,12,0)</f>
        <v>0</v>
      </c>
      <c r="I215" s="20">
        <f t="shared" si="47"/>
        <v>19.48</v>
      </c>
      <c r="J215" s="20">
        <v>35.880000000000003</v>
      </c>
      <c r="K215" s="20">
        <v>4813.2</v>
      </c>
      <c r="L215" s="20">
        <f t="shared" si="40"/>
        <v>23.44</v>
      </c>
      <c r="M215" s="138">
        <f ca="1">L215/L$1838</f>
        <v>1.7312945465955293E-6</v>
      </c>
    </row>
    <row r="216" spans="1:13" ht="26.1" customHeight="1" x14ac:dyDescent="0.2">
      <c r="A216" s="137" t="s">
        <v>378</v>
      </c>
      <c r="B216" s="17" t="s">
        <v>379</v>
      </c>
      <c r="C216" s="18" t="s">
        <v>167</v>
      </c>
      <c r="D216" s="16" t="s">
        <v>380</v>
      </c>
      <c r="E216" s="19" t="s">
        <v>331</v>
      </c>
      <c r="F216" s="18">
        <v>4</v>
      </c>
      <c r="G216" s="20">
        <f>VLOOKUP(A216,ORCA,11,0)</f>
        <v>0</v>
      </c>
      <c r="H216" s="20">
        <f>VLOOKUP(A216,ORCA,12,0)</f>
        <v>443.09</v>
      </c>
      <c r="I216" s="20">
        <f t="shared" si="47"/>
        <v>1772.36</v>
      </c>
      <c r="J216" s="20">
        <v>35.880000000000003</v>
      </c>
      <c r="K216" s="20">
        <v>4813.2</v>
      </c>
      <c r="L216" s="20">
        <f t="shared" si="40"/>
        <v>2132.85</v>
      </c>
      <c r="M216" s="138">
        <f ca="1">L216/L$1838</f>
        <v>1.5753377020931203E-4</v>
      </c>
    </row>
    <row r="217" spans="1:13" ht="24" customHeight="1" x14ac:dyDescent="0.2">
      <c r="A217" s="142" t="s">
        <v>381</v>
      </c>
      <c r="B217" s="28"/>
      <c r="C217" s="28"/>
      <c r="D217" s="27" t="s">
        <v>222</v>
      </c>
      <c r="E217" s="28"/>
      <c r="F217" s="28"/>
      <c r="G217" s="28"/>
      <c r="H217" s="28"/>
      <c r="I217" s="28"/>
      <c r="J217" s="29"/>
      <c r="K217" s="29"/>
      <c r="L217" s="30">
        <f>SUM(L218:L219)</f>
        <v>1522.83</v>
      </c>
      <c r="M217" s="143">
        <f ca="1">SUM(M218:M219)</f>
        <v>1.124772727982965E-4</v>
      </c>
    </row>
    <row r="218" spans="1:13" ht="24" customHeight="1" x14ac:dyDescent="0.2">
      <c r="A218" s="137" t="s">
        <v>382</v>
      </c>
      <c r="B218" s="17" t="s">
        <v>224</v>
      </c>
      <c r="C218" s="18" t="s">
        <v>15</v>
      </c>
      <c r="D218" s="16" t="s">
        <v>225</v>
      </c>
      <c r="E218" s="19" t="s">
        <v>132</v>
      </c>
      <c r="F218" s="18">
        <v>91.04</v>
      </c>
      <c r="G218" s="20">
        <f>VLOOKUP(A218,ORCA,11,0)</f>
        <v>0.51</v>
      </c>
      <c r="H218" s="20">
        <f>VLOOKUP(A218,ORCA,12,0)</f>
        <v>0</v>
      </c>
      <c r="I218" s="20">
        <f t="shared" ref="I218:I219" si="48">TRUNC((G218+H218)*F218,2)</f>
        <v>46.43</v>
      </c>
      <c r="J218" s="20">
        <v>35.880000000000003</v>
      </c>
      <c r="K218" s="20">
        <v>4813.2</v>
      </c>
      <c r="L218" s="20">
        <f t="shared" si="40"/>
        <v>55.87</v>
      </c>
      <c r="M218" s="138">
        <f ca="1">L218/L$1838</f>
        <v>4.1265966859339683E-6</v>
      </c>
    </row>
    <row r="219" spans="1:13" ht="24" customHeight="1" x14ac:dyDescent="0.2">
      <c r="A219" s="137" t="s">
        <v>383</v>
      </c>
      <c r="B219" s="17" t="s">
        <v>232</v>
      </c>
      <c r="C219" s="18" t="s">
        <v>15</v>
      </c>
      <c r="D219" s="16" t="s">
        <v>233</v>
      </c>
      <c r="E219" s="19" t="s">
        <v>169</v>
      </c>
      <c r="F219" s="18">
        <v>91.04</v>
      </c>
      <c r="G219" s="20">
        <f>VLOOKUP(A219,ORCA,11,0)</f>
        <v>13.22</v>
      </c>
      <c r="H219" s="20">
        <f>VLOOKUP(A219,ORCA,12,0)</f>
        <v>0.17</v>
      </c>
      <c r="I219" s="20">
        <f t="shared" si="48"/>
        <v>1219.02</v>
      </c>
      <c r="J219" s="20">
        <v>35.880000000000003</v>
      </c>
      <c r="K219" s="20">
        <v>4813.2</v>
      </c>
      <c r="L219" s="20">
        <f t="shared" si="40"/>
        <v>1466.96</v>
      </c>
      <c r="M219" s="138">
        <f ca="1">L219/L$1838</f>
        <v>1.0835067611236253E-4</v>
      </c>
    </row>
    <row r="220" spans="1:13" ht="24" customHeight="1" x14ac:dyDescent="0.2">
      <c r="A220" s="142" t="s">
        <v>384</v>
      </c>
      <c r="B220" s="28"/>
      <c r="C220" s="28"/>
      <c r="D220" s="27" t="s">
        <v>227</v>
      </c>
      <c r="E220" s="28"/>
      <c r="F220" s="28"/>
      <c r="G220" s="28"/>
      <c r="H220" s="28"/>
      <c r="I220" s="28"/>
      <c r="J220" s="29"/>
      <c r="K220" s="29"/>
      <c r="L220" s="30">
        <f>SUM(L221:L223)</f>
        <v>1408.26</v>
      </c>
      <c r="M220" s="143">
        <f ca="1">SUM(M221:M223)</f>
        <v>1.0401505367698891E-4</v>
      </c>
    </row>
    <row r="221" spans="1:13" ht="24" customHeight="1" x14ac:dyDescent="0.2">
      <c r="A221" s="137" t="s">
        <v>385</v>
      </c>
      <c r="B221" s="17" t="s">
        <v>229</v>
      </c>
      <c r="C221" s="18" t="s">
        <v>167</v>
      </c>
      <c r="D221" s="16" t="s">
        <v>230</v>
      </c>
      <c r="E221" s="19" t="s">
        <v>180</v>
      </c>
      <c r="F221" s="18">
        <v>2.89</v>
      </c>
      <c r="G221" s="20">
        <f>VLOOKUP(A221,ORCA,11,0)</f>
        <v>27.63</v>
      </c>
      <c r="H221" s="20">
        <f>VLOOKUP(A221,ORCA,12,0)</f>
        <v>46.21</v>
      </c>
      <c r="I221" s="20">
        <f t="shared" ref="I221:I223" si="49">TRUNC((G221+H221)*F221,2)</f>
        <v>213.39</v>
      </c>
      <c r="J221" s="20">
        <v>35.880000000000003</v>
      </c>
      <c r="K221" s="20">
        <v>4813.2</v>
      </c>
      <c r="L221" s="20">
        <f t="shared" si="40"/>
        <v>256.79000000000002</v>
      </c>
      <c r="M221" s="138">
        <f ca="1">L221/L$1838</f>
        <v>1.8966686289260495E-5</v>
      </c>
    </row>
    <row r="222" spans="1:13" ht="24" customHeight="1" x14ac:dyDescent="0.2">
      <c r="A222" s="137" t="s">
        <v>386</v>
      </c>
      <c r="B222" s="17" t="s">
        <v>224</v>
      </c>
      <c r="C222" s="18" t="s">
        <v>15</v>
      </c>
      <c r="D222" s="16" t="s">
        <v>225</v>
      </c>
      <c r="E222" s="19" t="s">
        <v>132</v>
      </c>
      <c r="F222" s="18">
        <v>68.84</v>
      </c>
      <c r="G222" s="20">
        <f>VLOOKUP(A222,ORCA,11,0)</f>
        <v>0.51</v>
      </c>
      <c r="H222" s="20">
        <f>VLOOKUP(A222,ORCA,12,0)</f>
        <v>0</v>
      </c>
      <c r="I222" s="20">
        <f t="shared" si="49"/>
        <v>35.1</v>
      </c>
      <c r="J222" s="20">
        <v>35.880000000000003</v>
      </c>
      <c r="K222" s="20">
        <v>4813.2</v>
      </c>
      <c r="L222" s="20">
        <f t="shared" si="40"/>
        <v>42.23</v>
      </c>
      <c r="M222" s="138">
        <f ca="1">L222/L$1838</f>
        <v>3.1191368900481738E-6</v>
      </c>
    </row>
    <row r="223" spans="1:13" ht="24" customHeight="1" x14ac:dyDescent="0.2">
      <c r="A223" s="137" t="s">
        <v>387</v>
      </c>
      <c r="B223" s="17" t="s">
        <v>232</v>
      </c>
      <c r="C223" s="18" t="s">
        <v>15</v>
      </c>
      <c r="D223" s="16" t="s">
        <v>233</v>
      </c>
      <c r="E223" s="19" t="s">
        <v>169</v>
      </c>
      <c r="F223" s="18">
        <v>68.84</v>
      </c>
      <c r="G223" s="20">
        <f>VLOOKUP(A223,ORCA,11,0)</f>
        <v>13.22</v>
      </c>
      <c r="H223" s="20">
        <f>VLOOKUP(A223,ORCA,12,0)</f>
        <v>0.17</v>
      </c>
      <c r="I223" s="20">
        <f t="shared" si="49"/>
        <v>921.76</v>
      </c>
      <c r="J223" s="20">
        <v>35.880000000000003</v>
      </c>
      <c r="K223" s="20">
        <v>4813.2</v>
      </c>
      <c r="L223" s="20">
        <f t="shared" si="40"/>
        <v>1109.24</v>
      </c>
      <c r="M223" s="138">
        <f ca="1">L223/L$1838</f>
        <v>8.1929230497680236E-5</v>
      </c>
    </row>
    <row r="224" spans="1:13" ht="26.1" customHeight="1" x14ac:dyDescent="0.2">
      <c r="A224" s="142" t="s">
        <v>388</v>
      </c>
      <c r="B224" s="28"/>
      <c r="C224" s="28"/>
      <c r="D224" s="27" t="s">
        <v>389</v>
      </c>
      <c r="E224" s="28"/>
      <c r="F224" s="28"/>
      <c r="G224" s="28"/>
      <c r="H224" s="28"/>
      <c r="I224" s="28"/>
      <c r="J224" s="29"/>
      <c r="K224" s="29"/>
      <c r="L224" s="30">
        <f>SUM(L225)</f>
        <v>44.18</v>
      </c>
      <c r="M224" s="143">
        <f ca="1">SUM(M225)</f>
        <v>3.2631652333016415E-6</v>
      </c>
    </row>
    <row r="225" spans="1:13" ht="26.1" customHeight="1" x14ac:dyDescent="0.2">
      <c r="A225" s="137" t="s">
        <v>390</v>
      </c>
      <c r="B225" s="17" t="s">
        <v>224</v>
      </c>
      <c r="C225" s="18" t="s">
        <v>15</v>
      </c>
      <c r="D225" s="16" t="s">
        <v>225</v>
      </c>
      <c r="E225" s="19" t="s">
        <v>132</v>
      </c>
      <c r="F225" s="18">
        <v>72</v>
      </c>
      <c r="G225" s="20">
        <f>VLOOKUP(A225,ORCA,11,0)</f>
        <v>0.51</v>
      </c>
      <c r="H225" s="20">
        <f>VLOOKUP(A225,ORCA,12,0)</f>
        <v>0</v>
      </c>
      <c r="I225" s="20">
        <f t="shared" ref="I225" si="50">TRUNC((G225+H225)*F225,2)</f>
        <v>36.72</v>
      </c>
      <c r="J225" s="20">
        <v>35.880000000000003</v>
      </c>
      <c r="K225" s="20">
        <v>4813.2</v>
      </c>
      <c r="L225" s="20">
        <f t="shared" si="40"/>
        <v>44.18</v>
      </c>
      <c r="M225" s="138">
        <f ca="1">L225/L$1838</f>
        <v>3.2631652333016415E-6</v>
      </c>
    </row>
    <row r="226" spans="1:13" ht="26.1" customHeight="1" x14ac:dyDescent="0.2">
      <c r="A226" s="142" t="s">
        <v>391</v>
      </c>
      <c r="B226" s="28"/>
      <c r="C226" s="28"/>
      <c r="D226" s="27" t="s">
        <v>346</v>
      </c>
      <c r="E226" s="28"/>
      <c r="F226" s="28"/>
      <c r="G226" s="28"/>
      <c r="H226" s="28"/>
      <c r="I226" s="28"/>
      <c r="J226" s="29"/>
      <c r="K226" s="29"/>
      <c r="L226" s="30">
        <f>SUM(L227)</f>
        <v>852.15</v>
      </c>
      <c r="M226" s="143">
        <f ca="1">SUM(M227)</f>
        <v>6.2940386001765359E-5</v>
      </c>
    </row>
    <row r="227" spans="1:13" ht="24" customHeight="1" x14ac:dyDescent="0.2">
      <c r="A227" s="137" t="s">
        <v>392</v>
      </c>
      <c r="B227" s="17" t="s">
        <v>243</v>
      </c>
      <c r="C227" s="18" t="s">
        <v>167</v>
      </c>
      <c r="D227" s="16" t="s">
        <v>244</v>
      </c>
      <c r="E227" s="19" t="s">
        <v>245</v>
      </c>
      <c r="F227" s="18">
        <v>14</v>
      </c>
      <c r="G227" s="20">
        <f>VLOOKUP(A227,ORCA,11,0)</f>
        <v>0</v>
      </c>
      <c r="H227" s="20">
        <f>VLOOKUP(A227,ORCA,12,0)</f>
        <v>50.58</v>
      </c>
      <c r="I227" s="20">
        <f t="shared" ref="I227" si="51">TRUNC((G227+H227)*F227,2)</f>
        <v>708.12</v>
      </c>
      <c r="J227" s="20">
        <v>35.880000000000003</v>
      </c>
      <c r="K227" s="20">
        <v>4813.2</v>
      </c>
      <c r="L227" s="20">
        <f t="shared" si="40"/>
        <v>852.15</v>
      </c>
      <c r="M227" s="138">
        <f ca="1">L227/L$1838</f>
        <v>6.2940386001765359E-5</v>
      </c>
    </row>
    <row r="228" spans="1:13" ht="26.1" customHeight="1" x14ac:dyDescent="0.2">
      <c r="A228" s="140" t="s">
        <v>393</v>
      </c>
      <c r="B228" s="24"/>
      <c r="C228" s="24"/>
      <c r="D228" s="23" t="s">
        <v>394</v>
      </c>
      <c r="E228" s="24"/>
      <c r="F228" s="24"/>
      <c r="G228" s="24"/>
      <c r="H228" s="24"/>
      <c r="I228" s="24"/>
      <c r="J228" s="25"/>
      <c r="K228" s="25"/>
      <c r="L228" s="26">
        <f>SUM(L229:L229)</f>
        <v>127</v>
      </c>
      <c r="M228" s="141">
        <f ca="1">SUM(M229:M229)</f>
        <v>9.3803074836873816E-6</v>
      </c>
    </row>
    <row r="229" spans="1:13" ht="24" customHeight="1" x14ac:dyDescent="0.2">
      <c r="A229" s="137" t="s">
        <v>395</v>
      </c>
      <c r="B229" s="17" t="s">
        <v>265</v>
      </c>
      <c r="C229" s="18" t="s">
        <v>15</v>
      </c>
      <c r="D229" s="16" t="s">
        <v>266</v>
      </c>
      <c r="E229" s="19" t="s">
        <v>17</v>
      </c>
      <c r="F229" s="18">
        <v>22.22</v>
      </c>
      <c r="G229" s="20">
        <f>VLOOKUP(A229,ORCA,11,0)</f>
        <v>4.75</v>
      </c>
      <c r="H229" s="20">
        <f>VLOOKUP(A229,ORCA,12,0)</f>
        <v>0</v>
      </c>
      <c r="I229" s="20">
        <f t="shared" ref="I229" si="52">TRUNC((G229+H229)*F229,2)</f>
        <v>105.54</v>
      </c>
      <c r="J229" s="20">
        <v>35.880000000000003</v>
      </c>
      <c r="K229" s="20">
        <v>4813.2</v>
      </c>
      <c r="L229" s="20">
        <f t="shared" si="40"/>
        <v>127</v>
      </c>
      <c r="M229" s="138">
        <f ca="1">L229/L$1838</f>
        <v>9.3803074836873816E-6</v>
      </c>
    </row>
    <row r="230" spans="1:13" ht="24" customHeight="1" x14ac:dyDescent="0.2">
      <c r="A230" s="140" t="s">
        <v>397</v>
      </c>
      <c r="B230" s="24"/>
      <c r="C230" s="24"/>
      <c r="D230" s="23" t="s">
        <v>247</v>
      </c>
      <c r="E230" s="24"/>
      <c r="F230" s="24"/>
      <c r="G230" s="24"/>
      <c r="H230" s="24"/>
      <c r="I230" s="24"/>
      <c r="J230" s="25"/>
      <c r="K230" s="25"/>
      <c r="L230" s="26">
        <f>SUM(L231:L234)</f>
        <v>39900.039999999994</v>
      </c>
      <c r="M230" s="141">
        <f ca="1">SUM(M231:M234)</f>
        <v>2.9470444394600458E-3</v>
      </c>
    </row>
    <row r="231" spans="1:13" ht="26.1" customHeight="1" x14ac:dyDescent="0.2">
      <c r="A231" s="137" t="s">
        <v>398</v>
      </c>
      <c r="B231" s="17" t="s">
        <v>251</v>
      </c>
      <c r="C231" s="18" t="s">
        <v>167</v>
      </c>
      <c r="D231" s="16" t="s">
        <v>399</v>
      </c>
      <c r="E231" s="19" t="s">
        <v>180</v>
      </c>
      <c r="F231" s="18">
        <v>2.56</v>
      </c>
      <c r="G231" s="20">
        <f>VLOOKUP(A231,ORCA,11,0)</f>
        <v>0</v>
      </c>
      <c r="H231" s="20">
        <f>VLOOKUP(A231,ORCA,12,0)</f>
        <v>13.05</v>
      </c>
      <c r="I231" s="20">
        <f t="shared" ref="I231:I234" si="53">TRUNC((G231+H231)*F231,2)</f>
        <v>33.4</v>
      </c>
      <c r="J231" s="20">
        <v>35.880000000000003</v>
      </c>
      <c r="K231" s="20">
        <v>4813.2</v>
      </c>
      <c r="L231" s="20">
        <f t="shared" si="40"/>
        <v>40.19</v>
      </c>
      <c r="M231" s="138">
        <f ca="1">L231/L$1838</f>
        <v>2.9684610847983924E-6</v>
      </c>
    </row>
    <row r="232" spans="1:13" ht="26.1" customHeight="1" x14ac:dyDescent="0.2">
      <c r="A232" s="137" t="s">
        <v>400</v>
      </c>
      <c r="B232" s="17" t="s">
        <v>178</v>
      </c>
      <c r="C232" s="18" t="s">
        <v>167</v>
      </c>
      <c r="D232" s="16" t="s">
        <v>401</v>
      </c>
      <c r="E232" s="19" t="s">
        <v>180</v>
      </c>
      <c r="F232" s="18">
        <v>107.95</v>
      </c>
      <c r="G232" s="20">
        <f>VLOOKUP(A232,ORCA,11,0)</f>
        <v>0</v>
      </c>
      <c r="H232" s="20">
        <f>VLOOKUP(A232,ORCA,12,0)</f>
        <v>27.78</v>
      </c>
      <c r="I232" s="20">
        <f t="shared" si="53"/>
        <v>2998.85</v>
      </c>
      <c r="J232" s="20">
        <v>35.880000000000003</v>
      </c>
      <c r="K232" s="20">
        <v>4813.2</v>
      </c>
      <c r="L232" s="20">
        <f t="shared" si="40"/>
        <v>3608.81</v>
      </c>
      <c r="M232" s="138">
        <f ca="1">L232/L$1838</f>
        <v>2.6654919252130596E-4</v>
      </c>
    </row>
    <row r="233" spans="1:13" ht="26.1" customHeight="1" x14ac:dyDescent="0.2">
      <c r="A233" s="137" t="s">
        <v>402</v>
      </c>
      <c r="B233" s="17" t="s">
        <v>3824</v>
      </c>
      <c r="C233" s="18" t="s">
        <v>167</v>
      </c>
      <c r="D233" s="16" t="s">
        <v>3823</v>
      </c>
      <c r="E233" s="19" t="s">
        <v>180</v>
      </c>
      <c r="F233" s="18">
        <v>33.6</v>
      </c>
      <c r="G233" s="20">
        <f>VLOOKUP(A233,ORCA,11,0)</f>
        <v>0</v>
      </c>
      <c r="H233" s="20">
        <f>VLOOKUP(A233,ORCA,12,0)</f>
        <v>5.19</v>
      </c>
      <c r="I233" s="20">
        <f t="shared" si="53"/>
        <v>174.38</v>
      </c>
      <c r="J233" s="20">
        <v>35.880000000000003</v>
      </c>
      <c r="K233" s="20">
        <v>4813.2</v>
      </c>
      <c r="L233" s="20">
        <f t="shared" si="40"/>
        <v>209.84</v>
      </c>
      <c r="M233" s="138">
        <f ca="1">L233/L$1838</f>
        <v>1.5498926947850078E-5</v>
      </c>
    </row>
    <row r="234" spans="1:13" ht="24" customHeight="1" x14ac:dyDescent="0.2">
      <c r="A234" s="137" t="s">
        <v>4638</v>
      </c>
      <c r="B234" s="17" t="s">
        <v>3822</v>
      </c>
      <c r="C234" s="18" t="s">
        <v>167</v>
      </c>
      <c r="D234" s="16" t="s">
        <v>3821</v>
      </c>
      <c r="E234" s="19" t="s">
        <v>169</v>
      </c>
      <c r="F234" s="18">
        <v>403.36</v>
      </c>
      <c r="G234" s="20">
        <f>VLOOKUP(A234,ORCA,11,0)</f>
        <v>17.46</v>
      </c>
      <c r="H234" s="20">
        <f>VLOOKUP(A234,ORCA,12,0)</f>
        <v>56.79</v>
      </c>
      <c r="I234" s="20">
        <f t="shared" si="53"/>
        <v>29949.48</v>
      </c>
      <c r="J234" s="20">
        <v>35.880000000000003</v>
      </c>
      <c r="K234" s="20">
        <v>4813.2</v>
      </c>
      <c r="L234" s="20">
        <f t="shared" si="40"/>
        <v>36041.199999999997</v>
      </c>
      <c r="M234" s="138">
        <f ca="1">L234/L$1838</f>
        <v>2.6620278589060912E-3</v>
      </c>
    </row>
    <row r="235" spans="1:13" ht="24" customHeight="1" x14ac:dyDescent="0.2">
      <c r="A235" s="136" t="s">
        <v>403</v>
      </c>
      <c r="B235" s="14"/>
      <c r="C235" s="14"/>
      <c r="D235" s="13" t="s">
        <v>3539</v>
      </c>
      <c r="E235" s="14"/>
      <c r="F235" s="14"/>
      <c r="G235" s="14"/>
      <c r="H235" s="14"/>
      <c r="I235" s="14"/>
      <c r="J235" s="15"/>
      <c r="K235" s="15"/>
      <c r="L235" s="21">
        <f>SUM(L236,L238,L250,L252,L255,L258,L264,L272,L285)</f>
        <v>41483.19999999999</v>
      </c>
      <c r="M235" s="139">
        <f ca="1">SUM(M236,M238,M250,M252,M255,M258,M264,M272,M285)</f>
        <v>3.0639777276165376E-3</v>
      </c>
    </row>
    <row r="236" spans="1:13" ht="24" customHeight="1" x14ac:dyDescent="0.2">
      <c r="A236" s="140" t="s">
        <v>405</v>
      </c>
      <c r="B236" s="24"/>
      <c r="C236" s="24"/>
      <c r="D236" s="23" t="s">
        <v>138</v>
      </c>
      <c r="E236" s="24"/>
      <c r="F236" s="24"/>
      <c r="G236" s="24"/>
      <c r="H236" s="24"/>
      <c r="I236" s="24"/>
      <c r="J236" s="25"/>
      <c r="K236" s="25"/>
      <c r="L236" s="26">
        <f>SUM(L237:L237)</f>
        <v>5238.8999999999996</v>
      </c>
      <c r="M236" s="141">
        <f ca="1">SUM(M237:M237)</f>
        <v>3.8694876280543164E-4</v>
      </c>
    </row>
    <row r="237" spans="1:13" ht="24" customHeight="1" x14ac:dyDescent="0.2">
      <c r="A237" s="137" t="s">
        <v>406</v>
      </c>
      <c r="B237" s="17" t="s">
        <v>265</v>
      </c>
      <c r="C237" s="18" t="s">
        <v>15</v>
      </c>
      <c r="D237" s="16" t="s">
        <v>266</v>
      </c>
      <c r="E237" s="19" t="s">
        <v>17</v>
      </c>
      <c r="F237" s="18">
        <v>916.51</v>
      </c>
      <c r="G237" s="20">
        <f>VLOOKUP(A237,ORCA,11,0)</f>
        <v>4.75</v>
      </c>
      <c r="H237" s="20">
        <f>VLOOKUP(A237,ORCA,12,0)</f>
        <v>0</v>
      </c>
      <c r="I237" s="20">
        <f t="shared" ref="I237" si="54">TRUNC((G237+H237)*F237,2)</f>
        <v>4353.42</v>
      </c>
      <c r="J237" s="20">
        <v>35.880000000000003</v>
      </c>
      <c r="K237" s="20">
        <v>4813.2</v>
      </c>
      <c r="L237" s="20">
        <f t="shared" ref="L237" si="55">TRUNC((I237*(1+$M$6)),2)</f>
        <v>5238.8999999999996</v>
      </c>
      <c r="M237" s="138">
        <f ca="1">L237/L$1838</f>
        <v>3.8694876280543164E-4</v>
      </c>
    </row>
    <row r="238" spans="1:13" ht="26.1" customHeight="1" x14ac:dyDescent="0.2">
      <c r="A238" s="140" t="s">
        <v>407</v>
      </c>
      <c r="B238" s="24"/>
      <c r="C238" s="24"/>
      <c r="D238" s="23" t="s">
        <v>151</v>
      </c>
      <c r="E238" s="24"/>
      <c r="F238" s="24"/>
      <c r="G238" s="24"/>
      <c r="H238" s="24"/>
      <c r="I238" s="24"/>
      <c r="J238" s="25"/>
      <c r="K238" s="25"/>
      <c r="L238" s="26">
        <f>SUM(L239,L243,L246)</f>
        <v>10522.529999999999</v>
      </c>
      <c r="M238" s="141">
        <f ca="1">SUM(M239,M243,M246)</f>
        <v>7.7720131422303132E-4</v>
      </c>
    </row>
    <row r="239" spans="1:13" ht="24" customHeight="1" x14ac:dyDescent="0.2">
      <c r="A239" s="142" t="s">
        <v>408</v>
      </c>
      <c r="B239" s="28"/>
      <c r="C239" s="28"/>
      <c r="D239" s="27" t="s">
        <v>409</v>
      </c>
      <c r="E239" s="28"/>
      <c r="F239" s="28"/>
      <c r="G239" s="28"/>
      <c r="H239" s="28"/>
      <c r="I239" s="28"/>
      <c r="J239" s="29"/>
      <c r="K239" s="29"/>
      <c r="L239" s="30">
        <f>SUM(L240:L242)</f>
        <v>2007.1</v>
      </c>
      <c r="M239" s="143">
        <f ca="1">SUM(M240:M242)</f>
        <v>1.4824578858668459E-4</v>
      </c>
    </row>
    <row r="240" spans="1:13" ht="26.1" customHeight="1" x14ac:dyDescent="0.2">
      <c r="A240" s="137" t="s">
        <v>410</v>
      </c>
      <c r="B240" s="17" t="s">
        <v>276</v>
      </c>
      <c r="C240" s="18" t="s">
        <v>15</v>
      </c>
      <c r="D240" s="16" t="s">
        <v>411</v>
      </c>
      <c r="E240" s="19" t="s">
        <v>17</v>
      </c>
      <c r="F240" s="18">
        <v>3.24</v>
      </c>
      <c r="G240" s="20">
        <f>VLOOKUP(A240,ORCA,11,0)</f>
        <v>6.88</v>
      </c>
      <c r="H240" s="20">
        <f>VLOOKUP(A240,ORCA,12,0)</f>
        <v>0</v>
      </c>
      <c r="I240" s="20">
        <f t="shared" ref="I240:I242" si="56">TRUNC((G240+H240)*F240,2)</f>
        <v>22.29</v>
      </c>
      <c r="J240" s="20">
        <v>35.880000000000003</v>
      </c>
      <c r="K240" s="20">
        <v>4813.2</v>
      </c>
      <c r="L240" s="20">
        <f t="shared" ref="L240:L287" si="57">TRUNC((I240*(1+$M$6)),2)</f>
        <v>26.82</v>
      </c>
      <c r="M240" s="138">
        <f ca="1">L240/L$1838</f>
        <v>1.9809436749015397E-6</v>
      </c>
    </row>
    <row r="241" spans="1:13" ht="26.1" customHeight="1" x14ac:dyDescent="0.2">
      <c r="A241" s="137" t="s">
        <v>412</v>
      </c>
      <c r="B241" s="17" t="s">
        <v>153</v>
      </c>
      <c r="C241" s="18" t="s">
        <v>15</v>
      </c>
      <c r="D241" s="16" t="s">
        <v>274</v>
      </c>
      <c r="E241" s="19" t="s">
        <v>17</v>
      </c>
      <c r="F241" s="18">
        <v>298.87</v>
      </c>
      <c r="G241" s="20">
        <f>VLOOKUP(A241,ORCA,11,0)</f>
        <v>3.4299999999999997</v>
      </c>
      <c r="H241" s="20">
        <f>VLOOKUP(A241,ORCA,12,0)</f>
        <v>0</v>
      </c>
      <c r="I241" s="20">
        <f t="shared" si="56"/>
        <v>1025.1199999999999</v>
      </c>
      <c r="J241" s="20">
        <v>35.880000000000003</v>
      </c>
      <c r="K241" s="20">
        <v>4813.2</v>
      </c>
      <c r="L241" s="20">
        <f t="shared" si="57"/>
        <v>1233.6199999999999</v>
      </c>
      <c r="M241" s="138">
        <f ca="1">L241/L$1838</f>
        <v>9.1116022976586033E-5</v>
      </c>
    </row>
    <row r="242" spans="1:13" ht="24" customHeight="1" x14ac:dyDescent="0.2">
      <c r="A242" s="137" t="s">
        <v>413</v>
      </c>
      <c r="B242" s="17" t="s">
        <v>140</v>
      </c>
      <c r="C242" s="18" t="s">
        <v>15</v>
      </c>
      <c r="D242" s="16" t="s">
        <v>261</v>
      </c>
      <c r="E242" s="19" t="s">
        <v>50</v>
      </c>
      <c r="F242" s="18">
        <v>18</v>
      </c>
      <c r="G242" s="20">
        <f>VLOOKUP(A242,ORCA,11,0)</f>
        <v>34.47</v>
      </c>
      <c r="H242" s="20">
        <f>VLOOKUP(A242,ORCA,12,0)</f>
        <v>0</v>
      </c>
      <c r="I242" s="20">
        <f t="shared" si="56"/>
        <v>620.46</v>
      </c>
      <c r="J242" s="20">
        <v>35.880000000000003</v>
      </c>
      <c r="K242" s="20">
        <v>4813.2</v>
      </c>
      <c r="L242" s="20">
        <f t="shared" si="57"/>
        <v>746.66</v>
      </c>
      <c r="M242" s="138">
        <f ca="1">L242/L$1838</f>
        <v>5.5148821935197002E-5</v>
      </c>
    </row>
    <row r="243" spans="1:13" ht="26.1" customHeight="1" x14ac:dyDescent="0.2">
      <c r="A243" s="142" t="s">
        <v>414</v>
      </c>
      <c r="B243" s="28"/>
      <c r="C243" s="28"/>
      <c r="D243" s="27" t="s">
        <v>415</v>
      </c>
      <c r="E243" s="28"/>
      <c r="F243" s="28"/>
      <c r="G243" s="28"/>
      <c r="H243" s="28"/>
      <c r="I243" s="28"/>
      <c r="J243" s="29"/>
      <c r="K243" s="29"/>
      <c r="L243" s="30">
        <f>SUM(L244:L245)</f>
        <v>5005.9799999999996</v>
      </c>
      <c r="M243" s="143">
        <f ca="1">SUM(M244:M245)</f>
        <v>3.6974513115897132E-4</v>
      </c>
    </row>
    <row r="244" spans="1:13" ht="26.1" customHeight="1" x14ac:dyDescent="0.2">
      <c r="A244" s="137" t="s">
        <v>416</v>
      </c>
      <c r="B244" s="17" t="s">
        <v>282</v>
      </c>
      <c r="C244" s="18" t="s">
        <v>15</v>
      </c>
      <c r="D244" s="16" t="s">
        <v>283</v>
      </c>
      <c r="E244" s="19" t="s">
        <v>17</v>
      </c>
      <c r="F244" s="18">
        <v>270.68</v>
      </c>
      <c r="G244" s="20">
        <f>VLOOKUP(A244,ORCA,11,0)</f>
        <v>5.93</v>
      </c>
      <c r="H244" s="20">
        <f>VLOOKUP(A244,ORCA,12,0)</f>
        <v>1.94</v>
      </c>
      <c r="I244" s="20">
        <f t="shared" ref="I244:I245" si="58">TRUNC((G244+H244)*F244,2)</f>
        <v>2130.25</v>
      </c>
      <c r="J244" s="20">
        <v>35.880000000000003</v>
      </c>
      <c r="K244" s="20">
        <v>4813.2</v>
      </c>
      <c r="L244" s="20">
        <f t="shared" si="57"/>
        <v>2563.54</v>
      </c>
      <c r="M244" s="138">
        <f ca="1">L244/L$1838</f>
        <v>1.8934483028922795E-4</v>
      </c>
    </row>
    <row r="245" spans="1:13" ht="24" customHeight="1" x14ac:dyDescent="0.2">
      <c r="A245" s="249" t="s">
        <v>417</v>
      </c>
      <c r="B245" s="17" t="s">
        <v>265</v>
      </c>
      <c r="C245" s="18" t="s">
        <v>15</v>
      </c>
      <c r="D245" s="16" t="s">
        <v>266</v>
      </c>
      <c r="E245" s="19" t="s">
        <v>17</v>
      </c>
      <c r="F245" s="18">
        <v>427.29</v>
      </c>
      <c r="G245" s="20">
        <f>VLOOKUP(A245,ORCA,11,0)</f>
        <v>4.75</v>
      </c>
      <c r="H245" s="20">
        <f>VLOOKUP(A245,ORCA,12,0)</f>
        <v>0</v>
      </c>
      <c r="I245" s="20">
        <f t="shared" si="58"/>
        <v>2029.62</v>
      </c>
      <c r="J245" s="20">
        <v>35.880000000000003</v>
      </c>
      <c r="K245" s="20">
        <v>4813.2</v>
      </c>
      <c r="L245" s="20">
        <f t="shared" si="57"/>
        <v>2442.44</v>
      </c>
      <c r="M245" s="138">
        <f ca="1">L245/L$1838</f>
        <v>1.8040030086974337E-4</v>
      </c>
    </row>
    <row r="246" spans="1:13" ht="24" customHeight="1" x14ac:dyDescent="0.2">
      <c r="A246" s="142" t="s">
        <v>418</v>
      </c>
      <c r="B246" s="28"/>
      <c r="C246" s="28"/>
      <c r="D246" s="27" t="s">
        <v>419</v>
      </c>
      <c r="E246" s="28"/>
      <c r="F246" s="28"/>
      <c r="G246" s="28"/>
      <c r="H246" s="28"/>
      <c r="I246" s="28"/>
      <c r="J246" s="29"/>
      <c r="K246" s="29"/>
      <c r="L246" s="30">
        <f>SUM(L247:L249)</f>
        <v>3509.45</v>
      </c>
      <c r="M246" s="143">
        <f ca="1">SUM(M247:M249)</f>
        <v>2.5921039447737541E-4</v>
      </c>
    </row>
    <row r="247" spans="1:13" ht="24" customHeight="1" x14ac:dyDescent="0.2">
      <c r="A247" s="137" t="s">
        <v>420</v>
      </c>
      <c r="B247" s="17" t="s">
        <v>140</v>
      </c>
      <c r="C247" s="18" t="s">
        <v>15</v>
      </c>
      <c r="D247" s="16" t="s">
        <v>261</v>
      </c>
      <c r="E247" s="19" t="s">
        <v>50</v>
      </c>
      <c r="F247" s="18">
        <v>14.22</v>
      </c>
      <c r="G247" s="20">
        <f>VLOOKUP(A247,ORCA,11,0)</f>
        <v>34.47</v>
      </c>
      <c r="H247" s="20">
        <f>VLOOKUP(A247,ORCA,12,0)</f>
        <v>0</v>
      </c>
      <c r="I247" s="20">
        <f t="shared" ref="I247:I249" si="59">TRUNC((G247+H247)*F247,2)</f>
        <v>490.16</v>
      </c>
      <c r="J247" s="20">
        <v>35.880000000000003</v>
      </c>
      <c r="K247" s="20">
        <v>4813.2</v>
      </c>
      <c r="L247" s="20">
        <f t="shared" si="57"/>
        <v>589.85</v>
      </c>
      <c r="M247" s="138">
        <f ca="1">L247/L$1838</f>
        <v>4.3566727316952768E-5</v>
      </c>
    </row>
    <row r="248" spans="1:13" ht="26.1" customHeight="1" x14ac:dyDescent="0.2">
      <c r="A248" s="137" t="s">
        <v>421</v>
      </c>
      <c r="B248" s="17" t="s">
        <v>178</v>
      </c>
      <c r="C248" s="18" t="s">
        <v>167</v>
      </c>
      <c r="D248" s="16" t="s">
        <v>362</v>
      </c>
      <c r="E248" s="19" t="s">
        <v>180</v>
      </c>
      <c r="F248" s="18">
        <v>28.2</v>
      </c>
      <c r="G248" s="20">
        <f>VLOOKUP(A248,ORCA,11,0)</f>
        <v>0</v>
      </c>
      <c r="H248" s="20">
        <f>VLOOKUP(A248,ORCA,12,0)</f>
        <v>27.78</v>
      </c>
      <c r="I248" s="20">
        <f t="shared" si="59"/>
        <v>783.39</v>
      </c>
      <c r="J248" s="20">
        <v>35.880000000000003</v>
      </c>
      <c r="K248" s="20">
        <v>4813.2</v>
      </c>
      <c r="L248" s="20">
        <f t="shared" si="57"/>
        <v>942.73</v>
      </c>
      <c r="M248" s="138">
        <f ca="1">L248/L$1838</f>
        <v>6.9630687197611067E-5</v>
      </c>
    </row>
    <row r="249" spans="1:13" ht="39" customHeight="1" x14ac:dyDescent="0.2">
      <c r="A249" s="137" t="s">
        <v>422</v>
      </c>
      <c r="B249" s="17" t="s">
        <v>265</v>
      </c>
      <c r="C249" s="18" t="s">
        <v>15</v>
      </c>
      <c r="D249" s="16" t="s">
        <v>266</v>
      </c>
      <c r="E249" s="19" t="s">
        <v>17</v>
      </c>
      <c r="F249" s="18">
        <v>345.84</v>
      </c>
      <c r="G249" s="20">
        <f>VLOOKUP(A249,ORCA,11,0)</f>
        <v>4.75</v>
      </c>
      <c r="H249" s="20">
        <f>VLOOKUP(A249,ORCA,12,0)</f>
        <v>0</v>
      </c>
      <c r="I249" s="20">
        <f t="shared" si="59"/>
        <v>1642.74</v>
      </c>
      <c r="J249" s="20">
        <v>35.880000000000003</v>
      </c>
      <c r="K249" s="20">
        <v>4813.2</v>
      </c>
      <c r="L249" s="20">
        <f t="shared" si="57"/>
        <v>1976.87</v>
      </c>
      <c r="M249" s="138">
        <f ca="1">L249/L$1838</f>
        <v>1.4601297996281158E-4</v>
      </c>
    </row>
    <row r="250" spans="1:13" ht="26.1" customHeight="1" x14ac:dyDescent="0.2">
      <c r="A250" s="140" t="s">
        <v>423</v>
      </c>
      <c r="B250" s="24"/>
      <c r="C250" s="24"/>
      <c r="D250" s="23" t="s">
        <v>424</v>
      </c>
      <c r="E250" s="24"/>
      <c r="F250" s="24"/>
      <c r="G250" s="24"/>
      <c r="H250" s="24"/>
      <c r="I250" s="24"/>
      <c r="J250" s="25"/>
      <c r="K250" s="25"/>
      <c r="L250" s="26">
        <f>SUM(L251)</f>
        <v>863.01</v>
      </c>
      <c r="M250" s="141">
        <f ca="1">SUM(M251)</f>
        <v>6.3742513082653906E-5</v>
      </c>
    </row>
    <row r="251" spans="1:13" ht="24" customHeight="1" x14ac:dyDescent="0.2">
      <c r="A251" s="137" t="s">
        <v>425</v>
      </c>
      <c r="B251" s="17" t="s">
        <v>265</v>
      </c>
      <c r="C251" s="18" t="s">
        <v>15</v>
      </c>
      <c r="D251" s="16" t="s">
        <v>266</v>
      </c>
      <c r="E251" s="19" t="s">
        <v>17</v>
      </c>
      <c r="F251" s="18">
        <v>150.97999999999999</v>
      </c>
      <c r="G251" s="20">
        <f>VLOOKUP(A251,ORCA,11,0)</f>
        <v>4.75</v>
      </c>
      <c r="H251" s="20">
        <f>VLOOKUP(A251,ORCA,12,0)</f>
        <v>0</v>
      </c>
      <c r="I251" s="20">
        <f t="shared" ref="I251" si="60">TRUNC((G251+H251)*F251,2)</f>
        <v>717.15</v>
      </c>
      <c r="J251" s="20">
        <v>35.880000000000003</v>
      </c>
      <c r="K251" s="20">
        <v>4813.2</v>
      </c>
      <c r="L251" s="20">
        <f t="shared" si="57"/>
        <v>863.01</v>
      </c>
      <c r="M251" s="138">
        <f ca="1">L251/L$1838</f>
        <v>6.3742513082653906E-5</v>
      </c>
    </row>
    <row r="252" spans="1:13" ht="24" customHeight="1" x14ac:dyDescent="0.2">
      <c r="A252" s="140" t="s">
        <v>426</v>
      </c>
      <c r="B252" s="24"/>
      <c r="C252" s="24"/>
      <c r="D252" s="23" t="s">
        <v>171</v>
      </c>
      <c r="E252" s="24"/>
      <c r="F252" s="24"/>
      <c r="G252" s="24"/>
      <c r="H252" s="24"/>
      <c r="I252" s="24"/>
      <c r="J252" s="25"/>
      <c r="K252" s="25"/>
      <c r="L252" s="26">
        <f>SUM(L253:L254)</f>
        <v>7552.96</v>
      </c>
      <c r="M252" s="141">
        <f ca="1">SUM(M253:M254)</f>
        <v>5.5786682844087749E-4</v>
      </c>
    </row>
    <row r="253" spans="1:13" ht="26.1" customHeight="1" x14ac:dyDescent="0.2">
      <c r="A253" s="137" t="s">
        <v>427</v>
      </c>
      <c r="B253" s="17" t="s">
        <v>173</v>
      </c>
      <c r="C253" s="18" t="s">
        <v>15</v>
      </c>
      <c r="D253" s="16" t="s">
        <v>296</v>
      </c>
      <c r="E253" s="19" t="s">
        <v>17</v>
      </c>
      <c r="F253" s="18">
        <v>99.93</v>
      </c>
      <c r="G253" s="20">
        <f>VLOOKUP(A253,ORCA,11,0)</f>
        <v>14.47</v>
      </c>
      <c r="H253" s="20">
        <f>VLOOKUP(A253,ORCA,12,0)</f>
        <v>0</v>
      </c>
      <c r="I253" s="20">
        <f t="shared" ref="I253:I254" si="61">TRUNC((G253+H253)*F253,2)</f>
        <v>1445.98</v>
      </c>
      <c r="J253" s="20">
        <v>35.880000000000003</v>
      </c>
      <c r="K253" s="20">
        <v>4813.2</v>
      </c>
      <c r="L253" s="20">
        <f t="shared" si="57"/>
        <v>1740.09</v>
      </c>
      <c r="M253" s="138">
        <f ca="1">L253/L$1838</f>
        <v>1.2852424605739823E-4</v>
      </c>
    </row>
    <row r="254" spans="1:13" ht="39" customHeight="1" x14ac:dyDescent="0.2">
      <c r="A254" s="137" t="s">
        <v>428</v>
      </c>
      <c r="B254" s="17" t="s">
        <v>293</v>
      </c>
      <c r="C254" s="18" t="s">
        <v>15</v>
      </c>
      <c r="D254" s="16" t="s">
        <v>429</v>
      </c>
      <c r="E254" s="19" t="s">
        <v>50</v>
      </c>
      <c r="F254" s="18">
        <v>33.68</v>
      </c>
      <c r="G254" s="20">
        <f>VLOOKUP(A254,ORCA,11,0)</f>
        <v>143.41999999999999</v>
      </c>
      <c r="H254" s="20">
        <f>VLOOKUP(A254,ORCA,12,0)</f>
        <v>0</v>
      </c>
      <c r="I254" s="20">
        <f t="shared" si="61"/>
        <v>4830.38</v>
      </c>
      <c r="J254" s="20">
        <v>35.880000000000003</v>
      </c>
      <c r="K254" s="20">
        <v>4813.2</v>
      </c>
      <c r="L254" s="20">
        <f t="shared" si="57"/>
        <v>5812.87</v>
      </c>
      <c r="M254" s="138">
        <f ca="1">L254/L$1838</f>
        <v>4.2934258238347926E-4</v>
      </c>
    </row>
    <row r="255" spans="1:13" ht="24" customHeight="1" x14ac:dyDescent="0.2">
      <c r="A255" s="140" t="s">
        <v>430</v>
      </c>
      <c r="B255" s="24"/>
      <c r="C255" s="24"/>
      <c r="D255" s="23" t="s">
        <v>176</v>
      </c>
      <c r="E255" s="24"/>
      <c r="F255" s="24"/>
      <c r="G255" s="24"/>
      <c r="H255" s="24"/>
      <c r="I255" s="24"/>
      <c r="J255" s="25"/>
      <c r="K255" s="25"/>
      <c r="L255" s="26">
        <f>SUM(L256:L257)</f>
        <v>465.77</v>
      </c>
      <c r="M255" s="141">
        <f ca="1">SUM(M256:M257)</f>
        <v>3.4402093044701352E-5</v>
      </c>
    </row>
    <row r="256" spans="1:13" ht="26.1" customHeight="1" x14ac:dyDescent="0.2">
      <c r="A256" s="137" t="s">
        <v>431</v>
      </c>
      <c r="B256" s="17" t="s">
        <v>432</v>
      </c>
      <c r="C256" s="18" t="s">
        <v>15</v>
      </c>
      <c r="D256" s="16" t="s">
        <v>433</v>
      </c>
      <c r="E256" s="19" t="s">
        <v>17</v>
      </c>
      <c r="F256" s="18">
        <v>25.7</v>
      </c>
      <c r="G256" s="20">
        <f>VLOOKUP(A256,ORCA,11,0)</f>
        <v>5.51</v>
      </c>
      <c r="H256" s="20">
        <f>VLOOKUP(A256,ORCA,12,0)</f>
        <v>0</v>
      </c>
      <c r="I256" s="20">
        <f t="shared" ref="I256:I257" si="62">TRUNC((G256+H256)*F256,2)</f>
        <v>141.6</v>
      </c>
      <c r="J256" s="20">
        <v>35.880000000000003</v>
      </c>
      <c r="K256" s="20">
        <v>4813.2</v>
      </c>
      <c r="L256" s="20">
        <f t="shared" si="57"/>
        <v>170.4</v>
      </c>
      <c r="M256" s="138">
        <f ca="1">L256/L$1838</f>
        <v>1.2585861379687636E-5</v>
      </c>
    </row>
    <row r="257" spans="1:13" ht="26.1" customHeight="1" x14ac:dyDescent="0.2">
      <c r="A257" s="137" t="s">
        <v>434</v>
      </c>
      <c r="B257" s="17" t="s">
        <v>182</v>
      </c>
      <c r="C257" s="18" t="s">
        <v>26</v>
      </c>
      <c r="D257" s="16" t="s">
        <v>183</v>
      </c>
      <c r="E257" s="19" t="s">
        <v>17</v>
      </c>
      <c r="F257" s="18">
        <v>31.55</v>
      </c>
      <c r="G257" s="20">
        <f>VLOOKUP(A257,ORCA,11,0)</f>
        <v>7.7799999999999994</v>
      </c>
      <c r="H257" s="20">
        <f>VLOOKUP(A257,ORCA,12,0)</f>
        <v>0</v>
      </c>
      <c r="I257" s="20">
        <f t="shared" si="62"/>
        <v>245.45</v>
      </c>
      <c r="J257" s="20">
        <v>35.880000000000003</v>
      </c>
      <c r="K257" s="20">
        <v>4813.2</v>
      </c>
      <c r="L257" s="20">
        <f t="shared" si="57"/>
        <v>295.37</v>
      </c>
      <c r="M257" s="138">
        <f ca="1">L257/L$1838</f>
        <v>2.1816231665013713E-5</v>
      </c>
    </row>
    <row r="258" spans="1:13" ht="39" customHeight="1" x14ac:dyDescent="0.2">
      <c r="A258" s="140" t="s">
        <v>435</v>
      </c>
      <c r="B258" s="24"/>
      <c r="C258" s="24"/>
      <c r="D258" s="23" t="s">
        <v>436</v>
      </c>
      <c r="E258" s="24"/>
      <c r="F258" s="24"/>
      <c r="G258" s="24"/>
      <c r="H258" s="24"/>
      <c r="I258" s="24"/>
      <c r="J258" s="25"/>
      <c r="K258" s="25"/>
      <c r="L258" s="26">
        <f>SUM(L259:L263)</f>
        <v>6660.1400000000012</v>
      </c>
      <c r="M258" s="141">
        <f ca="1">SUM(M259:M263)</f>
        <v>4.9192252822366674E-4</v>
      </c>
    </row>
    <row r="259" spans="1:13" ht="26.1" customHeight="1" x14ac:dyDescent="0.2">
      <c r="A259" s="137" t="s">
        <v>437</v>
      </c>
      <c r="B259" s="17" t="s">
        <v>313</v>
      </c>
      <c r="C259" s="18" t="s">
        <v>15</v>
      </c>
      <c r="D259" s="16" t="s">
        <v>438</v>
      </c>
      <c r="E259" s="19" t="s">
        <v>17</v>
      </c>
      <c r="F259" s="18">
        <v>181.5</v>
      </c>
      <c r="G259" s="20">
        <f>VLOOKUP(A259,ORCA,11,0)</f>
        <v>2.75</v>
      </c>
      <c r="H259" s="20">
        <f>VLOOKUP(A259,ORCA,12,0)</f>
        <v>0</v>
      </c>
      <c r="I259" s="20">
        <f t="shared" ref="I259:I263" si="63">TRUNC((G259+H259)*F259,2)</f>
        <v>499.12</v>
      </c>
      <c r="J259" s="20">
        <v>35.880000000000003</v>
      </c>
      <c r="K259" s="20">
        <v>4813.2</v>
      </c>
      <c r="L259" s="20">
        <f t="shared" si="57"/>
        <v>600.64</v>
      </c>
      <c r="M259" s="138">
        <f ca="1">L259/L$1838</f>
        <v>4.4363684149621953E-5</v>
      </c>
    </row>
    <row r="260" spans="1:13" ht="39" customHeight="1" x14ac:dyDescent="0.2">
      <c r="A260" s="137" t="s">
        <v>439</v>
      </c>
      <c r="B260" s="17" t="s">
        <v>440</v>
      </c>
      <c r="C260" s="18" t="s">
        <v>15</v>
      </c>
      <c r="D260" s="16" t="s">
        <v>441</v>
      </c>
      <c r="E260" s="19" t="s">
        <v>17</v>
      </c>
      <c r="F260" s="18">
        <v>1295.58</v>
      </c>
      <c r="G260" s="20">
        <f>VLOOKUP(A260,ORCA,11,0)</f>
        <v>3.1</v>
      </c>
      <c r="H260" s="20">
        <f>VLOOKUP(A260,ORCA,12,0)</f>
        <v>0</v>
      </c>
      <c r="I260" s="20">
        <f t="shared" si="63"/>
        <v>4016.29</v>
      </c>
      <c r="J260" s="20">
        <v>35.880000000000003</v>
      </c>
      <c r="K260" s="20">
        <v>4813.2</v>
      </c>
      <c r="L260" s="20">
        <f t="shared" si="57"/>
        <v>4833.2</v>
      </c>
      <c r="M260" s="138">
        <f ca="1">L260/L$1838</f>
        <v>3.5698348133982559E-4</v>
      </c>
    </row>
    <row r="261" spans="1:13" ht="26.1" customHeight="1" x14ac:dyDescent="0.2">
      <c r="A261" s="137" t="s">
        <v>442</v>
      </c>
      <c r="B261" s="17" t="s">
        <v>145</v>
      </c>
      <c r="C261" s="18" t="s">
        <v>15</v>
      </c>
      <c r="D261" s="16" t="s">
        <v>187</v>
      </c>
      <c r="E261" s="19" t="s">
        <v>17</v>
      </c>
      <c r="F261" s="18">
        <v>43.36</v>
      </c>
      <c r="G261" s="20">
        <f>VLOOKUP(A261,ORCA,11,0)</f>
        <v>4.1399999999999997</v>
      </c>
      <c r="H261" s="20">
        <f>VLOOKUP(A261,ORCA,12,0)</f>
        <v>0</v>
      </c>
      <c r="I261" s="20">
        <f t="shared" si="63"/>
        <v>179.51</v>
      </c>
      <c r="J261" s="20">
        <v>35.880000000000003</v>
      </c>
      <c r="K261" s="20">
        <v>4813.2</v>
      </c>
      <c r="L261" s="20">
        <f t="shared" si="57"/>
        <v>216.02</v>
      </c>
      <c r="M261" s="138">
        <f ca="1">L261/L$1838</f>
        <v>1.5955386004930299E-5</v>
      </c>
    </row>
    <row r="262" spans="1:13" ht="24" customHeight="1" x14ac:dyDescent="0.2">
      <c r="A262" s="137" t="s">
        <v>443</v>
      </c>
      <c r="B262" s="17" t="s">
        <v>444</v>
      </c>
      <c r="C262" s="18" t="s">
        <v>167</v>
      </c>
      <c r="D262" s="16" t="s">
        <v>445</v>
      </c>
      <c r="E262" s="19" t="s">
        <v>169</v>
      </c>
      <c r="F262" s="18">
        <v>16.98</v>
      </c>
      <c r="G262" s="20">
        <v>3.29</v>
      </c>
      <c r="H262" s="20">
        <v>0</v>
      </c>
      <c r="I262" s="20">
        <f t="shared" si="63"/>
        <v>55.86</v>
      </c>
      <c r="J262" s="20">
        <v>35.880000000000003</v>
      </c>
      <c r="K262" s="20">
        <v>4813.2</v>
      </c>
      <c r="L262" s="20">
        <f t="shared" si="57"/>
        <v>67.22</v>
      </c>
      <c r="M262" s="138">
        <f ca="1">L262/L$1838</f>
        <v>4.9649155043579976E-6</v>
      </c>
    </row>
    <row r="263" spans="1:13" ht="39" customHeight="1" x14ac:dyDescent="0.2">
      <c r="A263" s="137" t="s">
        <v>446</v>
      </c>
      <c r="B263" s="17" t="s">
        <v>447</v>
      </c>
      <c r="C263" s="18" t="s">
        <v>167</v>
      </c>
      <c r="D263" s="16" t="s">
        <v>448</v>
      </c>
      <c r="E263" s="19" t="s">
        <v>180</v>
      </c>
      <c r="F263" s="18">
        <v>238.2</v>
      </c>
      <c r="G263" s="20">
        <f>VLOOKUP(A263,ORCA,11,0)</f>
        <v>0</v>
      </c>
      <c r="H263" s="20">
        <f>VLOOKUP(A263,ORCA,12,0)</f>
        <v>3.29</v>
      </c>
      <c r="I263" s="20">
        <f t="shared" si="63"/>
        <v>783.67</v>
      </c>
      <c r="J263" s="20">
        <v>35.880000000000003</v>
      </c>
      <c r="K263" s="20">
        <v>4813.2</v>
      </c>
      <c r="L263" s="20">
        <f t="shared" si="57"/>
        <v>943.06</v>
      </c>
      <c r="M263" s="138">
        <f ca="1">L263/L$1838</f>
        <v>6.965506122493087E-5</v>
      </c>
    </row>
    <row r="264" spans="1:13" ht="24" customHeight="1" x14ac:dyDescent="0.2">
      <c r="A264" s="140" t="s">
        <v>449</v>
      </c>
      <c r="B264" s="24"/>
      <c r="C264" s="24"/>
      <c r="D264" s="23" t="s">
        <v>189</v>
      </c>
      <c r="E264" s="24"/>
      <c r="F264" s="24"/>
      <c r="G264" s="24"/>
      <c r="H264" s="24"/>
      <c r="I264" s="24"/>
      <c r="J264" s="25"/>
      <c r="K264" s="25"/>
      <c r="L264" s="26">
        <f>SUM(L265:L268,L269)</f>
        <v>4851.63</v>
      </c>
      <c r="M264" s="141">
        <f ca="1">SUM(M265:M268,M269)</f>
        <v>3.5834473383529301E-4</v>
      </c>
    </row>
    <row r="265" spans="1:13" ht="26.1" customHeight="1" x14ac:dyDescent="0.2">
      <c r="A265" s="137" t="s">
        <v>450</v>
      </c>
      <c r="B265" s="17" t="s">
        <v>191</v>
      </c>
      <c r="C265" s="18" t="s">
        <v>15</v>
      </c>
      <c r="D265" s="16" t="s">
        <v>192</v>
      </c>
      <c r="E265" s="19" t="s">
        <v>54</v>
      </c>
      <c r="F265" s="18">
        <v>44</v>
      </c>
      <c r="G265" s="20">
        <f>VLOOKUP(A265,ORCA,11,0)</f>
        <v>1.08</v>
      </c>
      <c r="H265" s="20">
        <f>VLOOKUP(A265,ORCA,12,0)</f>
        <v>0</v>
      </c>
      <c r="I265" s="20">
        <f t="shared" ref="I265:I268" si="64">TRUNC((G265+H265)*F265,2)</f>
        <v>47.52</v>
      </c>
      <c r="J265" s="20">
        <v>35.880000000000003</v>
      </c>
      <c r="K265" s="20">
        <v>4813.2</v>
      </c>
      <c r="L265" s="20">
        <f t="shared" si="57"/>
        <v>57.18</v>
      </c>
      <c r="M265" s="138">
        <f ca="1">L265/L$1838</f>
        <v>4.2233541883247596E-6</v>
      </c>
    </row>
    <row r="266" spans="1:13" ht="26.1" customHeight="1" x14ac:dyDescent="0.2">
      <c r="A266" s="137" t="s">
        <v>451</v>
      </c>
      <c r="B266" s="17" t="s">
        <v>198</v>
      </c>
      <c r="C266" s="18" t="s">
        <v>15</v>
      </c>
      <c r="D266" s="16" t="s">
        <v>199</v>
      </c>
      <c r="E266" s="19" t="s">
        <v>132</v>
      </c>
      <c r="F266" s="18">
        <v>158.47999999999999</v>
      </c>
      <c r="G266" s="20">
        <f>VLOOKUP(A266,ORCA,11,0)</f>
        <v>0.51</v>
      </c>
      <c r="H266" s="20">
        <f>VLOOKUP(A266,ORCA,12,0)</f>
        <v>0</v>
      </c>
      <c r="I266" s="20">
        <f t="shared" si="64"/>
        <v>80.819999999999993</v>
      </c>
      <c r="J266" s="20">
        <v>35.880000000000003</v>
      </c>
      <c r="K266" s="20">
        <v>4813.2</v>
      </c>
      <c r="L266" s="20">
        <f t="shared" si="57"/>
        <v>97.25</v>
      </c>
      <c r="M266" s="138">
        <f ca="1">L266/L$1838</f>
        <v>7.1829519904614002E-6</v>
      </c>
    </row>
    <row r="267" spans="1:13" ht="39" customHeight="1" x14ac:dyDescent="0.2">
      <c r="A267" s="137" t="s">
        <v>452</v>
      </c>
      <c r="B267" s="17" t="s">
        <v>194</v>
      </c>
      <c r="C267" s="18" t="s">
        <v>167</v>
      </c>
      <c r="D267" s="16" t="s">
        <v>195</v>
      </c>
      <c r="E267" s="19" t="s">
        <v>196</v>
      </c>
      <c r="F267" s="18">
        <v>160</v>
      </c>
      <c r="G267" s="20">
        <f>VLOOKUP(A267,ORCA,11,0)</f>
        <v>13.81</v>
      </c>
      <c r="H267" s="20">
        <f>VLOOKUP(A267,ORCA,12,0)</f>
        <v>0</v>
      </c>
      <c r="I267" s="20">
        <f t="shared" si="64"/>
        <v>2209.6</v>
      </c>
      <c r="J267" s="20">
        <v>35.880000000000003</v>
      </c>
      <c r="K267" s="20">
        <v>4813.2</v>
      </c>
      <c r="L267" s="20">
        <f t="shared" si="57"/>
        <v>2659.03</v>
      </c>
      <c r="M267" s="138">
        <f ca="1">L267/L$1838</f>
        <v>1.96397787467317E-4</v>
      </c>
    </row>
    <row r="268" spans="1:13" ht="24" customHeight="1" x14ac:dyDescent="0.2">
      <c r="A268" s="137" t="s">
        <v>453</v>
      </c>
      <c r="B268" s="17" t="s">
        <v>232</v>
      </c>
      <c r="C268" s="18" t="s">
        <v>15</v>
      </c>
      <c r="D268" s="16" t="s">
        <v>233</v>
      </c>
      <c r="E268" s="19" t="s">
        <v>169</v>
      </c>
      <c r="F268" s="18">
        <v>79.239999999999995</v>
      </c>
      <c r="G268" s="20">
        <f>VLOOKUP(A268,ORCA,11,0)</f>
        <v>13.22</v>
      </c>
      <c r="H268" s="20">
        <f>VLOOKUP(A268,ORCA,12,0)</f>
        <v>0.16999999999999998</v>
      </c>
      <c r="I268" s="20">
        <f t="shared" si="64"/>
        <v>1061.02</v>
      </c>
      <c r="J268" s="20">
        <v>35.880000000000003</v>
      </c>
      <c r="K268" s="20">
        <v>4813.2</v>
      </c>
      <c r="L268" s="20">
        <f t="shared" si="57"/>
        <v>1276.83</v>
      </c>
      <c r="M268" s="138">
        <f ca="1">L268/L$1838</f>
        <v>9.4307543341705182E-5</v>
      </c>
    </row>
    <row r="269" spans="1:13" ht="26.1" customHeight="1" x14ac:dyDescent="0.2">
      <c r="A269" s="142" t="s">
        <v>454</v>
      </c>
      <c r="B269" s="28"/>
      <c r="C269" s="28"/>
      <c r="D269" s="27" t="s">
        <v>201</v>
      </c>
      <c r="E269" s="28"/>
      <c r="F269" s="28"/>
      <c r="G269" s="28"/>
      <c r="H269" s="28"/>
      <c r="I269" s="28"/>
      <c r="J269" s="29"/>
      <c r="K269" s="29"/>
      <c r="L269" s="30">
        <f>SUM(L270:L271)</f>
        <v>761.34</v>
      </c>
      <c r="M269" s="143">
        <f ca="1">SUM(M270:M271)</f>
        <v>5.6233096847484651E-5</v>
      </c>
    </row>
    <row r="270" spans="1:13" ht="26.1" customHeight="1" x14ac:dyDescent="0.2">
      <c r="A270" s="137" t="s">
        <v>455</v>
      </c>
      <c r="B270" s="17" t="s">
        <v>194</v>
      </c>
      <c r="C270" s="18" t="s">
        <v>167</v>
      </c>
      <c r="D270" s="16" t="s">
        <v>195</v>
      </c>
      <c r="E270" s="19" t="s">
        <v>196</v>
      </c>
      <c r="F270" s="18">
        <v>40</v>
      </c>
      <c r="G270" s="20">
        <f>VLOOKUP(A270,ORCA,11,0)</f>
        <v>13.81</v>
      </c>
      <c r="H270" s="20">
        <f>VLOOKUP(A270,ORCA,12,0)</f>
        <v>0</v>
      </c>
      <c r="I270" s="20">
        <f t="shared" ref="I270:I271" si="65">TRUNC((G270+H270)*F270,2)</f>
        <v>552.4</v>
      </c>
      <c r="J270" s="20">
        <v>35.880000000000003</v>
      </c>
      <c r="K270" s="20">
        <v>4813.2</v>
      </c>
      <c r="L270" s="20">
        <f t="shared" si="57"/>
        <v>664.75</v>
      </c>
      <c r="M270" s="138">
        <f ca="1">L270/L$1838</f>
        <v>4.9098892911662886E-5</v>
      </c>
    </row>
    <row r="271" spans="1:13" ht="24" customHeight="1" x14ac:dyDescent="0.2">
      <c r="A271" s="137" t="s">
        <v>456</v>
      </c>
      <c r="B271" s="17" t="s">
        <v>198</v>
      </c>
      <c r="C271" s="18" t="s">
        <v>15</v>
      </c>
      <c r="D271" s="16" t="s">
        <v>199</v>
      </c>
      <c r="E271" s="19" t="s">
        <v>132</v>
      </c>
      <c r="F271" s="18">
        <v>157.4</v>
      </c>
      <c r="G271" s="20">
        <f>VLOOKUP(A271,ORCA,11,0)</f>
        <v>0.51</v>
      </c>
      <c r="H271" s="20">
        <f>VLOOKUP(A271,ORCA,12,0)</f>
        <v>0</v>
      </c>
      <c r="I271" s="20">
        <f t="shared" si="65"/>
        <v>80.27</v>
      </c>
      <c r="J271" s="20">
        <v>35.880000000000003</v>
      </c>
      <c r="K271" s="20">
        <v>4813.2</v>
      </c>
      <c r="L271" s="20">
        <f t="shared" si="57"/>
        <v>96.59</v>
      </c>
      <c r="M271" s="138">
        <f ca="1">L271/L$1838</f>
        <v>7.1342039358217649E-6</v>
      </c>
    </row>
    <row r="272" spans="1:13" ht="24" customHeight="1" x14ac:dyDescent="0.2">
      <c r="A272" s="140" t="s">
        <v>457</v>
      </c>
      <c r="B272" s="24"/>
      <c r="C272" s="24"/>
      <c r="D272" s="23" t="s">
        <v>205</v>
      </c>
      <c r="E272" s="24"/>
      <c r="F272" s="24"/>
      <c r="G272" s="24"/>
      <c r="H272" s="24"/>
      <c r="I272" s="24"/>
      <c r="J272" s="25"/>
      <c r="K272" s="25"/>
      <c r="L272" s="26">
        <f>SUM(L273:L278,L279,L281)</f>
        <v>1637.2399999999998</v>
      </c>
      <c r="M272" s="141">
        <f ca="1">SUM(M273:M278,M279,M281)</f>
        <v>1.2092767420938839E-4</v>
      </c>
    </row>
    <row r="273" spans="1:13" ht="26.1" customHeight="1" x14ac:dyDescent="0.2">
      <c r="A273" s="137" t="s">
        <v>458</v>
      </c>
      <c r="B273" s="17" t="s">
        <v>207</v>
      </c>
      <c r="C273" s="18" t="s">
        <v>15</v>
      </c>
      <c r="D273" s="16" t="s">
        <v>208</v>
      </c>
      <c r="E273" s="19" t="s">
        <v>18</v>
      </c>
      <c r="F273" s="18">
        <v>8</v>
      </c>
      <c r="G273" s="20">
        <f t="shared" ref="G273:G278" si="66">VLOOKUP(A273,ORCA,11,0)</f>
        <v>3.4299999999999997</v>
      </c>
      <c r="H273" s="20">
        <f t="shared" ref="H273:H278" si="67">VLOOKUP(A273,ORCA,12,0)</f>
        <v>0</v>
      </c>
      <c r="I273" s="20">
        <f t="shared" ref="I273:I278" si="68">TRUNC((G273+H273)*F273,2)</f>
        <v>27.44</v>
      </c>
      <c r="J273" s="20">
        <v>35.880000000000003</v>
      </c>
      <c r="K273" s="20">
        <v>4813.2</v>
      </c>
      <c r="L273" s="20">
        <f t="shared" si="57"/>
        <v>33.020000000000003</v>
      </c>
      <c r="M273" s="138">
        <f t="shared" ref="M273:M278" ca="1" si="69">L273/L$1838</f>
        <v>2.4388799457587192E-6</v>
      </c>
    </row>
    <row r="274" spans="1:13" ht="26.1" customHeight="1" x14ac:dyDescent="0.2">
      <c r="A274" s="137" t="s">
        <v>459</v>
      </c>
      <c r="B274" s="17" t="s">
        <v>216</v>
      </c>
      <c r="C274" s="18" t="s">
        <v>15</v>
      </c>
      <c r="D274" s="16" t="s">
        <v>217</v>
      </c>
      <c r="E274" s="19" t="s">
        <v>18</v>
      </c>
      <c r="F274" s="18">
        <v>6</v>
      </c>
      <c r="G274" s="20">
        <f t="shared" si="66"/>
        <v>4.58</v>
      </c>
      <c r="H274" s="20">
        <f t="shared" si="67"/>
        <v>0</v>
      </c>
      <c r="I274" s="20">
        <f t="shared" si="68"/>
        <v>27.48</v>
      </c>
      <c r="J274" s="20">
        <v>35.880000000000003</v>
      </c>
      <c r="K274" s="20">
        <v>4813.2</v>
      </c>
      <c r="L274" s="20">
        <f t="shared" si="57"/>
        <v>33.06</v>
      </c>
      <c r="M274" s="138">
        <f t="shared" ca="1" si="69"/>
        <v>2.4418343733126366E-6</v>
      </c>
    </row>
    <row r="275" spans="1:13" ht="26.1" customHeight="1" x14ac:dyDescent="0.2">
      <c r="A275" s="137" t="s">
        <v>460</v>
      </c>
      <c r="B275" s="17" t="s">
        <v>210</v>
      </c>
      <c r="C275" s="18" t="s">
        <v>15</v>
      </c>
      <c r="D275" s="16" t="s">
        <v>211</v>
      </c>
      <c r="E275" s="19" t="s">
        <v>18</v>
      </c>
      <c r="F275" s="18">
        <v>32</v>
      </c>
      <c r="G275" s="20">
        <f t="shared" si="66"/>
        <v>4.0500000000000007</v>
      </c>
      <c r="H275" s="20">
        <f t="shared" si="67"/>
        <v>0</v>
      </c>
      <c r="I275" s="20">
        <f t="shared" si="68"/>
        <v>129.6</v>
      </c>
      <c r="J275" s="20">
        <v>35.880000000000003</v>
      </c>
      <c r="K275" s="20">
        <v>4813.2</v>
      </c>
      <c r="L275" s="20">
        <f t="shared" si="57"/>
        <v>155.96</v>
      </c>
      <c r="M275" s="138">
        <f t="shared" ca="1" si="69"/>
        <v>1.1519313032723496E-5</v>
      </c>
    </row>
    <row r="276" spans="1:13" ht="39" customHeight="1" x14ac:dyDescent="0.2">
      <c r="A276" s="137" t="s">
        <v>461</v>
      </c>
      <c r="B276" s="17" t="s">
        <v>213</v>
      </c>
      <c r="C276" s="18" t="s">
        <v>15</v>
      </c>
      <c r="D276" s="16" t="s">
        <v>214</v>
      </c>
      <c r="E276" s="19" t="s">
        <v>18</v>
      </c>
      <c r="F276" s="18">
        <v>8</v>
      </c>
      <c r="G276" s="20">
        <f t="shared" si="66"/>
        <v>4.58</v>
      </c>
      <c r="H276" s="20">
        <f t="shared" si="67"/>
        <v>0</v>
      </c>
      <c r="I276" s="20">
        <f t="shared" si="68"/>
        <v>36.64</v>
      </c>
      <c r="J276" s="20">
        <v>35.880000000000003</v>
      </c>
      <c r="K276" s="20">
        <v>4813.2</v>
      </c>
      <c r="L276" s="20">
        <f t="shared" si="57"/>
        <v>44.09</v>
      </c>
      <c r="M276" s="138">
        <f t="shared" ca="1" si="69"/>
        <v>3.2565177713053281E-6</v>
      </c>
    </row>
    <row r="277" spans="1:13" ht="24" customHeight="1" x14ac:dyDescent="0.2">
      <c r="A277" s="137" t="s">
        <v>462</v>
      </c>
      <c r="B277" s="17" t="s">
        <v>224</v>
      </c>
      <c r="C277" s="18" t="s">
        <v>15</v>
      </c>
      <c r="D277" s="16" t="s">
        <v>225</v>
      </c>
      <c r="E277" s="19" t="s">
        <v>132</v>
      </c>
      <c r="F277" s="18">
        <v>274.63</v>
      </c>
      <c r="G277" s="20">
        <f t="shared" si="66"/>
        <v>0.51</v>
      </c>
      <c r="H277" s="20">
        <f t="shared" si="67"/>
        <v>0</v>
      </c>
      <c r="I277" s="20">
        <f t="shared" si="68"/>
        <v>140.06</v>
      </c>
      <c r="J277" s="20">
        <v>35.880000000000003</v>
      </c>
      <c r="K277" s="20">
        <v>4813.2</v>
      </c>
      <c r="L277" s="20">
        <f t="shared" si="57"/>
        <v>168.54</v>
      </c>
      <c r="M277" s="138">
        <f t="shared" ca="1" si="69"/>
        <v>1.2448480498430481E-5</v>
      </c>
    </row>
    <row r="278" spans="1:13" ht="26.1" customHeight="1" x14ac:dyDescent="0.2">
      <c r="A278" s="137" t="s">
        <v>463</v>
      </c>
      <c r="B278" s="17" t="s">
        <v>219</v>
      </c>
      <c r="C278" s="18" t="s">
        <v>15</v>
      </c>
      <c r="D278" s="16" t="s">
        <v>327</v>
      </c>
      <c r="E278" s="19" t="s">
        <v>17</v>
      </c>
      <c r="F278" s="18">
        <v>8.67</v>
      </c>
      <c r="G278" s="20">
        <f t="shared" si="66"/>
        <v>3.4299999999999997</v>
      </c>
      <c r="H278" s="20">
        <f t="shared" si="67"/>
        <v>0</v>
      </c>
      <c r="I278" s="20">
        <f t="shared" si="68"/>
        <v>29.73</v>
      </c>
      <c r="J278" s="20">
        <v>35.880000000000003</v>
      </c>
      <c r="K278" s="20">
        <v>4813.2</v>
      </c>
      <c r="L278" s="20">
        <f t="shared" si="57"/>
        <v>35.770000000000003</v>
      </c>
      <c r="M278" s="138">
        <f t="shared" ca="1" si="69"/>
        <v>2.6419968400905328E-6</v>
      </c>
    </row>
    <row r="279" spans="1:13" ht="26.1" customHeight="1" x14ac:dyDescent="0.2">
      <c r="A279" s="142" t="s">
        <v>464</v>
      </c>
      <c r="B279" s="28"/>
      <c r="C279" s="28"/>
      <c r="D279" s="27" t="s">
        <v>465</v>
      </c>
      <c r="E279" s="28"/>
      <c r="F279" s="28"/>
      <c r="G279" s="28"/>
      <c r="H279" s="28"/>
      <c r="I279" s="28"/>
      <c r="J279" s="29"/>
      <c r="K279" s="29"/>
      <c r="L279" s="30">
        <f>SUM(L280)</f>
        <v>32.69</v>
      </c>
      <c r="M279" s="143">
        <f ca="1">SUM(M280)</f>
        <v>2.4145059184389011E-6</v>
      </c>
    </row>
    <row r="280" spans="1:13" ht="24" customHeight="1" x14ac:dyDescent="0.2">
      <c r="A280" s="137" t="s">
        <v>466</v>
      </c>
      <c r="B280" s="17" t="s">
        <v>224</v>
      </c>
      <c r="C280" s="18" t="s">
        <v>15</v>
      </c>
      <c r="D280" s="16" t="s">
        <v>225</v>
      </c>
      <c r="E280" s="19" t="s">
        <v>132</v>
      </c>
      <c r="F280" s="18">
        <v>53.28</v>
      </c>
      <c r="G280" s="20">
        <f>VLOOKUP(A280,ORCA,11,0)</f>
        <v>0.51</v>
      </c>
      <c r="H280" s="20">
        <f>VLOOKUP(A280,ORCA,12,0)</f>
        <v>0</v>
      </c>
      <c r="I280" s="20">
        <f t="shared" ref="I280" si="70">TRUNC((G280+H280)*F280,2)</f>
        <v>27.17</v>
      </c>
      <c r="J280" s="20">
        <v>35.880000000000003</v>
      </c>
      <c r="K280" s="20">
        <v>4813.2</v>
      </c>
      <c r="L280" s="20">
        <f t="shared" si="57"/>
        <v>32.69</v>
      </c>
      <c r="M280" s="138">
        <f ca="1">L280/L$1838</f>
        <v>2.4145059184389011E-6</v>
      </c>
    </row>
    <row r="281" spans="1:13" ht="24" customHeight="1" x14ac:dyDescent="0.2">
      <c r="A281" s="142" t="s">
        <v>467</v>
      </c>
      <c r="B281" s="28"/>
      <c r="C281" s="28"/>
      <c r="D281" s="27" t="s">
        <v>468</v>
      </c>
      <c r="E281" s="28"/>
      <c r="F281" s="28"/>
      <c r="G281" s="28"/>
      <c r="H281" s="28"/>
      <c r="I281" s="28"/>
      <c r="J281" s="29"/>
      <c r="K281" s="29"/>
      <c r="L281" s="30">
        <f>SUM(L282:L284)</f>
        <v>1134.1099999999999</v>
      </c>
      <c r="M281" s="143">
        <f ca="1">SUM(M282:M284)</f>
        <v>8.3766145829328306E-5</v>
      </c>
    </row>
    <row r="282" spans="1:13" ht="51.95" customHeight="1" x14ac:dyDescent="0.2">
      <c r="A282" s="137" t="s">
        <v>469</v>
      </c>
      <c r="B282" s="17" t="s">
        <v>293</v>
      </c>
      <c r="C282" s="18" t="s">
        <v>15</v>
      </c>
      <c r="D282" s="16" t="s">
        <v>294</v>
      </c>
      <c r="E282" s="19" t="s">
        <v>50</v>
      </c>
      <c r="F282" s="18">
        <v>4.75</v>
      </c>
      <c r="G282" s="20">
        <f>VLOOKUP(A282,ORCA,11,0)</f>
        <v>143.41999999999999</v>
      </c>
      <c r="H282" s="20">
        <f>VLOOKUP(A282,ORCA,12,0)</f>
        <v>0</v>
      </c>
      <c r="I282" s="20">
        <f t="shared" ref="I282:I284" si="71">TRUNC((G282+H282)*F282,2)</f>
        <v>681.24</v>
      </c>
      <c r="J282" s="20">
        <v>35.880000000000003</v>
      </c>
      <c r="K282" s="20">
        <v>4813.2</v>
      </c>
      <c r="L282" s="20">
        <f t="shared" si="57"/>
        <v>819.8</v>
      </c>
      <c r="M282" s="138">
        <f ca="1">L282/L$1838</f>
        <v>6.0550992717534757E-5</v>
      </c>
    </row>
    <row r="283" spans="1:13" ht="39" customHeight="1" x14ac:dyDescent="0.2">
      <c r="A283" s="137" t="s">
        <v>470</v>
      </c>
      <c r="B283" s="17" t="s">
        <v>72</v>
      </c>
      <c r="C283" s="18" t="s">
        <v>15</v>
      </c>
      <c r="D283" s="16" t="s">
        <v>73</v>
      </c>
      <c r="E283" s="19" t="s">
        <v>50</v>
      </c>
      <c r="F283" s="18">
        <v>5.92</v>
      </c>
      <c r="G283" s="20">
        <f>VLOOKUP(A283,ORCA,11,0)</f>
        <v>30.47</v>
      </c>
      <c r="H283" s="20">
        <f>VLOOKUP(A283,ORCA,12,0)</f>
        <v>0</v>
      </c>
      <c r="I283" s="20">
        <f t="shared" si="71"/>
        <v>180.38</v>
      </c>
      <c r="J283" s="20">
        <v>35.880000000000003</v>
      </c>
      <c r="K283" s="20">
        <v>4813.2</v>
      </c>
      <c r="L283" s="20">
        <f t="shared" si="57"/>
        <v>217.06</v>
      </c>
      <c r="M283" s="138">
        <f ca="1">L283/L$1838</f>
        <v>1.6032201121332148E-5</v>
      </c>
    </row>
    <row r="284" spans="1:13" ht="39" customHeight="1" x14ac:dyDescent="0.2">
      <c r="A284" s="137" t="s">
        <v>471</v>
      </c>
      <c r="B284" s="17" t="s">
        <v>224</v>
      </c>
      <c r="C284" s="18" t="s">
        <v>15</v>
      </c>
      <c r="D284" s="16" t="s">
        <v>225</v>
      </c>
      <c r="E284" s="19" t="s">
        <v>132</v>
      </c>
      <c r="F284" s="18">
        <v>158.47999999999999</v>
      </c>
      <c r="G284" s="20">
        <f>VLOOKUP(A284,ORCA,11,0)</f>
        <v>0.51</v>
      </c>
      <c r="H284" s="20">
        <f>VLOOKUP(A284,ORCA,12,0)</f>
        <v>0</v>
      </c>
      <c r="I284" s="20">
        <f t="shared" si="71"/>
        <v>80.819999999999993</v>
      </c>
      <c r="J284" s="20">
        <v>35.880000000000003</v>
      </c>
      <c r="K284" s="20">
        <v>4813.2</v>
      </c>
      <c r="L284" s="20">
        <f t="shared" si="57"/>
        <v>97.25</v>
      </c>
      <c r="M284" s="138">
        <f ca="1">L284/L$1838</f>
        <v>7.1829519904614002E-6</v>
      </c>
    </row>
    <row r="285" spans="1:13" ht="26.1" customHeight="1" x14ac:dyDescent="0.2">
      <c r="A285" s="140" t="s">
        <v>472</v>
      </c>
      <c r="B285" s="24"/>
      <c r="C285" s="24"/>
      <c r="D285" s="23" t="s">
        <v>247</v>
      </c>
      <c r="E285" s="24"/>
      <c r="F285" s="24"/>
      <c r="G285" s="24"/>
      <c r="H285" s="24"/>
      <c r="I285" s="24"/>
      <c r="J285" s="25"/>
      <c r="K285" s="25"/>
      <c r="L285" s="26">
        <f>SUM(L286:L287)</f>
        <v>3691.02</v>
      </c>
      <c r="M285" s="141">
        <f ca="1">SUM(M286:M287)</f>
        <v>2.7262127975149445E-4</v>
      </c>
    </row>
    <row r="286" spans="1:13" ht="26.1" customHeight="1" x14ac:dyDescent="0.2">
      <c r="A286" s="137" t="s">
        <v>473</v>
      </c>
      <c r="B286" s="17" t="s">
        <v>178</v>
      </c>
      <c r="C286" s="18" t="s">
        <v>167</v>
      </c>
      <c r="D286" s="16" t="s">
        <v>362</v>
      </c>
      <c r="E286" s="19" t="s">
        <v>180</v>
      </c>
      <c r="F286" s="18">
        <v>107.86</v>
      </c>
      <c r="G286" s="20">
        <f>VLOOKUP(A286,ORCA,11,0)</f>
        <v>0</v>
      </c>
      <c r="H286" s="20">
        <f>VLOOKUP(A286,ORCA,12,0)</f>
        <v>27.78</v>
      </c>
      <c r="I286" s="20">
        <f t="shared" ref="I286:I287" si="72">TRUNC((G286+H286)*F286,2)</f>
        <v>2996.35</v>
      </c>
      <c r="J286" s="20">
        <v>35.880000000000003</v>
      </c>
      <c r="K286" s="20">
        <v>4813.2</v>
      </c>
      <c r="L286" s="20">
        <f t="shared" si="57"/>
        <v>3605.8</v>
      </c>
      <c r="M286" s="138">
        <f ca="1">L286/L$1838</f>
        <v>2.6632687184787368E-4</v>
      </c>
    </row>
    <row r="287" spans="1:13" ht="26.1" customHeight="1" x14ac:dyDescent="0.2">
      <c r="A287" s="137" t="s">
        <v>474</v>
      </c>
      <c r="B287" s="17" t="s">
        <v>475</v>
      </c>
      <c r="C287" s="18" t="s">
        <v>167</v>
      </c>
      <c r="D287" s="16" t="s">
        <v>476</v>
      </c>
      <c r="E287" s="19" t="s">
        <v>180</v>
      </c>
      <c r="F287" s="18">
        <v>4.08</v>
      </c>
      <c r="G287" s="20">
        <f>VLOOKUP(A287,ORCA,11,0)</f>
        <v>0</v>
      </c>
      <c r="H287" s="20">
        <f>VLOOKUP(A287,ORCA,12,0)</f>
        <v>17.36</v>
      </c>
      <c r="I287" s="20">
        <f t="shared" si="72"/>
        <v>70.819999999999993</v>
      </c>
      <c r="J287" s="20">
        <v>35.880000000000003</v>
      </c>
      <c r="K287" s="20">
        <v>4813.2</v>
      </c>
      <c r="L287" s="20">
        <f t="shared" si="57"/>
        <v>85.22</v>
      </c>
      <c r="M287" s="138">
        <f ca="1">L287/L$1838</f>
        <v>6.2944079036207767E-6</v>
      </c>
    </row>
    <row r="288" spans="1:13" ht="24" customHeight="1" x14ac:dyDescent="0.2">
      <c r="A288" s="136" t="s">
        <v>477</v>
      </c>
      <c r="B288" s="14"/>
      <c r="C288" s="14"/>
      <c r="D288" s="13" t="s">
        <v>99</v>
      </c>
      <c r="E288" s="14"/>
      <c r="F288" s="14"/>
      <c r="G288" s="14"/>
      <c r="H288" s="14"/>
      <c r="I288" s="14"/>
      <c r="J288" s="15"/>
      <c r="K288" s="15"/>
      <c r="L288" s="21">
        <f>SUM(L289,L298,L304,L318)</f>
        <v>123815.88</v>
      </c>
      <c r="M288" s="139">
        <f ca="1">SUM(M289,M298,M304,M318)</f>
        <v>9.1451261871129032E-3</v>
      </c>
    </row>
    <row r="289" spans="1:13" ht="26.1" customHeight="1" x14ac:dyDescent="0.2">
      <c r="A289" s="140" t="s">
        <v>478</v>
      </c>
      <c r="B289" s="24"/>
      <c r="C289" s="24"/>
      <c r="D289" s="23" t="s">
        <v>479</v>
      </c>
      <c r="E289" s="24"/>
      <c r="F289" s="24"/>
      <c r="G289" s="24"/>
      <c r="H289" s="24"/>
      <c r="I289" s="24"/>
      <c r="J289" s="25"/>
      <c r="K289" s="25"/>
      <c r="L289" s="26">
        <f>SUM(L290:L293,L294)</f>
        <v>24469.409999999996</v>
      </c>
      <c r="M289" s="141">
        <f ca="1">SUM(M290:M293,M294)</f>
        <v>1.8073274783024789E-3</v>
      </c>
    </row>
    <row r="290" spans="1:13" ht="51.95" customHeight="1" x14ac:dyDescent="0.2">
      <c r="A290" s="137" t="s">
        <v>480</v>
      </c>
      <c r="B290" s="17" t="s">
        <v>293</v>
      </c>
      <c r="C290" s="18" t="s">
        <v>15</v>
      </c>
      <c r="D290" s="16" t="s">
        <v>294</v>
      </c>
      <c r="E290" s="19" t="s">
        <v>50</v>
      </c>
      <c r="F290" s="18">
        <v>85.72</v>
      </c>
      <c r="G290" s="20">
        <f>VLOOKUP(A290,ORCA,11,0)</f>
        <v>143.41999999999999</v>
      </c>
      <c r="H290" s="20">
        <f>VLOOKUP(A290,ORCA,12,0)</f>
        <v>-9.9999999999909051E-3</v>
      </c>
      <c r="I290" s="20">
        <f t="shared" ref="I290:I293" si="73">TRUNC((G290+H290)*F290,2)</f>
        <v>12293.1</v>
      </c>
      <c r="J290" s="20">
        <v>35.880000000000003</v>
      </c>
      <c r="K290" s="20">
        <v>4813.2</v>
      </c>
      <c r="L290" s="20">
        <f t="shared" ref="L290:L317" si="74">TRUNC((I290*(1+$M$6)),2)</f>
        <v>14793.51</v>
      </c>
      <c r="M290" s="138">
        <f ca="1">L290/L$1838</f>
        <v>1.0926588390787724E-3</v>
      </c>
    </row>
    <row r="291" spans="1:13" ht="24" customHeight="1" x14ac:dyDescent="0.2">
      <c r="A291" s="137" t="s">
        <v>481</v>
      </c>
      <c r="B291" s="17" t="s">
        <v>140</v>
      </c>
      <c r="C291" s="18" t="s">
        <v>15</v>
      </c>
      <c r="D291" s="16" t="s">
        <v>261</v>
      </c>
      <c r="E291" s="19" t="s">
        <v>50</v>
      </c>
      <c r="F291" s="18">
        <v>16.920000000000002</v>
      </c>
      <c r="G291" s="20">
        <f>VLOOKUP(A291,ORCA,11,0)</f>
        <v>34.47</v>
      </c>
      <c r="H291" s="20">
        <f>VLOOKUP(A291,ORCA,12,0)</f>
        <v>0</v>
      </c>
      <c r="I291" s="20">
        <f t="shared" si="73"/>
        <v>583.23</v>
      </c>
      <c r="J291" s="20">
        <v>35.880000000000003</v>
      </c>
      <c r="K291" s="20">
        <v>4813.2</v>
      </c>
      <c r="L291" s="20">
        <f t="shared" si="74"/>
        <v>701.85</v>
      </c>
      <c r="M291" s="138">
        <f ca="1">L291/L$1838</f>
        <v>5.1839124467921168E-5</v>
      </c>
    </row>
    <row r="292" spans="1:13" ht="51.95" customHeight="1" x14ac:dyDescent="0.2">
      <c r="A292" s="137" t="s">
        <v>482</v>
      </c>
      <c r="B292" s="17" t="s">
        <v>483</v>
      </c>
      <c r="C292" s="18" t="s">
        <v>15</v>
      </c>
      <c r="D292" s="16" t="s">
        <v>484</v>
      </c>
      <c r="E292" s="19" t="s">
        <v>132</v>
      </c>
      <c r="F292" s="18">
        <v>169.2</v>
      </c>
      <c r="G292" s="20">
        <f>VLOOKUP(A292,ORCA,11,0)</f>
        <v>16.54</v>
      </c>
      <c r="H292" s="20">
        <f>VLOOKUP(A292,ORCA,12,0)</f>
        <v>0</v>
      </c>
      <c r="I292" s="20">
        <f t="shared" si="73"/>
        <v>2798.56</v>
      </c>
      <c r="J292" s="20">
        <v>35.880000000000003</v>
      </c>
      <c r="K292" s="20">
        <v>4813.2</v>
      </c>
      <c r="L292" s="20">
        <f t="shared" si="74"/>
        <v>3367.78</v>
      </c>
      <c r="M292" s="138">
        <f ca="1">L292/L$1838</f>
        <v>2.4874655068828891E-4</v>
      </c>
    </row>
    <row r="293" spans="1:13" ht="39" customHeight="1" x14ac:dyDescent="0.2">
      <c r="A293" s="137" t="s">
        <v>485</v>
      </c>
      <c r="B293" s="17" t="s">
        <v>486</v>
      </c>
      <c r="C293" s="18" t="s">
        <v>26</v>
      </c>
      <c r="D293" s="16" t="s">
        <v>487</v>
      </c>
      <c r="E293" s="19" t="s">
        <v>50</v>
      </c>
      <c r="F293" s="18">
        <v>8.36</v>
      </c>
      <c r="G293" s="20">
        <f>VLOOKUP(A293,ORCA,11,0)</f>
        <v>203.70999999999998</v>
      </c>
      <c r="H293" s="20">
        <f>VLOOKUP(A293,ORCA,12,0)</f>
        <v>20.58</v>
      </c>
      <c r="I293" s="20">
        <f t="shared" si="73"/>
        <v>1875.06</v>
      </c>
      <c r="J293" s="20">
        <v>35.880000000000003</v>
      </c>
      <c r="K293" s="20">
        <v>4813.2</v>
      </c>
      <c r="L293" s="20">
        <f t="shared" si="74"/>
        <v>2256.44</v>
      </c>
      <c r="M293" s="138">
        <f ca="1">L293/L$1838</f>
        <v>1.66662212744028E-4</v>
      </c>
    </row>
    <row r="294" spans="1:13" ht="24" customHeight="1" x14ac:dyDescent="0.2">
      <c r="A294" s="142" t="s">
        <v>488</v>
      </c>
      <c r="B294" s="28"/>
      <c r="C294" s="28"/>
      <c r="D294" s="27" t="s">
        <v>189</v>
      </c>
      <c r="E294" s="28"/>
      <c r="F294" s="28"/>
      <c r="G294" s="28"/>
      <c r="H294" s="28"/>
      <c r="I294" s="28"/>
      <c r="J294" s="29"/>
      <c r="K294" s="29"/>
      <c r="L294" s="30">
        <f>SUM(L295:L297)</f>
        <v>3349.83</v>
      </c>
      <c r="M294" s="143">
        <f ca="1">SUM(M295:M297)</f>
        <v>2.4742075132346849E-4</v>
      </c>
    </row>
    <row r="295" spans="1:13" ht="26.1" customHeight="1" x14ac:dyDescent="0.2">
      <c r="A295" s="137" t="s">
        <v>489</v>
      </c>
      <c r="B295" s="17" t="s">
        <v>194</v>
      </c>
      <c r="C295" s="18" t="s">
        <v>167</v>
      </c>
      <c r="D295" s="16" t="s">
        <v>195</v>
      </c>
      <c r="E295" s="19" t="s">
        <v>196</v>
      </c>
      <c r="F295" s="18">
        <v>80</v>
      </c>
      <c r="G295" s="20">
        <f>VLOOKUP(A295,ORCA,11,0)</f>
        <v>0</v>
      </c>
      <c r="H295" s="20">
        <f>VLOOKUP(A295,ORCA,12,0)</f>
        <v>13.81</v>
      </c>
      <c r="I295" s="20">
        <f t="shared" ref="I295:I297" si="75">TRUNC((G295+H295)*F295,2)</f>
        <v>1104.8</v>
      </c>
      <c r="J295" s="20">
        <v>35.880000000000003</v>
      </c>
      <c r="K295" s="20">
        <v>4813.2</v>
      </c>
      <c r="L295" s="20">
        <f t="shared" si="74"/>
        <v>1329.51</v>
      </c>
      <c r="M295" s="138">
        <f ca="1">L295/L$1838</f>
        <v>9.8198524430214245E-5</v>
      </c>
    </row>
    <row r="296" spans="1:13" ht="26.1" customHeight="1" x14ac:dyDescent="0.2">
      <c r="A296" s="137" t="s">
        <v>490</v>
      </c>
      <c r="B296" s="17" t="s">
        <v>491</v>
      </c>
      <c r="C296" s="18" t="s">
        <v>167</v>
      </c>
      <c r="D296" s="16" t="s">
        <v>492</v>
      </c>
      <c r="E296" s="19" t="s">
        <v>245</v>
      </c>
      <c r="F296" s="18">
        <v>8</v>
      </c>
      <c r="G296" s="20">
        <f>VLOOKUP(A296,ORCA,11,0)</f>
        <v>0</v>
      </c>
      <c r="H296" s="20">
        <f>VLOOKUP(A296,ORCA,12,0)</f>
        <v>164.9</v>
      </c>
      <c r="I296" s="20">
        <f t="shared" si="75"/>
        <v>1319.2</v>
      </c>
      <c r="J296" s="20">
        <v>35.880000000000003</v>
      </c>
      <c r="K296" s="20">
        <v>4813.2</v>
      </c>
      <c r="L296" s="20">
        <f t="shared" si="74"/>
        <v>1587.52</v>
      </c>
      <c r="M296" s="138">
        <f ca="1">L296/L$1838</f>
        <v>1.1725532075986921E-4</v>
      </c>
    </row>
    <row r="297" spans="1:13" ht="24" customHeight="1" x14ac:dyDescent="0.2">
      <c r="A297" s="137" t="s">
        <v>493</v>
      </c>
      <c r="B297" s="17" t="s">
        <v>232</v>
      </c>
      <c r="C297" s="18" t="s">
        <v>15</v>
      </c>
      <c r="D297" s="16" t="s">
        <v>233</v>
      </c>
      <c r="E297" s="19" t="s">
        <v>169</v>
      </c>
      <c r="F297" s="18">
        <v>26.86</v>
      </c>
      <c r="G297" s="20">
        <f>VLOOKUP(A297,ORCA,11,0)</f>
        <v>13.22</v>
      </c>
      <c r="H297" s="20">
        <f>VLOOKUP(A297,ORCA,12,0)</f>
        <v>0.16999999999999998</v>
      </c>
      <c r="I297" s="20">
        <f t="shared" si="75"/>
        <v>359.65</v>
      </c>
      <c r="J297" s="20">
        <v>35.880000000000003</v>
      </c>
      <c r="K297" s="20">
        <v>4813.2</v>
      </c>
      <c r="L297" s="20">
        <f t="shared" si="74"/>
        <v>432.8</v>
      </c>
      <c r="M297" s="138">
        <f ca="1">L297/L$1838</f>
        <v>3.1966906133385026E-5</v>
      </c>
    </row>
    <row r="298" spans="1:13" ht="39" customHeight="1" x14ac:dyDescent="0.2">
      <c r="A298" s="140" t="s">
        <v>494</v>
      </c>
      <c r="B298" s="24"/>
      <c r="C298" s="24"/>
      <c r="D298" s="23" t="s">
        <v>495</v>
      </c>
      <c r="E298" s="24"/>
      <c r="F298" s="24"/>
      <c r="G298" s="24"/>
      <c r="H298" s="24"/>
      <c r="I298" s="24"/>
      <c r="J298" s="25"/>
      <c r="K298" s="25"/>
      <c r="L298" s="26">
        <f>SUM(L299:L303)</f>
        <v>20673.54</v>
      </c>
      <c r="M298" s="141">
        <f ca="1">SUM(M299:M303)</f>
        <v>1.5269619053252788E-3</v>
      </c>
    </row>
    <row r="299" spans="1:13" ht="39" customHeight="1" x14ac:dyDescent="0.2">
      <c r="A299" s="137" t="s">
        <v>496</v>
      </c>
      <c r="B299" s="17" t="s">
        <v>497</v>
      </c>
      <c r="C299" s="18" t="s">
        <v>15</v>
      </c>
      <c r="D299" s="16" t="s">
        <v>498</v>
      </c>
      <c r="E299" s="19" t="s">
        <v>18</v>
      </c>
      <c r="F299" s="18">
        <v>7</v>
      </c>
      <c r="G299" s="20">
        <f>VLOOKUP(A299,ORCA,11,0)</f>
        <v>475.14</v>
      </c>
      <c r="H299" s="20">
        <f>VLOOKUP(A299,ORCA,12,0)</f>
        <v>0</v>
      </c>
      <c r="I299" s="20">
        <f t="shared" ref="I299:I303" si="76">TRUNC((G299+H299)*F299,2)</f>
        <v>3325.98</v>
      </c>
      <c r="J299" s="20">
        <v>35.880000000000003</v>
      </c>
      <c r="K299" s="20">
        <v>4813.2</v>
      </c>
      <c r="L299" s="20">
        <f t="shared" si="74"/>
        <v>4002.48</v>
      </c>
      <c r="M299" s="138">
        <f ca="1">L299/L$1838</f>
        <v>2.9562592990007143E-4</v>
      </c>
    </row>
    <row r="300" spans="1:13" ht="26.1" customHeight="1" x14ac:dyDescent="0.2">
      <c r="A300" s="249" t="s">
        <v>499</v>
      </c>
      <c r="B300" s="17" t="s">
        <v>500</v>
      </c>
      <c r="C300" s="18" t="s">
        <v>26</v>
      </c>
      <c r="D300" s="16" t="s">
        <v>501</v>
      </c>
      <c r="E300" s="19" t="s">
        <v>331</v>
      </c>
      <c r="F300" s="18">
        <v>11</v>
      </c>
      <c r="G300" s="20">
        <f>VLOOKUP(A300,ORCA,11,0)</f>
        <v>280.90000000000003</v>
      </c>
      <c r="H300" s="20">
        <f>VLOOKUP(A300,ORCA,12,0)</f>
        <v>0</v>
      </c>
      <c r="I300" s="20">
        <f t="shared" si="76"/>
        <v>3089.9</v>
      </c>
      <c r="J300" s="20">
        <v>35.880000000000003</v>
      </c>
      <c r="K300" s="20">
        <v>4813.2</v>
      </c>
      <c r="L300" s="20">
        <f t="shared" si="74"/>
        <v>3718.38</v>
      </c>
      <c r="M300" s="138">
        <f ca="1">L300/L$1838</f>
        <v>2.7464210819837389E-4</v>
      </c>
    </row>
    <row r="301" spans="1:13" ht="24" customHeight="1" x14ac:dyDescent="0.2">
      <c r="A301" s="137" t="s">
        <v>502</v>
      </c>
      <c r="B301" s="17" t="s">
        <v>293</v>
      </c>
      <c r="C301" s="18" t="s">
        <v>15</v>
      </c>
      <c r="D301" s="16" t="s">
        <v>294</v>
      </c>
      <c r="E301" s="19" t="s">
        <v>50</v>
      </c>
      <c r="F301" s="18">
        <v>58.18</v>
      </c>
      <c r="G301" s="20">
        <f>VLOOKUP(A301,ORCA,11,0)</f>
        <v>143.41999999999999</v>
      </c>
      <c r="H301" s="20">
        <f>VLOOKUP(A301,ORCA,12,0)</f>
        <v>0</v>
      </c>
      <c r="I301" s="20">
        <f t="shared" si="76"/>
        <v>8344.17</v>
      </c>
      <c r="J301" s="20">
        <v>35.880000000000003</v>
      </c>
      <c r="K301" s="20">
        <v>4813.2</v>
      </c>
      <c r="L301" s="20">
        <f t="shared" si="74"/>
        <v>10041.370000000001</v>
      </c>
      <c r="M301" s="138">
        <f ca="1">L301/L$1838</f>
        <v>7.416625051769603E-4</v>
      </c>
    </row>
    <row r="302" spans="1:13" ht="24" customHeight="1" x14ac:dyDescent="0.2">
      <c r="A302" s="249" t="s">
        <v>503</v>
      </c>
      <c r="B302" s="17" t="s">
        <v>504</v>
      </c>
      <c r="C302" s="18" t="s">
        <v>15</v>
      </c>
      <c r="D302" s="16" t="s">
        <v>505</v>
      </c>
      <c r="E302" s="19" t="s">
        <v>132</v>
      </c>
      <c r="F302" s="18">
        <v>406.17</v>
      </c>
      <c r="G302" s="20">
        <f>VLOOKUP(A302,ORCA,11,0)</f>
        <v>5.51</v>
      </c>
      <c r="H302" s="20">
        <f>VLOOKUP(A302,ORCA,12,0)</f>
        <v>0</v>
      </c>
      <c r="I302" s="20">
        <f t="shared" si="76"/>
        <v>2237.9899999999998</v>
      </c>
      <c r="J302" s="20">
        <v>35.880000000000003</v>
      </c>
      <c r="K302" s="20">
        <v>4813.2</v>
      </c>
      <c r="L302" s="20">
        <f t="shared" si="74"/>
        <v>2693.19</v>
      </c>
      <c r="M302" s="138">
        <f ca="1">L302/L$1838</f>
        <v>1.9892086859836234E-4</v>
      </c>
    </row>
    <row r="303" spans="1:13" ht="26.1" customHeight="1" x14ac:dyDescent="0.2">
      <c r="A303" s="249" t="s">
        <v>506</v>
      </c>
      <c r="B303" s="17" t="s">
        <v>507</v>
      </c>
      <c r="C303" s="18" t="s">
        <v>15</v>
      </c>
      <c r="D303" s="16" t="s">
        <v>508</v>
      </c>
      <c r="E303" s="19" t="s">
        <v>17</v>
      </c>
      <c r="F303" s="18">
        <v>23.48</v>
      </c>
      <c r="G303" s="20">
        <f>VLOOKUP(A303,ORCA,11,0)</f>
        <v>7.7200000000000006</v>
      </c>
      <c r="H303" s="20">
        <f>VLOOKUP(A303,ORCA,12,0)</f>
        <v>0</v>
      </c>
      <c r="I303" s="20">
        <f t="shared" si="76"/>
        <v>181.26</v>
      </c>
      <c r="J303" s="20">
        <v>35.880000000000003</v>
      </c>
      <c r="K303" s="20">
        <v>4813.2</v>
      </c>
      <c r="L303" s="20">
        <f t="shared" si="74"/>
        <v>218.12</v>
      </c>
      <c r="M303" s="138">
        <f ca="1">L303/L$1838</f>
        <v>1.6110493451510958E-5</v>
      </c>
    </row>
    <row r="304" spans="1:13" ht="24" customHeight="1" x14ac:dyDescent="0.2">
      <c r="A304" s="140" t="s">
        <v>509</v>
      </c>
      <c r="B304" s="24"/>
      <c r="C304" s="24"/>
      <c r="D304" s="23" t="s">
        <v>510</v>
      </c>
      <c r="E304" s="24"/>
      <c r="F304" s="24"/>
      <c r="G304" s="24"/>
      <c r="H304" s="24"/>
      <c r="I304" s="24"/>
      <c r="J304" s="25"/>
      <c r="K304" s="25"/>
      <c r="L304" s="26">
        <f>SUM(L305:L312,L313)</f>
        <v>63731.37000000001</v>
      </c>
      <c r="M304" s="141">
        <f ca="1">SUM(M305:M312,M313)</f>
        <v>4.7072428894224354E-3</v>
      </c>
    </row>
    <row r="305" spans="1:13" ht="26.1" customHeight="1" x14ac:dyDescent="0.2">
      <c r="A305" s="137" t="s">
        <v>511</v>
      </c>
      <c r="B305" s="17" t="s">
        <v>293</v>
      </c>
      <c r="C305" s="18" t="s">
        <v>15</v>
      </c>
      <c r="D305" s="16" t="s">
        <v>294</v>
      </c>
      <c r="E305" s="19" t="s">
        <v>50</v>
      </c>
      <c r="F305" s="18">
        <v>253.57</v>
      </c>
      <c r="G305" s="20">
        <f t="shared" ref="G305:G312" si="77">VLOOKUP(A305,ORCA,11,0)</f>
        <v>143.41999999999999</v>
      </c>
      <c r="H305" s="20">
        <f t="shared" ref="H305:H312" si="78">VLOOKUP(A305,ORCA,12,0)</f>
        <v>0</v>
      </c>
      <c r="I305" s="20">
        <f t="shared" ref="I305:I312" si="79">TRUNC((G305+H305)*F305,2)</f>
        <v>36367</v>
      </c>
      <c r="J305" s="20">
        <v>35.880000000000003</v>
      </c>
      <c r="K305" s="20">
        <v>4813.2</v>
      </c>
      <c r="L305" s="20">
        <f t="shared" si="74"/>
        <v>43764.04</v>
      </c>
      <c r="M305" s="138">
        <f t="shared" ref="M305:M312" ca="1" si="80">L305/L$1838</f>
        <v>3.2324421411684557E-3</v>
      </c>
    </row>
    <row r="306" spans="1:13" ht="24" customHeight="1" x14ac:dyDescent="0.2">
      <c r="A306" s="137" t="s">
        <v>512</v>
      </c>
      <c r="B306" s="17" t="s">
        <v>497</v>
      </c>
      <c r="C306" s="18" t="s">
        <v>15</v>
      </c>
      <c r="D306" s="16" t="s">
        <v>498</v>
      </c>
      <c r="E306" s="19" t="s">
        <v>18</v>
      </c>
      <c r="F306" s="18">
        <v>12</v>
      </c>
      <c r="G306" s="20">
        <f t="shared" si="77"/>
        <v>475.14</v>
      </c>
      <c r="H306" s="20">
        <f t="shared" si="78"/>
        <v>0</v>
      </c>
      <c r="I306" s="20">
        <f t="shared" si="79"/>
        <v>5701.68</v>
      </c>
      <c r="J306" s="20">
        <v>35.880000000000003</v>
      </c>
      <c r="K306" s="20">
        <v>4813.2</v>
      </c>
      <c r="L306" s="20">
        <f t="shared" si="74"/>
        <v>6861.4</v>
      </c>
      <c r="M306" s="138">
        <f t="shared" ca="1" si="80"/>
        <v>5.0678773046120148E-4</v>
      </c>
    </row>
    <row r="307" spans="1:13" ht="39" customHeight="1" x14ac:dyDescent="0.2">
      <c r="A307" s="137" t="s">
        <v>513</v>
      </c>
      <c r="B307" s="17" t="s">
        <v>229</v>
      </c>
      <c r="C307" s="18" t="s">
        <v>167</v>
      </c>
      <c r="D307" s="16" t="s">
        <v>230</v>
      </c>
      <c r="E307" s="19" t="s">
        <v>180</v>
      </c>
      <c r="F307" s="18">
        <v>6.89</v>
      </c>
      <c r="G307" s="20">
        <f t="shared" si="77"/>
        <v>27.63</v>
      </c>
      <c r="H307" s="20">
        <f t="shared" si="78"/>
        <v>46.21</v>
      </c>
      <c r="I307" s="20">
        <f t="shared" si="79"/>
        <v>508.75</v>
      </c>
      <c r="J307" s="20">
        <v>35.880000000000003</v>
      </c>
      <c r="K307" s="20">
        <v>4813.2</v>
      </c>
      <c r="L307" s="20">
        <f t="shared" si="74"/>
        <v>612.22</v>
      </c>
      <c r="M307" s="138">
        <f t="shared" ca="1" si="80"/>
        <v>4.5218990926481014E-5</v>
      </c>
    </row>
    <row r="308" spans="1:13" ht="26.1" customHeight="1" x14ac:dyDescent="0.2">
      <c r="A308" s="137" t="s">
        <v>514</v>
      </c>
      <c r="B308" s="17" t="s">
        <v>515</v>
      </c>
      <c r="C308" s="18" t="s">
        <v>167</v>
      </c>
      <c r="D308" s="16" t="s">
        <v>516</v>
      </c>
      <c r="E308" s="19" t="s">
        <v>331</v>
      </c>
      <c r="F308" s="18">
        <v>14</v>
      </c>
      <c r="G308" s="20">
        <f t="shared" si="77"/>
        <v>0</v>
      </c>
      <c r="H308" s="20">
        <f t="shared" si="78"/>
        <v>142.87</v>
      </c>
      <c r="I308" s="20">
        <f t="shared" si="79"/>
        <v>2000.18</v>
      </c>
      <c r="J308" s="20">
        <v>35.880000000000003</v>
      </c>
      <c r="K308" s="20">
        <v>4813.2</v>
      </c>
      <c r="L308" s="20">
        <f t="shared" si="74"/>
        <v>2407.0100000000002</v>
      </c>
      <c r="M308" s="138">
        <f t="shared" ca="1" si="80"/>
        <v>1.7778341666386114E-4</v>
      </c>
    </row>
    <row r="309" spans="1:13" ht="26.1" customHeight="1" x14ac:dyDescent="0.2">
      <c r="A309" s="137" t="s">
        <v>517</v>
      </c>
      <c r="B309" s="17" t="s">
        <v>500</v>
      </c>
      <c r="C309" s="18" t="s">
        <v>26</v>
      </c>
      <c r="D309" s="16" t="s">
        <v>501</v>
      </c>
      <c r="E309" s="19" t="s">
        <v>331</v>
      </c>
      <c r="F309" s="18">
        <v>8</v>
      </c>
      <c r="G309" s="20">
        <f t="shared" si="77"/>
        <v>280.90000000000003</v>
      </c>
      <c r="H309" s="20">
        <f t="shared" si="78"/>
        <v>0</v>
      </c>
      <c r="I309" s="20">
        <f t="shared" si="79"/>
        <v>2247.1999999999998</v>
      </c>
      <c r="J309" s="20">
        <v>35.880000000000003</v>
      </c>
      <c r="K309" s="20">
        <v>4813.2</v>
      </c>
      <c r="L309" s="20">
        <f t="shared" si="74"/>
        <v>2704.28</v>
      </c>
      <c r="M309" s="138">
        <f t="shared" ca="1" si="80"/>
        <v>1.9973998363768592E-4</v>
      </c>
    </row>
    <row r="310" spans="1:13" ht="24" customHeight="1" x14ac:dyDescent="0.2">
      <c r="A310" s="137" t="s">
        <v>518</v>
      </c>
      <c r="B310" s="17" t="s">
        <v>519</v>
      </c>
      <c r="C310" s="18" t="s">
        <v>520</v>
      </c>
      <c r="D310" s="16" t="s">
        <v>521</v>
      </c>
      <c r="E310" s="19" t="s">
        <v>50</v>
      </c>
      <c r="F310" s="18">
        <v>8.9600000000000009</v>
      </c>
      <c r="G310" s="20">
        <f>VLOOKUP(A310,ORCA,11,0)</f>
        <v>343.6</v>
      </c>
      <c r="H310" s="20">
        <f t="shared" si="78"/>
        <v>0</v>
      </c>
      <c r="I310" s="20">
        <f t="shared" si="79"/>
        <v>3078.65</v>
      </c>
      <c r="J310" s="20">
        <v>35.880000000000003</v>
      </c>
      <c r="K310" s="20">
        <v>4813.2</v>
      </c>
      <c r="L310" s="20">
        <f t="shared" si="74"/>
        <v>3704.84</v>
      </c>
      <c r="M310" s="138">
        <f t="shared" ca="1" si="80"/>
        <v>2.7364203447137291E-4</v>
      </c>
    </row>
    <row r="311" spans="1:13" ht="26.1" customHeight="1" x14ac:dyDescent="0.2">
      <c r="A311" s="137" t="s">
        <v>522</v>
      </c>
      <c r="B311" s="17" t="s">
        <v>475</v>
      </c>
      <c r="C311" s="18" t="s">
        <v>167</v>
      </c>
      <c r="D311" s="16" t="s">
        <v>476</v>
      </c>
      <c r="E311" s="19" t="s">
        <v>180</v>
      </c>
      <c r="F311" s="18">
        <v>12</v>
      </c>
      <c r="G311" s="20">
        <f t="shared" si="77"/>
        <v>0</v>
      </c>
      <c r="H311" s="20">
        <f t="shared" si="78"/>
        <v>17.36</v>
      </c>
      <c r="I311" s="20">
        <f t="shared" si="79"/>
        <v>208.32</v>
      </c>
      <c r="J311" s="20">
        <v>35.880000000000003</v>
      </c>
      <c r="K311" s="20">
        <v>4813.2</v>
      </c>
      <c r="L311" s="20">
        <f t="shared" si="74"/>
        <v>250.69</v>
      </c>
      <c r="M311" s="138">
        <f t="shared" ca="1" si="80"/>
        <v>1.8516136087288106E-5</v>
      </c>
    </row>
    <row r="312" spans="1:13" ht="26.1" customHeight="1" x14ac:dyDescent="0.2">
      <c r="A312" s="137" t="s">
        <v>523</v>
      </c>
      <c r="B312" s="17" t="s">
        <v>491</v>
      </c>
      <c r="C312" s="18" t="s">
        <v>167</v>
      </c>
      <c r="D312" s="16" t="s">
        <v>492</v>
      </c>
      <c r="E312" s="19" t="s">
        <v>245</v>
      </c>
      <c r="F312" s="18">
        <v>4</v>
      </c>
      <c r="G312" s="20">
        <f t="shared" si="77"/>
        <v>0</v>
      </c>
      <c r="H312" s="20">
        <f t="shared" si="78"/>
        <v>164.9</v>
      </c>
      <c r="I312" s="20">
        <f t="shared" si="79"/>
        <v>659.6</v>
      </c>
      <c r="J312" s="20">
        <v>35.880000000000003</v>
      </c>
      <c r="K312" s="20">
        <v>4813.2</v>
      </c>
      <c r="L312" s="20">
        <f t="shared" si="74"/>
        <v>793.76</v>
      </c>
      <c r="M312" s="138">
        <f t="shared" ca="1" si="80"/>
        <v>5.8627660379934607E-5</v>
      </c>
    </row>
    <row r="313" spans="1:13" ht="24" customHeight="1" x14ac:dyDescent="0.2">
      <c r="A313" s="142" t="s">
        <v>524</v>
      </c>
      <c r="B313" s="28"/>
      <c r="C313" s="28"/>
      <c r="D313" s="27" t="s">
        <v>525</v>
      </c>
      <c r="E313" s="28"/>
      <c r="F313" s="28"/>
      <c r="G313" s="28"/>
      <c r="H313" s="28"/>
      <c r="I313" s="28"/>
      <c r="J313" s="29"/>
      <c r="K313" s="29"/>
      <c r="L313" s="30">
        <f>SUM(L314:L317)</f>
        <v>2633.13</v>
      </c>
      <c r="M313" s="143">
        <f ca="1">SUM(M314:M317)</f>
        <v>1.9448479562615554E-4</v>
      </c>
    </row>
    <row r="314" spans="1:13" ht="24" customHeight="1" x14ac:dyDescent="0.2">
      <c r="A314" s="137" t="s">
        <v>526</v>
      </c>
      <c r="B314" s="17" t="s">
        <v>224</v>
      </c>
      <c r="C314" s="18" t="s">
        <v>15</v>
      </c>
      <c r="D314" s="16" t="s">
        <v>225</v>
      </c>
      <c r="E314" s="19" t="s">
        <v>132</v>
      </c>
      <c r="F314" s="18">
        <v>168.36</v>
      </c>
      <c r="G314" s="20">
        <f>VLOOKUP(A314,ORCA,11,0)</f>
        <v>0.51</v>
      </c>
      <c r="H314" s="20">
        <f>VLOOKUP(A314,ORCA,12,0)</f>
        <v>0</v>
      </c>
      <c r="I314" s="20">
        <f t="shared" ref="I314:I317" si="81">TRUNC((G314+H314)*F314,2)</f>
        <v>85.86</v>
      </c>
      <c r="J314" s="20">
        <v>35.880000000000003</v>
      </c>
      <c r="K314" s="20">
        <v>4813.2</v>
      </c>
      <c r="L314" s="20">
        <f t="shared" si="74"/>
        <v>103.32</v>
      </c>
      <c r="M314" s="138">
        <f ca="1">L314/L$1838</f>
        <v>7.6312863717683469E-6</v>
      </c>
    </row>
    <row r="315" spans="1:13" ht="26.1" customHeight="1" x14ac:dyDescent="0.2">
      <c r="A315" s="137" t="s">
        <v>527</v>
      </c>
      <c r="B315" s="17" t="s">
        <v>140</v>
      </c>
      <c r="C315" s="18" t="s">
        <v>15</v>
      </c>
      <c r="D315" s="16" t="s">
        <v>528</v>
      </c>
      <c r="E315" s="19" t="s">
        <v>50</v>
      </c>
      <c r="F315" s="18">
        <v>8.68</v>
      </c>
      <c r="G315" s="20">
        <f>VLOOKUP(A315,ORCA,11,0)</f>
        <v>34.47</v>
      </c>
      <c r="H315" s="20">
        <f>VLOOKUP(A315,ORCA,12,0)</f>
        <v>0</v>
      </c>
      <c r="I315" s="20">
        <f t="shared" si="81"/>
        <v>299.19</v>
      </c>
      <c r="J315" s="20">
        <v>35.880000000000003</v>
      </c>
      <c r="K315" s="20">
        <v>4813.2</v>
      </c>
      <c r="L315" s="20">
        <f t="shared" si="74"/>
        <v>360.04</v>
      </c>
      <c r="M315" s="138">
        <f ca="1">L315/L$1838</f>
        <v>2.6592802412809485E-5</v>
      </c>
    </row>
    <row r="316" spans="1:13" ht="39" customHeight="1" x14ac:dyDescent="0.2">
      <c r="A316" s="137" t="s">
        <v>529</v>
      </c>
      <c r="B316" s="17" t="s">
        <v>178</v>
      </c>
      <c r="C316" s="18" t="s">
        <v>167</v>
      </c>
      <c r="D316" s="16" t="s">
        <v>362</v>
      </c>
      <c r="E316" s="19" t="s">
        <v>180</v>
      </c>
      <c r="F316" s="18">
        <v>33.67</v>
      </c>
      <c r="G316" s="20">
        <f>VLOOKUP(A316,ORCA,11,0)</f>
        <v>0</v>
      </c>
      <c r="H316" s="20">
        <f>VLOOKUP(A316,ORCA,12,0)</f>
        <v>27.78</v>
      </c>
      <c r="I316" s="20">
        <f t="shared" si="81"/>
        <v>935.35</v>
      </c>
      <c r="J316" s="20">
        <v>35.880000000000003</v>
      </c>
      <c r="K316" s="20">
        <v>4813.2</v>
      </c>
      <c r="L316" s="20">
        <f t="shared" si="74"/>
        <v>1125.5999999999999</v>
      </c>
      <c r="M316" s="138">
        <f ca="1">L316/L$1838</f>
        <v>8.3137591367232405E-5</v>
      </c>
    </row>
    <row r="317" spans="1:13" ht="24" customHeight="1" x14ac:dyDescent="0.2">
      <c r="A317" s="137" t="s">
        <v>530</v>
      </c>
      <c r="B317" s="17" t="s">
        <v>293</v>
      </c>
      <c r="C317" s="18" t="s">
        <v>15</v>
      </c>
      <c r="D317" s="16" t="s">
        <v>294</v>
      </c>
      <c r="E317" s="19" t="s">
        <v>50</v>
      </c>
      <c r="F317" s="18">
        <v>6.05</v>
      </c>
      <c r="G317" s="20">
        <f>VLOOKUP(A317,ORCA,11,0)</f>
        <v>143.41999999999999</v>
      </c>
      <c r="H317" s="20">
        <f>VLOOKUP(A317,ORCA,12,0)</f>
        <v>0</v>
      </c>
      <c r="I317" s="20">
        <f t="shared" si="81"/>
        <v>867.69</v>
      </c>
      <c r="J317" s="20">
        <v>35.880000000000003</v>
      </c>
      <c r="K317" s="20">
        <v>4813.2</v>
      </c>
      <c r="L317" s="20">
        <f t="shared" si="74"/>
        <v>1044.17</v>
      </c>
      <c r="M317" s="138">
        <f ca="1">L317/L$1838</f>
        <v>7.7123115474345296E-5</v>
      </c>
    </row>
    <row r="318" spans="1:13" ht="26.1" customHeight="1" x14ac:dyDescent="0.2">
      <c r="A318" s="140" t="s">
        <v>531</v>
      </c>
      <c r="B318" s="24"/>
      <c r="C318" s="24"/>
      <c r="D318" s="23" t="s">
        <v>532</v>
      </c>
      <c r="E318" s="24"/>
      <c r="F318" s="24"/>
      <c r="G318" s="24"/>
      <c r="H318" s="24"/>
      <c r="I318" s="24"/>
      <c r="J318" s="25"/>
      <c r="K318" s="25"/>
      <c r="L318" s="26">
        <f>SUM(L319,L323,L327)</f>
        <v>14941.56</v>
      </c>
      <c r="M318" s="141">
        <f ca="1">SUM(M319,M323,M327)</f>
        <v>1.1035939140627087E-3</v>
      </c>
    </row>
    <row r="319" spans="1:13" ht="24" customHeight="1" x14ac:dyDescent="0.2">
      <c r="A319" s="142" t="s">
        <v>533</v>
      </c>
      <c r="B319" s="28"/>
      <c r="C319" s="28"/>
      <c r="D319" s="27" t="s">
        <v>534</v>
      </c>
      <c r="E319" s="28"/>
      <c r="F319" s="28"/>
      <c r="G319" s="28"/>
      <c r="H319" s="28"/>
      <c r="I319" s="28"/>
      <c r="J319" s="29"/>
      <c r="K319" s="29"/>
      <c r="L319" s="30">
        <f>SUM(L320:L322)</f>
        <v>3781.0599999999995</v>
      </c>
      <c r="M319" s="143">
        <f ca="1">SUM(M320:M322)</f>
        <v>2.7927169617536225E-4</v>
      </c>
    </row>
    <row r="320" spans="1:13" ht="33.75" customHeight="1" x14ac:dyDescent="0.2">
      <c r="A320" s="137" t="s">
        <v>535</v>
      </c>
      <c r="B320" s="17" t="s">
        <v>313</v>
      </c>
      <c r="C320" s="18" t="s">
        <v>15</v>
      </c>
      <c r="D320" s="16" t="s">
        <v>438</v>
      </c>
      <c r="E320" s="19" t="s">
        <v>17</v>
      </c>
      <c r="F320" s="18">
        <v>69.040000000000006</v>
      </c>
      <c r="G320" s="20">
        <f>VLOOKUP(A320,ORCA,11,0)</f>
        <v>2.75</v>
      </c>
      <c r="H320" s="20">
        <f>VLOOKUP(A320,ORCA,12,0)</f>
        <v>0</v>
      </c>
      <c r="I320" s="20">
        <f t="shared" ref="I320:I322" si="82">TRUNC((G320+H320)*F320,2)</f>
        <v>189.86</v>
      </c>
      <c r="J320" s="20">
        <v>35.880000000000003</v>
      </c>
      <c r="K320" s="20">
        <v>4813.2</v>
      </c>
      <c r="L320" s="20">
        <f t="shared" ref="L320:L339" si="83">TRUNC((I320*(1+$M$6)),2)</f>
        <v>228.47</v>
      </c>
      <c r="M320" s="138">
        <f ca="1">L320/L$1838</f>
        <v>1.6874951581087054E-5</v>
      </c>
    </row>
    <row r="321" spans="1:13" ht="32.25" customHeight="1" x14ac:dyDescent="0.2">
      <c r="A321" s="137" t="s">
        <v>536</v>
      </c>
      <c r="B321" s="17" t="s">
        <v>537</v>
      </c>
      <c r="C321" s="18" t="s">
        <v>167</v>
      </c>
      <c r="D321" s="16" t="s">
        <v>538</v>
      </c>
      <c r="E321" s="19" t="s">
        <v>180</v>
      </c>
      <c r="F321" s="18">
        <v>69.040000000000006</v>
      </c>
      <c r="G321" s="20">
        <f>VLOOKUP(A321,ORCA,11,0)</f>
        <v>0</v>
      </c>
      <c r="H321" s="20">
        <f>VLOOKUP(A321,ORCA,12,0)</f>
        <v>30.22</v>
      </c>
      <c r="I321" s="20">
        <f t="shared" si="82"/>
        <v>2086.38</v>
      </c>
      <c r="J321" s="20">
        <v>35.880000000000003</v>
      </c>
      <c r="K321" s="20">
        <v>4813.2</v>
      </c>
      <c r="L321" s="20">
        <f t="shared" si="83"/>
        <v>2510.7399999999998</v>
      </c>
      <c r="M321" s="138">
        <f ca="1">L321/L$1838</f>
        <v>1.854449859180571E-4</v>
      </c>
    </row>
    <row r="322" spans="1:13" ht="24" customHeight="1" x14ac:dyDescent="0.2">
      <c r="A322" s="137" t="s">
        <v>539</v>
      </c>
      <c r="B322" s="17" t="s">
        <v>540</v>
      </c>
      <c r="C322" s="18" t="s">
        <v>15</v>
      </c>
      <c r="D322" s="16" t="s">
        <v>541</v>
      </c>
      <c r="E322" s="19" t="s">
        <v>17</v>
      </c>
      <c r="F322" s="18">
        <v>69.040000000000006</v>
      </c>
      <c r="G322" s="20">
        <f>VLOOKUP(A322,ORCA,11,0)</f>
        <v>12.540000000000001</v>
      </c>
      <c r="H322" s="20">
        <f>VLOOKUP(A322,ORCA,12,0)</f>
        <v>0</v>
      </c>
      <c r="I322" s="20">
        <f t="shared" si="82"/>
        <v>865.76</v>
      </c>
      <c r="J322" s="20">
        <v>35.880000000000003</v>
      </c>
      <c r="K322" s="20">
        <v>4813.2</v>
      </c>
      <c r="L322" s="20">
        <f t="shared" si="83"/>
        <v>1041.8499999999999</v>
      </c>
      <c r="M322" s="138">
        <f ca="1">L322/L$1838</f>
        <v>7.6951758676218083E-5</v>
      </c>
    </row>
    <row r="323" spans="1:13" ht="24" customHeight="1" x14ac:dyDescent="0.2">
      <c r="A323" s="142" t="s">
        <v>542</v>
      </c>
      <c r="B323" s="28"/>
      <c r="C323" s="28"/>
      <c r="D323" s="27" t="s">
        <v>543</v>
      </c>
      <c r="E323" s="28"/>
      <c r="F323" s="28"/>
      <c r="G323" s="28"/>
      <c r="H323" s="28"/>
      <c r="I323" s="28"/>
      <c r="J323" s="29"/>
      <c r="K323" s="29"/>
      <c r="L323" s="30">
        <f>SUM(L324:L326)</f>
        <v>5693.98</v>
      </c>
      <c r="M323" s="143">
        <f ca="1">SUM(M324:M326)</f>
        <v>4.2056128508634864E-4</v>
      </c>
    </row>
    <row r="324" spans="1:13" ht="24" customHeight="1" x14ac:dyDescent="0.2">
      <c r="A324" s="137" t="s">
        <v>544</v>
      </c>
      <c r="B324" s="17" t="s">
        <v>486</v>
      </c>
      <c r="C324" s="18" t="s">
        <v>26</v>
      </c>
      <c r="D324" s="16" t="s">
        <v>487</v>
      </c>
      <c r="E324" s="19" t="s">
        <v>50</v>
      </c>
      <c r="F324" s="18">
        <v>7.2</v>
      </c>
      <c r="G324" s="20">
        <f>VLOOKUP(A324,ORCA,11,0)</f>
        <v>203.70999999999998</v>
      </c>
      <c r="H324" s="20">
        <f>VLOOKUP(A324,ORCA,12,0)</f>
        <v>20.58</v>
      </c>
      <c r="I324" s="20">
        <f t="shared" ref="I324:I326" si="84">TRUNC((G324+H324)*F324,2)</f>
        <v>1614.88</v>
      </c>
      <c r="J324" s="20">
        <v>35.880000000000003</v>
      </c>
      <c r="K324" s="20">
        <v>4813.2</v>
      </c>
      <c r="L324" s="20">
        <f t="shared" si="83"/>
        <v>1943.34</v>
      </c>
      <c r="M324" s="138">
        <f ca="1">L324/L$1838</f>
        <v>1.4353643106574044E-4</v>
      </c>
    </row>
    <row r="325" spans="1:13" ht="26.1" customHeight="1" x14ac:dyDescent="0.2">
      <c r="A325" s="137" t="s">
        <v>545</v>
      </c>
      <c r="B325" s="17" t="s">
        <v>540</v>
      </c>
      <c r="C325" s="18" t="s">
        <v>15</v>
      </c>
      <c r="D325" s="16" t="s">
        <v>541</v>
      </c>
      <c r="E325" s="19" t="s">
        <v>17</v>
      </c>
      <c r="F325" s="18">
        <v>203.84</v>
      </c>
      <c r="G325" s="20">
        <f>VLOOKUP(A325,ORCA,11,0)</f>
        <v>12.540000000000001</v>
      </c>
      <c r="H325" s="20">
        <f>VLOOKUP(A325,ORCA,12,0)</f>
        <v>0</v>
      </c>
      <c r="I325" s="20">
        <f t="shared" si="84"/>
        <v>2556.15</v>
      </c>
      <c r="J325" s="20">
        <v>35.880000000000003</v>
      </c>
      <c r="K325" s="20">
        <v>4813.2</v>
      </c>
      <c r="L325" s="20">
        <f t="shared" si="83"/>
        <v>3076.07</v>
      </c>
      <c r="M325" s="138">
        <f ca="1">L325/L$1838</f>
        <v>2.2720064914445861E-4</v>
      </c>
    </row>
    <row r="326" spans="1:13" ht="24" customHeight="1" x14ac:dyDescent="0.2">
      <c r="A326" s="137" t="s">
        <v>546</v>
      </c>
      <c r="B326" s="17" t="s">
        <v>313</v>
      </c>
      <c r="C326" s="18" t="s">
        <v>15</v>
      </c>
      <c r="D326" s="16" t="s">
        <v>438</v>
      </c>
      <c r="E326" s="19" t="s">
        <v>17</v>
      </c>
      <c r="F326" s="18">
        <v>203.84</v>
      </c>
      <c r="G326" s="20">
        <f>VLOOKUP(A326,ORCA,11,0)</f>
        <v>2.75</v>
      </c>
      <c r="H326" s="20">
        <f>VLOOKUP(A326,ORCA,12,0)</f>
        <v>0</v>
      </c>
      <c r="I326" s="20">
        <f t="shared" si="84"/>
        <v>560.55999999999995</v>
      </c>
      <c r="J326" s="20">
        <v>35.880000000000003</v>
      </c>
      <c r="K326" s="20">
        <v>4813.2</v>
      </c>
      <c r="L326" s="20">
        <f t="shared" si="83"/>
        <v>674.57</v>
      </c>
      <c r="M326" s="138">
        <f ca="1">L326/L$1838</f>
        <v>4.9824204876149584E-5</v>
      </c>
    </row>
    <row r="327" spans="1:13" ht="26.1" customHeight="1" x14ac:dyDescent="0.2">
      <c r="A327" s="142" t="s">
        <v>547</v>
      </c>
      <c r="B327" s="28"/>
      <c r="C327" s="28"/>
      <c r="D327" s="27" t="s">
        <v>548</v>
      </c>
      <c r="E327" s="28"/>
      <c r="F327" s="28"/>
      <c r="G327" s="28"/>
      <c r="H327" s="28"/>
      <c r="I327" s="28"/>
      <c r="J327" s="29"/>
      <c r="K327" s="29"/>
      <c r="L327" s="30">
        <f>SUM(L328:L330)</f>
        <v>5466.52</v>
      </c>
      <c r="M327" s="143">
        <f ca="1">SUM(M328:M330)</f>
        <v>4.0376093280099798E-4</v>
      </c>
    </row>
    <row r="328" spans="1:13" ht="26.1" customHeight="1" x14ac:dyDescent="0.2">
      <c r="A328" s="137" t="s">
        <v>549</v>
      </c>
      <c r="B328" s="17" t="s">
        <v>293</v>
      </c>
      <c r="C328" s="18" t="s">
        <v>15</v>
      </c>
      <c r="D328" s="16" t="s">
        <v>294</v>
      </c>
      <c r="E328" s="19" t="s">
        <v>50</v>
      </c>
      <c r="F328" s="18">
        <v>20.11</v>
      </c>
      <c r="G328" s="20">
        <f>VLOOKUP(A328,ORCA,11,0)</f>
        <v>143.41999999999999</v>
      </c>
      <c r="H328" s="20">
        <f>VLOOKUP(A328,ORCA,12,0)</f>
        <v>0</v>
      </c>
      <c r="I328" s="20">
        <f t="shared" ref="I328:I330" si="85">TRUNC((G328+H328)*F328,2)</f>
        <v>2884.17</v>
      </c>
      <c r="J328" s="20">
        <v>35.880000000000003</v>
      </c>
      <c r="K328" s="20">
        <v>4813.2</v>
      </c>
      <c r="L328" s="20">
        <f t="shared" si="83"/>
        <v>3470.81</v>
      </c>
      <c r="M328" s="138">
        <f ca="1">L328/L$1838</f>
        <v>2.5635641746029133E-4</v>
      </c>
    </row>
    <row r="329" spans="1:13" ht="24" customHeight="1" x14ac:dyDescent="0.2">
      <c r="A329" s="137" t="s">
        <v>550</v>
      </c>
      <c r="B329" s="17" t="s">
        <v>140</v>
      </c>
      <c r="C329" s="18" t="s">
        <v>15</v>
      </c>
      <c r="D329" s="16" t="s">
        <v>261</v>
      </c>
      <c r="E329" s="19" t="s">
        <v>50</v>
      </c>
      <c r="F329" s="18">
        <v>8.0399999999999991</v>
      </c>
      <c r="G329" s="20">
        <f>VLOOKUP(A329,ORCA,11,0)</f>
        <v>34.47</v>
      </c>
      <c r="H329" s="20">
        <f>VLOOKUP(A329,ORCA,12,0)</f>
        <v>0</v>
      </c>
      <c r="I329" s="20">
        <f t="shared" si="85"/>
        <v>277.13</v>
      </c>
      <c r="J329" s="20">
        <v>35.880000000000003</v>
      </c>
      <c r="K329" s="20">
        <v>4813.2</v>
      </c>
      <c r="L329" s="20">
        <f t="shared" si="83"/>
        <v>333.49</v>
      </c>
      <c r="M329" s="138">
        <f ca="1">L329/L$1838</f>
        <v>2.4631801123896888E-5</v>
      </c>
    </row>
    <row r="330" spans="1:13" ht="39" customHeight="1" x14ac:dyDescent="0.2">
      <c r="A330" s="137" t="s">
        <v>551</v>
      </c>
      <c r="B330" s="17" t="s">
        <v>519</v>
      </c>
      <c r="C330" s="18" t="s">
        <v>520</v>
      </c>
      <c r="D330" s="16" t="s">
        <v>552</v>
      </c>
      <c r="E330" s="19" t="s">
        <v>50</v>
      </c>
      <c r="F330" s="18">
        <v>4.0199999999999996</v>
      </c>
      <c r="G330" s="20">
        <f>VLOOKUP(A330,ORCA,11,0)</f>
        <v>343.6</v>
      </c>
      <c r="H330" s="20">
        <f>VLOOKUP(A330,ORCA,12,0)</f>
        <v>0</v>
      </c>
      <c r="I330" s="20">
        <f t="shared" si="85"/>
        <v>1381.27</v>
      </c>
      <c r="J330" s="20">
        <v>35.880000000000003</v>
      </c>
      <c r="K330" s="20">
        <v>4813.2</v>
      </c>
      <c r="L330" s="20">
        <f t="shared" si="83"/>
        <v>1662.22</v>
      </c>
      <c r="M330" s="138">
        <f ca="1">L330/L$1838</f>
        <v>1.2277271421680974E-4</v>
      </c>
    </row>
    <row r="331" spans="1:13" ht="26.1" customHeight="1" x14ac:dyDescent="0.2">
      <c r="A331" s="136" t="s">
        <v>553</v>
      </c>
      <c r="B331" s="14"/>
      <c r="C331" s="14"/>
      <c r="D331" s="13" t="s">
        <v>554</v>
      </c>
      <c r="E331" s="14"/>
      <c r="F331" s="14"/>
      <c r="G331" s="14"/>
      <c r="H331" s="14"/>
      <c r="I331" s="14"/>
      <c r="J331" s="15"/>
      <c r="K331" s="15"/>
      <c r="L331" s="21">
        <f>SUM(L332:L336)</f>
        <v>586.9</v>
      </c>
      <c r="M331" s="139">
        <f ca="1">SUM(M332:M336)</f>
        <v>4.3348838284851371E-5</v>
      </c>
    </row>
    <row r="332" spans="1:13" ht="39" customHeight="1" x14ac:dyDescent="0.2">
      <c r="A332" s="137" t="s">
        <v>555</v>
      </c>
      <c r="B332" s="17" t="s">
        <v>140</v>
      </c>
      <c r="C332" s="18" t="s">
        <v>15</v>
      </c>
      <c r="D332" s="16" t="s">
        <v>261</v>
      </c>
      <c r="E332" s="19" t="s">
        <v>50</v>
      </c>
      <c r="F332" s="18">
        <v>4.6900000000000004</v>
      </c>
      <c r="G332" s="20">
        <f>VLOOKUP(A332,ORCA,11,0)</f>
        <v>34.47</v>
      </c>
      <c r="H332" s="20">
        <f>VLOOKUP(A332,ORCA,12,0)</f>
        <v>0</v>
      </c>
      <c r="I332" s="20">
        <f t="shared" ref="I332:I336" si="86">TRUNC((G332+H332)*F332,2)</f>
        <v>161.66</v>
      </c>
      <c r="J332" s="20">
        <v>35.880000000000003</v>
      </c>
      <c r="K332" s="20">
        <v>4813.2</v>
      </c>
      <c r="L332" s="20">
        <f t="shared" si="83"/>
        <v>194.54</v>
      </c>
      <c r="M332" s="138">
        <f ca="1">L332/L$1838</f>
        <v>1.4368858408476717E-5</v>
      </c>
    </row>
    <row r="333" spans="1:13" ht="24" customHeight="1" x14ac:dyDescent="0.2">
      <c r="A333" s="137" t="s">
        <v>556</v>
      </c>
      <c r="B333" s="17" t="s">
        <v>224</v>
      </c>
      <c r="C333" s="18" t="s">
        <v>15</v>
      </c>
      <c r="D333" s="16" t="s">
        <v>225</v>
      </c>
      <c r="E333" s="19" t="s">
        <v>132</v>
      </c>
      <c r="F333" s="18">
        <v>10.68</v>
      </c>
      <c r="G333" s="20">
        <f>VLOOKUP(A333,ORCA,11,0)</f>
        <v>0.51</v>
      </c>
      <c r="H333" s="20">
        <f>VLOOKUP(A333,ORCA,12,0)</f>
        <v>0</v>
      </c>
      <c r="I333" s="20">
        <f t="shared" si="86"/>
        <v>5.44</v>
      </c>
      <c r="J333" s="20">
        <v>35.880000000000003</v>
      </c>
      <c r="K333" s="20">
        <v>4813.2</v>
      </c>
      <c r="L333" s="20">
        <f t="shared" si="83"/>
        <v>6.54</v>
      </c>
      <c r="M333" s="138">
        <f ca="1">L333/L$1838</f>
        <v>4.830489050654762E-7</v>
      </c>
    </row>
    <row r="334" spans="1:13" ht="26.1" customHeight="1" x14ac:dyDescent="0.2">
      <c r="A334" s="137" t="s">
        <v>557</v>
      </c>
      <c r="B334" s="17" t="s">
        <v>232</v>
      </c>
      <c r="C334" s="18" t="s">
        <v>15</v>
      </c>
      <c r="D334" s="16" t="s">
        <v>233</v>
      </c>
      <c r="E334" s="19" t="s">
        <v>169</v>
      </c>
      <c r="F334" s="18">
        <v>10.68</v>
      </c>
      <c r="G334" s="20">
        <f>VLOOKUP(A334,ORCA,11,0)</f>
        <v>13.22</v>
      </c>
      <c r="H334" s="20">
        <f>VLOOKUP(A334,ORCA,12,0)</f>
        <v>0.16999999999999998</v>
      </c>
      <c r="I334" s="20">
        <f t="shared" si="86"/>
        <v>143</v>
      </c>
      <c r="J334" s="20">
        <v>35.880000000000003</v>
      </c>
      <c r="K334" s="20">
        <v>4813.2</v>
      </c>
      <c r="L334" s="20">
        <f t="shared" si="83"/>
        <v>172.08</v>
      </c>
      <c r="M334" s="138">
        <f ca="1">L334/L$1838</f>
        <v>1.2709947336952163E-5</v>
      </c>
    </row>
    <row r="335" spans="1:13" ht="26.1" customHeight="1" x14ac:dyDescent="0.2">
      <c r="A335" s="137" t="s">
        <v>558</v>
      </c>
      <c r="B335" s="17" t="s">
        <v>178</v>
      </c>
      <c r="C335" s="18" t="s">
        <v>167</v>
      </c>
      <c r="D335" s="16" t="s">
        <v>362</v>
      </c>
      <c r="E335" s="19" t="s">
        <v>180</v>
      </c>
      <c r="F335" s="18">
        <v>5</v>
      </c>
      <c r="G335" s="20">
        <f>VLOOKUP(A335,ORCA,11,0)</f>
        <v>0</v>
      </c>
      <c r="H335" s="20">
        <f>VLOOKUP(A335,ORCA,12,0)</f>
        <v>27.78</v>
      </c>
      <c r="I335" s="20">
        <f t="shared" si="86"/>
        <v>138.9</v>
      </c>
      <c r="J335" s="20">
        <v>35.880000000000003</v>
      </c>
      <c r="K335" s="20">
        <v>4813.2</v>
      </c>
      <c r="L335" s="20">
        <f t="shared" si="83"/>
        <v>167.15</v>
      </c>
      <c r="M335" s="138">
        <f ca="1">L335/L$1838</f>
        <v>1.2345814140931857E-5</v>
      </c>
    </row>
    <row r="336" spans="1:13" ht="26.1" customHeight="1" x14ac:dyDescent="0.2">
      <c r="A336" s="137" t="s">
        <v>4689</v>
      </c>
      <c r="B336" s="17" t="s">
        <v>293</v>
      </c>
      <c r="C336" s="18" t="s">
        <v>15</v>
      </c>
      <c r="D336" s="16" t="s">
        <v>294</v>
      </c>
      <c r="E336" s="19" t="s">
        <v>50</v>
      </c>
      <c r="F336" s="18">
        <v>0.27</v>
      </c>
      <c r="G336" s="20">
        <f>VLOOKUP(A336,ORCA,11,0)</f>
        <v>143.41999999999999</v>
      </c>
      <c r="H336" s="20">
        <f>VLOOKUP(A336,ORCA,12,0)</f>
        <v>0</v>
      </c>
      <c r="I336" s="20">
        <f t="shared" si="86"/>
        <v>38.72</v>
      </c>
      <c r="J336" s="20">
        <v>35.880000000000003</v>
      </c>
      <c r="K336" s="20">
        <v>4813.2</v>
      </c>
      <c r="L336" s="20">
        <f t="shared" si="83"/>
        <v>46.59</v>
      </c>
      <c r="M336" s="138">
        <f ca="1">L336/L$1838</f>
        <v>3.4411694934251584E-6</v>
      </c>
    </row>
    <row r="337" spans="1:13" ht="26.1" customHeight="1" x14ac:dyDescent="0.2">
      <c r="A337" s="136" t="s">
        <v>559</v>
      </c>
      <c r="B337" s="14"/>
      <c r="C337" s="14"/>
      <c r="D337" s="13" t="s">
        <v>560</v>
      </c>
      <c r="E337" s="14"/>
      <c r="F337" s="14"/>
      <c r="G337" s="14"/>
      <c r="H337" s="14"/>
      <c r="I337" s="14"/>
      <c r="J337" s="15"/>
      <c r="K337" s="15"/>
      <c r="L337" s="21">
        <f>SUM(L338:L339)</f>
        <v>3491.9300000000003</v>
      </c>
      <c r="M337" s="139">
        <f ca="1">SUM(M338:M339)</f>
        <v>2.5791635520875967E-4</v>
      </c>
    </row>
    <row r="338" spans="1:13" ht="39" customHeight="1" x14ac:dyDescent="0.2">
      <c r="A338" s="137" t="s">
        <v>561</v>
      </c>
      <c r="B338" s="17" t="s">
        <v>178</v>
      </c>
      <c r="C338" s="18" t="s">
        <v>167</v>
      </c>
      <c r="D338" s="16" t="s">
        <v>362</v>
      </c>
      <c r="E338" s="19" t="s">
        <v>180</v>
      </c>
      <c r="F338" s="18">
        <v>101.4</v>
      </c>
      <c r="G338" s="20">
        <f>VLOOKUP(A338,ORCA,11,0)</f>
        <v>0</v>
      </c>
      <c r="H338" s="20">
        <f>VLOOKUP(A338,ORCA,12,0)</f>
        <v>27.78</v>
      </c>
      <c r="I338" s="20">
        <f t="shared" ref="I338:I339" si="87">TRUNC((G338+H338)*F338,2)</f>
        <v>2816.89</v>
      </c>
      <c r="J338" s="20">
        <v>35.880000000000003</v>
      </c>
      <c r="K338" s="20">
        <v>4813.2</v>
      </c>
      <c r="L338" s="20">
        <f t="shared" si="83"/>
        <v>3389.84</v>
      </c>
      <c r="M338" s="138">
        <f ca="1">L338/L$1838</f>
        <v>2.5037591748427426E-4</v>
      </c>
    </row>
    <row r="339" spans="1:13" ht="39" customHeight="1" x14ac:dyDescent="0.2">
      <c r="A339" s="137" t="s">
        <v>562</v>
      </c>
      <c r="B339" s="17" t="s">
        <v>3597</v>
      </c>
      <c r="C339" s="18" t="s">
        <v>167</v>
      </c>
      <c r="D339" s="16" t="s">
        <v>445</v>
      </c>
      <c r="E339" s="19" t="s">
        <v>169</v>
      </c>
      <c r="F339" s="18">
        <v>25.79</v>
      </c>
      <c r="G339" s="20">
        <v>3.29</v>
      </c>
      <c r="H339" s="20">
        <f>VLOOKUP(A339,ORCA,12,0)</f>
        <v>0</v>
      </c>
      <c r="I339" s="20">
        <f t="shared" si="87"/>
        <v>84.84</v>
      </c>
      <c r="J339" s="20">
        <v>35.880000000000003</v>
      </c>
      <c r="K339" s="20">
        <v>4813.2</v>
      </c>
      <c r="L339" s="20">
        <f t="shared" si="83"/>
        <v>102.09</v>
      </c>
      <c r="M339" s="138">
        <f ca="1">L339/L$1838</f>
        <v>7.5404377244853921E-6</v>
      </c>
    </row>
    <row r="340" spans="1:13" ht="24" customHeight="1" x14ac:dyDescent="0.2">
      <c r="A340" s="135" t="s">
        <v>563</v>
      </c>
      <c r="B340" s="11"/>
      <c r="C340" s="11"/>
      <c r="D340" s="10" t="s">
        <v>564</v>
      </c>
      <c r="E340" s="11"/>
      <c r="F340" s="11"/>
      <c r="G340" s="11"/>
      <c r="H340" s="11"/>
      <c r="I340" s="11"/>
      <c r="J340" s="12"/>
      <c r="K340" s="12"/>
      <c r="L340" s="12">
        <f>SUM(L341,L405,L426,L459,L465)</f>
        <v>2938751.93</v>
      </c>
      <c r="M340" s="163">
        <f ca="1">SUM(M341,M405,M426,M459,M465)</f>
        <v>0.21705824190299006</v>
      </c>
    </row>
    <row r="341" spans="1:13" ht="24" customHeight="1" x14ac:dyDescent="0.2">
      <c r="A341" s="136" t="s">
        <v>565</v>
      </c>
      <c r="B341" s="14"/>
      <c r="C341" s="14"/>
      <c r="D341" s="13" t="s">
        <v>136</v>
      </c>
      <c r="E341" s="14"/>
      <c r="F341" s="14"/>
      <c r="G341" s="14"/>
      <c r="H341" s="14"/>
      <c r="I341" s="14"/>
      <c r="J341" s="15"/>
      <c r="K341" s="15"/>
      <c r="L341" s="21">
        <f>L342+L364+L377+L371+L389+L399+L403</f>
        <v>1421363.49</v>
      </c>
      <c r="M341" s="139">
        <f ca="1">M342+M364+M371+M377+M389+M399+M403</f>
        <v>0.1049828864747009</v>
      </c>
    </row>
    <row r="342" spans="1:13" ht="39" customHeight="1" x14ac:dyDescent="0.2">
      <c r="A342" s="140" t="s">
        <v>566</v>
      </c>
      <c r="B342" s="24"/>
      <c r="C342" s="24"/>
      <c r="D342" s="23" t="s">
        <v>138</v>
      </c>
      <c r="E342" s="24"/>
      <c r="F342" s="24"/>
      <c r="G342" s="24"/>
      <c r="H342" s="24"/>
      <c r="I342" s="24"/>
      <c r="J342" s="25"/>
      <c r="K342" s="25"/>
      <c r="L342" s="26">
        <f>SUM(L343:L348)+L349+L354</f>
        <v>210097.5</v>
      </c>
      <c r="M342" s="141">
        <f ca="1">SUM(M343:M348,M349,M354)</f>
        <v>1.5517946075228422E-2</v>
      </c>
    </row>
    <row r="343" spans="1:13" ht="24" customHeight="1" x14ac:dyDescent="0.2">
      <c r="A343" s="137" t="s">
        <v>567</v>
      </c>
      <c r="B343" s="17" t="s">
        <v>568</v>
      </c>
      <c r="C343" s="18" t="s">
        <v>569</v>
      </c>
      <c r="D343" s="16" t="s">
        <v>570</v>
      </c>
      <c r="E343" s="19" t="s">
        <v>17</v>
      </c>
      <c r="F343" s="18">
        <v>1053.6300000000001</v>
      </c>
      <c r="G343" s="20">
        <f t="shared" ref="G343:G348" si="88">VLOOKUP(A343,ORCA,11,0)</f>
        <v>7.92</v>
      </c>
      <c r="H343" s="20">
        <f t="shared" ref="H343:H348" si="89">VLOOKUP(A343,ORCA,12,0)</f>
        <v>0</v>
      </c>
      <c r="I343" s="20">
        <f t="shared" ref="I343:I348" si="90">TRUNC((G343+H343)*F343,2)</f>
        <v>8344.74</v>
      </c>
      <c r="J343" s="20">
        <v>35.880000000000003</v>
      </c>
      <c r="K343" s="20">
        <v>4813.2</v>
      </c>
      <c r="L343" s="20">
        <f t="shared" ref="L343:L376" si="91">TRUNC((I343*(1+$M$6)),2)</f>
        <v>10042.06</v>
      </c>
      <c r="M343" s="138">
        <f t="shared" ref="M343:M348" ca="1" si="92">L343/L$1838</f>
        <v>7.4171346905226531E-4</v>
      </c>
    </row>
    <row r="344" spans="1:13" ht="26.1" customHeight="1" x14ac:dyDescent="0.2">
      <c r="A344" s="137" t="s">
        <v>571</v>
      </c>
      <c r="B344" s="17" t="s">
        <v>350</v>
      </c>
      <c r="C344" s="18" t="s">
        <v>15</v>
      </c>
      <c r="D344" s="16" t="s">
        <v>396</v>
      </c>
      <c r="E344" s="19" t="s">
        <v>17</v>
      </c>
      <c r="F344" s="18">
        <v>1053.6300000000001</v>
      </c>
      <c r="G344" s="20">
        <f t="shared" si="88"/>
        <v>3.4299999999999997</v>
      </c>
      <c r="H344" s="20">
        <f t="shared" si="89"/>
        <v>6.17</v>
      </c>
      <c r="I344" s="20">
        <f t="shared" si="90"/>
        <v>10114.84</v>
      </c>
      <c r="J344" s="20">
        <v>35.880000000000003</v>
      </c>
      <c r="K344" s="20">
        <v>4813.2</v>
      </c>
      <c r="L344" s="20">
        <f t="shared" si="91"/>
        <v>12172.19</v>
      </c>
      <c r="M344" s="138">
        <f t="shared" ca="1" si="92"/>
        <v>8.9904633818791108E-4</v>
      </c>
    </row>
    <row r="345" spans="1:13" ht="26.1" customHeight="1" x14ac:dyDescent="0.2">
      <c r="A345" s="137" t="s">
        <v>572</v>
      </c>
      <c r="B345" s="17" t="s">
        <v>573</v>
      </c>
      <c r="C345" s="18" t="s">
        <v>569</v>
      </c>
      <c r="D345" s="16" t="s">
        <v>574</v>
      </c>
      <c r="E345" s="19" t="s">
        <v>17</v>
      </c>
      <c r="F345" s="18">
        <v>1053.6300000000001</v>
      </c>
      <c r="G345" s="20">
        <f t="shared" si="88"/>
        <v>11.759999999999998</v>
      </c>
      <c r="H345" s="20">
        <f t="shared" si="89"/>
        <v>1.9900000000000002</v>
      </c>
      <c r="I345" s="20">
        <f t="shared" si="90"/>
        <v>14487.41</v>
      </c>
      <c r="J345" s="20">
        <v>35.880000000000003</v>
      </c>
      <c r="K345" s="20">
        <v>4813.2</v>
      </c>
      <c r="L345" s="20">
        <f t="shared" si="91"/>
        <v>17434.14</v>
      </c>
      <c r="M345" s="138">
        <f t="shared" ca="1" si="92"/>
        <v>1.2876975898712874E-3</v>
      </c>
    </row>
    <row r="346" spans="1:13" ht="26.1" customHeight="1" x14ac:dyDescent="0.2">
      <c r="A346" s="137" t="s">
        <v>575</v>
      </c>
      <c r="B346" s="17" t="s">
        <v>576</v>
      </c>
      <c r="C346" s="18" t="s">
        <v>569</v>
      </c>
      <c r="D346" s="16" t="s">
        <v>577</v>
      </c>
      <c r="E346" s="19" t="s">
        <v>17</v>
      </c>
      <c r="F346" s="18">
        <v>210.73</v>
      </c>
      <c r="G346" s="20">
        <f t="shared" si="88"/>
        <v>37.660000000000004</v>
      </c>
      <c r="H346" s="20">
        <f t="shared" si="89"/>
        <v>257.47000000000003</v>
      </c>
      <c r="I346" s="20">
        <f t="shared" si="90"/>
        <v>62192.74</v>
      </c>
      <c r="J346" s="20">
        <v>35.880000000000003</v>
      </c>
      <c r="K346" s="20">
        <v>4813.2</v>
      </c>
      <c r="L346" s="20">
        <f t="shared" si="91"/>
        <v>74842.740000000005</v>
      </c>
      <c r="M346" s="138">
        <f t="shared" ca="1" si="92"/>
        <v>5.5279363316666844E-3</v>
      </c>
    </row>
    <row r="347" spans="1:13" ht="24" customHeight="1" x14ac:dyDescent="0.2">
      <c r="A347" s="137" t="s">
        <v>578</v>
      </c>
      <c r="B347" s="17">
        <v>2322</v>
      </c>
      <c r="C347" s="18" t="s">
        <v>569</v>
      </c>
      <c r="D347" s="16" t="s">
        <v>3632</v>
      </c>
      <c r="E347" s="19" t="s">
        <v>17</v>
      </c>
      <c r="F347" s="18">
        <v>1053.6300000000001</v>
      </c>
      <c r="G347" s="20">
        <f t="shared" si="88"/>
        <v>12.02</v>
      </c>
      <c r="H347" s="20">
        <f t="shared" si="89"/>
        <v>0.7</v>
      </c>
      <c r="I347" s="20">
        <f t="shared" si="90"/>
        <v>13402.17</v>
      </c>
      <c r="J347" s="20">
        <v>35.880000000000003</v>
      </c>
      <c r="K347" s="20">
        <v>4813.2</v>
      </c>
      <c r="L347" s="20">
        <f t="shared" si="91"/>
        <v>16128.17</v>
      </c>
      <c r="M347" s="138">
        <f t="shared" ca="1" si="92"/>
        <v>1.1912377460565535E-3</v>
      </c>
    </row>
    <row r="348" spans="1:13" ht="26.1" customHeight="1" x14ac:dyDescent="0.2">
      <c r="A348" s="137" t="s">
        <v>581</v>
      </c>
      <c r="B348" s="17" t="s">
        <v>582</v>
      </c>
      <c r="C348" s="18" t="s">
        <v>167</v>
      </c>
      <c r="D348" s="16" t="s">
        <v>583</v>
      </c>
      <c r="E348" s="19" t="s">
        <v>180</v>
      </c>
      <c r="F348" s="18">
        <v>210.73</v>
      </c>
      <c r="G348" s="20">
        <f t="shared" si="88"/>
        <v>0</v>
      </c>
      <c r="H348" s="20">
        <f t="shared" si="89"/>
        <v>149.91999999999999</v>
      </c>
      <c r="I348" s="20">
        <f t="shared" si="90"/>
        <v>31592.639999999999</v>
      </c>
      <c r="J348" s="20">
        <v>35.880000000000003</v>
      </c>
      <c r="K348" s="20">
        <v>4813.2</v>
      </c>
      <c r="L348" s="20">
        <f t="shared" si="91"/>
        <v>38018.58</v>
      </c>
      <c r="M348" s="138">
        <f t="shared" ca="1" si="92"/>
        <v>2.8080785078202159E-3</v>
      </c>
    </row>
    <row r="349" spans="1:13" ht="39" customHeight="1" x14ac:dyDescent="0.2">
      <c r="A349" s="142" t="s">
        <v>584</v>
      </c>
      <c r="B349" s="28"/>
      <c r="C349" s="28"/>
      <c r="D349" s="27" t="s">
        <v>585</v>
      </c>
      <c r="E349" s="28"/>
      <c r="F349" s="28"/>
      <c r="G349" s="28"/>
      <c r="H349" s="28"/>
      <c r="I349" s="28"/>
      <c r="J349" s="29"/>
      <c r="K349" s="29"/>
      <c r="L349" s="30">
        <f>SUM(L350:L353)</f>
        <v>21332.29</v>
      </c>
      <c r="M349" s="143">
        <f ca="1">SUM(M350:M353)</f>
        <v>1.5756176341038541E-3</v>
      </c>
    </row>
    <row r="350" spans="1:13" ht="26.1" customHeight="1" x14ac:dyDescent="0.2">
      <c r="A350" s="137" t="s">
        <v>586</v>
      </c>
      <c r="B350" s="17" t="s">
        <v>582</v>
      </c>
      <c r="C350" s="18" t="s">
        <v>167</v>
      </c>
      <c r="D350" s="16" t="s">
        <v>583</v>
      </c>
      <c r="E350" s="19" t="s">
        <v>180</v>
      </c>
      <c r="F350" s="18">
        <v>30.7</v>
      </c>
      <c r="G350" s="20">
        <f>VLOOKUP(A350,ORCA,11,0)</f>
        <v>0</v>
      </c>
      <c r="H350" s="20">
        <f>VLOOKUP(A350,ORCA,12,0)</f>
        <v>149.91999999999999</v>
      </c>
      <c r="I350" s="20">
        <f t="shared" ref="I350:I353" si="93">TRUNC((G350+H350)*F350,2)</f>
        <v>4602.54</v>
      </c>
      <c r="J350" s="20">
        <v>35.880000000000003</v>
      </c>
      <c r="K350" s="20">
        <v>4813.2</v>
      </c>
      <c r="L350" s="20">
        <f t="shared" si="91"/>
        <v>5538.69</v>
      </c>
      <c r="M350" s="138">
        <f ca="1">L350/L$1838</f>
        <v>4.090914587151532E-4</v>
      </c>
    </row>
    <row r="351" spans="1:13" ht="26.1" customHeight="1" x14ac:dyDescent="0.2">
      <c r="A351" s="137" t="s">
        <v>587</v>
      </c>
      <c r="B351" s="17">
        <v>2322</v>
      </c>
      <c r="C351" s="18" t="s">
        <v>569</v>
      </c>
      <c r="D351" s="16" t="s">
        <v>3632</v>
      </c>
      <c r="E351" s="19" t="s">
        <v>17</v>
      </c>
      <c r="F351" s="18">
        <v>153.52000000000001</v>
      </c>
      <c r="G351" s="20">
        <f>VLOOKUP(A351,ORCA,11,0)</f>
        <v>12.02</v>
      </c>
      <c r="H351" s="20">
        <f>VLOOKUP(A351,ORCA,12,0)</f>
        <v>0.7</v>
      </c>
      <c r="I351" s="20">
        <f t="shared" si="93"/>
        <v>1952.77</v>
      </c>
      <c r="J351" s="20">
        <v>35.880000000000003</v>
      </c>
      <c r="K351" s="20">
        <v>4813.2</v>
      </c>
      <c r="L351" s="20">
        <f t="shared" si="91"/>
        <v>2349.96</v>
      </c>
      <c r="M351" s="138">
        <f ca="1">L351/L$1838</f>
        <v>1.7356966436508659E-4</v>
      </c>
    </row>
    <row r="352" spans="1:13" ht="24" customHeight="1" x14ac:dyDescent="0.2">
      <c r="A352" s="137" t="s">
        <v>588</v>
      </c>
      <c r="B352" s="17" t="s">
        <v>573</v>
      </c>
      <c r="C352" s="18" t="s">
        <v>569</v>
      </c>
      <c r="D352" s="16" t="s">
        <v>574</v>
      </c>
      <c r="E352" s="19" t="s">
        <v>17</v>
      </c>
      <c r="F352" s="18">
        <v>153.52000000000001</v>
      </c>
      <c r="G352" s="20">
        <f>VLOOKUP(A352,ORCA,11,0)</f>
        <v>11.759999999999998</v>
      </c>
      <c r="H352" s="20">
        <f>VLOOKUP(A352,ORCA,12,0)</f>
        <v>1.9900000000000002</v>
      </c>
      <c r="I352" s="20">
        <f t="shared" si="93"/>
        <v>2110.9</v>
      </c>
      <c r="J352" s="20">
        <v>35.880000000000003</v>
      </c>
      <c r="K352" s="20">
        <v>4813.2</v>
      </c>
      <c r="L352" s="20">
        <f t="shared" si="91"/>
        <v>2540.25</v>
      </c>
      <c r="M352" s="138">
        <f ca="1">L352/L$1838</f>
        <v>1.876246148459596E-4</v>
      </c>
    </row>
    <row r="353" spans="1:13" ht="26.1" customHeight="1" x14ac:dyDescent="0.2">
      <c r="A353" s="137" t="s">
        <v>589</v>
      </c>
      <c r="B353" s="17" t="s">
        <v>576</v>
      </c>
      <c r="C353" s="18" t="s">
        <v>569</v>
      </c>
      <c r="D353" s="16" t="s">
        <v>577</v>
      </c>
      <c r="E353" s="19" t="s">
        <v>17</v>
      </c>
      <c r="F353" s="18">
        <v>30.7</v>
      </c>
      <c r="G353" s="20">
        <f>VLOOKUP(A353,ORCA,11,0)</f>
        <v>290.65999999999997</v>
      </c>
      <c r="H353" s="20">
        <f>VLOOKUP(A353,ORCA,12,0)</f>
        <v>4.47</v>
      </c>
      <c r="I353" s="20">
        <f t="shared" si="93"/>
        <v>9060.49</v>
      </c>
      <c r="J353" s="20">
        <v>35.880000000000003</v>
      </c>
      <c r="K353" s="20">
        <v>4813.2</v>
      </c>
      <c r="L353" s="20">
        <f t="shared" si="91"/>
        <v>10903.39</v>
      </c>
      <c r="M353" s="138">
        <f ca="1">L353/L$1838</f>
        <v>8.0533189617765471E-4</v>
      </c>
    </row>
    <row r="354" spans="1:13" ht="26.1" customHeight="1" x14ac:dyDescent="0.2">
      <c r="A354" s="142" t="s">
        <v>590</v>
      </c>
      <c r="B354" s="28"/>
      <c r="C354" s="28"/>
      <c r="D354" s="27" t="s">
        <v>591</v>
      </c>
      <c r="E354" s="28"/>
      <c r="F354" s="28"/>
      <c r="G354" s="28"/>
      <c r="H354" s="28"/>
      <c r="I354" s="28"/>
      <c r="J354" s="29"/>
      <c r="K354" s="29"/>
      <c r="L354" s="30">
        <f>SUM(L355:L363)</f>
        <v>20127.330000000002</v>
      </c>
      <c r="M354" s="143">
        <f ca="1">SUM(M355:M363)</f>
        <v>1.4866184584696497E-3</v>
      </c>
    </row>
    <row r="355" spans="1:13" ht="26.1" customHeight="1" x14ac:dyDescent="0.2">
      <c r="A355" s="137" t="s">
        <v>592</v>
      </c>
      <c r="B355" s="17" t="s">
        <v>593</v>
      </c>
      <c r="C355" s="18" t="s">
        <v>15</v>
      </c>
      <c r="D355" s="16" t="s">
        <v>594</v>
      </c>
      <c r="E355" s="19" t="s">
        <v>17</v>
      </c>
      <c r="F355" s="18">
        <v>85.54</v>
      </c>
      <c r="G355" s="20">
        <f t="shared" ref="G355:G363" si="94">VLOOKUP(A355,ORCA,11,0)</f>
        <v>17.11</v>
      </c>
      <c r="H355" s="20">
        <f t="shared" ref="H355:H363" si="95">VLOOKUP(A355,ORCA,12,0)</f>
        <v>22.619999999999997</v>
      </c>
      <c r="I355" s="20">
        <f t="shared" ref="I355:I363" si="96">TRUNC((G355+H355)*F355,2)</f>
        <v>3398.5</v>
      </c>
      <c r="J355" s="20">
        <v>35.880000000000003</v>
      </c>
      <c r="K355" s="20">
        <v>4813.2</v>
      </c>
      <c r="L355" s="20">
        <f t="shared" si="91"/>
        <v>4089.75</v>
      </c>
      <c r="M355" s="138">
        <f t="shared" ref="M355:M363" ca="1" si="97">L355/L$1838</f>
        <v>3.0207175221583042E-4</v>
      </c>
    </row>
    <row r="356" spans="1:13" ht="24" customHeight="1" x14ac:dyDescent="0.2">
      <c r="A356" s="137" t="s">
        <v>595</v>
      </c>
      <c r="B356" s="17" t="s">
        <v>224</v>
      </c>
      <c r="C356" s="18" t="s">
        <v>15</v>
      </c>
      <c r="D356" s="16" t="s">
        <v>225</v>
      </c>
      <c r="E356" s="19" t="s">
        <v>132</v>
      </c>
      <c r="F356" s="18">
        <v>6</v>
      </c>
      <c r="G356" s="20">
        <f t="shared" si="94"/>
        <v>0.51</v>
      </c>
      <c r="H356" s="20">
        <f t="shared" si="95"/>
        <v>0</v>
      </c>
      <c r="I356" s="20">
        <f t="shared" si="96"/>
        <v>3.06</v>
      </c>
      <c r="J356" s="20">
        <v>35.880000000000003</v>
      </c>
      <c r="K356" s="20">
        <v>4813.2</v>
      </c>
      <c r="L356" s="20">
        <f t="shared" si="91"/>
        <v>3.68</v>
      </c>
      <c r="M356" s="138">
        <f t="shared" ca="1" si="97"/>
        <v>2.7180733496039027E-7</v>
      </c>
    </row>
    <row r="357" spans="1:13" ht="26.1" customHeight="1" x14ac:dyDescent="0.2">
      <c r="A357" s="137" t="s">
        <v>596</v>
      </c>
      <c r="B357" s="17" t="s">
        <v>232</v>
      </c>
      <c r="C357" s="18" t="s">
        <v>15</v>
      </c>
      <c r="D357" s="16" t="s">
        <v>233</v>
      </c>
      <c r="E357" s="19" t="s">
        <v>169</v>
      </c>
      <c r="F357" s="18">
        <v>6</v>
      </c>
      <c r="G357" s="20">
        <f t="shared" si="94"/>
        <v>13.22</v>
      </c>
      <c r="H357" s="20">
        <f t="shared" si="95"/>
        <v>0.17</v>
      </c>
      <c r="I357" s="20">
        <f t="shared" si="96"/>
        <v>80.34</v>
      </c>
      <c r="J357" s="20">
        <v>35.880000000000003</v>
      </c>
      <c r="K357" s="20">
        <v>4813.2</v>
      </c>
      <c r="L357" s="20">
        <f t="shared" si="91"/>
        <v>96.68</v>
      </c>
      <c r="M357" s="138">
        <f t="shared" ca="1" si="97"/>
        <v>7.1408513978180791E-6</v>
      </c>
    </row>
    <row r="358" spans="1:13" ht="26.1" customHeight="1" x14ac:dyDescent="0.2">
      <c r="A358" s="137" t="s">
        <v>597</v>
      </c>
      <c r="B358" s="17" t="s">
        <v>350</v>
      </c>
      <c r="C358" s="18" t="s">
        <v>15</v>
      </c>
      <c r="D358" s="16" t="s">
        <v>396</v>
      </c>
      <c r="E358" s="19" t="s">
        <v>17</v>
      </c>
      <c r="F358" s="18">
        <v>85.54</v>
      </c>
      <c r="G358" s="20">
        <f t="shared" si="94"/>
        <v>3.4299999999999997</v>
      </c>
      <c r="H358" s="20">
        <f t="shared" si="95"/>
        <v>6.17</v>
      </c>
      <c r="I358" s="20">
        <f t="shared" si="96"/>
        <v>821.18</v>
      </c>
      <c r="J358" s="20">
        <v>35.880000000000003</v>
      </c>
      <c r="K358" s="20">
        <v>4813.2</v>
      </c>
      <c r="L358" s="20">
        <f t="shared" si="91"/>
        <v>988.2</v>
      </c>
      <c r="M358" s="138">
        <f t="shared" ca="1" si="97"/>
        <v>7.2989132719526533E-5</v>
      </c>
    </row>
    <row r="359" spans="1:13" ht="25.5" x14ac:dyDescent="0.2">
      <c r="A359" s="137" t="s">
        <v>598</v>
      </c>
      <c r="B359" s="17">
        <v>98554</v>
      </c>
      <c r="C359" s="18" t="s">
        <v>26</v>
      </c>
      <c r="D359" s="16" t="s">
        <v>3762</v>
      </c>
      <c r="E359" s="19" t="s">
        <v>17</v>
      </c>
      <c r="F359" s="18">
        <v>85.54</v>
      </c>
      <c r="G359" s="20">
        <f t="shared" si="94"/>
        <v>2.13</v>
      </c>
      <c r="H359" s="20">
        <f t="shared" si="95"/>
        <v>50.17</v>
      </c>
      <c r="I359" s="20">
        <f t="shared" si="96"/>
        <v>4473.74</v>
      </c>
      <c r="J359" s="20">
        <v>35.880000000000003</v>
      </c>
      <c r="K359" s="20">
        <v>4813.2</v>
      </c>
      <c r="L359" s="20">
        <f t="shared" si="91"/>
        <v>5383.69</v>
      </c>
      <c r="M359" s="138">
        <f t="shared" ca="1" si="97"/>
        <v>3.9764305194372372E-4</v>
      </c>
    </row>
    <row r="360" spans="1:13" ht="26.1" customHeight="1" x14ac:dyDescent="0.2">
      <c r="A360" s="137" t="s">
        <v>601</v>
      </c>
      <c r="B360" s="17">
        <v>2322</v>
      </c>
      <c r="C360" s="18" t="s">
        <v>569</v>
      </c>
      <c r="D360" s="16" t="s">
        <v>3632</v>
      </c>
      <c r="E360" s="19" t="s">
        <v>17</v>
      </c>
      <c r="F360" s="18">
        <v>85.54</v>
      </c>
      <c r="G360" s="20">
        <f t="shared" si="94"/>
        <v>12.02</v>
      </c>
      <c r="H360" s="20">
        <f t="shared" si="95"/>
        <v>0.7</v>
      </c>
      <c r="I360" s="20">
        <f t="shared" si="96"/>
        <v>1088.06</v>
      </c>
      <c r="J360" s="20">
        <v>35.880000000000003</v>
      </c>
      <c r="K360" s="20">
        <v>4813.2</v>
      </c>
      <c r="L360" s="20">
        <f t="shared" si="91"/>
        <v>1309.3699999999999</v>
      </c>
      <c r="M360" s="138">
        <f t="shared" ca="1" si="97"/>
        <v>9.6710970156816889E-5</v>
      </c>
    </row>
    <row r="361" spans="1:13" ht="24" customHeight="1" x14ac:dyDescent="0.2">
      <c r="A361" s="137" t="s">
        <v>602</v>
      </c>
      <c r="B361" s="17" t="s">
        <v>576</v>
      </c>
      <c r="C361" s="18" t="s">
        <v>569</v>
      </c>
      <c r="D361" s="16" t="s">
        <v>577</v>
      </c>
      <c r="E361" s="19" t="s">
        <v>17</v>
      </c>
      <c r="F361" s="18">
        <v>17.11</v>
      </c>
      <c r="G361" s="20">
        <f t="shared" si="94"/>
        <v>37.660000000000004</v>
      </c>
      <c r="H361" s="20">
        <f t="shared" si="95"/>
        <v>257.47000000000003</v>
      </c>
      <c r="I361" s="20">
        <f t="shared" si="96"/>
        <v>5049.67</v>
      </c>
      <c r="J361" s="20">
        <v>35.880000000000003</v>
      </c>
      <c r="K361" s="20">
        <v>4813.2</v>
      </c>
      <c r="L361" s="20">
        <f t="shared" si="91"/>
        <v>6076.77</v>
      </c>
      <c r="M361" s="138">
        <f t="shared" ca="1" si="97"/>
        <v>4.4883441817044858E-4</v>
      </c>
    </row>
    <row r="362" spans="1:13" ht="24" customHeight="1" x14ac:dyDescent="0.2">
      <c r="A362" s="137" t="s">
        <v>603</v>
      </c>
      <c r="B362" s="17" t="s">
        <v>573</v>
      </c>
      <c r="C362" s="18" t="s">
        <v>569</v>
      </c>
      <c r="D362" s="16" t="s">
        <v>574</v>
      </c>
      <c r="E362" s="19" t="s">
        <v>17</v>
      </c>
      <c r="F362" s="18">
        <v>85.54</v>
      </c>
      <c r="G362" s="20">
        <f t="shared" si="94"/>
        <v>11.759999999999998</v>
      </c>
      <c r="H362" s="20">
        <f t="shared" si="95"/>
        <v>1.9900000000000002</v>
      </c>
      <c r="I362" s="20">
        <f t="shared" si="96"/>
        <v>1176.17</v>
      </c>
      <c r="J362" s="20">
        <v>35.880000000000003</v>
      </c>
      <c r="K362" s="20">
        <v>4813.2</v>
      </c>
      <c r="L362" s="20">
        <f t="shared" si="91"/>
        <v>1415.4</v>
      </c>
      <c r="M362" s="138">
        <f t="shared" ca="1" si="97"/>
        <v>1.0454241899536315E-4</v>
      </c>
    </row>
    <row r="363" spans="1:13" ht="24" customHeight="1" x14ac:dyDescent="0.2">
      <c r="A363" s="137" t="s">
        <v>604</v>
      </c>
      <c r="B363" s="17" t="s">
        <v>568</v>
      </c>
      <c r="C363" s="18" t="s">
        <v>569</v>
      </c>
      <c r="D363" s="16" t="s">
        <v>570</v>
      </c>
      <c r="E363" s="19" t="s">
        <v>17</v>
      </c>
      <c r="F363" s="18">
        <v>85.54</v>
      </c>
      <c r="G363" s="20">
        <f t="shared" si="94"/>
        <v>7.42</v>
      </c>
      <c r="H363" s="20">
        <f t="shared" si="95"/>
        <v>0</v>
      </c>
      <c r="I363" s="20">
        <f t="shared" si="96"/>
        <v>634.70000000000005</v>
      </c>
      <c r="J363" s="20">
        <v>35.880000000000003</v>
      </c>
      <c r="K363" s="20">
        <v>4813.2</v>
      </c>
      <c r="L363" s="20">
        <f t="shared" si="91"/>
        <v>763.79</v>
      </c>
      <c r="M363" s="138">
        <f t="shared" ca="1" si="97"/>
        <v>5.641405553516208E-5</v>
      </c>
    </row>
    <row r="364" spans="1:13" ht="24" customHeight="1" x14ac:dyDescent="0.2">
      <c r="A364" s="140" t="s">
        <v>605</v>
      </c>
      <c r="B364" s="24"/>
      <c r="C364" s="24"/>
      <c r="D364" s="23" t="s">
        <v>151</v>
      </c>
      <c r="E364" s="24"/>
      <c r="F364" s="24"/>
      <c r="G364" s="24"/>
      <c r="H364" s="24"/>
      <c r="I364" s="24"/>
      <c r="J364" s="25"/>
      <c r="K364" s="25"/>
      <c r="L364" s="26">
        <f>SUM(L365:L370)</f>
        <v>371044.48000000004</v>
      </c>
      <c r="M364" s="141">
        <f ca="1">SUM(M365:M370)</f>
        <v>2.7405600886022782E-2</v>
      </c>
    </row>
    <row r="365" spans="1:13" ht="26.1" customHeight="1" x14ac:dyDescent="0.2">
      <c r="A365" s="137" t="s">
        <v>606</v>
      </c>
      <c r="B365" s="17" t="s">
        <v>607</v>
      </c>
      <c r="C365" s="18" t="s">
        <v>15</v>
      </c>
      <c r="D365" s="16" t="s">
        <v>608</v>
      </c>
      <c r="E365" s="19" t="s">
        <v>132</v>
      </c>
      <c r="F365" s="18">
        <v>35</v>
      </c>
      <c r="G365" s="20">
        <f t="shared" ref="G365:G370" si="98">VLOOKUP(A365,ORCA,11,0)</f>
        <v>2.71</v>
      </c>
      <c r="H365" s="20">
        <f t="shared" ref="H365:H370" si="99">VLOOKUP(A365,ORCA,12,0)</f>
        <v>22.69</v>
      </c>
      <c r="I365" s="20">
        <f t="shared" ref="I365:I370" si="100">TRUNC((G365+H365)*F365,2)</f>
        <v>889</v>
      </c>
      <c r="J365" s="20">
        <v>35.880000000000003</v>
      </c>
      <c r="K365" s="20">
        <v>4813.2</v>
      </c>
      <c r="L365" s="20">
        <f t="shared" si="91"/>
        <v>1069.82</v>
      </c>
      <c r="M365" s="138">
        <f t="shared" ref="M365:M370" ca="1" si="101">L365/L$1838</f>
        <v>7.9017642143294748E-5</v>
      </c>
    </row>
    <row r="366" spans="1:13" ht="26.1" customHeight="1" x14ac:dyDescent="0.2">
      <c r="A366" s="137" t="s">
        <v>609</v>
      </c>
      <c r="B366" s="17" t="s">
        <v>582</v>
      </c>
      <c r="C366" s="18" t="s">
        <v>167</v>
      </c>
      <c r="D366" s="16" t="s">
        <v>610</v>
      </c>
      <c r="E366" s="19" t="s">
        <v>180</v>
      </c>
      <c r="F366" s="18">
        <v>500.31</v>
      </c>
      <c r="G366" s="20">
        <f t="shared" si="98"/>
        <v>0</v>
      </c>
      <c r="H366" s="20">
        <f t="shared" si="99"/>
        <v>149.91999999999999</v>
      </c>
      <c r="I366" s="20">
        <f t="shared" si="100"/>
        <v>75006.47</v>
      </c>
      <c r="J366" s="20">
        <v>35.880000000000003</v>
      </c>
      <c r="K366" s="20">
        <v>4813.2</v>
      </c>
      <c r="L366" s="20">
        <f t="shared" si="91"/>
        <v>90262.78</v>
      </c>
      <c r="M366" s="138">
        <f t="shared" ca="1" si="101"/>
        <v>6.6668711081293514E-3</v>
      </c>
    </row>
    <row r="367" spans="1:13" ht="24" customHeight="1" x14ac:dyDescent="0.2">
      <c r="A367" s="137" t="s">
        <v>611</v>
      </c>
      <c r="B367" s="17" t="s">
        <v>573</v>
      </c>
      <c r="C367" s="18" t="s">
        <v>569</v>
      </c>
      <c r="D367" s="16" t="s">
        <v>574</v>
      </c>
      <c r="E367" s="19" t="s">
        <v>17</v>
      </c>
      <c r="F367" s="18">
        <v>2501.5700000000002</v>
      </c>
      <c r="G367" s="20">
        <f t="shared" si="98"/>
        <v>11.759999999999998</v>
      </c>
      <c r="H367" s="20">
        <f t="shared" si="99"/>
        <v>1.9900000000000002</v>
      </c>
      <c r="I367" s="20">
        <f t="shared" si="100"/>
        <v>34396.58</v>
      </c>
      <c r="J367" s="20">
        <v>35.880000000000003</v>
      </c>
      <c r="K367" s="20">
        <v>4813.2</v>
      </c>
      <c r="L367" s="20">
        <f t="shared" si="91"/>
        <v>41392.839999999997</v>
      </c>
      <c r="M367" s="138">
        <f t="shared" ca="1" si="101"/>
        <v>3.0573036757722389E-3</v>
      </c>
    </row>
    <row r="368" spans="1:13" ht="26.1" customHeight="1" x14ac:dyDescent="0.2">
      <c r="A368" s="137" t="s">
        <v>612</v>
      </c>
      <c r="B368" s="17" t="s">
        <v>576</v>
      </c>
      <c r="C368" s="18" t="s">
        <v>569</v>
      </c>
      <c r="D368" s="16" t="s">
        <v>577</v>
      </c>
      <c r="E368" s="19" t="s">
        <v>17</v>
      </c>
      <c r="F368" s="18">
        <v>500.31</v>
      </c>
      <c r="G368" s="20">
        <f t="shared" si="98"/>
        <v>37.660000000000004</v>
      </c>
      <c r="H368" s="20">
        <f t="shared" si="99"/>
        <v>257.47000000000003</v>
      </c>
      <c r="I368" s="20">
        <f t="shared" si="100"/>
        <v>147656.49</v>
      </c>
      <c r="J368" s="20">
        <v>35.880000000000003</v>
      </c>
      <c r="K368" s="20">
        <v>4813.2</v>
      </c>
      <c r="L368" s="20">
        <f t="shared" si="91"/>
        <v>177689.82</v>
      </c>
      <c r="M368" s="138">
        <f t="shared" ca="1" si="101"/>
        <v>1.3124292506465069E-2</v>
      </c>
    </row>
    <row r="369" spans="1:13" ht="26.1" customHeight="1" x14ac:dyDescent="0.2">
      <c r="A369" s="137" t="s">
        <v>613</v>
      </c>
      <c r="B369" s="17">
        <v>2322</v>
      </c>
      <c r="C369" s="18" t="s">
        <v>569</v>
      </c>
      <c r="D369" s="16" t="s">
        <v>3632</v>
      </c>
      <c r="E369" s="19" t="s">
        <v>17</v>
      </c>
      <c r="F369" s="18">
        <v>2501.5700000000002</v>
      </c>
      <c r="G369" s="20">
        <f t="shared" si="98"/>
        <v>12.02</v>
      </c>
      <c r="H369" s="20">
        <f t="shared" si="99"/>
        <v>0.7</v>
      </c>
      <c r="I369" s="20">
        <f t="shared" si="100"/>
        <v>31819.97</v>
      </c>
      <c r="J369" s="20">
        <v>35.880000000000003</v>
      </c>
      <c r="K369" s="20">
        <v>4813.2</v>
      </c>
      <c r="L369" s="20">
        <f t="shared" si="91"/>
        <v>38292.15</v>
      </c>
      <c r="M369" s="138">
        <f t="shared" ca="1" si="101"/>
        <v>2.8282845764683443E-3</v>
      </c>
    </row>
    <row r="370" spans="1:13" ht="26.1" customHeight="1" x14ac:dyDescent="0.2">
      <c r="A370" s="249" t="s">
        <v>3761</v>
      </c>
      <c r="B370" s="17" t="s">
        <v>568</v>
      </c>
      <c r="C370" s="18" t="s">
        <v>569</v>
      </c>
      <c r="D370" s="16" t="s">
        <v>570</v>
      </c>
      <c r="E370" s="19" t="s">
        <v>17</v>
      </c>
      <c r="F370" s="18">
        <v>2501.5700000000002</v>
      </c>
      <c r="G370" s="20">
        <f t="shared" si="98"/>
        <v>7.42</v>
      </c>
      <c r="H370" s="20">
        <f t="shared" si="99"/>
        <v>0</v>
      </c>
      <c r="I370" s="20">
        <f t="shared" si="100"/>
        <v>18561.64</v>
      </c>
      <c r="J370" s="20">
        <v>35.880000000000003</v>
      </c>
      <c r="K370" s="20">
        <v>4813.2</v>
      </c>
      <c r="L370" s="20">
        <f t="shared" si="91"/>
        <v>22337.07</v>
      </c>
      <c r="M370" s="138">
        <f t="shared" ca="1" si="101"/>
        <v>1.6498313770444794E-3</v>
      </c>
    </row>
    <row r="371" spans="1:13" ht="26.1" customHeight="1" x14ac:dyDescent="0.2">
      <c r="A371" s="140" t="s">
        <v>618</v>
      </c>
      <c r="B371" s="24"/>
      <c r="C371" s="24"/>
      <c r="D371" s="23" t="s">
        <v>161</v>
      </c>
      <c r="E371" s="24"/>
      <c r="F371" s="24"/>
      <c r="G371" s="24"/>
      <c r="H371" s="24"/>
      <c r="I371" s="24"/>
      <c r="J371" s="25"/>
      <c r="K371" s="25"/>
      <c r="L371" s="26">
        <f>SUM(L372:L376)</f>
        <v>150460.04</v>
      </c>
      <c r="M371" s="141">
        <f ca="1">SUM(M372:M376)</f>
        <v>1.1113082198487423E-2</v>
      </c>
    </row>
    <row r="372" spans="1:13" ht="24" customHeight="1" x14ac:dyDescent="0.2">
      <c r="A372" s="137" t="s">
        <v>619</v>
      </c>
      <c r="B372" s="17" t="s">
        <v>607</v>
      </c>
      <c r="C372" s="18" t="s">
        <v>15</v>
      </c>
      <c r="D372" s="16" t="s">
        <v>620</v>
      </c>
      <c r="E372" s="19" t="s">
        <v>132</v>
      </c>
      <c r="F372" s="18">
        <v>30</v>
      </c>
      <c r="G372" s="20">
        <f>VLOOKUP(A372,ORCA,11,0)</f>
        <v>25.400000000000002</v>
      </c>
      <c r="H372" s="20">
        <f>VLOOKUP(A372,ORCA,12,0)</f>
        <v>0</v>
      </c>
      <c r="I372" s="20">
        <f t="shared" ref="I372:I376" si="102">TRUNC((G372+H372)*F372,2)</f>
        <v>762</v>
      </c>
      <c r="J372" s="20">
        <v>35.880000000000003</v>
      </c>
      <c r="K372" s="20">
        <v>4813.2</v>
      </c>
      <c r="L372" s="20">
        <f t="shared" si="91"/>
        <v>916.99</v>
      </c>
      <c r="M372" s="138">
        <f ca="1">L372/L$1838</f>
        <v>6.7729513066665286E-5</v>
      </c>
    </row>
    <row r="373" spans="1:13" ht="24" customHeight="1" x14ac:dyDescent="0.2">
      <c r="A373" s="249" t="s">
        <v>3627</v>
      </c>
      <c r="B373" s="17" t="s">
        <v>576</v>
      </c>
      <c r="C373" s="18" t="s">
        <v>569</v>
      </c>
      <c r="D373" s="16" t="s">
        <v>577</v>
      </c>
      <c r="E373" s="19" t="s">
        <v>17</v>
      </c>
      <c r="F373" s="18">
        <v>222.67</v>
      </c>
      <c r="G373" s="20">
        <f>VLOOKUP(A373,ORCA,11,0)</f>
        <v>37.660000000000004</v>
      </c>
      <c r="H373" s="20">
        <f>VLOOKUP(A373,ORCA,12,0)</f>
        <v>257.47000000000003</v>
      </c>
      <c r="I373" s="20">
        <f t="shared" si="102"/>
        <v>65716.59</v>
      </c>
      <c r="J373" s="20">
        <v>35.880000000000003</v>
      </c>
      <c r="K373" s="20">
        <v>4813.2</v>
      </c>
      <c r="L373" s="20">
        <f t="shared" si="91"/>
        <v>79083.34</v>
      </c>
      <c r="M373" s="138">
        <f ca="1">L373/L$1838</f>
        <v>5.8411499687952249E-3</v>
      </c>
    </row>
    <row r="374" spans="1:13" ht="24" customHeight="1" x14ac:dyDescent="0.2">
      <c r="A374" s="249" t="s">
        <v>3628</v>
      </c>
      <c r="B374" s="17" t="s">
        <v>573</v>
      </c>
      <c r="C374" s="18" t="s">
        <v>569</v>
      </c>
      <c r="D374" s="16" t="s">
        <v>574</v>
      </c>
      <c r="E374" s="19" t="s">
        <v>17</v>
      </c>
      <c r="F374" s="18">
        <v>1113.3399999999999</v>
      </c>
      <c r="G374" s="20">
        <f>VLOOKUP(A374,ORCA,11,0)</f>
        <v>11.759999999999998</v>
      </c>
      <c r="H374" s="20">
        <f>VLOOKUP(A374,ORCA,12,0)</f>
        <v>1.9900000000000002</v>
      </c>
      <c r="I374" s="20">
        <f t="shared" si="102"/>
        <v>15308.42</v>
      </c>
      <c r="J374" s="20">
        <v>35.880000000000003</v>
      </c>
      <c r="K374" s="20">
        <v>4813.2</v>
      </c>
      <c r="L374" s="20">
        <f t="shared" si="91"/>
        <v>18422.150000000001</v>
      </c>
      <c r="M374" s="138">
        <f ca="1">L374/L$1838</f>
        <v>1.3606726890599331E-3</v>
      </c>
    </row>
    <row r="375" spans="1:13" ht="26.1" customHeight="1" x14ac:dyDescent="0.2">
      <c r="A375" s="249" t="s">
        <v>3629</v>
      </c>
      <c r="B375" s="17" t="s">
        <v>621</v>
      </c>
      <c r="C375" s="18" t="s">
        <v>26</v>
      </c>
      <c r="D375" s="16" t="s">
        <v>622</v>
      </c>
      <c r="E375" s="19" t="s">
        <v>17</v>
      </c>
      <c r="F375" s="18">
        <v>1113.3399999999999</v>
      </c>
      <c r="G375" s="20">
        <f>VLOOKUP(A375,ORCA,11,0)</f>
        <v>21.86</v>
      </c>
      <c r="H375" s="20">
        <f>VLOOKUP(A375,ORCA,12,0)</f>
        <v>4.26</v>
      </c>
      <c r="I375" s="20">
        <f t="shared" si="102"/>
        <v>29080.44</v>
      </c>
      <c r="J375" s="20">
        <v>35.880000000000003</v>
      </c>
      <c r="K375" s="20">
        <v>4813.2</v>
      </c>
      <c r="L375" s="20">
        <f t="shared" si="91"/>
        <v>34995.4</v>
      </c>
      <c r="M375" s="138">
        <f ca="1">L375/L$1838</f>
        <v>2.5847843505089241E-3</v>
      </c>
    </row>
    <row r="376" spans="1:13" ht="26.1" customHeight="1" x14ac:dyDescent="0.2">
      <c r="A376" s="249" t="s">
        <v>3630</v>
      </c>
      <c r="B376" s="17">
        <v>2322</v>
      </c>
      <c r="C376" s="18" t="s">
        <v>569</v>
      </c>
      <c r="D376" s="16" t="s">
        <v>3632</v>
      </c>
      <c r="E376" s="19" t="s">
        <v>17</v>
      </c>
      <c r="F376" s="18">
        <v>1113.3399999999999</v>
      </c>
      <c r="G376" s="20">
        <f>VLOOKUP(A376,ORCA,11,0)</f>
        <v>12.02</v>
      </c>
      <c r="H376" s="20">
        <f>VLOOKUP(A376,ORCA,12,0)</f>
        <v>0.7</v>
      </c>
      <c r="I376" s="20">
        <f t="shared" si="102"/>
        <v>14161.68</v>
      </c>
      <c r="J376" s="20">
        <v>35.880000000000003</v>
      </c>
      <c r="K376" s="20">
        <v>4813.2</v>
      </c>
      <c r="L376" s="20">
        <f t="shared" si="91"/>
        <v>17042.16</v>
      </c>
      <c r="M376" s="138">
        <f ca="1">L376/L$1838</f>
        <v>1.258745677056675E-3</v>
      </c>
    </row>
    <row r="377" spans="1:13" ht="26.1" customHeight="1" x14ac:dyDescent="0.2">
      <c r="A377" s="140" t="s">
        <v>623</v>
      </c>
      <c r="B377" s="24"/>
      <c r="C377" s="24"/>
      <c r="D377" s="23" t="s">
        <v>171</v>
      </c>
      <c r="E377" s="24"/>
      <c r="F377" s="24"/>
      <c r="G377" s="24"/>
      <c r="H377" s="24"/>
      <c r="I377" s="24"/>
      <c r="J377" s="25"/>
      <c r="K377" s="25"/>
      <c r="L377" s="26">
        <f>L378+L385</f>
        <v>124674.6</v>
      </c>
      <c r="M377" s="141">
        <f ca="1">M378+M385</f>
        <v>9.2085518378404001E-3</v>
      </c>
    </row>
    <row r="378" spans="1:13" ht="26.1" customHeight="1" x14ac:dyDescent="0.2">
      <c r="A378" s="142" t="s">
        <v>624</v>
      </c>
      <c r="B378" s="28"/>
      <c r="C378" s="28"/>
      <c r="D378" s="27" t="s">
        <v>625</v>
      </c>
      <c r="E378" s="28"/>
      <c r="F378" s="28"/>
      <c r="G378" s="28"/>
      <c r="H378" s="28"/>
      <c r="I378" s="28"/>
      <c r="J378" s="29"/>
      <c r="K378" s="29"/>
      <c r="L378" s="30">
        <f>SUM(L379:L384)</f>
        <v>47380.52</v>
      </c>
      <c r="M378" s="143">
        <f ca="1">SUM(M379:M384)</f>
        <v>3.4995578451732252E-3</v>
      </c>
    </row>
    <row r="379" spans="1:13" ht="26.1" customHeight="1" x14ac:dyDescent="0.2">
      <c r="A379" s="249" t="s">
        <v>4639</v>
      </c>
      <c r="B379" s="17" t="s">
        <v>629</v>
      </c>
      <c r="C379" s="18" t="s">
        <v>26</v>
      </c>
      <c r="D379" s="16" t="s">
        <v>630</v>
      </c>
      <c r="E379" s="19" t="s">
        <v>17</v>
      </c>
      <c r="F379" s="18">
        <v>32.19</v>
      </c>
      <c r="G379" s="20">
        <f t="shared" ref="G379:G384" si="103">VLOOKUP(A379,ORCA,11,0)</f>
        <v>181.53</v>
      </c>
      <c r="H379" s="20">
        <f t="shared" ref="H379:H384" si="104">VLOOKUP(A379,ORCA,12,0)</f>
        <v>41.03</v>
      </c>
      <c r="I379" s="20">
        <f t="shared" ref="I379:I384" si="105">TRUNC((G379+H379)*F379,2)</f>
        <v>7164.2</v>
      </c>
      <c r="J379" s="20">
        <v>35.880000000000003</v>
      </c>
      <c r="K379" s="20">
        <v>4813.2</v>
      </c>
      <c r="L379" s="20">
        <f t="shared" ref="L379:L388" si="106">TRUNC((I379*(1+$M$6)),2)</f>
        <v>8621.39</v>
      </c>
      <c r="M379" s="138">
        <f t="shared" ref="M379:M384" ca="1" si="107">L379/L$1838</f>
        <v>6.3678180422667354E-4</v>
      </c>
    </row>
    <row r="380" spans="1:13" ht="26.1" customHeight="1" x14ac:dyDescent="0.2">
      <c r="A380" s="249" t="s">
        <v>4640</v>
      </c>
      <c r="B380" s="17" t="s">
        <v>631</v>
      </c>
      <c r="C380" s="18" t="s">
        <v>167</v>
      </c>
      <c r="D380" s="16" t="s">
        <v>632</v>
      </c>
      <c r="E380" s="19" t="s">
        <v>180</v>
      </c>
      <c r="F380" s="18">
        <v>160.94999999999999</v>
      </c>
      <c r="G380" s="20">
        <f t="shared" si="103"/>
        <v>0</v>
      </c>
      <c r="H380" s="20">
        <f t="shared" si="104"/>
        <v>14.7</v>
      </c>
      <c r="I380" s="20">
        <f t="shared" si="105"/>
        <v>2365.96</v>
      </c>
      <c r="J380" s="20">
        <v>35.880000000000003</v>
      </c>
      <c r="K380" s="20">
        <v>4813.2</v>
      </c>
      <c r="L380" s="20">
        <f t="shared" si="106"/>
        <v>2847.19</v>
      </c>
      <c r="M380" s="138">
        <f t="shared" ca="1" si="107"/>
        <v>2.102954146809439E-4</v>
      </c>
    </row>
    <row r="381" spans="1:13" ht="26.1" customHeight="1" x14ac:dyDescent="0.2">
      <c r="A381" s="249" t="s">
        <v>4641</v>
      </c>
      <c r="B381" s="17" t="s">
        <v>633</v>
      </c>
      <c r="C381" s="18" t="s">
        <v>15</v>
      </c>
      <c r="D381" s="16" t="s">
        <v>634</v>
      </c>
      <c r="E381" s="19" t="s">
        <v>132</v>
      </c>
      <c r="F381" s="18">
        <v>20.309999999999999</v>
      </c>
      <c r="G381" s="20">
        <f t="shared" si="103"/>
        <v>11.7</v>
      </c>
      <c r="H381" s="20">
        <f t="shared" si="104"/>
        <v>12.229999999999999</v>
      </c>
      <c r="I381" s="20">
        <f t="shared" si="105"/>
        <v>486.01</v>
      </c>
      <c r="J381" s="20">
        <v>35.880000000000003</v>
      </c>
      <c r="K381" s="20">
        <v>4813.2</v>
      </c>
      <c r="L381" s="20">
        <f t="shared" si="106"/>
        <v>584.86</v>
      </c>
      <c r="M381" s="138">
        <f t="shared" ca="1" si="107"/>
        <v>4.3198162479601586E-5</v>
      </c>
    </row>
    <row r="382" spans="1:13" ht="24" customHeight="1" x14ac:dyDescent="0.2">
      <c r="A382" s="249" t="s">
        <v>4642</v>
      </c>
      <c r="B382" s="17" t="s">
        <v>635</v>
      </c>
      <c r="C382" s="18" t="s">
        <v>627</v>
      </c>
      <c r="D382" s="16" t="s">
        <v>636</v>
      </c>
      <c r="E382" s="19" t="s">
        <v>17</v>
      </c>
      <c r="F382" s="18">
        <v>160.94999999999999</v>
      </c>
      <c r="G382" s="20">
        <f t="shared" si="103"/>
        <v>8.9499999999999993</v>
      </c>
      <c r="H382" s="20">
        <f t="shared" si="104"/>
        <v>1.06</v>
      </c>
      <c r="I382" s="20">
        <f t="shared" si="105"/>
        <v>1611.1</v>
      </c>
      <c r="J382" s="20">
        <v>35.880000000000003</v>
      </c>
      <c r="K382" s="20">
        <v>4813.2</v>
      </c>
      <c r="L382" s="20">
        <f t="shared" si="106"/>
        <v>1938.79</v>
      </c>
      <c r="M382" s="138">
        <f t="shared" ca="1" si="107"/>
        <v>1.4320036493148234E-4</v>
      </c>
    </row>
    <row r="383" spans="1:13" ht="24" customHeight="1" x14ac:dyDescent="0.2">
      <c r="A383" s="249" t="s">
        <v>4643</v>
      </c>
      <c r="B383" s="17" t="s">
        <v>637</v>
      </c>
      <c r="C383" s="18" t="s">
        <v>627</v>
      </c>
      <c r="D383" s="16" t="s">
        <v>638</v>
      </c>
      <c r="E383" s="19" t="s">
        <v>169</v>
      </c>
      <c r="F383" s="18">
        <v>101.59</v>
      </c>
      <c r="G383" s="20">
        <f t="shared" si="103"/>
        <v>42.43</v>
      </c>
      <c r="H383" s="20">
        <f t="shared" si="104"/>
        <v>48.26</v>
      </c>
      <c r="I383" s="20">
        <f t="shared" si="105"/>
        <v>9213.19</v>
      </c>
      <c r="J383" s="20">
        <v>35.880000000000003</v>
      </c>
      <c r="K383" s="20">
        <v>4813.2</v>
      </c>
      <c r="L383" s="20">
        <f t="shared" si="106"/>
        <v>11087.15</v>
      </c>
      <c r="M383" s="138">
        <f t="shared" ca="1" si="107"/>
        <v>8.1890453636035074E-4</v>
      </c>
    </row>
    <row r="384" spans="1:13" ht="24" customHeight="1" x14ac:dyDescent="0.2">
      <c r="A384" s="249" t="s">
        <v>4644</v>
      </c>
      <c r="B384" s="17" t="s">
        <v>3633</v>
      </c>
      <c r="C384" s="18" t="s">
        <v>569</v>
      </c>
      <c r="D384" s="16" t="s">
        <v>3634</v>
      </c>
      <c r="E384" s="19" t="s">
        <v>17</v>
      </c>
      <c r="F384" s="18">
        <v>160.94999999999999</v>
      </c>
      <c r="G384" s="20">
        <f t="shared" si="103"/>
        <v>83.18</v>
      </c>
      <c r="H384" s="20">
        <f t="shared" si="104"/>
        <v>31.959999999999997</v>
      </c>
      <c r="I384" s="20">
        <f t="shared" si="105"/>
        <v>18531.78</v>
      </c>
      <c r="J384" s="20">
        <v>35.880000000000003</v>
      </c>
      <c r="K384" s="20">
        <v>4813.2</v>
      </c>
      <c r="L384" s="20">
        <f t="shared" si="106"/>
        <v>22301.14</v>
      </c>
      <c r="M384" s="138">
        <f t="shared" ca="1" si="107"/>
        <v>1.6471775624941731E-3</v>
      </c>
    </row>
    <row r="385" spans="1:13" ht="26.1" customHeight="1" x14ac:dyDescent="0.2">
      <c r="A385" s="142" t="s">
        <v>639</v>
      </c>
      <c r="B385" s="28"/>
      <c r="C385" s="28"/>
      <c r="D385" s="27" t="s">
        <v>640</v>
      </c>
      <c r="E385" s="28"/>
      <c r="F385" s="28"/>
      <c r="G385" s="28"/>
      <c r="H385" s="28"/>
      <c r="I385" s="28"/>
      <c r="J385" s="29"/>
      <c r="K385" s="29"/>
      <c r="L385" s="30">
        <f>SUM(L386:L388)</f>
        <v>77294.080000000002</v>
      </c>
      <c r="M385" s="143">
        <f ca="1">SUM(M386:M388)</f>
        <v>5.7089939926671749E-3</v>
      </c>
    </row>
    <row r="386" spans="1:13" ht="26.1" customHeight="1" x14ac:dyDescent="0.2">
      <c r="A386" s="137" t="s">
        <v>641</v>
      </c>
      <c r="B386" s="17" t="s">
        <v>642</v>
      </c>
      <c r="C386" s="18" t="s">
        <v>569</v>
      </c>
      <c r="D386" s="16" t="s">
        <v>643</v>
      </c>
      <c r="E386" s="19" t="s">
        <v>17</v>
      </c>
      <c r="F386" s="18">
        <v>896.93</v>
      </c>
      <c r="G386" s="20">
        <f>VLOOKUP(A386,ORCA,11,0)</f>
        <v>13.94</v>
      </c>
      <c r="H386" s="20">
        <f>VLOOKUP(A386,ORCA,12,0)</f>
        <v>0.32</v>
      </c>
      <c r="I386" s="20">
        <f t="shared" ref="I386:I388" si="108">TRUNC((G386+H386)*F386,2)</f>
        <v>12790.22</v>
      </c>
      <c r="J386" s="20">
        <v>35.880000000000003</v>
      </c>
      <c r="K386" s="20">
        <v>4813.2</v>
      </c>
      <c r="L386" s="20">
        <f t="shared" si="106"/>
        <v>15391.75</v>
      </c>
      <c r="M386" s="138">
        <f ca="1">L386/L$1838</f>
        <v>1.1368452575751594E-3</v>
      </c>
    </row>
    <row r="387" spans="1:13" ht="24" customHeight="1" x14ac:dyDescent="0.2">
      <c r="A387" s="137" t="s">
        <v>644</v>
      </c>
      <c r="B387" s="17" t="s">
        <v>645</v>
      </c>
      <c r="C387" s="18" t="s">
        <v>167</v>
      </c>
      <c r="D387" s="16" t="s">
        <v>646</v>
      </c>
      <c r="E387" s="19" t="s">
        <v>180</v>
      </c>
      <c r="F387" s="18">
        <v>896.93</v>
      </c>
      <c r="G387" s="20">
        <f>VLOOKUP(A387,ORCA,11,0)</f>
        <v>0</v>
      </c>
      <c r="H387" s="20">
        <f>VLOOKUP(A387,ORCA,12,0)</f>
        <v>26.65</v>
      </c>
      <c r="I387" s="20">
        <f t="shared" si="108"/>
        <v>23903.18</v>
      </c>
      <c r="J387" s="20">
        <v>35.880000000000003</v>
      </c>
      <c r="K387" s="20">
        <v>4813.2</v>
      </c>
      <c r="L387" s="20">
        <f t="shared" si="106"/>
        <v>28765.08</v>
      </c>
      <c r="M387" s="138">
        <f ca="1">L387/L$1838</f>
        <v>2.1246086235658756E-3</v>
      </c>
    </row>
    <row r="388" spans="1:13" ht="24" customHeight="1" x14ac:dyDescent="0.2">
      <c r="A388" s="137" t="s">
        <v>647</v>
      </c>
      <c r="B388" s="17" t="s">
        <v>648</v>
      </c>
      <c r="C388" s="18" t="s">
        <v>167</v>
      </c>
      <c r="D388" s="16" t="s">
        <v>649</v>
      </c>
      <c r="E388" s="19" t="s">
        <v>180</v>
      </c>
      <c r="F388" s="18">
        <v>179.39</v>
      </c>
      <c r="G388" s="20">
        <f>VLOOKUP(A388,ORCA,11,0)</f>
        <v>0</v>
      </c>
      <c r="H388" s="20">
        <f>VLOOKUP(A388,ORCA,12,0)</f>
        <v>153.5</v>
      </c>
      <c r="I388" s="20">
        <f t="shared" si="108"/>
        <v>27536.36</v>
      </c>
      <c r="J388" s="20">
        <v>35.880000000000003</v>
      </c>
      <c r="K388" s="20">
        <v>4813.2</v>
      </c>
      <c r="L388" s="20">
        <f t="shared" si="106"/>
        <v>33137.25</v>
      </c>
      <c r="M388" s="138">
        <f ca="1">L388/L$1838</f>
        <v>2.4475401115261392E-3</v>
      </c>
    </row>
    <row r="389" spans="1:13" ht="26.1" customHeight="1" x14ac:dyDescent="0.2">
      <c r="A389" s="140" t="s">
        <v>650</v>
      </c>
      <c r="B389" s="24"/>
      <c r="C389" s="24"/>
      <c r="D389" s="23" t="s">
        <v>651</v>
      </c>
      <c r="E389" s="24"/>
      <c r="F389" s="24"/>
      <c r="G389" s="24"/>
      <c r="H389" s="24"/>
      <c r="I389" s="24"/>
      <c r="J389" s="25"/>
      <c r="K389" s="25"/>
      <c r="L389" s="26">
        <f>SUM(L390,L395)</f>
        <v>328340.43</v>
      </c>
      <c r="M389" s="141">
        <f ca="1">SUM(M390,M395)</f>
        <v>2.4251450336426235E-2</v>
      </c>
    </row>
    <row r="390" spans="1:13" ht="26.1" customHeight="1" x14ac:dyDescent="0.2">
      <c r="A390" s="142" t="s">
        <v>652</v>
      </c>
      <c r="B390" s="28"/>
      <c r="C390" s="28"/>
      <c r="D390" s="27" t="s">
        <v>653</v>
      </c>
      <c r="E390" s="28"/>
      <c r="F390" s="28"/>
      <c r="G390" s="28"/>
      <c r="H390" s="28"/>
      <c r="I390" s="28"/>
      <c r="J390" s="29"/>
      <c r="K390" s="29"/>
      <c r="L390" s="30">
        <f>SUM(L391:L394)</f>
        <v>33475.799999999996</v>
      </c>
      <c r="M390" s="143">
        <f ca="1">SUM(M391:M394)</f>
        <v>2.4725456477356061E-3</v>
      </c>
    </row>
    <row r="391" spans="1:13" ht="39" customHeight="1" x14ac:dyDescent="0.2">
      <c r="A391" s="249" t="s">
        <v>3809</v>
      </c>
      <c r="B391" s="17" t="s">
        <v>568</v>
      </c>
      <c r="C391" s="18" t="s">
        <v>569</v>
      </c>
      <c r="D391" s="16" t="s">
        <v>570</v>
      </c>
      <c r="E391" s="19" t="s">
        <v>17</v>
      </c>
      <c r="F391" s="18">
        <v>97.15</v>
      </c>
      <c r="G391" s="20">
        <f>VLOOKUP(A391,ORCA,11,0)</f>
        <v>7.42</v>
      </c>
      <c r="H391" s="20">
        <f>VLOOKUP(A391,ORCA,12,0)</f>
        <v>0</v>
      </c>
      <c r="I391" s="20">
        <f t="shared" ref="I391:I394" si="109">TRUNC((G391+H391)*F391,2)</f>
        <v>720.85</v>
      </c>
      <c r="J391" s="20">
        <v>35.880000000000003</v>
      </c>
      <c r="K391" s="20">
        <v>4813.2</v>
      </c>
      <c r="L391" s="20">
        <f t="shared" ref="L391:L404" si="110">TRUNC((I391*(1+$M$6)),2)</f>
        <v>867.47</v>
      </c>
      <c r="M391" s="138">
        <f ca="1">L391/L$1838</f>
        <v>6.4071931754915685E-5</v>
      </c>
    </row>
    <row r="392" spans="1:13" ht="24" customHeight="1" x14ac:dyDescent="0.2">
      <c r="A392" s="249" t="s">
        <v>3810</v>
      </c>
      <c r="B392" s="17" t="s">
        <v>654</v>
      </c>
      <c r="C392" s="18" t="s">
        <v>167</v>
      </c>
      <c r="D392" s="16" t="s">
        <v>655</v>
      </c>
      <c r="E392" s="19" t="s">
        <v>180</v>
      </c>
      <c r="F392" s="18">
        <v>9.83</v>
      </c>
      <c r="G392" s="20">
        <f>VLOOKUP(A392,ORCA,11,0)</f>
        <v>0</v>
      </c>
      <c r="H392" s="20">
        <f>VLOOKUP(A392,ORCA,12,0)</f>
        <v>8.67</v>
      </c>
      <c r="I392" s="20">
        <f t="shared" si="109"/>
        <v>85.22</v>
      </c>
      <c r="J392" s="20">
        <v>35.880000000000003</v>
      </c>
      <c r="K392" s="20">
        <v>4813.2</v>
      </c>
      <c r="L392" s="20">
        <f t="shared" si="110"/>
        <v>102.55</v>
      </c>
      <c r="M392" s="138">
        <f ca="1">L392/L$1838</f>
        <v>7.5744136413554401E-6</v>
      </c>
    </row>
    <row r="393" spans="1:13" ht="24" customHeight="1" x14ac:dyDescent="0.2">
      <c r="A393" s="249" t="s">
        <v>3811</v>
      </c>
      <c r="B393" s="17" t="s">
        <v>3807</v>
      </c>
      <c r="C393" s="18" t="s">
        <v>167</v>
      </c>
      <c r="D393" s="16" t="s">
        <v>3808</v>
      </c>
      <c r="E393" s="19" t="s">
        <v>331</v>
      </c>
      <c r="F393" s="18">
        <v>144</v>
      </c>
      <c r="G393" s="20">
        <f>VLOOKUP(A393,ORCA,11,0)</f>
        <v>23.57</v>
      </c>
      <c r="H393" s="20">
        <f>VLOOKUP(A393,ORCA,12,0)</f>
        <v>70.180000000000007</v>
      </c>
      <c r="I393" s="20">
        <f t="shared" si="109"/>
        <v>13500</v>
      </c>
      <c r="J393" s="20">
        <v>35.880000000000003</v>
      </c>
      <c r="K393" s="20">
        <v>4813.2</v>
      </c>
      <c r="L393" s="20">
        <f t="shared" si="110"/>
        <v>16245.9</v>
      </c>
      <c r="M393" s="138">
        <f ca="1">L393/L$1838</f>
        <v>1.1999333649546206E-3</v>
      </c>
    </row>
    <row r="394" spans="1:13" ht="26.1" customHeight="1" x14ac:dyDescent="0.2">
      <c r="A394" s="249" t="s">
        <v>3812</v>
      </c>
      <c r="B394" s="17" t="s">
        <v>3805</v>
      </c>
      <c r="C394" s="18" t="s">
        <v>167</v>
      </c>
      <c r="D394" s="16" t="s">
        <v>3806</v>
      </c>
      <c r="E394" s="19" t="s">
        <v>180</v>
      </c>
      <c r="F394" s="18">
        <v>97.15</v>
      </c>
      <c r="G394" s="20">
        <f>VLOOKUP(A394,ORCA,11,0)</f>
        <v>48.57</v>
      </c>
      <c r="H394" s="20">
        <f>VLOOKUP(A394,ORCA,12,0)</f>
        <v>90.51</v>
      </c>
      <c r="I394" s="20">
        <f t="shared" si="109"/>
        <v>13511.62</v>
      </c>
      <c r="J394" s="20">
        <v>35.880000000000003</v>
      </c>
      <c r="K394" s="20">
        <v>4813.2</v>
      </c>
      <c r="L394" s="20">
        <f t="shared" si="110"/>
        <v>16259.88</v>
      </c>
      <c r="M394" s="138">
        <f ca="1">L394/L$1838</f>
        <v>1.2009659373847146E-3</v>
      </c>
    </row>
    <row r="395" spans="1:13" ht="26.1" customHeight="1" x14ac:dyDescent="0.2">
      <c r="A395" s="142" t="s">
        <v>657</v>
      </c>
      <c r="B395" s="28"/>
      <c r="C395" s="28"/>
      <c r="D395" s="27" t="s">
        <v>658</v>
      </c>
      <c r="E395" s="28"/>
      <c r="F395" s="28"/>
      <c r="G395" s="28"/>
      <c r="H395" s="28"/>
      <c r="I395" s="28"/>
      <c r="J395" s="29"/>
      <c r="K395" s="29"/>
      <c r="L395" s="30">
        <f>SUM(L396:L398)</f>
        <v>294864.63</v>
      </c>
      <c r="M395" s="143">
        <f ca="1">SUM(M396:M398)</f>
        <v>2.1778904688690631E-2</v>
      </c>
    </row>
    <row r="396" spans="1:13" ht="24" customHeight="1" x14ac:dyDescent="0.2">
      <c r="A396" s="137" t="s">
        <v>659</v>
      </c>
      <c r="B396" s="17" t="s">
        <v>656</v>
      </c>
      <c r="C396" s="18" t="s">
        <v>167</v>
      </c>
      <c r="D396" s="16" t="s">
        <v>660</v>
      </c>
      <c r="E396" s="19" t="s">
        <v>180</v>
      </c>
      <c r="F396" s="18">
        <v>210.58</v>
      </c>
      <c r="G396" s="20">
        <f>VLOOKUP(A396,ORCA,11,0)</f>
        <v>485.75</v>
      </c>
      <c r="H396" s="20">
        <f>VLOOKUP(A396,ORCA,12,0)</f>
        <v>669.47</v>
      </c>
      <c r="I396" s="20">
        <f t="shared" ref="I396:I398" si="111">TRUNC((G396+H396)*F396,2)</f>
        <v>243266.22</v>
      </c>
      <c r="J396" s="20">
        <v>35.880000000000003</v>
      </c>
      <c r="K396" s="20">
        <v>4813.2</v>
      </c>
      <c r="L396" s="20">
        <f t="shared" si="110"/>
        <v>292746.56</v>
      </c>
      <c r="M396" s="138">
        <f ca="1">L396/L$1838</f>
        <v>2.1622462579462494E-2</v>
      </c>
    </row>
    <row r="397" spans="1:13" ht="24" customHeight="1" x14ac:dyDescent="0.2">
      <c r="A397" s="137" t="s">
        <v>661</v>
      </c>
      <c r="B397" s="17" t="s">
        <v>654</v>
      </c>
      <c r="C397" s="18" t="s">
        <v>167</v>
      </c>
      <c r="D397" s="16" t="s">
        <v>662</v>
      </c>
      <c r="E397" s="19" t="s">
        <v>180</v>
      </c>
      <c r="F397" s="18">
        <v>22.79</v>
      </c>
      <c r="G397" s="20">
        <f>VLOOKUP(A397,ORCA,11,0)</f>
        <v>0</v>
      </c>
      <c r="H397" s="20">
        <f>VLOOKUP(A397,ORCA,12,0)</f>
        <v>8.67</v>
      </c>
      <c r="I397" s="20">
        <f t="shared" si="111"/>
        <v>197.58</v>
      </c>
      <c r="J397" s="20">
        <v>35.880000000000003</v>
      </c>
      <c r="K397" s="20">
        <v>4813.2</v>
      </c>
      <c r="L397" s="20">
        <f t="shared" si="110"/>
        <v>237.76</v>
      </c>
      <c r="M397" s="138">
        <f ca="1">L397/L$1838</f>
        <v>1.7561117380484344E-5</v>
      </c>
    </row>
    <row r="398" spans="1:13" ht="26.1" customHeight="1" x14ac:dyDescent="0.2">
      <c r="A398" s="137" t="s">
        <v>663</v>
      </c>
      <c r="B398" s="17" t="s">
        <v>568</v>
      </c>
      <c r="C398" s="18" t="s">
        <v>569</v>
      </c>
      <c r="D398" s="16" t="s">
        <v>570</v>
      </c>
      <c r="E398" s="19" t="s">
        <v>17</v>
      </c>
      <c r="F398" s="18">
        <v>210.58</v>
      </c>
      <c r="G398" s="20">
        <f>VLOOKUP(A398,ORCA,11,0)</f>
        <v>7.42</v>
      </c>
      <c r="H398" s="20">
        <f>VLOOKUP(A398,ORCA,12,0)</f>
        <v>0</v>
      </c>
      <c r="I398" s="20">
        <f t="shared" si="111"/>
        <v>1562.5</v>
      </c>
      <c r="J398" s="20">
        <v>35.880000000000003</v>
      </c>
      <c r="K398" s="20">
        <v>4813.2</v>
      </c>
      <c r="L398" s="20">
        <f t="shared" si="110"/>
        <v>1880.31</v>
      </c>
      <c r="M398" s="138">
        <f ca="1">L398/L$1838</f>
        <v>1.3888099184765528E-4</v>
      </c>
    </row>
    <row r="399" spans="1:13" ht="26.1" customHeight="1" x14ac:dyDescent="0.2">
      <c r="A399" s="140" t="s">
        <v>664</v>
      </c>
      <c r="B399" s="24"/>
      <c r="C399" s="24"/>
      <c r="D399" s="23" t="s">
        <v>185</v>
      </c>
      <c r="E399" s="24"/>
      <c r="F399" s="24"/>
      <c r="G399" s="24"/>
      <c r="H399" s="24"/>
      <c r="I399" s="24"/>
      <c r="J399" s="25"/>
      <c r="K399" s="25"/>
      <c r="L399" s="26">
        <f>SUM(L400:L402)</f>
        <v>212170.50999999998</v>
      </c>
      <c r="M399" s="141">
        <f ca="1">SUM(M400:M402)</f>
        <v>1.5671060021817073E-2</v>
      </c>
    </row>
    <row r="400" spans="1:13" ht="24" customHeight="1" x14ac:dyDescent="0.2">
      <c r="A400" s="249" t="s">
        <v>668</v>
      </c>
      <c r="B400" s="17" t="s">
        <v>669</v>
      </c>
      <c r="C400" s="18" t="s">
        <v>167</v>
      </c>
      <c r="D400" s="16" t="s">
        <v>670</v>
      </c>
      <c r="E400" s="19" t="s">
        <v>180</v>
      </c>
      <c r="F400" s="18">
        <v>789.38</v>
      </c>
      <c r="G400" s="20">
        <f>VLOOKUP(A400,ORCA,11,0)</f>
        <v>0</v>
      </c>
      <c r="H400" s="20">
        <f>VLOOKUP(A400,ORCA,12,0)</f>
        <v>203.02</v>
      </c>
      <c r="I400" s="20">
        <f t="shared" ref="I400:I402" si="112">TRUNC((G400+H400)*F400,2)</f>
        <v>160259.92000000001</v>
      </c>
      <c r="J400" s="20">
        <v>35.880000000000003</v>
      </c>
      <c r="K400" s="20">
        <v>4813.2</v>
      </c>
      <c r="L400" s="20">
        <f t="shared" si="110"/>
        <v>192856.78</v>
      </c>
      <c r="M400" s="138">
        <f ca="1">L400/L$1838</f>
        <v>1.4244534619794101E-2</v>
      </c>
    </row>
    <row r="401" spans="1:13" ht="39" customHeight="1" x14ac:dyDescent="0.2">
      <c r="A401" s="249" t="s">
        <v>5387</v>
      </c>
      <c r="B401" s="17" t="s">
        <v>3843</v>
      </c>
      <c r="C401" s="18" t="s">
        <v>26</v>
      </c>
      <c r="D401" s="16" t="s">
        <v>3788</v>
      </c>
      <c r="E401" s="19" t="s">
        <v>17</v>
      </c>
      <c r="F401" s="18">
        <v>789.38</v>
      </c>
      <c r="G401" s="20">
        <f>VLOOKUP(A401,ORCA,11,0)</f>
        <v>7.67</v>
      </c>
      <c r="H401" s="20">
        <f>VLOOKUP(A401,ORCA,12,0)</f>
        <v>10.68</v>
      </c>
      <c r="I401" s="20">
        <f t="shared" si="112"/>
        <v>14485.12</v>
      </c>
      <c r="J401" s="20">
        <v>35.880000000000003</v>
      </c>
      <c r="K401" s="20">
        <v>4813.2</v>
      </c>
      <c r="L401" s="20">
        <f t="shared" si="110"/>
        <v>17431.39</v>
      </c>
      <c r="M401" s="138">
        <f ca="1">L401/L$1838</f>
        <v>1.2874944729769557E-3</v>
      </c>
    </row>
    <row r="402" spans="1:13" ht="26.1" customHeight="1" x14ac:dyDescent="0.2">
      <c r="A402" s="249" t="s">
        <v>5388</v>
      </c>
      <c r="B402" s="17" t="s">
        <v>671</v>
      </c>
      <c r="C402" s="18" t="s">
        <v>15</v>
      </c>
      <c r="D402" s="16" t="s">
        <v>672</v>
      </c>
      <c r="E402" s="19" t="s">
        <v>132</v>
      </c>
      <c r="F402" s="18">
        <v>26.89</v>
      </c>
      <c r="G402" s="20">
        <f>VLOOKUP(A402,ORCA,11,0)</f>
        <v>30.92</v>
      </c>
      <c r="H402" s="20">
        <f>VLOOKUP(A402,ORCA,12,0)</f>
        <v>27.25</v>
      </c>
      <c r="I402" s="20">
        <f t="shared" si="112"/>
        <v>1564.19</v>
      </c>
      <c r="J402" s="20">
        <v>35.880000000000003</v>
      </c>
      <c r="K402" s="20">
        <v>4813.2</v>
      </c>
      <c r="L402" s="20">
        <f t="shared" si="110"/>
        <v>1882.34</v>
      </c>
      <c r="M402" s="138">
        <f ca="1">L402/L$1838</f>
        <v>1.3903092904601655E-4</v>
      </c>
    </row>
    <row r="403" spans="1:13" ht="24" customHeight="1" x14ac:dyDescent="0.2">
      <c r="A403" s="140" t="s">
        <v>673</v>
      </c>
      <c r="B403" s="24"/>
      <c r="C403" s="24"/>
      <c r="D403" s="23" t="s">
        <v>247</v>
      </c>
      <c r="E403" s="24"/>
      <c r="F403" s="24"/>
      <c r="G403" s="24"/>
      <c r="H403" s="24"/>
      <c r="I403" s="24"/>
      <c r="J403" s="25"/>
      <c r="K403" s="25"/>
      <c r="L403" s="26">
        <f>SUM(L404)</f>
        <v>24575.93</v>
      </c>
      <c r="M403" s="141">
        <f ca="1">SUM(M404)</f>
        <v>1.8151951188785608E-3</v>
      </c>
    </row>
    <row r="404" spans="1:13" ht="26.1" customHeight="1" x14ac:dyDescent="0.2">
      <c r="A404" s="137" t="s">
        <v>674</v>
      </c>
      <c r="B404" s="17" t="s">
        <v>675</v>
      </c>
      <c r="C404" s="18" t="s">
        <v>569</v>
      </c>
      <c r="D404" s="16" t="s">
        <v>676</v>
      </c>
      <c r="E404" s="19" t="s">
        <v>677</v>
      </c>
      <c r="F404" s="18">
        <v>24</v>
      </c>
      <c r="G404" s="20">
        <f>VLOOKUP(A404,ORCA,11,0)</f>
        <v>850.92</v>
      </c>
      <c r="H404" s="20">
        <f>VLOOKUP(A404,ORCA,12,0)</f>
        <v>0</v>
      </c>
      <c r="I404" s="20">
        <f t="shared" ref="I404" si="113">TRUNC((G404+H404)*F404,2)</f>
        <v>20422.080000000002</v>
      </c>
      <c r="J404" s="20">
        <v>35.880000000000003</v>
      </c>
      <c r="K404" s="20">
        <v>4813.2</v>
      </c>
      <c r="L404" s="20">
        <f t="shared" si="110"/>
        <v>24575.93</v>
      </c>
      <c r="M404" s="138">
        <f ca="1">L404/L$1838</f>
        <v>1.8151951188785608E-3</v>
      </c>
    </row>
    <row r="405" spans="1:13" ht="24" customHeight="1" x14ac:dyDescent="0.2">
      <c r="A405" s="136" t="s">
        <v>678</v>
      </c>
      <c r="B405" s="14"/>
      <c r="C405" s="14"/>
      <c r="D405" s="13" t="s">
        <v>679</v>
      </c>
      <c r="E405" s="14"/>
      <c r="F405" s="14"/>
      <c r="G405" s="14"/>
      <c r="H405" s="14"/>
      <c r="I405" s="14"/>
      <c r="J405" s="15"/>
      <c r="K405" s="15"/>
      <c r="L405" s="21">
        <f>SUM(L406,L413,L416)</f>
        <v>520210.54</v>
      </c>
      <c r="M405" s="139">
        <f ca="1">SUM(M406,M413,M416)</f>
        <v>3.8423108830354748E-2</v>
      </c>
    </row>
    <row r="406" spans="1:13" ht="26.1" customHeight="1" x14ac:dyDescent="0.2">
      <c r="A406" s="140" t="s">
        <v>680</v>
      </c>
      <c r="B406" s="24"/>
      <c r="C406" s="24"/>
      <c r="D406" s="23" t="s">
        <v>681</v>
      </c>
      <c r="E406" s="24"/>
      <c r="F406" s="24"/>
      <c r="G406" s="24"/>
      <c r="H406" s="24"/>
      <c r="I406" s="24"/>
      <c r="J406" s="25"/>
      <c r="K406" s="25"/>
      <c r="L406" s="26">
        <f>SUM(L407:L412)</f>
        <v>298376.06</v>
      </c>
      <c r="M406" s="141">
        <f ca="1">SUM(M407:M412)</f>
        <v>2.2038261327331925E-2</v>
      </c>
    </row>
    <row r="407" spans="1:13" ht="26.1" customHeight="1" x14ac:dyDescent="0.2">
      <c r="A407" s="137" t="s">
        <v>682</v>
      </c>
      <c r="B407" s="17" t="s">
        <v>576</v>
      </c>
      <c r="C407" s="18" t="s">
        <v>569</v>
      </c>
      <c r="D407" s="16" t="s">
        <v>577</v>
      </c>
      <c r="E407" s="19" t="s">
        <v>17</v>
      </c>
      <c r="F407" s="18">
        <v>362.5</v>
      </c>
      <c r="G407" s="20">
        <f t="shared" ref="G407:G412" si="114">VLOOKUP(A407,ORCA,11,0)</f>
        <v>257.47000000000003</v>
      </c>
      <c r="H407" s="20">
        <f t="shared" ref="H407:H412" si="115">VLOOKUP(A407,ORCA,12,0)</f>
        <v>37.660000000000004</v>
      </c>
      <c r="I407" s="20">
        <f t="shared" ref="I407:I412" si="116">TRUNC((G407+H407)*F407,2)</f>
        <v>106984.62</v>
      </c>
      <c r="J407" s="20">
        <v>35.880000000000003</v>
      </c>
      <c r="K407" s="20">
        <v>4813.2</v>
      </c>
      <c r="L407" s="20">
        <f t="shared" ref="L407:L415" si="117">TRUNC((I407*(1+$M$6)),2)</f>
        <v>128745.29</v>
      </c>
      <c r="M407" s="138">
        <f t="shared" ref="M407:M412" ca="1" si="118">L407/L$1838</f>
        <v>9.5092158053267876E-3</v>
      </c>
    </row>
    <row r="408" spans="1:13" ht="24" customHeight="1" x14ac:dyDescent="0.2">
      <c r="A408" s="137" t="s">
        <v>683</v>
      </c>
      <c r="B408" s="17" t="s">
        <v>684</v>
      </c>
      <c r="C408" s="18" t="s">
        <v>569</v>
      </c>
      <c r="D408" s="16" t="s">
        <v>685</v>
      </c>
      <c r="E408" s="19" t="s">
        <v>17</v>
      </c>
      <c r="F408" s="18">
        <v>362.5</v>
      </c>
      <c r="G408" s="20">
        <f t="shared" si="114"/>
        <v>131.32</v>
      </c>
      <c r="H408" s="20">
        <f t="shared" si="115"/>
        <v>18.600000000000001</v>
      </c>
      <c r="I408" s="20">
        <f t="shared" si="116"/>
        <v>54346</v>
      </c>
      <c r="J408" s="20">
        <v>35.880000000000003</v>
      </c>
      <c r="K408" s="20">
        <v>4813.2</v>
      </c>
      <c r="L408" s="20">
        <f t="shared" si="117"/>
        <v>65399.97</v>
      </c>
      <c r="M408" s="138">
        <f t="shared" ca="1" si="118"/>
        <v>4.8304868348340961E-3</v>
      </c>
    </row>
    <row r="409" spans="1:13" ht="24" customHeight="1" x14ac:dyDescent="0.2">
      <c r="A409" s="137" t="s">
        <v>686</v>
      </c>
      <c r="B409" s="17" t="s">
        <v>579</v>
      </c>
      <c r="C409" s="18" t="s">
        <v>15</v>
      </c>
      <c r="D409" s="16" t="s">
        <v>580</v>
      </c>
      <c r="E409" s="19" t="s">
        <v>17</v>
      </c>
      <c r="F409" s="18">
        <v>1812.48</v>
      </c>
      <c r="G409" s="20">
        <f t="shared" si="114"/>
        <v>6.8900000000000006</v>
      </c>
      <c r="H409" s="20">
        <f t="shared" si="115"/>
        <v>5.08</v>
      </c>
      <c r="I409" s="20">
        <f t="shared" si="116"/>
        <v>21695.38</v>
      </c>
      <c r="J409" s="20">
        <v>35.880000000000003</v>
      </c>
      <c r="K409" s="20">
        <v>4813.2</v>
      </c>
      <c r="L409" s="20">
        <f t="shared" si="117"/>
        <v>26108.22</v>
      </c>
      <c r="M409" s="138">
        <f t="shared" ca="1" si="118"/>
        <v>1.9283711137933588E-3</v>
      </c>
    </row>
    <row r="410" spans="1:13" ht="39" customHeight="1" x14ac:dyDescent="0.2">
      <c r="A410" s="137" t="s">
        <v>687</v>
      </c>
      <c r="B410" s="17" t="s">
        <v>688</v>
      </c>
      <c r="C410" s="18" t="s">
        <v>26</v>
      </c>
      <c r="D410" s="16" t="s">
        <v>689</v>
      </c>
      <c r="E410" s="19" t="s">
        <v>17</v>
      </c>
      <c r="F410" s="18">
        <v>1812.48</v>
      </c>
      <c r="G410" s="20">
        <f t="shared" si="114"/>
        <v>10.130000000000001</v>
      </c>
      <c r="H410" s="20">
        <f t="shared" si="115"/>
        <v>4.26</v>
      </c>
      <c r="I410" s="20">
        <f t="shared" si="116"/>
        <v>26081.58</v>
      </c>
      <c r="J410" s="20">
        <v>35.880000000000003</v>
      </c>
      <c r="K410" s="20">
        <v>4813.2</v>
      </c>
      <c r="L410" s="20">
        <f t="shared" si="117"/>
        <v>31386.57</v>
      </c>
      <c r="M410" s="138">
        <f t="shared" ca="1" si="118"/>
        <v>2.3182336807738412E-3</v>
      </c>
    </row>
    <row r="411" spans="1:13" ht="26.1" customHeight="1" x14ac:dyDescent="0.2">
      <c r="A411" s="137" t="s">
        <v>690</v>
      </c>
      <c r="B411" s="17" t="s">
        <v>573</v>
      </c>
      <c r="C411" s="18" t="s">
        <v>569</v>
      </c>
      <c r="D411" s="16" t="s">
        <v>574</v>
      </c>
      <c r="E411" s="19" t="s">
        <v>17</v>
      </c>
      <c r="F411" s="18">
        <v>1663.24</v>
      </c>
      <c r="G411" s="20">
        <f t="shared" si="114"/>
        <v>11.759999999999998</v>
      </c>
      <c r="H411" s="20">
        <f t="shared" si="115"/>
        <v>1.9900000000000002</v>
      </c>
      <c r="I411" s="20">
        <f t="shared" si="116"/>
        <v>22869.55</v>
      </c>
      <c r="J411" s="20">
        <v>35.880000000000003</v>
      </c>
      <c r="K411" s="20">
        <v>4813.2</v>
      </c>
      <c r="L411" s="20">
        <f t="shared" si="117"/>
        <v>27521.21</v>
      </c>
      <c r="M411" s="138">
        <f t="shared" ca="1" si="118"/>
        <v>2.0327355285285984E-3</v>
      </c>
    </row>
    <row r="412" spans="1:13" ht="24" customHeight="1" x14ac:dyDescent="0.2">
      <c r="A412" s="137" t="s">
        <v>691</v>
      </c>
      <c r="B412" s="17" t="s">
        <v>350</v>
      </c>
      <c r="C412" s="18" t="s">
        <v>15</v>
      </c>
      <c r="D412" s="16" t="s">
        <v>396</v>
      </c>
      <c r="E412" s="19" t="s">
        <v>17</v>
      </c>
      <c r="F412" s="18">
        <v>1663.24</v>
      </c>
      <c r="G412" s="20">
        <f t="shared" si="114"/>
        <v>3.4299999999999997</v>
      </c>
      <c r="H412" s="20">
        <f t="shared" si="115"/>
        <v>6.17</v>
      </c>
      <c r="I412" s="20">
        <f t="shared" si="116"/>
        <v>15967.1</v>
      </c>
      <c r="J412" s="20">
        <v>35.880000000000003</v>
      </c>
      <c r="K412" s="20">
        <v>4813.2</v>
      </c>
      <c r="L412" s="20">
        <f t="shared" si="117"/>
        <v>19214.8</v>
      </c>
      <c r="M412" s="138">
        <f t="shared" ca="1" si="118"/>
        <v>1.4192183640752464E-3</v>
      </c>
    </row>
    <row r="413" spans="1:13" ht="26.1" customHeight="1" x14ac:dyDescent="0.2">
      <c r="A413" s="140" t="s">
        <v>692</v>
      </c>
      <c r="B413" s="24"/>
      <c r="C413" s="24"/>
      <c r="D413" s="23" t="s">
        <v>171</v>
      </c>
      <c r="E413" s="24"/>
      <c r="F413" s="24"/>
      <c r="G413" s="24"/>
      <c r="H413" s="24"/>
      <c r="I413" s="24"/>
      <c r="J413" s="25"/>
      <c r="K413" s="25"/>
      <c r="L413" s="26">
        <f>SUM(L414:L415)</f>
        <v>72217.26999999999</v>
      </c>
      <c r="M413" s="141">
        <f ca="1">SUM(M414:M415)</f>
        <v>5.3340173089171036E-3</v>
      </c>
    </row>
    <row r="414" spans="1:13" ht="26.1" customHeight="1" x14ac:dyDescent="0.2">
      <c r="A414" s="137" t="s">
        <v>693</v>
      </c>
      <c r="B414" s="17" t="s">
        <v>645</v>
      </c>
      <c r="C414" s="18" t="s">
        <v>167</v>
      </c>
      <c r="D414" s="16" t="s">
        <v>694</v>
      </c>
      <c r="E414" s="19" t="s">
        <v>180</v>
      </c>
      <c r="F414" s="18">
        <v>1046.4000000000001</v>
      </c>
      <c r="G414" s="20">
        <f>VLOOKUP(A414,ORCA,11,0)</f>
        <v>0</v>
      </c>
      <c r="H414" s="20">
        <f>VLOOKUP(A414,ORCA,12,0)</f>
        <v>26.65</v>
      </c>
      <c r="I414" s="20">
        <f t="shared" ref="I414:I415" si="119">TRUNC((G414+H414)*F414,2)</f>
        <v>27886.560000000001</v>
      </c>
      <c r="J414" s="20">
        <v>35.880000000000003</v>
      </c>
      <c r="K414" s="20">
        <v>4813.2</v>
      </c>
      <c r="L414" s="20">
        <f t="shared" si="117"/>
        <v>33558.68</v>
      </c>
      <c r="M414" s="138">
        <f ca="1">L414/L$1838</f>
        <v>2.4786672216273232E-3</v>
      </c>
    </row>
    <row r="415" spans="1:13" ht="24" customHeight="1" x14ac:dyDescent="0.2">
      <c r="A415" s="137" t="s">
        <v>695</v>
      </c>
      <c r="B415" s="17" t="s">
        <v>648</v>
      </c>
      <c r="C415" s="18" t="s">
        <v>167</v>
      </c>
      <c r="D415" s="16" t="s">
        <v>696</v>
      </c>
      <c r="E415" s="19" t="s">
        <v>180</v>
      </c>
      <c r="F415" s="18">
        <v>209.28</v>
      </c>
      <c r="G415" s="20">
        <f>VLOOKUP(A415,ORCA,11,0)</f>
        <v>0</v>
      </c>
      <c r="H415" s="20">
        <f>VLOOKUP(A415,ORCA,12,0)</f>
        <v>153.5</v>
      </c>
      <c r="I415" s="20">
        <f t="shared" si="119"/>
        <v>32124.48</v>
      </c>
      <c r="J415" s="20">
        <v>35.880000000000003</v>
      </c>
      <c r="K415" s="20">
        <v>4813.2</v>
      </c>
      <c r="L415" s="20">
        <f t="shared" si="117"/>
        <v>38658.589999999997</v>
      </c>
      <c r="M415" s="138">
        <f ca="1">L415/L$1838</f>
        <v>2.8553500872897804E-3</v>
      </c>
    </row>
    <row r="416" spans="1:13" ht="39" customHeight="1" x14ac:dyDescent="0.2">
      <c r="A416" s="140" t="s">
        <v>697</v>
      </c>
      <c r="B416" s="24"/>
      <c r="C416" s="24"/>
      <c r="D416" s="23" t="s">
        <v>651</v>
      </c>
      <c r="E416" s="24"/>
      <c r="F416" s="24"/>
      <c r="G416" s="24"/>
      <c r="H416" s="24"/>
      <c r="I416" s="24"/>
      <c r="J416" s="25"/>
      <c r="K416" s="25"/>
      <c r="L416" s="26">
        <f>SUM(L417,L422)</f>
        <v>149617.21000000002</v>
      </c>
      <c r="M416" s="141">
        <f ca="1">SUM(M417,M422)</f>
        <v>1.105083019410572E-2</v>
      </c>
    </row>
    <row r="417" spans="1:13" ht="26.1" customHeight="1" x14ac:dyDescent="0.2">
      <c r="A417" s="142" t="s">
        <v>698</v>
      </c>
      <c r="B417" s="28"/>
      <c r="C417" s="28"/>
      <c r="D417" s="27" t="s">
        <v>653</v>
      </c>
      <c r="E417" s="28"/>
      <c r="F417" s="28"/>
      <c r="G417" s="28"/>
      <c r="H417" s="28"/>
      <c r="I417" s="28"/>
      <c r="J417" s="29"/>
      <c r="K417" s="29"/>
      <c r="L417" s="30">
        <f>SUM(L418:L421)</f>
        <v>14236.94</v>
      </c>
      <c r="M417" s="143">
        <f ca="1">SUM(M418:M421)</f>
        <v>1.051550195486679E-3</v>
      </c>
    </row>
    <row r="418" spans="1:13" ht="26.1" customHeight="1" x14ac:dyDescent="0.2">
      <c r="A418" s="137" t="s">
        <v>3813</v>
      </c>
      <c r="B418" s="17" t="s">
        <v>568</v>
      </c>
      <c r="C418" s="18" t="s">
        <v>569</v>
      </c>
      <c r="D418" s="16" t="s">
        <v>570</v>
      </c>
      <c r="E418" s="19" t="s">
        <v>17</v>
      </c>
      <c r="F418" s="18">
        <v>36.590000000000003</v>
      </c>
      <c r="G418" s="20">
        <f>VLOOKUP(A418,ORCA,11,0)</f>
        <v>7.42</v>
      </c>
      <c r="H418" s="20">
        <f>VLOOKUP(A418,ORCA,12,0)</f>
        <v>0</v>
      </c>
      <c r="I418" s="20">
        <f t="shared" ref="I418:I421" si="120">TRUNC((G418+H418)*F418,2)</f>
        <v>271.49</v>
      </c>
      <c r="J418" s="20">
        <v>35.880000000000003</v>
      </c>
      <c r="K418" s="20">
        <v>4813.2</v>
      </c>
      <c r="L418" s="20">
        <f t="shared" ref="L418:L425" si="121">TRUNC((I418*(1+$M$6)),2)</f>
        <v>326.70999999999998</v>
      </c>
      <c r="M418" s="138">
        <f ca="1">L418/L$1838</f>
        <v>2.4131025653507906E-5</v>
      </c>
    </row>
    <row r="419" spans="1:13" ht="24" customHeight="1" x14ac:dyDescent="0.2">
      <c r="A419" s="249" t="s">
        <v>3611</v>
      </c>
      <c r="B419" s="17" t="s">
        <v>654</v>
      </c>
      <c r="C419" s="18" t="s">
        <v>167</v>
      </c>
      <c r="D419" s="16" t="s">
        <v>655</v>
      </c>
      <c r="E419" s="19" t="s">
        <v>180</v>
      </c>
      <c r="F419" s="18">
        <v>10.98</v>
      </c>
      <c r="G419" s="20">
        <f>VLOOKUP(A419,ORCA,11,0)</f>
        <v>0</v>
      </c>
      <c r="H419" s="20">
        <f>VLOOKUP(A419,ORCA,12,0)</f>
        <v>8.67</v>
      </c>
      <c r="I419" s="20">
        <f t="shared" si="120"/>
        <v>95.19</v>
      </c>
      <c r="J419" s="20">
        <v>35.880000000000003</v>
      </c>
      <c r="K419" s="20">
        <v>4813.2</v>
      </c>
      <c r="L419" s="20">
        <f t="shared" si="121"/>
        <v>114.55</v>
      </c>
      <c r="M419" s="138">
        <f ca="1">L419/L$1838</f>
        <v>8.4607419075306261E-6</v>
      </c>
    </row>
    <row r="420" spans="1:13" ht="24" customHeight="1" x14ac:dyDescent="0.2">
      <c r="A420" s="249" t="s">
        <v>3612</v>
      </c>
      <c r="B420" s="17" t="s">
        <v>3807</v>
      </c>
      <c r="C420" s="18" t="s">
        <v>167</v>
      </c>
      <c r="D420" s="16" t="s">
        <v>3808</v>
      </c>
      <c r="E420" s="19" t="s">
        <v>331</v>
      </c>
      <c r="F420" s="18">
        <v>68</v>
      </c>
      <c r="G420" s="20">
        <f>VLOOKUP(A420,ORCA,11,0)</f>
        <v>23.57</v>
      </c>
      <c r="H420" s="20">
        <f>VLOOKUP(A420,ORCA,12,0)</f>
        <v>70.180000000000007</v>
      </c>
      <c r="I420" s="20">
        <f t="shared" si="120"/>
        <v>6375</v>
      </c>
      <c r="J420" s="20">
        <v>35.880000000000003</v>
      </c>
      <c r="K420" s="20">
        <v>4813.2</v>
      </c>
      <c r="L420" s="20">
        <f t="shared" si="121"/>
        <v>7671.67</v>
      </c>
      <c r="M420" s="138">
        <f ca="1">L420/L$1838</f>
        <v>5.6663483081401556E-4</v>
      </c>
    </row>
    <row r="421" spans="1:13" ht="26.1" customHeight="1" x14ac:dyDescent="0.2">
      <c r="A421" s="249" t="s">
        <v>3613</v>
      </c>
      <c r="B421" s="17" t="s">
        <v>3805</v>
      </c>
      <c r="C421" s="18" t="s">
        <v>167</v>
      </c>
      <c r="D421" s="16" t="s">
        <v>3806</v>
      </c>
      <c r="E421" s="19" t="s">
        <v>180</v>
      </c>
      <c r="F421" s="18">
        <v>36.590000000000003</v>
      </c>
      <c r="G421" s="20">
        <f>VLOOKUP(A421,ORCA,11,0)</f>
        <v>48.57</v>
      </c>
      <c r="H421" s="20">
        <f>VLOOKUP(A421,ORCA,12,0)</f>
        <v>90.51</v>
      </c>
      <c r="I421" s="20">
        <f t="shared" si="120"/>
        <v>5088.93</v>
      </c>
      <c r="J421" s="20">
        <v>35.880000000000003</v>
      </c>
      <c r="K421" s="20">
        <v>4813.2</v>
      </c>
      <c r="L421" s="20">
        <f t="shared" si="121"/>
        <v>6124.01</v>
      </c>
      <c r="M421" s="138">
        <f ca="1">L421/L$1838</f>
        <v>4.5232359711162487E-4</v>
      </c>
    </row>
    <row r="422" spans="1:13" ht="24" customHeight="1" x14ac:dyDescent="0.2">
      <c r="A422" s="142" t="s">
        <v>699</v>
      </c>
      <c r="B422" s="28"/>
      <c r="C422" s="28"/>
      <c r="D422" s="27" t="s">
        <v>658</v>
      </c>
      <c r="E422" s="28"/>
      <c r="F422" s="28"/>
      <c r="G422" s="28"/>
      <c r="H422" s="28"/>
      <c r="I422" s="28"/>
      <c r="J422" s="29"/>
      <c r="K422" s="29"/>
      <c r="L422" s="30">
        <f>SUM(L423:L425)</f>
        <v>135380.27000000002</v>
      </c>
      <c r="M422" s="143">
        <f ca="1">SUM(M423:M425)</f>
        <v>9.9992799986190414E-3</v>
      </c>
    </row>
    <row r="423" spans="1:13" ht="26.1" customHeight="1" x14ac:dyDescent="0.2">
      <c r="A423" s="137" t="s">
        <v>700</v>
      </c>
      <c r="B423" s="17" t="s">
        <v>656</v>
      </c>
      <c r="C423" s="18" t="s">
        <v>167</v>
      </c>
      <c r="D423" s="16" t="s">
        <v>660</v>
      </c>
      <c r="E423" s="19" t="s">
        <v>180</v>
      </c>
      <c r="F423" s="18">
        <v>96.56</v>
      </c>
      <c r="G423" s="20">
        <f>VLOOKUP(A423,ORCA,11,0)</f>
        <v>485.75</v>
      </c>
      <c r="H423" s="20">
        <f>VLOOKUP(A423,ORCA,12,0)</f>
        <v>669.47</v>
      </c>
      <c r="I423" s="20">
        <f t="shared" ref="I423:I425" si="122">TRUNC((G423+H423)*F423,2)</f>
        <v>111548.04</v>
      </c>
      <c r="J423" s="20">
        <v>35.880000000000003</v>
      </c>
      <c r="K423" s="20">
        <v>4813.2</v>
      </c>
      <c r="L423" s="20">
        <f t="shared" si="121"/>
        <v>134236.91</v>
      </c>
      <c r="M423" s="138">
        <f ca="1">L423/L$1838</f>
        <v>9.9148306414178697E-3</v>
      </c>
    </row>
    <row r="424" spans="1:13" ht="24" customHeight="1" x14ac:dyDescent="0.2">
      <c r="A424" s="249" t="s">
        <v>3614</v>
      </c>
      <c r="B424" s="17" t="s">
        <v>568</v>
      </c>
      <c r="C424" s="18" t="s">
        <v>569</v>
      </c>
      <c r="D424" s="16" t="s">
        <v>570</v>
      </c>
      <c r="E424" s="19" t="s">
        <v>17</v>
      </c>
      <c r="F424" s="18">
        <v>96.56</v>
      </c>
      <c r="G424" s="20">
        <f>VLOOKUP(A424,ORCA,11,0)</f>
        <v>7.42</v>
      </c>
      <c r="H424" s="20">
        <f>VLOOKUP(A424,ORCA,12,0)</f>
        <v>0</v>
      </c>
      <c r="I424" s="20">
        <f t="shared" si="122"/>
        <v>716.47</v>
      </c>
      <c r="J424" s="20">
        <v>35.880000000000003</v>
      </c>
      <c r="K424" s="20">
        <v>4813.2</v>
      </c>
      <c r="L424" s="20">
        <f t="shared" si="121"/>
        <v>862.19</v>
      </c>
      <c r="M424" s="138">
        <f ca="1">L424/L$1838</f>
        <v>6.3681947317798616E-5</v>
      </c>
    </row>
    <row r="425" spans="1:13" ht="24" customHeight="1" x14ac:dyDescent="0.2">
      <c r="A425" s="249" t="s">
        <v>3615</v>
      </c>
      <c r="B425" s="17" t="s">
        <v>654</v>
      </c>
      <c r="C425" s="18" t="s">
        <v>167</v>
      </c>
      <c r="D425" s="16" t="s">
        <v>662</v>
      </c>
      <c r="E425" s="19" t="s">
        <v>180</v>
      </c>
      <c r="F425" s="18">
        <v>26.95</v>
      </c>
      <c r="G425" s="20">
        <f>VLOOKUP(A425,ORCA,11,0)</f>
        <v>0</v>
      </c>
      <c r="H425" s="20">
        <f>VLOOKUP(A425,ORCA,12,0)</f>
        <v>8.67</v>
      </c>
      <c r="I425" s="20">
        <f t="shared" si="122"/>
        <v>233.65</v>
      </c>
      <c r="J425" s="20">
        <v>35.880000000000003</v>
      </c>
      <c r="K425" s="20">
        <v>4813.2</v>
      </c>
      <c r="L425" s="20">
        <f t="shared" si="121"/>
        <v>281.17</v>
      </c>
      <c r="M425" s="138">
        <f ca="1">L425/L$1838</f>
        <v>2.0767409883373078E-5</v>
      </c>
    </row>
    <row r="426" spans="1:13" ht="24" customHeight="1" x14ac:dyDescent="0.2">
      <c r="A426" s="136" t="s">
        <v>701</v>
      </c>
      <c r="B426" s="14"/>
      <c r="C426" s="14"/>
      <c r="D426" s="13" t="s">
        <v>348</v>
      </c>
      <c r="E426" s="14"/>
      <c r="F426" s="14"/>
      <c r="G426" s="14"/>
      <c r="H426" s="14"/>
      <c r="I426" s="14"/>
      <c r="J426" s="15"/>
      <c r="K426" s="15"/>
      <c r="L426" s="21">
        <f>SUM(L427,L433,L440,L446,L449)</f>
        <v>724732.6</v>
      </c>
      <c r="M426" s="139">
        <f ca="1">SUM(M427,M433,M440,M446,M449)</f>
        <v>5.3529249066552861E-2</v>
      </c>
    </row>
    <row r="427" spans="1:13" ht="26.1" customHeight="1" x14ac:dyDescent="0.2">
      <c r="A427" s="140" t="s">
        <v>702</v>
      </c>
      <c r="B427" s="24"/>
      <c r="C427" s="24"/>
      <c r="D427" s="23" t="s">
        <v>138</v>
      </c>
      <c r="E427" s="24"/>
      <c r="F427" s="24"/>
      <c r="G427" s="24"/>
      <c r="H427" s="24"/>
      <c r="I427" s="24"/>
      <c r="J427" s="25"/>
      <c r="K427" s="25"/>
      <c r="L427" s="26">
        <f>SUM(L428:L432)</f>
        <v>168895.9</v>
      </c>
      <c r="M427" s="141">
        <f ca="1">SUM(M428:M432)</f>
        <v>1.2474767517591459E-2</v>
      </c>
    </row>
    <row r="428" spans="1:13" ht="26.1" customHeight="1" x14ac:dyDescent="0.2">
      <c r="A428" s="137" t="s">
        <v>703</v>
      </c>
      <c r="B428" s="17" t="s">
        <v>582</v>
      </c>
      <c r="C428" s="18" t="s">
        <v>167</v>
      </c>
      <c r="D428" s="16" t="s">
        <v>583</v>
      </c>
      <c r="E428" s="19" t="s">
        <v>180</v>
      </c>
      <c r="F428" s="18">
        <v>228.6</v>
      </c>
      <c r="G428" s="20">
        <f>VLOOKUP(A428,ORCA,11,0)</f>
        <v>0</v>
      </c>
      <c r="H428" s="20">
        <f>VLOOKUP(A428,ORCA,12,0)</f>
        <v>149.91999999999999</v>
      </c>
      <c r="I428" s="20">
        <f t="shared" ref="I428:I432" si="123">TRUNC((G428+H428)*F428,2)</f>
        <v>34271.71</v>
      </c>
      <c r="J428" s="20">
        <v>35.880000000000003</v>
      </c>
      <c r="K428" s="20">
        <v>4813.2</v>
      </c>
      <c r="L428" s="20">
        <f t="shared" ref="L428:L448" si="124">TRUNC((I428*(1+$M$6)),2)</f>
        <v>41242.57</v>
      </c>
      <c r="M428" s="138">
        <f ca="1">L428/L$1838</f>
        <v>3.0462046300590603E-3</v>
      </c>
    </row>
    <row r="429" spans="1:13" ht="24" customHeight="1" x14ac:dyDescent="0.2">
      <c r="A429" s="137" t="s">
        <v>704</v>
      </c>
      <c r="B429" s="17" t="s">
        <v>576</v>
      </c>
      <c r="C429" s="18" t="s">
        <v>569</v>
      </c>
      <c r="D429" s="16" t="s">
        <v>577</v>
      </c>
      <c r="E429" s="19" t="s">
        <v>17</v>
      </c>
      <c r="F429" s="18">
        <v>228.6</v>
      </c>
      <c r="G429" s="20">
        <f>VLOOKUP(A429,ORCA,11,0)</f>
        <v>37.660000000000004</v>
      </c>
      <c r="H429" s="20">
        <f>VLOOKUP(A429,ORCA,12,0)</f>
        <v>257.47000000000003</v>
      </c>
      <c r="I429" s="20">
        <f t="shared" si="123"/>
        <v>67466.710000000006</v>
      </c>
      <c r="J429" s="20">
        <v>35.880000000000003</v>
      </c>
      <c r="K429" s="20">
        <v>4813.2</v>
      </c>
      <c r="L429" s="20">
        <f t="shared" si="124"/>
        <v>81189.429999999993</v>
      </c>
      <c r="M429" s="138">
        <f ca="1">L429/L$1838</f>
        <v>5.9967072269709659E-3</v>
      </c>
    </row>
    <row r="430" spans="1:13" ht="26.1" customHeight="1" x14ac:dyDescent="0.2">
      <c r="A430" s="137" t="s">
        <v>705</v>
      </c>
      <c r="B430" s="17" t="s">
        <v>579</v>
      </c>
      <c r="C430" s="18" t="s">
        <v>15</v>
      </c>
      <c r="D430" s="16" t="s">
        <v>580</v>
      </c>
      <c r="E430" s="19" t="s">
        <v>17</v>
      </c>
      <c r="F430" s="18">
        <v>1143</v>
      </c>
      <c r="G430" s="20">
        <f>VLOOKUP(A430,ORCA,11,0)</f>
        <v>6.8900000000000006</v>
      </c>
      <c r="H430" s="20">
        <f>VLOOKUP(A430,ORCA,12,0)</f>
        <v>5.08</v>
      </c>
      <c r="I430" s="20">
        <f t="shared" si="123"/>
        <v>13681.71</v>
      </c>
      <c r="J430" s="20">
        <v>35.880000000000003</v>
      </c>
      <c r="K430" s="20">
        <v>4813.2</v>
      </c>
      <c r="L430" s="20">
        <f t="shared" si="124"/>
        <v>16464.560000000001</v>
      </c>
      <c r="M430" s="138">
        <f ca="1">L430/L$1838</f>
        <v>1.2160837431781095E-3</v>
      </c>
    </row>
    <row r="431" spans="1:13" ht="26.1" customHeight="1" x14ac:dyDescent="0.2">
      <c r="A431" s="137" t="s">
        <v>706</v>
      </c>
      <c r="B431" s="17" t="s">
        <v>568</v>
      </c>
      <c r="C431" s="18" t="s">
        <v>569</v>
      </c>
      <c r="D431" s="16" t="s">
        <v>570</v>
      </c>
      <c r="E431" s="19" t="s">
        <v>17</v>
      </c>
      <c r="F431" s="18">
        <v>1143</v>
      </c>
      <c r="G431" s="20">
        <f>VLOOKUP(A431,ORCA,11,0)</f>
        <v>7.42</v>
      </c>
      <c r="H431" s="20">
        <f>VLOOKUP(A431,ORCA,12,0)</f>
        <v>0</v>
      </c>
      <c r="I431" s="20">
        <f t="shared" si="123"/>
        <v>8481.06</v>
      </c>
      <c r="J431" s="20">
        <v>35.880000000000003</v>
      </c>
      <c r="K431" s="20">
        <v>4813.2</v>
      </c>
      <c r="L431" s="20">
        <f t="shared" si="124"/>
        <v>10206.1</v>
      </c>
      <c r="M431" s="138">
        <f ca="1">L431/L$1838</f>
        <v>7.5382957645088022E-4</v>
      </c>
    </row>
    <row r="432" spans="1:13" ht="24" customHeight="1" x14ac:dyDescent="0.2">
      <c r="A432" s="137" t="s">
        <v>707</v>
      </c>
      <c r="B432" s="17" t="s">
        <v>688</v>
      </c>
      <c r="C432" s="18" t="s">
        <v>26</v>
      </c>
      <c r="D432" s="16" t="s">
        <v>689</v>
      </c>
      <c r="E432" s="19" t="s">
        <v>17</v>
      </c>
      <c r="F432" s="18">
        <v>1143</v>
      </c>
      <c r="G432" s="20">
        <f>VLOOKUP(A432,ORCA,11,0)</f>
        <v>10.130000000000001</v>
      </c>
      <c r="H432" s="20">
        <f>VLOOKUP(A432,ORCA,12,0)</f>
        <v>4.26</v>
      </c>
      <c r="I432" s="20">
        <f t="shared" si="123"/>
        <v>16447.77</v>
      </c>
      <c r="J432" s="20">
        <v>35.880000000000003</v>
      </c>
      <c r="K432" s="20">
        <v>4813.2</v>
      </c>
      <c r="L432" s="20">
        <f t="shared" si="124"/>
        <v>19793.240000000002</v>
      </c>
      <c r="M432" s="138">
        <f ca="1">L432/L$1838</f>
        <v>1.4619423409324443E-3</v>
      </c>
    </row>
    <row r="433" spans="1:13" ht="24" customHeight="1" x14ac:dyDescent="0.2">
      <c r="A433" s="140" t="s">
        <v>708</v>
      </c>
      <c r="B433" s="24"/>
      <c r="C433" s="24"/>
      <c r="D433" s="23" t="s">
        <v>151</v>
      </c>
      <c r="E433" s="24"/>
      <c r="F433" s="24"/>
      <c r="G433" s="24"/>
      <c r="H433" s="24"/>
      <c r="I433" s="24"/>
      <c r="J433" s="25"/>
      <c r="K433" s="25"/>
      <c r="L433" s="26">
        <f>SUM(L434:L439)</f>
        <v>128968.07</v>
      </c>
      <c r="M433" s="141">
        <f ca="1">SUM(M434:M439)</f>
        <v>9.5256704895883299E-3</v>
      </c>
    </row>
    <row r="434" spans="1:13" ht="26.1" customHeight="1" x14ac:dyDescent="0.2">
      <c r="A434" s="137" t="s">
        <v>709</v>
      </c>
      <c r="B434" s="17" t="s">
        <v>582</v>
      </c>
      <c r="C434" s="18" t="s">
        <v>167</v>
      </c>
      <c r="D434" s="16" t="s">
        <v>583</v>
      </c>
      <c r="E434" s="19" t="s">
        <v>180</v>
      </c>
      <c r="F434" s="18">
        <v>122.07</v>
      </c>
      <c r="G434" s="20">
        <f t="shared" ref="G434:G439" si="125">VLOOKUP(A434,ORCA,11,0)</f>
        <v>0</v>
      </c>
      <c r="H434" s="20">
        <f t="shared" ref="H434:H439" si="126">VLOOKUP(A434,ORCA,12,0)</f>
        <v>149.91999999999999</v>
      </c>
      <c r="I434" s="20">
        <f t="shared" ref="I434:I439" si="127">TRUNC((G434+H434)*F434,2)</f>
        <v>18300.73</v>
      </c>
      <c r="J434" s="20">
        <v>35.880000000000003</v>
      </c>
      <c r="K434" s="20">
        <v>4813.2</v>
      </c>
      <c r="L434" s="20">
        <f t="shared" si="124"/>
        <v>22023.09</v>
      </c>
      <c r="M434" s="138">
        <f t="shared" ref="M434:M439" ca="1" si="128">L434/L$1838</f>
        <v>1.6266405979600057E-3</v>
      </c>
    </row>
    <row r="435" spans="1:13" ht="39" customHeight="1" x14ac:dyDescent="0.2">
      <c r="A435" s="137" t="s">
        <v>710</v>
      </c>
      <c r="B435" s="17" t="s">
        <v>573</v>
      </c>
      <c r="C435" s="18" t="s">
        <v>569</v>
      </c>
      <c r="D435" s="16" t="s">
        <v>574</v>
      </c>
      <c r="E435" s="19" t="s">
        <v>17</v>
      </c>
      <c r="F435" s="18">
        <v>2132.3200000000002</v>
      </c>
      <c r="G435" s="20">
        <f t="shared" si="125"/>
        <v>11.759999999999998</v>
      </c>
      <c r="H435" s="20">
        <f t="shared" si="126"/>
        <v>1.9900000000000002</v>
      </c>
      <c r="I435" s="20">
        <f t="shared" si="127"/>
        <v>29319.4</v>
      </c>
      <c r="J435" s="20">
        <v>35.880000000000003</v>
      </c>
      <c r="K435" s="20">
        <v>4813.2</v>
      </c>
      <c r="L435" s="20">
        <f t="shared" si="124"/>
        <v>35282.959999999999</v>
      </c>
      <c r="M435" s="138">
        <f t="shared" ca="1" si="128"/>
        <v>2.6060237301940353E-3</v>
      </c>
    </row>
    <row r="436" spans="1:13" ht="24" customHeight="1" x14ac:dyDescent="0.2">
      <c r="A436" s="137" t="s">
        <v>711</v>
      </c>
      <c r="B436" s="17" t="s">
        <v>614</v>
      </c>
      <c r="C436" s="18" t="s">
        <v>15</v>
      </c>
      <c r="D436" s="16" t="s">
        <v>615</v>
      </c>
      <c r="E436" s="19" t="s">
        <v>17</v>
      </c>
      <c r="F436" s="18">
        <v>790.65</v>
      </c>
      <c r="G436" s="20">
        <f t="shared" si="125"/>
        <v>4.93</v>
      </c>
      <c r="H436" s="20">
        <f t="shared" si="126"/>
        <v>3.62</v>
      </c>
      <c r="I436" s="20">
        <f t="shared" si="127"/>
        <v>6760.05</v>
      </c>
      <c r="J436" s="20">
        <v>35.880000000000003</v>
      </c>
      <c r="K436" s="20">
        <v>4813.2</v>
      </c>
      <c r="L436" s="20">
        <f t="shared" si="124"/>
        <v>8135.04</v>
      </c>
      <c r="M436" s="138">
        <f t="shared" ca="1" si="128"/>
        <v>6.0085965820548179E-4</v>
      </c>
    </row>
    <row r="437" spans="1:13" ht="26.1" customHeight="1" x14ac:dyDescent="0.2">
      <c r="A437" s="137" t="s">
        <v>712</v>
      </c>
      <c r="B437" s="17" t="s">
        <v>616</v>
      </c>
      <c r="C437" s="18" t="s">
        <v>26</v>
      </c>
      <c r="D437" s="16" t="s">
        <v>617</v>
      </c>
      <c r="E437" s="19" t="s">
        <v>17</v>
      </c>
      <c r="F437" s="18">
        <v>790.65</v>
      </c>
      <c r="G437" s="20">
        <f t="shared" si="125"/>
        <v>1.25</v>
      </c>
      <c r="H437" s="20">
        <f t="shared" si="126"/>
        <v>1.73</v>
      </c>
      <c r="I437" s="20">
        <f t="shared" si="127"/>
        <v>2356.13</v>
      </c>
      <c r="J437" s="20">
        <v>35.880000000000003</v>
      </c>
      <c r="K437" s="20">
        <v>4813.2</v>
      </c>
      <c r="L437" s="20">
        <f t="shared" si="124"/>
        <v>2835.36</v>
      </c>
      <c r="M437" s="138">
        <f t="shared" ca="1" si="128"/>
        <v>2.0942164273187285E-4</v>
      </c>
    </row>
    <row r="438" spans="1:13" ht="26.1" customHeight="1" x14ac:dyDescent="0.2">
      <c r="A438" s="137" t="s">
        <v>713</v>
      </c>
      <c r="B438" s="17" t="s">
        <v>714</v>
      </c>
      <c r="C438" s="18" t="s">
        <v>15</v>
      </c>
      <c r="D438" s="16" t="s">
        <v>715</v>
      </c>
      <c r="E438" s="19" t="s">
        <v>17</v>
      </c>
      <c r="F438" s="18">
        <v>1341.67</v>
      </c>
      <c r="G438" s="20">
        <f t="shared" si="125"/>
        <v>7.73</v>
      </c>
      <c r="H438" s="20">
        <f t="shared" si="126"/>
        <v>6.99</v>
      </c>
      <c r="I438" s="20">
        <f t="shared" si="127"/>
        <v>19749.38</v>
      </c>
      <c r="J438" s="20">
        <v>35.880000000000003</v>
      </c>
      <c r="K438" s="20">
        <v>4813.2</v>
      </c>
      <c r="L438" s="20">
        <f t="shared" si="124"/>
        <v>23766.400000000001</v>
      </c>
      <c r="M438" s="138">
        <f t="shared" ca="1" si="128"/>
        <v>1.7554026754354943E-3</v>
      </c>
    </row>
    <row r="439" spans="1:13" ht="24" customHeight="1" x14ac:dyDescent="0.2">
      <c r="A439" s="137" t="s">
        <v>716</v>
      </c>
      <c r="B439" s="17" t="s">
        <v>688</v>
      </c>
      <c r="C439" s="18" t="s">
        <v>26</v>
      </c>
      <c r="D439" s="16" t="s">
        <v>689</v>
      </c>
      <c r="E439" s="19" t="s">
        <v>17</v>
      </c>
      <c r="F439" s="18">
        <v>2132.3200000000002</v>
      </c>
      <c r="G439" s="20">
        <f t="shared" si="125"/>
        <v>10.130000000000001</v>
      </c>
      <c r="H439" s="20">
        <f t="shared" si="126"/>
        <v>4.26</v>
      </c>
      <c r="I439" s="20">
        <f t="shared" si="127"/>
        <v>30684.080000000002</v>
      </c>
      <c r="J439" s="20">
        <v>35.880000000000003</v>
      </c>
      <c r="K439" s="20">
        <v>4813.2</v>
      </c>
      <c r="L439" s="20">
        <f t="shared" si="124"/>
        <v>36925.22</v>
      </c>
      <c r="M439" s="138">
        <f t="shared" ca="1" si="128"/>
        <v>2.7273221850614405E-3</v>
      </c>
    </row>
    <row r="440" spans="1:13" ht="26.1" customHeight="1" x14ac:dyDescent="0.2">
      <c r="A440" s="140" t="s">
        <v>717</v>
      </c>
      <c r="B440" s="24"/>
      <c r="C440" s="24"/>
      <c r="D440" s="23" t="s">
        <v>161</v>
      </c>
      <c r="E440" s="24"/>
      <c r="F440" s="24"/>
      <c r="G440" s="24"/>
      <c r="H440" s="24"/>
      <c r="I440" s="24"/>
      <c r="J440" s="25"/>
      <c r="K440" s="25"/>
      <c r="L440" s="26">
        <f>SUM(L441:L445)</f>
        <v>75658.049999999988</v>
      </c>
      <c r="M440" s="141">
        <f ca="1">SUM(M441:M445)</f>
        <v>5.5881556898912917E-3</v>
      </c>
    </row>
    <row r="441" spans="1:13" ht="39" customHeight="1" x14ac:dyDescent="0.2">
      <c r="A441" s="137" t="s">
        <v>718</v>
      </c>
      <c r="B441" s="17" t="s">
        <v>573</v>
      </c>
      <c r="C441" s="18" t="s">
        <v>569</v>
      </c>
      <c r="D441" s="16" t="s">
        <v>574</v>
      </c>
      <c r="E441" s="19" t="s">
        <v>17</v>
      </c>
      <c r="F441" s="18">
        <v>1198.77</v>
      </c>
      <c r="G441" s="20">
        <f>VLOOKUP(A441,ORCA,11,0)</f>
        <v>11.759999999999998</v>
      </c>
      <c r="H441" s="20">
        <f>VLOOKUP(A441,ORCA,12,0)</f>
        <v>1.9900000000000002</v>
      </c>
      <c r="I441" s="20">
        <f t="shared" ref="I441:I445" si="129">TRUNC((G441+H441)*F441,2)</f>
        <v>16483.080000000002</v>
      </c>
      <c r="J441" s="20">
        <v>35.880000000000003</v>
      </c>
      <c r="K441" s="20">
        <v>4813.2</v>
      </c>
      <c r="L441" s="20">
        <f t="shared" si="124"/>
        <v>19835.73</v>
      </c>
      <c r="M441" s="138">
        <f ca="1">L441/L$1838</f>
        <v>1.4650806816015928E-3</v>
      </c>
    </row>
    <row r="442" spans="1:13" ht="26.1" customHeight="1" x14ac:dyDescent="0.2">
      <c r="A442" s="137" t="s">
        <v>719</v>
      </c>
      <c r="B442" s="17" t="s">
        <v>614</v>
      </c>
      <c r="C442" s="18" t="s">
        <v>15</v>
      </c>
      <c r="D442" s="16" t="s">
        <v>615</v>
      </c>
      <c r="E442" s="19" t="s">
        <v>17</v>
      </c>
      <c r="F442" s="18">
        <v>1198.77</v>
      </c>
      <c r="G442" s="20">
        <f>VLOOKUP(A442,ORCA,11,0)</f>
        <v>4.93</v>
      </c>
      <c r="H442" s="20">
        <f>VLOOKUP(A442,ORCA,12,0)</f>
        <v>3.62</v>
      </c>
      <c r="I442" s="20">
        <f t="shared" si="129"/>
        <v>10249.48</v>
      </c>
      <c r="J442" s="20">
        <v>35.880000000000003</v>
      </c>
      <c r="K442" s="20">
        <v>4813.2</v>
      </c>
      <c r="L442" s="20">
        <f t="shared" si="124"/>
        <v>12334.22</v>
      </c>
      <c r="M442" s="138">
        <f ca="1">L442/L$1838</f>
        <v>9.1101398560194144E-4</v>
      </c>
    </row>
    <row r="443" spans="1:13" ht="26.1" customHeight="1" x14ac:dyDescent="0.2">
      <c r="A443" s="137" t="s">
        <v>720</v>
      </c>
      <c r="B443" s="17" t="s">
        <v>4649</v>
      </c>
      <c r="C443" s="18" t="s">
        <v>26</v>
      </c>
      <c r="D443" s="16" t="s">
        <v>4650</v>
      </c>
      <c r="E443" s="19" t="s">
        <v>17</v>
      </c>
      <c r="F443" s="18">
        <v>1198.77</v>
      </c>
      <c r="G443" s="20">
        <f>VLOOKUP(A443,ORCA,11,0)</f>
        <v>1.6600000000000001</v>
      </c>
      <c r="H443" s="20">
        <f>VLOOKUP(A443,ORCA,12,0)</f>
        <v>1.73</v>
      </c>
      <c r="I443" s="20">
        <f t="shared" si="129"/>
        <v>4063.83</v>
      </c>
      <c r="J443" s="20">
        <v>35.880000000000003</v>
      </c>
      <c r="K443" s="20">
        <v>4813.2</v>
      </c>
      <c r="L443" s="20">
        <f t="shared" si="124"/>
        <v>4890.41</v>
      </c>
      <c r="M443" s="138">
        <f ca="1">L443/L$1838</f>
        <v>3.6120905134881575E-4</v>
      </c>
    </row>
    <row r="444" spans="1:13" ht="39" customHeight="1" x14ac:dyDescent="0.2">
      <c r="A444" s="137" t="s">
        <v>721</v>
      </c>
      <c r="B444" s="17" t="s">
        <v>607</v>
      </c>
      <c r="C444" s="18" t="s">
        <v>15</v>
      </c>
      <c r="D444" s="16" t="s">
        <v>722</v>
      </c>
      <c r="E444" s="19" t="s">
        <v>132</v>
      </c>
      <c r="F444" s="18">
        <v>30</v>
      </c>
      <c r="G444" s="20">
        <f>VLOOKUP(A444,ORCA,11,0)</f>
        <v>2.71</v>
      </c>
      <c r="H444" s="20">
        <f>VLOOKUP(A444,ORCA,12,0)</f>
        <v>22.69</v>
      </c>
      <c r="I444" s="20">
        <f t="shared" si="129"/>
        <v>762</v>
      </c>
      <c r="J444" s="20">
        <v>35.880000000000003</v>
      </c>
      <c r="K444" s="20">
        <v>4813.2</v>
      </c>
      <c r="L444" s="20">
        <f t="shared" si="124"/>
        <v>916.99</v>
      </c>
      <c r="M444" s="138">
        <f ca="1">L444/L$1838</f>
        <v>6.7729513066665286E-5</v>
      </c>
    </row>
    <row r="445" spans="1:13" ht="26.1" customHeight="1" x14ac:dyDescent="0.2">
      <c r="A445" s="137" t="s">
        <v>723</v>
      </c>
      <c r="B445" s="17" t="s">
        <v>621</v>
      </c>
      <c r="C445" s="18" t="s">
        <v>26</v>
      </c>
      <c r="D445" s="16" t="s">
        <v>622</v>
      </c>
      <c r="E445" s="19" t="s">
        <v>17</v>
      </c>
      <c r="F445" s="18">
        <v>1198.77</v>
      </c>
      <c r="G445" s="20">
        <f>VLOOKUP(A445,ORCA,11,0)</f>
        <v>21.86</v>
      </c>
      <c r="H445" s="20">
        <f>VLOOKUP(A445,ORCA,12,0)</f>
        <v>4.26</v>
      </c>
      <c r="I445" s="20">
        <f t="shared" si="129"/>
        <v>31311.87</v>
      </c>
      <c r="J445" s="20">
        <v>35.880000000000003</v>
      </c>
      <c r="K445" s="20">
        <v>4813.2</v>
      </c>
      <c r="L445" s="20">
        <f t="shared" si="124"/>
        <v>37680.699999999997</v>
      </c>
      <c r="M445" s="138">
        <f ca="1">L445/L$1838</f>
        <v>2.7831224582722763E-3</v>
      </c>
    </row>
    <row r="446" spans="1:13" ht="26.1" customHeight="1" x14ac:dyDescent="0.2">
      <c r="A446" s="140" t="s">
        <v>724</v>
      </c>
      <c r="B446" s="24"/>
      <c r="C446" s="24"/>
      <c r="D446" s="23" t="s">
        <v>171</v>
      </c>
      <c r="E446" s="24"/>
      <c r="F446" s="24"/>
      <c r="G446" s="24"/>
      <c r="H446" s="24"/>
      <c r="I446" s="24"/>
      <c r="J446" s="25"/>
      <c r="K446" s="25"/>
      <c r="L446" s="26">
        <f>SUM(L447:L448)</f>
        <v>55628.350000000006</v>
      </c>
      <c r="M446" s="141">
        <f ca="1">SUM(M447:M448)</f>
        <v>4.1087482504738662E-3</v>
      </c>
    </row>
    <row r="447" spans="1:13" ht="26.1" customHeight="1" x14ac:dyDescent="0.2">
      <c r="A447" s="137" t="s">
        <v>725</v>
      </c>
      <c r="B447" s="17" t="s">
        <v>648</v>
      </c>
      <c r="C447" s="18" t="s">
        <v>167</v>
      </c>
      <c r="D447" s="16" t="s">
        <v>696</v>
      </c>
      <c r="E447" s="19" t="s">
        <v>180</v>
      </c>
      <c r="F447" s="18">
        <v>110.06</v>
      </c>
      <c r="G447" s="20">
        <f>VLOOKUP(A447,ORCA,11,0)</f>
        <v>0</v>
      </c>
      <c r="H447" s="20">
        <f>VLOOKUP(A447,ORCA,12,0)</f>
        <v>153.5</v>
      </c>
      <c r="I447" s="20">
        <f t="shared" ref="I447:I448" si="130">TRUNC((G447+H447)*F447,2)</f>
        <v>16894.21</v>
      </c>
      <c r="J447" s="20">
        <v>35.880000000000003</v>
      </c>
      <c r="K447" s="20">
        <v>4813.2</v>
      </c>
      <c r="L447" s="20">
        <f t="shared" si="124"/>
        <v>20330.490000000002</v>
      </c>
      <c r="M447" s="138">
        <f ca="1">L447/L$1838</f>
        <v>1.5016239960159959E-3</v>
      </c>
    </row>
    <row r="448" spans="1:13" ht="24" customHeight="1" x14ac:dyDescent="0.2">
      <c r="A448" s="137" t="s">
        <v>726</v>
      </c>
      <c r="B448" s="17" t="s">
        <v>645</v>
      </c>
      <c r="C448" s="18" t="s">
        <v>167</v>
      </c>
      <c r="D448" s="16" t="s">
        <v>727</v>
      </c>
      <c r="E448" s="19" t="s">
        <v>180</v>
      </c>
      <c r="F448" s="18">
        <v>1100.6300000000001</v>
      </c>
      <c r="G448" s="20">
        <f>VLOOKUP(A448,ORCA,11,0)</f>
        <v>0</v>
      </c>
      <c r="H448" s="20">
        <f>VLOOKUP(A448,ORCA,12,0)</f>
        <v>26.65</v>
      </c>
      <c r="I448" s="20">
        <f t="shared" si="130"/>
        <v>29331.78</v>
      </c>
      <c r="J448" s="20">
        <v>35.880000000000003</v>
      </c>
      <c r="K448" s="20">
        <v>4813.2</v>
      </c>
      <c r="L448" s="20">
        <f t="shared" si="124"/>
        <v>35297.86</v>
      </c>
      <c r="M448" s="138">
        <f ca="1">L448/L$1838</f>
        <v>2.6071242544578699E-3</v>
      </c>
    </row>
    <row r="449" spans="1:13" ht="24" customHeight="1" x14ac:dyDescent="0.2">
      <c r="A449" s="140" t="s">
        <v>728</v>
      </c>
      <c r="B449" s="24"/>
      <c r="C449" s="24"/>
      <c r="D449" s="23" t="s">
        <v>176</v>
      </c>
      <c r="E449" s="24"/>
      <c r="F449" s="24"/>
      <c r="G449" s="24"/>
      <c r="H449" s="24"/>
      <c r="I449" s="24"/>
      <c r="J449" s="25"/>
      <c r="K449" s="25"/>
      <c r="L449" s="26">
        <f>SUM(L450,L455)</f>
        <v>295582.23</v>
      </c>
      <c r="M449" s="141">
        <f ca="1">SUM(M450,M455)</f>
        <v>2.1831907119007909E-2</v>
      </c>
    </row>
    <row r="450" spans="1:13" ht="26.1" customHeight="1" x14ac:dyDescent="0.2">
      <c r="A450" s="142" t="s">
        <v>729</v>
      </c>
      <c r="B450" s="28"/>
      <c r="C450" s="28"/>
      <c r="D450" s="27" t="s">
        <v>653</v>
      </c>
      <c r="E450" s="28"/>
      <c r="F450" s="28"/>
      <c r="G450" s="28"/>
      <c r="H450" s="28"/>
      <c r="I450" s="28"/>
      <c r="J450" s="29"/>
      <c r="K450" s="29"/>
      <c r="L450" s="30">
        <f>SUM(L451:L454)</f>
        <v>14650.68</v>
      </c>
      <c r="M450" s="143">
        <f ca="1">SUM(M451:M454)</f>
        <v>1.0821093168906222E-3</v>
      </c>
    </row>
    <row r="451" spans="1:13" ht="24" customHeight="1" x14ac:dyDescent="0.2">
      <c r="A451" s="137" t="s">
        <v>730</v>
      </c>
      <c r="B451" s="17" t="s">
        <v>654</v>
      </c>
      <c r="C451" s="18" t="s">
        <v>167</v>
      </c>
      <c r="D451" s="16" t="s">
        <v>731</v>
      </c>
      <c r="E451" s="19" t="s">
        <v>180</v>
      </c>
      <c r="F451" s="18">
        <v>32.549999999999997</v>
      </c>
      <c r="G451" s="20">
        <f>VLOOKUP(A451,ORCA,11,0)</f>
        <v>0</v>
      </c>
      <c r="H451" s="20">
        <f>VLOOKUP(A451,ORCA,12,0)</f>
        <v>8.67</v>
      </c>
      <c r="I451" s="20">
        <f t="shared" ref="I451:I454" si="131">TRUNC((G451+H451)*F451,2)</f>
        <v>282.2</v>
      </c>
      <c r="J451" s="20">
        <v>35.880000000000003</v>
      </c>
      <c r="K451" s="20">
        <v>4813.2</v>
      </c>
      <c r="L451" s="20">
        <f t="shared" ref="L451:L469" si="132">TRUNC((I451*(1+$M$6)),2)</f>
        <v>339.59</v>
      </c>
      <c r="M451" s="138">
        <f ca="1">L451/L$1838</f>
        <v>2.508235132586927E-5</v>
      </c>
    </row>
    <row r="452" spans="1:13" ht="24" customHeight="1" x14ac:dyDescent="0.2">
      <c r="A452" s="249" t="s">
        <v>734</v>
      </c>
      <c r="B452" s="17" t="s">
        <v>568</v>
      </c>
      <c r="C452" s="18" t="s">
        <v>569</v>
      </c>
      <c r="D452" s="16" t="s">
        <v>570</v>
      </c>
      <c r="E452" s="19" t="s">
        <v>17</v>
      </c>
      <c r="F452" s="18">
        <v>40.22</v>
      </c>
      <c r="G452" s="20">
        <f>VLOOKUP(A452,ORCA,11,0)</f>
        <v>7.42</v>
      </c>
      <c r="H452" s="20">
        <f>VLOOKUP(A452,ORCA,12,0)</f>
        <v>0</v>
      </c>
      <c r="I452" s="20">
        <f t="shared" si="131"/>
        <v>298.43</v>
      </c>
      <c r="J452" s="20">
        <v>35.880000000000003</v>
      </c>
      <c r="K452" s="20">
        <v>4813.2</v>
      </c>
      <c r="L452" s="20">
        <f t="shared" si="132"/>
        <v>359.13</v>
      </c>
      <c r="M452" s="138">
        <f ca="1">L452/L$1838</f>
        <v>2.6525589185957866E-5</v>
      </c>
    </row>
    <row r="453" spans="1:13" ht="24" customHeight="1" x14ac:dyDescent="0.2">
      <c r="A453" s="137" t="s">
        <v>732</v>
      </c>
      <c r="B453" s="17" t="s">
        <v>3807</v>
      </c>
      <c r="C453" s="18" t="s">
        <v>167</v>
      </c>
      <c r="D453" s="16" t="s">
        <v>3808</v>
      </c>
      <c r="E453" s="19" t="s">
        <v>331</v>
      </c>
      <c r="F453" s="18">
        <v>64</v>
      </c>
      <c r="G453" s="20">
        <f>VLOOKUP(A453,ORCA,11,0)</f>
        <v>23.57</v>
      </c>
      <c r="H453" s="20">
        <f>VLOOKUP(A453,ORCA,12,0)</f>
        <v>70.180000000000007</v>
      </c>
      <c r="I453" s="20">
        <f t="shared" si="131"/>
        <v>6000</v>
      </c>
      <c r="J453" s="20">
        <v>35.880000000000003</v>
      </c>
      <c r="K453" s="20">
        <v>4813.2</v>
      </c>
      <c r="L453" s="20">
        <f t="shared" si="132"/>
        <v>7220.4</v>
      </c>
      <c r="M453" s="138">
        <f ca="1">L453/L$1838</f>
        <v>5.3330371775760915E-4</v>
      </c>
    </row>
    <row r="454" spans="1:13" ht="26.1" customHeight="1" x14ac:dyDescent="0.2">
      <c r="A454" s="137" t="s">
        <v>733</v>
      </c>
      <c r="B454" s="17" t="s">
        <v>3805</v>
      </c>
      <c r="C454" s="18" t="s">
        <v>167</v>
      </c>
      <c r="D454" s="16" t="s">
        <v>3806</v>
      </c>
      <c r="E454" s="19" t="s">
        <v>180</v>
      </c>
      <c r="F454" s="18">
        <v>40.22</v>
      </c>
      <c r="G454" s="20">
        <f>VLOOKUP(A454,ORCA,11,0)</f>
        <v>48.57</v>
      </c>
      <c r="H454" s="20">
        <f>VLOOKUP(A454,ORCA,12,0)</f>
        <v>90.51</v>
      </c>
      <c r="I454" s="20">
        <f t="shared" si="131"/>
        <v>5593.79</v>
      </c>
      <c r="J454" s="20">
        <v>35.880000000000003</v>
      </c>
      <c r="K454" s="20">
        <v>4813.2</v>
      </c>
      <c r="L454" s="20">
        <f t="shared" si="132"/>
        <v>6731.56</v>
      </c>
      <c r="M454" s="138">
        <f ca="1">L454/L$1838</f>
        <v>4.9719765862118602E-4</v>
      </c>
    </row>
    <row r="455" spans="1:13" ht="24" customHeight="1" x14ac:dyDescent="0.2">
      <c r="A455" s="142" t="s">
        <v>735</v>
      </c>
      <c r="B455" s="28"/>
      <c r="C455" s="28"/>
      <c r="D455" s="27" t="s">
        <v>658</v>
      </c>
      <c r="E455" s="28"/>
      <c r="F455" s="28"/>
      <c r="G455" s="28"/>
      <c r="H455" s="28"/>
      <c r="I455" s="28"/>
      <c r="J455" s="29"/>
      <c r="K455" s="29"/>
      <c r="L455" s="30">
        <f>SUM(L456:L458)</f>
        <v>280931.55</v>
      </c>
      <c r="M455" s="143">
        <f ca="1">SUM(M456:M458)</f>
        <v>2.0749797802117286E-2</v>
      </c>
    </row>
    <row r="456" spans="1:13" ht="24" customHeight="1" x14ac:dyDescent="0.2">
      <c r="A456" s="137" t="s">
        <v>736</v>
      </c>
      <c r="B456" s="17" t="s">
        <v>656</v>
      </c>
      <c r="C456" s="18" t="s">
        <v>167</v>
      </c>
      <c r="D456" s="16" t="s">
        <v>660</v>
      </c>
      <c r="E456" s="19" t="s">
        <v>180</v>
      </c>
      <c r="F456" s="18">
        <v>200.28</v>
      </c>
      <c r="G456" s="20">
        <f>VLOOKUP(A456,ORCA,11,0)</f>
        <v>485.75</v>
      </c>
      <c r="H456" s="20">
        <f>VLOOKUP(A456,ORCA,12,0)</f>
        <v>669.47</v>
      </c>
      <c r="I456" s="20">
        <f t="shared" ref="I456:I458" si="133">TRUNC((G456+H456)*F456,2)</f>
        <v>231367.46</v>
      </c>
      <c r="J456" s="20">
        <v>35.880000000000003</v>
      </c>
      <c r="K456" s="20">
        <v>4813.2</v>
      </c>
      <c r="L456" s="20">
        <f t="shared" si="132"/>
        <v>278427.59999999998</v>
      </c>
      <c r="M456" s="138">
        <f ca="1">L456/L$1838</f>
        <v>2.0564854330276508E-2</v>
      </c>
    </row>
    <row r="457" spans="1:13" ht="26.1" customHeight="1" x14ac:dyDescent="0.2">
      <c r="A457" s="137" t="s">
        <v>737</v>
      </c>
      <c r="B457" s="17" t="s">
        <v>654</v>
      </c>
      <c r="C457" s="18" t="s">
        <v>167</v>
      </c>
      <c r="D457" s="16" t="s">
        <v>731</v>
      </c>
      <c r="E457" s="19" t="s">
        <v>180</v>
      </c>
      <c r="F457" s="18">
        <v>68.59</v>
      </c>
      <c r="G457" s="20">
        <f>VLOOKUP(A457,ORCA,11,0)</f>
        <v>0</v>
      </c>
      <c r="H457" s="20">
        <f>VLOOKUP(A457,ORCA,12,0)</f>
        <v>8.67</v>
      </c>
      <c r="I457" s="20">
        <f t="shared" si="133"/>
        <v>594.66999999999996</v>
      </c>
      <c r="J457" s="20">
        <v>35.880000000000003</v>
      </c>
      <c r="K457" s="20">
        <v>4813.2</v>
      </c>
      <c r="L457" s="20">
        <f t="shared" si="132"/>
        <v>715.62</v>
      </c>
      <c r="M457" s="138">
        <f ca="1">L457/L$1838</f>
        <v>5.2856186153357191E-5</v>
      </c>
    </row>
    <row r="458" spans="1:13" ht="26.1" customHeight="1" x14ac:dyDescent="0.2">
      <c r="A458" s="137" t="s">
        <v>738</v>
      </c>
      <c r="B458" s="17" t="s">
        <v>568</v>
      </c>
      <c r="C458" s="18" t="s">
        <v>569</v>
      </c>
      <c r="D458" s="16" t="s">
        <v>570</v>
      </c>
      <c r="E458" s="19" t="s">
        <v>17</v>
      </c>
      <c r="F458" s="18">
        <v>200.28</v>
      </c>
      <c r="G458" s="20">
        <f>VLOOKUP(A458,ORCA,11,0)</f>
        <v>7.42</v>
      </c>
      <c r="H458" s="20">
        <f>VLOOKUP(A458,ORCA,12,0)</f>
        <v>0</v>
      </c>
      <c r="I458" s="20">
        <f t="shared" si="133"/>
        <v>1486.07</v>
      </c>
      <c r="J458" s="20">
        <v>35.880000000000003</v>
      </c>
      <c r="K458" s="20">
        <v>4813.2</v>
      </c>
      <c r="L458" s="20">
        <f t="shared" si="132"/>
        <v>1788.33</v>
      </c>
      <c r="M458" s="138">
        <f ca="1">L458/L$1838</f>
        <v>1.3208728568742247E-4</v>
      </c>
    </row>
    <row r="459" spans="1:13" ht="26.1" customHeight="1" x14ac:dyDescent="0.2">
      <c r="A459" s="136" t="s">
        <v>739</v>
      </c>
      <c r="B459" s="14"/>
      <c r="C459" s="14"/>
      <c r="D459" s="13" t="s">
        <v>740</v>
      </c>
      <c r="E459" s="14"/>
      <c r="F459" s="14"/>
      <c r="G459" s="14"/>
      <c r="H459" s="14"/>
      <c r="I459" s="14"/>
      <c r="J459" s="15"/>
      <c r="K459" s="15"/>
      <c r="L459" s="21">
        <f>SUM(L460:L464)</f>
        <v>267535.15999999997</v>
      </c>
      <c r="M459" s="139">
        <f ca="1">SUM(M460:M464)</f>
        <v>1.9760331208641738E-2</v>
      </c>
    </row>
    <row r="460" spans="1:13" ht="26.1" customHeight="1" x14ac:dyDescent="0.2">
      <c r="A460" s="137" t="s">
        <v>741</v>
      </c>
      <c r="B460" s="17" t="s">
        <v>684</v>
      </c>
      <c r="C460" s="18" t="s">
        <v>569</v>
      </c>
      <c r="D460" s="16" t="s">
        <v>685</v>
      </c>
      <c r="E460" s="19" t="s">
        <v>17</v>
      </c>
      <c r="F460" s="18">
        <v>432.99</v>
      </c>
      <c r="G460" s="20">
        <f>VLOOKUP(A460,ORCA,11,0)</f>
        <v>131.32</v>
      </c>
      <c r="H460" s="20">
        <f>VLOOKUP(A460,ORCA,12,0)</f>
        <v>18.599999999999994</v>
      </c>
      <c r="I460" s="20">
        <f t="shared" ref="I460:I464" si="134">TRUNC((G460+H460)*F460,2)</f>
        <v>64913.86</v>
      </c>
      <c r="J460" s="20">
        <v>35.880000000000003</v>
      </c>
      <c r="K460" s="20">
        <v>4813.2</v>
      </c>
      <c r="L460" s="20">
        <f t="shared" si="132"/>
        <v>78117.33</v>
      </c>
      <c r="M460" s="138">
        <f ca="1">L460/L$1838</f>
        <v>5.7697998047612341E-3</v>
      </c>
    </row>
    <row r="461" spans="1:13" ht="24" customHeight="1" x14ac:dyDescent="0.2">
      <c r="A461" s="137" t="s">
        <v>3814</v>
      </c>
      <c r="B461" s="17" t="s">
        <v>568</v>
      </c>
      <c r="C461" s="18" t="s">
        <v>569</v>
      </c>
      <c r="D461" s="16" t="s">
        <v>570</v>
      </c>
      <c r="E461" s="19" t="s">
        <v>17</v>
      </c>
      <c r="F461" s="18">
        <v>865.99</v>
      </c>
      <c r="G461" s="20">
        <f>VLOOKUP(A461,ORCA,11,0)</f>
        <v>7.41</v>
      </c>
      <c r="H461" s="20">
        <f>VLOOKUP(A461,ORCA,12,0)</f>
        <v>0</v>
      </c>
      <c r="I461" s="20">
        <f t="shared" si="134"/>
        <v>6416.98</v>
      </c>
      <c r="J461" s="20">
        <v>35.880000000000003</v>
      </c>
      <c r="K461" s="20">
        <v>4813.2</v>
      </c>
      <c r="L461" s="20">
        <f t="shared" si="132"/>
        <v>7722.19</v>
      </c>
      <c r="M461" s="138">
        <f ca="1">L461/L$1838</f>
        <v>5.7036627281461302E-4</v>
      </c>
    </row>
    <row r="462" spans="1:13" ht="24" customHeight="1" x14ac:dyDescent="0.2">
      <c r="A462" s="137" t="s">
        <v>3815</v>
      </c>
      <c r="B462" s="17" t="s">
        <v>576</v>
      </c>
      <c r="C462" s="18" t="s">
        <v>569</v>
      </c>
      <c r="D462" s="16" t="s">
        <v>577</v>
      </c>
      <c r="E462" s="19" t="s">
        <v>17</v>
      </c>
      <c r="F462" s="18">
        <v>432.99</v>
      </c>
      <c r="G462" s="20">
        <f>VLOOKUP(A462,ORCA,11,0)</f>
        <v>3.27</v>
      </c>
      <c r="H462" s="20">
        <f>VLOOKUP(A462,ORCA,12,0)</f>
        <v>291.86</v>
      </c>
      <c r="I462" s="20">
        <f t="shared" si="134"/>
        <v>127788.33</v>
      </c>
      <c r="J462" s="20">
        <v>35.880000000000003</v>
      </c>
      <c r="K462" s="20">
        <v>4813.2</v>
      </c>
      <c r="L462" s="20">
        <f t="shared" si="132"/>
        <v>153780.47</v>
      </c>
      <c r="M462" s="138">
        <f ca="1">L462/L$1838</f>
        <v>1.1358331445558763E-2</v>
      </c>
    </row>
    <row r="463" spans="1:13" ht="26.1" customHeight="1" x14ac:dyDescent="0.2">
      <c r="A463" s="137" t="s">
        <v>3816</v>
      </c>
      <c r="B463" s="17">
        <v>2322</v>
      </c>
      <c r="C463" s="18" t="s">
        <v>569</v>
      </c>
      <c r="D463" s="16" t="s">
        <v>3632</v>
      </c>
      <c r="E463" s="19" t="s">
        <v>17</v>
      </c>
      <c r="F463" s="18">
        <v>865.99</v>
      </c>
      <c r="G463" s="20">
        <f>VLOOKUP(A463,ORCA,11,0)</f>
        <v>9.9700000000000006</v>
      </c>
      <c r="H463" s="20">
        <f>VLOOKUP(A463,ORCA,12,0)</f>
        <v>2.74</v>
      </c>
      <c r="I463" s="20">
        <f t="shared" si="134"/>
        <v>11006.73</v>
      </c>
      <c r="J463" s="20">
        <v>35.880000000000003</v>
      </c>
      <c r="K463" s="20">
        <v>4813.2</v>
      </c>
      <c r="L463" s="20">
        <f t="shared" si="132"/>
        <v>13245.49</v>
      </c>
      <c r="M463" s="138">
        <f ca="1">L463/L$1838</f>
        <v>9.7832101552839659E-4</v>
      </c>
    </row>
    <row r="464" spans="1:13" ht="26.1" customHeight="1" x14ac:dyDescent="0.2">
      <c r="A464" s="137" t="s">
        <v>3817</v>
      </c>
      <c r="B464" s="17" t="s">
        <v>3805</v>
      </c>
      <c r="C464" s="18" t="s">
        <v>167</v>
      </c>
      <c r="D464" s="16" t="s">
        <v>3806</v>
      </c>
      <c r="E464" s="19" t="s">
        <v>180</v>
      </c>
      <c r="F464" s="18">
        <v>87.63</v>
      </c>
      <c r="G464" s="20">
        <f>VLOOKUP(A464,ORCA,11,0)</f>
        <v>48.57</v>
      </c>
      <c r="H464" s="20">
        <f>VLOOKUP(A464,ORCA,12,0)</f>
        <v>90.54000000000002</v>
      </c>
      <c r="I464" s="20">
        <f t="shared" si="134"/>
        <v>12190.2</v>
      </c>
      <c r="J464" s="20">
        <v>35.880000000000003</v>
      </c>
      <c r="K464" s="20">
        <v>4813.2</v>
      </c>
      <c r="L464" s="20">
        <f t="shared" si="132"/>
        <v>14669.68</v>
      </c>
      <c r="M464" s="138">
        <f ca="1">L464/L$1838</f>
        <v>1.0835126699787331E-3</v>
      </c>
    </row>
    <row r="465" spans="1:13" ht="27" customHeight="1" x14ac:dyDescent="0.2">
      <c r="A465" s="136" t="s">
        <v>742</v>
      </c>
      <c r="B465" s="14"/>
      <c r="C465" s="14"/>
      <c r="D465" s="13" t="s">
        <v>743</v>
      </c>
      <c r="E465" s="14"/>
      <c r="F465" s="14"/>
      <c r="G465" s="14"/>
      <c r="H465" s="14"/>
      <c r="I465" s="14"/>
      <c r="J465" s="15"/>
      <c r="K465" s="15"/>
      <c r="L465" s="21">
        <f>SUM(L466:L469)</f>
        <v>4910.1399999999994</v>
      </c>
      <c r="M465" s="139">
        <f ca="1">SUM(M466:M469)</f>
        <v>3.6266632273978546E-4</v>
      </c>
    </row>
    <row r="466" spans="1:13" ht="24" customHeight="1" x14ac:dyDescent="0.2">
      <c r="A466" s="137" t="s">
        <v>744</v>
      </c>
      <c r="B466" s="17" t="s">
        <v>576</v>
      </c>
      <c r="C466" s="18" t="s">
        <v>569</v>
      </c>
      <c r="D466" s="16" t="s">
        <v>577</v>
      </c>
      <c r="E466" s="19" t="s">
        <v>17</v>
      </c>
      <c r="F466" s="18">
        <v>9</v>
      </c>
      <c r="G466" s="20">
        <f>VLOOKUP(A466,ORCA,11,0)</f>
        <v>37.660000000000004</v>
      </c>
      <c r="H466" s="20">
        <f>VLOOKUP(A466,ORCA,12,0)</f>
        <v>257.46999999999997</v>
      </c>
      <c r="I466" s="20">
        <f t="shared" ref="I466:I469" si="135">TRUNC((G466+H466)*F466,2)</f>
        <v>2656.17</v>
      </c>
      <c r="J466" s="20">
        <v>35.880000000000003</v>
      </c>
      <c r="K466" s="20">
        <v>4813.2</v>
      </c>
      <c r="L466" s="20">
        <f t="shared" si="132"/>
        <v>3196.43</v>
      </c>
      <c r="M466" s="138">
        <f ca="1">L466/L$1838</f>
        <v>2.3609052165419569E-4</v>
      </c>
    </row>
    <row r="467" spans="1:13" ht="51.95" customHeight="1" x14ac:dyDescent="0.2">
      <c r="A467" s="137" t="s">
        <v>3818</v>
      </c>
      <c r="B467" s="17" t="s">
        <v>599</v>
      </c>
      <c r="C467" s="18" t="s">
        <v>26</v>
      </c>
      <c r="D467" s="16" t="s">
        <v>600</v>
      </c>
      <c r="E467" s="19" t="s">
        <v>17</v>
      </c>
      <c r="F467" s="18">
        <v>9</v>
      </c>
      <c r="G467" s="20">
        <f>VLOOKUP(A467,ORCA,11,0)</f>
        <v>27.2</v>
      </c>
      <c r="H467" s="20">
        <f>VLOOKUP(A467,ORCA,12,0)</f>
        <v>71.95</v>
      </c>
      <c r="I467" s="20">
        <f t="shared" si="135"/>
        <v>892.35</v>
      </c>
      <c r="J467" s="20">
        <v>35.880000000000003</v>
      </c>
      <c r="K467" s="20">
        <v>4813.2</v>
      </c>
      <c r="L467" s="20">
        <f t="shared" si="132"/>
        <v>1073.8499999999999</v>
      </c>
      <c r="M467" s="138">
        <f ca="1">L467/L$1838</f>
        <v>7.9315300719351908E-5</v>
      </c>
    </row>
    <row r="468" spans="1:13" ht="24" customHeight="1" x14ac:dyDescent="0.2">
      <c r="A468" s="137" t="s">
        <v>3819</v>
      </c>
      <c r="B468" s="17">
        <v>2322</v>
      </c>
      <c r="C468" s="18" t="s">
        <v>569</v>
      </c>
      <c r="D468" s="16" t="s">
        <v>3632</v>
      </c>
      <c r="E468" s="19" t="s">
        <v>17</v>
      </c>
      <c r="F468" s="18">
        <v>9</v>
      </c>
      <c r="G468" s="20">
        <f>VLOOKUP(A468,ORCA,11,0)</f>
        <v>12.02</v>
      </c>
      <c r="H468" s="20">
        <f>VLOOKUP(A468,ORCA,12,0)</f>
        <v>0.69000000000000128</v>
      </c>
      <c r="I468" s="20">
        <f t="shared" si="135"/>
        <v>114.39</v>
      </c>
      <c r="J468" s="20">
        <v>35.880000000000003</v>
      </c>
      <c r="K468" s="20">
        <v>4813.2</v>
      </c>
      <c r="L468" s="20">
        <f t="shared" si="132"/>
        <v>137.65</v>
      </c>
      <c r="M468" s="138">
        <f ca="1">L468/L$1838</f>
        <v>1.0166923819917858E-5</v>
      </c>
    </row>
    <row r="469" spans="1:13" ht="26.1" customHeight="1" x14ac:dyDescent="0.2">
      <c r="A469" s="137" t="s">
        <v>3820</v>
      </c>
      <c r="B469" s="17" t="s">
        <v>3805</v>
      </c>
      <c r="C469" s="18" t="s">
        <v>167</v>
      </c>
      <c r="D469" s="16" t="s">
        <v>3806</v>
      </c>
      <c r="E469" s="19" t="s">
        <v>180</v>
      </c>
      <c r="F469" s="18">
        <v>3</v>
      </c>
      <c r="G469" s="20">
        <f>VLOOKUP(A469,ORCA,11,0)</f>
        <v>48.57</v>
      </c>
      <c r="H469" s="20">
        <f>VLOOKUP(A469,ORCA,12,0)</f>
        <v>90.54000000000002</v>
      </c>
      <c r="I469" s="20">
        <f t="shared" si="135"/>
        <v>417.33</v>
      </c>
      <c r="J469" s="20">
        <v>35.880000000000003</v>
      </c>
      <c r="K469" s="20">
        <v>4813.2</v>
      </c>
      <c r="L469" s="20">
        <f t="shared" si="132"/>
        <v>502.21</v>
      </c>
      <c r="M469" s="138">
        <f ca="1">L469/L$1838</f>
        <v>3.7093576546319996E-5</v>
      </c>
    </row>
    <row r="470" spans="1:13" ht="26.1" customHeight="1" x14ac:dyDescent="0.2">
      <c r="A470" s="135" t="s">
        <v>745</v>
      </c>
      <c r="B470" s="11"/>
      <c r="C470" s="11"/>
      <c r="D470" s="10" t="s">
        <v>746</v>
      </c>
      <c r="E470" s="11"/>
      <c r="F470" s="11"/>
      <c r="G470" s="11"/>
      <c r="H470" s="11"/>
      <c r="I470" s="11"/>
      <c r="J470" s="12"/>
      <c r="K470" s="12"/>
      <c r="L470" s="22">
        <f>SUM(L471,L991,L1018,L1154,L1329,L1449,L1633,L1667)</f>
        <v>6554607.0899999999</v>
      </c>
      <c r="M470" s="144">
        <f ca="1">SUM(M471,M991,M1018,M1154,M1329,M1449,M1633,M1667)</f>
        <v>0.48413218663694602</v>
      </c>
    </row>
    <row r="471" spans="1:13" ht="24" customHeight="1" x14ac:dyDescent="0.2">
      <c r="A471" s="136" t="s">
        <v>747</v>
      </c>
      <c r="B471" s="14"/>
      <c r="C471" s="14"/>
      <c r="D471" s="13" t="s">
        <v>748</v>
      </c>
      <c r="E471" s="14"/>
      <c r="F471" s="14"/>
      <c r="G471" s="14"/>
      <c r="H471" s="14"/>
      <c r="I471" s="14"/>
      <c r="J471" s="15"/>
      <c r="K471" s="15"/>
      <c r="L471" s="21">
        <f>L472+L515+L548+L580+L625+L734+L776+L828+L876+L684</f>
        <v>865837.25</v>
      </c>
      <c r="M471" s="139">
        <f ca="1">M472+M515+M548+M580+M625+M734+M776+M828+M876+M684</f>
        <v>6.3951335715199231E-2</v>
      </c>
    </row>
    <row r="472" spans="1:13" ht="24" customHeight="1" x14ac:dyDescent="0.2">
      <c r="A472" s="142" t="s">
        <v>749</v>
      </c>
      <c r="B472" s="28"/>
      <c r="C472" s="28"/>
      <c r="D472" s="27" t="s">
        <v>3908</v>
      </c>
      <c r="E472" s="28"/>
      <c r="F472" s="28"/>
      <c r="G472" s="28"/>
      <c r="H472" s="28"/>
      <c r="I472" s="28"/>
      <c r="J472" s="29"/>
      <c r="K472" s="29"/>
      <c r="L472" s="30">
        <f>SUM(L473:L514)</f>
        <v>126858.88000000002</v>
      </c>
      <c r="M472" s="143">
        <f ca="1">SUM(M473:M514)</f>
        <v>9.3698842632771607E-3</v>
      </c>
    </row>
    <row r="473" spans="1:13" ht="24" customHeight="1" x14ac:dyDescent="0.2">
      <c r="A473" s="137" t="s">
        <v>750</v>
      </c>
      <c r="B473" s="17" t="s">
        <v>798</v>
      </c>
      <c r="C473" s="18" t="s">
        <v>15</v>
      </c>
      <c r="D473" s="16" t="s">
        <v>799</v>
      </c>
      <c r="E473" s="19" t="s">
        <v>18</v>
      </c>
      <c r="F473" s="18">
        <v>210</v>
      </c>
      <c r="G473" s="20">
        <f t="shared" ref="G473:G514" si="136">VLOOKUP(A473,ORCA,11,0)</f>
        <v>0</v>
      </c>
      <c r="H473" s="20">
        <f t="shared" ref="H473:H514" si="137">VLOOKUP(A473,ORCA,12,0)</f>
        <v>7.0000000000000007E-2</v>
      </c>
      <c r="I473" s="20">
        <f t="shared" ref="I473:I536" si="138">TRUNC((G473+H473)*F473,2)</f>
        <v>14.7</v>
      </c>
      <c r="J473" s="20">
        <v>35.880000000000003</v>
      </c>
      <c r="K473" s="20">
        <v>4813.2</v>
      </c>
      <c r="L473" s="20">
        <f t="shared" ref="L473:L536" si="139">TRUNC((I473*(1+$M$6)),2)</f>
        <v>17.68</v>
      </c>
      <c r="M473" s="138">
        <f t="shared" ref="M473:M514" ca="1" si="140">L473/L$1838</f>
        <v>1.30585697883144E-6</v>
      </c>
    </row>
    <row r="474" spans="1:13" ht="24" customHeight="1" x14ac:dyDescent="0.2">
      <c r="A474" s="137" t="s">
        <v>753</v>
      </c>
      <c r="B474" s="17" t="s">
        <v>3909</v>
      </c>
      <c r="C474" s="18" t="s">
        <v>15</v>
      </c>
      <c r="D474" s="16" t="s">
        <v>3910</v>
      </c>
      <c r="E474" s="19" t="s">
        <v>132</v>
      </c>
      <c r="F474" s="18">
        <v>2.2000000000000002</v>
      </c>
      <c r="G474" s="20">
        <f t="shared" si="136"/>
        <v>21.880000000000003</v>
      </c>
      <c r="H474" s="20">
        <f t="shared" si="137"/>
        <v>185.13</v>
      </c>
      <c r="I474" s="20">
        <f t="shared" si="138"/>
        <v>455.42</v>
      </c>
      <c r="J474" s="20">
        <v>35.880000000000003</v>
      </c>
      <c r="K474" s="20">
        <v>4813.2</v>
      </c>
      <c r="L474" s="20">
        <f t="shared" si="139"/>
        <v>548.04999999999995</v>
      </c>
      <c r="M474" s="138">
        <f t="shared" ca="1" si="140"/>
        <v>4.0479350523109199E-5</v>
      </c>
    </row>
    <row r="475" spans="1:13" ht="24" customHeight="1" x14ac:dyDescent="0.2">
      <c r="A475" s="137" t="s">
        <v>754</v>
      </c>
      <c r="B475" s="17" t="s">
        <v>3911</v>
      </c>
      <c r="C475" s="18" t="s">
        <v>15</v>
      </c>
      <c r="D475" s="16" t="s">
        <v>3912</v>
      </c>
      <c r="E475" s="19" t="s">
        <v>132</v>
      </c>
      <c r="F475" s="18">
        <v>3.8</v>
      </c>
      <c r="G475" s="20">
        <f t="shared" si="136"/>
        <v>21.880000000000003</v>
      </c>
      <c r="H475" s="20">
        <f t="shared" si="137"/>
        <v>66.849999999999994</v>
      </c>
      <c r="I475" s="20">
        <f t="shared" si="138"/>
        <v>337.17</v>
      </c>
      <c r="J475" s="20">
        <v>35.880000000000003</v>
      </c>
      <c r="K475" s="20">
        <v>4813.2</v>
      </c>
      <c r="L475" s="20">
        <f t="shared" si="139"/>
        <v>405.75</v>
      </c>
      <c r="M475" s="138">
        <f t="shared" ca="1" si="140"/>
        <v>2.9968974500048461E-5</v>
      </c>
    </row>
    <row r="476" spans="1:13" ht="24" customHeight="1" x14ac:dyDescent="0.2">
      <c r="A476" s="137" t="s">
        <v>755</v>
      </c>
      <c r="B476" s="17" t="s">
        <v>3913</v>
      </c>
      <c r="C476" s="18" t="s">
        <v>15</v>
      </c>
      <c r="D476" s="16" t="s">
        <v>3914</v>
      </c>
      <c r="E476" s="19" t="s">
        <v>18</v>
      </c>
      <c r="F476" s="18">
        <v>3</v>
      </c>
      <c r="G476" s="20">
        <f t="shared" si="136"/>
        <v>48.989999999999995</v>
      </c>
      <c r="H476" s="20">
        <f t="shared" si="137"/>
        <v>56.180000000000007</v>
      </c>
      <c r="I476" s="20">
        <f t="shared" si="138"/>
        <v>315.51</v>
      </c>
      <c r="J476" s="20">
        <v>35.880000000000003</v>
      </c>
      <c r="K476" s="20">
        <v>4813.2</v>
      </c>
      <c r="L476" s="20">
        <f t="shared" si="139"/>
        <v>379.68</v>
      </c>
      <c r="M476" s="138">
        <f t="shared" ca="1" si="140"/>
        <v>2.8043426341782874E-5</v>
      </c>
    </row>
    <row r="477" spans="1:13" ht="26.1" customHeight="1" x14ac:dyDescent="0.2">
      <c r="A477" s="137" t="s">
        <v>756</v>
      </c>
      <c r="B477" s="17" t="s">
        <v>3915</v>
      </c>
      <c r="C477" s="18" t="s">
        <v>15</v>
      </c>
      <c r="D477" s="16" t="s">
        <v>3916</v>
      </c>
      <c r="E477" s="19" t="s">
        <v>54</v>
      </c>
      <c r="F477" s="18">
        <v>1</v>
      </c>
      <c r="G477" s="20">
        <f t="shared" si="136"/>
        <v>65.33</v>
      </c>
      <c r="H477" s="20">
        <f t="shared" si="137"/>
        <v>634.12</v>
      </c>
      <c r="I477" s="20">
        <f t="shared" si="138"/>
        <v>699.45</v>
      </c>
      <c r="J477" s="20">
        <v>35.880000000000003</v>
      </c>
      <c r="K477" s="20">
        <v>4813.2</v>
      </c>
      <c r="L477" s="20">
        <f t="shared" si="139"/>
        <v>841.71</v>
      </c>
      <c r="M477" s="138">
        <f t="shared" ca="1" si="140"/>
        <v>6.2169280410192957E-5</v>
      </c>
    </row>
    <row r="478" spans="1:13" ht="24" customHeight="1" x14ac:dyDescent="0.2">
      <c r="A478" s="137" t="s">
        <v>759</v>
      </c>
      <c r="B478" s="17" t="s">
        <v>3917</v>
      </c>
      <c r="C478" s="18" t="s">
        <v>15</v>
      </c>
      <c r="D478" s="16" t="s">
        <v>3918</v>
      </c>
      <c r="E478" s="19" t="s">
        <v>18</v>
      </c>
      <c r="F478" s="18">
        <v>2</v>
      </c>
      <c r="G478" s="20">
        <f t="shared" si="136"/>
        <v>5.2200000000000006</v>
      </c>
      <c r="H478" s="20">
        <f t="shared" si="137"/>
        <v>17.350000000000001</v>
      </c>
      <c r="I478" s="20">
        <f t="shared" si="138"/>
        <v>45.14</v>
      </c>
      <c r="J478" s="20">
        <v>35.880000000000003</v>
      </c>
      <c r="K478" s="20">
        <v>4813.2</v>
      </c>
      <c r="L478" s="20">
        <f t="shared" si="139"/>
        <v>54.32</v>
      </c>
      <c r="M478" s="138">
        <f t="shared" ca="1" si="140"/>
        <v>4.0121126182196737E-6</v>
      </c>
    </row>
    <row r="479" spans="1:13" ht="24" customHeight="1" x14ac:dyDescent="0.2">
      <c r="A479" s="137" t="s">
        <v>762</v>
      </c>
      <c r="B479" s="17" t="s">
        <v>3919</v>
      </c>
      <c r="C479" s="18" t="s">
        <v>15</v>
      </c>
      <c r="D479" s="16" t="s">
        <v>3920</v>
      </c>
      <c r="E479" s="19" t="s">
        <v>18</v>
      </c>
      <c r="F479" s="18">
        <v>1</v>
      </c>
      <c r="G479" s="20">
        <f t="shared" si="136"/>
        <v>29.39</v>
      </c>
      <c r="H479" s="20">
        <f t="shared" si="137"/>
        <v>1108.9299999999998</v>
      </c>
      <c r="I479" s="20">
        <f t="shared" si="138"/>
        <v>1138.32</v>
      </c>
      <c r="J479" s="20">
        <v>35.880000000000003</v>
      </c>
      <c r="K479" s="20">
        <v>4813.2</v>
      </c>
      <c r="L479" s="20">
        <f t="shared" si="139"/>
        <v>1369.85</v>
      </c>
      <c r="M479" s="138">
        <f t="shared" ca="1" si="140"/>
        <v>1.0117806461833983E-4</v>
      </c>
    </row>
    <row r="480" spans="1:13" ht="24" customHeight="1" x14ac:dyDescent="0.2">
      <c r="A480" s="137" t="s">
        <v>765</v>
      </c>
      <c r="B480" s="17" t="s">
        <v>855</v>
      </c>
      <c r="C480" s="18" t="s">
        <v>15</v>
      </c>
      <c r="D480" s="16" t="s">
        <v>856</v>
      </c>
      <c r="E480" s="19" t="s">
        <v>18</v>
      </c>
      <c r="F480" s="18">
        <v>3</v>
      </c>
      <c r="G480" s="20">
        <f t="shared" si="136"/>
        <v>29.39</v>
      </c>
      <c r="H480" s="20">
        <f t="shared" si="137"/>
        <v>280.99</v>
      </c>
      <c r="I480" s="20">
        <f t="shared" si="138"/>
        <v>931.14</v>
      </c>
      <c r="J480" s="20">
        <v>35.880000000000003</v>
      </c>
      <c r="K480" s="20">
        <v>4813.2</v>
      </c>
      <c r="L480" s="20">
        <f t="shared" si="139"/>
        <v>1120.53</v>
      </c>
      <c r="M480" s="138">
        <f t="shared" ca="1" si="140"/>
        <v>8.2763117674773389E-5</v>
      </c>
    </row>
    <row r="481" spans="1:13" ht="26.1" customHeight="1" x14ac:dyDescent="0.2">
      <c r="A481" s="137" t="s">
        <v>766</v>
      </c>
      <c r="B481" s="17" t="s">
        <v>3921</v>
      </c>
      <c r="C481" s="18" t="s">
        <v>15</v>
      </c>
      <c r="D481" s="16" t="s">
        <v>3922</v>
      </c>
      <c r="E481" s="19" t="s">
        <v>18</v>
      </c>
      <c r="F481" s="18">
        <v>3</v>
      </c>
      <c r="G481" s="20">
        <f t="shared" si="136"/>
        <v>32.659999999999997</v>
      </c>
      <c r="H481" s="20">
        <f t="shared" si="137"/>
        <v>79.350000000000009</v>
      </c>
      <c r="I481" s="20">
        <f t="shared" si="138"/>
        <v>336.03</v>
      </c>
      <c r="J481" s="20">
        <v>35.880000000000003</v>
      </c>
      <c r="K481" s="20">
        <v>4813.2</v>
      </c>
      <c r="L481" s="20">
        <f t="shared" si="139"/>
        <v>404.37</v>
      </c>
      <c r="M481" s="138">
        <f t="shared" ca="1" si="140"/>
        <v>2.9867046749438316E-5</v>
      </c>
    </row>
    <row r="482" spans="1:13" ht="26.1" customHeight="1" x14ac:dyDescent="0.2">
      <c r="A482" s="137" t="s">
        <v>767</v>
      </c>
      <c r="B482" s="17" t="s">
        <v>865</v>
      </c>
      <c r="C482" s="18" t="s">
        <v>15</v>
      </c>
      <c r="D482" s="16" t="s">
        <v>866</v>
      </c>
      <c r="E482" s="19" t="s">
        <v>169</v>
      </c>
      <c r="F482" s="18">
        <v>3</v>
      </c>
      <c r="G482" s="20">
        <f t="shared" si="136"/>
        <v>10.45</v>
      </c>
      <c r="H482" s="20">
        <f t="shared" si="137"/>
        <v>22.88</v>
      </c>
      <c r="I482" s="20">
        <f t="shared" si="138"/>
        <v>99.99</v>
      </c>
      <c r="J482" s="20">
        <v>35.880000000000003</v>
      </c>
      <c r="K482" s="20">
        <v>4813.2</v>
      </c>
      <c r="L482" s="20">
        <f t="shared" si="139"/>
        <v>120.32</v>
      </c>
      <c r="M482" s="138">
        <f t="shared" ca="1" si="140"/>
        <v>8.8869180821831943E-6</v>
      </c>
    </row>
    <row r="483" spans="1:13" ht="24" customHeight="1" x14ac:dyDescent="0.2">
      <c r="A483" s="137" t="s">
        <v>770</v>
      </c>
      <c r="B483" s="17" t="s">
        <v>3923</v>
      </c>
      <c r="C483" s="18" t="s">
        <v>15</v>
      </c>
      <c r="D483" s="16" t="s">
        <v>3924</v>
      </c>
      <c r="E483" s="19" t="s">
        <v>18</v>
      </c>
      <c r="F483" s="18">
        <v>2</v>
      </c>
      <c r="G483" s="20">
        <f t="shared" si="136"/>
        <v>4.8900000000000006</v>
      </c>
      <c r="H483" s="20">
        <f t="shared" si="137"/>
        <v>2.4399999999999995</v>
      </c>
      <c r="I483" s="20">
        <f t="shared" si="138"/>
        <v>14.66</v>
      </c>
      <c r="J483" s="20">
        <v>35.880000000000003</v>
      </c>
      <c r="K483" s="20">
        <v>4813.2</v>
      </c>
      <c r="L483" s="20">
        <f t="shared" si="139"/>
        <v>17.64</v>
      </c>
      <c r="M483" s="138">
        <f t="shared" ca="1" si="140"/>
        <v>1.3029025512775228E-6</v>
      </c>
    </row>
    <row r="484" spans="1:13" ht="24" customHeight="1" x14ac:dyDescent="0.2">
      <c r="A484" s="137" t="s">
        <v>773</v>
      </c>
      <c r="B484" s="17" t="s">
        <v>3925</v>
      </c>
      <c r="C484" s="18" t="s">
        <v>15</v>
      </c>
      <c r="D484" s="16" t="s">
        <v>3926</v>
      </c>
      <c r="E484" s="19" t="s">
        <v>18</v>
      </c>
      <c r="F484" s="18">
        <v>13</v>
      </c>
      <c r="G484" s="20">
        <f t="shared" si="136"/>
        <v>9.7899999999999991</v>
      </c>
      <c r="H484" s="20">
        <f t="shared" si="137"/>
        <v>8.7200000000000024</v>
      </c>
      <c r="I484" s="20">
        <f t="shared" si="138"/>
        <v>240.63</v>
      </c>
      <c r="J484" s="20">
        <v>35.880000000000003</v>
      </c>
      <c r="K484" s="20">
        <v>4813.2</v>
      </c>
      <c r="L484" s="20">
        <f t="shared" si="139"/>
        <v>289.57</v>
      </c>
      <c r="M484" s="138">
        <f t="shared" ca="1" si="140"/>
        <v>2.1387839669695706E-5</v>
      </c>
    </row>
    <row r="485" spans="1:13" ht="24" customHeight="1" x14ac:dyDescent="0.2">
      <c r="A485" s="137" t="s">
        <v>774</v>
      </c>
      <c r="B485" s="17" t="s">
        <v>3927</v>
      </c>
      <c r="C485" s="18" t="s">
        <v>15</v>
      </c>
      <c r="D485" s="16" t="s">
        <v>3928</v>
      </c>
      <c r="E485" s="19" t="s">
        <v>18</v>
      </c>
      <c r="F485" s="18">
        <v>4</v>
      </c>
      <c r="G485" s="20">
        <f t="shared" si="136"/>
        <v>9.7899999999999991</v>
      </c>
      <c r="H485" s="20">
        <f t="shared" si="137"/>
        <v>15.850000000000001</v>
      </c>
      <c r="I485" s="20">
        <f t="shared" si="138"/>
        <v>102.56</v>
      </c>
      <c r="J485" s="20">
        <v>35.880000000000003</v>
      </c>
      <c r="K485" s="20">
        <v>4813.2</v>
      </c>
      <c r="L485" s="20">
        <f t="shared" si="139"/>
        <v>123.42</v>
      </c>
      <c r="M485" s="138">
        <f t="shared" ca="1" si="140"/>
        <v>9.1158862176117836E-6</v>
      </c>
    </row>
    <row r="486" spans="1:13" ht="26.1" customHeight="1" x14ac:dyDescent="0.2">
      <c r="A486" s="137" t="s">
        <v>775</v>
      </c>
      <c r="B486" s="17" t="s">
        <v>804</v>
      </c>
      <c r="C486" s="18" t="s">
        <v>15</v>
      </c>
      <c r="D486" s="16" t="s">
        <v>805</v>
      </c>
      <c r="E486" s="19" t="s">
        <v>18</v>
      </c>
      <c r="F486" s="18">
        <v>210</v>
      </c>
      <c r="G486" s="20">
        <f t="shared" si="136"/>
        <v>0.2</v>
      </c>
      <c r="H486" s="20">
        <f t="shared" si="137"/>
        <v>0.22999999999999998</v>
      </c>
      <c r="I486" s="20">
        <f t="shared" si="138"/>
        <v>90.3</v>
      </c>
      <c r="J486" s="20">
        <v>35.880000000000003</v>
      </c>
      <c r="K486" s="20">
        <v>4813.2</v>
      </c>
      <c r="L486" s="20">
        <f t="shared" si="139"/>
        <v>108.66</v>
      </c>
      <c r="M486" s="138">
        <f t="shared" ca="1" si="140"/>
        <v>8.0257024502163046E-6</v>
      </c>
    </row>
    <row r="487" spans="1:13" ht="24" customHeight="1" x14ac:dyDescent="0.2">
      <c r="A487" s="137" t="s">
        <v>776</v>
      </c>
      <c r="B487" s="17" t="s">
        <v>807</v>
      </c>
      <c r="C487" s="18" t="s">
        <v>15</v>
      </c>
      <c r="D487" s="16" t="s">
        <v>808</v>
      </c>
      <c r="E487" s="19" t="s">
        <v>18</v>
      </c>
      <c r="F487" s="18">
        <v>210</v>
      </c>
      <c r="G487" s="20">
        <f t="shared" si="136"/>
        <v>0.2</v>
      </c>
      <c r="H487" s="20">
        <f t="shared" si="137"/>
        <v>0.14000000000000001</v>
      </c>
      <c r="I487" s="20">
        <f t="shared" si="138"/>
        <v>71.400000000000006</v>
      </c>
      <c r="J487" s="20">
        <v>35.880000000000003</v>
      </c>
      <c r="K487" s="20">
        <v>4813.2</v>
      </c>
      <c r="L487" s="20">
        <f t="shared" si="139"/>
        <v>85.92</v>
      </c>
      <c r="M487" s="138">
        <f t="shared" ca="1" si="140"/>
        <v>6.346110385814329E-6</v>
      </c>
    </row>
    <row r="488" spans="1:13" ht="24" customHeight="1" x14ac:dyDescent="0.2">
      <c r="A488" s="137" t="s">
        <v>777</v>
      </c>
      <c r="B488" s="17" t="s">
        <v>3929</v>
      </c>
      <c r="C488" s="18" t="s">
        <v>15</v>
      </c>
      <c r="D488" s="16" t="s">
        <v>3930</v>
      </c>
      <c r="E488" s="19" t="s">
        <v>169</v>
      </c>
      <c r="F488" s="18">
        <v>3</v>
      </c>
      <c r="G488" s="20">
        <f t="shared" si="136"/>
        <v>6.52</v>
      </c>
      <c r="H488" s="20">
        <f t="shared" si="137"/>
        <v>6.0300000000000011</v>
      </c>
      <c r="I488" s="20">
        <f t="shared" si="138"/>
        <v>37.65</v>
      </c>
      <c r="J488" s="20">
        <v>35.880000000000003</v>
      </c>
      <c r="K488" s="20">
        <v>4813.2</v>
      </c>
      <c r="L488" s="20">
        <f t="shared" si="139"/>
        <v>45.3</v>
      </c>
      <c r="M488" s="138">
        <f t="shared" ca="1" si="140"/>
        <v>3.3458892048113252E-6</v>
      </c>
    </row>
    <row r="489" spans="1:13" ht="24" customHeight="1" x14ac:dyDescent="0.2">
      <c r="A489" s="137" t="s">
        <v>778</v>
      </c>
      <c r="B489" s="17" t="s">
        <v>3931</v>
      </c>
      <c r="C489" s="18" t="s">
        <v>15</v>
      </c>
      <c r="D489" s="16" t="s">
        <v>3932</v>
      </c>
      <c r="E489" s="19" t="s">
        <v>18</v>
      </c>
      <c r="F489" s="18">
        <v>1</v>
      </c>
      <c r="G489" s="20">
        <f t="shared" si="136"/>
        <v>5.2200000000000006</v>
      </c>
      <c r="H489" s="20">
        <f t="shared" si="137"/>
        <v>13.99</v>
      </c>
      <c r="I489" s="20">
        <f t="shared" si="138"/>
        <v>19.21</v>
      </c>
      <c r="J489" s="20">
        <v>35.880000000000003</v>
      </c>
      <c r="K489" s="20">
        <v>4813.2</v>
      </c>
      <c r="L489" s="20">
        <f t="shared" si="139"/>
        <v>23.11</v>
      </c>
      <c r="M489" s="138">
        <f t="shared" ca="1" si="140"/>
        <v>1.7069205192757115E-6</v>
      </c>
    </row>
    <row r="490" spans="1:13" ht="24" customHeight="1" x14ac:dyDescent="0.2">
      <c r="A490" s="137" t="s">
        <v>781</v>
      </c>
      <c r="B490" s="17" t="s">
        <v>3933</v>
      </c>
      <c r="C490" s="18" t="s">
        <v>15</v>
      </c>
      <c r="D490" s="16" t="s">
        <v>3934</v>
      </c>
      <c r="E490" s="19" t="s">
        <v>169</v>
      </c>
      <c r="F490" s="18">
        <v>1.4</v>
      </c>
      <c r="G490" s="20">
        <f t="shared" si="136"/>
        <v>9.7899999999999991</v>
      </c>
      <c r="H490" s="20">
        <f t="shared" si="137"/>
        <v>8.990000000000002</v>
      </c>
      <c r="I490" s="20">
        <f t="shared" si="138"/>
        <v>26.29</v>
      </c>
      <c r="J490" s="20">
        <v>35.880000000000003</v>
      </c>
      <c r="K490" s="20">
        <v>4813.2</v>
      </c>
      <c r="L490" s="20">
        <f t="shared" si="139"/>
        <v>31.63</v>
      </c>
      <c r="M490" s="138">
        <f t="shared" ca="1" si="140"/>
        <v>2.3362135882600932E-6</v>
      </c>
    </row>
    <row r="491" spans="1:13" ht="39" customHeight="1" x14ac:dyDescent="0.2">
      <c r="A491" s="137" t="s">
        <v>3935</v>
      </c>
      <c r="B491" s="17" t="s">
        <v>3936</v>
      </c>
      <c r="C491" s="18" t="s">
        <v>26</v>
      </c>
      <c r="D491" s="16" t="s">
        <v>3937</v>
      </c>
      <c r="E491" s="19" t="s">
        <v>169</v>
      </c>
      <c r="F491" s="18">
        <v>110</v>
      </c>
      <c r="G491" s="20">
        <f t="shared" si="136"/>
        <v>0.38</v>
      </c>
      <c r="H491" s="20">
        <f t="shared" si="137"/>
        <v>8.68</v>
      </c>
      <c r="I491" s="20">
        <f t="shared" si="138"/>
        <v>996.6</v>
      </c>
      <c r="J491" s="20">
        <v>35.880000000000003</v>
      </c>
      <c r="K491" s="20">
        <v>4813.2</v>
      </c>
      <c r="L491" s="20">
        <f t="shared" si="139"/>
        <v>1199.3</v>
      </c>
      <c r="M491" s="138">
        <f t="shared" ca="1" si="140"/>
        <v>8.858112413532501E-5</v>
      </c>
    </row>
    <row r="492" spans="1:13" ht="39" customHeight="1" x14ac:dyDescent="0.2">
      <c r="A492" s="137" t="s">
        <v>3938</v>
      </c>
      <c r="B492" s="17" t="s">
        <v>3939</v>
      </c>
      <c r="C492" s="18" t="s">
        <v>26</v>
      </c>
      <c r="D492" s="16" t="s">
        <v>3940</v>
      </c>
      <c r="E492" s="19" t="s">
        <v>169</v>
      </c>
      <c r="F492" s="18">
        <v>280</v>
      </c>
      <c r="G492" s="20">
        <f t="shared" si="136"/>
        <v>0.55000000000000004</v>
      </c>
      <c r="H492" s="20">
        <f t="shared" si="137"/>
        <v>13.819999999999999</v>
      </c>
      <c r="I492" s="20">
        <f t="shared" si="138"/>
        <v>4023.6</v>
      </c>
      <c r="J492" s="20">
        <v>35.880000000000003</v>
      </c>
      <c r="K492" s="20">
        <v>4813.2</v>
      </c>
      <c r="L492" s="20">
        <f t="shared" si="139"/>
        <v>4842</v>
      </c>
      <c r="M492" s="138">
        <f t="shared" ca="1" si="140"/>
        <v>3.5763345540168739E-4</v>
      </c>
    </row>
    <row r="493" spans="1:13" ht="51.95" customHeight="1" x14ac:dyDescent="0.2">
      <c r="A493" s="137" t="s">
        <v>3941</v>
      </c>
      <c r="B493" s="17" t="s">
        <v>814</v>
      </c>
      <c r="C493" s="18" t="s">
        <v>26</v>
      </c>
      <c r="D493" s="16" t="s">
        <v>815</v>
      </c>
      <c r="E493" s="19" t="s">
        <v>169</v>
      </c>
      <c r="F493" s="18">
        <v>630</v>
      </c>
      <c r="G493" s="20">
        <f t="shared" si="136"/>
        <v>2.64</v>
      </c>
      <c r="H493" s="20">
        <f t="shared" si="137"/>
        <v>21.16</v>
      </c>
      <c r="I493" s="20">
        <f t="shared" si="138"/>
        <v>14994</v>
      </c>
      <c r="J493" s="20">
        <v>35.880000000000003</v>
      </c>
      <c r="K493" s="20">
        <v>4813.2</v>
      </c>
      <c r="L493" s="20">
        <f t="shared" si="139"/>
        <v>18043.77</v>
      </c>
      <c r="M493" s="138">
        <f t="shared" ca="1" si="140"/>
        <v>1.3327252816136524E-3</v>
      </c>
    </row>
    <row r="494" spans="1:13" ht="51.95" customHeight="1" x14ac:dyDescent="0.2">
      <c r="A494" s="137" t="s">
        <v>3942</v>
      </c>
      <c r="B494" s="17" t="s">
        <v>817</v>
      </c>
      <c r="C494" s="18" t="s">
        <v>26</v>
      </c>
      <c r="D494" s="16" t="s">
        <v>818</v>
      </c>
      <c r="E494" s="19" t="s">
        <v>169</v>
      </c>
      <c r="F494" s="18">
        <v>665</v>
      </c>
      <c r="G494" s="20">
        <f t="shared" si="136"/>
        <v>3.04</v>
      </c>
      <c r="H494" s="20">
        <f t="shared" si="137"/>
        <v>29.869999999999997</v>
      </c>
      <c r="I494" s="20">
        <f t="shared" si="138"/>
        <v>21885.15</v>
      </c>
      <c r="J494" s="20">
        <v>35.880000000000003</v>
      </c>
      <c r="K494" s="20">
        <v>4813.2</v>
      </c>
      <c r="L494" s="20">
        <f t="shared" si="139"/>
        <v>26336.58</v>
      </c>
      <c r="M494" s="138">
        <f t="shared" ca="1" si="140"/>
        <v>1.9452379406986727E-3</v>
      </c>
    </row>
    <row r="495" spans="1:13" ht="51.95" customHeight="1" x14ac:dyDescent="0.2">
      <c r="A495" s="137" t="s">
        <v>3943</v>
      </c>
      <c r="B495" s="17" t="s">
        <v>3944</v>
      </c>
      <c r="C495" s="18" t="s">
        <v>26</v>
      </c>
      <c r="D495" s="16" t="s">
        <v>3945</v>
      </c>
      <c r="E495" s="19" t="s">
        <v>169</v>
      </c>
      <c r="F495" s="18">
        <v>730</v>
      </c>
      <c r="G495" s="20">
        <f t="shared" si="136"/>
        <v>3.62</v>
      </c>
      <c r="H495" s="20">
        <f t="shared" si="137"/>
        <v>44.17</v>
      </c>
      <c r="I495" s="20">
        <f t="shared" si="138"/>
        <v>34886.699999999997</v>
      </c>
      <c r="J495" s="20">
        <v>35.880000000000003</v>
      </c>
      <c r="K495" s="20">
        <v>4813.2</v>
      </c>
      <c r="L495" s="20">
        <f t="shared" si="139"/>
        <v>41982.65</v>
      </c>
      <c r="M495" s="138">
        <f t="shared" ca="1" si="140"/>
        <v>3.100867448661638E-3</v>
      </c>
    </row>
    <row r="496" spans="1:13" ht="39" customHeight="1" x14ac:dyDescent="0.2">
      <c r="A496" s="137" t="s">
        <v>3946</v>
      </c>
      <c r="B496" s="17" t="s">
        <v>822</v>
      </c>
      <c r="C496" s="18" t="s">
        <v>26</v>
      </c>
      <c r="D496" s="16" t="s">
        <v>823</v>
      </c>
      <c r="E496" s="19" t="s">
        <v>169</v>
      </c>
      <c r="F496" s="18">
        <v>1010</v>
      </c>
      <c r="G496" s="20">
        <f t="shared" si="136"/>
        <v>2.2200000000000002</v>
      </c>
      <c r="H496" s="20">
        <f t="shared" si="137"/>
        <v>6.3999999999999986</v>
      </c>
      <c r="I496" s="20">
        <f t="shared" si="138"/>
        <v>8706.2000000000007</v>
      </c>
      <c r="J496" s="20">
        <v>35.880000000000003</v>
      </c>
      <c r="K496" s="20">
        <v>4813.2</v>
      </c>
      <c r="L496" s="20">
        <f t="shared" si="139"/>
        <v>10477.040000000001</v>
      </c>
      <c r="M496" s="138">
        <f t="shared" ca="1" si="140"/>
        <v>7.738413914873389E-4</v>
      </c>
    </row>
    <row r="497" spans="1:13" ht="39" customHeight="1" x14ac:dyDescent="0.2">
      <c r="A497" s="137" t="s">
        <v>3947</v>
      </c>
      <c r="B497" s="17" t="s">
        <v>3948</v>
      </c>
      <c r="C497" s="18" t="s">
        <v>26</v>
      </c>
      <c r="D497" s="16" t="s">
        <v>3949</v>
      </c>
      <c r="E497" s="19" t="s">
        <v>331</v>
      </c>
      <c r="F497" s="18">
        <v>11</v>
      </c>
      <c r="G497" s="20">
        <f t="shared" si="136"/>
        <v>2.4900000000000002</v>
      </c>
      <c r="H497" s="20">
        <f t="shared" si="137"/>
        <v>306.89999999999998</v>
      </c>
      <c r="I497" s="20">
        <f t="shared" si="138"/>
        <v>3403.29</v>
      </c>
      <c r="J497" s="20">
        <v>35.880000000000003</v>
      </c>
      <c r="K497" s="20">
        <v>4813.2</v>
      </c>
      <c r="L497" s="20">
        <f t="shared" si="139"/>
        <v>4095.51</v>
      </c>
      <c r="M497" s="138">
        <f t="shared" ca="1" si="140"/>
        <v>3.0249718978359453E-4</v>
      </c>
    </row>
    <row r="498" spans="1:13" ht="39" customHeight="1" x14ac:dyDescent="0.2">
      <c r="A498" s="137" t="s">
        <v>3950</v>
      </c>
      <c r="B498" s="17" t="s">
        <v>3951</v>
      </c>
      <c r="C498" s="18" t="s">
        <v>26</v>
      </c>
      <c r="D498" s="16" t="s">
        <v>3952</v>
      </c>
      <c r="E498" s="19" t="s">
        <v>331</v>
      </c>
      <c r="F498" s="18">
        <v>1</v>
      </c>
      <c r="G498" s="20">
        <f t="shared" si="136"/>
        <v>3.59</v>
      </c>
      <c r="H498" s="20">
        <f t="shared" si="137"/>
        <v>598.41</v>
      </c>
      <c r="I498" s="20">
        <f t="shared" si="138"/>
        <v>602</v>
      </c>
      <c r="J498" s="20">
        <v>35.880000000000003</v>
      </c>
      <c r="K498" s="20">
        <v>4813.2</v>
      </c>
      <c r="L498" s="20">
        <f t="shared" si="139"/>
        <v>724.44</v>
      </c>
      <c r="M498" s="138">
        <f t="shared" ca="1" si="140"/>
        <v>5.3507637428995961E-5</v>
      </c>
    </row>
    <row r="499" spans="1:13" ht="26.1" customHeight="1" x14ac:dyDescent="0.2">
      <c r="A499" s="137" t="s">
        <v>3953</v>
      </c>
      <c r="B499" s="17" t="s">
        <v>861</v>
      </c>
      <c r="C499" s="18" t="s">
        <v>26</v>
      </c>
      <c r="D499" s="16" t="s">
        <v>862</v>
      </c>
      <c r="E499" s="19" t="s">
        <v>331</v>
      </c>
      <c r="F499" s="18">
        <v>3</v>
      </c>
      <c r="G499" s="20">
        <f t="shared" si="136"/>
        <v>2.88</v>
      </c>
      <c r="H499" s="20">
        <f t="shared" si="137"/>
        <v>8.82</v>
      </c>
      <c r="I499" s="20">
        <f t="shared" si="138"/>
        <v>35.1</v>
      </c>
      <c r="J499" s="20">
        <v>35.880000000000003</v>
      </c>
      <c r="K499" s="20">
        <v>4813.2</v>
      </c>
      <c r="L499" s="20">
        <f t="shared" si="139"/>
        <v>42.23</v>
      </c>
      <c r="M499" s="138">
        <f t="shared" ca="1" si="140"/>
        <v>3.1191368900481738E-6</v>
      </c>
    </row>
    <row r="500" spans="1:13" ht="39" customHeight="1" x14ac:dyDescent="0.2">
      <c r="A500" s="137" t="s">
        <v>3954</v>
      </c>
      <c r="B500" s="17" t="s">
        <v>3955</v>
      </c>
      <c r="C500" s="18" t="s">
        <v>26</v>
      </c>
      <c r="D500" s="16" t="s">
        <v>3956</v>
      </c>
      <c r="E500" s="19" t="s">
        <v>331</v>
      </c>
      <c r="F500" s="18">
        <v>2</v>
      </c>
      <c r="G500" s="20">
        <f t="shared" si="136"/>
        <v>57.809999999999995</v>
      </c>
      <c r="H500" s="20">
        <f t="shared" si="137"/>
        <v>307.71999999999997</v>
      </c>
      <c r="I500" s="20">
        <f t="shared" si="138"/>
        <v>731.06</v>
      </c>
      <c r="J500" s="20">
        <v>35.880000000000003</v>
      </c>
      <c r="K500" s="20">
        <v>4813.2</v>
      </c>
      <c r="L500" s="20">
        <f t="shared" si="139"/>
        <v>879.75</v>
      </c>
      <c r="M500" s="138">
        <f t="shared" ca="1" si="140"/>
        <v>6.4978941013968299E-5</v>
      </c>
    </row>
    <row r="501" spans="1:13" ht="26.1" customHeight="1" x14ac:dyDescent="0.2">
      <c r="A501" s="137" t="s">
        <v>3957</v>
      </c>
      <c r="B501" s="17" t="s">
        <v>853</v>
      </c>
      <c r="C501" s="18" t="s">
        <v>26</v>
      </c>
      <c r="D501" s="16" t="s">
        <v>854</v>
      </c>
      <c r="E501" s="19" t="s">
        <v>331</v>
      </c>
      <c r="F501" s="18">
        <v>3</v>
      </c>
      <c r="G501" s="20">
        <f t="shared" si="136"/>
        <v>11.93</v>
      </c>
      <c r="H501" s="20">
        <f t="shared" si="137"/>
        <v>57.919999999999995</v>
      </c>
      <c r="I501" s="20">
        <f t="shared" si="138"/>
        <v>209.55</v>
      </c>
      <c r="J501" s="20">
        <v>35.880000000000003</v>
      </c>
      <c r="K501" s="20">
        <v>4813.2</v>
      </c>
      <c r="L501" s="20">
        <f t="shared" si="139"/>
        <v>252.17</v>
      </c>
      <c r="M501" s="138">
        <f t="shared" ca="1" si="140"/>
        <v>1.8625449906783045E-5</v>
      </c>
    </row>
    <row r="502" spans="1:13" ht="26.1" customHeight="1" x14ac:dyDescent="0.2">
      <c r="A502" s="137" t="s">
        <v>3958</v>
      </c>
      <c r="B502" s="17" t="s">
        <v>3959</v>
      </c>
      <c r="C502" s="18" t="s">
        <v>26</v>
      </c>
      <c r="D502" s="16" t="s">
        <v>3960</v>
      </c>
      <c r="E502" s="19" t="s">
        <v>331</v>
      </c>
      <c r="F502" s="18">
        <v>1</v>
      </c>
      <c r="G502" s="20">
        <f t="shared" si="136"/>
        <v>17.72</v>
      </c>
      <c r="H502" s="20">
        <f t="shared" si="137"/>
        <v>58.239999999999995</v>
      </c>
      <c r="I502" s="20">
        <f t="shared" si="138"/>
        <v>75.959999999999994</v>
      </c>
      <c r="J502" s="20">
        <v>35.880000000000003</v>
      </c>
      <c r="K502" s="20">
        <v>4813.2</v>
      </c>
      <c r="L502" s="20">
        <f t="shared" si="139"/>
        <v>91.41</v>
      </c>
      <c r="M502" s="138">
        <f t="shared" ca="1" si="140"/>
        <v>6.7516055675894759E-6</v>
      </c>
    </row>
    <row r="503" spans="1:13" ht="39" customHeight="1" x14ac:dyDescent="0.2">
      <c r="A503" s="137" t="s">
        <v>3961</v>
      </c>
      <c r="B503" s="17" t="s">
        <v>3962</v>
      </c>
      <c r="C503" s="18" t="s">
        <v>26</v>
      </c>
      <c r="D503" s="16" t="s">
        <v>3963</v>
      </c>
      <c r="E503" s="19" t="s">
        <v>169</v>
      </c>
      <c r="F503" s="18">
        <v>280</v>
      </c>
      <c r="G503" s="20">
        <f t="shared" si="136"/>
        <v>7.51</v>
      </c>
      <c r="H503" s="20">
        <f t="shared" si="137"/>
        <v>11.660000000000002</v>
      </c>
      <c r="I503" s="20">
        <f t="shared" si="138"/>
        <v>5367.6</v>
      </c>
      <c r="J503" s="20">
        <v>35.880000000000003</v>
      </c>
      <c r="K503" s="20">
        <v>4813.2</v>
      </c>
      <c r="L503" s="20">
        <f t="shared" si="139"/>
        <v>6459.36</v>
      </c>
      <c r="M503" s="138">
        <f t="shared" ca="1" si="140"/>
        <v>4.7709277911677888E-4</v>
      </c>
    </row>
    <row r="504" spans="1:13" ht="39" customHeight="1" x14ac:dyDescent="0.2">
      <c r="A504" s="137" t="s">
        <v>3964</v>
      </c>
      <c r="B504" s="17" t="s">
        <v>3965</v>
      </c>
      <c r="C504" s="18" t="s">
        <v>26</v>
      </c>
      <c r="D504" s="16" t="s">
        <v>3966</v>
      </c>
      <c r="E504" s="19" t="s">
        <v>169</v>
      </c>
      <c r="F504" s="18">
        <v>40</v>
      </c>
      <c r="G504" s="20">
        <f t="shared" si="136"/>
        <v>4.12</v>
      </c>
      <c r="H504" s="20">
        <f t="shared" si="137"/>
        <v>5.96</v>
      </c>
      <c r="I504" s="20">
        <f t="shared" si="138"/>
        <v>403.2</v>
      </c>
      <c r="J504" s="20">
        <v>35.880000000000003</v>
      </c>
      <c r="K504" s="20">
        <v>4813.2</v>
      </c>
      <c r="L504" s="20">
        <f t="shared" si="139"/>
        <v>485.21</v>
      </c>
      <c r="M504" s="138">
        <f t="shared" ca="1" si="140"/>
        <v>3.5837944835905148E-5</v>
      </c>
    </row>
    <row r="505" spans="1:13" ht="24" customHeight="1" x14ac:dyDescent="0.2">
      <c r="A505" s="137" t="s">
        <v>4651</v>
      </c>
      <c r="B505" s="17" t="s">
        <v>4652</v>
      </c>
      <c r="C505" s="18" t="s">
        <v>167</v>
      </c>
      <c r="D505" s="16" t="s">
        <v>4653</v>
      </c>
      <c r="E505" s="19" t="s">
        <v>331</v>
      </c>
      <c r="F505" s="18">
        <v>5</v>
      </c>
      <c r="G505" s="20">
        <f t="shared" si="136"/>
        <v>0</v>
      </c>
      <c r="H505" s="20">
        <f t="shared" si="137"/>
        <v>46.72</v>
      </c>
      <c r="I505" s="20">
        <f t="shared" si="138"/>
        <v>233.6</v>
      </c>
      <c r="J505" s="20">
        <v>35.880000000000003</v>
      </c>
      <c r="K505" s="20">
        <v>4813.2</v>
      </c>
      <c r="L505" s="20">
        <f t="shared" si="139"/>
        <v>281.11</v>
      </c>
      <c r="M505" s="138">
        <f t="shared" ca="1" si="140"/>
        <v>2.0762978242042203E-5</v>
      </c>
    </row>
    <row r="506" spans="1:13" ht="24" customHeight="1" x14ac:dyDescent="0.2">
      <c r="A506" s="137" t="s">
        <v>4654</v>
      </c>
      <c r="B506" s="17" t="s">
        <v>4655</v>
      </c>
      <c r="C506" s="18" t="s">
        <v>167</v>
      </c>
      <c r="D506" s="16" t="s">
        <v>4656</v>
      </c>
      <c r="E506" s="19" t="s">
        <v>169</v>
      </c>
      <c r="F506" s="18">
        <v>45</v>
      </c>
      <c r="G506" s="20">
        <f t="shared" si="136"/>
        <v>0</v>
      </c>
      <c r="H506" s="20">
        <f t="shared" si="137"/>
        <v>35.369999999999997</v>
      </c>
      <c r="I506" s="20">
        <f t="shared" si="138"/>
        <v>1591.65</v>
      </c>
      <c r="J506" s="20">
        <v>35.880000000000003</v>
      </c>
      <c r="K506" s="20">
        <v>4813.2</v>
      </c>
      <c r="L506" s="20">
        <f t="shared" si="139"/>
        <v>1915.39</v>
      </c>
      <c r="M506" s="138">
        <f t="shared" ca="1" si="140"/>
        <v>1.4147202481244075E-4</v>
      </c>
    </row>
    <row r="507" spans="1:13" ht="24" customHeight="1" x14ac:dyDescent="0.2">
      <c r="A507" s="137" t="s">
        <v>4657</v>
      </c>
      <c r="B507" s="17" t="s">
        <v>4658</v>
      </c>
      <c r="C507" s="18" t="s">
        <v>167</v>
      </c>
      <c r="D507" s="16" t="s">
        <v>4659</v>
      </c>
      <c r="E507" s="19" t="s">
        <v>331</v>
      </c>
      <c r="F507" s="18">
        <v>24</v>
      </c>
      <c r="G507" s="20">
        <f t="shared" si="136"/>
        <v>0</v>
      </c>
      <c r="H507" s="20">
        <f t="shared" si="137"/>
        <v>14.8</v>
      </c>
      <c r="I507" s="20">
        <f t="shared" si="138"/>
        <v>355.2</v>
      </c>
      <c r="J507" s="20">
        <v>35.880000000000003</v>
      </c>
      <c r="K507" s="20">
        <v>4813.2</v>
      </c>
      <c r="L507" s="20">
        <f t="shared" si="139"/>
        <v>427.44</v>
      </c>
      <c r="M507" s="138">
        <f t="shared" ca="1" si="140"/>
        <v>3.1571012841160108E-5</v>
      </c>
    </row>
    <row r="508" spans="1:13" ht="24" customHeight="1" x14ac:dyDescent="0.2">
      <c r="A508" s="137" t="s">
        <v>4660</v>
      </c>
      <c r="B508" s="17" t="s">
        <v>4661</v>
      </c>
      <c r="C508" s="18" t="s">
        <v>167</v>
      </c>
      <c r="D508" s="16" t="s">
        <v>4662</v>
      </c>
      <c r="E508" s="19" t="s">
        <v>331</v>
      </c>
      <c r="F508" s="18">
        <v>1</v>
      </c>
      <c r="G508" s="20">
        <f t="shared" si="136"/>
        <v>0</v>
      </c>
      <c r="H508" s="20">
        <f t="shared" si="137"/>
        <v>125.99</v>
      </c>
      <c r="I508" s="20">
        <f t="shared" si="138"/>
        <v>125.99</v>
      </c>
      <c r="J508" s="20">
        <v>35.880000000000003</v>
      </c>
      <c r="K508" s="20">
        <v>4813.2</v>
      </c>
      <c r="L508" s="20">
        <f t="shared" si="139"/>
        <v>151.61000000000001</v>
      </c>
      <c r="M508" s="138">
        <f t="shared" ca="1" si="140"/>
        <v>1.1198019036234991E-5</v>
      </c>
    </row>
    <row r="509" spans="1:13" ht="26.1" customHeight="1" x14ac:dyDescent="0.2">
      <c r="A509" s="137" t="s">
        <v>4663</v>
      </c>
      <c r="B509" s="17" t="s">
        <v>4664</v>
      </c>
      <c r="C509" s="18" t="s">
        <v>167</v>
      </c>
      <c r="D509" s="16" t="s">
        <v>4665</v>
      </c>
      <c r="E509" s="19" t="s">
        <v>331</v>
      </c>
      <c r="F509" s="18">
        <v>10</v>
      </c>
      <c r="G509" s="20">
        <f t="shared" si="136"/>
        <v>0</v>
      </c>
      <c r="H509" s="20">
        <f t="shared" si="137"/>
        <v>4.79</v>
      </c>
      <c r="I509" s="20">
        <f t="shared" si="138"/>
        <v>47.9</v>
      </c>
      <c r="J509" s="20">
        <v>35.880000000000003</v>
      </c>
      <c r="K509" s="20">
        <v>4813.2</v>
      </c>
      <c r="L509" s="20">
        <f t="shared" si="139"/>
        <v>57.64</v>
      </c>
      <c r="M509" s="138">
        <f t="shared" ca="1" si="140"/>
        <v>4.2573301051948084E-6</v>
      </c>
    </row>
    <row r="510" spans="1:13" ht="24" customHeight="1" x14ac:dyDescent="0.2">
      <c r="A510" s="137" t="s">
        <v>4666</v>
      </c>
      <c r="B510" s="17" t="s">
        <v>4667</v>
      </c>
      <c r="C510" s="18" t="s">
        <v>167</v>
      </c>
      <c r="D510" s="16" t="s">
        <v>4668</v>
      </c>
      <c r="E510" s="19" t="s">
        <v>331</v>
      </c>
      <c r="F510" s="18">
        <v>2</v>
      </c>
      <c r="G510" s="20">
        <f t="shared" si="136"/>
        <v>0</v>
      </c>
      <c r="H510" s="20">
        <f t="shared" si="137"/>
        <v>17.829999999999998</v>
      </c>
      <c r="I510" s="20">
        <f t="shared" si="138"/>
        <v>35.659999999999997</v>
      </c>
      <c r="J510" s="20">
        <v>35.880000000000003</v>
      </c>
      <c r="K510" s="20">
        <v>4813.2</v>
      </c>
      <c r="L510" s="20">
        <f t="shared" si="139"/>
        <v>42.91</v>
      </c>
      <c r="M510" s="138">
        <f t="shared" ca="1" si="140"/>
        <v>3.1693621584647677E-6</v>
      </c>
    </row>
    <row r="511" spans="1:13" ht="26.1" customHeight="1" x14ac:dyDescent="0.2">
      <c r="A511" s="137" t="s">
        <v>4769</v>
      </c>
      <c r="B511" s="17" t="s">
        <v>4770</v>
      </c>
      <c r="C511" s="18" t="s">
        <v>167</v>
      </c>
      <c r="D511" s="16" t="s">
        <v>4771</v>
      </c>
      <c r="E511" s="19" t="s">
        <v>331</v>
      </c>
      <c r="F511" s="18">
        <v>4</v>
      </c>
      <c r="G511" s="20">
        <f t="shared" si="136"/>
        <v>0</v>
      </c>
      <c r="H511" s="20">
        <f t="shared" si="137"/>
        <v>31.81</v>
      </c>
      <c r="I511" s="20">
        <f t="shared" si="138"/>
        <v>127.24</v>
      </c>
      <c r="J511" s="20">
        <v>35.880000000000003</v>
      </c>
      <c r="K511" s="20">
        <v>4813.2</v>
      </c>
      <c r="L511" s="20">
        <f t="shared" si="139"/>
        <v>153.12</v>
      </c>
      <c r="M511" s="138">
        <f t="shared" ca="1" si="140"/>
        <v>1.1309548676395369E-5</v>
      </c>
    </row>
    <row r="512" spans="1:13" ht="24" customHeight="1" x14ac:dyDescent="0.2">
      <c r="A512" s="137" t="s">
        <v>4772</v>
      </c>
      <c r="B512" s="17" t="s">
        <v>4773</v>
      </c>
      <c r="C512" s="18" t="s">
        <v>167</v>
      </c>
      <c r="D512" s="16" t="s">
        <v>4774</v>
      </c>
      <c r="E512" s="19" t="s">
        <v>331</v>
      </c>
      <c r="F512" s="18">
        <v>45</v>
      </c>
      <c r="G512" s="20">
        <f t="shared" si="136"/>
        <v>0</v>
      </c>
      <c r="H512" s="20">
        <f t="shared" si="137"/>
        <v>33.909999999999997</v>
      </c>
      <c r="I512" s="20">
        <f t="shared" si="138"/>
        <v>1525.95</v>
      </c>
      <c r="J512" s="20">
        <v>35.880000000000003</v>
      </c>
      <c r="K512" s="20">
        <v>4813.2</v>
      </c>
      <c r="L512" s="20">
        <f t="shared" si="139"/>
        <v>1836.32</v>
      </c>
      <c r="M512" s="138">
        <f t="shared" ca="1" si="140"/>
        <v>1.3563186014523473E-4</v>
      </c>
    </row>
    <row r="513" spans="1:13" ht="26.1" customHeight="1" x14ac:dyDescent="0.2">
      <c r="A513" s="137" t="s">
        <v>4792</v>
      </c>
      <c r="B513" s="17" t="s">
        <v>4793</v>
      </c>
      <c r="C513" s="18" t="s">
        <v>167</v>
      </c>
      <c r="D513" s="16" t="s">
        <v>4794</v>
      </c>
      <c r="E513" s="19" t="s">
        <v>331</v>
      </c>
      <c r="F513" s="18">
        <v>2</v>
      </c>
      <c r="G513" s="20">
        <f t="shared" si="136"/>
        <v>0</v>
      </c>
      <c r="H513" s="20">
        <f t="shared" si="137"/>
        <v>3.89</v>
      </c>
      <c r="I513" s="20">
        <f t="shared" si="138"/>
        <v>7.78</v>
      </c>
      <c r="J513" s="20">
        <v>35.880000000000003</v>
      </c>
      <c r="K513" s="20">
        <v>4813.2</v>
      </c>
      <c r="L513" s="20">
        <f t="shared" si="139"/>
        <v>9.36</v>
      </c>
      <c r="M513" s="138">
        <f t="shared" ca="1" si="140"/>
        <v>6.913360476166447E-7</v>
      </c>
    </row>
    <row r="514" spans="1:13" ht="24" customHeight="1" x14ac:dyDescent="0.2">
      <c r="A514" s="137" t="s">
        <v>4795</v>
      </c>
      <c r="B514" s="17" t="s">
        <v>4796</v>
      </c>
      <c r="C514" s="18" t="s">
        <v>167</v>
      </c>
      <c r="D514" s="16" t="s">
        <v>4797</v>
      </c>
      <c r="E514" s="19" t="s">
        <v>331</v>
      </c>
      <c r="F514" s="18">
        <v>1</v>
      </c>
      <c r="G514" s="20">
        <f t="shared" si="136"/>
        <v>0</v>
      </c>
      <c r="H514" s="20">
        <f t="shared" si="137"/>
        <v>70.680000000000007</v>
      </c>
      <c r="I514" s="20">
        <f t="shared" si="138"/>
        <v>70.680000000000007</v>
      </c>
      <c r="J514" s="20">
        <v>35.880000000000003</v>
      </c>
      <c r="K514" s="20">
        <v>4813.2</v>
      </c>
      <c r="L514" s="20">
        <f t="shared" si="139"/>
        <v>85.05</v>
      </c>
      <c r="M514" s="138">
        <f t="shared" ca="1" si="140"/>
        <v>6.2818515865166277E-6</v>
      </c>
    </row>
    <row r="515" spans="1:13" ht="24" customHeight="1" x14ac:dyDescent="0.2">
      <c r="A515" s="142" t="s">
        <v>782</v>
      </c>
      <c r="B515" s="28"/>
      <c r="C515" s="28"/>
      <c r="D515" s="27" t="s">
        <v>3967</v>
      </c>
      <c r="E515" s="28"/>
      <c r="F515" s="28"/>
      <c r="G515" s="28"/>
      <c r="H515" s="28"/>
      <c r="I515" s="20">
        <f t="shared" si="138"/>
        <v>0</v>
      </c>
      <c r="J515" s="29"/>
      <c r="K515" s="29"/>
      <c r="L515" s="30">
        <f>SUM(L516:L547)</f>
        <v>122813.90000000001</v>
      </c>
      <c r="M515" s="143">
        <f ca="1">SUM(M516:M547)</f>
        <v>9.0711192541010535E-3</v>
      </c>
    </row>
    <row r="516" spans="1:13" ht="24" customHeight="1" x14ac:dyDescent="0.2">
      <c r="A516" s="137" t="s">
        <v>783</v>
      </c>
      <c r="B516" s="17" t="s">
        <v>3911</v>
      </c>
      <c r="C516" s="18" t="s">
        <v>15</v>
      </c>
      <c r="D516" s="16" t="s">
        <v>3912</v>
      </c>
      <c r="E516" s="19" t="s">
        <v>132</v>
      </c>
      <c r="F516" s="18">
        <v>1</v>
      </c>
      <c r="G516" s="20">
        <f t="shared" ref="G516:G547" si="141">VLOOKUP(A516,ORCA,11,0)</f>
        <v>21.880000000000003</v>
      </c>
      <c r="H516" s="20">
        <f t="shared" ref="H516:H547" si="142">VLOOKUP(A516,ORCA,12,0)</f>
        <v>66.849999999999994</v>
      </c>
      <c r="I516" s="20">
        <f t="shared" si="138"/>
        <v>88.73</v>
      </c>
      <c r="J516" s="20">
        <v>35.880000000000003</v>
      </c>
      <c r="K516" s="20">
        <v>4813.2</v>
      </c>
      <c r="L516" s="20">
        <f t="shared" si="139"/>
        <v>106.77</v>
      </c>
      <c r="M516" s="138">
        <f t="shared" ref="M516:M547" ca="1" si="143">L516/L$1838</f>
        <v>7.8861057482937128E-6</v>
      </c>
    </row>
    <row r="517" spans="1:13" ht="26.1" customHeight="1" x14ac:dyDescent="0.2">
      <c r="A517" s="137" t="s">
        <v>786</v>
      </c>
      <c r="B517" s="17" t="s">
        <v>3968</v>
      </c>
      <c r="C517" s="18" t="s">
        <v>15</v>
      </c>
      <c r="D517" s="16" t="s">
        <v>3969</v>
      </c>
      <c r="E517" s="19" t="s">
        <v>18</v>
      </c>
      <c r="F517" s="18">
        <v>2</v>
      </c>
      <c r="G517" s="20">
        <f t="shared" si="141"/>
        <v>16.32</v>
      </c>
      <c r="H517" s="20">
        <f t="shared" si="142"/>
        <v>27.380000000000003</v>
      </c>
      <c r="I517" s="20">
        <f t="shared" si="138"/>
        <v>87.4</v>
      </c>
      <c r="J517" s="20">
        <v>35.880000000000003</v>
      </c>
      <c r="K517" s="20">
        <v>4813.2</v>
      </c>
      <c r="L517" s="20">
        <f t="shared" si="139"/>
        <v>105.17</v>
      </c>
      <c r="M517" s="138">
        <f t="shared" ca="1" si="143"/>
        <v>7.7679286461370225E-6</v>
      </c>
    </row>
    <row r="518" spans="1:13" ht="24" customHeight="1" x14ac:dyDescent="0.2">
      <c r="A518" s="137" t="s">
        <v>787</v>
      </c>
      <c r="B518" s="17" t="s">
        <v>869</v>
      </c>
      <c r="C518" s="18" t="s">
        <v>15</v>
      </c>
      <c r="D518" s="16" t="s">
        <v>870</v>
      </c>
      <c r="E518" s="19" t="s">
        <v>18</v>
      </c>
      <c r="F518" s="18">
        <v>14</v>
      </c>
      <c r="G518" s="20">
        <f t="shared" si="141"/>
        <v>0.32</v>
      </c>
      <c r="H518" s="20">
        <f t="shared" si="142"/>
        <v>1.28</v>
      </c>
      <c r="I518" s="20">
        <f t="shared" si="138"/>
        <v>22.4</v>
      </c>
      <c r="J518" s="20">
        <v>35.880000000000003</v>
      </c>
      <c r="K518" s="20">
        <v>4813.2</v>
      </c>
      <c r="L518" s="20">
        <f t="shared" si="139"/>
        <v>26.95</v>
      </c>
      <c r="M518" s="138">
        <f t="shared" ca="1" si="143"/>
        <v>1.9905455644517709E-6</v>
      </c>
    </row>
    <row r="519" spans="1:13" ht="26.1" customHeight="1" x14ac:dyDescent="0.2">
      <c r="A519" s="137" t="s">
        <v>790</v>
      </c>
      <c r="B519" s="17" t="s">
        <v>3970</v>
      </c>
      <c r="C519" s="18" t="s">
        <v>15</v>
      </c>
      <c r="D519" s="16" t="s">
        <v>3971</v>
      </c>
      <c r="E519" s="19" t="s">
        <v>18</v>
      </c>
      <c r="F519" s="18">
        <v>1</v>
      </c>
      <c r="G519" s="20">
        <f t="shared" si="141"/>
        <v>65.33</v>
      </c>
      <c r="H519" s="20">
        <f t="shared" si="142"/>
        <v>214.36</v>
      </c>
      <c r="I519" s="20">
        <f t="shared" si="138"/>
        <v>279.69</v>
      </c>
      <c r="J519" s="20">
        <v>35.880000000000003</v>
      </c>
      <c r="K519" s="20">
        <v>4813.2</v>
      </c>
      <c r="L519" s="20">
        <f t="shared" si="139"/>
        <v>336.57</v>
      </c>
      <c r="M519" s="138">
        <f t="shared" ca="1" si="143"/>
        <v>2.4859292045548518E-5</v>
      </c>
    </row>
    <row r="520" spans="1:13" ht="26.1" customHeight="1" x14ac:dyDescent="0.2">
      <c r="A520" s="137" t="s">
        <v>793</v>
      </c>
      <c r="B520" s="17" t="s">
        <v>3972</v>
      </c>
      <c r="C520" s="18" t="s">
        <v>15</v>
      </c>
      <c r="D520" s="16" t="s">
        <v>3973</v>
      </c>
      <c r="E520" s="19" t="s">
        <v>169</v>
      </c>
      <c r="F520" s="18">
        <v>1</v>
      </c>
      <c r="G520" s="20">
        <f t="shared" si="141"/>
        <v>3.26</v>
      </c>
      <c r="H520" s="20">
        <f t="shared" si="142"/>
        <v>65.179999999999993</v>
      </c>
      <c r="I520" s="20">
        <f t="shared" si="138"/>
        <v>68.44</v>
      </c>
      <c r="J520" s="20">
        <v>35.880000000000003</v>
      </c>
      <c r="K520" s="20">
        <v>4813.2</v>
      </c>
      <c r="L520" s="20">
        <f t="shared" si="139"/>
        <v>82.36</v>
      </c>
      <c r="M520" s="138">
        <f t="shared" ca="1" si="143"/>
        <v>6.0831663335156908E-6</v>
      </c>
    </row>
    <row r="521" spans="1:13" ht="24" customHeight="1" x14ac:dyDescent="0.2">
      <c r="A521" s="137" t="s">
        <v>794</v>
      </c>
      <c r="B521" s="17" t="s">
        <v>3974</v>
      </c>
      <c r="C521" s="18" t="s">
        <v>15</v>
      </c>
      <c r="D521" s="16" t="s">
        <v>3975</v>
      </c>
      <c r="E521" s="19" t="s">
        <v>54</v>
      </c>
      <c r="F521" s="18">
        <v>5</v>
      </c>
      <c r="G521" s="20">
        <f t="shared" si="141"/>
        <v>2.6100000000000003</v>
      </c>
      <c r="H521" s="20">
        <f t="shared" si="142"/>
        <v>1.96</v>
      </c>
      <c r="I521" s="20">
        <f t="shared" si="138"/>
        <v>22.85</v>
      </c>
      <c r="J521" s="20">
        <v>35.880000000000003</v>
      </c>
      <c r="K521" s="20">
        <v>4813.2</v>
      </c>
      <c r="L521" s="20">
        <f t="shared" si="139"/>
        <v>27.49</v>
      </c>
      <c r="M521" s="138">
        <f t="shared" ca="1" si="143"/>
        <v>2.0304303364296541E-6</v>
      </c>
    </row>
    <row r="522" spans="1:13" ht="24" customHeight="1" x14ac:dyDescent="0.2">
      <c r="A522" s="137" t="s">
        <v>795</v>
      </c>
      <c r="B522" s="17" t="s">
        <v>3976</v>
      </c>
      <c r="C522" s="18" t="s">
        <v>15</v>
      </c>
      <c r="D522" s="16" t="s">
        <v>3977</v>
      </c>
      <c r="E522" s="19" t="s">
        <v>54</v>
      </c>
      <c r="F522" s="18">
        <v>3</v>
      </c>
      <c r="G522" s="20">
        <f t="shared" si="141"/>
        <v>11.1</v>
      </c>
      <c r="H522" s="20">
        <f t="shared" si="142"/>
        <v>7.76</v>
      </c>
      <c r="I522" s="20">
        <f t="shared" si="138"/>
        <v>56.58</v>
      </c>
      <c r="J522" s="20">
        <v>35.880000000000003</v>
      </c>
      <c r="K522" s="20">
        <v>4813.2</v>
      </c>
      <c r="L522" s="20">
        <f t="shared" si="139"/>
        <v>68.08</v>
      </c>
      <c r="M522" s="138">
        <f t="shared" ca="1" si="143"/>
        <v>5.0284356967672195E-6</v>
      </c>
    </row>
    <row r="523" spans="1:13" ht="24" customHeight="1" x14ac:dyDescent="0.2">
      <c r="A523" s="137" t="s">
        <v>796</v>
      </c>
      <c r="B523" s="17" t="s">
        <v>3978</v>
      </c>
      <c r="C523" s="18" t="s">
        <v>15</v>
      </c>
      <c r="D523" s="16" t="s">
        <v>3979</v>
      </c>
      <c r="E523" s="19" t="s">
        <v>54</v>
      </c>
      <c r="F523" s="18">
        <v>10</v>
      </c>
      <c r="G523" s="20">
        <f t="shared" si="141"/>
        <v>0.97</v>
      </c>
      <c r="H523" s="20">
        <f t="shared" si="142"/>
        <v>0.22999999999999998</v>
      </c>
      <c r="I523" s="20">
        <f t="shared" si="138"/>
        <v>12</v>
      </c>
      <c r="J523" s="20">
        <v>35.880000000000003</v>
      </c>
      <c r="K523" s="20">
        <v>4813.2</v>
      </c>
      <c r="L523" s="20">
        <f t="shared" si="139"/>
        <v>14.44</v>
      </c>
      <c r="M523" s="138">
        <f t="shared" ca="1" si="143"/>
        <v>1.06654834696414E-6</v>
      </c>
    </row>
    <row r="524" spans="1:13" ht="24" customHeight="1" x14ac:dyDescent="0.2">
      <c r="A524" s="137" t="s">
        <v>797</v>
      </c>
      <c r="B524" s="17" t="s">
        <v>3980</v>
      </c>
      <c r="C524" s="18" t="s">
        <v>15</v>
      </c>
      <c r="D524" s="16" t="s">
        <v>3981</v>
      </c>
      <c r="E524" s="19" t="s">
        <v>18</v>
      </c>
      <c r="F524" s="18">
        <v>1</v>
      </c>
      <c r="G524" s="20">
        <f t="shared" si="141"/>
        <v>4.2300000000000004</v>
      </c>
      <c r="H524" s="20">
        <f t="shared" si="142"/>
        <v>4.1899999999999995</v>
      </c>
      <c r="I524" s="20">
        <f t="shared" si="138"/>
        <v>8.42</v>
      </c>
      <c r="J524" s="20">
        <v>35.880000000000003</v>
      </c>
      <c r="K524" s="20">
        <v>4813.2</v>
      </c>
      <c r="L524" s="20">
        <f t="shared" si="139"/>
        <v>10.130000000000001</v>
      </c>
      <c r="M524" s="138">
        <f t="shared" ca="1" si="143"/>
        <v>7.4820877802955252E-7</v>
      </c>
    </row>
    <row r="525" spans="1:13" ht="24" customHeight="1" x14ac:dyDescent="0.2">
      <c r="A525" s="137" t="s">
        <v>800</v>
      </c>
      <c r="B525" s="17" t="s">
        <v>3982</v>
      </c>
      <c r="C525" s="18" t="s">
        <v>15</v>
      </c>
      <c r="D525" s="16" t="s">
        <v>3983</v>
      </c>
      <c r="E525" s="19" t="s">
        <v>169</v>
      </c>
      <c r="F525" s="18">
        <v>21</v>
      </c>
      <c r="G525" s="20">
        <f t="shared" si="141"/>
        <v>9.7899999999999991</v>
      </c>
      <c r="H525" s="20">
        <f t="shared" si="142"/>
        <v>7.5800000000000018</v>
      </c>
      <c r="I525" s="20">
        <f t="shared" si="138"/>
        <v>364.77</v>
      </c>
      <c r="J525" s="20">
        <v>35.880000000000003</v>
      </c>
      <c r="K525" s="20">
        <v>4813.2</v>
      </c>
      <c r="L525" s="20">
        <f t="shared" si="139"/>
        <v>438.96</v>
      </c>
      <c r="M525" s="138">
        <f t="shared" ca="1" si="143"/>
        <v>3.2421887976688287E-5</v>
      </c>
    </row>
    <row r="526" spans="1:13" ht="24" customHeight="1" x14ac:dyDescent="0.2">
      <c r="A526" s="137" t="s">
        <v>803</v>
      </c>
      <c r="B526" s="17" t="s">
        <v>3984</v>
      </c>
      <c r="C526" s="18" t="s">
        <v>15</v>
      </c>
      <c r="D526" s="16" t="s">
        <v>3985</v>
      </c>
      <c r="E526" s="19" t="s">
        <v>18</v>
      </c>
      <c r="F526" s="18">
        <v>6</v>
      </c>
      <c r="G526" s="20">
        <f t="shared" si="141"/>
        <v>9.7899999999999991</v>
      </c>
      <c r="H526" s="20">
        <f t="shared" si="142"/>
        <v>7.6500000000000021</v>
      </c>
      <c r="I526" s="20">
        <f t="shared" si="138"/>
        <v>104.64</v>
      </c>
      <c r="J526" s="20">
        <v>35.880000000000003</v>
      </c>
      <c r="K526" s="20">
        <v>4813.2</v>
      </c>
      <c r="L526" s="20">
        <f t="shared" si="139"/>
        <v>125.92</v>
      </c>
      <c r="M526" s="138">
        <f t="shared" ca="1" si="143"/>
        <v>9.3005379397316144E-6</v>
      </c>
    </row>
    <row r="527" spans="1:13" ht="24" customHeight="1" x14ac:dyDescent="0.2">
      <c r="A527" s="137" t="s">
        <v>806</v>
      </c>
      <c r="B527" s="17" t="s">
        <v>3986</v>
      </c>
      <c r="C527" s="18" t="s">
        <v>15</v>
      </c>
      <c r="D527" s="16" t="s">
        <v>3987</v>
      </c>
      <c r="E527" s="19" t="s">
        <v>18</v>
      </c>
      <c r="F527" s="18">
        <v>4</v>
      </c>
      <c r="G527" s="20">
        <f t="shared" si="141"/>
        <v>9.7899999999999991</v>
      </c>
      <c r="H527" s="20">
        <f t="shared" si="142"/>
        <v>14.29</v>
      </c>
      <c r="I527" s="20">
        <f t="shared" si="138"/>
        <v>96.32</v>
      </c>
      <c r="J527" s="20">
        <v>35.880000000000003</v>
      </c>
      <c r="K527" s="20">
        <v>4813.2</v>
      </c>
      <c r="L527" s="20">
        <f t="shared" si="139"/>
        <v>115.91</v>
      </c>
      <c r="M527" s="138">
        <f t="shared" ca="1" si="143"/>
        <v>8.5611924443638129E-6</v>
      </c>
    </row>
    <row r="528" spans="1:13" ht="24" customHeight="1" x14ac:dyDescent="0.2">
      <c r="A528" s="137" t="s">
        <v>809</v>
      </c>
      <c r="B528" s="17" t="s">
        <v>3988</v>
      </c>
      <c r="C528" s="18" t="s">
        <v>15</v>
      </c>
      <c r="D528" s="16" t="s">
        <v>3989</v>
      </c>
      <c r="E528" s="19" t="s">
        <v>18</v>
      </c>
      <c r="F528" s="18">
        <v>8</v>
      </c>
      <c r="G528" s="20">
        <f t="shared" si="141"/>
        <v>1.3</v>
      </c>
      <c r="H528" s="20">
        <f t="shared" si="142"/>
        <v>1.57</v>
      </c>
      <c r="I528" s="20">
        <f t="shared" si="138"/>
        <v>22.96</v>
      </c>
      <c r="J528" s="20">
        <v>35.880000000000003</v>
      </c>
      <c r="K528" s="20">
        <v>4813.2</v>
      </c>
      <c r="L528" s="20">
        <f t="shared" si="139"/>
        <v>27.63</v>
      </c>
      <c r="M528" s="138">
        <f t="shared" ca="1" si="143"/>
        <v>2.0407708328683647E-6</v>
      </c>
    </row>
    <row r="529" spans="1:13" ht="24" customHeight="1" x14ac:dyDescent="0.2">
      <c r="A529" s="137" t="s">
        <v>810</v>
      </c>
      <c r="B529" s="17" t="s">
        <v>851</v>
      </c>
      <c r="C529" s="18" t="s">
        <v>15</v>
      </c>
      <c r="D529" s="16" t="s">
        <v>852</v>
      </c>
      <c r="E529" s="19" t="s">
        <v>18</v>
      </c>
      <c r="F529" s="18">
        <v>1</v>
      </c>
      <c r="G529" s="20">
        <f t="shared" si="141"/>
        <v>32.659999999999997</v>
      </c>
      <c r="H529" s="20">
        <f t="shared" si="142"/>
        <v>30.340000000000003</v>
      </c>
      <c r="I529" s="20">
        <f t="shared" si="138"/>
        <v>63</v>
      </c>
      <c r="J529" s="20">
        <v>35.880000000000003</v>
      </c>
      <c r="K529" s="20">
        <v>4813.2</v>
      </c>
      <c r="L529" s="20">
        <f t="shared" si="139"/>
        <v>75.81</v>
      </c>
      <c r="M529" s="138">
        <f t="shared" ca="1" si="143"/>
        <v>5.5993788215617356E-6</v>
      </c>
    </row>
    <row r="530" spans="1:13" ht="26.1" customHeight="1" x14ac:dyDescent="0.2">
      <c r="A530" s="137" t="s">
        <v>811</v>
      </c>
      <c r="B530" s="17" t="s">
        <v>3990</v>
      </c>
      <c r="C530" s="18" t="s">
        <v>15</v>
      </c>
      <c r="D530" s="16" t="s">
        <v>3991</v>
      </c>
      <c r="E530" s="19" t="s">
        <v>18</v>
      </c>
      <c r="F530" s="18">
        <v>7</v>
      </c>
      <c r="G530" s="20">
        <f t="shared" si="141"/>
        <v>8.16</v>
      </c>
      <c r="H530" s="20">
        <f t="shared" si="142"/>
        <v>111.55</v>
      </c>
      <c r="I530" s="20">
        <f t="shared" si="138"/>
        <v>837.97</v>
      </c>
      <c r="J530" s="20">
        <v>35.880000000000003</v>
      </c>
      <c r="K530" s="20">
        <v>4813.2</v>
      </c>
      <c r="L530" s="20">
        <f t="shared" si="139"/>
        <v>1008.41</v>
      </c>
      <c r="M530" s="138">
        <f t="shared" ca="1" si="143"/>
        <v>7.4481857241143245E-5</v>
      </c>
    </row>
    <row r="531" spans="1:13" ht="26.1" customHeight="1" x14ac:dyDescent="0.2">
      <c r="A531" s="137" t="s">
        <v>812</v>
      </c>
      <c r="B531" s="17" t="s">
        <v>3992</v>
      </c>
      <c r="C531" s="18" t="s">
        <v>15</v>
      </c>
      <c r="D531" s="16" t="s">
        <v>3993</v>
      </c>
      <c r="E531" s="19" t="s">
        <v>18</v>
      </c>
      <c r="F531" s="18">
        <v>18</v>
      </c>
      <c r="G531" s="20">
        <f t="shared" si="141"/>
        <v>8.16</v>
      </c>
      <c r="H531" s="20">
        <f t="shared" si="142"/>
        <v>130.64000000000001</v>
      </c>
      <c r="I531" s="20">
        <f t="shared" si="138"/>
        <v>2498.4</v>
      </c>
      <c r="J531" s="20">
        <v>35.880000000000003</v>
      </c>
      <c r="K531" s="20">
        <v>4813.2</v>
      </c>
      <c r="L531" s="20">
        <f t="shared" si="139"/>
        <v>3006.57</v>
      </c>
      <c r="M531" s="138">
        <f t="shared" ca="1" si="143"/>
        <v>2.2206733126952733E-4</v>
      </c>
    </row>
    <row r="532" spans="1:13" ht="26.1" customHeight="1" x14ac:dyDescent="0.2">
      <c r="A532" s="137" t="s">
        <v>813</v>
      </c>
      <c r="B532" s="17" t="s">
        <v>3994</v>
      </c>
      <c r="C532" s="18" t="s">
        <v>15</v>
      </c>
      <c r="D532" s="16" t="s">
        <v>3995</v>
      </c>
      <c r="E532" s="19" t="s">
        <v>18</v>
      </c>
      <c r="F532" s="18">
        <v>5</v>
      </c>
      <c r="G532" s="20">
        <f t="shared" si="141"/>
        <v>8.16</v>
      </c>
      <c r="H532" s="20">
        <f t="shared" si="142"/>
        <v>182.62</v>
      </c>
      <c r="I532" s="20">
        <f t="shared" si="138"/>
        <v>953.9</v>
      </c>
      <c r="J532" s="20">
        <v>35.880000000000003</v>
      </c>
      <c r="K532" s="20">
        <v>4813.2</v>
      </c>
      <c r="L532" s="20">
        <f t="shared" si="139"/>
        <v>1147.92</v>
      </c>
      <c r="M532" s="138">
        <f t="shared" ca="1" si="143"/>
        <v>8.4786161942318263E-5</v>
      </c>
    </row>
    <row r="533" spans="1:13" ht="24" customHeight="1" x14ac:dyDescent="0.2">
      <c r="A533" s="137" t="s">
        <v>816</v>
      </c>
      <c r="B533" s="17" t="s">
        <v>3933</v>
      </c>
      <c r="C533" s="18" t="s">
        <v>15</v>
      </c>
      <c r="D533" s="16" t="s">
        <v>3934</v>
      </c>
      <c r="E533" s="19" t="s">
        <v>169</v>
      </c>
      <c r="F533" s="18">
        <v>60</v>
      </c>
      <c r="G533" s="20">
        <f t="shared" si="141"/>
        <v>9.7899999999999991</v>
      </c>
      <c r="H533" s="20">
        <f t="shared" si="142"/>
        <v>8.990000000000002</v>
      </c>
      <c r="I533" s="20">
        <f t="shared" si="138"/>
        <v>1126.8</v>
      </c>
      <c r="J533" s="20">
        <v>35.880000000000003</v>
      </c>
      <c r="K533" s="20">
        <v>4813.2</v>
      </c>
      <c r="L533" s="20">
        <f t="shared" si="139"/>
        <v>1355.99</v>
      </c>
      <c r="M533" s="138">
        <f t="shared" ca="1" si="143"/>
        <v>1.0015435547090749E-4</v>
      </c>
    </row>
    <row r="534" spans="1:13" ht="39" customHeight="1" x14ac:dyDescent="0.2">
      <c r="A534" s="137" t="s">
        <v>819</v>
      </c>
      <c r="B534" s="17" t="s">
        <v>827</v>
      </c>
      <c r="C534" s="18" t="s">
        <v>26</v>
      </c>
      <c r="D534" s="16" t="s">
        <v>828</v>
      </c>
      <c r="E534" s="19" t="s">
        <v>169</v>
      </c>
      <c r="F534" s="18">
        <v>4050</v>
      </c>
      <c r="G534" s="20">
        <f t="shared" si="141"/>
        <v>1.26</v>
      </c>
      <c r="H534" s="20">
        <f t="shared" si="142"/>
        <v>2.88</v>
      </c>
      <c r="I534" s="20">
        <f t="shared" si="138"/>
        <v>16767</v>
      </c>
      <c r="J534" s="20">
        <v>35.880000000000003</v>
      </c>
      <c r="K534" s="20">
        <v>4813.2</v>
      </c>
      <c r="L534" s="20">
        <f t="shared" si="139"/>
        <v>20177.400000000001</v>
      </c>
      <c r="M534" s="138">
        <f t="shared" ca="1" si="143"/>
        <v>1.4903166631602658E-3</v>
      </c>
    </row>
    <row r="535" spans="1:13" ht="39" customHeight="1" x14ac:dyDescent="0.2">
      <c r="A535" s="137" t="s">
        <v>820</v>
      </c>
      <c r="B535" s="17" t="s">
        <v>3996</v>
      </c>
      <c r="C535" s="18" t="s">
        <v>26</v>
      </c>
      <c r="D535" s="16" t="s">
        <v>3997</v>
      </c>
      <c r="E535" s="19" t="s">
        <v>331</v>
      </c>
      <c r="F535" s="18">
        <v>53</v>
      </c>
      <c r="G535" s="20">
        <f t="shared" si="141"/>
        <v>0.92999999999999994</v>
      </c>
      <c r="H535" s="20">
        <f t="shared" si="142"/>
        <v>101.07</v>
      </c>
      <c r="I535" s="20">
        <f t="shared" si="138"/>
        <v>5406</v>
      </c>
      <c r="J535" s="20">
        <v>35.880000000000003</v>
      </c>
      <c r="K535" s="20">
        <v>4813.2</v>
      </c>
      <c r="L535" s="20">
        <f t="shared" si="139"/>
        <v>6505.58</v>
      </c>
      <c r="M535" s="138">
        <f t="shared" ca="1" si="143"/>
        <v>4.8050662015533031E-4</v>
      </c>
    </row>
    <row r="536" spans="1:13" ht="26.1" customHeight="1" x14ac:dyDescent="0.2">
      <c r="A536" s="137" t="s">
        <v>821</v>
      </c>
      <c r="B536" s="17" t="s">
        <v>857</v>
      </c>
      <c r="C536" s="18" t="s">
        <v>26</v>
      </c>
      <c r="D536" s="16" t="s">
        <v>858</v>
      </c>
      <c r="E536" s="19" t="s">
        <v>331</v>
      </c>
      <c r="F536" s="18">
        <v>1</v>
      </c>
      <c r="G536" s="20">
        <f t="shared" si="141"/>
        <v>1.53</v>
      </c>
      <c r="H536" s="20">
        <f t="shared" si="142"/>
        <v>8.5400000000000009</v>
      </c>
      <c r="I536" s="20">
        <f t="shared" si="138"/>
        <v>10.07</v>
      </c>
      <c r="J536" s="20">
        <v>35.880000000000003</v>
      </c>
      <c r="K536" s="20">
        <v>4813.2</v>
      </c>
      <c r="L536" s="20">
        <f t="shared" si="139"/>
        <v>12.11</v>
      </c>
      <c r="M536" s="138">
        <f t="shared" ca="1" si="143"/>
        <v>8.944529419484581E-7</v>
      </c>
    </row>
    <row r="537" spans="1:13" ht="26.1" customHeight="1" x14ac:dyDescent="0.2">
      <c r="A537" s="137" t="s">
        <v>824</v>
      </c>
      <c r="B537" s="17" t="s">
        <v>859</v>
      </c>
      <c r="C537" s="18" t="s">
        <v>26</v>
      </c>
      <c r="D537" s="16" t="s">
        <v>860</v>
      </c>
      <c r="E537" s="19" t="s">
        <v>331</v>
      </c>
      <c r="F537" s="18">
        <v>10</v>
      </c>
      <c r="G537" s="20">
        <f t="shared" si="141"/>
        <v>2.0699999999999998</v>
      </c>
      <c r="H537" s="20">
        <f t="shared" si="142"/>
        <v>8.5399999999999991</v>
      </c>
      <c r="I537" s="20">
        <f t="shared" ref="I537:I600" si="144">TRUNC((G537+H537)*F537,2)</f>
        <v>106.1</v>
      </c>
      <c r="J537" s="20">
        <v>35.880000000000003</v>
      </c>
      <c r="K537" s="20">
        <v>4813.2</v>
      </c>
      <c r="L537" s="20">
        <f t="shared" ref="L537:L600" si="145">TRUNC((I537*(1+$M$6)),2)</f>
        <v>127.68</v>
      </c>
      <c r="M537" s="138">
        <f t="shared" ca="1" si="143"/>
        <v>9.4305327521039758E-6</v>
      </c>
    </row>
    <row r="538" spans="1:13" ht="26.1" customHeight="1" x14ac:dyDescent="0.2">
      <c r="A538" s="137" t="s">
        <v>825</v>
      </c>
      <c r="B538" s="17" t="s">
        <v>853</v>
      </c>
      <c r="C538" s="18" t="s">
        <v>26</v>
      </c>
      <c r="D538" s="16" t="s">
        <v>854</v>
      </c>
      <c r="E538" s="19" t="s">
        <v>331</v>
      </c>
      <c r="F538" s="18">
        <v>1</v>
      </c>
      <c r="G538" s="20">
        <f t="shared" si="141"/>
        <v>11.93</v>
      </c>
      <c r="H538" s="20">
        <f t="shared" si="142"/>
        <v>57.919999999999995</v>
      </c>
      <c r="I538" s="20">
        <f t="shared" si="144"/>
        <v>69.849999999999994</v>
      </c>
      <c r="J538" s="20">
        <v>35.880000000000003</v>
      </c>
      <c r="K538" s="20">
        <v>4813.2</v>
      </c>
      <c r="L538" s="20">
        <f t="shared" si="145"/>
        <v>84.05</v>
      </c>
      <c r="M538" s="138">
        <f t="shared" ca="1" si="143"/>
        <v>6.2079908976686953E-6</v>
      </c>
    </row>
    <row r="539" spans="1:13" ht="39" customHeight="1" x14ac:dyDescent="0.2">
      <c r="A539" s="137" t="s">
        <v>826</v>
      </c>
      <c r="B539" s="17" t="s">
        <v>3998</v>
      </c>
      <c r="C539" s="18" t="s">
        <v>26</v>
      </c>
      <c r="D539" s="16" t="s">
        <v>3999</v>
      </c>
      <c r="E539" s="19" t="s">
        <v>169</v>
      </c>
      <c r="F539" s="18">
        <v>790</v>
      </c>
      <c r="G539" s="20">
        <f t="shared" si="141"/>
        <v>6.51</v>
      </c>
      <c r="H539" s="20">
        <f t="shared" si="142"/>
        <v>6.51</v>
      </c>
      <c r="I539" s="20">
        <f t="shared" si="144"/>
        <v>10285.799999999999</v>
      </c>
      <c r="J539" s="20">
        <v>35.880000000000003</v>
      </c>
      <c r="K539" s="20">
        <v>4813.2</v>
      </c>
      <c r="L539" s="20">
        <f t="shared" si="145"/>
        <v>12377.93</v>
      </c>
      <c r="M539" s="138">
        <f t="shared" ca="1" si="143"/>
        <v>9.1424243631148456E-4</v>
      </c>
    </row>
    <row r="540" spans="1:13" ht="39" customHeight="1" x14ac:dyDescent="0.2">
      <c r="A540" s="137" t="s">
        <v>829</v>
      </c>
      <c r="B540" s="17" t="s">
        <v>4000</v>
      </c>
      <c r="C540" s="18" t="s">
        <v>26</v>
      </c>
      <c r="D540" s="16" t="s">
        <v>4001</v>
      </c>
      <c r="E540" s="19" t="s">
        <v>169</v>
      </c>
      <c r="F540" s="18">
        <v>5</v>
      </c>
      <c r="G540" s="20">
        <f t="shared" si="141"/>
        <v>2.9299999999999997</v>
      </c>
      <c r="H540" s="20">
        <f t="shared" si="142"/>
        <v>4.1500000000000004</v>
      </c>
      <c r="I540" s="20">
        <f t="shared" si="144"/>
        <v>35.4</v>
      </c>
      <c r="J540" s="20">
        <v>35.880000000000003</v>
      </c>
      <c r="K540" s="20">
        <v>4813.2</v>
      </c>
      <c r="L540" s="20">
        <f t="shared" si="145"/>
        <v>42.6</v>
      </c>
      <c r="M540" s="138">
        <f t="shared" ca="1" si="143"/>
        <v>3.1464653449219089E-6</v>
      </c>
    </row>
    <row r="541" spans="1:13" ht="26.1" customHeight="1" x14ac:dyDescent="0.2">
      <c r="A541" s="137" t="s">
        <v>832</v>
      </c>
      <c r="B541" s="17" t="s">
        <v>4002</v>
      </c>
      <c r="C541" s="18" t="s">
        <v>26</v>
      </c>
      <c r="D541" s="16" t="s">
        <v>4003</v>
      </c>
      <c r="E541" s="19" t="s">
        <v>331</v>
      </c>
      <c r="F541" s="18">
        <v>63</v>
      </c>
      <c r="G541" s="20">
        <f t="shared" si="141"/>
        <v>68.22</v>
      </c>
      <c r="H541" s="20">
        <f t="shared" si="142"/>
        <v>189.47</v>
      </c>
      <c r="I541" s="20">
        <f t="shared" si="144"/>
        <v>16234.47</v>
      </c>
      <c r="J541" s="20">
        <v>35.880000000000003</v>
      </c>
      <c r="K541" s="20">
        <v>4813.2</v>
      </c>
      <c r="L541" s="20">
        <f t="shared" si="145"/>
        <v>19536.560000000001</v>
      </c>
      <c r="M541" s="138">
        <f t="shared" ca="1" si="143"/>
        <v>1.4429837793189571E-3</v>
      </c>
    </row>
    <row r="542" spans="1:13" ht="24" customHeight="1" x14ac:dyDescent="0.2">
      <c r="A542" s="137" t="s">
        <v>835</v>
      </c>
      <c r="B542" s="17" t="s">
        <v>4669</v>
      </c>
      <c r="C542" s="18" t="s">
        <v>167</v>
      </c>
      <c r="D542" s="16" t="s">
        <v>4670</v>
      </c>
      <c r="E542" s="19" t="s">
        <v>331</v>
      </c>
      <c r="F542" s="18">
        <v>1</v>
      </c>
      <c r="G542" s="20">
        <f t="shared" si="141"/>
        <v>0</v>
      </c>
      <c r="H542" s="20">
        <f t="shared" si="142"/>
        <v>44.09</v>
      </c>
      <c r="I542" s="20">
        <f t="shared" si="144"/>
        <v>44.09</v>
      </c>
      <c r="J542" s="20">
        <v>35.880000000000003</v>
      </c>
      <c r="K542" s="20">
        <v>4813.2</v>
      </c>
      <c r="L542" s="20">
        <f t="shared" si="145"/>
        <v>53.05</v>
      </c>
      <c r="M542" s="138">
        <f t="shared" ca="1" si="143"/>
        <v>3.9183095433827994E-6</v>
      </c>
    </row>
    <row r="543" spans="1:13" ht="39" customHeight="1" x14ac:dyDescent="0.2">
      <c r="A543" s="137" t="s">
        <v>836</v>
      </c>
      <c r="B543" s="17" t="s">
        <v>4671</v>
      </c>
      <c r="C543" s="18" t="s">
        <v>167</v>
      </c>
      <c r="D543" s="16" t="s">
        <v>4672</v>
      </c>
      <c r="E543" s="19" t="s">
        <v>331</v>
      </c>
      <c r="F543" s="18">
        <v>10</v>
      </c>
      <c r="G543" s="20">
        <f t="shared" si="141"/>
        <v>0</v>
      </c>
      <c r="H543" s="20">
        <f t="shared" si="142"/>
        <v>2494.58</v>
      </c>
      <c r="I543" s="20">
        <f t="shared" si="144"/>
        <v>24945.8</v>
      </c>
      <c r="J543" s="20">
        <v>35.880000000000003</v>
      </c>
      <c r="K543" s="20">
        <v>4813.2</v>
      </c>
      <c r="L543" s="20">
        <f t="shared" si="145"/>
        <v>30019.77</v>
      </c>
      <c r="M543" s="138">
        <f t="shared" ca="1" si="143"/>
        <v>2.2172808912564877E-3</v>
      </c>
    </row>
    <row r="544" spans="1:13" ht="24" customHeight="1" x14ac:dyDescent="0.2">
      <c r="A544" s="137" t="s">
        <v>839</v>
      </c>
      <c r="B544" s="17" t="s">
        <v>4775</v>
      </c>
      <c r="C544" s="18" t="s">
        <v>167</v>
      </c>
      <c r="D544" s="16" t="s">
        <v>4776</v>
      </c>
      <c r="E544" s="19" t="s">
        <v>331</v>
      </c>
      <c r="F544" s="18">
        <v>1</v>
      </c>
      <c r="G544" s="20">
        <f t="shared" si="141"/>
        <v>0</v>
      </c>
      <c r="H544" s="20">
        <f t="shared" si="142"/>
        <v>145.57</v>
      </c>
      <c r="I544" s="20">
        <f t="shared" si="144"/>
        <v>145.57</v>
      </c>
      <c r="J544" s="20">
        <v>35.880000000000003</v>
      </c>
      <c r="K544" s="20">
        <v>4813.2</v>
      </c>
      <c r="L544" s="20">
        <f t="shared" si="145"/>
        <v>175.17</v>
      </c>
      <c r="M544" s="138">
        <f t="shared" ca="1" si="143"/>
        <v>1.293817686549227E-5</v>
      </c>
    </row>
    <row r="545" spans="1:13" ht="24" customHeight="1" x14ac:dyDescent="0.2">
      <c r="A545" s="137" t="s">
        <v>840</v>
      </c>
      <c r="B545" s="17" t="s">
        <v>4798</v>
      </c>
      <c r="C545" s="18" t="s">
        <v>167</v>
      </c>
      <c r="D545" s="16" t="s">
        <v>4799</v>
      </c>
      <c r="E545" s="19" t="s">
        <v>331</v>
      </c>
      <c r="F545" s="18">
        <v>1</v>
      </c>
      <c r="G545" s="20">
        <f t="shared" si="141"/>
        <v>0</v>
      </c>
      <c r="H545" s="20">
        <f t="shared" si="142"/>
        <v>81.66</v>
      </c>
      <c r="I545" s="20">
        <f t="shared" si="144"/>
        <v>81.66</v>
      </c>
      <c r="J545" s="20">
        <v>35.880000000000003</v>
      </c>
      <c r="K545" s="20">
        <v>4813.2</v>
      </c>
      <c r="L545" s="20">
        <f t="shared" si="145"/>
        <v>98.26</v>
      </c>
      <c r="M545" s="138">
        <f t="shared" ca="1" si="143"/>
        <v>7.2575512861978121E-6</v>
      </c>
    </row>
    <row r="546" spans="1:13" ht="26.1" customHeight="1" x14ac:dyDescent="0.2">
      <c r="A546" s="137" t="s">
        <v>843</v>
      </c>
      <c r="B546" s="17" t="s">
        <v>4800</v>
      </c>
      <c r="C546" s="18" t="s">
        <v>167</v>
      </c>
      <c r="D546" s="16" t="s">
        <v>4801</v>
      </c>
      <c r="E546" s="19" t="s">
        <v>331</v>
      </c>
      <c r="F546" s="18">
        <v>20</v>
      </c>
      <c r="G546" s="20">
        <f t="shared" si="141"/>
        <v>0</v>
      </c>
      <c r="H546" s="20">
        <f t="shared" si="142"/>
        <v>993.6</v>
      </c>
      <c r="I546" s="20">
        <f t="shared" si="144"/>
        <v>19872</v>
      </c>
      <c r="J546" s="20">
        <v>35.880000000000003</v>
      </c>
      <c r="K546" s="20">
        <v>4813.2</v>
      </c>
      <c r="L546" s="20">
        <f t="shared" si="145"/>
        <v>23913.96</v>
      </c>
      <c r="M546" s="138">
        <f t="shared" ca="1" si="143"/>
        <v>1.7663015586818951E-3</v>
      </c>
    </row>
    <row r="547" spans="1:13" ht="39" customHeight="1" x14ac:dyDescent="0.2">
      <c r="A547" s="137" t="s">
        <v>846</v>
      </c>
      <c r="B547" s="17" t="s">
        <v>4802</v>
      </c>
      <c r="C547" s="18" t="s">
        <v>167</v>
      </c>
      <c r="D547" s="16" t="s">
        <v>4803</v>
      </c>
      <c r="E547" s="19" t="s">
        <v>331</v>
      </c>
      <c r="F547" s="18">
        <v>24</v>
      </c>
      <c r="G547" s="20">
        <f t="shared" si="141"/>
        <v>0</v>
      </c>
      <c r="H547" s="20">
        <f t="shared" si="142"/>
        <v>55.7</v>
      </c>
      <c r="I547" s="20">
        <f t="shared" si="144"/>
        <v>1336.8</v>
      </c>
      <c r="J547" s="20">
        <v>35.880000000000003</v>
      </c>
      <c r="K547" s="20">
        <v>4813.2</v>
      </c>
      <c r="L547" s="20">
        <f t="shared" si="145"/>
        <v>1608.7</v>
      </c>
      <c r="M547" s="138">
        <f t="shared" ca="1" si="143"/>
        <v>1.1881969014966843E-4</v>
      </c>
    </row>
    <row r="548" spans="1:13" ht="24" customHeight="1" x14ac:dyDescent="0.2">
      <c r="A548" s="142" t="s">
        <v>4004</v>
      </c>
      <c r="B548" s="28"/>
      <c r="C548" s="28"/>
      <c r="D548" s="27" t="s">
        <v>4005</v>
      </c>
      <c r="E548" s="28"/>
      <c r="F548" s="28"/>
      <c r="G548" s="28"/>
      <c r="H548" s="28"/>
      <c r="I548" s="20">
        <f t="shared" si="144"/>
        <v>0</v>
      </c>
      <c r="J548" s="29"/>
      <c r="K548" s="29"/>
      <c r="L548" s="30">
        <f>SUM(L549:L579)</f>
        <v>28137.83</v>
      </c>
      <c r="M548" s="143">
        <f ca="1">SUM(M549:M579)</f>
        <v>2.0782795064860104E-3</v>
      </c>
    </row>
    <row r="549" spans="1:13" ht="24" customHeight="1" x14ac:dyDescent="0.2">
      <c r="A549" s="137" t="s">
        <v>4006</v>
      </c>
      <c r="B549" s="17" t="s">
        <v>4007</v>
      </c>
      <c r="C549" s="18" t="s">
        <v>15</v>
      </c>
      <c r="D549" s="16" t="s">
        <v>4008</v>
      </c>
      <c r="E549" s="19" t="s">
        <v>18</v>
      </c>
      <c r="F549" s="18">
        <v>5</v>
      </c>
      <c r="G549" s="20">
        <f t="shared" ref="G549:G579" si="146">VLOOKUP(A549,ORCA,11,0)</f>
        <v>6.52</v>
      </c>
      <c r="H549" s="20">
        <f t="shared" ref="H549:H579" si="147">VLOOKUP(A549,ORCA,12,0)</f>
        <v>6.6400000000000006</v>
      </c>
      <c r="I549" s="20">
        <f t="shared" si="144"/>
        <v>65.8</v>
      </c>
      <c r="J549" s="20">
        <v>35.880000000000003</v>
      </c>
      <c r="K549" s="20">
        <v>4813.2</v>
      </c>
      <c r="L549" s="20">
        <f t="shared" si="145"/>
        <v>79.180000000000007</v>
      </c>
      <c r="M549" s="138">
        <f t="shared" ref="M549:M579" ca="1" si="148">L549/L$1838</f>
        <v>5.8482893429792667E-6</v>
      </c>
    </row>
    <row r="550" spans="1:13" ht="24" customHeight="1" x14ac:dyDescent="0.2">
      <c r="A550" s="137" t="s">
        <v>4009</v>
      </c>
      <c r="B550" s="17" t="s">
        <v>869</v>
      </c>
      <c r="C550" s="18" t="s">
        <v>15</v>
      </c>
      <c r="D550" s="16" t="s">
        <v>870</v>
      </c>
      <c r="E550" s="19" t="s">
        <v>18</v>
      </c>
      <c r="F550" s="18">
        <v>230</v>
      </c>
      <c r="G550" s="20">
        <f t="shared" si="146"/>
        <v>0.32</v>
      </c>
      <c r="H550" s="20">
        <f t="shared" si="147"/>
        <v>1.28</v>
      </c>
      <c r="I550" s="20">
        <f t="shared" si="144"/>
        <v>368</v>
      </c>
      <c r="J550" s="20">
        <v>35.880000000000003</v>
      </c>
      <c r="K550" s="20">
        <v>4813.2</v>
      </c>
      <c r="L550" s="20">
        <f t="shared" si="145"/>
        <v>442.85</v>
      </c>
      <c r="M550" s="138">
        <f t="shared" ca="1" si="148"/>
        <v>3.2709206056306744E-5</v>
      </c>
    </row>
    <row r="551" spans="1:13" ht="24" customHeight="1" x14ac:dyDescent="0.2">
      <c r="A551" s="137" t="s">
        <v>4010</v>
      </c>
      <c r="B551" s="17" t="s">
        <v>4011</v>
      </c>
      <c r="C551" s="18" t="s">
        <v>15</v>
      </c>
      <c r="D551" s="16" t="s">
        <v>4012</v>
      </c>
      <c r="E551" s="19" t="s">
        <v>18</v>
      </c>
      <c r="F551" s="18">
        <v>1</v>
      </c>
      <c r="G551" s="20">
        <f t="shared" si="146"/>
        <v>22.86</v>
      </c>
      <c r="H551" s="20">
        <f t="shared" si="147"/>
        <v>24.86</v>
      </c>
      <c r="I551" s="20">
        <f t="shared" si="144"/>
        <v>47.72</v>
      </c>
      <c r="J551" s="20">
        <v>35.880000000000003</v>
      </c>
      <c r="K551" s="20">
        <v>4813.2</v>
      </c>
      <c r="L551" s="20">
        <f t="shared" si="145"/>
        <v>57.42</v>
      </c>
      <c r="M551" s="138">
        <f t="shared" ca="1" si="148"/>
        <v>4.241080753648263E-6</v>
      </c>
    </row>
    <row r="552" spans="1:13" ht="24" customHeight="1" x14ac:dyDescent="0.2">
      <c r="A552" s="137" t="s">
        <v>4013</v>
      </c>
      <c r="B552" s="17" t="s">
        <v>4014</v>
      </c>
      <c r="C552" s="18" t="s">
        <v>15</v>
      </c>
      <c r="D552" s="16" t="s">
        <v>4015</v>
      </c>
      <c r="E552" s="19" t="s">
        <v>54</v>
      </c>
      <c r="F552" s="18">
        <v>63</v>
      </c>
      <c r="G552" s="20">
        <f t="shared" si="146"/>
        <v>2.6100000000000003</v>
      </c>
      <c r="H552" s="20">
        <f t="shared" si="147"/>
        <v>1.0999999999999996</v>
      </c>
      <c r="I552" s="20">
        <f t="shared" si="144"/>
        <v>233.73</v>
      </c>
      <c r="J552" s="20">
        <v>35.880000000000003</v>
      </c>
      <c r="K552" s="20">
        <v>4813.2</v>
      </c>
      <c r="L552" s="20">
        <f t="shared" si="145"/>
        <v>281.27</v>
      </c>
      <c r="M552" s="138">
        <f t="shared" ca="1" si="148"/>
        <v>2.0774795952257871E-5</v>
      </c>
    </row>
    <row r="553" spans="1:13" ht="24" customHeight="1" x14ac:dyDescent="0.2">
      <c r="A553" s="137" t="s">
        <v>4016</v>
      </c>
      <c r="B553" s="17" t="s">
        <v>4017</v>
      </c>
      <c r="C553" s="18" t="s">
        <v>15</v>
      </c>
      <c r="D553" s="16" t="s">
        <v>4018</v>
      </c>
      <c r="E553" s="19" t="s">
        <v>54</v>
      </c>
      <c r="F553" s="18">
        <v>31</v>
      </c>
      <c r="G553" s="20">
        <f t="shared" si="146"/>
        <v>11.1</v>
      </c>
      <c r="H553" s="20">
        <f t="shared" si="147"/>
        <v>5.5600000000000005</v>
      </c>
      <c r="I553" s="20">
        <f t="shared" si="144"/>
        <v>516.46</v>
      </c>
      <c r="J553" s="20">
        <v>35.880000000000003</v>
      </c>
      <c r="K553" s="20">
        <v>4813.2</v>
      </c>
      <c r="L553" s="20">
        <f t="shared" si="145"/>
        <v>621.5</v>
      </c>
      <c r="M553" s="138">
        <f t="shared" ca="1" si="148"/>
        <v>4.5904418118989823E-5</v>
      </c>
    </row>
    <row r="554" spans="1:13" ht="24" customHeight="1" x14ac:dyDescent="0.2">
      <c r="A554" s="137" t="s">
        <v>4019</v>
      </c>
      <c r="B554" s="17" t="s">
        <v>4020</v>
      </c>
      <c r="C554" s="18" t="s">
        <v>15</v>
      </c>
      <c r="D554" s="16" t="s">
        <v>4021</v>
      </c>
      <c r="E554" s="19" t="s">
        <v>54</v>
      </c>
      <c r="F554" s="18">
        <v>92</v>
      </c>
      <c r="G554" s="20">
        <f t="shared" si="146"/>
        <v>0.97</v>
      </c>
      <c r="H554" s="20">
        <f t="shared" si="147"/>
        <v>1.47</v>
      </c>
      <c r="I554" s="20">
        <f t="shared" si="144"/>
        <v>224.48</v>
      </c>
      <c r="J554" s="20">
        <v>35.880000000000003</v>
      </c>
      <c r="K554" s="20">
        <v>4813.2</v>
      </c>
      <c r="L554" s="20">
        <f t="shared" si="145"/>
        <v>270.13</v>
      </c>
      <c r="M554" s="138">
        <f t="shared" ca="1" si="148"/>
        <v>1.9951987878491906E-5</v>
      </c>
    </row>
    <row r="555" spans="1:13" ht="24" customHeight="1" x14ac:dyDescent="0.2">
      <c r="A555" s="137" t="s">
        <v>4022</v>
      </c>
      <c r="B555" s="17" t="s">
        <v>3974</v>
      </c>
      <c r="C555" s="18" t="s">
        <v>15</v>
      </c>
      <c r="D555" s="16" t="s">
        <v>3975</v>
      </c>
      <c r="E555" s="19" t="s">
        <v>54</v>
      </c>
      <c r="F555" s="18">
        <v>166</v>
      </c>
      <c r="G555" s="20">
        <f t="shared" si="146"/>
        <v>2.6100000000000003</v>
      </c>
      <c r="H555" s="20">
        <f t="shared" si="147"/>
        <v>1.96</v>
      </c>
      <c r="I555" s="20">
        <f t="shared" si="144"/>
        <v>758.62</v>
      </c>
      <c r="J555" s="20">
        <v>35.880000000000003</v>
      </c>
      <c r="K555" s="20">
        <v>4813.2</v>
      </c>
      <c r="L555" s="20">
        <f t="shared" si="145"/>
        <v>912.92</v>
      </c>
      <c r="M555" s="138">
        <f t="shared" ca="1" si="148"/>
        <v>6.7428900063054204E-5</v>
      </c>
    </row>
    <row r="556" spans="1:13" ht="24" customHeight="1" x14ac:dyDescent="0.2">
      <c r="A556" s="137" t="s">
        <v>4023</v>
      </c>
      <c r="B556" s="17" t="s">
        <v>3976</v>
      </c>
      <c r="C556" s="18" t="s">
        <v>15</v>
      </c>
      <c r="D556" s="16" t="s">
        <v>3977</v>
      </c>
      <c r="E556" s="19" t="s">
        <v>54</v>
      </c>
      <c r="F556" s="18">
        <v>82</v>
      </c>
      <c r="G556" s="20">
        <f t="shared" si="146"/>
        <v>11.1</v>
      </c>
      <c r="H556" s="20">
        <f t="shared" si="147"/>
        <v>7.76</v>
      </c>
      <c r="I556" s="20">
        <f t="shared" si="144"/>
        <v>1546.52</v>
      </c>
      <c r="J556" s="20">
        <v>35.880000000000003</v>
      </c>
      <c r="K556" s="20">
        <v>4813.2</v>
      </c>
      <c r="L556" s="20">
        <f t="shared" si="145"/>
        <v>1861.08</v>
      </c>
      <c r="M556" s="138">
        <f t="shared" ca="1" si="148"/>
        <v>1.3746065080110954E-4</v>
      </c>
    </row>
    <row r="557" spans="1:13" ht="24" customHeight="1" x14ac:dyDescent="0.2">
      <c r="A557" s="137" t="s">
        <v>4024</v>
      </c>
      <c r="B557" s="17" t="s">
        <v>3978</v>
      </c>
      <c r="C557" s="18" t="s">
        <v>15</v>
      </c>
      <c r="D557" s="16" t="s">
        <v>3979</v>
      </c>
      <c r="E557" s="19" t="s">
        <v>54</v>
      </c>
      <c r="F557" s="18">
        <v>244</v>
      </c>
      <c r="G557" s="20">
        <f t="shared" si="146"/>
        <v>0.97</v>
      </c>
      <c r="H557" s="20">
        <f t="shared" si="147"/>
        <v>0.22999999999999998</v>
      </c>
      <c r="I557" s="20">
        <f t="shared" si="144"/>
        <v>292.8</v>
      </c>
      <c r="J557" s="20">
        <v>35.880000000000003</v>
      </c>
      <c r="K557" s="20">
        <v>4813.2</v>
      </c>
      <c r="L557" s="20">
        <f t="shared" si="145"/>
        <v>352.35</v>
      </c>
      <c r="M557" s="138">
        <f t="shared" ca="1" si="148"/>
        <v>2.6024813715568888E-5</v>
      </c>
    </row>
    <row r="558" spans="1:13" ht="24" customHeight="1" x14ac:dyDescent="0.2">
      <c r="A558" s="137" t="s">
        <v>4025</v>
      </c>
      <c r="B558" s="17" t="s">
        <v>3980</v>
      </c>
      <c r="C558" s="18" t="s">
        <v>15</v>
      </c>
      <c r="D558" s="16" t="s">
        <v>3981</v>
      </c>
      <c r="E558" s="19" t="s">
        <v>18</v>
      </c>
      <c r="F558" s="18">
        <v>4</v>
      </c>
      <c r="G558" s="20">
        <f t="shared" si="146"/>
        <v>4.2300000000000004</v>
      </c>
      <c r="H558" s="20">
        <f t="shared" si="147"/>
        <v>4.1899999999999995</v>
      </c>
      <c r="I558" s="20">
        <f t="shared" si="144"/>
        <v>33.68</v>
      </c>
      <c r="J558" s="20">
        <v>35.880000000000003</v>
      </c>
      <c r="K558" s="20">
        <v>4813.2</v>
      </c>
      <c r="L558" s="20">
        <f t="shared" si="145"/>
        <v>40.53</v>
      </c>
      <c r="M558" s="138">
        <f t="shared" ca="1" si="148"/>
        <v>2.9935737190066895E-6</v>
      </c>
    </row>
    <row r="559" spans="1:13" ht="24" customHeight="1" x14ac:dyDescent="0.2">
      <c r="A559" s="137" t="s">
        <v>4026</v>
      </c>
      <c r="B559" s="17" t="s">
        <v>3982</v>
      </c>
      <c r="C559" s="18" t="s">
        <v>15</v>
      </c>
      <c r="D559" s="16" t="s">
        <v>3983</v>
      </c>
      <c r="E559" s="19" t="s">
        <v>169</v>
      </c>
      <c r="F559" s="18">
        <v>207</v>
      </c>
      <c r="G559" s="20">
        <f t="shared" si="146"/>
        <v>9.7899999999999991</v>
      </c>
      <c r="H559" s="20">
        <f t="shared" si="147"/>
        <v>7.5800000000000018</v>
      </c>
      <c r="I559" s="20">
        <f t="shared" si="144"/>
        <v>3595.59</v>
      </c>
      <c r="J559" s="20">
        <v>35.880000000000003</v>
      </c>
      <c r="K559" s="20">
        <v>4813.2</v>
      </c>
      <c r="L559" s="20">
        <f t="shared" si="145"/>
        <v>4326.93</v>
      </c>
      <c r="M559" s="138">
        <f t="shared" ca="1" si="148"/>
        <v>3.1959003039678299E-4</v>
      </c>
    </row>
    <row r="560" spans="1:13" ht="24" customHeight="1" x14ac:dyDescent="0.2">
      <c r="A560" s="137" t="s">
        <v>4027</v>
      </c>
      <c r="B560" s="17" t="s">
        <v>3988</v>
      </c>
      <c r="C560" s="18" t="s">
        <v>15</v>
      </c>
      <c r="D560" s="16" t="s">
        <v>3989</v>
      </c>
      <c r="E560" s="19" t="s">
        <v>18</v>
      </c>
      <c r="F560" s="18">
        <v>73</v>
      </c>
      <c r="G560" s="20">
        <f t="shared" si="146"/>
        <v>1.3</v>
      </c>
      <c r="H560" s="20">
        <f t="shared" si="147"/>
        <v>1.57</v>
      </c>
      <c r="I560" s="20">
        <f t="shared" si="144"/>
        <v>209.51</v>
      </c>
      <c r="J560" s="20">
        <v>35.880000000000003</v>
      </c>
      <c r="K560" s="20">
        <v>4813.2</v>
      </c>
      <c r="L560" s="20">
        <f t="shared" si="145"/>
        <v>252.12</v>
      </c>
      <c r="M560" s="138">
        <f t="shared" ca="1" si="148"/>
        <v>1.862175687234065E-5</v>
      </c>
    </row>
    <row r="561" spans="1:13" ht="26.1" customHeight="1" x14ac:dyDescent="0.2">
      <c r="A561" s="137" t="s">
        <v>4028</v>
      </c>
      <c r="B561" s="17" t="s">
        <v>4029</v>
      </c>
      <c r="C561" s="18" t="s">
        <v>15</v>
      </c>
      <c r="D561" s="16" t="s">
        <v>4030</v>
      </c>
      <c r="E561" s="19" t="s">
        <v>18</v>
      </c>
      <c r="F561" s="18">
        <v>1</v>
      </c>
      <c r="G561" s="20">
        <f t="shared" si="146"/>
        <v>48.989999999999995</v>
      </c>
      <c r="H561" s="20">
        <f t="shared" si="147"/>
        <v>79.11</v>
      </c>
      <c r="I561" s="20">
        <f t="shared" si="144"/>
        <v>128.1</v>
      </c>
      <c r="J561" s="20">
        <v>35.880000000000003</v>
      </c>
      <c r="K561" s="20">
        <v>4813.2</v>
      </c>
      <c r="L561" s="20">
        <f t="shared" si="145"/>
        <v>154.15</v>
      </c>
      <c r="M561" s="138">
        <f t="shared" ca="1" si="148"/>
        <v>1.1385625185908739E-5</v>
      </c>
    </row>
    <row r="562" spans="1:13" ht="24" customHeight="1" x14ac:dyDescent="0.2">
      <c r="A562" s="137" t="s">
        <v>4031</v>
      </c>
      <c r="B562" s="17" t="s">
        <v>3933</v>
      </c>
      <c r="C562" s="18" t="s">
        <v>15</v>
      </c>
      <c r="D562" s="16" t="s">
        <v>3934</v>
      </c>
      <c r="E562" s="19" t="s">
        <v>169</v>
      </c>
      <c r="F562" s="18">
        <v>0.1</v>
      </c>
      <c r="G562" s="20">
        <f t="shared" si="146"/>
        <v>9.7899999999999991</v>
      </c>
      <c r="H562" s="20">
        <f t="shared" si="147"/>
        <v>8.990000000000002</v>
      </c>
      <c r="I562" s="20">
        <f t="shared" si="144"/>
        <v>1.87</v>
      </c>
      <c r="J562" s="20">
        <v>35.880000000000003</v>
      </c>
      <c r="K562" s="20">
        <v>4813.2</v>
      </c>
      <c r="L562" s="20">
        <f t="shared" si="145"/>
        <v>2.25</v>
      </c>
      <c r="M562" s="138">
        <f t="shared" ca="1" si="148"/>
        <v>1.661865499078473E-7</v>
      </c>
    </row>
    <row r="563" spans="1:13" ht="39" customHeight="1" x14ac:dyDescent="0.2">
      <c r="A563" s="137" t="s">
        <v>4032</v>
      </c>
      <c r="B563" s="17" t="s">
        <v>4033</v>
      </c>
      <c r="C563" s="18" t="s">
        <v>26</v>
      </c>
      <c r="D563" s="16" t="s">
        <v>4034</v>
      </c>
      <c r="E563" s="19" t="s">
        <v>169</v>
      </c>
      <c r="F563" s="18">
        <v>430</v>
      </c>
      <c r="G563" s="20">
        <f t="shared" si="146"/>
        <v>1</v>
      </c>
      <c r="H563" s="20">
        <f t="shared" si="147"/>
        <v>1.5299999999999998</v>
      </c>
      <c r="I563" s="20">
        <f t="shared" si="144"/>
        <v>1087.9000000000001</v>
      </c>
      <c r="J563" s="20">
        <v>35.880000000000003</v>
      </c>
      <c r="K563" s="20">
        <v>4813.2</v>
      </c>
      <c r="L563" s="20">
        <f t="shared" si="145"/>
        <v>1309.17</v>
      </c>
      <c r="M563" s="138">
        <f t="shared" ca="1" si="148"/>
        <v>9.669619801904731E-5</v>
      </c>
    </row>
    <row r="564" spans="1:13" ht="39" customHeight="1" x14ac:dyDescent="0.2">
      <c r="A564" s="137" t="s">
        <v>4035</v>
      </c>
      <c r="B564" s="17" t="s">
        <v>4036</v>
      </c>
      <c r="C564" s="18" t="s">
        <v>26</v>
      </c>
      <c r="D564" s="16" t="s">
        <v>4037</v>
      </c>
      <c r="E564" s="19" t="s">
        <v>169</v>
      </c>
      <c r="F564" s="18">
        <v>860</v>
      </c>
      <c r="G564" s="20">
        <f t="shared" si="146"/>
        <v>1.26</v>
      </c>
      <c r="H564" s="20">
        <f t="shared" si="147"/>
        <v>2.42</v>
      </c>
      <c r="I564" s="20">
        <f t="shared" si="144"/>
        <v>3164.8</v>
      </c>
      <c r="J564" s="20">
        <v>35.880000000000003</v>
      </c>
      <c r="K564" s="20">
        <v>4813.2</v>
      </c>
      <c r="L564" s="20">
        <f t="shared" si="145"/>
        <v>3808.52</v>
      </c>
      <c r="M564" s="138">
        <f t="shared" ca="1" si="148"/>
        <v>2.8129991069112651E-4</v>
      </c>
    </row>
    <row r="565" spans="1:13" ht="39" customHeight="1" x14ac:dyDescent="0.2">
      <c r="A565" s="137" t="s">
        <v>4038</v>
      </c>
      <c r="B565" s="17" t="s">
        <v>788</v>
      </c>
      <c r="C565" s="18" t="s">
        <v>26</v>
      </c>
      <c r="D565" s="16" t="s">
        <v>789</v>
      </c>
      <c r="E565" s="19" t="s">
        <v>331</v>
      </c>
      <c r="F565" s="18">
        <v>8</v>
      </c>
      <c r="G565" s="20">
        <f t="shared" si="146"/>
        <v>7.16</v>
      </c>
      <c r="H565" s="20">
        <f t="shared" si="147"/>
        <v>1.7799999999999994</v>
      </c>
      <c r="I565" s="20">
        <f t="shared" si="144"/>
        <v>71.52</v>
      </c>
      <c r="J565" s="20">
        <v>35.880000000000003</v>
      </c>
      <c r="K565" s="20">
        <v>4813.2</v>
      </c>
      <c r="L565" s="20">
        <f t="shared" si="145"/>
        <v>86.06</v>
      </c>
      <c r="M565" s="138">
        <f t="shared" ca="1" si="148"/>
        <v>6.3564508822530396E-6</v>
      </c>
    </row>
    <row r="566" spans="1:13" ht="39" customHeight="1" x14ac:dyDescent="0.2">
      <c r="A566" s="137" t="s">
        <v>4039</v>
      </c>
      <c r="B566" s="17" t="s">
        <v>4040</v>
      </c>
      <c r="C566" s="18" t="s">
        <v>26</v>
      </c>
      <c r="D566" s="16" t="s">
        <v>4041</v>
      </c>
      <c r="E566" s="19" t="s">
        <v>331</v>
      </c>
      <c r="F566" s="18">
        <v>1</v>
      </c>
      <c r="G566" s="20">
        <f t="shared" si="146"/>
        <v>8.99</v>
      </c>
      <c r="H566" s="20">
        <f t="shared" si="147"/>
        <v>1.4599999999999991</v>
      </c>
      <c r="I566" s="20">
        <f t="shared" si="144"/>
        <v>10.45</v>
      </c>
      <c r="J566" s="20">
        <v>35.880000000000003</v>
      </c>
      <c r="K566" s="20">
        <v>4813.2</v>
      </c>
      <c r="L566" s="20">
        <f t="shared" si="145"/>
        <v>12.57</v>
      </c>
      <c r="M566" s="138">
        <f t="shared" ca="1" si="148"/>
        <v>9.2842885881850694E-7</v>
      </c>
    </row>
    <row r="567" spans="1:13" ht="26.1" customHeight="1" x14ac:dyDescent="0.2">
      <c r="A567" s="137" t="s">
        <v>4042</v>
      </c>
      <c r="B567" s="17" t="s">
        <v>859</v>
      </c>
      <c r="C567" s="18" t="s">
        <v>26</v>
      </c>
      <c r="D567" s="16" t="s">
        <v>860</v>
      </c>
      <c r="E567" s="19" t="s">
        <v>331</v>
      </c>
      <c r="F567" s="18">
        <v>3</v>
      </c>
      <c r="G567" s="20">
        <f t="shared" si="146"/>
        <v>2.0699999999999998</v>
      </c>
      <c r="H567" s="20">
        <f t="shared" si="147"/>
        <v>8.5399999999999991</v>
      </c>
      <c r="I567" s="20">
        <f t="shared" si="144"/>
        <v>31.83</v>
      </c>
      <c r="J567" s="20">
        <v>35.880000000000003</v>
      </c>
      <c r="K567" s="20">
        <v>4813.2</v>
      </c>
      <c r="L567" s="20">
        <f t="shared" si="145"/>
        <v>38.299999999999997</v>
      </c>
      <c r="M567" s="138">
        <f t="shared" ca="1" si="148"/>
        <v>2.8288643828758006E-6</v>
      </c>
    </row>
    <row r="568" spans="1:13" ht="26.1" customHeight="1" x14ac:dyDescent="0.2">
      <c r="A568" s="137" t="s">
        <v>4043</v>
      </c>
      <c r="B568" s="17" t="s">
        <v>4044</v>
      </c>
      <c r="C568" s="18" t="s">
        <v>26</v>
      </c>
      <c r="D568" s="16" t="s">
        <v>4045</v>
      </c>
      <c r="E568" s="19" t="s">
        <v>331</v>
      </c>
      <c r="F568" s="18">
        <v>1</v>
      </c>
      <c r="G568" s="20">
        <f t="shared" si="146"/>
        <v>6.23</v>
      </c>
      <c r="H568" s="20">
        <f t="shared" si="147"/>
        <v>56.44</v>
      </c>
      <c r="I568" s="20">
        <f t="shared" si="144"/>
        <v>62.67</v>
      </c>
      <c r="J568" s="20">
        <v>35.880000000000003</v>
      </c>
      <c r="K568" s="20">
        <v>4813.2</v>
      </c>
      <c r="L568" s="20">
        <f t="shared" si="145"/>
        <v>75.41</v>
      </c>
      <c r="M568" s="138">
        <f t="shared" ca="1" si="148"/>
        <v>5.5698345460225618E-6</v>
      </c>
    </row>
    <row r="569" spans="1:13" ht="26.1" customHeight="1" x14ac:dyDescent="0.2">
      <c r="A569" s="137" t="s">
        <v>4046</v>
      </c>
      <c r="B569" s="17" t="s">
        <v>853</v>
      </c>
      <c r="C569" s="18" t="s">
        <v>26</v>
      </c>
      <c r="D569" s="16" t="s">
        <v>854</v>
      </c>
      <c r="E569" s="19" t="s">
        <v>331</v>
      </c>
      <c r="F569" s="18">
        <v>1</v>
      </c>
      <c r="G569" s="20">
        <f t="shared" si="146"/>
        <v>11.93</v>
      </c>
      <c r="H569" s="20">
        <f t="shared" si="147"/>
        <v>57.919999999999995</v>
      </c>
      <c r="I569" s="20">
        <f t="shared" si="144"/>
        <v>69.849999999999994</v>
      </c>
      <c r="J569" s="20">
        <v>35.880000000000003</v>
      </c>
      <c r="K569" s="20">
        <v>4813.2</v>
      </c>
      <c r="L569" s="20">
        <f t="shared" si="145"/>
        <v>84.05</v>
      </c>
      <c r="M569" s="138">
        <f t="shared" ca="1" si="148"/>
        <v>6.2079908976686953E-6</v>
      </c>
    </row>
    <row r="570" spans="1:13" ht="39" customHeight="1" x14ac:dyDescent="0.2">
      <c r="A570" s="137" t="s">
        <v>4047</v>
      </c>
      <c r="B570" s="17" t="s">
        <v>4048</v>
      </c>
      <c r="C570" s="18" t="s">
        <v>26</v>
      </c>
      <c r="D570" s="16" t="s">
        <v>4049</v>
      </c>
      <c r="E570" s="19" t="s">
        <v>169</v>
      </c>
      <c r="F570" s="18">
        <v>25</v>
      </c>
      <c r="G570" s="20">
        <f t="shared" si="146"/>
        <v>5.85</v>
      </c>
      <c r="H570" s="20">
        <f t="shared" si="147"/>
        <v>2.2100000000000009</v>
      </c>
      <c r="I570" s="20">
        <f t="shared" si="144"/>
        <v>201.5</v>
      </c>
      <c r="J570" s="20">
        <v>35.880000000000003</v>
      </c>
      <c r="K570" s="20">
        <v>4813.2</v>
      </c>
      <c r="L570" s="20">
        <f t="shared" si="145"/>
        <v>242.48</v>
      </c>
      <c r="M570" s="138">
        <f t="shared" ca="1" si="148"/>
        <v>1.7909739831846584E-5</v>
      </c>
    </row>
    <row r="571" spans="1:13" ht="39" customHeight="1" x14ac:dyDescent="0.2">
      <c r="A571" s="137" t="s">
        <v>4050</v>
      </c>
      <c r="B571" s="17" t="s">
        <v>4051</v>
      </c>
      <c r="C571" s="18" t="s">
        <v>26</v>
      </c>
      <c r="D571" s="16" t="s">
        <v>4052</v>
      </c>
      <c r="E571" s="19" t="s">
        <v>169</v>
      </c>
      <c r="F571" s="18">
        <v>129</v>
      </c>
      <c r="G571" s="20">
        <f t="shared" si="146"/>
        <v>5.1899999999999995</v>
      </c>
      <c r="H571" s="20">
        <f t="shared" si="147"/>
        <v>4.2300000000000004</v>
      </c>
      <c r="I571" s="20">
        <f t="shared" si="144"/>
        <v>1215.18</v>
      </c>
      <c r="J571" s="20">
        <v>35.880000000000003</v>
      </c>
      <c r="K571" s="20">
        <v>4813.2</v>
      </c>
      <c r="L571" s="20">
        <f t="shared" si="145"/>
        <v>1462.34</v>
      </c>
      <c r="M571" s="138">
        <f t="shared" ca="1" si="148"/>
        <v>1.0800943972988507E-4</v>
      </c>
    </row>
    <row r="572" spans="1:13" ht="39" customHeight="1" x14ac:dyDescent="0.2">
      <c r="A572" s="137" t="s">
        <v>4053</v>
      </c>
      <c r="B572" s="17" t="s">
        <v>841</v>
      </c>
      <c r="C572" s="18" t="s">
        <v>26</v>
      </c>
      <c r="D572" s="16" t="s">
        <v>842</v>
      </c>
      <c r="E572" s="19" t="s">
        <v>331</v>
      </c>
      <c r="F572" s="18">
        <v>2</v>
      </c>
      <c r="G572" s="20">
        <f t="shared" si="146"/>
        <v>0</v>
      </c>
      <c r="H572" s="20">
        <f t="shared" si="147"/>
        <v>24.74</v>
      </c>
      <c r="I572" s="20">
        <f t="shared" si="144"/>
        <v>49.48</v>
      </c>
      <c r="J572" s="20">
        <v>35.880000000000003</v>
      </c>
      <c r="K572" s="20">
        <v>4813.2</v>
      </c>
      <c r="L572" s="20">
        <f t="shared" si="145"/>
        <v>59.54</v>
      </c>
      <c r="M572" s="138">
        <f t="shared" ca="1" si="148"/>
        <v>4.3976654140058788E-6</v>
      </c>
    </row>
    <row r="573" spans="1:13" ht="39" customHeight="1" x14ac:dyDescent="0.2">
      <c r="A573" s="137" t="s">
        <v>4054</v>
      </c>
      <c r="B573" s="17" t="s">
        <v>844</v>
      </c>
      <c r="C573" s="18" t="s">
        <v>26</v>
      </c>
      <c r="D573" s="16" t="s">
        <v>845</v>
      </c>
      <c r="E573" s="19" t="s">
        <v>331</v>
      </c>
      <c r="F573" s="18">
        <v>1</v>
      </c>
      <c r="G573" s="20">
        <f t="shared" si="146"/>
        <v>0</v>
      </c>
      <c r="H573" s="20">
        <f t="shared" si="147"/>
        <v>37.67</v>
      </c>
      <c r="I573" s="20">
        <f t="shared" si="144"/>
        <v>37.67</v>
      </c>
      <c r="J573" s="20">
        <v>35.880000000000003</v>
      </c>
      <c r="K573" s="20">
        <v>4813.2</v>
      </c>
      <c r="L573" s="20">
        <f t="shared" si="145"/>
        <v>45.33</v>
      </c>
      <c r="M573" s="138">
        <f t="shared" ca="1" si="148"/>
        <v>3.3481050254767636E-6</v>
      </c>
    </row>
    <row r="574" spans="1:13" ht="39" customHeight="1" x14ac:dyDescent="0.2">
      <c r="A574" s="137" t="s">
        <v>4055</v>
      </c>
      <c r="B574" s="17" t="s">
        <v>4056</v>
      </c>
      <c r="C574" s="18" t="s">
        <v>26</v>
      </c>
      <c r="D574" s="16" t="s">
        <v>4057</v>
      </c>
      <c r="E574" s="19" t="s">
        <v>331</v>
      </c>
      <c r="F574" s="18">
        <v>1</v>
      </c>
      <c r="G574" s="20">
        <f t="shared" si="146"/>
        <v>0</v>
      </c>
      <c r="H574" s="20">
        <f t="shared" si="147"/>
        <v>50.6</v>
      </c>
      <c r="I574" s="20">
        <f t="shared" si="144"/>
        <v>50.6</v>
      </c>
      <c r="J574" s="20">
        <v>35.880000000000003</v>
      </c>
      <c r="K574" s="20">
        <v>4813.2</v>
      </c>
      <c r="L574" s="20">
        <f t="shared" si="145"/>
        <v>60.89</v>
      </c>
      <c r="M574" s="138">
        <f t="shared" ca="1" si="148"/>
        <v>4.4973773439505878E-6</v>
      </c>
    </row>
    <row r="575" spans="1:13" ht="26.1" customHeight="1" x14ac:dyDescent="0.2">
      <c r="A575" s="137" t="s">
        <v>4058</v>
      </c>
      <c r="B575" s="17" t="s">
        <v>4059</v>
      </c>
      <c r="C575" s="18" t="s">
        <v>26</v>
      </c>
      <c r="D575" s="16" t="s">
        <v>4060</v>
      </c>
      <c r="E575" s="19" t="s">
        <v>331</v>
      </c>
      <c r="F575" s="18">
        <v>82</v>
      </c>
      <c r="G575" s="20">
        <f t="shared" si="146"/>
        <v>5.4399999999999995</v>
      </c>
      <c r="H575" s="20">
        <f t="shared" si="147"/>
        <v>9.39</v>
      </c>
      <c r="I575" s="20">
        <f t="shared" si="144"/>
        <v>1216.06</v>
      </c>
      <c r="J575" s="20">
        <v>35.880000000000003</v>
      </c>
      <c r="K575" s="20">
        <v>4813.2</v>
      </c>
      <c r="L575" s="20">
        <f t="shared" si="145"/>
        <v>1463.4</v>
      </c>
      <c r="M575" s="138">
        <f t="shared" ca="1" si="148"/>
        <v>1.0808773206006389E-4</v>
      </c>
    </row>
    <row r="576" spans="1:13" ht="39" customHeight="1" x14ac:dyDescent="0.2">
      <c r="A576" s="137" t="s">
        <v>4061</v>
      </c>
      <c r="B576" s="17" t="s">
        <v>4062</v>
      </c>
      <c r="C576" s="18" t="s">
        <v>26</v>
      </c>
      <c r="D576" s="16" t="s">
        <v>4063</v>
      </c>
      <c r="E576" s="19" t="s">
        <v>331</v>
      </c>
      <c r="F576" s="18">
        <v>44</v>
      </c>
      <c r="G576" s="20">
        <f t="shared" si="146"/>
        <v>5.97</v>
      </c>
      <c r="H576" s="20">
        <f t="shared" si="147"/>
        <v>0.62999999999999989</v>
      </c>
      <c r="I576" s="20">
        <f t="shared" si="144"/>
        <v>290.39999999999998</v>
      </c>
      <c r="J576" s="20">
        <v>35.880000000000003</v>
      </c>
      <c r="K576" s="20">
        <v>4813.2</v>
      </c>
      <c r="L576" s="20">
        <f t="shared" si="145"/>
        <v>349.46</v>
      </c>
      <c r="M576" s="138">
        <f t="shared" ca="1" si="148"/>
        <v>2.5811356324798363E-5</v>
      </c>
    </row>
    <row r="577" spans="1:13" ht="39" customHeight="1" x14ac:dyDescent="0.2">
      <c r="A577" s="137" t="s">
        <v>4064</v>
      </c>
      <c r="B577" s="17" t="s">
        <v>4065</v>
      </c>
      <c r="C577" s="18" t="s">
        <v>26</v>
      </c>
      <c r="D577" s="16" t="s">
        <v>4066</v>
      </c>
      <c r="E577" s="19" t="s">
        <v>331</v>
      </c>
      <c r="F577" s="18">
        <v>8</v>
      </c>
      <c r="G577" s="20">
        <f t="shared" si="146"/>
        <v>0</v>
      </c>
      <c r="H577" s="20">
        <f t="shared" si="147"/>
        <v>40.03</v>
      </c>
      <c r="I577" s="20">
        <f t="shared" si="144"/>
        <v>320.24</v>
      </c>
      <c r="J577" s="20">
        <v>35.880000000000003</v>
      </c>
      <c r="K577" s="20">
        <v>4813.2</v>
      </c>
      <c r="L577" s="20">
        <f t="shared" si="145"/>
        <v>385.37</v>
      </c>
      <c r="M577" s="138">
        <f t="shared" ca="1" si="148"/>
        <v>2.8463693661327605E-5</v>
      </c>
    </row>
    <row r="578" spans="1:13" ht="26.1" customHeight="1" x14ac:dyDescent="0.2">
      <c r="A578" s="137" t="s">
        <v>4804</v>
      </c>
      <c r="B578" s="17" t="s">
        <v>4805</v>
      </c>
      <c r="C578" s="18" t="s">
        <v>167</v>
      </c>
      <c r="D578" s="16" t="s">
        <v>4806</v>
      </c>
      <c r="E578" s="19" t="s">
        <v>331</v>
      </c>
      <c r="F578" s="18">
        <v>26</v>
      </c>
      <c r="G578" s="20">
        <f t="shared" si="146"/>
        <v>0</v>
      </c>
      <c r="H578" s="20">
        <f t="shared" si="147"/>
        <v>271.05</v>
      </c>
      <c r="I578" s="20">
        <f t="shared" si="144"/>
        <v>7047.3</v>
      </c>
      <c r="J578" s="20">
        <v>35.880000000000003</v>
      </c>
      <c r="K578" s="20">
        <v>4813.2</v>
      </c>
      <c r="L578" s="20">
        <f t="shared" si="145"/>
        <v>8480.7199999999993</v>
      </c>
      <c r="M578" s="138">
        <f t="shared" ca="1" si="148"/>
        <v>6.2639182112643498E-4</v>
      </c>
    </row>
    <row r="579" spans="1:13" ht="26.1" customHeight="1" x14ac:dyDescent="0.2">
      <c r="A579" s="137" t="s">
        <v>5291</v>
      </c>
      <c r="B579" s="17" t="s">
        <v>4817</v>
      </c>
      <c r="C579" s="18" t="s">
        <v>167</v>
      </c>
      <c r="D579" s="16" t="s">
        <v>4818</v>
      </c>
      <c r="E579" s="19" t="s">
        <v>331</v>
      </c>
      <c r="F579" s="18">
        <v>41</v>
      </c>
      <c r="G579" s="20">
        <f t="shared" si="146"/>
        <v>0</v>
      </c>
      <c r="H579" s="20">
        <f t="shared" si="147"/>
        <v>10.53</v>
      </c>
      <c r="I579" s="20">
        <f t="shared" si="144"/>
        <v>431.73</v>
      </c>
      <c r="J579" s="20">
        <v>35.880000000000003</v>
      </c>
      <c r="K579" s="20">
        <v>4813.2</v>
      </c>
      <c r="L579" s="20">
        <f t="shared" si="145"/>
        <v>519.54</v>
      </c>
      <c r="M579" s="138">
        <f t="shared" ca="1" si="148"/>
        <v>3.8373582284054659E-5</v>
      </c>
    </row>
    <row r="580" spans="1:13" ht="24" customHeight="1" x14ac:dyDescent="0.2">
      <c r="A580" s="142" t="s">
        <v>4067</v>
      </c>
      <c r="B580" s="28"/>
      <c r="C580" s="28"/>
      <c r="D580" s="27" t="s">
        <v>4068</v>
      </c>
      <c r="E580" s="28"/>
      <c r="F580" s="28"/>
      <c r="G580" s="28"/>
      <c r="H580" s="28"/>
      <c r="I580" s="20">
        <f t="shared" si="144"/>
        <v>0</v>
      </c>
      <c r="J580" s="29"/>
      <c r="K580" s="29"/>
      <c r="L580" s="30">
        <f>SUM(L581:L624)</f>
        <v>97745.540000000008</v>
      </c>
      <c r="M580" s="143">
        <f ca="1">SUM(M581:M624)</f>
        <v>7.2195529162131043E-3</v>
      </c>
    </row>
    <row r="581" spans="1:13" ht="24" customHeight="1" x14ac:dyDescent="0.2">
      <c r="A581" s="137" t="s">
        <v>4069</v>
      </c>
      <c r="B581" s="17" t="s">
        <v>798</v>
      </c>
      <c r="C581" s="18" t="s">
        <v>15</v>
      </c>
      <c r="D581" s="16" t="s">
        <v>799</v>
      </c>
      <c r="E581" s="19" t="s">
        <v>18</v>
      </c>
      <c r="F581" s="18">
        <v>400</v>
      </c>
      <c r="G581" s="20">
        <f t="shared" ref="G581:G624" si="149">VLOOKUP(A581,ORCA,11,0)</f>
        <v>0</v>
      </c>
      <c r="H581" s="20">
        <f t="shared" ref="H581:H624" si="150">VLOOKUP(A581,ORCA,12,0)</f>
        <v>7.0000000000000007E-2</v>
      </c>
      <c r="I581" s="20">
        <f t="shared" si="144"/>
        <v>28</v>
      </c>
      <c r="J581" s="20">
        <v>35.880000000000003</v>
      </c>
      <c r="K581" s="20">
        <v>4813.2</v>
      </c>
      <c r="L581" s="20">
        <f t="shared" si="145"/>
        <v>33.69</v>
      </c>
      <c r="M581" s="138">
        <f t="shared" ref="M581:M624" ca="1" si="151">L581/L$1838</f>
        <v>2.4883666072868336E-6</v>
      </c>
    </row>
    <row r="582" spans="1:13" ht="24" customHeight="1" x14ac:dyDescent="0.2">
      <c r="A582" s="137" t="s">
        <v>4070</v>
      </c>
      <c r="B582" s="17" t="s">
        <v>867</v>
      </c>
      <c r="C582" s="18" t="s">
        <v>15</v>
      </c>
      <c r="D582" s="16" t="s">
        <v>868</v>
      </c>
      <c r="E582" s="19" t="s">
        <v>18</v>
      </c>
      <c r="F582" s="18">
        <v>12</v>
      </c>
      <c r="G582" s="20">
        <f t="shared" si="149"/>
        <v>0.32</v>
      </c>
      <c r="H582" s="20">
        <f t="shared" si="150"/>
        <v>1.3499999999999999</v>
      </c>
      <c r="I582" s="20">
        <f t="shared" si="144"/>
        <v>20.04</v>
      </c>
      <c r="J582" s="20">
        <v>35.880000000000003</v>
      </c>
      <c r="K582" s="20">
        <v>4813.2</v>
      </c>
      <c r="L582" s="20">
        <f t="shared" si="145"/>
        <v>24.11</v>
      </c>
      <c r="M582" s="138">
        <f t="shared" ca="1" si="151"/>
        <v>1.7807812081236437E-6</v>
      </c>
    </row>
    <row r="583" spans="1:13" ht="24" customHeight="1" x14ac:dyDescent="0.2">
      <c r="A583" s="137" t="s">
        <v>4071</v>
      </c>
      <c r="B583" s="17" t="s">
        <v>869</v>
      </c>
      <c r="C583" s="18" t="s">
        <v>15</v>
      </c>
      <c r="D583" s="16" t="s">
        <v>870</v>
      </c>
      <c r="E583" s="19" t="s">
        <v>18</v>
      </c>
      <c r="F583" s="18">
        <v>564</v>
      </c>
      <c r="G583" s="20">
        <f t="shared" si="149"/>
        <v>0.32</v>
      </c>
      <c r="H583" s="20">
        <f t="shared" si="150"/>
        <v>1.28</v>
      </c>
      <c r="I583" s="20">
        <f t="shared" si="144"/>
        <v>902.4</v>
      </c>
      <c r="J583" s="20">
        <v>35.880000000000003</v>
      </c>
      <c r="K583" s="20">
        <v>4813.2</v>
      </c>
      <c r="L583" s="20">
        <f t="shared" si="145"/>
        <v>1085.94</v>
      </c>
      <c r="M583" s="138">
        <f t="shared" ca="1" si="151"/>
        <v>8.0208276447523431E-5</v>
      </c>
    </row>
    <row r="584" spans="1:13" ht="24" customHeight="1" x14ac:dyDescent="0.2">
      <c r="A584" s="137" t="s">
        <v>4072</v>
      </c>
      <c r="B584" s="17" t="s">
        <v>801</v>
      </c>
      <c r="C584" s="18" t="s">
        <v>15</v>
      </c>
      <c r="D584" s="16" t="s">
        <v>802</v>
      </c>
      <c r="E584" s="19" t="s">
        <v>18</v>
      </c>
      <c r="F584" s="18">
        <v>1100</v>
      </c>
      <c r="G584" s="20">
        <f t="shared" si="149"/>
        <v>0.51</v>
      </c>
      <c r="H584" s="20">
        <f t="shared" si="150"/>
        <v>0.16000000000000003</v>
      </c>
      <c r="I584" s="20">
        <f t="shared" si="144"/>
        <v>737</v>
      </c>
      <c r="J584" s="20">
        <v>35.880000000000003</v>
      </c>
      <c r="K584" s="20">
        <v>4813.2</v>
      </c>
      <c r="L584" s="20">
        <f t="shared" si="145"/>
        <v>886.9</v>
      </c>
      <c r="M584" s="138">
        <f t="shared" ca="1" si="151"/>
        <v>6.5507044939231001E-5</v>
      </c>
    </row>
    <row r="585" spans="1:13" ht="24" customHeight="1" x14ac:dyDescent="0.2">
      <c r="A585" s="137" t="s">
        <v>4073</v>
      </c>
      <c r="B585" s="17" t="s">
        <v>3974</v>
      </c>
      <c r="C585" s="18" t="s">
        <v>15</v>
      </c>
      <c r="D585" s="16" t="s">
        <v>3975</v>
      </c>
      <c r="E585" s="19" t="s">
        <v>54</v>
      </c>
      <c r="F585" s="18">
        <v>335</v>
      </c>
      <c r="G585" s="20">
        <f t="shared" si="149"/>
        <v>2.6100000000000003</v>
      </c>
      <c r="H585" s="20">
        <f t="shared" si="150"/>
        <v>1.96</v>
      </c>
      <c r="I585" s="20">
        <f t="shared" si="144"/>
        <v>1530.95</v>
      </c>
      <c r="J585" s="20">
        <v>35.880000000000003</v>
      </c>
      <c r="K585" s="20">
        <v>4813.2</v>
      </c>
      <c r="L585" s="20">
        <f t="shared" si="145"/>
        <v>1842.34</v>
      </c>
      <c r="M585" s="138">
        <f t="shared" ca="1" si="151"/>
        <v>1.3607650149209929E-4</v>
      </c>
    </row>
    <row r="586" spans="1:13" ht="24" customHeight="1" x14ac:dyDescent="0.2">
      <c r="A586" s="137" t="s">
        <v>4074</v>
      </c>
      <c r="B586" s="17" t="s">
        <v>3976</v>
      </c>
      <c r="C586" s="18" t="s">
        <v>15</v>
      </c>
      <c r="D586" s="16" t="s">
        <v>3977</v>
      </c>
      <c r="E586" s="19" t="s">
        <v>54</v>
      </c>
      <c r="F586" s="18">
        <v>149</v>
      </c>
      <c r="G586" s="20">
        <f t="shared" si="149"/>
        <v>11.1</v>
      </c>
      <c r="H586" s="20">
        <f t="shared" si="150"/>
        <v>7.76</v>
      </c>
      <c r="I586" s="20">
        <f t="shared" si="144"/>
        <v>2810.14</v>
      </c>
      <c r="J586" s="20">
        <v>35.880000000000003</v>
      </c>
      <c r="K586" s="20">
        <v>4813.2</v>
      </c>
      <c r="L586" s="20">
        <f t="shared" si="145"/>
        <v>3381.72</v>
      </c>
      <c r="M586" s="138">
        <f t="shared" ca="1" si="151"/>
        <v>2.4977616869082905E-4</v>
      </c>
    </row>
    <row r="587" spans="1:13" ht="24" customHeight="1" x14ac:dyDescent="0.2">
      <c r="A587" s="137" t="s">
        <v>4075</v>
      </c>
      <c r="B587" s="17" t="s">
        <v>3978</v>
      </c>
      <c r="C587" s="18" t="s">
        <v>15</v>
      </c>
      <c r="D587" s="16" t="s">
        <v>3979</v>
      </c>
      <c r="E587" s="19" t="s">
        <v>54</v>
      </c>
      <c r="F587" s="18">
        <v>410</v>
      </c>
      <c r="G587" s="20">
        <f t="shared" si="149"/>
        <v>0.97</v>
      </c>
      <c r="H587" s="20">
        <f t="shared" si="150"/>
        <v>0.22999999999999998</v>
      </c>
      <c r="I587" s="20">
        <f t="shared" si="144"/>
        <v>492</v>
      </c>
      <c r="J587" s="20">
        <v>35.880000000000003</v>
      </c>
      <c r="K587" s="20">
        <v>4813.2</v>
      </c>
      <c r="L587" s="20">
        <f t="shared" si="145"/>
        <v>592.07000000000005</v>
      </c>
      <c r="M587" s="138">
        <f t="shared" ca="1" si="151"/>
        <v>4.3730698046195184E-5</v>
      </c>
    </row>
    <row r="588" spans="1:13" ht="24" customHeight="1" x14ac:dyDescent="0.2">
      <c r="A588" s="137" t="s">
        <v>4076</v>
      </c>
      <c r="B588" s="17" t="s">
        <v>4077</v>
      </c>
      <c r="C588" s="18" t="s">
        <v>15</v>
      </c>
      <c r="D588" s="16" t="s">
        <v>4078</v>
      </c>
      <c r="E588" s="19" t="s">
        <v>18</v>
      </c>
      <c r="F588" s="18">
        <v>6</v>
      </c>
      <c r="G588" s="20">
        <f t="shared" si="149"/>
        <v>4.5599999999999996</v>
      </c>
      <c r="H588" s="20">
        <f t="shared" si="150"/>
        <v>4.88</v>
      </c>
      <c r="I588" s="20">
        <f t="shared" si="144"/>
        <v>56.64</v>
      </c>
      <c r="J588" s="20">
        <v>35.880000000000003</v>
      </c>
      <c r="K588" s="20">
        <v>4813.2</v>
      </c>
      <c r="L588" s="20">
        <f t="shared" si="145"/>
        <v>68.16</v>
      </c>
      <c r="M588" s="138">
        <f t="shared" ca="1" si="151"/>
        <v>5.0343445518750542E-6</v>
      </c>
    </row>
    <row r="589" spans="1:13" ht="24" customHeight="1" x14ac:dyDescent="0.2">
      <c r="A589" s="137" t="s">
        <v>4079</v>
      </c>
      <c r="B589" s="17" t="s">
        <v>3980</v>
      </c>
      <c r="C589" s="18" t="s">
        <v>15</v>
      </c>
      <c r="D589" s="16" t="s">
        <v>3981</v>
      </c>
      <c r="E589" s="19" t="s">
        <v>18</v>
      </c>
      <c r="F589" s="18">
        <v>148</v>
      </c>
      <c r="G589" s="20">
        <f t="shared" si="149"/>
        <v>4.2300000000000004</v>
      </c>
      <c r="H589" s="20">
        <f t="shared" si="150"/>
        <v>4.1899999999999995</v>
      </c>
      <c r="I589" s="20">
        <f t="shared" si="144"/>
        <v>1246.1600000000001</v>
      </c>
      <c r="J589" s="20">
        <v>35.880000000000003</v>
      </c>
      <c r="K589" s="20">
        <v>4813.2</v>
      </c>
      <c r="L589" s="20">
        <f t="shared" si="145"/>
        <v>1499.62</v>
      </c>
      <c r="M589" s="138">
        <f t="shared" ca="1" si="151"/>
        <v>1.1076296621013598E-4</v>
      </c>
    </row>
    <row r="590" spans="1:13" ht="24" customHeight="1" x14ac:dyDescent="0.2">
      <c r="A590" s="137" t="s">
        <v>4080</v>
      </c>
      <c r="B590" s="17" t="s">
        <v>3917</v>
      </c>
      <c r="C590" s="18" t="s">
        <v>15</v>
      </c>
      <c r="D590" s="16" t="s">
        <v>3918</v>
      </c>
      <c r="E590" s="19" t="s">
        <v>18</v>
      </c>
      <c r="F590" s="18">
        <v>1</v>
      </c>
      <c r="G590" s="20">
        <f t="shared" si="149"/>
        <v>5.2200000000000006</v>
      </c>
      <c r="H590" s="20">
        <f t="shared" si="150"/>
        <v>17.350000000000001</v>
      </c>
      <c r="I590" s="20">
        <f t="shared" si="144"/>
        <v>22.57</v>
      </c>
      <c r="J590" s="20">
        <v>35.880000000000003</v>
      </c>
      <c r="K590" s="20">
        <v>4813.2</v>
      </c>
      <c r="L590" s="20">
        <f t="shared" si="145"/>
        <v>27.16</v>
      </c>
      <c r="M590" s="138">
        <f t="shared" ca="1" si="151"/>
        <v>2.0060563091098368E-6</v>
      </c>
    </row>
    <row r="591" spans="1:13" ht="24" customHeight="1" x14ac:dyDescent="0.2">
      <c r="A591" s="137" t="s">
        <v>4081</v>
      </c>
      <c r="B591" s="17" t="s">
        <v>4082</v>
      </c>
      <c r="C591" s="18" t="s">
        <v>15</v>
      </c>
      <c r="D591" s="16" t="s">
        <v>4083</v>
      </c>
      <c r="E591" s="19" t="s">
        <v>18</v>
      </c>
      <c r="F591" s="18">
        <v>1</v>
      </c>
      <c r="G591" s="20">
        <f t="shared" si="149"/>
        <v>5.2200000000000006</v>
      </c>
      <c r="H591" s="20">
        <f t="shared" si="150"/>
        <v>24.369999999999997</v>
      </c>
      <c r="I591" s="20">
        <f t="shared" si="144"/>
        <v>29.59</v>
      </c>
      <c r="J591" s="20">
        <v>35.880000000000003</v>
      </c>
      <c r="K591" s="20">
        <v>4813.2</v>
      </c>
      <c r="L591" s="20">
        <f t="shared" si="145"/>
        <v>35.6</v>
      </c>
      <c r="M591" s="138">
        <f t="shared" ca="1" si="151"/>
        <v>2.6294405229863838E-6</v>
      </c>
    </row>
    <row r="592" spans="1:13" ht="26.1" customHeight="1" x14ac:dyDescent="0.2">
      <c r="A592" s="137" t="s">
        <v>4084</v>
      </c>
      <c r="B592" s="17" t="s">
        <v>865</v>
      </c>
      <c r="C592" s="18" t="s">
        <v>15</v>
      </c>
      <c r="D592" s="16" t="s">
        <v>866</v>
      </c>
      <c r="E592" s="19" t="s">
        <v>169</v>
      </c>
      <c r="F592" s="18">
        <v>144</v>
      </c>
      <c r="G592" s="20">
        <f t="shared" si="149"/>
        <v>10.45</v>
      </c>
      <c r="H592" s="20">
        <f t="shared" si="150"/>
        <v>22.88</v>
      </c>
      <c r="I592" s="20">
        <f t="shared" si="144"/>
        <v>4799.5200000000004</v>
      </c>
      <c r="J592" s="20">
        <v>35.880000000000003</v>
      </c>
      <c r="K592" s="20">
        <v>4813.2</v>
      </c>
      <c r="L592" s="20">
        <f t="shared" si="145"/>
        <v>5775.74</v>
      </c>
      <c r="M592" s="138">
        <f t="shared" ca="1" si="151"/>
        <v>4.2660013500655554E-4</v>
      </c>
    </row>
    <row r="593" spans="1:13" ht="24" customHeight="1" x14ac:dyDescent="0.2">
      <c r="A593" s="137" t="s">
        <v>4085</v>
      </c>
      <c r="B593" s="17" t="s">
        <v>4086</v>
      </c>
      <c r="C593" s="18" t="s">
        <v>15</v>
      </c>
      <c r="D593" s="16" t="s">
        <v>4087</v>
      </c>
      <c r="E593" s="19" t="s">
        <v>169</v>
      </c>
      <c r="F593" s="18">
        <v>18</v>
      </c>
      <c r="G593" s="20">
        <f t="shared" si="149"/>
        <v>13.06</v>
      </c>
      <c r="H593" s="20">
        <f t="shared" si="150"/>
        <v>9.4</v>
      </c>
      <c r="I593" s="20">
        <f t="shared" si="144"/>
        <v>404.28</v>
      </c>
      <c r="J593" s="20">
        <v>35.880000000000003</v>
      </c>
      <c r="K593" s="20">
        <v>4813.2</v>
      </c>
      <c r="L593" s="20">
        <f t="shared" si="145"/>
        <v>486.51</v>
      </c>
      <c r="M593" s="138">
        <f t="shared" ca="1" si="151"/>
        <v>3.5933963731407458E-5</v>
      </c>
    </row>
    <row r="594" spans="1:13" ht="24" customHeight="1" x14ac:dyDescent="0.2">
      <c r="A594" s="137" t="s">
        <v>4088</v>
      </c>
      <c r="B594" s="17" t="s">
        <v>3982</v>
      </c>
      <c r="C594" s="18" t="s">
        <v>15</v>
      </c>
      <c r="D594" s="16" t="s">
        <v>3983</v>
      </c>
      <c r="E594" s="19" t="s">
        <v>169</v>
      </c>
      <c r="F594" s="18">
        <v>846</v>
      </c>
      <c r="G594" s="20">
        <f t="shared" si="149"/>
        <v>9.7899999999999991</v>
      </c>
      <c r="H594" s="20">
        <f t="shared" si="150"/>
        <v>7.5800000000000018</v>
      </c>
      <c r="I594" s="20">
        <f t="shared" si="144"/>
        <v>14695.02</v>
      </c>
      <c r="J594" s="20">
        <v>35.880000000000003</v>
      </c>
      <c r="K594" s="20">
        <v>4813.2</v>
      </c>
      <c r="L594" s="20">
        <f t="shared" si="145"/>
        <v>17683.98</v>
      </c>
      <c r="M594" s="138">
        <f t="shared" ca="1" si="151"/>
        <v>1.3061509443730549E-3</v>
      </c>
    </row>
    <row r="595" spans="1:13" ht="24" customHeight="1" x14ac:dyDescent="0.2">
      <c r="A595" s="137" t="s">
        <v>4089</v>
      </c>
      <c r="B595" s="17" t="s">
        <v>3923</v>
      </c>
      <c r="C595" s="18" t="s">
        <v>15</v>
      </c>
      <c r="D595" s="16" t="s">
        <v>3924</v>
      </c>
      <c r="E595" s="19" t="s">
        <v>18</v>
      </c>
      <c r="F595" s="18">
        <v>50</v>
      </c>
      <c r="G595" s="20">
        <f t="shared" si="149"/>
        <v>4.8900000000000006</v>
      </c>
      <c r="H595" s="20">
        <f t="shared" si="150"/>
        <v>2.4399999999999995</v>
      </c>
      <c r="I595" s="20">
        <f t="shared" si="144"/>
        <v>366.5</v>
      </c>
      <c r="J595" s="20">
        <v>35.880000000000003</v>
      </c>
      <c r="K595" s="20">
        <v>4813.2</v>
      </c>
      <c r="L595" s="20">
        <f t="shared" si="145"/>
        <v>441.04</v>
      </c>
      <c r="M595" s="138">
        <f t="shared" ca="1" si="151"/>
        <v>3.2575518209491993E-5</v>
      </c>
    </row>
    <row r="596" spans="1:13" ht="26.1" customHeight="1" x14ac:dyDescent="0.2">
      <c r="A596" s="137" t="s">
        <v>4090</v>
      </c>
      <c r="B596" s="17" t="s">
        <v>4091</v>
      </c>
      <c r="C596" s="18" t="s">
        <v>15</v>
      </c>
      <c r="D596" s="16" t="s">
        <v>4092</v>
      </c>
      <c r="E596" s="19" t="s">
        <v>18</v>
      </c>
      <c r="F596" s="18">
        <v>1</v>
      </c>
      <c r="G596" s="20">
        <f t="shared" si="149"/>
        <v>19.59</v>
      </c>
      <c r="H596" s="20">
        <f t="shared" si="150"/>
        <v>133.13</v>
      </c>
      <c r="I596" s="20">
        <f t="shared" si="144"/>
        <v>152.72</v>
      </c>
      <c r="J596" s="20">
        <v>35.880000000000003</v>
      </c>
      <c r="K596" s="20">
        <v>4813.2</v>
      </c>
      <c r="L596" s="20">
        <f t="shared" si="145"/>
        <v>183.78</v>
      </c>
      <c r="M596" s="138">
        <f t="shared" ca="1" si="151"/>
        <v>1.3574117396472967E-5</v>
      </c>
    </row>
    <row r="597" spans="1:13" ht="24" customHeight="1" x14ac:dyDescent="0.2">
      <c r="A597" s="137" t="s">
        <v>4093</v>
      </c>
      <c r="B597" s="17" t="s">
        <v>4094</v>
      </c>
      <c r="C597" s="18" t="s">
        <v>15</v>
      </c>
      <c r="D597" s="16" t="s">
        <v>4095</v>
      </c>
      <c r="E597" s="19" t="s">
        <v>18</v>
      </c>
      <c r="F597" s="18">
        <v>25</v>
      </c>
      <c r="G597" s="20">
        <f t="shared" si="149"/>
        <v>6.85</v>
      </c>
      <c r="H597" s="20">
        <f t="shared" si="150"/>
        <v>7.02</v>
      </c>
      <c r="I597" s="20">
        <f t="shared" si="144"/>
        <v>346.75</v>
      </c>
      <c r="J597" s="20">
        <v>35.880000000000003</v>
      </c>
      <c r="K597" s="20">
        <v>4813.2</v>
      </c>
      <c r="L597" s="20">
        <f t="shared" si="145"/>
        <v>417.27</v>
      </c>
      <c r="M597" s="138">
        <f t="shared" ca="1" si="151"/>
        <v>3.081984963557664E-5</v>
      </c>
    </row>
    <row r="598" spans="1:13" ht="24" customHeight="1" x14ac:dyDescent="0.2">
      <c r="A598" s="137" t="s">
        <v>4096</v>
      </c>
      <c r="B598" s="17" t="s">
        <v>847</v>
      </c>
      <c r="C598" s="18" t="s">
        <v>15</v>
      </c>
      <c r="D598" s="16" t="s">
        <v>848</v>
      </c>
      <c r="E598" s="19" t="s">
        <v>18</v>
      </c>
      <c r="F598" s="18">
        <v>2</v>
      </c>
      <c r="G598" s="20">
        <f t="shared" si="149"/>
        <v>12.08</v>
      </c>
      <c r="H598" s="20">
        <f t="shared" si="150"/>
        <v>10.119999999999999</v>
      </c>
      <c r="I598" s="20">
        <f t="shared" si="144"/>
        <v>44.4</v>
      </c>
      <c r="J598" s="20">
        <v>35.880000000000003</v>
      </c>
      <c r="K598" s="20">
        <v>4813.2</v>
      </c>
      <c r="L598" s="20">
        <f t="shared" si="145"/>
        <v>53.43</v>
      </c>
      <c r="M598" s="138">
        <f t="shared" ca="1" si="151"/>
        <v>3.9463766051450135E-6</v>
      </c>
    </row>
    <row r="599" spans="1:13" ht="24" customHeight="1" x14ac:dyDescent="0.2">
      <c r="A599" s="137" t="s">
        <v>4097</v>
      </c>
      <c r="B599" s="17" t="s">
        <v>4098</v>
      </c>
      <c r="C599" s="18" t="s">
        <v>15</v>
      </c>
      <c r="D599" s="16" t="s">
        <v>4099</v>
      </c>
      <c r="E599" s="19" t="s">
        <v>18</v>
      </c>
      <c r="F599" s="18">
        <v>2</v>
      </c>
      <c r="G599" s="20">
        <f t="shared" si="149"/>
        <v>17.310000000000002</v>
      </c>
      <c r="H599" s="20">
        <f t="shared" si="150"/>
        <v>15.14</v>
      </c>
      <c r="I599" s="20">
        <f t="shared" si="144"/>
        <v>64.900000000000006</v>
      </c>
      <c r="J599" s="20">
        <v>35.880000000000003</v>
      </c>
      <c r="K599" s="20">
        <v>4813.2</v>
      </c>
      <c r="L599" s="20">
        <f t="shared" si="145"/>
        <v>78.099999999999994</v>
      </c>
      <c r="M599" s="138">
        <f t="shared" ca="1" si="151"/>
        <v>5.7685197990234995E-6</v>
      </c>
    </row>
    <row r="600" spans="1:13" ht="24" customHeight="1" x14ac:dyDescent="0.2">
      <c r="A600" s="137" t="s">
        <v>4100</v>
      </c>
      <c r="B600" s="17" t="s">
        <v>4101</v>
      </c>
      <c r="C600" s="18" t="s">
        <v>15</v>
      </c>
      <c r="D600" s="16" t="s">
        <v>4102</v>
      </c>
      <c r="E600" s="19" t="s">
        <v>18</v>
      </c>
      <c r="F600" s="18">
        <v>9</v>
      </c>
      <c r="G600" s="20">
        <f t="shared" si="149"/>
        <v>1.95</v>
      </c>
      <c r="H600" s="20">
        <f t="shared" si="150"/>
        <v>2.0999999999999996</v>
      </c>
      <c r="I600" s="20">
        <f t="shared" si="144"/>
        <v>36.450000000000003</v>
      </c>
      <c r="J600" s="20">
        <v>35.880000000000003</v>
      </c>
      <c r="K600" s="20">
        <v>4813.2</v>
      </c>
      <c r="L600" s="20">
        <f t="shared" si="145"/>
        <v>43.86</v>
      </c>
      <c r="M600" s="138">
        <f t="shared" ca="1" si="151"/>
        <v>3.2395298128703033E-6</v>
      </c>
    </row>
    <row r="601" spans="1:13" ht="24" customHeight="1" x14ac:dyDescent="0.2">
      <c r="A601" s="137" t="s">
        <v>4103</v>
      </c>
      <c r="B601" s="17" t="s">
        <v>3988</v>
      </c>
      <c r="C601" s="18" t="s">
        <v>15</v>
      </c>
      <c r="D601" s="16" t="s">
        <v>3989</v>
      </c>
      <c r="E601" s="19" t="s">
        <v>18</v>
      </c>
      <c r="F601" s="18">
        <v>430</v>
      </c>
      <c r="G601" s="20">
        <f t="shared" si="149"/>
        <v>1.3</v>
      </c>
      <c r="H601" s="20">
        <f t="shared" si="150"/>
        <v>1.57</v>
      </c>
      <c r="I601" s="20">
        <f t="shared" ref="I601:I664" si="152">TRUNC((G601+H601)*F601,2)</f>
        <v>1234.0999999999999</v>
      </c>
      <c r="J601" s="20">
        <v>35.880000000000003</v>
      </c>
      <c r="K601" s="20">
        <v>4813.2</v>
      </c>
      <c r="L601" s="20">
        <f t="shared" ref="L601:L624" si="153">TRUNC((I601*(1+$M$6)),2)</f>
        <v>1485.11</v>
      </c>
      <c r="M601" s="138">
        <f t="shared" ca="1" si="151"/>
        <v>1.0969124761495249E-4</v>
      </c>
    </row>
    <row r="602" spans="1:13" ht="24" customHeight="1" x14ac:dyDescent="0.2">
      <c r="A602" s="137" t="s">
        <v>4104</v>
      </c>
      <c r="B602" s="17" t="s">
        <v>1987</v>
      </c>
      <c r="C602" s="18" t="s">
        <v>15</v>
      </c>
      <c r="D602" s="16" t="s">
        <v>1988</v>
      </c>
      <c r="E602" s="19" t="s">
        <v>18</v>
      </c>
      <c r="F602" s="18">
        <v>1100</v>
      </c>
      <c r="G602" s="20">
        <f t="shared" si="149"/>
        <v>0.32</v>
      </c>
      <c r="H602" s="20">
        <f t="shared" si="150"/>
        <v>0.10999999999999999</v>
      </c>
      <c r="I602" s="20">
        <f t="shared" si="152"/>
        <v>473</v>
      </c>
      <c r="J602" s="20">
        <v>35.880000000000003</v>
      </c>
      <c r="K602" s="20">
        <v>4813.2</v>
      </c>
      <c r="L602" s="20">
        <f t="shared" si="153"/>
        <v>569.20000000000005</v>
      </c>
      <c r="M602" s="138">
        <f t="shared" ca="1" si="151"/>
        <v>4.204150409224297E-5</v>
      </c>
    </row>
    <row r="603" spans="1:13" ht="24" customHeight="1" x14ac:dyDescent="0.2">
      <c r="A603" s="137" t="s">
        <v>4105</v>
      </c>
      <c r="B603" s="17" t="s">
        <v>807</v>
      </c>
      <c r="C603" s="18" t="s">
        <v>15</v>
      </c>
      <c r="D603" s="16" t="s">
        <v>808</v>
      </c>
      <c r="E603" s="19" t="s">
        <v>18</v>
      </c>
      <c r="F603" s="18">
        <v>400</v>
      </c>
      <c r="G603" s="20">
        <f t="shared" si="149"/>
        <v>0.2</v>
      </c>
      <c r="H603" s="20">
        <f t="shared" si="150"/>
        <v>0.14000000000000001</v>
      </c>
      <c r="I603" s="20">
        <f t="shared" si="152"/>
        <v>136</v>
      </c>
      <c r="J603" s="20">
        <v>35.880000000000003</v>
      </c>
      <c r="K603" s="20">
        <v>4813.2</v>
      </c>
      <c r="L603" s="20">
        <f t="shared" si="153"/>
        <v>163.66</v>
      </c>
      <c r="M603" s="138">
        <f t="shared" ca="1" si="151"/>
        <v>1.2088040336852573E-5</v>
      </c>
    </row>
    <row r="604" spans="1:13" ht="24" customHeight="1" x14ac:dyDescent="0.2">
      <c r="A604" s="137" t="s">
        <v>4106</v>
      </c>
      <c r="B604" s="17" t="s">
        <v>4107</v>
      </c>
      <c r="C604" s="18" t="s">
        <v>15</v>
      </c>
      <c r="D604" s="16" t="s">
        <v>4108</v>
      </c>
      <c r="E604" s="19" t="s">
        <v>18</v>
      </c>
      <c r="F604" s="18">
        <v>67</v>
      </c>
      <c r="G604" s="20">
        <f t="shared" si="149"/>
        <v>3.91</v>
      </c>
      <c r="H604" s="20">
        <f t="shared" si="150"/>
        <v>2.0199999999999996</v>
      </c>
      <c r="I604" s="20">
        <f t="shared" si="152"/>
        <v>397.31</v>
      </c>
      <c r="J604" s="20">
        <v>35.880000000000003</v>
      </c>
      <c r="K604" s="20">
        <v>4813.2</v>
      </c>
      <c r="L604" s="20">
        <f t="shared" si="153"/>
        <v>478.12</v>
      </c>
      <c r="M604" s="138">
        <f t="shared" ca="1" si="151"/>
        <v>3.5314272551973315E-5</v>
      </c>
    </row>
    <row r="605" spans="1:13" ht="24" customHeight="1" x14ac:dyDescent="0.2">
      <c r="A605" s="137" t="s">
        <v>4109</v>
      </c>
      <c r="B605" s="17" t="s">
        <v>4110</v>
      </c>
      <c r="C605" s="18" t="s">
        <v>15</v>
      </c>
      <c r="D605" s="16" t="s">
        <v>4111</v>
      </c>
      <c r="E605" s="19" t="s">
        <v>18</v>
      </c>
      <c r="F605" s="18">
        <v>2</v>
      </c>
      <c r="G605" s="20">
        <f t="shared" si="149"/>
        <v>5.2200000000000006</v>
      </c>
      <c r="H605" s="20">
        <f t="shared" si="150"/>
        <v>21.9</v>
      </c>
      <c r="I605" s="20">
        <f t="shared" si="152"/>
        <v>54.24</v>
      </c>
      <c r="J605" s="20">
        <v>35.880000000000003</v>
      </c>
      <c r="K605" s="20">
        <v>4813.2</v>
      </c>
      <c r="L605" s="20">
        <f t="shared" si="153"/>
        <v>65.27</v>
      </c>
      <c r="M605" s="138">
        <f t="shared" ca="1" si="151"/>
        <v>4.82088716110453E-6</v>
      </c>
    </row>
    <row r="606" spans="1:13" ht="24" customHeight="1" x14ac:dyDescent="0.2">
      <c r="A606" s="137" t="s">
        <v>4112</v>
      </c>
      <c r="B606" s="17" t="s">
        <v>3929</v>
      </c>
      <c r="C606" s="18" t="s">
        <v>15</v>
      </c>
      <c r="D606" s="16" t="s">
        <v>3930</v>
      </c>
      <c r="E606" s="19" t="s">
        <v>169</v>
      </c>
      <c r="F606" s="18">
        <v>144</v>
      </c>
      <c r="G606" s="20">
        <f t="shared" si="149"/>
        <v>6.52</v>
      </c>
      <c r="H606" s="20">
        <f t="shared" si="150"/>
        <v>6.0300000000000011</v>
      </c>
      <c r="I606" s="20">
        <f t="shared" si="152"/>
        <v>1807.2</v>
      </c>
      <c r="J606" s="20">
        <v>35.880000000000003</v>
      </c>
      <c r="K606" s="20">
        <v>4813.2</v>
      </c>
      <c r="L606" s="20">
        <f t="shared" si="153"/>
        <v>2174.7800000000002</v>
      </c>
      <c r="M606" s="138">
        <f t="shared" ca="1" si="151"/>
        <v>1.6063074889270586E-4</v>
      </c>
    </row>
    <row r="607" spans="1:13" ht="24" customHeight="1" x14ac:dyDescent="0.2">
      <c r="A607" s="137" t="s">
        <v>4113</v>
      </c>
      <c r="B607" s="17" t="s">
        <v>3931</v>
      </c>
      <c r="C607" s="18" t="s">
        <v>15</v>
      </c>
      <c r="D607" s="16" t="s">
        <v>3932</v>
      </c>
      <c r="E607" s="19" t="s">
        <v>18</v>
      </c>
      <c r="F607" s="18">
        <v>4</v>
      </c>
      <c r="G607" s="20">
        <f t="shared" si="149"/>
        <v>5.2200000000000006</v>
      </c>
      <c r="H607" s="20">
        <f t="shared" si="150"/>
        <v>13.99</v>
      </c>
      <c r="I607" s="20">
        <f t="shared" si="152"/>
        <v>76.84</v>
      </c>
      <c r="J607" s="20">
        <v>35.880000000000003</v>
      </c>
      <c r="K607" s="20">
        <v>4813.2</v>
      </c>
      <c r="L607" s="20">
        <f t="shared" si="153"/>
        <v>92.46</v>
      </c>
      <c r="M607" s="138">
        <f t="shared" ca="1" si="151"/>
        <v>6.8291592908798048E-6</v>
      </c>
    </row>
    <row r="608" spans="1:13" ht="24" customHeight="1" x14ac:dyDescent="0.2">
      <c r="A608" s="137" t="s">
        <v>4114</v>
      </c>
      <c r="B608" s="17" t="s">
        <v>4115</v>
      </c>
      <c r="C608" s="18" t="s">
        <v>15</v>
      </c>
      <c r="D608" s="16" t="s">
        <v>4116</v>
      </c>
      <c r="E608" s="19" t="s">
        <v>18</v>
      </c>
      <c r="F608" s="18">
        <v>20</v>
      </c>
      <c r="G608" s="20">
        <f t="shared" si="149"/>
        <v>9.4600000000000009</v>
      </c>
      <c r="H608" s="20">
        <f t="shared" si="150"/>
        <v>7.3999999999999986</v>
      </c>
      <c r="I608" s="20">
        <f t="shared" si="152"/>
        <v>337.2</v>
      </c>
      <c r="J608" s="20">
        <v>35.880000000000003</v>
      </c>
      <c r="K608" s="20">
        <v>4813.2</v>
      </c>
      <c r="L608" s="20">
        <f t="shared" si="153"/>
        <v>405.78</v>
      </c>
      <c r="M608" s="138">
        <f t="shared" ca="1" si="151"/>
        <v>2.9971190320713899E-5</v>
      </c>
    </row>
    <row r="609" spans="1:13" ht="24" customHeight="1" x14ac:dyDescent="0.2">
      <c r="A609" s="137" t="s">
        <v>4117</v>
      </c>
      <c r="B609" s="17" t="s">
        <v>849</v>
      </c>
      <c r="C609" s="18" t="s">
        <v>15</v>
      </c>
      <c r="D609" s="16" t="s">
        <v>850</v>
      </c>
      <c r="E609" s="19" t="s">
        <v>18</v>
      </c>
      <c r="F609" s="18">
        <v>15</v>
      </c>
      <c r="G609" s="20">
        <f t="shared" si="149"/>
        <v>9.4600000000000009</v>
      </c>
      <c r="H609" s="20">
        <f t="shared" si="150"/>
        <v>10.829999999999998</v>
      </c>
      <c r="I609" s="20">
        <f t="shared" si="152"/>
        <v>304.35000000000002</v>
      </c>
      <c r="J609" s="20">
        <v>35.880000000000003</v>
      </c>
      <c r="K609" s="20">
        <v>4813.2</v>
      </c>
      <c r="L609" s="20">
        <f t="shared" si="153"/>
        <v>366.25</v>
      </c>
      <c r="M609" s="138">
        <f t="shared" ca="1" si="151"/>
        <v>2.7051477290555144E-5</v>
      </c>
    </row>
    <row r="610" spans="1:13" ht="24" customHeight="1" x14ac:dyDescent="0.2">
      <c r="A610" s="137" t="s">
        <v>4118</v>
      </c>
      <c r="B610" s="17" t="s">
        <v>4119</v>
      </c>
      <c r="C610" s="18" t="s">
        <v>15</v>
      </c>
      <c r="D610" s="16" t="s">
        <v>4120</v>
      </c>
      <c r="E610" s="19" t="s">
        <v>54</v>
      </c>
      <c r="F610" s="18">
        <v>75</v>
      </c>
      <c r="G610" s="20">
        <f t="shared" si="149"/>
        <v>10.45</v>
      </c>
      <c r="H610" s="20">
        <f t="shared" si="150"/>
        <v>12.77</v>
      </c>
      <c r="I610" s="20">
        <f t="shared" si="152"/>
        <v>1741.5</v>
      </c>
      <c r="J610" s="20">
        <v>35.880000000000003</v>
      </c>
      <c r="K610" s="20">
        <v>4813.2</v>
      </c>
      <c r="L610" s="20">
        <f t="shared" si="153"/>
        <v>2095.7199999999998</v>
      </c>
      <c r="M610" s="138">
        <f t="shared" ca="1" si="151"/>
        <v>1.5479132283238831E-4</v>
      </c>
    </row>
    <row r="611" spans="1:13" ht="26.1" customHeight="1" x14ac:dyDescent="0.2">
      <c r="A611" s="137" t="s">
        <v>4121</v>
      </c>
      <c r="B611" s="17" t="s">
        <v>804</v>
      </c>
      <c r="C611" s="18" t="s">
        <v>15</v>
      </c>
      <c r="D611" s="16" t="s">
        <v>805</v>
      </c>
      <c r="E611" s="19" t="s">
        <v>18</v>
      </c>
      <c r="F611" s="18">
        <v>400</v>
      </c>
      <c r="G611" s="20">
        <f t="shared" si="149"/>
        <v>0.2</v>
      </c>
      <c r="H611" s="20">
        <f t="shared" si="150"/>
        <v>0.22999999999999998</v>
      </c>
      <c r="I611" s="20">
        <f t="shared" si="152"/>
        <v>172</v>
      </c>
      <c r="J611" s="20">
        <v>35.880000000000003</v>
      </c>
      <c r="K611" s="20">
        <v>4813.2</v>
      </c>
      <c r="L611" s="20">
        <f t="shared" si="153"/>
        <v>206.98</v>
      </c>
      <c r="M611" s="138">
        <f t="shared" ca="1" si="151"/>
        <v>1.5287685377744993E-5</v>
      </c>
    </row>
    <row r="612" spans="1:13" ht="39" customHeight="1" x14ac:dyDescent="0.2">
      <c r="A612" s="137" t="s">
        <v>4122</v>
      </c>
      <c r="B612" s="17" t="s">
        <v>3936</v>
      </c>
      <c r="C612" s="18" t="s">
        <v>26</v>
      </c>
      <c r="D612" s="16" t="s">
        <v>3937</v>
      </c>
      <c r="E612" s="19" t="s">
        <v>169</v>
      </c>
      <c r="F612" s="18">
        <v>16</v>
      </c>
      <c r="G612" s="20">
        <f t="shared" si="149"/>
        <v>0.38</v>
      </c>
      <c r="H612" s="20">
        <f t="shared" si="150"/>
        <v>8.68</v>
      </c>
      <c r="I612" s="20">
        <f t="shared" si="152"/>
        <v>144.96</v>
      </c>
      <c r="J612" s="20">
        <v>35.880000000000003</v>
      </c>
      <c r="K612" s="20">
        <v>4813.2</v>
      </c>
      <c r="L612" s="20">
        <f t="shared" si="153"/>
        <v>174.44</v>
      </c>
      <c r="M612" s="138">
        <f t="shared" ca="1" si="151"/>
        <v>1.2884258562633281E-5</v>
      </c>
    </row>
    <row r="613" spans="1:13" ht="39" customHeight="1" x14ac:dyDescent="0.2">
      <c r="A613" s="137" t="s">
        <v>4123</v>
      </c>
      <c r="B613" s="17" t="s">
        <v>4036</v>
      </c>
      <c r="C613" s="18" t="s">
        <v>26</v>
      </c>
      <c r="D613" s="16" t="s">
        <v>4037</v>
      </c>
      <c r="E613" s="19" t="s">
        <v>169</v>
      </c>
      <c r="F613" s="18">
        <v>4320</v>
      </c>
      <c r="G613" s="20">
        <f t="shared" si="149"/>
        <v>1.26</v>
      </c>
      <c r="H613" s="20">
        <f t="shared" si="150"/>
        <v>2.42</v>
      </c>
      <c r="I613" s="20">
        <f t="shared" si="152"/>
        <v>15897.6</v>
      </c>
      <c r="J613" s="20">
        <v>35.880000000000003</v>
      </c>
      <c r="K613" s="20">
        <v>4813.2</v>
      </c>
      <c r="L613" s="20">
        <f t="shared" si="153"/>
        <v>19131.169999999998</v>
      </c>
      <c r="M613" s="138">
        <f t="shared" ca="1" si="151"/>
        <v>1.4130413946668936E-3</v>
      </c>
    </row>
    <row r="614" spans="1:13" ht="39" customHeight="1" x14ac:dyDescent="0.2">
      <c r="A614" s="137" t="s">
        <v>4124</v>
      </c>
      <c r="B614" s="17" t="s">
        <v>830</v>
      </c>
      <c r="C614" s="18" t="s">
        <v>26</v>
      </c>
      <c r="D614" s="16" t="s">
        <v>831</v>
      </c>
      <c r="E614" s="19" t="s">
        <v>169</v>
      </c>
      <c r="F614" s="18">
        <v>1300</v>
      </c>
      <c r="G614" s="20">
        <f t="shared" si="149"/>
        <v>1.69</v>
      </c>
      <c r="H614" s="20">
        <f t="shared" si="150"/>
        <v>4.0199999999999996</v>
      </c>
      <c r="I614" s="20">
        <f t="shared" si="152"/>
        <v>7423</v>
      </c>
      <c r="J614" s="20">
        <v>35.880000000000003</v>
      </c>
      <c r="K614" s="20">
        <v>4813.2</v>
      </c>
      <c r="L614" s="20">
        <f t="shared" si="153"/>
        <v>8932.83</v>
      </c>
      <c r="M614" s="138">
        <f t="shared" ca="1" si="151"/>
        <v>6.5978497716147355E-4</v>
      </c>
    </row>
    <row r="615" spans="1:13" ht="26.1" customHeight="1" x14ac:dyDescent="0.2">
      <c r="A615" s="137" t="s">
        <v>4125</v>
      </c>
      <c r="B615" s="17" t="s">
        <v>859</v>
      </c>
      <c r="C615" s="18" t="s">
        <v>26</v>
      </c>
      <c r="D615" s="16" t="s">
        <v>860</v>
      </c>
      <c r="E615" s="19" t="s">
        <v>331</v>
      </c>
      <c r="F615" s="18">
        <v>40</v>
      </c>
      <c r="G615" s="20">
        <f t="shared" si="149"/>
        <v>2.0699999999999998</v>
      </c>
      <c r="H615" s="20">
        <f t="shared" si="150"/>
        <v>8.5399999999999991</v>
      </c>
      <c r="I615" s="20">
        <f t="shared" si="152"/>
        <v>424.4</v>
      </c>
      <c r="J615" s="20">
        <v>35.880000000000003</v>
      </c>
      <c r="K615" s="20">
        <v>4813.2</v>
      </c>
      <c r="L615" s="20">
        <f t="shared" si="153"/>
        <v>510.72</v>
      </c>
      <c r="M615" s="138">
        <f t="shared" ca="1" si="151"/>
        <v>3.7722131008415903E-5</v>
      </c>
    </row>
    <row r="616" spans="1:13" ht="39" customHeight="1" x14ac:dyDescent="0.2">
      <c r="A616" s="137" t="s">
        <v>4126</v>
      </c>
      <c r="B616" s="17" t="s">
        <v>3955</v>
      </c>
      <c r="C616" s="18" t="s">
        <v>26</v>
      </c>
      <c r="D616" s="16" t="s">
        <v>3956</v>
      </c>
      <c r="E616" s="19" t="s">
        <v>331</v>
      </c>
      <c r="F616" s="18">
        <v>1</v>
      </c>
      <c r="G616" s="20">
        <f t="shared" si="149"/>
        <v>57.809999999999995</v>
      </c>
      <c r="H616" s="20">
        <f t="shared" si="150"/>
        <v>307.71999999999997</v>
      </c>
      <c r="I616" s="20">
        <f t="shared" si="152"/>
        <v>365.53</v>
      </c>
      <c r="J616" s="20">
        <v>35.880000000000003</v>
      </c>
      <c r="K616" s="20">
        <v>4813.2</v>
      </c>
      <c r="L616" s="20">
        <f t="shared" si="153"/>
        <v>439.87</v>
      </c>
      <c r="M616" s="138">
        <f t="shared" ca="1" si="151"/>
        <v>3.2489101203539906E-5</v>
      </c>
    </row>
    <row r="617" spans="1:13" ht="26.1" customHeight="1" x14ac:dyDescent="0.2">
      <c r="A617" s="137" t="s">
        <v>4127</v>
      </c>
      <c r="B617" s="17" t="s">
        <v>853</v>
      </c>
      <c r="C617" s="18" t="s">
        <v>26</v>
      </c>
      <c r="D617" s="16" t="s">
        <v>854</v>
      </c>
      <c r="E617" s="19" t="s">
        <v>331</v>
      </c>
      <c r="F617" s="18">
        <v>1</v>
      </c>
      <c r="G617" s="20">
        <f t="shared" si="149"/>
        <v>11.93</v>
      </c>
      <c r="H617" s="20">
        <f t="shared" si="150"/>
        <v>57.919999999999995</v>
      </c>
      <c r="I617" s="20">
        <f t="shared" si="152"/>
        <v>69.849999999999994</v>
      </c>
      <c r="J617" s="20">
        <v>35.880000000000003</v>
      </c>
      <c r="K617" s="20">
        <v>4813.2</v>
      </c>
      <c r="L617" s="20">
        <f t="shared" si="153"/>
        <v>84.05</v>
      </c>
      <c r="M617" s="138">
        <f t="shared" ca="1" si="151"/>
        <v>6.2079908976686953E-6</v>
      </c>
    </row>
    <row r="618" spans="1:13" ht="26.1" customHeight="1" x14ac:dyDescent="0.2">
      <c r="A618" s="137" t="s">
        <v>4128</v>
      </c>
      <c r="B618" s="17" t="s">
        <v>4129</v>
      </c>
      <c r="C618" s="18" t="s">
        <v>26</v>
      </c>
      <c r="D618" s="16" t="s">
        <v>4130</v>
      </c>
      <c r="E618" s="19" t="s">
        <v>331</v>
      </c>
      <c r="F618" s="18">
        <v>2</v>
      </c>
      <c r="G618" s="20">
        <f t="shared" si="149"/>
        <v>24.799999999999997</v>
      </c>
      <c r="H618" s="20">
        <f t="shared" si="150"/>
        <v>59.06</v>
      </c>
      <c r="I618" s="20">
        <f t="shared" si="152"/>
        <v>167.72</v>
      </c>
      <c r="J618" s="20">
        <v>35.880000000000003</v>
      </c>
      <c r="K618" s="20">
        <v>4813.2</v>
      </c>
      <c r="L618" s="20">
        <f t="shared" si="153"/>
        <v>201.83</v>
      </c>
      <c r="M618" s="138">
        <f t="shared" ca="1" si="151"/>
        <v>1.4907302830178143E-5</v>
      </c>
    </row>
    <row r="619" spans="1:13" ht="26.1" customHeight="1" x14ac:dyDescent="0.2">
      <c r="A619" s="137" t="s">
        <v>4131</v>
      </c>
      <c r="B619" s="17" t="s">
        <v>4132</v>
      </c>
      <c r="C619" s="18" t="s">
        <v>26</v>
      </c>
      <c r="D619" s="16" t="s">
        <v>4133</v>
      </c>
      <c r="E619" s="19" t="s">
        <v>331</v>
      </c>
      <c r="F619" s="18">
        <v>244</v>
      </c>
      <c r="G619" s="20">
        <f t="shared" si="149"/>
        <v>8.16</v>
      </c>
      <c r="H619" s="20">
        <f t="shared" si="150"/>
        <v>18.16</v>
      </c>
      <c r="I619" s="20">
        <f t="shared" si="152"/>
        <v>6422.08</v>
      </c>
      <c r="J619" s="20">
        <v>35.880000000000003</v>
      </c>
      <c r="K619" s="20">
        <v>4813.2</v>
      </c>
      <c r="L619" s="20">
        <f t="shared" si="153"/>
        <v>7728.33</v>
      </c>
      <c r="M619" s="138">
        <f t="shared" ca="1" si="151"/>
        <v>5.7081977744413931E-4</v>
      </c>
    </row>
    <row r="620" spans="1:13" ht="51.95" customHeight="1" x14ac:dyDescent="0.2">
      <c r="A620" s="137" t="s">
        <v>4134</v>
      </c>
      <c r="B620" s="17" t="s">
        <v>4135</v>
      </c>
      <c r="C620" s="18" t="s">
        <v>26</v>
      </c>
      <c r="D620" s="16" t="s">
        <v>4136</v>
      </c>
      <c r="E620" s="19" t="s">
        <v>331</v>
      </c>
      <c r="F620" s="18">
        <v>1</v>
      </c>
      <c r="G620" s="20">
        <f t="shared" si="149"/>
        <v>27.68</v>
      </c>
      <c r="H620" s="20">
        <f t="shared" si="150"/>
        <v>542.84</v>
      </c>
      <c r="I620" s="20">
        <f t="shared" si="152"/>
        <v>570.52</v>
      </c>
      <c r="J620" s="20">
        <v>35.880000000000003</v>
      </c>
      <c r="K620" s="20">
        <v>4813.2</v>
      </c>
      <c r="L620" s="20">
        <f t="shared" si="153"/>
        <v>686.56</v>
      </c>
      <c r="M620" s="138">
        <f t="shared" ca="1" si="151"/>
        <v>5.0709794535436283E-5</v>
      </c>
    </row>
    <row r="621" spans="1:13" ht="51.95" customHeight="1" x14ac:dyDescent="0.2">
      <c r="A621" s="137" t="s">
        <v>4137</v>
      </c>
      <c r="B621" s="17" t="s">
        <v>4138</v>
      </c>
      <c r="C621" s="18" t="s">
        <v>26</v>
      </c>
      <c r="D621" s="16" t="s">
        <v>4139</v>
      </c>
      <c r="E621" s="19" t="s">
        <v>331</v>
      </c>
      <c r="F621" s="18">
        <v>1</v>
      </c>
      <c r="G621" s="20">
        <f t="shared" si="149"/>
        <v>27.89</v>
      </c>
      <c r="H621" s="20">
        <f t="shared" si="150"/>
        <v>790.55000000000007</v>
      </c>
      <c r="I621" s="20">
        <f t="shared" si="152"/>
        <v>818.44</v>
      </c>
      <c r="J621" s="20">
        <v>35.880000000000003</v>
      </c>
      <c r="K621" s="20">
        <v>4813.2</v>
      </c>
      <c r="L621" s="20">
        <f t="shared" si="153"/>
        <v>984.91</v>
      </c>
      <c r="M621" s="138">
        <f t="shared" ca="1" si="151"/>
        <v>7.2746131053216833E-5</v>
      </c>
    </row>
    <row r="622" spans="1:13" ht="39" customHeight="1" x14ac:dyDescent="0.2">
      <c r="A622" s="137" t="s">
        <v>4140</v>
      </c>
      <c r="B622" s="17" t="s">
        <v>822</v>
      </c>
      <c r="C622" s="18" t="s">
        <v>26</v>
      </c>
      <c r="D622" s="16" t="s">
        <v>823</v>
      </c>
      <c r="E622" s="19" t="s">
        <v>169</v>
      </c>
      <c r="F622" s="18">
        <v>170</v>
      </c>
      <c r="G622" s="20">
        <f t="shared" si="149"/>
        <v>2.2200000000000002</v>
      </c>
      <c r="H622" s="20">
        <f t="shared" si="150"/>
        <v>6.3999999999999986</v>
      </c>
      <c r="I622" s="20">
        <f t="shared" si="152"/>
        <v>1465.4</v>
      </c>
      <c r="J622" s="20">
        <v>35.880000000000003</v>
      </c>
      <c r="K622" s="20">
        <v>4813.2</v>
      </c>
      <c r="L622" s="20">
        <f t="shared" si="153"/>
        <v>1763.46</v>
      </c>
      <c r="M622" s="138">
        <f t="shared" ca="1" si="151"/>
        <v>1.3025037035577439E-4</v>
      </c>
    </row>
    <row r="623" spans="1:13" ht="26.1" customHeight="1" x14ac:dyDescent="0.2">
      <c r="A623" s="137" t="s">
        <v>4807</v>
      </c>
      <c r="B623" s="17" t="s">
        <v>4793</v>
      </c>
      <c r="C623" s="18" t="s">
        <v>167</v>
      </c>
      <c r="D623" s="16" t="s">
        <v>4794</v>
      </c>
      <c r="E623" s="19" t="s">
        <v>331</v>
      </c>
      <c r="F623" s="18">
        <v>96</v>
      </c>
      <c r="G623" s="20">
        <f t="shared" si="149"/>
        <v>0</v>
      </c>
      <c r="H623" s="20">
        <f t="shared" si="150"/>
        <v>3.89</v>
      </c>
      <c r="I623" s="20">
        <f t="shared" si="152"/>
        <v>373.44</v>
      </c>
      <c r="J623" s="20">
        <v>35.880000000000003</v>
      </c>
      <c r="K623" s="20">
        <v>4813.2</v>
      </c>
      <c r="L623" s="20">
        <f t="shared" si="153"/>
        <v>449.39</v>
      </c>
      <c r="M623" s="138">
        <f t="shared" ca="1" si="151"/>
        <v>3.3192254961372222E-5</v>
      </c>
    </row>
    <row r="624" spans="1:13" ht="26.1" customHeight="1" x14ac:dyDescent="0.2">
      <c r="A624" s="137" t="s">
        <v>4808</v>
      </c>
      <c r="B624" s="17" t="s">
        <v>4809</v>
      </c>
      <c r="C624" s="18" t="s">
        <v>167</v>
      </c>
      <c r="D624" s="16" t="s">
        <v>4810</v>
      </c>
      <c r="E624" s="19" t="s">
        <v>331</v>
      </c>
      <c r="F624" s="18">
        <v>122</v>
      </c>
      <c r="G624" s="20">
        <f t="shared" si="149"/>
        <v>0</v>
      </c>
      <c r="H624" s="20">
        <f t="shared" si="150"/>
        <v>94.77</v>
      </c>
      <c r="I624" s="20">
        <f t="shared" si="152"/>
        <v>11561.94</v>
      </c>
      <c r="J624" s="20">
        <v>35.880000000000003</v>
      </c>
      <c r="K624" s="20">
        <v>4813.2</v>
      </c>
      <c r="L624" s="20">
        <f t="shared" si="153"/>
        <v>13913.63</v>
      </c>
      <c r="M624" s="138">
        <f t="shared" ca="1" si="151"/>
        <v>1.0276702961752539E-3</v>
      </c>
    </row>
    <row r="625" spans="1:13" ht="24" customHeight="1" x14ac:dyDescent="0.2">
      <c r="A625" s="142" t="s">
        <v>4141</v>
      </c>
      <c r="B625" s="28"/>
      <c r="C625" s="28"/>
      <c r="D625" s="27" t="s">
        <v>4142</v>
      </c>
      <c r="E625" s="28"/>
      <c r="F625" s="28"/>
      <c r="G625" s="28"/>
      <c r="H625" s="28"/>
      <c r="I625" s="20">
        <f t="shared" si="152"/>
        <v>0</v>
      </c>
      <c r="J625" s="29"/>
      <c r="K625" s="29"/>
      <c r="L625" s="30">
        <f>SUM(L626:L683)</f>
        <v>74820.66</v>
      </c>
      <c r="M625" s="143">
        <f ca="1">SUM(M626:M683)</f>
        <v>5.5263054876569222E-3</v>
      </c>
    </row>
    <row r="626" spans="1:13" ht="24" customHeight="1" x14ac:dyDescent="0.2">
      <c r="A626" s="137" t="s">
        <v>4143</v>
      </c>
      <c r="B626" s="17" t="s">
        <v>798</v>
      </c>
      <c r="C626" s="18" t="s">
        <v>15</v>
      </c>
      <c r="D626" s="16" t="s">
        <v>799</v>
      </c>
      <c r="E626" s="19" t="s">
        <v>18</v>
      </c>
      <c r="F626" s="18">
        <v>208</v>
      </c>
      <c r="G626" s="20">
        <f t="shared" ref="G626:G657" si="154">VLOOKUP(A626,ORCA,11,0)</f>
        <v>0</v>
      </c>
      <c r="H626" s="20">
        <f t="shared" ref="H626:H657" si="155">VLOOKUP(A626,ORCA,12,0)</f>
        <v>7.0000000000000007E-2</v>
      </c>
      <c r="I626" s="20">
        <f t="shared" si="152"/>
        <v>14.56</v>
      </c>
      <c r="J626" s="20">
        <v>35.880000000000003</v>
      </c>
      <c r="K626" s="20">
        <v>4813.2</v>
      </c>
      <c r="L626" s="20">
        <f t="shared" ref="L626:L689" si="156">TRUNC((I626*(1+$M$6)),2)</f>
        <v>17.52</v>
      </c>
      <c r="M626" s="138">
        <f t="shared" ref="M626:M657" ca="1" si="157">L626/L$1838</f>
        <v>1.2940392686157709E-6</v>
      </c>
    </row>
    <row r="627" spans="1:13" ht="24" customHeight="1" x14ac:dyDescent="0.2">
      <c r="A627" s="137" t="s">
        <v>4144</v>
      </c>
      <c r="B627" s="17" t="s">
        <v>867</v>
      </c>
      <c r="C627" s="18" t="s">
        <v>15</v>
      </c>
      <c r="D627" s="16" t="s">
        <v>868</v>
      </c>
      <c r="E627" s="19" t="s">
        <v>18</v>
      </c>
      <c r="F627" s="18">
        <v>18</v>
      </c>
      <c r="G627" s="20">
        <f t="shared" si="154"/>
        <v>0.32</v>
      </c>
      <c r="H627" s="20">
        <f t="shared" si="155"/>
        <v>1.3499999999999999</v>
      </c>
      <c r="I627" s="20">
        <f t="shared" si="152"/>
        <v>30.06</v>
      </c>
      <c r="J627" s="20">
        <v>35.880000000000003</v>
      </c>
      <c r="K627" s="20">
        <v>4813.2</v>
      </c>
      <c r="L627" s="20">
        <f t="shared" si="156"/>
        <v>36.17</v>
      </c>
      <c r="M627" s="138">
        <f t="shared" ca="1" si="157"/>
        <v>2.6715411156297054E-6</v>
      </c>
    </row>
    <row r="628" spans="1:13" ht="24" customHeight="1" x14ac:dyDescent="0.2">
      <c r="A628" s="137" t="s">
        <v>4145</v>
      </c>
      <c r="B628" s="17" t="s">
        <v>869</v>
      </c>
      <c r="C628" s="18" t="s">
        <v>15</v>
      </c>
      <c r="D628" s="16" t="s">
        <v>870</v>
      </c>
      <c r="E628" s="19" t="s">
        <v>18</v>
      </c>
      <c r="F628" s="18">
        <v>362</v>
      </c>
      <c r="G628" s="20">
        <f t="shared" si="154"/>
        <v>0.32</v>
      </c>
      <c r="H628" s="20">
        <f t="shared" si="155"/>
        <v>1.28</v>
      </c>
      <c r="I628" s="20">
        <f t="shared" si="152"/>
        <v>579.20000000000005</v>
      </c>
      <c r="J628" s="20">
        <v>35.880000000000003</v>
      </c>
      <c r="K628" s="20">
        <v>4813.2</v>
      </c>
      <c r="L628" s="20">
        <f t="shared" si="156"/>
        <v>697</v>
      </c>
      <c r="M628" s="138">
        <f t="shared" ca="1" si="157"/>
        <v>5.1480900127008698E-5</v>
      </c>
    </row>
    <row r="629" spans="1:13" ht="24" customHeight="1" x14ac:dyDescent="0.2">
      <c r="A629" s="137" t="s">
        <v>4146</v>
      </c>
      <c r="B629" s="17" t="s">
        <v>801</v>
      </c>
      <c r="C629" s="18" t="s">
        <v>15</v>
      </c>
      <c r="D629" s="16" t="s">
        <v>802</v>
      </c>
      <c r="E629" s="19" t="s">
        <v>18</v>
      </c>
      <c r="F629" s="18">
        <v>1000</v>
      </c>
      <c r="G629" s="20">
        <f t="shared" si="154"/>
        <v>0.51</v>
      </c>
      <c r="H629" s="20">
        <f t="shared" si="155"/>
        <v>0.16000000000000003</v>
      </c>
      <c r="I629" s="20">
        <f t="shared" si="152"/>
        <v>670</v>
      </c>
      <c r="J629" s="20">
        <v>35.880000000000003</v>
      </c>
      <c r="K629" s="20">
        <v>4813.2</v>
      </c>
      <c r="L629" s="20">
        <f t="shared" si="156"/>
        <v>806.27</v>
      </c>
      <c r="M629" s="138">
        <f t="shared" ca="1" si="157"/>
        <v>5.9551657597422241E-5</v>
      </c>
    </row>
    <row r="630" spans="1:13" ht="24" customHeight="1" x14ac:dyDescent="0.2">
      <c r="A630" s="137" t="s">
        <v>4147</v>
      </c>
      <c r="B630" s="17" t="s">
        <v>4148</v>
      </c>
      <c r="C630" s="18" t="s">
        <v>15</v>
      </c>
      <c r="D630" s="16" t="s">
        <v>4149</v>
      </c>
      <c r="E630" s="19" t="s">
        <v>54</v>
      </c>
      <c r="F630" s="18">
        <v>13</v>
      </c>
      <c r="G630" s="20">
        <f t="shared" si="154"/>
        <v>2.6100000000000003</v>
      </c>
      <c r="H630" s="20">
        <f t="shared" si="155"/>
        <v>2.6499999999999995</v>
      </c>
      <c r="I630" s="20">
        <f t="shared" si="152"/>
        <v>68.38</v>
      </c>
      <c r="J630" s="20">
        <v>35.880000000000003</v>
      </c>
      <c r="K630" s="20">
        <v>4813.2</v>
      </c>
      <c r="L630" s="20">
        <f t="shared" si="156"/>
        <v>82.28</v>
      </c>
      <c r="M630" s="138">
        <f t="shared" ca="1" si="157"/>
        <v>6.077257478407856E-6</v>
      </c>
    </row>
    <row r="631" spans="1:13" ht="24" customHeight="1" x14ac:dyDescent="0.2">
      <c r="A631" s="137" t="s">
        <v>4150</v>
      </c>
      <c r="B631" s="17" t="s">
        <v>3974</v>
      </c>
      <c r="C631" s="18" t="s">
        <v>15</v>
      </c>
      <c r="D631" s="16" t="s">
        <v>3975</v>
      </c>
      <c r="E631" s="19" t="s">
        <v>54</v>
      </c>
      <c r="F631" s="18">
        <v>425</v>
      </c>
      <c r="G631" s="20">
        <f t="shared" si="154"/>
        <v>2.6100000000000003</v>
      </c>
      <c r="H631" s="20">
        <f t="shared" si="155"/>
        <v>1.96</v>
      </c>
      <c r="I631" s="20">
        <f t="shared" si="152"/>
        <v>1942.25</v>
      </c>
      <c r="J631" s="20">
        <v>35.880000000000003</v>
      </c>
      <c r="K631" s="20">
        <v>4813.2</v>
      </c>
      <c r="L631" s="20">
        <f t="shared" si="156"/>
        <v>2337.3000000000002</v>
      </c>
      <c r="M631" s="138">
        <f t="shared" ca="1" si="157"/>
        <v>1.7263458804427179E-4</v>
      </c>
    </row>
    <row r="632" spans="1:13" ht="24" customHeight="1" x14ac:dyDescent="0.2">
      <c r="A632" s="137" t="s">
        <v>4151</v>
      </c>
      <c r="B632" s="17" t="s">
        <v>3976</v>
      </c>
      <c r="C632" s="18" t="s">
        <v>15</v>
      </c>
      <c r="D632" s="16" t="s">
        <v>3977</v>
      </c>
      <c r="E632" s="19" t="s">
        <v>54</v>
      </c>
      <c r="F632" s="18">
        <v>249</v>
      </c>
      <c r="G632" s="20">
        <f t="shared" si="154"/>
        <v>11.1</v>
      </c>
      <c r="H632" s="20">
        <f t="shared" si="155"/>
        <v>7.76</v>
      </c>
      <c r="I632" s="20">
        <f t="shared" si="152"/>
        <v>4696.1400000000003</v>
      </c>
      <c r="J632" s="20">
        <v>35.880000000000003</v>
      </c>
      <c r="K632" s="20">
        <v>4813.2</v>
      </c>
      <c r="L632" s="20">
        <f t="shared" si="156"/>
        <v>5651.33</v>
      </c>
      <c r="M632" s="138">
        <f t="shared" ca="1" si="157"/>
        <v>4.1741112670698428E-4</v>
      </c>
    </row>
    <row r="633" spans="1:13" ht="24" customHeight="1" x14ac:dyDescent="0.2">
      <c r="A633" s="137" t="s">
        <v>4152</v>
      </c>
      <c r="B633" s="17" t="s">
        <v>4153</v>
      </c>
      <c r="C633" s="18" t="s">
        <v>15</v>
      </c>
      <c r="D633" s="16" t="s">
        <v>4154</v>
      </c>
      <c r="E633" s="19" t="s">
        <v>54</v>
      </c>
      <c r="F633" s="18">
        <v>807</v>
      </c>
      <c r="G633" s="20">
        <f t="shared" si="154"/>
        <v>0.97</v>
      </c>
      <c r="H633" s="20">
        <f t="shared" si="155"/>
        <v>0.24</v>
      </c>
      <c r="I633" s="20">
        <f t="shared" si="152"/>
        <v>976.47</v>
      </c>
      <c r="J633" s="20">
        <v>35.880000000000003</v>
      </c>
      <c r="K633" s="20">
        <v>4813.2</v>
      </c>
      <c r="L633" s="20">
        <f t="shared" si="156"/>
        <v>1175.08</v>
      </c>
      <c r="M633" s="138">
        <f t="shared" ca="1" si="157"/>
        <v>8.6792218251428084E-5</v>
      </c>
    </row>
    <row r="634" spans="1:13" ht="26.1" customHeight="1" x14ac:dyDescent="0.2">
      <c r="A634" s="137" t="s">
        <v>4155</v>
      </c>
      <c r="B634" s="17" t="s">
        <v>4156</v>
      </c>
      <c r="C634" s="18" t="s">
        <v>15</v>
      </c>
      <c r="D634" s="16" t="s">
        <v>4157</v>
      </c>
      <c r="E634" s="19" t="s">
        <v>54</v>
      </c>
      <c r="F634" s="18">
        <v>1</v>
      </c>
      <c r="G634" s="20">
        <f t="shared" si="154"/>
        <v>9.4600000000000009</v>
      </c>
      <c r="H634" s="20">
        <f t="shared" si="155"/>
        <v>3.5299999999999994</v>
      </c>
      <c r="I634" s="20">
        <f t="shared" si="152"/>
        <v>12.99</v>
      </c>
      <c r="J634" s="20">
        <v>35.880000000000003</v>
      </c>
      <c r="K634" s="20">
        <v>4813.2</v>
      </c>
      <c r="L634" s="20">
        <f t="shared" si="156"/>
        <v>15.63</v>
      </c>
      <c r="M634" s="138">
        <f t="shared" ca="1" si="157"/>
        <v>1.1544425666931793E-6</v>
      </c>
    </row>
    <row r="635" spans="1:13" ht="24" customHeight="1" x14ac:dyDescent="0.2">
      <c r="A635" s="137" t="s">
        <v>4158</v>
      </c>
      <c r="B635" s="17" t="s">
        <v>4077</v>
      </c>
      <c r="C635" s="18" t="s">
        <v>15</v>
      </c>
      <c r="D635" s="16" t="s">
        <v>4078</v>
      </c>
      <c r="E635" s="19" t="s">
        <v>18</v>
      </c>
      <c r="F635" s="18">
        <v>1</v>
      </c>
      <c r="G635" s="20">
        <f t="shared" si="154"/>
        <v>4.5599999999999996</v>
      </c>
      <c r="H635" s="20">
        <f t="shared" si="155"/>
        <v>4.88</v>
      </c>
      <c r="I635" s="20">
        <f t="shared" si="152"/>
        <v>9.44</v>
      </c>
      <c r="J635" s="20">
        <v>35.880000000000003</v>
      </c>
      <c r="K635" s="20">
        <v>4813.2</v>
      </c>
      <c r="L635" s="20">
        <f t="shared" si="156"/>
        <v>11.36</v>
      </c>
      <c r="M635" s="138">
        <f t="shared" ca="1" si="157"/>
        <v>8.3905742531250897E-7</v>
      </c>
    </row>
    <row r="636" spans="1:13" ht="24" customHeight="1" x14ac:dyDescent="0.2">
      <c r="A636" s="137" t="s">
        <v>4159</v>
      </c>
      <c r="B636" s="17" t="s">
        <v>3980</v>
      </c>
      <c r="C636" s="18" t="s">
        <v>15</v>
      </c>
      <c r="D636" s="16" t="s">
        <v>3981</v>
      </c>
      <c r="E636" s="19" t="s">
        <v>18</v>
      </c>
      <c r="F636" s="18">
        <v>74</v>
      </c>
      <c r="G636" s="20">
        <f t="shared" si="154"/>
        <v>4.2300000000000004</v>
      </c>
      <c r="H636" s="20">
        <f t="shared" si="155"/>
        <v>4.1899999999999995</v>
      </c>
      <c r="I636" s="20">
        <f t="shared" si="152"/>
        <v>623.08000000000004</v>
      </c>
      <c r="J636" s="20">
        <v>35.880000000000003</v>
      </c>
      <c r="K636" s="20">
        <v>4813.2</v>
      </c>
      <c r="L636" s="20">
        <f t="shared" si="156"/>
        <v>749.81</v>
      </c>
      <c r="M636" s="138">
        <f t="shared" ca="1" si="157"/>
        <v>5.5381483105067991E-5</v>
      </c>
    </row>
    <row r="637" spans="1:13" ht="24" customHeight="1" x14ac:dyDescent="0.2">
      <c r="A637" s="137" t="s">
        <v>4160</v>
      </c>
      <c r="B637" s="17" t="s">
        <v>3917</v>
      </c>
      <c r="C637" s="18" t="s">
        <v>15</v>
      </c>
      <c r="D637" s="16" t="s">
        <v>3918</v>
      </c>
      <c r="E637" s="19" t="s">
        <v>18</v>
      </c>
      <c r="F637" s="18">
        <v>2</v>
      </c>
      <c r="G637" s="20">
        <f t="shared" si="154"/>
        <v>5.2200000000000006</v>
      </c>
      <c r="H637" s="20">
        <f t="shared" si="155"/>
        <v>17.350000000000001</v>
      </c>
      <c r="I637" s="20">
        <f t="shared" si="152"/>
        <v>45.14</v>
      </c>
      <c r="J637" s="20">
        <v>35.880000000000003</v>
      </c>
      <c r="K637" s="20">
        <v>4813.2</v>
      </c>
      <c r="L637" s="20">
        <f t="shared" si="156"/>
        <v>54.32</v>
      </c>
      <c r="M637" s="138">
        <f t="shared" ca="1" si="157"/>
        <v>4.0121126182196737E-6</v>
      </c>
    </row>
    <row r="638" spans="1:13" ht="24" customHeight="1" x14ac:dyDescent="0.2">
      <c r="A638" s="137" t="s">
        <v>4161</v>
      </c>
      <c r="B638" s="17" t="s">
        <v>4082</v>
      </c>
      <c r="C638" s="18" t="s">
        <v>15</v>
      </c>
      <c r="D638" s="16" t="s">
        <v>4083</v>
      </c>
      <c r="E638" s="19" t="s">
        <v>18</v>
      </c>
      <c r="F638" s="18">
        <v>1</v>
      </c>
      <c r="G638" s="20">
        <f t="shared" si="154"/>
        <v>5.2200000000000006</v>
      </c>
      <c r="H638" s="20">
        <f t="shared" si="155"/>
        <v>24.369999999999997</v>
      </c>
      <c r="I638" s="20">
        <f t="shared" si="152"/>
        <v>29.59</v>
      </c>
      <c r="J638" s="20">
        <v>35.880000000000003</v>
      </c>
      <c r="K638" s="20">
        <v>4813.2</v>
      </c>
      <c r="L638" s="20">
        <f t="shared" si="156"/>
        <v>35.6</v>
      </c>
      <c r="M638" s="138">
        <f t="shared" ca="1" si="157"/>
        <v>2.6294405229863838E-6</v>
      </c>
    </row>
    <row r="639" spans="1:13" ht="24" customHeight="1" x14ac:dyDescent="0.2">
      <c r="A639" s="137" t="s">
        <v>4162</v>
      </c>
      <c r="B639" s="17" t="s">
        <v>855</v>
      </c>
      <c r="C639" s="18" t="s">
        <v>15</v>
      </c>
      <c r="D639" s="16" t="s">
        <v>856</v>
      </c>
      <c r="E639" s="19" t="s">
        <v>18</v>
      </c>
      <c r="F639" s="18">
        <v>2</v>
      </c>
      <c r="G639" s="20">
        <f t="shared" si="154"/>
        <v>29.39</v>
      </c>
      <c r="H639" s="20">
        <f t="shared" si="155"/>
        <v>280.99</v>
      </c>
      <c r="I639" s="20">
        <f t="shared" si="152"/>
        <v>620.76</v>
      </c>
      <c r="J639" s="20">
        <v>35.880000000000003</v>
      </c>
      <c r="K639" s="20">
        <v>4813.2</v>
      </c>
      <c r="L639" s="20">
        <f t="shared" si="156"/>
        <v>747.02</v>
      </c>
      <c r="M639" s="138">
        <f t="shared" ca="1" si="157"/>
        <v>5.5175411783182259E-5</v>
      </c>
    </row>
    <row r="640" spans="1:13" ht="26.1" customHeight="1" x14ac:dyDescent="0.2">
      <c r="A640" s="137" t="s">
        <v>4163</v>
      </c>
      <c r="B640" s="17" t="s">
        <v>865</v>
      </c>
      <c r="C640" s="18" t="s">
        <v>15</v>
      </c>
      <c r="D640" s="16" t="s">
        <v>866</v>
      </c>
      <c r="E640" s="19" t="s">
        <v>169</v>
      </c>
      <c r="F640" s="18">
        <v>60</v>
      </c>
      <c r="G640" s="20">
        <f t="shared" si="154"/>
        <v>10.45</v>
      </c>
      <c r="H640" s="20">
        <f t="shared" si="155"/>
        <v>22.88</v>
      </c>
      <c r="I640" s="20">
        <f t="shared" si="152"/>
        <v>1999.8</v>
      </c>
      <c r="J640" s="20">
        <v>35.880000000000003</v>
      </c>
      <c r="K640" s="20">
        <v>4813.2</v>
      </c>
      <c r="L640" s="20">
        <f t="shared" si="156"/>
        <v>2406.5500000000002</v>
      </c>
      <c r="M640" s="138">
        <f t="shared" ca="1" si="157"/>
        <v>1.7774944074699109E-4</v>
      </c>
    </row>
    <row r="641" spans="1:13" ht="24" customHeight="1" x14ac:dyDescent="0.2">
      <c r="A641" s="137" t="s">
        <v>4164</v>
      </c>
      <c r="B641" s="17" t="s">
        <v>4086</v>
      </c>
      <c r="C641" s="18" t="s">
        <v>15</v>
      </c>
      <c r="D641" s="16" t="s">
        <v>4087</v>
      </c>
      <c r="E641" s="19" t="s">
        <v>169</v>
      </c>
      <c r="F641" s="18">
        <v>27</v>
      </c>
      <c r="G641" s="20">
        <f t="shared" si="154"/>
        <v>13.06</v>
      </c>
      <c r="H641" s="20">
        <f t="shared" si="155"/>
        <v>9.4</v>
      </c>
      <c r="I641" s="20">
        <f t="shared" si="152"/>
        <v>606.41999999999996</v>
      </c>
      <c r="J641" s="20">
        <v>35.880000000000003</v>
      </c>
      <c r="K641" s="20">
        <v>4813.2</v>
      </c>
      <c r="L641" s="20">
        <f t="shared" si="156"/>
        <v>729.76</v>
      </c>
      <c r="M641" s="138">
        <f t="shared" ca="1" si="157"/>
        <v>5.3900576293666951E-5</v>
      </c>
    </row>
    <row r="642" spans="1:13" ht="24" customHeight="1" x14ac:dyDescent="0.2">
      <c r="A642" s="137" t="s">
        <v>4165</v>
      </c>
      <c r="B642" s="17" t="s">
        <v>3982</v>
      </c>
      <c r="C642" s="18" t="s">
        <v>15</v>
      </c>
      <c r="D642" s="16" t="s">
        <v>3983</v>
      </c>
      <c r="E642" s="19" t="s">
        <v>169</v>
      </c>
      <c r="F642" s="18">
        <v>543</v>
      </c>
      <c r="G642" s="20">
        <f t="shared" si="154"/>
        <v>9.7899999999999991</v>
      </c>
      <c r="H642" s="20">
        <f t="shared" si="155"/>
        <v>7.5800000000000018</v>
      </c>
      <c r="I642" s="20">
        <f t="shared" si="152"/>
        <v>9431.91</v>
      </c>
      <c r="J642" s="20">
        <v>35.880000000000003</v>
      </c>
      <c r="K642" s="20">
        <v>4813.2</v>
      </c>
      <c r="L642" s="20">
        <f t="shared" si="156"/>
        <v>11350.36</v>
      </c>
      <c r="M642" s="138">
        <f t="shared" ca="1" si="157"/>
        <v>8.3834540827201504E-4</v>
      </c>
    </row>
    <row r="643" spans="1:13" ht="24" customHeight="1" x14ac:dyDescent="0.2">
      <c r="A643" s="137" t="s">
        <v>4166</v>
      </c>
      <c r="B643" s="17" t="s">
        <v>3923</v>
      </c>
      <c r="C643" s="18" t="s">
        <v>15</v>
      </c>
      <c r="D643" s="16" t="s">
        <v>3924</v>
      </c>
      <c r="E643" s="19" t="s">
        <v>18</v>
      </c>
      <c r="F643" s="18">
        <v>26</v>
      </c>
      <c r="G643" s="20">
        <f t="shared" si="154"/>
        <v>4.8900000000000006</v>
      </c>
      <c r="H643" s="20">
        <f t="shared" si="155"/>
        <v>2.4399999999999995</v>
      </c>
      <c r="I643" s="20">
        <f t="shared" si="152"/>
        <v>190.58</v>
      </c>
      <c r="J643" s="20">
        <v>35.880000000000003</v>
      </c>
      <c r="K643" s="20">
        <v>4813.2</v>
      </c>
      <c r="L643" s="20">
        <f t="shared" si="156"/>
        <v>229.34</v>
      </c>
      <c r="M643" s="138">
        <f t="shared" ca="1" si="157"/>
        <v>1.6939210380384756E-5</v>
      </c>
    </row>
    <row r="644" spans="1:13" ht="26.1" customHeight="1" x14ac:dyDescent="0.2">
      <c r="A644" s="137" t="s">
        <v>4167</v>
      </c>
      <c r="B644" s="17" t="s">
        <v>4091</v>
      </c>
      <c r="C644" s="18" t="s">
        <v>15</v>
      </c>
      <c r="D644" s="16" t="s">
        <v>4092</v>
      </c>
      <c r="E644" s="19" t="s">
        <v>18</v>
      </c>
      <c r="F644" s="18">
        <v>13</v>
      </c>
      <c r="G644" s="20">
        <f t="shared" si="154"/>
        <v>19.59</v>
      </c>
      <c r="H644" s="20">
        <f t="shared" si="155"/>
        <v>133.13</v>
      </c>
      <c r="I644" s="20">
        <f t="shared" si="152"/>
        <v>1985.36</v>
      </c>
      <c r="J644" s="20">
        <v>35.880000000000003</v>
      </c>
      <c r="K644" s="20">
        <v>4813.2</v>
      </c>
      <c r="L644" s="20">
        <f t="shared" si="156"/>
        <v>2389.1799999999998</v>
      </c>
      <c r="M644" s="138">
        <f t="shared" ca="1" si="157"/>
        <v>1.7646648058170249E-4</v>
      </c>
    </row>
    <row r="645" spans="1:13" ht="26.1" customHeight="1" x14ac:dyDescent="0.2">
      <c r="A645" s="137" t="s">
        <v>4168</v>
      </c>
      <c r="B645" s="17" t="s">
        <v>4169</v>
      </c>
      <c r="C645" s="18" t="s">
        <v>15</v>
      </c>
      <c r="D645" s="16" t="s">
        <v>4170</v>
      </c>
      <c r="E645" s="19" t="s">
        <v>18</v>
      </c>
      <c r="F645" s="18">
        <v>1</v>
      </c>
      <c r="G645" s="20">
        <f t="shared" si="154"/>
        <v>19.59</v>
      </c>
      <c r="H645" s="20">
        <f t="shared" si="155"/>
        <v>154.12</v>
      </c>
      <c r="I645" s="20">
        <f t="shared" si="152"/>
        <v>173.71</v>
      </c>
      <c r="J645" s="20">
        <v>35.880000000000003</v>
      </c>
      <c r="K645" s="20">
        <v>4813.2</v>
      </c>
      <c r="L645" s="20">
        <f t="shared" si="156"/>
        <v>209.04</v>
      </c>
      <c r="M645" s="138">
        <f t="shared" ca="1" si="157"/>
        <v>1.5439838396771732E-5</v>
      </c>
    </row>
    <row r="646" spans="1:13" ht="26.1" customHeight="1" x14ac:dyDescent="0.2">
      <c r="A646" s="137" t="s">
        <v>4171</v>
      </c>
      <c r="B646" s="17" t="s">
        <v>4172</v>
      </c>
      <c r="C646" s="18" t="s">
        <v>15</v>
      </c>
      <c r="D646" s="16" t="s">
        <v>4173</v>
      </c>
      <c r="E646" s="19" t="s">
        <v>54</v>
      </c>
      <c r="F646" s="18">
        <v>11</v>
      </c>
      <c r="G646" s="20">
        <f t="shared" si="154"/>
        <v>10.530000000000001</v>
      </c>
      <c r="H646" s="20">
        <f t="shared" si="155"/>
        <v>120.53999999999999</v>
      </c>
      <c r="I646" s="20">
        <f t="shared" si="152"/>
        <v>1441.77</v>
      </c>
      <c r="J646" s="20">
        <v>35.880000000000003</v>
      </c>
      <c r="K646" s="20">
        <v>4813.2</v>
      </c>
      <c r="L646" s="20">
        <f t="shared" si="156"/>
        <v>1735.02</v>
      </c>
      <c r="M646" s="138">
        <f t="shared" ca="1" si="157"/>
        <v>1.2814977236493921E-4</v>
      </c>
    </row>
    <row r="647" spans="1:13" ht="24" customHeight="1" x14ac:dyDescent="0.2">
      <c r="A647" s="137" t="s">
        <v>4174</v>
      </c>
      <c r="B647" s="17" t="s">
        <v>4101</v>
      </c>
      <c r="C647" s="18" t="s">
        <v>15</v>
      </c>
      <c r="D647" s="16" t="s">
        <v>4102</v>
      </c>
      <c r="E647" s="19" t="s">
        <v>18</v>
      </c>
      <c r="F647" s="18">
        <v>10</v>
      </c>
      <c r="G647" s="20">
        <f t="shared" si="154"/>
        <v>1.95</v>
      </c>
      <c r="H647" s="20">
        <f t="shared" si="155"/>
        <v>2.0999999999999996</v>
      </c>
      <c r="I647" s="20">
        <f t="shared" si="152"/>
        <v>40.5</v>
      </c>
      <c r="J647" s="20">
        <v>35.880000000000003</v>
      </c>
      <c r="K647" s="20">
        <v>4813.2</v>
      </c>
      <c r="L647" s="20">
        <f t="shared" si="156"/>
        <v>48.73</v>
      </c>
      <c r="M647" s="138">
        <f t="shared" ca="1" si="157"/>
        <v>3.5992313675597327E-6</v>
      </c>
    </row>
    <row r="648" spans="1:13" ht="24" customHeight="1" x14ac:dyDescent="0.2">
      <c r="A648" s="137" t="s">
        <v>4175</v>
      </c>
      <c r="B648" s="17" t="s">
        <v>3988</v>
      </c>
      <c r="C648" s="18" t="s">
        <v>15</v>
      </c>
      <c r="D648" s="16" t="s">
        <v>3989</v>
      </c>
      <c r="E648" s="19" t="s">
        <v>18</v>
      </c>
      <c r="F648" s="18">
        <v>255</v>
      </c>
      <c r="G648" s="20">
        <f t="shared" si="154"/>
        <v>1.3</v>
      </c>
      <c r="H648" s="20">
        <f t="shared" si="155"/>
        <v>1.57</v>
      </c>
      <c r="I648" s="20">
        <f t="shared" si="152"/>
        <v>731.85</v>
      </c>
      <c r="J648" s="20">
        <v>35.880000000000003</v>
      </c>
      <c r="K648" s="20">
        <v>4813.2</v>
      </c>
      <c r="L648" s="20">
        <f t="shared" si="156"/>
        <v>880.7</v>
      </c>
      <c r="M648" s="138">
        <f t="shared" ca="1" si="157"/>
        <v>6.5049108668373826E-5</v>
      </c>
    </row>
    <row r="649" spans="1:13" ht="24" customHeight="1" x14ac:dyDescent="0.2">
      <c r="A649" s="137" t="s">
        <v>4176</v>
      </c>
      <c r="B649" s="17" t="s">
        <v>1987</v>
      </c>
      <c r="C649" s="18" t="s">
        <v>15</v>
      </c>
      <c r="D649" s="16" t="s">
        <v>1988</v>
      </c>
      <c r="E649" s="19" t="s">
        <v>18</v>
      </c>
      <c r="F649" s="18">
        <v>1000</v>
      </c>
      <c r="G649" s="20">
        <f t="shared" si="154"/>
        <v>0.32</v>
      </c>
      <c r="H649" s="20">
        <f t="shared" si="155"/>
        <v>0.10999999999999999</v>
      </c>
      <c r="I649" s="20">
        <f t="shared" si="152"/>
        <v>430</v>
      </c>
      <c r="J649" s="20">
        <v>35.880000000000003</v>
      </c>
      <c r="K649" s="20">
        <v>4813.2</v>
      </c>
      <c r="L649" s="20">
        <f t="shared" si="156"/>
        <v>517.46</v>
      </c>
      <c r="M649" s="138">
        <f t="shared" ca="1" si="157"/>
        <v>3.8219952051250967E-5</v>
      </c>
    </row>
    <row r="650" spans="1:13" ht="26.1" customHeight="1" x14ac:dyDescent="0.2">
      <c r="A650" s="137" t="s">
        <v>4177</v>
      </c>
      <c r="B650" s="17" t="s">
        <v>804</v>
      </c>
      <c r="C650" s="18" t="s">
        <v>15</v>
      </c>
      <c r="D650" s="16" t="s">
        <v>805</v>
      </c>
      <c r="E650" s="19" t="s">
        <v>18</v>
      </c>
      <c r="F650" s="18">
        <v>208</v>
      </c>
      <c r="G650" s="20">
        <f t="shared" si="154"/>
        <v>0.2</v>
      </c>
      <c r="H650" s="20">
        <f t="shared" si="155"/>
        <v>0.22999999999999998</v>
      </c>
      <c r="I650" s="20">
        <f t="shared" si="152"/>
        <v>89.44</v>
      </c>
      <c r="J650" s="20">
        <v>35.880000000000003</v>
      </c>
      <c r="K650" s="20">
        <v>4813.2</v>
      </c>
      <c r="L650" s="20">
        <f t="shared" si="156"/>
        <v>107.63</v>
      </c>
      <c r="M650" s="138">
        <f t="shared" ca="1" si="157"/>
        <v>7.9496259407029354E-6</v>
      </c>
    </row>
    <row r="651" spans="1:13" ht="24" customHeight="1" x14ac:dyDescent="0.2">
      <c r="A651" s="137" t="s">
        <v>4178</v>
      </c>
      <c r="B651" s="17" t="s">
        <v>807</v>
      </c>
      <c r="C651" s="18" t="s">
        <v>15</v>
      </c>
      <c r="D651" s="16" t="s">
        <v>808</v>
      </c>
      <c r="E651" s="19" t="s">
        <v>18</v>
      </c>
      <c r="F651" s="18">
        <v>208</v>
      </c>
      <c r="G651" s="20">
        <f t="shared" si="154"/>
        <v>0.2</v>
      </c>
      <c r="H651" s="20">
        <f t="shared" si="155"/>
        <v>0.14000000000000001</v>
      </c>
      <c r="I651" s="20">
        <f t="shared" si="152"/>
        <v>70.72</v>
      </c>
      <c r="J651" s="20">
        <v>35.880000000000003</v>
      </c>
      <c r="K651" s="20">
        <v>4813.2</v>
      </c>
      <c r="L651" s="20">
        <f t="shared" si="156"/>
        <v>85.1</v>
      </c>
      <c r="M651" s="138">
        <f t="shared" ca="1" si="157"/>
        <v>6.2855446209590241E-6</v>
      </c>
    </row>
    <row r="652" spans="1:13" ht="24" customHeight="1" x14ac:dyDescent="0.2">
      <c r="A652" s="137" t="s">
        <v>4179</v>
      </c>
      <c r="B652" s="17" t="s">
        <v>863</v>
      </c>
      <c r="C652" s="18" t="s">
        <v>15</v>
      </c>
      <c r="D652" s="16" t="s">
        <v>864</v>
      </c>
      <c r="E652" s="19" t="s">
        <v>18</v>
      </c>
      <c r="F652" s="18">
        <v>2</v>
      </c>
      <c r="G652" s="20">
        <f t="shared" si="154"/>
        <v>3.91</v>
      </c>
      <c r="H652" s="20">
        <f t="shared" si="155"/>
        <v>2.2800000000000002</v>
      </c>
      <c r="I652" s="20">
        <f t="shared" si="152"/>
        <v>12.38</v>
      </c>
      <c r="J652" s="20">
        <v>35.880000000000003</v>
      </c>
      <c r="K652" s="20">
        <v>4813.2</v>
      </c>
      <c r="L652" s="20">
        <f t="shared" si="156"/>
        <v>14.89</v>
      </c>
      <c r="M652" s="138">
        <f t="shared" ca="1" si="157"/>
        <v>1.0997856569457094E-6</v>
      </c>
    </row>
    <row r="653" spans="1:13" ht="24" customHeight="1" x14ac:dyDescent="0.2">
      <c r="A653" s="137" t="s">
        <v>4180</v>
      </c>
      <c r="B653" s="17" t="s">
        <v>4107</v>
      </c>
      <c r="C653" s="18" t="s">
        <v>15</v>
      </c>
      <c r="D653" s="16" t="s">
        <v>4108</v>
      </c>
      <c r="E653" s="19" t="s">
        <v>18</v>
      </c>
      <c r="F653" s="18">
        <v>36</v>
      </c>
      <c r="G653" s="20">
        <f t="shared" si="154"/>
        <v>3.91</v>
      </c>
      <c r="H653" s="20">
        <f t="shared" si="155"/>
        <v>2.0199999999999996</v>
      </c>
      <c r="I653" s="20">
        <f t="shared" si="152"/>
        <v>213.48</v>
      </c>
      <c r="J653" s="20">
        <v>35.880000000000003</v>
      </c>
      <c r="K653" s="20">
        <v>4813.2</v>
      </c>
      <c r="L653" s="20">
        <f t="shared" si="156"/>
        <v>256.89999999999998</v>
      </c>
      <c r="M653" s="138">
        <f t="shared" ca="1" si="157"/>
        <v>1.8974810965033762E-5</v>
      </c>
    </row>
    <row r="654" spans="1:13" ht="24" customHeight="1" x14ac:dyDescent="0.2">
      <c r="A654" s="137" t="s">
        <v>4181</v>
      </c>
      <c r="B654" s="17" t="s">
        <v>4110</v>
      </c>
      <c r="C654" s="18" t="s">
        <v>15</v>
      </c>
      <c r="D654" s="16" t="s">
        <v>4111</v>
      </c>
      <c r="E654" s="19" t="s">
        <v>18</v>
      </c>
      <c r="F654" s="18">
        <v>2</v>
      </c>
      <c r="G654" s="20">
        <f t="shared" si="154"/>
        <v>5.2200000000000006</v>
      </c>
      <c r="H654" s="20">
        <f t="shared" si="155"/>
        <v>21.9</v>
      </c>
      <c r="I654" s="20">
        <f t="shared" si="152"/>
        <v>54.24</v>
      </c>
      <c r="J654" s="20">
        <v>35.880000000000003</v>
      </c>
      <c r="K654" s="20">
        <v>4813.2</v>
      </c>
      <c r="L654" s="20">
        <f t="shared" si="156"/>
        <v>65.27</v>
      </c>
      <c r="M654" s="138">
        <f t="shared" ca="1" si="157"/>
        <v>4.82088716110453E-6</v>
      </c>
    </row>
    <row r="655" spans="1:13" ht="26.1" customHeight="1" x14ac:dyDescent="0.2">
      <c r="A655" s="137" t="s">
        <v>4182</v>
      </c>
      <c r="B655" s="17" t="s">
        <v>4183</v>
      </c>
      <c r="C655" s="18" t="s">
        <v>15</v>
      </c>
      <c r="D655" s="16" t="s">
        <v>4184</v>
      </c>
      <c r="E655" s="19" t="s">
        <v>54</v>
      </c>
      <c r="F655" s="18">
        <v>1</v>
      </c>
      <c r="G655" s="20">
        <f t="shared" si="154"/>
        <v>0.97</v>
      </c>
      <c r="H655" s="20">
        <f t="shared" si="155"/>
        <v>3.2200000000000006</v>
      </c>
      <c r="I655" s="20">
        <f t="shared" si="152"/>
        <v>4.1900000000000004</v>
      </c>
      <c r="J655" s="20">
        <v>35.880000000000003</v>
      </c>
      <c r="K655" s="20">
        <v>4813.2</v>
      </c>
      <c r="L655" s="20">
        <f t="shared" si="156"/>
        <v>5.04</v>
      </c>
      <c r="M655" s="138">
        <f t="shared" ca="1" si="157"/>
        <v>3.7225787179357795E-7</v>
      </c>
    </row>
    <row r="656" spans="1:13" ht="24" customHeight="1" x14ac:dyDescent="0.2">
      <c r="A656" s="137" t="s">
        <v>4185</v>
      </c>
      <c r="B656" s="17" t="s">
        <v>3929</v>
      </c>
      <c r="C656" s="18" t="s">
        <v>15</v>
      </c>
      <c r="D656" s="16" t="s">
        <v>3930</v>
      </c>
      <c r="E656" s="19" t="s">
        <v>169</v>
      </c>
      <c r="F656" s="18">
        <v>60</v>
      </c>
      <c r="G656" s="20">
        <f t="shared" si="154"/>
        <v>6.52</v>
      </c>
      <c r="H656" s="20">
        <f t="shared" si="155"/>
        <v>6.0300000000000011</v>
      </c>
      <c r="I656" s="20">
        <f t="shared" si="152"/>
        <v>753</v>
      </c>
      <c r="J656" s="20">
        <v>35.880000000000003</v>
      </c>
      <c r="K656" s="20">
        <v>4813.2</v>
      </c>
      <c r="L656" s="20">
        <f t="shared" si="156"/>
        <v>906.16</v>
      </c>
      <c r="M656" s="138">
        <f t="shared" ca="1" si="157"/>
        <v>6.6929601806442173E-5</v>
      </c>
    </row>
    <row r="657" spans="1:13" ht="24" customHeight="1" x14ac:dyDescent="0.2">
      <c r="A657" s="137" t="s">
        <v>4186</v>
      </c>
      <c r="B657" s="17" t="s">
        <v>3931</v>
      </c>
      <c r="C657" s="18" t="s">
        <v>15</v>
      </c>
      <c r="D657" s="16" t="s">
        <v>3932</v>
      </c>
      <c r="E657" s="19" t="s">
        <v>18</v>
      </c>
      <c r="F657" s="18">
        <v>4</v>
      </c>
      <c r="G657" s="20">
        <f t="shared" si="154"/>
        <v>5.2200000000000006</v>
      </c>
      <c r="H657" s="20">
        <f t="shared" si="155"/>
        <v>13.99</v>
      </c>
      <c r="I657" s="20">
        <f t="shared" si="152"/>
        <v>76.84</v>
      </c>
      <c r="J657" s="20">
        <v>35.880000000000003</v>
      </c>
      <c r="K657" s="20">
        <v>4813.2</v>
      </c>
      <c r="L657" s="20">
        <f t="shared" si="156"/>
        <v>92.46</v>
      </c>
      <c r="M657" s="138">
        <f t="shared" ca="1" si="157"/>
        <v>6.8291592908798048E-6</v>
      </c>
    </row>
    <row r="658" spans="1:13" ht="39" customHeight="1" x14ac:dyDescent="0.2">
      <c r="A658" s="137" t="s">
        <v>4187</v>
      </c>
      <c r="B658" s="17" t="s">
        <v>4033</v>
      </c>
      <c r="C658" s="18" t="s">
        <v>26</v>
      </c>
      <c r="D658" s="16" t="s">
        <v>4034</v>
      </c>
      <c r="E658" s="19" t="s">
        <v>169</v>
      </c>
      <c r="F658" s="18">
        <v>1510</v>
      </c>
      <c r="G658" s="20">
        <f t="shared" ref="G658:G683" si="158">VLOOKUP(A658,ORCA,11,0)</f>
        <v>1</v>
      </c>
      <c r="H658" s="20">
        <f t="shared" ref="H658:H683" si="159">VLOOKUP(A658,ORCA,12,0)</f>
        <v>1.5299999999999998</v>
      </c>
      <c r="I658" s="20">
        <f t="shared" si="152"/>
        <v>3820.3</v>
      </c>
      <c r="J658" s="20">
        <v>35.880000000000003</v>
      </c>
      <c r="K658" s="20">
        <v>4813.2</v>
      </c>
      <c r="L658" s="20">
        <f t="shared" si="156"/>
        <v>4597.34</v>
      </c>
      <c r="M658" s="138">
        <f t="shared" ref="M658:M683" ca="1" si="160">L658/L$1838</f>
        <v>3.3956269926815235E-4</v>
      </c>
    </row>
    <row r="659" spans="1:13" ht="39" customHeight="1" x14ac:dyDescent="0.2">
      <c r="A659" s="137" t="s">
        <v>4188</v>
      </c>
      <c r="B659" s="17" t="s">
        <v>4036</v>
      </c>
      <c r="C659" s="18" t="s">
        <v>26</v>
      </c>
      <c r="D659" s="16" t="s">
        <v>4037</v>
      </c>
      <c r="E659" s="19" t="s">
        <v>169</v>
      </c>
      <c r="F659" s="18">
        <v>1750</v>
      </c>
      <c r="G659" s="20">
        <f t="shared" si="158"/>
        <v>1.26</v>
      </c>
      <c r="H659" s="20">
        <f t="shared" si="159"/>
        <v>2.42</v>
      </c>
      <c r="I659" s="20">
        <f t="shared" si="152"/>
        <v>6440</v>
      </c>
      <c r="J659" s="20">
        <v>35.880000000000003</v>
      </c>
      <c r="K659" s="20">
        <v>4813.2</v>
      </c>
      <c r="L659" s="20">
        <f t="shared" si="156"/>
        <v>7749.89</v>
      </c>
      <c r="M659" s="138">
        <f t="shared" ca="1" si="160"/>
        <v>5.7241221389570075E-4</v>
      </c>
    </row>
    <row r="660" spans="1:13" ht="39" customHeight="1" x14ac:dyDescent="0.2">
      <c r="A660" s="137" t="s">
        <v>4189</v>
      </c>
      <c r="B660" s="17" t="s">
        <v>830</v>
      </c>
      <c r="C660" s="18" t="s">
        <v>26</v>
      </c>
      <c r="D660" s="16" t="s">
        <v>831</v>
      </c>
      <c r="E660" s="19" t="s">
        <v>169</v>
      </c>
      <c r="F660" s="18">
        <v>390</v>
      </c>
      <c r="G660" s="20">
        <f t="shared" si="158"/>
        <v>1.69</v>
      </c>
      <c r="H660" s="20">
        <f t="shared" si="159"/>
        <v>4.0199999999999996</v>
      </c>
      <c r="I660" s="20">
        <f t="shared" si="152"/>
        <v>2226.9</v>
      </c>
      <c r="J660" s="20">
        <v>35.880000000000003</v>
      </c>
      <c r="K660" s="20">
        <v>4813.2</v>
      </c>
      <c r="L660" s="20">
        <f t="shared" si="156"/>
        <v>2679.85</v>
      </c>
      <c r="M660" s="138">
        <f t="shared" ca="1" si="160"/>
        <v>1.9793556700913091E-4</v>
      </c>
    </row>
    <row r="661" spans="1:13" ht="39" customHeight="1" x14ac:dyDescent="0.2">
      <c r="A661" s="137" t="s">
        <v>4190</v>
      </c>
      <c r="B661" s="17" t="s">
        <v>833</v>
      </c>
      <c r="C661" s="18" t="s">
        <v>26</v>
      </c>
      <c r="D661" s="16" t="s">
        <v>834</v>
      </c>
      <c r="E661" s="19" t="s">
        <v>169</v>
      </c>
      <c r="F661" s="18">
        <v>220</v>
      </c>
      <c r="G661" s="20">
        <f t="shared" si="158"/>
        <v>2.2200000000000002</v>
      </c>
      <c r="H661" s="20">
        <f t="shared" si="159"/>
        <v>5.76</v>
      </c>
      <c r="I661" s="20">
        <f t="shared" si="152"/>
        <v>1755.6</v>
      </c>
      <c r="J661" s="20">
        <v>35.880000000000003</v>
      </c>
      <c r="K661" s="20">
        <v>4813.2</v>
      </c>
      <c r="L661" s="20">
        <f t="shared" si="156"/>
        <v>2112.6799999999998</v>
      </c>
      <c r="M661" s="138">
        <f t="shared" ca="1" si="160"/>
        <v>1.5604400011524924E-4</v>
      </c>
    </row>
    <row r="662" spans="1:13" ht="26.1" customHeight="1" x14ac:dyDescent="0.2">
      <c r="A662" s="137" t="s">
        <v>4191</v>
      </c>
      <c r="B662" s="17" t="s">
        <v>857</v>
      </c>
      <c r="C662" s="18" t="s">
        <v>26</v>
      </c>
      <c r="D662" s="16" t="s">
        <v>858</v>
      </c>
      <c r="E662" s="19" t="s">
        <v>331</v>
      </c>
      <c r="F662" s="18">
        <v>4</v>
      </c>
      <c r="G662" s="20">
        <f t="shared" si="158"/>
        <v>1.53</v>
      </c>
      <c r="H662" s="20">
        <f t="shared" si="159"/>
        <v>8.5400000000000009</v>
      </c>
      <c r="I662" s="20">
        <f t="shared" si="152"/>
        <v>40.28</v>
      </c>
      <c r="J662" s="20">
        <v>35.880000000000003</v>
      </c>
      <c r="K662" s="20">
        <v>4813.2</v>
      </c>
      <c r="L662" s="20">
        <f t="shared" si="156"/>
        <v>48.47</v>
      </c>
      <c r="M662" s="138">
        <f t="shared" ca="1" si="160"/>
        <v>3.5800275884592703E-6</v>
      </c>
    </row>
    <row r="663" spans="1:13" ht="26.1" customHeight="1" x14ac:dyDescent="0.2">
      <c r="A663" s="137" t="s">
        <v>4192</v>
      </c>
      <c r="B663" s="17" t="s">
        <v>859</v>
      </c>
      <c r="C663" s="18" t="s">
        <v>26</v>
      </c>
      <c r="D663" s="16" t="s">
        <v>860</v>
      </c>
      <c r="E663" s="19" t="s">
        <v>331</v>
      </c>
      <c r="F663" s="18">
        <v>13</v>
      </c>
      <c r="G663" s="20">
        <f t="shared" si="158"/>
        <v>2.0699999999999998</v>
      </c>
      <c r="H663" s="20">
        <f t="shared" si="159"/>
        <v>8.5399999999999991</v>
      </c>
      <c r="I663" s="20">
        <f t="shared" si="152"/>
        <v>137.93</v>
      </c>
      <c r="J663" s="20">
        <v>35.880000000000003</v>
      </c>
      <c r="K663" s="20">
        <v>4813.2</v>
      </c>
      <c r="L663" s="20">
        <f t="shared" si="156"/>
        <v>165.98</v>
      </c>
      <c r="M663" s="138">
        <f t="shared" ca="1" si="160"/>
        <v>1.2259397134979774E-5</v>
      </c>
    </row>
    <row r="664" spans="1:13" ht="26.1" customHeight="1" x14ac:dyDescent="0.2">
      <c r="A664" s="137" t="s">
        <v>4193</v>
      </c>
      <c r="B664" s="17" t="s">
        <v>861</v>
      </c>
      <c r="C664" s="18" t="s">
        <v>26</v>
      </c>
      <c r="D664" s="16" t="s">
        <v>862</v>
      </c>
      <c r="E664" s="19" t="s">
        <v>331</v>
      </c>
      <c r="F664" s="18">
        <v>5</v>
      </c>
      <c r="G664" s="20">
        <f t="shared" si="158"/>
        <v>2.88</v>
      </c>
      <c r="H664" s="20">
        <f t="shared" si="159"/>
        <v>8.82</v>
      </c>
      <c r="I664" s="20">
        <f t="shared" si="152"/>
        <v>58.5</v>
      </c>
      <c r="J664" s="20">
        <v>35.880000000000003</v>
      </c>
      <c r="K664" s="20">
        <v>4813.2</v>
      </c>
      <c r="L664" s="20">
        <f t="shared" si="156"/>
        <v>70.39</v>
      </c>
      <c r="M664" s="138">
        <f t="shared" ca="1" si="160"/>
        <v>5.1990538880059431E-6</v>
      </c>
    </row>
    <row r="665" spans="1:13" ht="26.1" customHeight="1" x14ac:dyDescent="0.2">
      <c r="A665" s="137" t="s">
        <v>4194</v>
      </c>
      <c r="B665" s="17" t="s">
        <v>4195</v>
      </c>
      <c r="C665" s="18" t="s">
        <v>26</v>
      </c>
      <c r="D665" s="16" t="s">
        <v>4196</v>
      </c>
      <c r="E665" s="19" t="s">
        <v>331</v>
      </c>
      <c r="F665" s="18">
        <v>1</v>
      </c>
      <c r="G665" s="20">
        <f t="shared" si="158"/>
        <v>3.9699999999999998</v>
      </c>
      <c r="H665" s="20">
        <f t="shared" si="159"/>
        <v>9.0300000000000011</v>
      </c>
      <c r="I665" s="20">
        <f t="shared" ref="I665:I728" si="161">TRUNC((G665+H665)*F665,2)</f>
        <v>13</v>
      </c>
      <c r="J665" s="20">
        <v>35.880000000000003</v>
      </c>
      <c r="K665" s="20">
        <v>4813.2</v>
      </c>
      <c r="L665" s="20">
        <f t="shared" si="156"/>
        <v>15.64</v>
      </c>
      <c r="M665" s="138">
        <f t="shared" ca="1" si="160"/>
        <v>1.1551811735816585E-6</v>
      </c>
    </row>
    <row r="666" spans="1:13" ht="26.1" customHeight="1" x14ac:dyDescent="0.2">
      <c r="A666" s="137" t="s">
        <v>4197</v>
      </c>
      <c r="B666" s="17" t="s">
        <v>853</v>
      </c>
      <c r="C666" s="18" t="s">
        <v>26</v>
      </c>
      <c r="D666" s="16" t="s">
        <v>854</v>
      </c>
      <c r="E666" s="19" t="s">
        <v>331</v>
      </c>
      <c r="F666" s="18">
        <v>4</v>
      </c>
      <c r="G666" s="20">
        <f t="shared" si="158"/>
        <v>11.93</v>
      </c>
      <c r="H666" s="20">
        <f t="shared" si="159"/>
        <v>57.919999999999995</v>
      </c>
      <c r="I666" s="20">
        <f t="shared" si="161"/>
        <v>279.39999999999998</v>
      </c>
      <c r="J666" s="20">
        <v>35.880000000000003</v>
      </c>
      <c r="K666" s="20">
        <v>4813.2</v>
      </c>
      <c r="L666" s="20">
        <f t="shared" si="156"/>
        <v>336.22</v>
      </c>
      <c r="M666" s="138">
        <f t="shared" ca="1" si="160"/>
        <v>2.4833440804451745E-5</v>
      </c>
    </row>
    <row r="667" spans="1:13" ht="39" customHeight="1" x14ac:dyDescent="0.2">
      <c r="A667" s="137" t="s">
        <v>4198</v>
      </c>
      <c r="B667" s="17" t="s">
        <v>837</v>
      </c>
      <c r="C667" s="18" t="s">
        <v>26</v>
      </c>
      <c r="D667" s="16" t="s">
        <v>838</v>
      </c>
      <c r="E667" s="19" t="s">
        <v>331</v>
      </c>
      <c r="F667" s="18">
        <v>10</v>
      </c>
      <c r="G667" s="20">
        <f t="shared" si="158"/>
        <v>0</v>
      </c>
      <c r="H667" s="20">
        <f t="shared" si="159"/>
        <v>30.13</v>
      </c>
      <c r="I667" s="20">
        <f t="shared" si="161"/>
        <v>301.3</v>
      </c>
      <c r="J667" s="20">
        <v>35.880000000000003</v>
      </c>
      <c r="K667" s="20">
        <v>4813.2</v>
      </c>
      <c r="L667" s="20">
        <f t="shared" si="156"/>
        <v>362.58</v>
      </c>
      <c r="M667" s="138">
        <f t="shared" ca="1" si="160"/>
        <v>2.678040856248323E-5</v>
      </c>
    </row>
    <row r="668" spans="1:13" ht="39" customHeight="1" x14ac:dyDescent="0.2">
      <c r="A668" s="137" t="s">
        <v>4199</v>
      </c>
      <c r="B668" s="17" t="s">
        <v>841</v>
      </c>
      <c r="C668" s="18" t="s">
        <v>26</v>
      </c>
      <c r="D668" s="16" t="s">
        <v>842</v>
      </c>
      <c r="E668" s="19" t="s">
        <v>331</v>
      </c>
      <c r="F668" s="18">
        <v>15</v>
      </c>
      <c r="G668" s="20">
        <f t="shared" si="158"/>
        <v>0</v>
      </c>
      <c r="H668" s="20">
        <f t="shared" si="159"/>
        <v>24.74</v>
      </c>
      <c r="I668" s="20">
        <f t="shared" si="161"/>
        <v>371.1</v>
      </c>
      <c r="J668" s="20">
        <v>35.880000000000003</v>
      </c>
      <c r="K668" s="20">
        <v>4813.2</v>
      </c>
      <c r="L668" s="20">
        <f t="shared" si="156"/>
        <v>446.58</v>
      </c>
      <c r="M668" s="138">
        <f t="shared" ca="1" si="160"/>
        <v>3.2984706425709529E-5</v>
      </c>
    </row>
    <row r="669" spans="1:13" ht="39" customHeight="1" x14ac:dyDescent="0.2">
      <c r="A669" s="137" t="s">
        <v>4200</v>
      </c>
      <c r="B669" s="17" t="s">
        <v>844</v>
      </c>
      <c r="C669" s="18" t="s">
        <v>26</v>
      </c>
      <c r="D669" s="16" t="s">
        <v>845</v>
      </c>
      <c r="E669" s="19" t="s">
        <v>331</v>
      </c>
      <c r="F669" s="18">
        <v>2</v>
      </c>
      <c r="G669" s="20">
        <f t="shared" si="158"/>
        <v>0</v>
      </c>
      <c r="H669" s="20">
        <f t="shared" si="159"/>
        <v>37.67</v>
      </c>
      <c r="I669" s="20">
        <f t="shared" si="161"/>
        <v>75.34</v>
      </c>
      <c r="J669" s="20">
        <v>35.880000000000003</v>
      </c>
      <c r="K669" s="20">
        <v>4813.2</v>
      </c>
      <c r="L669" s="20">
        <f t="shared" si="156"/>
        <v>90.66</v>
      </c>
      <c r="M669" s="138">
        <f t="shared" ca="1" si="160"/>
        <v>6.6962100509535272E-6</v>
      </c>
    </row>
    <row r="670" spans="1:13" ht="39" customHeight="1" x14ac:dyDescent="0.2">
      <c r="A670" s="137" t="s">
        <v>4201</v>
      </c>
      <c r="B670" s="17" t="s">
        <v>4056</v>
      </c>
      <c r="C670" s="18" t="s">
        <v>26</v>
      </c>
      <c r="D670" s="16" t="s">
        <v>4057</v>
      </c>
      <c r="E670" s="19" t="s">
        <v>331</v>
      </c>
      <c r="F670" s="18">
        <v>1</v>
      </c>
      <c r="G670" s="20">
        <f t="shared" si="158"/>
        <v>0</v>
      </c>
      <c r="H670" s="20">
        <f t="shared" si="159"/>
        <v>50.6</v>
      </c>
      <c r="I670" s="20">
        <f t="shared" si="161"/>
        <v>50.6</v>
      </c>
      <c r="J670" s="20">
        <v>35.880000000000003</v>
      </c>
      <c r="K670" s="20">
        <v>4813.2</v>
      </c>
      <c r="L670" s="20">
        <f t="shared" si="156"/>
        <v>60.89</v>
      </c>
      <c r="M670" s="138">
        <f t="shared" ca="1" si="160"/>
        <v>4.4973773439505878E-6</v>
      </c>
    </row>
    <row r="671" spans="1:13" ht="26.1" customHeight="1" x14ac:dyDescent="0.2">
      <c r="A671" s="137" t="s">
        <v>4202</v>
      </c>
      <c r="B671" s="17" t="s">
        <v>4059</v>
      </c>
      <c r="C671" s="18" t="s">
        <v>26</v>
      </c>
      <c r="D671" s="16" t="s">
        <v>4060</v>
      </c>
      <c r="E671" s="19" t="s">
        <v>331</v>
      </c>
      <c r="F671" s="18">
        <v>35</v>
      </c>
      <c r="G671" s="20">
        <f t="shared" si="158"/>
        <v>5.4399999999999995</v>
      </c>
      <c r="H671" s="20">
        <f t="shared" si="159"/>
        <v>9.39</v>
      </c>
      <c r="I671" s="20">
        <f t="shared" si="161"/>
        <v>519.04999999999995</v>
      </c>
      <c r="J671" s="20">
        <v>35.880000000000003</v>
      </c>
      <c r="K671" s="20">
        <v>4813.2</v>
      </c>
      <c r="L671" s="20">
        <f t="shared" si="156"/>
        <v>624.62</v>
      </c>
      <c r="M671" s="138">
        <f t="shared" ca="1" si="160"/>
        <v>4.6134863468195371E-5</v>
      </c>
    </row>
    <row r="672" spans="1:13" ht="51.95" customHeight="1" x14ac:dyDescent="0.2">
      <c r="A672" s="137" t="s">
        <v>4203</v>
      </c>
      <c r="B672" s="17" t="s">
        <v>4135</v>
      </c>
      <c r="C672" s="18" t="s">
        <v>26</v>
      </c>
      <c r="D672" s="16" t="s">
        <v>4136</v>
      </c>
      <c r="E672" s="19" t="s">
        <v>331</v>
      </c>
      <c r="F672" s="18">
        <v>1</v>
      </c>
      <c r="G672" s="20">
        <f t="shared" si="158"/>
        <v>27.68</v>
      </c>
      <c r="H672" s="20">
        <f t="shared" si="159"/>
        <v>542.84</v>
      </c>
      <c r="I672" s="20">
        <f t="shared" si="161"/>
        <v>570.52</v>
      </c>
      <c r="J672" s="20">
        <v>35.880000000000003</v>
      </c>
      <c r="K672" s="20">
        <v>4813.2</v>
      </c>
      <c r="L672" s="20">
        <f t="shared" si="156"/>
        <v>686.56</v>
      </c>
      <c r="M672" s="138">
        <f t="shared" ca="1" si="160"/>
        <v>5.0709794535436283E-5</v>
      </c>
    </row>
    <row r="673" spans="1:13" ht="51.95" customHeight="1" x14ac:dyDescent="0.2">
      <c r="A673" s="137" t="s">
        <v>4204</v>
      </c>
      <c r="B673" s="17" t="s">
        <v>4138</v>
      </c>
      <c r="C673" s="18" t="s">
        <v>26</v>
      </c>
      <c r="D673" s="16" t="s">
        <v>4139</v>
      </c>
      <c r="E673" s="19" t="s">
        <v>331</v>
      </c>
      <c r="F673" s="18">
        <v>1</v>
      </c>
      <c r="G673" s="20">
        <f t="shared" si="158"/>
        <v>27.89</v>
      </c>
      <c r="H673" s="20">
        <f t="shared" si="159"/>
        <v>790.55000000000007</v>
      </c>
      <c r="I673" s="20">
        <f t="shared" si="161"/>
        <v>818.44</v>
      </c>
      <c r="J673" s="20">
        <v>35.880000000000003</v>
      </c>
      <c r="K673" s="20">
        <v>4813.2</v>
      </c>
      <c r="L673" s="20">
        <f t="shared" si="156"/>
        <v>984.91</v>
      </c>
      <c r="M673" s="138">
        <f t="shared" ca="1" si="160"/>
        <v>7.2746131053216833E-5</v>
      </c>
    </row>
    <row r="674" spans="1:13" ht="39" customHeight="1" x14ac:dyDescent="0.2">
      <c r="A674" s="137" t="s">
        <v>4205</v>
      </c>
      <c r="B674" s="17" t="s">
        <v>4206</v>
      </c>
      <c r="C674" s="18" t="s">
        <v>26</v>
      </c>
      <c r="D674" s="16" t="s">
        <v>4207</v>
      </c>
      <c r="E674" s="19" t="s">
        <v>331</v>
      </c>
      <c r="F674" s="18">
        <v>18</v>
      </c>
      <c r="G674" s="20">
        <f t="shared" si="158"/>
        <v>0</v>
      </c>
      <c r="H674" s="20">
        <f t="shared" si="159"/>
        <v>37.700000000000003</v>
      </c>
      <c r="I674" s="20">
        <f t="shared" si="161"/>
        <v>678.6</v>
      </c>
      <c r="J674" s="20">
        <v>35.880000000000003</v>
      </c>
      <c r="K674" s="20">
        <v>4813.2</v>
      </c>
      <c r="L674" s="20">
        <f t="shared" si="156"/>
        <v>816.62</v>
      </c>
      <c r="M674" s="138">
        <f t="shared" ca="1" si="160"/>
        <v>6.0316115726998341E-5</v>
      </c>
    </row>
    <row r="675" spans="1:13" ht="39" customHeight="1" x14ac:dyDescent="0.2">
      <c r="A675" s="137" t="s">
        <v>4208</v>
      </c>
      <c r="B675" s="17" t="s">
        <v>4209</v>
      </c>
      <c r="C675" s="18" t="s">
        <v>26</v>
      </c>
      <c r="D675" s="16" t="s">
        <v>4210</v>
      </c>
      <c r="E675" s="19" t="s">
        <v>331</v>
      </c>
      <c r="F675" s="18">
        <v>5</v>
      </c>
      <c r="G675" s="20">
        <f t="shared" si="158"/>
        <v>0</v>
      </c>
      <c r="H675" s="20">
        <f t="shared" si="159"/>
        <v>39.44</v>
      </c>
      <c r="I675" s="20">
        <f t="shared" si="161"/>
        <v>197.2</v>
      </c>
      <c r="J675" s="20">
        <v>35.880000000000003</v>
      </c>
      <c r="K675" s="20">
        <v>4813.2</v>
      </c>
      <c r="L675" s="20">
        <f t="shared" si="156"/>
        <v>237.31</v>
      </c>
      <c r="M675" s="138">
        <f t="shared" ca="1" si="160"/>
        <v>1.7527880070502774E-5</v>
      </c>
    </row>
    <row r="676" spans="1:13" ht="39" customHeight="1" x14ac:dyDescent="0.2">
      <c r="A676" s="137" t="s">
        <v>4211</v>
      </c>
      <c r="B676" s="17" t="s">
        <v>4212</v>
      </c>
      <c r="C676" s="18" t="s">
        <v>26</v>
      </c>
      <c r="D676" s="16" t="s">
        <v>4213</v>
      </c>
      <c r="E676" s="19" t="s">
        <v>331</v>
      </c>
      <c r="F676" s="18">
        <v>36</v>
      </c>
      <c r="G676" s="20">
        <f t="shared" si="158"/>
        <v>0</v>
      </c>
      <c r="H676" s="20">
        <f t="shared" si="159"/>
        <v>25.94</v>
      </c>
      <c r="I676" s="20">
        <f t="shared" si="161"/>
        <v>933.84</v>
      </c>
      <c r="J676" s="20">
        <v>35.880000000000003</v>
      </c>
      <c r="K676" s="20">
        <v>4813.2</v>
      </c>
      <c r="L676" s="20">
        <f t="shared" si="156"/>
        <v>1123.78</v>
      </c>
      <c r="M676" s="138">
        <f t="shared" ca="1" si="160"/>
        <v>8.3003164913529167E-5</v>
      </c>
    </row>
    <row r="677" spans="1:13" ht="39" customHeight="1" x14ac:dyDescent="0.2">
      <c r="A677" s="137" t="s">
        <v>4214</v>
      </c>
      <c r="B677" s="17" t="s">
        <v>4215</v>
      </c>
      <c r="C677" s="18" t="s">
        <v>26</v>
      </c>
      <c r="D677" s="16" t="s">
        <v>4216</v>
      </c>
      <c r="E677" s="19" t="s">
        <v>331</v>
      </c>
      <c r="F677" s="18">
        <v>43</v>
      </c>
      <c r="G677" s="20">
        <f t="shared" si="158"/>
        <v>0</v>
      </c>
      <c r="H677" s="20">
        <f t="shared" si="159"/>
        <v>29.22</v>
      </c>
      <c r="I677" s="20">
        <f t="shared" si="161"/>
        <v>1256.46</v>
      </c>
      <c r="J677" s="20">
        <v>35.880000000000003</v>
      </c>
      <c r="K677" s="20">
        <v>4813.2</v>
      </c>
      <c r="L677" s="20">
        <f t="shared" si="156"/>
        <v>1512.02</v>
      </c>
      <c r="M677" s="138">
        <f t="shared" ca="1" si="160"/>
        <v>1.1167883875185035E-4</v>
      </c>
    </row>
    <row r="678" spans="1:13" ht="26.1" customHeight="1" x14ac:dyDescent="0.2">
      <c r="A678" s="137" t="s">
        <v>4217</v>
      </c>
      <c r="B678" s="17" t="s">
        <v>4132</v>
      </c>
      <c r="C678" s="18" t="s">
        <v>26</v>
      </c>
      <c r="D678" s="16" t="s">
        <v>4133</v>
      </c>
      <c r="E678" s="19" t="s">
        <v>331</v>
      </c>
      <c r="F678" s="18">
        <v>84</v>
      </c>
      <c r="G678" s="20">
        <f t="shared" si="158"/>
        <v>8.16</v>
      </c>
      <c r="H678" s="20">
        <f t="shared" si="159"/>
        <v>18.16</v>
      </c>
      <c r="I678" s="20">
        <f t="shared" si="161"/>
        <v>2210.88</v>
      </c>
      <c r="J678" s="20">
        <v>35.880000000000003</v>
      </c>
      <c r="K678" s="20">
        <v>4813.2</v>
      </c>
      <c r="L678" s="20">
        <f t="shared" si="156"/>
        <v>2660.57</v>
      </c>
      <c r="M678" s="138">
        <f t="shared" ca="1" si="160"/>
        <v>1.9651153292814279E-4</v>
      </c>
    </row>
    <row r="679" spans="1:13" ht="26.1" customHeight="1" x14ac:dyDescent="0.2">
      <c r="A679" s="137" t="s">
        <v>4777</v>
      </c>
      <c r="B679" s="17" t="s">
        <v>4778</v>
      </c>
      <c r="C679" s="18" t="s">
        <v>167</v>
      </c>
      <c r="D679" s="16" t="s">
        <v>4779</v>
      </c>
      <c r="E679" s="19" t="s">
        <v>331</v>
      </c>
      <c r="F679" s="18">
        <v>1</v>
      </c>
      <c r="G679" s="20">
        <f t="shared" si="158"/>
        <v>0</v>
      </c>
      <c r="H679" s="20">
        <f t="shared" si="159"/>
        <v>96.33</v>
      </c>
      <c r="I679" s="20">
        <f t="shared" si="161"/>
        <v>96.33</v>
      </c>
      <c r="J679" s="20">
        <v>35.880000000000003</v>
      </c>
      <c r="K679" s="20">
        <v>4813.2</v>
      </c>
      <c r="L679" s="20">
        <f t="shared" si="156"/>
        <v>115.92</v>
      </c>
      <c r="M679" s="138">
        <f t="shared" ca="1" si="160"/>
        <v>8.5619310512522932E-6</v>
      </c>
    </row>
    <row r="680" spans="1:13" ht="26.1" customHeight="1" x14ac:dyDescent="0.2">
      <c r="A680" s="137" t="s">
        <v>4811</v>
      </c>
      <c r="B680" s="17" t="s">
        <v>4793</v>
      </c>
      <c r="C680" s="18" t="s">
        <v>167</v>
      </c>
      <c r="D680" s="16" t="s">
        <v>4794</v>
      </c>
      <c r="E680" s="19" t="s">
        <v>331</v>
      </c>
      <c r="F680" s="18">
        <v>40</v>
      </c>
      <c r="G680" s="20">
        <f t="shared" si="158"/>
        <v>0</v>
      </c>
      <c r="H680" s="20">
        <f t="shared" si="159"/>
        <v>3.89</v>
      </c>
      <c r="I680" s="20">
        <f t="shared" si="161"/>
        <v>155.6</v>
      </c>
      <c r="J680" s="20">
        <v>35.880000000000003</v>
      </c>
      <c r="K680" s="20">
        <v>4813.2</v>
      </c>
      <c r="L680" s="20">
        <f t="shared" si="156"/>
        <v>187.24</v>
      </c>
      <c r="M680" s="138">
        <f t="shared" ca="1" si="160"/>
        <v>1.3829675379886813E-5</v>
      </c>
    </row>
    <row r="681" spans="1:13" ht="26.1" customHeight="1" x14ac:dyDescent="0.2">
      <c r="A681" s="137" t="s">
        <v>4812</v>
      </c>
      <c r="B681" s="17" t="s">
        <v>4809</v>
      </c>
      <c r="C681" s="18" t="s">
        <v>167</v>
      </c>
      <c r="D681" s="16" t="s">
        <v>4810</v>
      </c>
      <c r="E681" s="19" t="s">
        <v>331</v>
      </c>
      <c r="F681" s="18">
        <v>42</v>
      </c>
      <c r="G681" s="20">
        <f t="shared" si="158"/>
        <v>0</v>
      </c>
      <c r="H681" s="20">
        <f t="shared" si="159"/>
        <v>94.77</v>
      </c>
      <c r="I681" s="20">
        <f t="shared" si="161"/>
        <v>3980.34</v>
      </c>
      <c r="J681" s="20">
        <v>35.880000000000003</v>
      </c>
      <c r="K681" s="20">
        <v>4813.2</v>
      </c>
      <c r="L681" s="20">
        <f t="shared" si="156"/>
        <v>4789.9399999999996</v>
      </c>
      <c r="M681" s="138">
        <f t="shared" ca="1" si="160"/>
        <v>3.5378826794026401E-4</v>
      </c>
    </row>
    <row r="682" spans="1:13" ht="51.95" customHeight="1" x14ac:dyDescent="0.2">
      <c r="A682" s="137" t="s">
        <v>4813</v>
      </c>
      <c r="B682" s="17" t="s">
        <v>4814</v>
      </c>
      <c r="C682" s="18" t="s">
        <v>167</v>
      </c>
      <c r="D682" s="16" t="s">
        <v>4815</v>
      </c>
      <c r="E682" s="19" t="s">
        <v>331</v>
      </c>
      <c r="F682" s="18">
        <v>16</v>
      </c>
      <c r="G682" s="20">
        <f t="shared" si="158"/>
        <v>0</v>
      </c>
      <c r="H682" s="20">
        <f t="shared" si="159"/>
        <v>402.28</v>
      </c>
      <c r="I682" s="20">
        <f t="shared" si="161"/>
        <v>6436.48</v>
      </c>
      <c r="J682" s="20">
        <v>35.880000000000003</v>
      </c>
      <c r="K682" s="20">
        <v>4813.2</v>
      </c>
      <c r="L682" s="20">
        <f t="shared" si="156"/>
        <v>7745.66</v>
      </c>
      <c r="M682" s="138">
        <f t="shared" ca="1" si="160"/>
        <v>5.7209978318187402E-4</v>
      </c>
    </row>
    <row r="683" spans="1:13" ht="26.1" customHeight="1" x14ac:dyDescent="0.2">
      <c r="A683" s="137" t="s">
        <v>4816</v>
      </c>
      <c r="B683" s="17" t="s">
        <v>4817</v>
      </c>
      <c r="C683" s="18" t="s">
        <v>167</v>
      </c>
      <c r="D683" s="16" t="s">
        <v>4818</v>
      </c>
      <c r="E683" s="19" t="s">
        <v>331</v>
      </c>
      <c r="F683" s="18">
        <v>12</v>
      </c>
      <c r="G683" s="20">
        <f t="shared" si="158"/>
        <v>0</v>
      </c>
      <c r="H683" s="20">
        <f t="shared" si="159"/>
        <v>10.53</v>
      </c>
      <c r="I683" s="20">
        <f t="shared" si="161"/>
        <v>126.36</v>
      </c>
      <c r="J683" s="20">
        <v>35.880000000000003</v>
      </c>
      <c r="K683" s="20">
        <v>4813.2</v>
      </c>
      <c r="L683" s="20">
        <f t="shared" si="156"/>
        <v>152.06</v>
      </c>
      <c r="M683" s="138">
        <f t="shared" ca="1" si="160"/>
        <v>1.123125634621656E-5</v>
      </c>
    </row>
    <row r="684" spans="1:13" ht="24" customHeight="1" x14ac:dyDescent="0.2">
      <c r="A684" s="142" t="s">
        <v>4218</v>
      </c>
      <c r="B684" s="28"/>
      <c r="C684" s="28"/>
      <c r="D684" s="27" t="s">
        <v>4219</v>
      </c>
      <c r="E684" s="28"/>
      <c r="F684" s="28"/>
      <c r="G684" s="28"/>
      <c r="H684" s="28"/>
      <c r="I684" s="20">
        <f t="shared" si="161"/>
        <v>0</v>
      </c>
      <c r="J684" s="29"/>
      <c r="K684" s="29"/>
      <c r="L684" s="30">
        <f>SUM(L685:L733)</f>
        <v>60180.400000000009</v>
      </c>
      <c r="M684" s="143">
        <f ca="1">SUM(M685:M733)</f>
        <v>4.4449657991440959E-3</v>
      </c>
    </row>
    <row r="685" spans="1:13" ht="24" customHeight="1" x14ac:dyDescent="0.2">
      <c r="A685" s="137" t="s">
        <v>4220</v>
      </c>
      <c r="B685" s="17" t="s">
        <v>798</v>
      </c>
      <c r="C685" s="18" t="s">
        <v>15</v>
      </c>
      <c r="D685" s="16" t="s">
        <v>799</v>
      </c>
      <c r="E685" s="19" t="s">
        <v>18</v>
      </c>
      <c r="F685" s="18">
        <v>208</v>
      </c>
      <c r="G685" s="20">
        <f t="shared" ref="G685:G716" si="162">VLOOKUP(A685,ORCA,11,0)</f>
        <v>0</v>
      </c>
      <c r="H685" s="20">
        <f t="shared" ref="H685:H716" si="163">VLOOKUP(A685,ORCA,12,0)</f>
        <v>7.0000000000000007E-2</v>
      </c>
      <c r="I685" s="20">
        <f t="shared" si="161"/>
        <v>14.56</v>
      </c>
      <c r="J685" s="20">
        <v>35.880000000000003</v>
      </c>
      <c r="K685" s="20">
        <v>4813.2</v>
      </c>
      <c r="L685" s="20">
        <f t="shared" si="156"/>
        <v>17.52</v>
      </c>
      <c r="M685" s="138">
        <f t="shared" ref="M685:M716" ca="1" si="164">L685/L$1838</f>
        <v>1.2940392686157709E-6</v>
      </c>
    </row>
    <row r="686" spans="1:13" ht="24" customHeight="1" x14ac:dyDescent="0.2">
      <c r="A686" s="137" t="s">
        <v>4221</v>
      </c>
      <c r="B686" s="17" t="s">
        <v>867</v>
      </c>
      <c r="C686" s="18" t="s">
        <v>15</v>
      </c>
      <c r="D686" s="16" t="s">
        <v>868</v>
      </c>
      <c r="E686" s="19" t="s">
        <v>18</v>
      </c>
      <c r="F686" s="18">
        <v>6</v>
      </c>
      <c r="G686" s="20">
        <f t="shared" si="162"/>
        <v>0.32</v>
      </c>
      <c r="H686" s="20">
        <f t="shared" si="163"/>
        <v>1.3499999999999999</v>
      </c>
      <c r="I686" s="20">
        <f t="shared" si="161"/>
        <v>10.02</v>
      </c>
      <c r="J686" s="20">
        <v>35.880000000000003</v>
      </c>
      <c r="K686" s="20">
        <v>4813.2</v>
      </c>
      <c r="L686" s="20">
        <f t="shared" si="156"/>
        <v>12.05</v>
      </c>
      <c r="M686" s="138">
        <f t="shared" ca="1" si="164"/>
        <v>8.9002130061758223E-7</v>
      </c>
    </row>
    <row r="687" spans="1:13" ht="24" customHeight="1" x14ac:dyDescent="0.2">
      <c r="A687" s="137" t="s">
        <v>4222</v>
      </c>
      <c r="B687" s="17" t="s">
        <v>869</v>
      </c>
      <c r="C687" s="18" t="s">
        <v>15</v>
      </c>
      <c r="D687" s="16" t="s">
        <v>870</v>
      </c>
      <c r="E687" s="19" t="s">
        <v>18</v>
      </c>
      <c r="F687" s="18">
        <v>320</v>
      </c>
      <c r="G687" s="20">
        <f t="shared" si="162"/>
        <v>0.32</v>
      </c>
      <c r="H687" s="20">
        <f t="shared" si="163"/>
        <v>1.28</v>
      </c>
      <c r="I687" s="20">
        <f t="shared" si="161"/>
        <v>512</v>
      </c>
      <c r="J687" s="20">
        <v>35.880000000000003</v>
      </c>
      <c r="K687" s="20">
        <v>4813.2</v>
      </c>
      <c r="L687" s="20">
        <f t="shared" si="156"/>
        <v>616.14</v>
      </c>
      <c r="M687" s="138">
        <f t="shared" ca="1" si="164"/>
        <v>4.5508524826764904E-5</v>
      </c>
    </row>
    <row r="688" spans="1:13" ht="24" customHeight="1" x14ac:dyDescent="0.2">
      <c r="A688" s="137" t="s">
        <v>4223</v>
      </c>
      <c r="B688" s="17" t="s">
        <v>801</v>
      </c>
      <c r="C688" s="18" t="s">
        <v>15</v>
      </c>
      <c r="D688" s="16" t="s">
        <v>802</v>
      </c>
      <c r="E688" s="19" t="s">
        <v>18</v>
      </c>
      <c r="F688" s="18">
        <v>820</v>
      </c>
      <c r="G688" s="20">
        <f t="shared" si="162"/>
        <v>0.51</v>
      </c>
      <c r="H688" s="20">
        <f t="shared" si="163"/>
        <v>0.16000000000000003</v>
      </c>
      <c r="I688" s="20">
        <f t="shared" si="161"/>
        <v>549.4</v>
      </c>
      <c r="J688" s="20">
        <v>35.880000000000003</v>
      </c>
      <c r="K688" s="20">
        <v>4813.2</v>
      </c>
      <c r="L688" s="20">
        <f t="shared" si="156"/>
        <v>661.14</v>
      </c>
      <c r="M688" s="138">
        <f t="shared" ca="1" si="164"/>
        <v>4.883225582492185E-5</v>
      </c>
    </row>
    <row r="689" spans="1:13" ht="24" customHeight="1" x14ac:dyDescent="0.2">
      <c r="A689" s="137" t="s">
        <v>4224</v>
      </c>
      <c r="B689" s="17" t="s">
        <v>4148</v>
      </c>
      <c r="C689" s="18" t="s">
        <v>15</v>
      </c>
      <c r="D689" s="16" t="s">
        <v>4149</v>
      </c>
      <c r="E689" s="19" t="s">
        <v>54</v>
      </c>
      <c r="F689" s="18">
        <v>6</v>
      </c>
      <c r="G689" s="20">
        <f t="shared" si="162"/>
        <v>2.6100000000000003</v>
      </c>
      <c r="H689" s="20">
        <f t="shared" si="163"/>
        <v>2.6499999999999995</v>
      </c>
      <c r="I689" s="20">
        <f t="shared" si="161"/>
        <v>31.56</v>
      </c>
      <c r="J689" s="20">
        <v>35.880000000000003</v>
      </c>
      <c r="K689" s="20">
        <v>4813.2</v>
      </c>
      <c r="L689" s="20">
        <f t="shared" si="156"/>
        <v>37.97</v>
      </c>
      <c r="M689" s="138">
        <f t="shared" ca="1" si="164"/>
        <v>2.804490355555983E-6</v>
      </c>
    </row>
    <row r="690" spans="1:13" ht="24" customHeight="1" x14ac:dyDescent="0.2">
      <c r="A690" s="137" t="s">
        <v>4225</v>
      </c>
      <c r="B690" s="17" t="s">
        <v>3974</v>
      </c>
      <c r="C690" s="18" t="s">
        <v>15</v>
      </c>
      <c r="D690" s="16" t="s">
        <v>3975</v>
      </c>
      <c r="E690" s="19" t="s">
        <v>54</v>
      </c>
      <c r="F690" s="18">
        <v>381</v>
      </c>
      <c r="G690" s="20">
        <f t="shared" si="162"/>
        <v>2.6100000000000003</v>
      </c>
      <c r="H690" s="20">
        <f t="shared" si="163"/>
        <v>1.96</v>
      </c>
      <c r="I690" s="20">
        <f t="shared" si="161"/>
        <v>1741.17</v>
      </c>
      <c r="J690" s="20">
        <v>35.880000000000003</v>
      </c>
      <c r="K690" s="20">
        <v>4813.2</v>
      </c>
      <c r="L690" s="20">
        <f t="shared" ref="L690:L753" si="165">TRUNC((I690*(1+$M$6)),2)</f>
        <v>2095.3200000000002</v>
      </c>
      <c r="M690" s="138">
        <f t="shared" ca="1" si="164"/>
        <v>1.5476177855684918E-4</v>
      </c>
    </row>
    <row r="691" spans="1:13" ht="24" customHeight="1" x14ac:dyDescent="0.2">
      <c r="A691" s="137" t="s">
        <v>4226</v>
      </c>
      <c r="B691" s="17" t="s">
        <v>3976</v>
      </c>
      <c r="C691" s="18" t="s">
        <v>15</v>
      </c>
      <c r="D691" s="16" t="s">
        <v>3977</v>
      </c>
      <c r="E691" s="19" t="s">
        <v>54</v>
      </c>
      <c r="F691" s="18">
        <v>211</v>
      </c>
      <c r="G691" s="20">
        <f t="shared" si="162"/>
        <v>11.1</v>
      </c>
      <c r="H691" s="20">
        <f t="shared" si="163"/>
        <v>7.76</v>
      </c>
      <c r="I691" s="20">
        <f t="shared" si="161"/>
        <v>3979.46</v>
      </c>
      <c r="J691" s="20">
        <v>35.880000000000003</v>
      </c>
      <c r="K691" s="20">
        <v>4813.2</v>
      </c>
      <c r="L691" s="20">
        <f t="shared" si="165"/>
        <v>4788.88</v>
      </c>
      <c r="M691" s="138">
        <f t="shared" ca="1" si="164"/>
        <v>3.5370997561008524E-4</v>
      </c>
    </row>
    <row r="692" spans="1:13" ht="24" customHeight="1" x14ac:dyDescent="0.2">
      <c r="A692" s="137" t="s">
        <v>4227</v>
      </c>
      <c r="B692" s="17" t="s">
        <v>4153</v>
      </c>
      <c r="C692" s="18" t="s">
        <v>15</v>
      </c>
      <c r="D692" s="16" t="s">
        <v>4154</v>
      </c>
      <c r="E692" s="19" t="s">
        <v>54</v>
      </c>
      <c r="F692" s="18">
        <v>668</v>
      </c>
      <c r="G692" s="20">
        <f t="shared" si="162"/>
        <v>0.97</v>
      </c>
      <c r="H692" s="20">
        <f t="shared" si="163"/>
        <v>0.24</v>
      </c>
      <c r="I692" s="20">
        <f t="shared" si="161"/>
        <v>808.28</v>
      </c>
      <c r="J692" s="20">
        <v>35.880000000000003</v>
      </c>
      <c r="K692" s="20">
        <v>4813.2</v>
      </c>
      <c r="L692" s="20">
        <f t="shared" si="165"/>
        <v>972.68</v>
      </c>
      <c r="M692" s="138">
        <f t="shared" ca="1" si="164"/>
        <v>7.1842814828606627E-5</v>
      </c>
    </row>
    <row r="693" spans="1:13" ht="24" customHeight="1" x14ac:dyDescent="0.2">
      <c r="A693" s="137" t="s">
        <v>4228</v>
      </c>
      <c r="B693" s="17" t="s">
        <v>4077</v>
      </c>
      <c r="C693" s="18" t="s">
        <v>15</v>
      </c>
      <c r="D693" s="16" t="s">
        <v>4078</v>
      </c>
      <c r="E693" s="19" t="s">
        <v>18</v>
      </c>
      <c r="F693" s="18">
        <v>2</v>
      </c>
      <c r="G693" s="20">
        <f t="shared" si="162"/>
        <v>4.5599999999999996</v>
      </c>
      <c r="H693" s="20">
        <f t="shared" si="163"/>
        <v>4.88</v>
      </c>
      <c r="I693" s="20">
        <f t="shared" si="161"/>
        <v>18.88</v>
      </c>
      <c r="J693" s="20">
        <v>35.880000000000003</v>
      </c>
      <c r="K693" s="20">
        <v>4813.2</v>
      </c>
      <c r="L693" s="20">
        <f t="shared" si="165"/>
        <v>22.72</v>
      </c>
      <c r="M693" s="138">
        <f t="shared" ca="1" si="164"/>
        <v>1.6781148506250179E-6</v>
      </c>
    </row>
    <row r="694" spans="1:13" ht="24" customHeight="1" x14ac:dyDescent="0.2">
      <c r="A694" s="137" t="s">
        <v>4229</v>
      </c>
      <c r="B694" s="17" t="s">
        <v>3980</v>
      </c>
      <c r="C694" s="18" t="s">
        <v>15</v>
      </c>
      <c r="D694" s="16" t="s">
        <v>3981</v>
      </c>
      <c r="E694" s="19" t="s">
        <v>18</v>
      </c>
      <c r="F694" s="18">
        <v>63</v>
      </c>
      <c r="G694" s="20">
        <f t="shared" si="162"/>
        <v>4.2300000000000004</v>
      </c>
      <c r="H694" s="20">
        <f t="shared" si="163"/>
        <v>4.1899999999999995</v>
      </c>
      <c r="I694" s="20">
        <f t="shared" si="161"/>
        <v>530.46</v>
      </c>
      <c r="J694" s="20">
        <v>35.880000000000003</v>
      </c>
      <c r="K694" s="20">
        <v>4813.2</v>
      </c>
      <c r="L694" s="20">
        <f t="shared" si="165"/>
        <v>638.35</v>
      </c>
      <c r="M694" s="138">
        <f t="shared" ca="1" si="164"/>
        <v>4.7148970726077479E-5</v>
      </c>
    </row>
    <row r="695" spans="1:13" ht="24" customHeight="1" x14ac:dyDescent="0.2">
      <c r="A695" s="137" t="s">
        <v>4230</v>
      </c>
      <c r="B695" s="17" t="s">
        <v>3917</v>
      </c>
      <c r="C695" s="18" t="s">
        <v>15</v>
      </c>
      <c r="D695" s="16" t="s">
        <v>3918</v>
      </c>
      <c r="E695" s="19" t="s">
        <v>18</v>
      </c>
      <c r="F695" s="18">
        <v>2</v>
      </c>
      <c r="G695" s="20">
        <f t="shared" si="162"/>
        <v>5.2200000000000006</v>
      </c>
      <c r="H695" s="20">
        <f t="shared" si="163"/>
        <v>17.350000000000001</v>
      </c>
      <c r="I695" s="20">
        <f t="shared" si="161"/>
        <v>45.14</v>
      </c>
      <c r="J695" s="20">
        <v>35.880000000000003</v>
      </c>
      <c r="K695" s="20">
        <v>4813.2</v>
      </c>
      <c r="L695" s="20">
        <f t="shared" si="165"/>
        <v>54.32</v>
      </c>
      <c r="M695" s="138">
        <f t="shared" ca="1" si="164"/>
        <v>4.0121126182196737E-6</v>
      </c>
    </row>
    <row r="696" spans="1:13" ht="24" customHeight="1" x14ac:dyDescent="0.2">
      <c r="A696" s="137" t="s">
        <v>4231</v>
      </c>
      <c r="B696" s="17" t="s">
        <v>4082</v>
      </c>
      <c r="C696" s="18" t="s">
        <v>15</v>
      </c>
      <c r="D696" s="16" t="s">
        <v>4083</v>
      </c>
      <c r="E696" s="19" t="s">
        <v>18</v>
      </c>
      <c r="F696" s="18">
        <v>1</v>
      </c>
      <c r="G696" s="20">
        <f t="shared" si="162"/>
        <v>5.2200000000000006</v>
      </c>
      <c r="H696" s="20">
        <f t="shared" si="163"/>
        <v>24.369999999999997</v>
      </c>
      <c r="I696" s="20">
        <f t="shared" si="161"/>
        <v>29.59</v>
      </c>
      <c r="J696" s="20">
        <v>35.880000000000003</v>
      </c>
      <c r="K696" s="20">
        <v>4813.2</v>
      </c>
      <c r="L696" s="20">
        <f t="shared" si="165"/>
        <v>35.6</v>
      </c>
      <c r="M696" s="138">
        <f t="shared" ca="1" si="164"/>
        <v>2.6294405229863838E-6</v>
      </c>
    </row>
    <row r="697" spans="1:13" ht="26.1" customHeight="1" x14ac:dyDescent="0.2">
      <c r="A697" s="137" t="s">
        <v>4232</v>
      </c>
      <c r="B697" s="17" t="s">
        <v>865</v>
      </c>
      <c r="C697" s="18" t="s">
        <v>15</v>
      </c>
      <c r="D697" s="16" t="s">
        <v>866</v>
      </c>
      <c r="E697" s="19" t="s">
        <v>169</v>
      </c>
      <c r="F697" s="18">
        <v>51</v>
      </c>
      <c r="G697" s="20">
        <f t="shared" si="162"/>
        <v>10.45</v>
      </c>
      <c r="H697" s="20">
        <f t="shared" si="163"/>
        <v>22.88</v>
      </c>
      <c r="I697" s="20">
        <f t="shared" si="161"/>
        <v>1699.83</v>
      </c>
      <c r="J697" s="20">
        <v>35.880000000000003</v>
      </c>
      <c r="K697" s="20">
        <v>4813.2</v>
      </c>
      <c r="L697" s="20">
        <f t="shared" si="165"/>
        <v>2045.57</v>
      </c>
      <c r="M697" s="138">
        <f t="shared" ca="1" si="164"/>
        <v>1.5108720928666452E-4</v>
      </c>
    </row>
    <row r="698" spans="1:13" ht="24" customHeight="1" x14ac:dyDescent="0.2">
      <c r="A698" s="137" t="s">
        <v>4233</v>
      </c>
      <c r="B698" s="17" t="s">
        <v>4086</v>
      </c>
      <c r="C698" s="18" t="s">
        <v>15</v>
      </c>
      <c r="D698" s="16" t="s">
        <v>4087</v>
      </c>
      <c r="E698" s="19" t="s">
        <v>169</v>
      </c>
      <c r="F698" s="18">
        <v>9</v>
      </c>
      <c r="G698" s="20">
        <f t="shared" si="162"/>
        <v>13.06</v>
      </c>
      <c r="H698" s="20">
        <f t="shared" si="163"/>
        <v>9.4</v>
      </c>
      <c r="I698" s="20">
        <f t="shared" si="161"/>
        <v>202.14</v>
      </c>
      <c r="J698" s="20">
        <v>35.880000000000003</v>
      </c>
      <c r="K698" s="20">
        <v>4813.2</v>
      </c>
      <c r="L698" s="20">
        <f t="shared" si="165"/>
        <v>243.25</v>
      </c>
      <c r="M698" s="138">
        <f t="shared" ca="1" si="164"/>
        <v>1.7966612562259492E-5</v>
      </c>
    </row>
    <row r="699" spans="1:13" ht="24" customHeight="1" x14ac:dyDescent="0.2">
      <c r="A699" s="137" t="s">
        <v>4234</v>
      </c>
      <c r="B699" s="17" t="s">
        <v>3982</v>
      </c>
      <c r="C699" s="18" t="s">
        <v>15</v>
      </c>
      <c r="D699" s="16" t="s">
        <v>3983</v>
      </c>
      <c r="E699" s="19" t="s">
        <v>169</v>
      </c>
      <c r="F699" s="18">
        <v>480</v>
      </c>
      <c r="G699" s="20">
        <f t="shared" si="162"/>
        <v>9.7899999999999991</v>
      </c>
      <c r="H699" s="20">
        <f t="shared" si="163"/>
        <v>7.5800000000000018</v>
      </c>
      <c r="I699" s="20">
        <f t="shared" si="161"/>
        <v>8337.6</v>
      </c>
      <c r="J699" s="20">
        <v>35.880000000000003</v>
      </c>
      <c r="K699" s="20">
        <v>4813.2</v>
      </c>
      <c r="L699" s="20">
        <f t="shared" si="165"/>
        <v>10033.459999999999</v>
      </c>
      <c r="M699" s="138">
        <f t="shared" ca="1" si="164"/>
        <v>7.4107826712817304E-4</v>
      </c>
    </row>
    <row r="700" spans="1:13" ht="24" customHeight="1" x14ac:dyDescent="0.2">
      <c r="A700" s="137" t="s">
        <v>4235</v>
      </c>
      <c r="B700" s="17" t="s">
        <v>3923</v>
      </c>
      <c r="C700" s="18" t="s">
        <v>15</v>
      </c>
      <c r="D700" s="16" t="s">
        <v>3924</v>
      </c>
      <c r="E700" s="19" t="s">
        <v>18</v>
      </c>
      <c r="F700" s="18">
        <v>26</v>
      </c>
      <c r="G700" s="20">
        <f t="shared" si="162"/>
        <v>4.8900000000000006</v>
      </c>
      <c r="H700" s="20">
        <f t="shared" si="163"/>
        <v>2.4399999999999995</v>
      </c>
      <c r="I700" s="20">
        <f t="shared" si="161"/>
        <v>190.58</v>
      </c>
      <c r="J700" s="20">
        <v>35.880000000000003</v>
      </c>
      <c r="K700" s="20">
        <v>4813.2</v>
      </c>
      <c r="L700" s="20">
        <f t="shared" si="165"/>
        <v>229.34</v>
      </c>
      <c r="M700" s="138">
        <f t="shared" ca="1" si="164"/>
        <v>1.6939210380384756E-5</v>
      </c>
    </row>
    <row r="701" spans="1:13" ht="26.1" customHeight="1" x14ac:dyDescent="0.2">
      <c r="A701" s="137" t="s">
        <v>4236</v>
      </c>
      <c r="B701" s="17" t="s">
        <v>4091</v>
      </c>
      <c r="C701" s="18" t="s">
        <v>15</v>
      </c>
      <c r="D701" s="16" t="s">
        <v>4092</v>
      </c>
      <c r="E701" s="19" t="s">
        <v>18</v>
      </c>
      <c r="F701" s="18">
        <v>9</v>
      </c>
      <c r="G701" s="20">
        <f t="shared" si="162"/>
        <v>19.59</v>
      </c>
      <c r="H701" s="20">
        <f t="shared" si="163"/>
        <v>133.13</v>
      </c>
      <c r="I701" s="20">
        <f t="shared" si="161"/>
        <v>1374.48</v>
      </c>
      <c r="J701" s="20">
        <v>35.880000000000003</v>
      </c>
      <c r="K701" s="20">
        <v>4813.2</v>
      </c>
      <c r="L701" s="20">
        <f t="shared" si="165"/>
        <v>1654.04</v>
      </c>
      <c r="M701" s="138">
        <f t="shared" ca="1" si="164"/>
        <v>1.2216853378203366E-4</v>
      </c>
    </row>
    <row r="702" spans="1:13" ht="24" customHeight="1" x14ac:dyDescent="0.2">
      <c r="A702" s="137" t="s">
        <v>4237</v>
      </c>
      <c r="B702" s="17" t="s">
        <v>4101</v>
      </c>
      <c r="C702" s="18" t="s">
        <v>15</v>
      </c>
      <c r="D702" s="16" t="s">
        <v>4102</v>
      </c>
      <c r="E702" s="19" t="s">
        <v>18</v>
      </c>
      <c r="F702" s="18">
        <v>5</v>
      </c>
      <c r="G702" s="20">
        <f t="shared" si="162"/>
        <v>1.95</v>
      </c>
      <c r="H702" s="20">
        <f t="shared" si="163"/>
        <v>2.0999999999999996</v>
      </c>
      <c r="I702" s="20">
        <f t="shared" si="161"/>
        <v>20.25</v>
      </c>
      <c r="J702" s="20">
        <v>35.880000000000003</v>
      </c>
      <c r="K702" s="20">
        <v>4813.2</v>
      </c>
      <c r="L702" s="20">
        <f t="shared" si="165"/>
        <v>24.36</v>
      </c>
      <c r="M702" s="138">
        <f t="shared" ca="1" si="164"/>
        <v>1.7992463803356268E-6</v>
      </c>
    </row>
    <row r="703" spans="1:13" ht="24" customHeight="1" x14ac:dyDescent="0.2">
      <c r="A703" s="137" t="s">
        <v>4238</v>
      </c>
      <c r="B703" s="17" t="s">
        <v>3988</v>
      </c>
      <c r="C703" s="18" t="s">
        <v>15</v>
      </c>
      <c r="D703" s="16" t="s">
        <v>3989</v>
      </c>
      <c r="E703" s="19" t="s">
        <v>18</v>
      </c>
      <c r="F703" s="18">
        <v>223</v>
      </c>
      <c r="G703" s="20">
        <f t="shared" si="162"/>
        <v>1.3</v>
      </c>
      <c r="H703" s="20">
        <f t="shared" si="163"/>
        <v>1.57</v>
      </c>
      <c r="I703" s="20">
        <f t="shared" si="161"/>
        <v>640.01</v>
      </c>
      <c r="J703" s="20">
        <v>35.880000000000003</v>
      </c>
      <c r="K703" s="20">
        <v>4813.2</v>
      </c>
      <c r="L703" s="20">
        <f t="shared" si="165"/>
        <v>770.18</v>
      </c>
      <c r="M703" s="138">
        <f t="shared" ca="1" si="164"/>
        <v>5.6886025336900367E-5</v>
      </c>
    </row>
    <row r="704" spans="1:13" ht="24" customHeight="1" x14ac:dyDescent="0.2">
      <c r="A704" s="137" t="s">
        <v>4239</v>
      </c>
      <c r="B704" s="17" t="s">
        <v>1987</v>
      </c>
      <c r="C704" s="18" t="s">
        <v>15</v>
      </c>
      <c r="D704" s="16" t="s">
        <v>1988</v>
      </c>
      <c r="E704" s="19" t="s">
        <v>18</v>
      </c>
      <c r="F704" s="18">
        <v>820</v>
      </c>
      <c r="G704" s="20">
        <f t="shared" si="162"/>
        <v>0.32</v>
      </c>
      <c r="H704" s="20">
        <f t="shared" si="163"/>
        <v>0.10999999999999999</v>
      </c>
      <c r="I704" s="20">
        <f t="shared" si="161"/>
        <v>352.6</v>
      </c>
      <c r="J704" s="20">
        <v>35.880000000000003</v>
      </c>
      <c r="K704" s="20">
        <v>4813.2</v>
      </c>
      <c r="L704" s="20">
        <f t="shared" si="165"/>
        <v>424.31</v>
      </c>
      <c r="M704" s="138">
        <f t="shared" ca="1" si="164"/>
        <v>3.1339828885066086E-5</v>
      </c>
    </row>
    <row r="705" spans="1:13" ht="26.1" customHeight="1" x14ac:dyDescent="0.2">
      <c r="A705" s="137" t="s">
        <v>4240</v>
      </c>
      <c r="B705" s="17" t="s">
        <v>804</v>
      </c>
      <c r="C705" s="18" t="s">
        <v>15</v>
      </c>
      <c r="D705" s="16" t="s">
        <v>805</v>
      </c>
      <c r="E705" s="19" t="s">
        <v>18</v>
      </c>
      <c r="F705" s="18">
        <v>208</v>
      </c>
      <c r="G705" s="20">
        <f t="shared" si="162"/>
        <v>0.2</v>
      </c>
      <c r="H705" s="20">
        <f t="shared" si="163"/>
        <v>0.22999999999999998</v>
      </c>
      <c r="I705" s="20">
        <f t="shared" si="161"/>
        <v>89.44</v>
      </c>
      <c r="J705" s="20">
        <v>35.880000000000003</v>
      </c>
      <c r="K705" s="20">
        <v>4813.2</v>
      </c>
      <c r="L705" s="20">
        <f t="shared" si="165"/>
        <v>107.63</v>
      </c>
      <c r="M705" s="138">
        <f t="shared" ca="1" si="164"/>
        <v>7.9496259407029354E-6</v>
      </c>
    </row>
    <row r="706" spans="1:13" ht="24" customHeight="1" x14ac:dyDescent="0.2">
      <c r="A706" s="137" t="s">
        <v>4241</v>
      </c>
      <c r="B706" s="17" t="s">
        <v>807</v>
      </c>
      <c r="C706" s="18" t="s">
        <v>15</v>
      </c>
      <c r="D706" s="16" t="s">
        <v>808</v>
      </c>
      <c r="E706" s="19" t="s">
        <v>18</v>
      </c>
      <c r="F706" s="18">
        <v>208</v>
      </c>
      <c r="G706" s="20">
        <f t="shared" si="162"/>
        <v>0.2</v>
      </c>
      <c r="H706" s="20">
        <f t="shared" si="163"/>
        <v>0.14000000000000001</v>
      </c>
      <c r="I706" s="20">
        <f t="shared" si="161"/>
        <v>70.72</v>
      </c>
      <c r="J706" s="20">
        <v>35.880000000000003</v>
      </c>
      <c r="K706" s="20">
        <v>4813.2</v>
      </c>
      <c r="L706" s="20">
        <f t="shared" si="165"/>
        <v>85.1</v>
      </c>
      <c r="M706" s="138">
        <f t="shared" ca="1" si="164"/>
        <v>6.2855446209590241E-6</v>
      </c>
    </row>
    <row r="707" spans="1:13" ht="24" customHeight="1" x14ac:dyDescent="0.2">
      <c r="A707" s="137" t="s">
        <v>4242</v>
      </c>
      <c r="B707" s="17" t="s">
        <v>863</v>
      </c>
      <c r="C707" s="18" t="s">
        <v>15</v>
      </c>
      <c r="D707" s="16" t="s">
        <v>864</v>
      </c>
      <c r="E707" s="19" t="s">
        <v>18</v>
      </c>
      <c r="F707" s="18">
        <v>2</v>
      </c>
      <c r="G707" s="20">
        <f t="shared" si="162"/>
        <v>3.91</v>
      </c>
      <c r="H707" s="20">
        <f t="shared" si="163"/>
        <v>2.2800000000000002</v>
      </c>
      <c r="I707" s="20">
        <f t="shared" si="161"/>
        <v>12.38</v>
      </c>
      <c r="J707" s="20">
        <v>35.880000000000003</v>
      </c>
      <c r="K707" s="20">
        <v>4813.2</v>
      </c>
      <c r="L707" s="20">
        <f t="shared" si="165"/>
        <v>14.89</v>
      </c>
      <c r="M707" s="138">
        <f t="shared" ca="1" si="164"/>
        <v>1.0997856569457094E-6</v>
      </c>
    </row>
    <row r="708" spans="1:13" ht="24" customHeight="1" x14ac:dyDescent="0.2">
      <c r="A708" s="137" t="s">
        <v>4243</v>
      </c>
      <c r="B708" s="17" t="s">
        <v>3929</v>
      </c>
      <c r="C708" s="18" t="s">
        <v>15</v>
      </c>
      <c r="D708" s="16" t="s">
        <v>3930</v>
      </c>
      <c r="E708" s="19" t="s">
        <v>169</v>
      </c>
      <c r="F708" s="18">
        <v>51</v>
      </c>
      <c r="G708" s="20">
        <f t="shared" si="162"/>
        <v>6.52</v>
      </c>
      <c r="H708" s="20">
        <f t="shared" si="163"/>
        <v>6.0300000000000011</v>
      </c>
      <c r="I708" s="20">
        <f t="shared" si="161"/>
        <v>640.04999999999995</v>
      </c>
      <c r="J708" s="20">
        <v>35.880000000000003</v>
      </c>
      <c r="K708" s="20">
        <v>4813.2</v>
      </c>
      <c r="L708" s="20">
        <f t="shared" si="165"/>
        <v>770.23</v>
      </c>
      <c r="M708" s="138">
        <f t="shared" ca="1" si="164"/>
        <v>5.6889718371342769E-5</v>
      </c>
    </row>
    <row r="709" spans="1:13" ht="24" customHeight="1" x14ac:dyDescent="0.2">
      <c r="A709" s="137" t="s">
        <v>4244</v>
      </c>
      <c r="B709" s="17" t="s">
        <v>4107</v>
      </c>
      <c r="C709" s="18" t="s">
        <v>15</v>
      </c>
      <c r="D709" s="16" t="s">
        <v>4108</v>
      </c>
      <c r="E709" s="19" t="s">
        <v>18</v>
      </c>
      <c r="F709" s="18">
        <v>18</v>
      </c>
      <c r="G709" s="20">
        <f t="shared" si="162"/>
        <v>3.91</v>
      </c>
      <c r="H709" s="20">
        <f t="shared" si="163"/>
        <v>2.0199999999999996</v>
      </c>
      <c r="I709" s="20">
        <f t="shared" si="161"/>
        <v>106.74</v>
      </c>
      <c r="J709" s="20">
        <v>35.880000000000003</v>
      </c>
      <c r="K709" s="20">
        <v>4813.2</v>
      </c>
      <c r="L709" s="20">
        <f t="shared" si="165"/>
        <v>128.44999999999999</v>
      </c>
      <c r="M709" s="138">
        <f t="shared" ca="1" si="164"/>
        <v>9.4874054825168809E-6</v>
      </c>
    </row>
    <row r="710" spans="1:13" ht="24" customHeight="1" x14ac:dyDescent="0.2">
      <c r="A710" s="137" t="s">
        <v>4245</v>
      </c>
      <c r="B710" s="17" t="s">
        <v>4110</v>
      </c>
      <c r="C710" s="18" t="s">
        <v>15</v>
      </c>
      <c r="D710" s="16" t="s">
        <v>4111</v>
      </c>
      <c r="E710" s="19" t="s">
        <v>18</v>
      </c>
      <c r="F710" s="18">
        <v>1</v>
      </c>
      <c r="G710" s="20">
        <f t="shared" si="162"/>
        <v>5.2200000000000006</v>
      </c>
      <c r="H710" s="20">
        <f t="shared" si="163"/>
        <v>21.9</v>
      </c>
      <c r="I710" s="20">
        <f t="shared" si="161"/>
        <v>27.12</v>
      </c>
      <c r="J710" s="20">
        <v>35.880000000000003</v>
      </c>
      <c r="K710" s="20">
        <v>4813.2</v>
      </c>
      <c r="L710" s="20">
        <f t="shared" si="165"/>
        <v>32.630000000000003</v>
      </c>
      <c r="M710" s="138">
        <f t="shared" ca="1" si="164"/>
        <v>2.4100742771080257E-6</v>
      </c>
    </row>
    <row r="711" spans="1:13" ht="24" customHeight="1" x14ac:dyDescent="0.2">
      <c r="A711" s="137" t="s">
        <v>4246</v>
      </c>
      <c r="B711" s="17" t="s">
        <v>3931</v>
      </c>
      <c r="C711" s="18" t="s">
        <v>15</v>
      </c>
      <c r="D711" s="16" t="s">
        <v>3932</v>
      </c>
      <c r="E711" s="19" t="s">
        <v>18</v>
      </c>
      <c r="F711" s="18">
        <v>3</v>
      </c>
      <c r="G711" s="20">
        <f t="shared" si="162"/>
        <v>5.2200000000000006</v>
      </c>
      <c r="H711" s="20">
        <f t="shared" si="163"/>
        <v>13.99</v>
      </c>
      <c r="I711" s="20">
        <f t="shared" si="161"/>
        <v>57.63</v>
      </c>
      <c r="J711" s="20">
        <v>35.880000000000003</v>
      </c>
      <c r="K711" s="20">
        <v>4813.2</v>
      </c>
      <c r="L711" s="20">
        <f t="shared" si="165"/>
        <v>69.349999999999994</v>
      </c>
      <c r="M711" s="138">
        <f t="shared" ca="1" si="164"/>
        <v>5.1222387716040929E-6</v>
      </c>
    </row>
    <row r="712" spans="1:13" ht="39" customHeight="1" x14ac:dyDescent="0.2">
      <c r="A712" s="137" t="s">
        <v>4247</v>
      </c>
      <c r="B712" s="17" t="s">
        <v>4033</v>
      </c>
      <c r="C712" s="18" t="s">
        <v>26</v>
      </c>
      <c r="D712" s="16" t="s">
        <v>4034</v>
      </c>
      <c r="E712" s="19" t="s">
        <v>169</v>
      </c>
      <c r="F712" s="18">
        <v>1120</v>
      </c>
      <c r="G712" s="20">
        <f t="shared" si="162"/>
        <v>1</v>
      </c>
      <c r="H712" s="20">
        <f t="shared" si="163"/>
        <v>1.5299999999999998</v>
      </c>
      <c r="I712" s="20">
        <f t="shared" si="161"/>
        <v>2833.6</v>
      </c>
      <c r="J712" s="20">
        <v>35.880000000000003</v>
      </c>
      <c r="K712" s="20">
        <v>4813.2</v>
      </c>
      <c r="L712" s="20">
        <f t="shared" si="165"/>
        <v>3409.95</v>
      </c>
      <c r="M712" s="138">
        <f t="shared" ca="1" si="164"/>
        <v>2.5186125593700616E-4</v>
      </c>
    </row>
    <row r="713" spans="1:13" ht="39" customHeight="1" x14ac:dyDescent="0.2">
      <c r="A713" s="137" t="s">
        <v>4248</v>
      </c>
      <c r="B713" s="17" t="s">
        <v>4036</v>
      </c>
      <c r="C713" s="18" t="s">
        <v>26</v>
      </c>
      <c r="D713" s="16" t="s">
        <v>4037</v>
      </c>
      <c r="E713" s="19" t="s">
        <v>169</v>
      </c>
      <c r="F713" s="18">
        <v>1130</v>
      </c>
      <c r="G713" s="20">
        <f t="shared" si="162"/>
        <v>1.26</v>
      </c>
      <c r="H713" s="20">
        <f t="shared" si="163"/>
        <v>2.42</v>
      </c>
      <c r="I713" s="20">
        <f t="shared" si="161"/>
        <v>4158.3999999999996</v>
      </c>
      <c r="J713" s="20">
        <v>35.880000000000003</v>
      </c>
      <c r="K713" s="20">
        <v>4813.2</v>
      </c>
      <c r="L713" s="20">
        <f t="shared" si="165"/>
        <v>5004.21</v>
      </c>
      <c r="M713" s="138">
        <f t="shared" ca="1" si="164"/>
        <v>3.6961439773971046E-4</v>
      </c>
    </row>
    <row r="714" spans="1:13" ht="39" customHeight="1" x14ac:dyDescent="0.2">
      <c r="A714" s="137" t="s">
        <v>4249</v>
      </c>
      <c r="B714" s="17" t="s">
        <v>830</v>
      </c>
      <c r="C714" s="18" t="s">
        <v>26</v>
      </c>
      <c r="D714" s="16" t="s">
        <v>831</v>
      </c>
      <c r="E714" s="19" t="s">
        <v>169</v>
      </c>
      <c r="F714" s="18">
        <v>570</v>
      </c>
      <c r="G714" s="20">
        <f t="shared" si="162"/>
        <v>0.27</v>
      </c>
      <c r="H714" s="20">
        <f t="shared" si="163"/>
        <v>5.4399999999999995</v>
      </c>
      <c r="I714" s="20">
        <f t="shared" si="161"/>
        <v>3254.7</v>
      </c>
      <c r="J714" s="20">
        <v>35.880000000000003</v>
      </c>
      <c r="K714" s="20">
        <v>4813.2</v>
      </c>
      <c r="L714" s="20">
        <f t="shared" si="165"/>
        <v>3916.7</v>
      </c>
      <c r="M714" s="138">
        <f t="shared" ca="1" si="164"/>
        <v>2.8929016001069576E-4</v>
      </c>
    </row>
    <row r="715" spans="1:13" ht="26.1" customHeight="1" x14ac:dyDescent="0.2">
      <c r="A715" s="137" t="s">
        <v>4250</v>
      </c>
      <c r="B715" s="17" t="s">
        <v>857</v>
      </c>
      <c r="C715" s="18" t="s">
        <v>26</v>
      </c>
      <c r="D715" s="16" t="s">
        <v>858</v>
      </c>
      <c r="E715" s="19" t="s">
        <v>331</v>
      </c>
      <c r="F715" s="18">
        <v>3</v>
      </c>
      <c r="G715" s="20">
        <f t="shared" si="162"/>
        <v>1.53</v>
      </c>
      <c r="H715" s="20">
        <f t="shared" si="163"/>
        <v>8.5400000000000009</v>
      </c>
      <c r="I715" s="20">
        <f t="shared" si="161"/>
        <v>30.21</v>
      </c>
      <c r="J715" s="20">
        <v>35.880000000000003</v>
      </c>
      <c r="K715" s="20">
        <v>4813.2</v>
      </c>
      <c r="L715" s="20">
        <f t="shared" si="165"/>
        <v>36.35</v>
      </c>
      <c r="M715" s="138">
        <f t="shared" ca="1" si="164"/>
        <v>2.684836039622333E-6</v>
      </c>
    </row>
    <row r="716" spans="1:13" ht="26.1" customHeight="1" x14ac:dyDescent="0.2">
      <c r="A716" s="137" t="s">
        <v>4251</v>
      </c>
      <c r="B716" s="17" t="s">
        <v>859</v>
      </c>
      <c r="C716" s="18" t="s">
        <v>26</v>
      </c>
      <c r="D716" s="16" t="s">
        <v>860</v>
      </c>
      <c r="E716" s="19" t="s">
        <v>331</v>
      </c>
      <c r="F716" s="18">
        <v>9</v>
      </c>
      <c r="G716" s="20">
        <f t="shared" si="162"/>
        <v>2.0699999999999998</v>
      </c>
      <c r="H716" s="20">
        <f t="shared" si="163"/>
        <v>8.5399999999999991</v>
      </c>
      <c r="I716" s="20">
        <f t="shared" si="161"/>
        <v>95.49</v>
      </c>
      <c r="J716" s="20">
        <v>35.880000000000003</v>
      </c>
      <c r="K716" s="20">
        <v>4813.2</v>
      </c>
      <c r="L716" s="20">
        <f t="shared" si="165"/>
        <v>114.91</v>
      </c>
      <c r="M716" s="138">
        <f t="shared" ca="1" si="164"/>
        <v>8.4873317555158813E-6</v>
      </c>
    </row>
    <row r="717" spans="1:13" ht="26.1" customHeight="1" x14ac:dyDescent="0.2">
      <c r="A717" s="137" t="s">
        <v>4252</v>
      </c>
      <c r="B717" s="17" t="s">
        <v>853</v>
      </c>
      <c r="C717" s="18" t="s">
        <v>26</v>
      </c>
      <c r="D717" s="16" t="s">
        <v>854</v>
      </c>
      <c r="E717" s="19" t="s">
        <v>331</v>
      </c>
      <c r="F717" s="18">
        <v>2</v>
      </c>
      <c r="G717" s="20">
        <f t="shared" ref="G717:G733" si="166">VLOOKUP(A717,ORCA,11,0)</f>
        <v>11.93</v>
      </c>
      <c r="H717" s="20">
        <f t="shared" ref="H717:H733" si="167">VLOOKUP(A717,ORCA,12,0)</f>
        <v>57.919999999999995</v>
      </c>
      <c r="I717" s="20">
        <f t="shared" si="161"/>
        <v>139.69999999999999</v>
      </c>
      <c r="J717" s="20">
        <v>35.880000000000003</v>
      </c>
      <c r="K717" s="20">
        <v>4813.2</v>
      </c>
      <c r="L717" s="20">
        <f t="shared" si="165"/>
        <v>168.11</v>
      </c>
      <c r="M717" s="138">
        <f t="shared" ref="M717:M733" ca="1" si="168">L717/L$1838</f>
        <v>1.2416720402225873E-5</v>
      </c>
    </row>
    <row r="718" spans="1:13" ht="39" customHeight="1" x14ac:dyDescent="0.2">
      <c r="A718" s="137" t="s">
        <v>4253</v>
      </c>
      <c r="B718" s="17" t="s">
        <v>837</v>
      </c>
      <c r="C718" s="18" t="s">
        <v>26</v>
      </c>
      <c r="D718" s="16" t="s">
        <v>838</v>
      </c>
      <c r="E718" s="19" t="s">
        <v>331</v>
      </c>
      <c r="F718" s="18">
        <v>2</v>
      </c>
      <c r="G718" s="20">
        <f t="shared" si="166"/>
        <v>0</v>
      </c>
      <c r="H718" s="20">
        <f t="shared" si="167"/>
        <v>30.13</v>
      </c>
      <c r="I718" s="20">
        <f t="shared" si="161"/>
        <v>60.26</v>
      </c>
      <c r="J718" s="20">
        <v>35.880000000000003</v>
      </c>
      <c r="K718" s="20">
        <v>4813.2</v>
      </c>
      <c r="L718" s="20">
        <f t="shared" si="165"/>
        <v>72.510000000000005</v>
      </c>
      <c r="M718" s="138">
        <f t="shared" ca="1" si="168"/>
        <v>5.3556385483635589E-6</v>
      </c>
    </row>
    <row r="719" spans="1:13" ht="39" customHeight="1" x14ac:dyDescent="0.2">
      <c r="A719" s="137" t="s">
        <v>4254</v>
      </c>
      <c r="B719" s="17" t="s">
        <v>841</v>
      </c>
      <c r="C719" s="18" t="s">
        <v>26</v>
      </c>
      <c r="D719" s="16" t="s">
        <v>842</v>
      </c>
      <c r="E719" s="19" t="s">
        <v>331</v>
      </c>
      <c r="F719" s="18">
        <v>3</v>
      </c>
      <c r="G719" s="20">
        <f t="shared" si="166"/>
        <v>0</v>
      </c>
      <c r="H719" s="20">
        <f t="shared" si="167"/>
        <v>24.74</v>
      </c>
      <c r="I719" s="20">
        <f t="shared" si="161"/>
        <v>74.22</v>
      </c>
      <c r="J719" s="20">
        <v>35.880000000000003</v>
      </c>
      <c r="K719" s="20">
        <v>4813.2</v>
      </c>
      <c r="L719" s="20">
        <f t="shared" si="165"/>
        <v>89.31</v>
      </c>
      <c r="M719" s="138">
        <f t="shared" ca="1" si="168"/>
        <v>6.596498121008819E-6</v>
      </c>
    </row>
    <row r="720" spans="1:13" ht="39" customHeight="1" x14ac:dyDescent="0.2">
      <c r="A720" s="137" t="s">
        <v>4255</v>
      </c>
      <c r="B720" s="17" t="s">
        <v>844</v>
      </c>
      <c r="C720" s="18" t="s">
        <v>26</v>
      </c>
      <c r="D720" s="16" t="s">
        <v>845</v>
      </c>
      <c r="E720" s="19" t="s">
        <v>331</v>
      </c>
      <c r="F720" s="18">
        <v>4</v>
      </c>
      <c r="G720" s="20">
        <f t="shared" si="166"/>
        <v>0</v>
      </c>
      <c r="H720" s="20">
        <f t="shared" si="167"/>
        <v>37.67</v>
      </c>
      <c r="I720" s="20">
        <f t="shared" si="161"/>
        <v>150.68</v>
      </c>
      <c r="J720" s="20">
        <v>35.880000000000003</v>
      </c>
      <c r="K720" s="20">
        <v>4813.2</v>
      </c>
      <c r="L720" s="20">
        <f t="shared" si="165"/>
        <v>181.32</v>
      </c>
      <c r="M720" s="138">
        <f t="shared" ca="1" si="168"/>
        <v>1.3392420101907054E-5</v>
      </c>
    </row>
    <row r="721" spans="1:13" ht="39" customHeight="1" x14ac:dyDescent="0.2">
      <c r="A721" s="137" t="s">
        <v>4256</v>
      </c>
      <c r="B721" s="17" t="s">
        <v>4056</v>
      </c>
      <c r="C721" s="18" t="s">
        <v>26</v>
      </c>
      <c r="D721" s="16" t="s">
        <v>4057</v>
      </c>
      <c r="E721" s="19" t="s">
        <v>331</v>
      </c>
      <c r="F721" s="18">
        <v>5</v>
      </c>
      <c r="G721" s="20">
        <f t="shared" si="166"/>
        <v>0</v>
      </c>
      <c r="H721" s="20">
        <f t="shared" si="167"/>
        <v>50.6</v>
      </c>
      <c r="I721" s="20">
        <f t="shared" si="161"/>
        <v>253</v>
      </c>
      <c r="J721" s="20">
        <v>35.880000000000003</v>
      </c>
      <c r="K721" s="20">
        <v>4813.2</v>
      </c>
      <c r="L721" s="20">
        <f t="shared" si="165"/>
        <v>304.45999999999998</v>
      </c>
      <c r="M721" s="138">
        <f t="shared" ca="1" si="168"/>
        <v>2.2487625326641417E-5</v>
      </c>
    </row>
    <row r="722" spans="1:13" ht="26.1" customHeight="1" x14ac:dyDescent="0.2">
      <c r="A722" s="137" t="s">
        <v>4257</v>
      </c>
      <c r="B722" s="17" t="s">
        <v>4059</v>
      </c>
      <c r="C722" s="18" t="s">
        <v>26</v>
      </c>
      <c r="D722" s="16" t="s">
        <v>4060</v>
      </c>
      <c r="E722" s="19" t="s">
        <v>331</v>
      </c>
      <c r="F722" s="18">
        <v>28</v>
      </c>
      <c r="G722" s="20">
        <f t="shared" si="166"/>
        <v>5.4399999999999995</v>
      </c>
      <c r="H722" s="20">
        <f t="shared" si="167"/>
        <v>9.39</v>
      </c>
      <c r="I722" s="20">
        <f t="shared" si="161"/>
        <v>415.24</v>
      </c>
      <c r="J722" s="20">
        <v>35.880000000000003</v>
      </c>
      <c r="K722" s="20">
        <v>4813.2</v>
      </c>
      <c r="L722" s="20">
        <f t="shared" si="165"/>
        <v>499.69</v>
      </c>
      <c r="M722" s="138">
        <f t="shared" ca="1" si="168"/>
        <v>3.6907447610423205E-5</v>
      </c>
    </row>
    <row r="723" spans="1:13" ht="26.1" customHeight="1" x14ac:dyDescent="0.2">
      <c r="A723" s="137" t="s">
        <v>4258</v>
      </c>
      <c r="B723" s="17" t="s">
        <v>4132</v>
      </c>
      <c r="C723" s="18" t="s">
        <v>26</v>
      </c>
      <c r="D723" s="16" t="s">
        <v>4133</v>
      </c>
      <c r="E723" s="19" t="s">
        <v>331</v>
      </c>
      <c r="F723" s="18">
        <v>148</v>
      </c>
      <c r="G723" s="20">
        <f t="shared" si="166"/>
        <v>8.16</v>
      </c>
      <c r="H723" s="20">
        <f t="shared" si="167"/>
        <v>18.16</v>
      </c>
      <c r="I723" s="20">
        <f t="shared" si="161"/>
        <v>3895.36</v>
      </c>
      <c r="J723" s="20">
        <v>35.880000000000003</v>
      </c>
      <c r="K723" s="20">
        <v>4813.2</v>
      </c>
      <c r="L723" s="20">
        <f t="shared" si="165"/>
        <v>4687.67</v>
      </c>
      <c r="M723" s="138">
        <f t="shared" ca="1" si="168"/>
        <v>3.46234535291786E-4</v>
      </c>
    </row>
    <row r="724" spans="1:13" ht="51.95" customHeight="1" x14ac:dyDescent="0.2">
      <c r="A724" s="137" t="s">
        <v>4259</v>
      </c>
      <c r="B724" s="17" t="s">
        <v>4135</v>
      </c>
      <c r="C724" s="18" t="s">
        <v>26</v>
      </c>
      <c r="D724" s="16" t="s">
        <v>4136</v>
      </c>
      <c r="E724" s="19" t="s">
        <v>331</v>
      </c>
      <c r="F724" s="18">
        <v>1</v>
      </c>
      <c r="G724" s="20">
        <f t="shared" si="166"/>
        <v>27.68</v>
      </c>
      <c r="H724" s="20">
        <f t="shared" si="167"/>
        <v>542.84</v>
      </c>
      <c r="I724" s="20">
        <f t="shared" si="161"/>
        <v>570.52</v>
      </c>
      <c r="J724" s="20">
        <v>35.880000000000003</v>
      </c>
      <c r="K724" s="20">
        <v>4813.2</v>
      </c>
      <c r="L724" s="20">
        <f t="shared" si="165"/>
        <v>686.56</v>
      </c>
      <c r="M724" s="138">
        <f t="shared" ca="1" si="168"/>
        <v>5.0709794535436283E-5</v>
      </c>
    </row>
    <row r="725" spans="1:13" ht="51.95" customHeight="1" x14ac:dyDescent="0.2">
      <c r="A725" s="137" t="s">
        <v>4260</v>
      </c>
      <c r="B725" s="17" t="s">
        <v>4138</v>
      </c>
      <c r="C725" s="18" t="s">
        <v>26</v>
      </c>
      <c r="D725" s="16" t="s">
        <v>4139</v>
      </c>
      <c r="E725" s="19" t="s">
        <v>331</v>
      </c>
      <c r="F725" s="18">
        <v>1</v>
      </c>
      <c r="G725" s="20">
        <f t="shared" si="166"/>
        <v>27.89</v>
      </c>
      <c r="H725" s="20">
        <f t="shared" si="167"/>
        <v>790.55000000000007</v>
      </c>
      <c r="I725" s="20">
        <f t="shared" si="161"/>
        <v>818.44</v>
      </c>
      <c r="J725" s="20">
        <v>35.880000000000003</v>
      </c>
      <c r="K725" s="20">
        <v>4813.2</v>
      </c>
      <c r="L725" s="20">
        <f t="shared" si="165"/>
        <v>984.91</v>
      </c>
      <c r="M725" s="138">
        <f t="shared" ca="1" si="168"/>
        <v>7.2746131053216833E-5</v>
      </c>
    </row>
    <row r="726" spans="1:13" ht="39" customHeight="1" x14ac:dyDescent="0.2">
      <c r="A726" s="137" t="s">
        <v>4261</v>
      </c>
      <c r="B726" s="17" t="s">
        <v>4206</v>
      </c>
      <c r="C726" s="18" t="s">
        <v>26</v>
      </c>
      <c r="D726" s="16" t="s">
        <v>4207</v>
      </c>
      <c r="E726" s="19" t="s">
        <v>331</v>
      </c>
      <c r="F726" s="18">
        <v>25</v>
      </c>
      <c r="G726" s="20">
        <f t="shared" si="166"/>
        <v>0</v>
      </c>
      <c r="H726" s="20">
        <f t="shared" si="167"/>
        <v>37.700000000000003</v>
      </c>
      <c r="I726" s="20">
        <f t="shared" si="161"/>
        <v>942.5</v>
      </c>
      <c r="J726" s="20">
        <v>35.880000000000003</v>
      </c>
      <c r="K726" s="20">
        <v>4813.2</v>
      </c>
      <c r="L726" s="20">
        <f t="shared" si="165"/>
        <v>1134.2</v>
      </c>
      <c r="M726" s="138">
        <f t="shared" ca="1" si="168"/>
        <v>8.3772793291324622E-5</v>
      </c>
    </row>
    <row r="727" spans="1:13" ht="39" customHeight="1" x14ac:dyDescent="0.2">
      <c r="A727" s="137" t="s">
        <v>4262</v>
      </c>
      <c r="B727" s="17" t="s">
        <v>4209</v>
      </c>
      <c r="C727" s="18" t="s">
        <v>26</v>
      </c>
      <c r="D727" s="16" t="s">
        <v>4210</v>
      </c>
      <c r="E727" s="19" t="s">
        <v>331</v>
      </c>
      <c r="F727" s="18">
        <v>6</v>
      </c>
      <c r="G727" s="20">
        <f t="shared" si="166"/>
        <v>0</v>
      </c>
      <c r="H727" s="20">
        <f t="shared" si="167"/>
        <v>39.44</v>
      </c>
      <c r="I727" s="20">
        <f t="shared" si="161"/>
        <v>236.64</v>
      </c>
      <c r="J727" s="20">
        <v>35.880000000000003</v>
      </c>
      <c r="K727" s="20">
        <v>4813.2</v>
      </c>
      <c r="L727" s="20">
        <f t="shared" si="165"/>
        <v>284.77</v>
      </c>
      <c r="M727" s="138">
        <f t="shared" ca="1" si="168"/>
        <v>2.1033308363225633E-5</v>
      </c>
    </row>
    <row r="728" spans="1:13" ht="39" customHeight="1" x14ac:dyDescent="0.2">
      <c r="A728" s="137" t="s">
        <v>4263</v>
      </c>
      <c r="B728" s="17" t="s">
        <v>4212</v>
      </c>
      <c r="C728" s="18" t="s">
        <v>26</v>
      </c>
      <c r="D728" s="16" t="s">
        <v>4213</v>
      </c>
      <c r="E728" s="19" t="s">
        <v>331</v>
      </c>
      <c r="F728" s="18">
        <v>30</v>
      </c>
      <c r="G728" s="20">
        <f t="shared" si="166"/>
        <v>0</v>
      </c>
      <c r="H728" s="20">
        <f t="shared" si="167"/>
        <v>25.94</v>
      </c>
      <c r="I728" s="20">
        <f t="shared" si="161"/>
        <v>778.2</v>
      </c>
      <c r="J728" s="20">
        <v>35.880000000000003</v>
      </c>
      <c r="K728" s="20">
        <v>4813.2</v>
      </c>
      <c r="L728" s="20">
        <f t="shared" si="165"/>
        <v>936.48</v>
      </c>
      <c r="M728" s="138">
        <f t="shared" ca="1" si="168"/>
        <v>6.9169057892311484E-5</v>
      </c>
    </row>
    <row r="729" spans="1:13" ht="39" customHeight="1" x14ac:dyDescent="0.2">
      <c r="A729" s="137" t="s">
        <v>4264</v>
      </c>
      <c r="B729" s="17" t="s">
        <v>4215</v>
      </c>
      <c r="C729" s="18" t="s">
        <v>26</v>
      </c>
      <c r="D729" s="16" t="s">
        <v>4216</v>
      </c>
      <c r="E729" s="19" t="s">
        <v>331</v>
      </c>
      <c r="F729" s="18">
        <v>62</v>
      </c>
      <c r="G729" s="20">
        <f t="shared" si="166"/>
        <v>0</v>
      </c>
      <c r="H729" s="20">
        <f t="shared" si="167"/>
        <v>29.22</v>
      </c>
      <c r="I729" s="20">
        <f t="shared" ref="I729:I792" si="169">TRUNC((G729+H729)*F729,2)</f>
        <v>1811.64</v>
      </c>
      <c r="J729" s="20">
        <v>35.880000000000003</v>
      </c>
      <c r="K729" s="20">
        <v>4813.2</v>
      </c>
      <c r="L729" s="20">
        <f t="shared" si="165"/>
        <v>2180.12</v>
      </c>
      <c r="M729" s="138">
        <f t="shared" ca="1" si="168"/>
        <v>1.6102516497115379E-4</v>
      </c>
    </row>
    <row r="730" spans="1:13" ht="26.1" customHeight="1" x14ac:dyDescent="0.2">
      <c r="A730" s="137" t="s">
        <v>4265</v>
      </c>
      <c r="B730" s="17" t="s">
        <v>861</v>
      </c>
      <c r="C730" s="18" t="s">
        <v>26</v>
      </c>
      <c r="D730" s="16" t="s">
        <v>862</v>
      </c>
      <c r="E730" s="19" t="s">
        <v>331</v>
      </c>
      <c r="F730" s="18">
        <v>9</v>
      </c>
      <c r="G730" s="20">
        <f t="shared" si="166"/>
        <v>2.88</v>
      </c>
      <c r="H730" s="20">
        <f t="shared" si="167"/>
        <v>8.82</v>
      </c>
      <c r="I730" s="20">
        <f t="shared" si="169"/>
        <v>105.3</v>
      </c>
      <c r="J730" s="20">
        <v>35.880000000000003</v>
      </c>
      <c r="K730" s="20">
        <v>4813.2</v>
      </c>
      <c r="L730" s="20">
        <f t="shared" si="165"/>
        <v>126.71</v>
      </c>
      <c r="M730" s="138">
        <f t="shared" ca="1" si="168"/>
        <v>9.35888788392148E-6</v>
      </c>
    </row>
    <row r="731" spans="1:13" ht="26.1" customHeight="1" x14ac:dyDescent="0.2">
      <c r="A731" s="137" t="s">
        <v>4819</v>
      </c>
      <c r="B731" s="17" t="s">
        <v>4793</v>
      </c>
      <c r="C731" s="18" t="s">
        <v>167</v>
      </c>
      <c r="D731" s="16" t="s">
        <v>4794</v>
      </c>
      <c r="E731" s="19" t="s">
        <v>331</v>
      </c>
      <c r="F731" s="18">
        <v>34</v>
      </c>
      <c r="G731" s="20">
        <f t="shared" si="166"/>
        <v>0</v>
      </c>
      <c r="H731" s="20">
        <f t="shared" si="167"/>
        <v>3.89</v>
      </c>
      <c r="I731" s="20">
        <f t="shared" si="169"/>
        <v>132.26</v>
      </c>
      <c r="J731" s="20">
        <v>35.880000000000003</v>
      </c>
      <c r="K731" s="20">
        <v>4813.2</v>
      </c>
      <c r="L731" s="20">
        <f t="shared" si="165"/>
        <v>159.16</v>
      </c>
      <c r="M731" s="138">
        <f t="shared" ca="1" si="168"/>
        <v>1.1755667237036878E-5</v>
      </c>
    </row>
    <row r="732" spans="1:13" ht="26.1" customHeight="1" x14ac:dyDescent="0.2">
      <c r="A732" s="137" t="s">
        <v>4820</v>
      </c>
      <c r="B732" s="17" t="s">
        <v>4809</v>
      </c>
      <c r="C732" s="18" t="s">
        <v>167</v>
      </c>
      <c r="D732" s="16" t="s">
        <v>4810</v>
      </c>
      <c r="E732" s="19" t="s">
        <v>331</v>
      </c>
      <c r="F732" s="18">
        <v>74</v>
      </c>
      <c r="G732" s="20">
        <f t="shared" si="166"/>
        <v>0</v>
      </c>
      <c r="H732" s="20">
        <f t="shared" si="167"/>
        <v>94.77</v>
      </c>
      <c r="I732" s="20">
        <f t="shared" si="169"/>
        <v>7012.98</v>
      </c>
      <c r="J732" s="20">
        <v>35.880000000000003</v>
      </c>
      <c r="K732" s="20">
        <v>4813.2</v>
      </c>
      <c r="L732" s="20">
        <f t="shared" si="165"/>
        <v>8439.42</v>
      </c>
      <c r="M732" s="138">
        <f t="shared" ca="1" si="168"/>
        <v>6.2334137467701545E-4</v>
      </c>
    </row>
    <row r="733" spans="1:13" ht="26.1" customHeight="1" x14ac:dyDescent="0.2">
      <c r="A733" s="137" t="s">
        <v>4821</v>
      </c>
      <c r="B733" s="17" t="s">
        <v>4817</v>
      </c>
      <c r="C733" s="18" t="s">
        <v>167</v>
      </c>
      <c r="D733" s="16" t="s">
        <v>4818</v>
      </c>
      <c r="E733" s="19" t="s">
        <v>331</v>
      </c>
      <c r="F733" s="18">
        <v>14</v>
      </c>
      <c r="G733" s="20">
        <f t="shared" si="166"/>
        <v>0</v>
      </c>
      <c r="H733" s="20">
        <f t="shared" si="167"/>
        <v>10.53</v>
      </c>
      <c r="I733" s="20">
        <f t="shared" si="169"/>
        <v>147.41999999999999</v>
      </c>
      <c r="J733" s="20">
        <v>35.880000000000003</v>
      </c>
      <c r="K733" s="20">
        <v>4813.2</v>
      </c>
      <c r="L733" s="20">
        <f t="shared" si="165"/>
        <v>177.4</v>
      </c>
      <c r="M733" s="138">
        <f t="shared" ca="1" si="168"/>
        <v>1.310288620162316E-5</v>
      </c>
    </row>
    <row r="734" spans="1:13" ht="24" customHeight="1" x14ac:dyDescent="0.2">
      <c r="A734" s="142" t="s">
        <v>4266</v>
      </c>
      <c r="B734" s="28"/>
      <c r="C734" s="28"/>
      <c r="D734" s="27" t="s">
        <v>4267</v>
      </c>
      <c r="E734" s="28"/>
      <c r="F734" s="28"/>
      <c r="G734" s="28"/>
      <c r="H734" s="28"/>
      <c r="I734" s="20">
        <f t="shared" si="169"/>
        <v>0</v>
      </c>
      <c r="J734" s="29"/>
      <c r="K734" s="29"/>
      <c r="L734" s="30">
        <f>SUM(L735:L775)</f>
        <v>88877.75</v>
      </c>
      <c r="M734" s="143">
        <f ca="1">SUM(M735:M775)</f>
        <v>6.5645718382542993E-3</v>
      </c>
    </row>
    <row r="735" spans="1:13" ht="24" customHeight="1" x14ac:dyDescent="0.2">
      <c r="A735" s="137" t="s">
        <v>4268</v>
      </c>
      <c r="B735" s="17" t="s">
        <v>798</v>
      </c>
      <c r="C735" s="18" t="s">
        <v>15</v>
      </c>
      <c r="D735" s="16" t="s">
        <v>799</v>
      </c>
      <c r="E735" s="19" t="s">
        <v>18</v>
      </c>
      <c r="F735" s="18">
        <v>360</v>
      </c>
      <c r="G735" s="20">
        <f t="shared" ref="G735:G775" si="170">VLOOKUP(A735,ORCA,11,0)</f>
        <v>0</v>
      </c>
      <c r="H735" s="20">
        <f t="shared" ref="H735:H775" si="171">VLOOKUP(A735,ORCA,12,0)</f>
        <v>7.0000000000000007E-2</v>
      </c>
      <c r="I735" s="20">
        <f t="shared" si="169"/>
        <v>25.2</v>
      </c>
      <c r="J735" s="20">
        <v>35.880000000000003</v>
      </c>
      <c r="K735" s="20">
        <v>4813.2</v>
      </c>
      <c r="L735" s="20">
        <f t="shared" si="165"/>
        <v>30.32</v>
      </c>
      <c r="M735" s="138">
        <f t="shared" ref="M735:M775" ca="1" si="172">L735/L$1838</f>
        <v>2.2394560858693025E-6</v>
      </c>
    </row>
    <row r="736" spans="1:13" ht="24" customHeight="1" x14ac:dyDescent="0.2">
      <c r="A736" s="137" t="s">
        <v>4269</v>
      </c>
      <c r="B736" s="17" t="s">
        <v>867</v>
      </c>
      <c r="C736" s="18" t="s">
        <v>15</v>
      </c>
      <c r="D736" s="16" t="s">
        <v>868</v>
      </c>
      <c r="E736" s="19" t="s">
        <v>18</v>
      </c>
      <c r="F736" s="18">
        <v>6</v>
      </c>
      <c r="G736" s="20">
        <f t="shared" si="170"/>
        <v>0.32</v>
      </c>
      <c r="H736" s="20">
        <f t="shared" si="171"/>
        <v>1.3499999999999999</v>
      </c>
      <c r="I736" s="20">
        <f t="shared" si="169"/>
        <v>10.02</v>
      </c>
      <c r="J736" s="20">
        <v>35.880000000000003</v>
      </c>
      <c r="K736" s="20">
        <v>4813.2</v>
      </c>
      <c r="L736" s="20">
        <f t="shared" si="165"/>
        <v>12.05</v>
      </c>
      <c r="M736" s="138">
        <f t="shared" ca="1" si="172"/>
        <v>8.9002130061758223E-7</v>
      </c>
    </row>
    <row r="737" spans="1:13" ht="24" customHeight="1" x14ac:dyDescent="0.2">
      <c r="A737" s="137" t="s">
        <v>4270</v>
      </c>
      <c r="B737" s="17" t="s">
        <v>869</v>
      </c>
      <c r="C737" s="18" t="s">
        <v>15</v>
      </c>
      <c r="D737" s="16" t="s">
        <v>870</v>
      </c>
      <c r="E737" s="19" t="s">
        <v>18</v>
      </c>
      <c r="F737" s="18">
        <v>484</v>
      </c>
      <c r="G737" s="20">
        <f t="shared" si="170"/>
        <v>0.32</v>
      </c>
      <c r="H737" s="20">
        <f t="shared" si="171"/>
        <v>1.28</v>
      </c>
      <c r="I737" s="20">
        <f t="shared" si="169"/>
        <v>774.4</v>
      </c>
      <c r="J737" s="20">
        <v>35.880000000000003</v>
      </c>
      <c r="K737" s="20">
        <v>4813.2</v>
      </c>
      <c r="L737" s="20">
        <f t="shared" si="165"/>
        <v>931.91</v>
      </c>
      <c r="M737" s="138">
        <f t="shared" ca="1" si="172"/>
        <v>6.8831514544276428E-5</v>
      </c>
    </row>
    <row r="738" spans="1:13" ht="24" customHeight="1" x14ac:dyDescent="0.2">
      <c r="A738" s="137" t="s">
        <v>4271</v>
      </c>
      <c r="B738" s="17" t="s">
        <v>801</v>
      </c>
      <c r="C738" s="18" t="s">
        <v>15</v>
      </c>
      <c r="D738" s="16" t="s">
        <v>802</v>
      </c>
      <c r="E738" s="19" t="s">
        <v>18</v>
      </c>
      <c r="F738" s="18">
        <v>1000</v>
      </c>
      <c r="G738" s="20">
        <f t="shared" si="170"/>
        <v>0.51</v>
      </c>
      <c r="H738" s="20">
        <f t="shared" si="171"/>
        <v>0.16000000000000003</v>
      </c>
      <c r="I738" s="20">
        <f t="shared" si="169"/>
        <v>670</v>
      </c>
      <c r="J738" s="20">
        <v>35.880000000000003</v>
      </c>
      <c r="K738" s="20">
        <v>4813.2</v>
      </c>
      <c r="L738" s="20">
        <f t="shared" si="165"/>
        <v>806.27</v>
      </c>
      <c r="M738" s="138">
        <f t="shared" ca="1" si="172"/>
        <v>5.9551657597422241E-5</v>
      </c>
    </row>
    <row r="739" spans="1:13" ht="24" customHeight="1" x14ac:dyDescent="0.2">
      <c r="A739" s="137" t="s">
        <v>4272</v>
      </c>
      <c r="B739" s="17" t="s">
        <v>3974</v>
      </c>
      <c r="C739" s="18" t="s">
        <v>15</v>
      </c>
      <c r="D739" s="16" t="s">
        <v>3975</v>
      </c>
      <c r="E739" s="19" t="s">
        <v>54</v>
      </c>
      <c r="F739" s="18">
        <v>272</v>
      </c>
      <c r="G739" s="20">
        <f t="shared" si="170"/>
        <v>2.6100000000000003</v>
      </c>
      <c r="H739" s="20">
        <f t="shared" si="171"/>
        <v>1.96</v>
      </c>
      <c r="I739" s="20">
        <f t="shared" si="169"/>
        <v>1243.04</v>
      </c>
      <c r="J739" s="20">
        <v>35.880000000000003</v>
      </c>
      <c r="K739" s="20">
        <v>4813.2</v>
      </c>
      <c r="L739" s="20">
        <f t="shared" si="165"/>
        <v>1495.87</v>
      </c>
      <c r="M739" s="138">
        <f t="shared" ca="1" si="172"/>
        <v>1.1048598862695623E-4</v>
      </c>
    </row>
    <row r="740" spans="1:13" ht="24" customHeight="1" x14ac:dyDescent="0.2">
      <c r="A740" s="137" t="s">
        <v>4273</v>
      </c>
      <c r="B740" s="17" t="s">
        <v>3976</v>
      </c>
      <c r="C740" s="18" t="s">
        <v>15</v>
      </c>
      <c r="D740" s="16" t="s">
        <v>3977</v>
      </c>
      <c r="E740" s="19" t="s">
        <v>54</v>
      </c>
      <c r="F740" s="18">
        <v>136</v>
      </c>
      <c r="G740" s="20">
        <f t="shared" si="170"/>
        <v>11.1</v>
      </c>
      <c r="H740" s="20">
        <f t="shared" si="171"/>
        <v>7.76</v>
      </c>
      <c r="I740" s="20">
        <f t="shared" si="169"/>
        <v>2564.96</v>
      </c>
      <c r="J740" s="20">
        <v>35.880000000000003</v>
      </c>
      <c r="K740" s="20">
        <v>4813.2</v>
      </c>
      <c r="L740" s="20">
        <f t="shared" si="165"/>
        <v>3086.67</v>
      </c>
      <c r="M740" s="138">
        <f t="shared" ca="1" si="172"/>
        <v>2.2798357244624667E-4</v>
      </c>
    </row>
    <row r="741" spans="1:13" ht="24" customHeight="1" x14ac:dyDescent="0.2">
      <c r="A741" s="137" t="s">
        <v>4274</v>
      </c>
      <c r="B741" s="17" t="s">
        <v>3978</v>
      </c>
      <c r="C741" s="18" t="s">
        <v>15</v>
      </c>
      <c r="D741" s="16" t="s">
        <v>3979</v>
      </c>
      <c r="E741" s="19" t="s">
        <v>54</v>
      </c>
      <c r="F741" s="18">
        <v>408</v>
      </c>
      <c r="G741" s="20">
        <f t="shared" si="170"/>
        <v>0.97</v>
      </c>
      <c r="H741" s="20">
        <f t="shared" si="171"/>
        <v>0.22999999999999998</v>
      </c>
      <c r="I741" s="20">
        <f t="shared" si="169"/>
        <v>489.6</v>
      </c>
      <c r="J741" s="20">
        <v>35.880000000000003</v>
      </c>
      <c r="K741" s="20">
        <v>4813.2</v>
      </c>
      <c r="L741" s="20">
        <f t="shared" si="165"/>
        <v>589.17999999999995</v>
      </c>
      <c r="M741" s="138">
        <f t="shared" ca="1" si="172"/>
        <v>4.3517240655424649E-5</v>
      </c>
    </row>
    <row r="742" spans="1:13" ht="24" customHeight="1" x14ac:dyDescent="0.2">
      <c r="A742" s="137" t="s">
        <v>4275</v>
      </c>
      <c r="B742" s="17" t="s">
        <v>4077</v>
      </c>
      <c r="C742" s="18" t="s">
        <v>15</v>
      </c>
      <c r="D742" s="16" t="s">
        <v>4078</v>
      </c>
      <c r="E742" s="19" t="s">
        <v>18</v>
      </c>
      <c r="F742" s="18">
        <v>3</v>
      </c>
      <c r="G742" s="20">
        <f t="shared" si="170"/>
        <v>4.5599999999999996</v>
      </c>
      <c r="H742" s="20">
        <f t="shared" si="171"/>
        <v>4.88</v>
      </c>
      <c r="I742" s="20">
        <f t="shared" si="169"/>
        <v>28.32</v>
      </c>
      <c r="J742" s="20">
        <v>35.880000000000003</v>
      </c>
      <c r="K742" s="20">
        <v>4813.2</v>
      </c>
      <c r="L742" s="20">
        <f t="shared" si="165"/>
        <v>34.08</v>
      </c>
      <c r="M742" s="138">
        <f t="shared" ca="1" si="172"/>
        <v>2.5171722759375271E-6</v>
      </c>
    </row>
    <row r="743" spans="1:13" ht="24" customHeight="1" x14ac:dyDescent="0.2">
      <c r="A743" s="137" t="s">
        <v>4276</v>
      </c>
      <c r="B743" s="17" t="s">
        <v>3980</v>
      </c>
      <c r="C743" s="18" t="s">
        <v>15</v>
      </c>
      <c r="D743" s="16" t="s">
        <v>3981</v>
      </c>
      <c r="E743" s="19" t="s">
        <v>18</v>
      </c>
      <c r="F743" s="18">
        <v>131</v>
      </c>
      <c r="G743" s="20">
        <f t="shared" si="170"/>
        <v>4.2300000000000004</v>
      </c>
      <c r="H743" s="20">
        <f t="shared" si="171"/>
        <v>4.1899999999999995</v>
      </c>
      <c r="I743" s="20">
        <f t="shared" si="169"/>
        <v>1103.02</v>
      </c>
      <c r="J743" s="20">
        <v>35.880000000000003</v>
      </c>
      <c r="K743" s="20">
        <v>4813.2</v>
      </c>
      <c r="L743" s="20">
        <f t="shared" si="165"/>
        <v>1327.37</v>
      </c>
      <c r="M743" s="138">
        <f t="shared" ca="1" si="172"/>
        <v>9.8040462556079665E-5</v>
      </c>
    </row>
    <row r="744" spans="1:13" ht="24" customHeight="1" x14ac:dyDescent="0.2">
      <c r="A744" s="137" t="s">
        <v>4277</v>
      </c>
      <c r="B744" s="17" t="s">
        <v>4082</v>
      </c>
      <c r="C744" s="18" t="s">
        <v>15</v>
      </c>
      <c r="D744" s="16" t="s">
        <v>4083</v>
      </c>
      <c r="E744" s="19" t="s">
        <v>18</v>
      </c>
      <c r="F744" s="18">
        <v>2</v>
      </c>
      <c r="G744" s="20">
        <f t="shared" si="170"/>
        <v>5.2200000000000006</v>
      </c>
      <c r="H744" s="20">
        <f t="shared" si="171"/>
        <v>24.369999999999997</v>
      </c>
      <c r="I744" s="20">
        <f t="shared" si="169"/>
        <v>59.18</v>
      </c>
      <c r="J744" s="20">
        <v>35.880000000000003</v>
      </c>
      <c r="K744" s="20">
        <v>4813.2</v>
      </c>
      <c r="L744" s="20">
        <f t="shared" si="165"/>
        <v>71.209999999999994</v>
      </c>
      <c r="M744" s="138">
        <f t="shared" ca="1" si="172"/>
        <v>5.2596196528612463E-6</v>
      </c>
    </row>
    <row r="745" spans="1:13" ht="26.1" customHeight="1" x14ac:dyDescent="0.2">
      <c r="A745" s="137" t="s">
        <v>4278</v>
      </c>
      <c r="B745" s="17" t="s">
        <v>865</v>
      </c>
      <c r="C745" s="18" t="s">
        <v>15</v>
      </c>
      <c r="D745" s="16" t="s">
        <v>866</v>
      </c>
      <c r="E745" s="19" t="s">
        <v>169</v>
      </c>
      <c r="F745" s="18">
        <v>123</v>
      </c>
      <c r="G745" s="20">
        <f t="shared" si="170"/>
        <v>10.45</v>
      </c>
      <c r="H745" s="20">
        <f t="shared" si="171"/>
        <v>22.88</v>
      </c>
      <c r="I745" s="20">
        <f t="shared" si="169"/>
        <v>4099.59</v>
      </c>
      <c r="J745" s="20">
        <v>35.880000000000003</v>
      </c>
      <c r="K745" s="20">
        <v>4813.2</v>
      </c>
      <c r="L745" s="20">
        <f t="shared" si="165"/>
        <v>4933.4399999999996</v>
      </c>
      <c r="M745" s="138">
        <f t="shared" ca="1" si="172"/>
        <v>3.6438727678994229E-4</v>
      </c>
    </row>
    <row r="746" spans="1:13" ht="24" customHeight="1" x14ac:dyDescent="0.2">
      <c r="A746" s="137" t="s">
        <v>4279</v>
      </c>
      <c r="B746" s="17" t="s">
        <v>4086</v>
      </c>
      <c r="C746" s="18" t="s">
        <v>15</v>
      </c>
      <c r="D746" s="16" t="s">
        <v>4087</v>
      </c>
      <c r="E746" s="19" t="s">
        <v>169</v>
      </c>
      <c r="F746" s="18">
        <v>9</v>
      </c>
      <c r="G746" s="20">
        <f t="shared" si="170"/>
        <v>13.06</v>
      </c>
      <c r="H746" s="20">
        <f t="shared" si="171"/>
        <v>9.4</v>
      </c>
      <c r="I746" s="20">
        <f t="shared" si="169"/>
        <v>202.14</v>
      </c>
      <c r="J746" s="20">
        <v>35.880000000000003</v>
      </c>
      <c r="K746" s="20">
        <v>4813.2</v>
      </c>
      <c r="L746" s="20">
        <f t="shared" si="165"/>
        <v>243.25</v>
      </c>
      <c r="M746" s="138">
        <f t="shared" ca="1" si="172"/>
        <v>1.7966612562259492E-5</v>
      </c>
    </row>
    <row r="747" spans="1:13" ht="24" customHeight="1" x14ac:dyDescent="0.2">
      <c r="A747" s="137" t="s">
        <v>4280</v>
      </c>
      <c r="B747" s="17" t="s">
        <v>3982</v>
      </c>
      <c r="C747" s="18" t="s">
        <v>15</v>
      </c>
      <c r="D747" s="16" t="s">
        <v>3983</v>
      </c>
      <c r="E747" s="19" t="s">
        <v>169</v>
      </c>
      <c r="F747" s="18">
        <v>726</v>
      </c>
      <c r="G747" s="20">
        <f t="shared" si="170"/>
        <v>9.7899999999999991</v>
      </c>
      <c r="H747" s="20">
        <f t="shared" si="171"/>
        <v>7.5800000000000018</v>
      </c>
      <c r="I747" s="20">
        <f t="shared" si="169"/>
        <v>12610.62</v>
      </c>
      <c r="J747" s="20">
        <v>35.880000000000003</v>
      </c>
      <c r="K747" s="20">
        <v>4813.2</v>
      </c>
      <c r="L747" s="20">
        <f t="shared" si="165"/>
        <v>15175.62</v>
      </c>
      <c r="M747" s="138">
        <f t="shared" ca="1" si="172"/>
        <v>1.1208817468944558E-3</v>
      </c>
    </row>
    <row r="748" spans="1:13" ht="24" customHeight="1" x14ac:dyDescent="0.2">
      <c r="A748" s="137" t="s">
        <v>4281</v>
      </c>
      <c r="B748" s="17" t="s">
        <v>3923</v>
      </c>
      <c r="C748" s="18" t="s">
        <v>15</v>
      </c>
      <c r="D748" s="16" t="s">
        <v>3924</v>
      </c>
      <c r="E748" s="19" t="s">
        <v>18</v>
      </c>
      <c r="F748" s="18">
        <v>45</v>
      </c>
      <c r="G748" s="20">
        <f t="shared" si="170"/>
        <v>4.8900000000000006</v>
      </c>
      <c r="H748" s="20">
        <f t="shared" si="171"/>
        <v>2.4399999999999995</v>
      </c>
      <c r="I748" s="20">
        <f t="shared" si="169"/>
        <v>329.85</v>
      </c>
      <c r="J748" s="20">
        <v>35.880000000000003</v>
      </c>
      <c r="K748" s="20">
        <v>4813.2</v>
      </c>
      <c r="L748" s="20">
        <f t="shared" si="165"/>
        <v>396.94</v>
      </c>
      <c r="M748" s="138">
        <f t="shared" ca="1" si="172"/>
        <v>2.9318261831298182E-5</v>
      </c>
    </row>
    <row r="749" spans="1:13" ht="24" customHeight="1" x14ac:dyDescent="0.2">
      <c r="A749" s="137" t="s">
        <v>4282</v>
      </c>
      <c r="B749" s="17" t="s">
        <v>4094</v>
      </c>
      <c r="C749" s="18" t="s">
        <v>15</v>
      </c>
      <c r="D749" s="16" t="s">
        <v>4095</v>
      </c>
      <c r="E749" s="19" t="s">
        <v>18</v>
      </c>
      <c r="F749" s="18">
        <v>18</v>
      </c>
      <c r="G749" s="20">
        <f t="shared" si="170"/>
        <v>6.85</v>
      </c>
      <c r="H749" s="20">
        <f t="shared" si="171"/>
        <v>7.02</v>
      </c>
      <c r="I749" s="20">
        <f t="shared" si="169"/>
        <v>249.66</v>
      </c>
      <c r="J749" s="20">
        <v>35.880000000000003</v>
      </c>
      <c r="K749" s="20">
        <v>4813.2</v>
      </c>
      <c r="L749" s="20">
        <f t="shared" si="165"/>
        <v>300.44</v>
      </c>
      <c r="M749" s="138">
        <f t="shared" ca="1" si="172"/>
        <v>2.219070535747273E-5</v>
      </c>
    </row>
    <row r="750" spans="1:13" ht="24" customHeight="1" x14ac:dyDescent="0.2">
      <c r="A750" s="137" t="s">
        <v>4283</v>
      </c>
      <c r="B750" s="17" t="s">
        <v>847</v>
      </c>
      <c r="C750" s="18" t="s">
        <v>15</v>
      </c>
      <c r="D750" s="16" t="s">
        <v>848</v>
      </c>
      <c r="E750" s="19" t="s">
        <v>18</v>
      </c>
      <c r="F750" s="18">
        <v>2</v>
      </c>
      <c r="G750" s="20">
        <f t="shared" si="170"/>
        <v>12.08</v>
      </c>
      <c r="H750" s="20">
        <f t="shared" si="171"/>
        <v>10.119999999999999</v>
      </c>
      <c r="I750" s="20">
        <f t="shared" si="169"/>
        <v>44.4</v>
      </c>
      <c r="J750" s="20">
        <v>35.880000000000003</v>
      </c>
      <c r="K750" s="20">
        <v>4813.2</v>
      </c>
      <c r="L750" s="20">
        <f t="shared" si="165"/>
        <v>53.43</v>
      </c>
      <c r="M750" s="138">
        <f t="shared" ca="1" si="172"/>
        <v>3.9463766051450135E-6</v>
      </c>
    </row>
    <row r="751" spans="1:13" ht="24" customHeight="1" x14ac:dyDescent="0.2">
      <c r="A751" s="137" t="s">
        <v>4284</v>
      </c>
      <c r="B751" s="17" t="s">
        <v>4101</v>
      </c>
      <c r="C751" s="18" t="s">
        <v>15</v>
      </c>
      <c r="D751" s="16" t="s">
        <v>4102</v>
      </c>
      <c r="E751" s="19" t="s">
        <v>18</v>
      </c>
      <c r="F751" s="18">
        <v>6</v>
      </c>
      <c r="G751" s="20">
        <f t="shared" si="170"/>
        <v>1.95</v>
      </c>
      <c r="H751" s="20">
        <f t="shared" si="171"/>
        <v>2.0999999999999996</v>
      </c>
      <c r="I751" s="20">
        <f t="shared" si="169"/>
        <v>24.3</v>
      </c>
      <c r="J751" s="20">
        <v>35.880000000000003</v>
      </c>
      <c r="K751" s="20">
        <v>4813.2</v>
      </c>
      <c r="L751" s="20">
        <f t="shared" si="165"/>
        <v>29.24</v>
      </c>
      <c r="M751" s="138">
        <f t="shared" ca="1" si="172"/>
        <v>2.1596865419135357E-6</v>
      </c>
    </row>
    <row r="752" spans="1:13" ht="24" customHeight="1" x14ac:dyDescent="0.2">
      <c r="A752" s="137" t="s">
        <v>4285</v>
      </c>
      <c r="B752" s="17" t="s">
        <v>3988</v>
      </c>
      <c r="C752" s="18" t="s">
        <v>15</v>
      </c>
      <c r="D752" s="16" t="s">
        <v>3989</v>
      </c>
      <c r="E752" s="19" t="s">
        <v>18</v>
      </c>
      <c r="F752" s="18">
        <v>373</v>
      </c>
      <c r="G752" s="20">
        <f t="shared" si="170"/>
        <v>1.3</v>
      </c>
      <c r="H752" s="20">
        <f t="shared" si="171"/>
        <v>1.57</v>
      </c>
      <c r="I752" s="20">
        <f t="shared" si="169"/>
        <v>1070.51</v>
      </c>
      <c r="J752" s="20">
        <v>35.880000000000003</v>
      </c>
      <c r="K752" s="20">
        <v>4813.2</v>
      </c>
      <c r="L752" s="20">
        <f t="shared" si="165"/>
        <v>1288.25</v>
      </c>
      <c r="M752" s="138">
        <f t="shared" ca="1" si="172"/>
        <v>9.5151032408348572E-5</v>
      </c>
    </row>
    <row r="753" spans="1:13" ht="24" customHeight="1" x14ac:dyDescent="0.2">
      <c r="A753" s="137" t="s">
        <v>4286</v>
      </c>
      <c r="B753" s="17" t="s">
        <v>1987</v>
      </c>
      <c r="C753" s="18" t="s">
        <v>15</v>
      </c>
      <c r="D753" s="16" t="s">
        <v>1988</v>
      </c>
      <c r="E753" s="19" t="s">
        <v>18</v>
      </c>
      <c r="F753" s="18">
        <v>1000</v>
      </c>
      <c r="G753" s="20">
        <f t="shared" si="170"/>
        <v>0.32</v>
      </c>
      <c r="H753" s="20">
        <f t="shared" si="171"/>
        <v>0.10999999999999999</v>
      </c>
      <c r="I753" s="20">
        <f t="shared" si="169"/>
        <v>430</v>
      </c>
      <c r="J753" s="20">
        <v>35.880000000000003</v>
      </c>
      <c r="K753" s="20">
        <v>4813.2</v>
      </c>
      <c r="L753" s="20">
        <f t="shared" si="165"/>
        <v>517.46</v>
      </c>
      <c r="M753" s="138">
        <f t="shared" ca="1" si="172"/>
        <v>3.8219952051250967E-5</v>
      </c>
    </row>
    <row r="754" spans="1:13" ht="26.1" customHeight="1" x14ac:dyDescent="0.2">
      <c r="A754" s="137" t="s">
        <v>4287</v>
      </c>
      <c r="B754" s="17" t="s">
        <v>804</v>
      </c>
      <c r="C754" s="18" t="s">
        <v>15</v>
      </c>
      <c r="D754" s="16" t="s">
        <v>805</v>
      </c>
      <c r="E754" s="19" t="s">
        <v>18</v>
      </c>
      <c r="F754" s="18">
        <v>360</v>
      </c>
      <c r="G754" s="20">
        <f t="shared" si="170"/>
        <v>0.2</v>
      </c>
      <c r="H754" s="20">
        <f t="shared" si="171"/>
        <v>0.22999999999999998</v>
      </c>
      <c r="I754" s="20">
        <f t="shared" si="169"/>
        <v>154.80000000000001</v>
      </c>
      <c r="J754" s="20">
        <v>35.880000000000003</v>
      </c>
      <c r="K754" s="20">
        <v>4813.2</v>
      </c>
      <c r="L754" s="20">
        <f t="shared" ref="L754:L817" si="173">TRUNC((I754*(1+$M$6)),2)</f>
        <v>186.28</v>
      </c>
      <c r="M754" s="138">
        <f t="shared" ca="1" si="172"/>
        <v>1.3758769118592798E-5</v>
      </c>
    </row>
    <row r="755" spans="1:13" ht="24" customHeight="1" x14ac:dyDescent="0.2">
      <c r="A755" s="137" t="s">
        <v>4288</v>
      </c>
      <c r="B755" s="17" t="s">
        <v>807</v>
      </c>
      <c r="C755" s="18" t="s">
        <v>15</v>
      </c>
      <c r="D755" s="16" t="s">
        <v>808</v>
      </c>
      <c r="E755" s="19" t="s">
        <v>18</v>
      </c>
      <c r="F755" s="18">
        <v>360</v>
      </c>
      <c r="G755" s="20">
        <f t="shared" si="170"/>
        <v>0.2</v>
      </c>
      <c r="H755" s="20">
        <f t="shared" si="171"/>
        <v>0.14000000000000001</v>
      </c>
      <c r="I755" s="20">
        <f t="shared" si="169"/>
        <v>122.4</v>
      </c>
      <c r="J755" s="20">
        <v>35.880000000000003</v>
      </c>
      <c r="K755" s="20">
        <v>4813.2</v>
      </c>
      <c r="L755" s="20">
        <f t="shared" si="173"/>
        <v>147.29</v>
      </c>
      <c r="M755" s="138">
        <f t="shared" ca="1" si="172"/>
        <v>1.0878940860411924E-5</v>
      </c>
    </row>
    <row r="756" spans="1:13" ht="24" customHeight="1" x14ac:dyDescent="0.2">
      <c r="A756" s="137" t="s">
        <v>4289</v>
      </c>
      <c r="B756" s="17" t="s">
        <v>4107</v>
      </c>
      <c r="C756" s="18" t="s">
        <v>15</v>
      </c>
      <c r="D756" s="16" t="s">
        <v>4108</v>
      </c>
      <c r="E756" s="19" t="s">
        <v>18</v>
      </c>
      <c r="F756" s="18">
        <v>70</v>
      </c>
      <c r="G756" s="20">
        <f t="shared" si="170"/>
        <v>3.91</v>
      </c>
      <c r="H756" s="20">
        <f t="shared" si="171"/>
        <v>2.0199999999999996</v>
      </c>
      <c r="I756" s="20">
        <f t="shared" si="169"/>
        <v>415.1</v>
      </c>
      <c r="J756" s="20">
        <v>35.880000000000003</v>
      </c>
      <c r="K756" s="20">
        <v>4813.2</v>
      </c>
      <c r="L756" s="20">
        <f t="shared" si="173"/>
        <v>499.53</v>
      </c>
      <c r="M756" s="138">
        <f t="shared" ca="1" si="172"/>
        <v>3.6895629900207533E-5</v>
      </c>
    </row>
    <row r="757" spans="1:13" ht="24" customHeight="1" x14ac:dyDescent="0.2">
      <c r="A757" s="137" t="s">
        <v>4290</v>
      </c>
      <c r="B757" s="17" t="s">
        <v>4110</v>
      </c>
      <c r="C757" s="18" t="s">
        <v>15</v>
      </c>
      <c r="D757" s="16" t="s">
        <v>4111</v>
      </c>
      <c r="E757" s="19" t="s">
        <v>18</v>
      </c>
      <c r="F757" s="18">
        <v>2</v>
      </c>
      <c r="G757" s="20">
        <f t="shared" si="170"/>
        <v>5.2200000000000006</v>
      </c>
      <c r="H757" s="20">
        <f t="shared" si="171"/>
        <v>21.9</v>
      </c>
      <c r="I757" s="20">
        <f t="shared" si="169"/>
        <v>54.24</v>
      </c>
      <c r="J757" s="20">
        <v>35.880000000000003</v>
      </c>
      <c r="K757" s="20">
        <v>4813.2</v>
      </c>
      <c r="L757" s="20">
        <f t="shared" si="173"/>
        <v>65.27</v>
      </c>
      <c r="M757" s="138">
        <f t="shared" ca="1" si="172"/>
        <v>4.82088716110453E-6</v>
      </c>
    </row>
    <row r="758" spans="1:13" ht="24" customHeight="1" x14ac:dyDescent="0.2">
      <c r="A758" s="137" t="s">
        <v>4291</v>
      </c>
      <c r="B758" s="17" t="s">
        <v>3929</v>
      </c>
      <c r="C758" s="18" t="s">
        <v>15</v>
      </c>
      <c r="D758" s="16" t="s">
        <v>3930</v>
      </c>
      <c r="E758" s="19" t="s">
        <v>169</v>
      </c>
      <c r="F758" s="18">
        <v>123</v>
      </c>
      <c r="G758" s="20">
        <f t="shared" si="170"/>
        <v>6.52</v>
      </c>
      <c r="H758" s="20">
        <f t="shared" si="171"/>
        <v>6.0300000000000011</v>
      </c>
      <c r="I758" s="20">
        <f t="shared" si="169"/>
        <v>1543.65</v>
      </c>
      <c r="J758" s="20">
        <v>35.880000000000003</v>
      </c>
      <c r="K758" s="20">
        <v>4813.2</v>
      </c>
      <c r="L758" s="20">
        <f t="shared" si="173"/>
        <v>1857.62</v>
      </c>
      <c r="M758" s="138">
        <f t="shared" ca="1" si="172"/>
        <v>1.3720509281769569E-4</v>
      </c>
    </row>
    <row r="759" spans="1:13" ht="24" customHeight="1" x14ac:dyDescent="0.2">
      <c r="A759" s="137" t="s">
        <v>4292</v>
      </c>
      <c r="B759" s="17" t="s">
        <v>3931</v>
      </c>
      <c r="C759" s="18" t="s">
        <v>15</v>
      </c>
      <c r="D759" s="16" t="s">
        <v>3932</v>
      </c>
      <c r="E759" s="19" t="s">
        <v>18</v>
      </c>
      <c r="F759" s="18">
        <v>4</v>
      </c>
      <c r="G759" s="20">
        <f t="shared" si="170"/>
        <v>5.2200000000000006</v>
      </c>
      <c r="H759" s="20">
        <f t="shared" si="171"/>
        <v>13.99</v>
      </c>
      <c r="I759" s="20">
        <f t="shared" si="169"/>
        <v>76.84</v>
      </c>
      <c r="J759" s="20">
        <v>35.880000000000003</v>
      </c>
      <c r="K759" s="20">
        <v>4813.2</v>
      </c>
      <c r="L759" s="20">
        <f t="shared" si="173"/>
        <v>92.46</v>
      </c>
      <c r="M759" s="138">
        <f t="shared" ca="1" si="172"/>
        <v>6.8291592908798048E-6</v>
      </c>
    </row>
    <row r="760" spans="1:13" ht="24" customHeight="1" x14ac:dyDescent="0.2">
      <c r="A760" s="137" t="s">
        <v>4293</v>
      </c>
      <c r="B760" s="17" t="s">
        <v>4115</v>
      </c>
      <c r="C760" s="18" t="s">
        <v>15</v>
      </c>
      <c r="D760" s="16" t="s">
        <v>4116</v>
      </c>
      <c r="E760" s="19" t="s">
        <v>18</v>
      </c>
      <c r="F760" s="18">
        <v>40</v>
      </c>
      <c r="G760" s="20">
        <f t="shared" si="170"/>
        <v>9.4600000000000009</v>
      </c>
      <c r="H760" s="20">
        <f t="shared" si="171"/>
        <v>7.3999999999999986</v>
      </c>
      <c r="I760" s="20">
        <f t="shared" si="169"/>
        <v>674.4</v>
      </c>
      <c r="J760" s="20">
        <v>35.880000000000003</v>
      </c>
      <c r="K760" s="20">
        <v>4813.2</v>
      </c>
      <c r="L760" s="20">
        <f t="shared" si="173"/>
        <v>811.57</v>
      </c>
      <c r="M760" s="138">
        <f t="shared" ca="1" si="172"/>
        <v>5.9943119248316285E-5</v>
      </c>
    </row>
    <row r="761" spans="1:13" ht="24" customHeight="1" x14ac:dyDescent="0.2">
      <c r="A761" s="137" t="s">
        <v>4294</v>
      </c>
      <c r="B761" s="17" t="s">
        <v>849</v>
      </c>
      <c r="C761" s="18" t="s">
        <v>15</v>
      </c>
      <c r="D761" s="16" t="s">
        <v>850</v>
      </c>
      <c r="E761" s="19" t="s">
        <v>18</v>
      </c>
      <c r="F761" s="18">
        <v>14</v>
      </c>
      <c r="G761" s="20">
        <f t="shared" si="170"/>
        <v>9.4600000000000009</v>
      </c>
      <c r="H761" s="20">
        <f t="shared" si="171"/>
        <v>10.829999999999998</v>
      </c>
      <c r="I761" s="20">
        <f t="shared" si="169"/>
        <v>284.06</v>
      </c>
      <c r="J761" s="20">
        <v>35.880000000000003</v>
      </c>
      <c r="K761" s="20">
        <v>4813.2</v>
      </c>
      <c r="L761" s="20">
        <f t="shared" si="173"/>
        <v>341.83</v>
      </c>
      <c r="M761" s="138">
        <f t="shared" ca="1" si="172"/>
        <v>2.524779926888864E-5</v>
      </c>
    </row>
    <row r="762" spans="1:13" ht="24" customHeight="1" x14ac:dyDescent="0.2">
      <c r="A762" s="137" t="s">
        <v>4295</v>
      </c>
      <c r="B762" s="17" t="s">
        <v>4119</v>
      </c>
      <c r="C762" s="18" t="s">
        <v>15</v>
      </c>
      <c r="D762" s="16" t="s">
        <v>4120</v>
      </c>
      <c r="E762" s="19" t="s">
        <v>54</v>
      </c>
      <c r="F762" s="18">
        <v>50</v>
      </c>
      <c r="G762" s="20">
        <f t="shared" si="170"/>
        <v>10.45</v>
      </c>
      <c r="H762" s="20">
        <f t="shared" si="171"/>
        <v>12.77</v>
      </c>
      <c r="I762" s="20">
        <f t="shared" si="169"/>
        <v>1161</v>
      </c>
      <c r="J762" s="20">
        <v>35.880000000000003</v>
      </c>
      <c r="K762" s="20">
        <v>4813.2</v>
      </c>
      <c r="L762" s="20">
        <f t="shared" si="173"/>
        <v>1397.14</v>
      </c>
      <c r="M762" s="138">
        <f t="shared" ca="1" si="172"/>
        <v>1.0319372281699991E-4</v>
      </c>
    </row>
    <row r="763" spans="1:13" ht="39" customHeight="1" x14ac:dyDescent="0.2">
      <c r="A763" s="137" t="s">
        <v>4296</v>
      </c>
      <c r="B763" s="17" t="s">
        <v>3936</v>
      </c>
      <c r="C763" s="18" t="s">
        <v>26</v>
      </c>
      <c r="D763" s="16" t="s">
        <v>3937</v>
      </c>
      <c r="E763" s="19" t="s">
        <v>169</v>
      </c>
      <c r="F763" s="18">
        <v>16</v>
      </c>
      <c r="G763" s="20">
        <f t="shared" si="170"/>
        <v>0.38</v>
      </c>
      <c r="H763" s="20">
        <f t="shared" si="171"/>
        <v>8.68</v>
      </c>
      <c r="I763" s="20">
        <f t="shared" si="169"/>
        <v>144.96</v>
      </c>
      <c r="J763" s="20">
        <v>35.880000000000003</v>
      </c>
      <c r="K763" s="20">
        <v>4813.2</v>
      </c>
      <c r="L763" s="20">
        <f t="shared" si="173"/>
        <v>174.44</v>
      </c>
      <c r="M763" s="138">
        <f t="shared" ca="1" si="172"/>
        <v>1.2884258562633281E-5</v>
      </c>
    </row>
    <row r="764" spans="1:13" ht="39" customHeight="1" x14ac:dyDescent="0.2">
      <c r="A764" s="137" t="s">
        <v>4297</v>
      </c>
      <c r="B764" s="17" t="s">
        <v>4036</v>
      </c>
      <c r="C764" s="18" t="s">
        <v>26</v>
      </c>
      <c r="D764" s="16" t="s">
        <v>4037</v>
      </c>
      <c r="E764" s="19" t="s">
        <v>169</v>
      </c>
      <c r="F764" s="18">
        <v>3850</v>
      </c>
      <c r="G764" s="20">
        <f t="shared" si="170"/>
        <v>1.26</v>
      </c>
      <c r="H764" s="20">
        <f t="shared" si="171"/>
        <v>2.42</v>
      </c>
      <c r="I764" s="20">
        <f t="shared" si="169"/>
        <v>14168</v>
      </c>
      <c r="J764" s="20">
        <v>35.880000000000003</v>
      </c>
      <c r="K764" s="20">
        <v>4813.2</v>
      </c>
      <c r="L764" s="20">
        <f t="shared" si="173"/>
        <v>17049.77</v>
      </c>
      <c r="M764" s="138">
        <f t="shared" ca="1" si="172"/>
        <v>1.2593077568988078E-3</v>
      </c>
    </row>
    <row r="765" spans="1:13" ht="39" customHeight="1" x14ac:dyDescent="0.2">
      <c r="A765" s="137" t="s">
        <v>4298</v>
      </c>
      <c r="B765" s="17" t="s">
        <v>830</v>
      </c>
      <c r="C765" s="18" t="s">
        <v>26</v>
      </c>
      <c r="D765" s="16" t="s">
        <v>831</v>
      </c>
      <c r="E765" s="19" t="s">
        <v>169</v>
      </c>
      <c r="F765" s="18">
        <v>1630</v>
      </c>
      <c r="G765" s="20">
        <f t="shared" si="170"/>
        <v>1.69</v>
      </c>
      <c r="H765" s="20">
        <f t="shared" si="171"/>
        <v>4.0199999999999996</v>
      </c>
      <c r="I765" s="20">
        <f t="shared" si="169"/>
        <v>9307.2999999999993</v>
      </c>
      <c r="J765" s="20">
        <v>35.880000000000003</v>
      </c>
      <c r="K765" s="20">
        <v>4813.2</v>
      </c>
      <c r="L765" s="20">
        <f t="shared" si="173"/>
        <v>11200.4</v>
      </c>
      <c r="M765" s="138">
        <f t="shared" ca="1" si="172"/>
        <v>8.2726925937237899E-4</v>
      </c>
    </row>
    <row r="766" spans="1:13" ht="39" customHeight="1" x14ac:dyDescent="0.2">
      <c r="A766" s="137" t="s">
        <v>4299</v>
      </c>
      <c r="B766" s="17" t="s">
        <v>822</v>
      </c>
      <c r="C766" s="18" t="s">
        <v>26</v>
      </c>
      <c r="D766" s="16" t="s">
        <v>823</v>
      </c>
      <c r="E766" s="19" t="s">
        <v>169</v>
      </c>
      <c r="F766" s="18">
        <v>60</v>
      </c>
      <c r="G766" s="20">
        <f t="shared" si="170"/>
        <v>2.2200000000000002</v>
      </c>
      <c r="H766" s="20">
        <f t="shared" si="171"/>
        <v>6.3999999999999986</v>
      </c>
      <c r="I766" s="20">
        <f t="shared" si="169"/>
        <v>517.20000000000005</v>
      </c>
      <c r="J766" s="20">
        <v>35.880000000000003</v>
      </c>
      <c r="K766" s="20">
        <v>4813.2</v>
      </c>
      <c r="L766" s="20">
        <f t="shared" si="173"/>
        <v>622.39</v>
      </c>
      <c r="M766" s="138">
        <f t="shared" ca="1" si="172"/>
        <v>4.5970154132064481E-5</v>
      </c>
    </row>
    <row r="767" spans="1:13" ht="26.1" customHeight="1" x14ac:dyDescent="0.2">
      <c r="A767" s="137" t="s">
        <v>4300</v>
      </c>
      <c r="B767" s="17" t="s">
        <v>859</v>
      </c>
      <c r="C767" s="18" t="s">
        <v>26</v>
      </c>
      <c r="D767" s="16" t="s">
        <v>860</v>
      </c>
      <c r="E767" s="19" t="s">
        <v>331</v>
      </c>
      <c r="F767" s="18">
        <v>36</v>
      </c>
      <c r="G767" s="20">
        <f t="shared" si="170"/>
        <v>2.0699999999999998</v>
      </c>
      <c r="H767" s="20">
        <f t="shared" si="171"/>
        <v>8.5399999999999991</v>
      </c>
      <c r="I767" s="20">
        <f t="shared" si="169"/>
        <v>381.96</v>
      </c>
      <c r="J767" s="20">
        <v>35.880000000000003</v>
      </c>
      <c r="K767" s="20">
        <v>4813.2</v>
      </c>
      <c r="L767" s="20">
        <f t="shared" si="173"/>
        <v>459.65</v>
      </c>
      <c r="M767" s="138">
        <f t="shared" ca="1" si="172"/>
        <v>3.3950065628952006E-5</v>
      </c>
    </row>
    <row r="768" spans="1:13" ht="39" customHeight="1" x14ac:dyDescent="0.2">
      <c r="A768" s="137" t="s">
        <v>4301</v>
      </c>
      <c r="B768" s="17" t="s">
        <v>3955</v>
      </c>
      <c r="C768" s="18" t="s">
        <v>26</v>
      </c>
      <c r="D768" s="16" t="s">
        <v>3956</v>
      </c>
      <c r="E768" s="19" t="s">
        <v>331</v>
      </c>
      <c r="F768" s="18">
        <v>1</v>
      </c>
      <c r="G768" s="20">
        <f t="shared" si="170"/>
        <v>57.809999999999995</v>
      </c>
      <c r="H768" s="20">
        <f t="shared" si="171"/>
        <v>307.71999999999997</v>
      </c>
      <c r="I768" s="20">
        <f t="shared" si="169"/>
        <v>365.53</v>
      </c>
      <c r="J768" s="20">
        <v>35.880000000000003</v>
      </c>
      <c r="K768" s="20">
        <v>4813.2</v>
      </c>
      <c r="L768" s="20">
        <f t="shared" si="173"/>
        <v>439.87</v>
      </c>
      <c r="M768" s="138">
        <f t="shared" ca="1" si="172"/>
        <v>3.2489101203539906E-5</v>
      </c>
    </row>
    <row r="769" spans="1:13" ht="26.1" customHeight="1" x14ac:dyDescent="0.2">
      <c r="A769" s="137" t="s">
        <v>4302</v>
      </c>
      <c r="B769" s="17" t="s">
        <v>853</v>
      </c>
      <c r="C769" s="18" t="s">
        <v>26</v>
      </c>
      <c r="D769" s="16" t="s">
        <v>854</v>
      </c>
      <c r="E769" s="19" t="s">
        <v>331</v>
      </c>
      <c r="F769" s="18">
        <v>1</v>
      </c>
      <c r="G769" s="20">
        <f t="shared" si="170"/>
        <v>11.93</v>
      </c>
      <c r="H769" s="20">
        <f t="shared" si="171"/>
        <v>57.919999999999995</v>
      </c>
      <c r="I769" s="20">
        <f t="shared" si="169"/>
        <v>69.849999999999994</v>
      </c>
      <c r="J769" s="20">
        <v>35.880000000000003</v>
      </c>
      <c r="K769" s="20">
        <v>4813.2</v>
      </c>
      <c r="L769" s="20">
        <f t="shared" si="173"/>
        <v>84.05</v>
      </c>
      <c r="M769" s="138">
        <f t="shared" ca="1" si="172"/>
        <v>6.2079908976686953E-6</v>
      </c>
    </row>
    <row r="770" spans="1:13" ht="26.1" customHeight="1" x14ac:dyDescent="0.2">
      <c r="A770" s="137" t="s">
        <v>4303</v>
      </c>
      <c r="B770" s="17" t="s">
        <v>4129</v>
      </c>
      <c r="C770" s="18" t="s">
        <v>26</v>
      </c>
      <c r="D770" s="16" t="s">
        <v>4130</v>
      </c>
      <c r="E770" s="19" t="s">
        <v>331</v>
      </c>
      <c r="F770" s="18">
        <v>2</v>
      </c>
      <c r="G770" s="20">
        <f t="shared" si="170"/>
        <v>24.799999999999997</v>
      </c>
      <c r="H770" s="20">
        <f t="shared" si="171"/>
        <v>59.06</v>
      </c>
      <c r="I770" s="20">
        <f t="shared" si="169"/>
        <v>167.72</v>
      </c>
      <c r="J770" s="20">
        <v>35.880000000000003</v>
      </c>
      <c r="K770" s="20">
        <v>4813.2</v>
      </c>
      <c r="L770" s="20">
        <f t="shared" si="173"/>
        <v>201.83</v>
      </c>
      <c r="M770" s="138">
        <f t="shared" ca="1" si="172"/>
        <v>1.4907302830178143E-5</v>
      </c>
    </row>
    <row r="771" spans="1:13" ht="26.1" customHeight="1" x14ac:dyDescent="0.2">
      <c r="A771" s="137" t="s">
        <v>4304</v>
      </c>
      <c r="B771" s="17" t="s">
        <v>4132</v>
      </c>
      <c r="C771" s="18" t="s">
        <v>26</v>
      </c>
      <c r="D771" s="16" t="s">
        <v>4133</v>
      </c>
      <c r="E771" s="19" t="s">
        <v>331</v>
      </c>
      <c r="F771" s="18">
        <v>224</v>
      </c>
      <c r="G771" s="20">
        <f t="shared" si="170"/>
        <v>8.16</v>
      </c>
      <c r="H771" s="20">
        <f t="shared" si="171"/>
        <v>18.16</v>
      </c>
      <c r="I771" s="20">
        <f t="shared" si="169"/>
        <v>5895.68</v>
      </c>
      <c r="J771" s="20">
        <v>35.880000000000003</v>
      </c>
      <c r="K771" s="20">
        <v>4813.2</v>
      </c>
      <c r="L771" s="20">
        <f t="shared" si="173"/>
        <v>7094.86</v>
      </c>
      <c r="M771" s="138">
        <f t="shared" ca="1" si="172"/>
        <v>5.2403124687963978E-4</v>
      </c>
    </row>
    <row r="772" spans="1:13" ht="51.95" customHeight="1" x14ac:dyDescent="0.2">
      <c r="A772" s="137" t="s">
        <v>4305</v>
      </c>
      <c r="B772" s="17" t="s">
        <v>4135</v>
      </c>
      <c r="C772" s="18" t="s">
        <v>26</v>
      </c>
      <c r="D772" s="16" t="s">
        <v>4136</v>
      </c>
      <c r="E772" s="19" t="s">
        <v>331</v>
      </c>
      <c r="F772" s="18">
        <v>1</v>
      </c>
      <c r="G772" s="20">
        <f t="shared" si="170"/>
        <v>27.68</v>
      </c>
      <c r="H772" s="20">
        <f t="shared" si="171"/>
        <v>542.84</v>
      </c>
      <c r="I772" s="20">
        <f t="shared" si="169"/>
        <v>570.52</v>
      </c>
      <c r="J772" s="20">
        <v>35.880000000000003</v>
      </c>
      <c r="K772" s="20">
        <v>4813.2</v>
      </c>
      <c r="L772" s="20">
        <f t="shared" si="173"/>
        <v>686.56</v>
      </c>
      <c r="M772" s="138">
        <f t="shared" ca="1" si="172"/>
        <v>5.0709794535436283E-5</v>
      </c>
    </row>
    <row r="773" spans="1:13" ht="51.95" customHeight="1" x14ac:dyDescent="0.2">
      <c r="A773" s="137" t="s">
        <v>4306</v>
      </c>
      <c r="B773" s="17" t="s">
        <v>4138</v>
      </c>
      <c r="C773" s="18" t="s">
        <v>26</v>
      </c>
      <c r="D773" s="16" t="s">
        <v>4139</v>
      </c>
      <c r="E773" s="19" t="s">
        <v>331</v>
      </c>
      <c r="F773" s="18">
        <v>1</v>
      </c>
      <c r="G773" s="20">
        <f t="shared" si="170"/>
        <v>27.89</v>
      </c>
      <c r="H773" s="20">
        <f t="shared" si="171"/>
        <v>790.55000000000007</v>
      </c>
      <c r="I773" s="20">
        <f t="shared" si="169"/>
        <v>818.44</v>
      </c>
      <c r="J773" s="20">
        <v>35.880000000000003</v>
      </c>
      <c r="K773" s="20">
        <v>4813.2</v>
      </c>
      <c r="L773" s="20">
        <f t="shared" si="173"/>
        <v>984.91</v>
      </c>
      <c r="M773" s="138">
        <f t="shared" ca="1" si="172"/>
        <v>7.2746131053216833E-5</v>
      </c>
    </row>
    <row r="774" spans="1:13" ht="26.1" customHeight="1" x14ac:dyDescent="0.2">
      <c r="A774" s="137" t="s">
        <v>4822</v>
      </c>
      <c r="B774" s="17" t="s">
        <v>4793</v>
      </c>
      <c r="C774" s="18" t="s">
        <v>167</v>
      </c>
      <c r="D774" s="16" t="s">
        <v>4794</v>
      </c>
      <c r="E774" s="19" t="s">
        <v>331</v>
      </c>
      <c r="F774" s="18">
        <v>82</v>
      </c>
      <c r="G774" s="20">
        <f t="shared" si="170"/>
        <v>0</v>
      </c>
      <c r="H774" s="20">
        <f t="shared" si="171"/>
        <v>3.89</v>
      </c>
      <c r="I774" s="20">
        <f t="shared" si="169"/>
        <v>318.98</v>
      </c>
      <c r="J774" s="20">
        <v>35.880000000000003</v>
      </c>
      <c r="K774" s="20">
        <v>4813.2</v>
      </c>
      <c r="L774" s="20">
        <f t="shared" si="173"/>
        <v>383.86</v>
      </c>
      <c r="M774" s="138">
        <f t="shared" ca="1" si="172"/>
        <v>2.8352164021167229E-5</v>
      </c>
    </row>
    <row r="775" spans="1:13" ht="26.1" customHeight="1" x14ac:dyDescent="0.2">
      <c r="A775" s="137" t="s">
        <v>4823</v>
      </c>
      <c r="B775" s="17" t="s">
        <v>4809</v>
      </c>
      <c r="C775" s="18" t="s">
        <v>167</v>
      </c>
      <c r="D775" s="16" t="s">
        <v>4810</v>
      </c>
      <c r="E775" s="19" t="s">
        <v>331</v>
      </c>
      <c r="F775" s="18">
        <v>112</v>
      </c>
      <c r="G775" s="20">
        <f t="shared" si="170"/>
        <v>0</v>
      </c>
      <c r="H775" s="20">
        <f t="shared" si="171"/>
        <v>94.77</v>
      </c>
      <c r="I775" s="20">
        <f t="shared" si="169"/>
        <v>10614.24</v>
      </c>
      <c r="J775" s="20">
        <v>35.880000000000003</v>
      </c>
      <c r="K775" s="20">
        <v>4813.2</v>
      </c>
      <c r="L775" s="20">
        <f t="shared" si="173"/>
        <v>12773.17</v>
      </c>
      <c r="M775" s="138">
        <f t="shared" ca="1" si="172"/>
        <v>9.4343513497174131E-4</v>
      </c>
    </row>
    <row r="776" spans="1:13" ht="24" customHeight="1" x14ac:dyDescent="0.2">
      <c r="A776" s="142" t="s">
        <v>4307</v>
      </c>
      <c r="B776" s="28"/>
      <c r="C776" s="28"/>
      <c r="D776" s="27" t="s">
        <v>4308</v>
      </c>
      <c r="E776" s="28"/>
      <c r="F776" s="28"/>
      <c r="G776" s="28"/>
      <c r="H776" s="28"/>
      <c r="I776" s="20">
        <f t="shared" si="169"/>
        <v>0</v>
      </c>
      <c r="J776" s="28"/>
      <c r="K776" s="28"/>
      <c r="L776" s="269">
        <f>SUM(L777:L827)</f>
        <v>54953.380000000005</v>
      </c>
      <c r="M776" s="143">
        <f ca="1">SUM(M777:M827)</f>
        <v>4.0588945013221769E-3</v>
      </c>
    </row>
    <row r="777" spans="1:13" ht="24" customHeight="1" x14ac:dyDescent="0.2">
      <c r="A777" s="137" t="s">
        <v>4309</v>
      </c>
      <c r="B777" s="17" t="s">
        <v>798</v>
      </c>
      <c r="C777" s="18" t="s">
        <v>15</v>
      </c>
      <c r="D777" s="16" t="s">
        <v>799</v>
      </c>
      <c r="E777" s="19" t="s">
        <v>18</v>
      </c>
      <c r="F777" s="18">
        <v>104</v>
      </c>
      <c r="G777" s="20">
        <f t="shared" ref="G777:G808" si="174">VLOOKUP(A777,ORCA,11,0)</f>
        <v>0</v>
      </c>
      <c r="H777" s="20">
        <f t="shared" ref="H777:H808" si="175">VLOOKUP(A777,ORCA,12,0)</f>
        <v>7.0000000000000007E-2</v>
      </c>
      <c r="I777" s="20">
        <f t="shared" si="169"/>
        <v>7.28</v>
      </c>
      <c r="J777" s="20">
        <v>35.880000000000003</v>
      </c>
      <c r="K777" s="20">
        <v>4813.2</v>
      </c>
      <c r="L777" s="20">
        <f t="shared" si="173"/>
        <v>8.76</v>
      </c>
      <c r="M777" s="138">
        <f t="shared" ref="M777:M808" ca="1" si="176">L777/L$1838</f>
        <v>6.4701963430788544E-7</v>
      </c>
    </row>
    <row r="778" spans="1:13" ht="24" customHeight="1" x14ac:dyDescent="0.2">
      <c r="A778" s="137" t="s">
        <v>4310</v>
      </c>
      <c r="B778" s="17" t="s">
        <v>867</v>
      </c>
      <c r="C778" s="18" t="s">
        <v>15</v>
      </c>
      <c r="D778" s="16" t="s">
        <v>868</v>
      </c>
      <c r="E778" s="19" t="s">
        <v>18</v>
      </c>
      <c r="F778" s="18">
        <v>6</v>
      </c>
      <c r="G778" s="20">
        <f t="shared" si="174"/>
        <v>0.32</v>
      </c>
      <c r="H778" s="20">
        <f t="shared" si="175"/>
        <v>1.3499999999999999</v>
      </c>
      <c r="I778" s="20">
        <f t="shared" si="169"/>
        <v>10.02</v>
      </c>
      <c r="J778" s="20">
        <v>35.880000000000003</v>
      </c>
      <c r="K778" s="20">
        <v>4813.2</v>
      </c>
      <c r="L778" s="20">
        <f t="shared" si="173"/>
        <v>12.05</v>
      </c>
      <c r="M778" s="138">
        <f t="shared" ca="1" si="176"/>
        <v>8.9002130061758223E-7</v>
      </c>
    </row>
    <row r="779" spans="1:13" ht="24" customHeight="1" x14ac:dyDescent="0.2">
      <c r="A779" s="137" t="s">
        <v>4311</v>
      </c>
      <c r="B779" s="17" t="s">
        <v>869</v>
      </c>
      <c r="C779" s="18" t="s">
        <v>15</v>
      </c>
      <c r="D779" s="16" t="s">
        <v>870</v>
      </c>
      <c r="E779" s="19" t="s">
        <v>18</v>
      </c>
      <c r="F779" s="18">
        <v>238</v>
      </c>
      <c r="G779" s="20">
        <f t="shared" si="174"/>
        <v>0.32</v>
      </c>
      <c r="H779" s="20">
        <f t="shared" si="175"/>
        <v>1.28</v>
      </c>
      <c r="I779" s="20">
        <f t="shared" si="169"/>
        <v>380.8</v>
      </c>
      <c r="J779" s="20">
        <v>35.880000000000003</v>
      </c>
      <c r="K779" s="20">
        <v>4813.2</v>
      </c>
      <c r="L779" s="20">
        <f t="shared" si="173"/>
        <v>458.25</v>
      </c>
      <c r="M779" s="138">
        <f t="shared" ca="1" si="176"/>
        <v>3.3846660664564899E-5</v>
      </c>
    </row>
    <row r="780" spans="1:13" ht="24" customHeight="1" x14ac:dyDescent="0.2">
      <c r="A780" s="137" t="s">
        <v>4312</v>
      </c>
      <c r="B780" s="17" t="s">
        <v>801</v>
      </c>
      <c r="C780" s="18" t="s">
        <v>15</v>
      </c>
      <c r="D780" s="16" t="s">
        <v>802</v>
      </c>
      <c r="E780" s="19" t="s">
        <v>18</v>
      </c>
      <c r="F780" s="18">
        <v>500</v>
      </c>
      <c r="G780" s="20">
        <f t="shared" si="174"/>
        <v>0.51</v>
      </c>
      <c r="H780" s="20">
        <f t="shared" si="175"/>
        <v>0.16000000000000003</v>
      </c>
      <c r="I780" s="20">
        <f t="shared" si="169"/>
        <v>335</v>
      </c>
      <c r="J780" s="20">
        <v>35.880000000000003</v>
      </c>
      <c r="K780" s="20">
        <v>4813.2</v>
      </c>
      <c r="L780" s="20">
        <f t="shared" si="173"/>
        <v>403.13</v>
      </c>
      <c r="M780" s="138">
        <f t="shared" ca="1" si="176"/>
        <v>2.9775459495266881E-5</v>
      </c>
    </row>
    <row r="781" spans="1:13" ht="24" customHeight="1" x14ac:dyDescent="0.2">
      <c r="A781" s="137" t="s">
        <v>4313</v>
      </c>
      <c r="B781" s="17" t="s">
        <v>3974</v>
      </c>
      <c r="C781" s="18" t="s">
        <v>15</v>
      </c>
      <c r="D781" s="16" t="s">
        <v>3975</v>
      </c>
      <c r="E781" s="19" t="s">
        <v>54</v>
      </c>
      <c r="F781" s="18">
        <v>145</v>
      </c>
      <c r="G781" s="20">
        <f t="shared" si="174"/>
        <v>2.6100000000000003</v>
      </c>
      <c r="H781" s="20">
        <f t="shared" si="175"/>
        <v>1.96</v>
      </c>
      <c r="I781" s="20">
        <f t="shared" si="169"/>
        <v>662.65</v>
      </c>
      <c r="J781" s="20">
        <v>35.880000000000003</v>
      </c>
      <c r="K781" s="20">
        <v>4813.2</v>
      </c>
      <c r="L781" s="20">
        <f t="shared" si="173"/>
        <v>797.43</v>
      </c>
      <c r="M781" s="138">
        <f t="shared" ca="1" si="176"/>
        <v>5.8898729108006518E-5</v>
      </c>
    </row>
    <row r="782" spans="1:13" ht="24" customHeight="1" x14ac:dyDescent="0.2">
      <c r="A782" s="137" t="s">
        <v>4314</v>
      </c>
      <c r="B782" s="17" t="s">
        <v>3976</v>
      </c>
      <c r="C782" s="18" t="s">
        <v>15</v>
      </c>
      <c r="D782" s="16" t="s">
        <v>3977</v>
      </c>
      <c r="E782" s="19" t="s">
        <v>54</v>
      </c>
      <c r="F782" s="18">
        <v>72</v>
      </c>
      <c r="G782" s="20">
        <f t="shared" si="174"/>
        <v>11.1</v>
      </c>
      <c r="H782" s="20">
        <f t="shared" si="175"/>
        <v>7.76</v>
      </c>
      <c r="I782" s="20">
        <f t="shared" si="169"/>
        <v>1357.92</v>
      </c>
      <c r="J782" s="20">
        <v>35.880000000000003</v>
      </c>
      <c r="K782" s="20">
        <v>4813.2</v>
      </c>
      <c r="L782" s="20">
        <f t="shared" si="173"/>
        <v>1634.12</v>
      </c>
      <c r="M782" s="138">
        <f t="shared" ca="1" si="176"/>
        <v>1.2069722886018285E-4</v>
      </c>
    </row>
    <row r="783" spans="1:13" ht="24" customHeight="1" x14ac:dyDescent="0.2">
      <c r="A783" s="137" t="s">
        <v>4315</v>
      </c>
      <c r="B783" s="17" t="s">
        <v>3978</v>
      </c>
      <c r="C783" s="18" t="s">
        <v>15</v>
      </c>
      <c r="D783" s="16" t="s">
        <v>3979</v>
      </c>
      <c r="E783" s="19" t="s">
        <v>54</v>
      </c>
      <c r="F783" s="18">
        <v>215</v>
      </c>
      <c r="G783" s="20">
        <f t="shared" si="174"/>
        <v>0.97</v>
      </c>
      <c r="H783" s="20">
        <f t="shared" si="175"/>
        <v>0.22999999999999998</v>
      </c>
      <c r="I783" s="20">
        <f t="shared" si="169"/>
        <v>258</v>
      </c>
      <c r="J783" s="20">
        <v>35.880000000000003</v>
      </c>
      <c r="K783" s="20">
        <v>4813.2</v>
      </c>
      <c r="L783" s="20">
        <f t="shared" si="173"/>
        <v>310.47000000000003</v>
      </c>
      <c r="M783" s="138">
        <f t="shared" ca="1" si="176"/>
        <v>2.293152806661749E-5</v>
      </c>
    </row>
    <row r="784" spans="1:13" ht="26.1" customHeight="1" x14ac:dyDescent="0.2">
      <c r="A784" s="137" t="s">
        <v>4316</v>
      </c>
      <c r="B784" s="17" t="s">
        <v>4156</v>
      </c>
      <c r="C784" s="18" t="s">
        <v>15</v>
      </c>
      <c r="D784" s="16" t="s">
        <v>4157</v>
      </c>
      <c r="E784" s="19" t="s">
        <v>54</v>
      </c>
      <c r="F784" s="18">
        <v>12</v>
      </c>
      <c r="G784" s="20">
        <f t="shared" si="174"/>
        <v>9.4600000000000009</v>
      </c>
      <c r="H784" s="20">
        <f t="shared" si="175"/>
        <v>3.5299999999999994</v>
      </c>
      <c r="I784" s="20">
        <f t="shared" si="169"/>
        <v>155.88</v>
      </c>
      <c r="J784" s="20">
        <v>35.880000000000003</v>
      </c>
      <c r="K784" s="20">
        <v>4813.2</v>
      </c>
      <c r="L784" s="20">
        <f t="shared" si="173"/>
        <v>187.58</v>
      </c>
      <c r="M784" s="138">
        <f t="shared" ca="1" si="176"/>
        <v>1.385478801409511E-5</v>
      </c>
    </row>
    <row r="785" spans="1:13" ht="24" customHeight="1" x14ac:dyDescent="0.2">
      <c r="A785" s="137" t="s">
        <v>4317</v>
      </c>
      <c r="B785" s="17" t="s">
        <v>4077</v>
      </c>
      <c r="C785" s="18" t="s">
        <v>15</v>
      </c>
      <c r="D785" s="16" t="s">
        <v>4078</v>
      </c>
      <c r="E785" s="19" t="s">
        <v>18</v>
      </c>
      <c r="F785" s="18">
        <v>1</v>
      </c>
      <c r="G785" s="20">
        <f t="shared" si="174"/>
        <v>4.5599999999999996</v>
      </c>
      <c r="H785" s="20">
        <f t="shared" si="175"/>
        <v>4.88</v>
      </c>
      <c r="I785" s="20">
        <f t="shared" si="169"/>
        <v>9.44</v>
      </c>
      <c r="J785" s="20">
        <v>35.880000000000003</v>
      </c>
      <c r="K785" s="20">
        <v>4813.2</v>
      </c>
      <c r="L785" s="20">
        <f t="shared" si="173"/>
        <v>11.36</v>
      </c>
      <c r="M785" s="138">
        <f t="shared" ca="1" si="176"/>
        <v>8.3905742531250897E-7</v>
      </c>
    </row>
    <row r="786" spans="1:13" ht="24" customHeight="1" x14ac:dyDescent="0.2">
      <c r="A786" s="137" t="s">
        <v>4318</v>
      </c>
      <c r="B786" s="17" t="s">
        <v>3980</v>
      </c>
      <c r="C786" s="18" t="s">
        <v>15</v>
      </c>
      <c r="D786" s="16" t="s">
        <v>3981</v>
      </c>
      <c r="E786" s="19" t="s">
        <v>18</v>
      </c>
      <c r="F786" s="18">
        <v>65</v>
      </c>
      <c r="G786" s="20">
        <f t="shared" si="174"/>
        <v>4.2300000000000004</v>
      </c>
      <c r="H786" s="20">
        <f t="shared" si="175"/>
        <v>4.1899999999999995</v>
      </c>
      <c r="I786" s="20">
        <f t="shared" si="169"/>
        <v>547.29999999999995</v>
      </c>
      <c r="J786" s="20">
        <v>35.880000000000003</v>
      </c>
      <c r="K786" s="20">
        <v>4813.2</v>
      </c>
      <c r="L786" s="20">
        <f t="shared" si="173"/>
        <v>658.62</v>
      </c>
      <c r="M786" s="138">
        <f t="shared" ca="1" si="176"/>
        <v>4.8646126889025059E-5</v>
      </c>
    </row>
    <row r="787" spans="1:13" ht="24" customHeight="1" x14ac:dyDescent="0.2">
      <c r="A787" s="137" t="s">
        <v>4319</v>
      </c>
      <c r="B787" s="17" t="s">
        <v>3917</v>
      </c>
      <c r="C787" s="18" t="s">
        <v>15</v>
      </c>
      <c r="D787" s="16" t="s">
        <v>3918</v>
      </c>
      <c r="E787" s="19" t="s">
        <v>18</v>
      </c>
      <c r="F787" s="18">
        <v>1</v>
      </c>
      <c r="G787" s="20">
        <f t="shared" si="174"/>
        <v>5.2200000000000006</v>
      </c>
      <c r="H787" s="20">
        <f t="shared" si="175"/>
        <v>17.350000000000001</v>
      </c>
      <c r="I787" s="20">
        <f t="shared" si="169"/>
        <v>22.57</v>
      </c>
      <c r="J787" s="20">
        <v>35.880000000000003</v>
      </c>
      <c r="K787" s="20">
        <v>4813.2</v>
      </c>
      <c r="L787" s="20">
        <f t="shared" si="173"/>
        <v>27.16</v>
      </c>
      <c r="M787" s="138">
        <f t="shared" ca="1" si="176"/>
        <v>2.0060563091098368E-6</v>
      </c>
    </row>
    <row r="788" spans="1:13" ht="24" customHeight="1" x14ac:dyDescent="0.2">
      <c r="A788" s="137" t="s">
        <v>4320</v>
      </c>
      <c r="B788" s="17" t="s">
        <v>855</v>
      </c>
      <c r="C788" s="18" t="s">
        <v>15</v>
      </c>
      <c r="D788" s="16" t="s">
        <v>856</v>
      </c>
      <c r="E788" s="19" t="s">
        <v>18</v>
      </c>
      <c r="F788" s="18">
        <v>1</v>
      </c>
      <c r="G788" s="20">
        <f t="shared" si="174"/>
        <v>29.39</v>
      </c>
      <c r="H788" s="20">
        <f t="shared" si="175"/>
        <v>280.99</v>
      </c>
      <c r="I788" s="20">
        <f t="shared" si="169"/>
        <v>310.38</v>
      </c>
      <c r="J788" s="20">
        <v>35.880000000000003</v>
      </c>
      <c r="K788" s="20">
        <v>4813.2</v>
      </c>
      <c r="L788" s="20">
        <f t="shared" si="173"/>
        <v>373.51</v>
      </c>
      <c r="M788" s="138">
        <f t="shared" ca="1" si="176"/>
        <v>2.758770589159113E-5</v>
      </c>
    </row>
    <row r="789" spans="1:13" ht="26.1" customHeight="1" x14ac:dyDescent="0.2">
      <c r="A789" s="137" t="s">
        <v>4321</v>
      </c>
      <c r="B789" s="17" t="s">
        <v>865</v>
      </c>
      <c r="C789" s="18" t="s">
        <v>15</v>
      </c>
      <c r="D789" s="16" t="s">
        <v>866</v>
      </c>
      <c r="E789" s="19" t="s">
        <v>169</v>
      </c>
      <c r="F789" s="18">
        <v>27</v>
      </c>
      <c r="G789" s="20">
        <f t="shared" si="174"/>
        <v>10.45</v>
      </c>
      <c r="H789" s="20">
        <f t="shared" si="175"/>
        <v>22.88</v>
      </c>
      <c r="I789" s="20">
        <f t="shared" si="169"/>
        <v>899.91</v>
      </c>
      <c r="J789" s="20">
        <v>35.880000000000003</v>
      </c>
      <c r="K789" s="20">
        <v>4813.2</v>
      </c>
      <c r="L789" s="20">
        <f t="shared" si="173"/>
        <v>1082.95</v>
      </c>
      <c r="M789" s="138">
        <f t="shared" ca="1" si="176"/>
        <v>7.9987432987868113E-5</v>
      </c>
    </row>
    <row r="790" spans="1:13" ht="24" customHeight="1" x14ac:dyDescent="0.2">
      <c r="A790" s="137" t="s">
        <v>4322</v>
      </c>
      <c r="B790" s="17" t="s">
        <v>4086</v>
      </c>
      <c r="C790" s="18" t="s">
        <v>15</v>
      </c>
      <c r="D790" s="16" t="s">
        <v>4087</v>
      </c>
      <c r="E790" s="19" t="s">
        <v>169</v>
      </c>
      <c r="F790" s="18">
        <v>9</v>
      </c>
      <c r="G790" s="20">
        <f t="shared" si="174"/>
        <v>13.06</v>
      </c>
      <c r="H790" s="20">
        <f t="shared" si="175"/>
        <v>9.4</v>
      </c>
      <c r="I790" s="20">
        <f t="shared" si="169"/>
        <v>202.14</v>
      </c>
      <c r="J790" s="20">
        <v>35.880000000000003</v>
      </c>
      <c r="K790" s="20">
        <v>4813.2</v>
      </c>
      <c r="L790" s="20">
        <f t="shared" si="173"/>
        <v>243.25</v>
      </c>
      <c r="M790" s="138">
        <f t="shared" ca="1" si="176"/>
        <v>1.7966612562259492E-5</v>
      </c>
    </row>
    <row r="791" spans="1:13" ht="24" customHeight="1" x14ac:dyDescent="0.2">
      <c r="A791" s="137" t="s">
        <v>4323</v>
      </c>
      <c r="B791" s="17" t="s">
        <v>3982</v>
      </c>
      <c r="C791" s="18" t="s">
        <v>15</v>
      </c>
      <c r="D791" s="16" t="s">
        <v>3983</v>
      </c>
      <c r="E791" s="19" t="s">
        <v>169</v>
      </c>
      <c r="F791" s="18">
        <v>357</v>
      </c>
      <c r="G791" s="20">
        <f t="shared" si="174"/>
        <v>9.7899999999999991</v>
      </c>
      <c r="H791" s="20">
        <f t="shared" si="175"/>
        <v>7.5800000000000018</v>
      </c>
      <c r="I791" s="20">
        <f t="shared" si="169"/>
        <v>6201.09</v>
      </c>
      <c r="J791" s="20">
        <v>35.880000000000003</v>
      </c>
      <c r="K791" s="20">
        <v>4813.2</v>
      </c>
      <c r="L791" s="20">
        <f t="shared" si="173"/>
        <v>7462.39</v>
      </c>
      <c r="M791" s="138">
        <f t="shared" ca="1" si="176"/>
        <v>5.5117726585192026E-4</v>
      </c>
    </row>
    <row r="792" spans="1:13" ht="24" customHeight="1" x14ac:dyDescent="0.2">
      <c r="A792" s="137" t="s">
        <v>4324</v>
      </c>
      <c r="B792" s="17" t="s">
        <v>3923</v>
      </c>
      <c r="C792" s="18" t="s">
        <v>15</v>
      </c>
      <c r="D792" s="16" t="s">
        <v>3924</v>
      </c>
      <c r="E792" s="19" t="s">
        <v>18</v>
      </c>
      <c r="F792" s="18">
        <v>13</v>
      </c>
      <c r="G792" s="20">
        <f t="shared" si="174"/>
        <v>4.8900000000000006</v>
      </c>
      <c r="H792" s="20">
        <f t="shared" si="175"/>
        <v>2.4399999999999995</v>
      </c>
      <c r="I792" s="20">
        <f t="shared" si="169"/>
        <v>95.29</v>
      </c>
      <c r="J792" s="20">
        <v>35.880000000000003</v>
      </c>
      <c r="K792" s="20">
        <v>4813.2</v>
      </c>
      <c r="L792" s="20">
        <f t="shared" si="173"/>
        <v>114.67</v>
      </c>
      <c r="M792" s="138">
        <f t="shared" ca="1" si="176"/>
        <v>8.4696051901923779E-6</v>
      </c>
    </row>
    <row r="793" spans="1:13" ht="26.1" customHeight="1" x14ac:dyDescent="0.2">
      <c r="A793" s="137" t="s">
        <v>4325</v>
      </c>
      <c r="B793" s="17" t="s">
        <v>4091</v>
      </c>
      <c r="C793" s="18" t="s">
        <v>15</v>
      </c>
      <c r="D793" s="16" t="s">
        <v>4092</v>
      </c>
      <c r="E793" s="19" t="s">
        <v>18</v>
      </c>
      <c r="F793" s="18">
        <v>2</v>
      </c>
      <c r="G793" s="20">
        <f t="shared" si="174"/>
        <v>19.59</v>
      </c>
      <c r="H793" s="20">
        <f t="shared" si="175"/>
        <v>133.13</v>
      </c>
      <c r="I793" s="20">
        <f t="shared" ref="I793:I856" si="177">TRUNC((G793+H793)*F793,2)</f>
        <v>305.44</v>
      </c>
      <c r="J793" s="20">
        <v>35.880000000000003</v>
      </c>
      <c r="K793" s="20">
        <v>4813.2</v>
      </c>
      <c r="L793" s="20">
        <f t="shared" si="173"/>
        <v>367.56</v>
      </c>
      <c r="M793" s="138">
        <f t="shared" ca="1" si="176"/>
        <v>2.7148234792945935E-5</v>
      </c>
    </row>
    <row r="794" spans="1:13" ht="26.1" customHeight="1" x14ac:dyDescent="0.2">
      <c r="A794" s="137" t="s">
        <v>4326</v>
      </c>
      <c r="B794" s="17" t="s">
        <v>4169</v>
      </c>
      <c r="C794" s="18" t="s">
        <v>15</v>
      </c>
      <c r="D794" s="16" t="s">
        <v>4170</v>
      </c>
      <c r="E794" s="19" t="s">
        <v>18</v>
      </c>
      <c r="F794" s="18">
        <v>12</v>
      </c>
      <c r="G794" s="20">
        <f t="shared" si="174"/>
        <v>19.59</v>
      </c>
      <c r="H794" s="20">
        <f t="shared" si="175"/>
        <v>154.12</v>
      </c>
      <c r="I794" s="20">
        <f t="shared" si="177"/>
        <v>2084.52</v>
      </c>
      <c r="J794" s="20">
        <v>35.880000000000003</v>
      </c>
      <c r="K794" s="20">
        <v>4813.2</v>
      </c>
      <c r="L794" s="20">
        <f t="shared" si="173"/>
        <v>2508.5100000000002</v>
      </c>
      <c r="M794" s="138">
        <f t="shared" ca="1" si="176"/>
        <v>1.8528027658192624E-4</v>
      </c>
    </row>
    <row r="795" spans="1:13" ht="24" customHeight="1" x14ac:dyDescent="0.2">
      <c r="A795" s="137" t="s">
        <v>4327</v>
      </c>
      <c r="B795" s="17" t="s">
        <v>3988</v>
      </c>
      <c r="C795" s="18" t="s">
        <v>15</v>
      </c>
      <c r="D795" s="16" t="s">
        <v>3989</v>
      </c>
      <c r="E795" s="19" t="s">
        <v>18</v>
      </c>
      <c r="F795" s="18">
        <v>184</v>
      </c>
      <c r="G795" s="20">
        <f t="shared" si="174"/>
        <v>1.3</v>
      </c>
      <c r="H795" s="20">
        <f t="shared" si="175"/>
        <v>1.57</v>
      </c>
      <c r="I795" s="20">
        <f t="shared" si="177"/>
        <v>528.08000000000004</v>
      </c>
      <c r="J795" s="20">
        <v>35.880000000000003</v>
      </c>
      <c r="K795" s="20">
        <v>4813.2</v>
      </c>
      <c r="L795" s="20">
        <f t="shared" si="173"/>
        <v>635.49</v>
      </c>
      <c r="M795" s="138">
        <f t="shared" ca="1" si="176"/>
        <v>4.6937729155972392E-5</v>
      </c>
    </row>
    <row r="796" spans="1:13" ht="24" customHeight="1" x14ac:dyDescent="0.2">
      <c r="A796" s="137" t="s">
        <v>4328</v>
      </c>
      <c r="B796" s="17" t="s">
        <v>1987</v>
      </c>
      <c r="C796" s="18" t="s">
        <v>15</v>
      </c>
      <c r="D796" s="16" t="s">
        <v>1988</v>
      </c>
      <c r="E796" s="19" t="s">
        <v>18</v>
      </c>
      <c r="F796" s="18">
        <v>500</v>
      </c>
      <c r="G796" s="20">
        <f t="shared" si="174"/>
        <v>0.32</v>
      </c>
      <c r="H796" s="20">
        <f t="shared" si="175"/>
        <v>0.10999999999999999</v>
      </c>
      <c r="I796" s="20">
        <f t="shared" si="177"/>
        <v>215</v>
      </c>
      <c r="J796" s="20">
        <v>35.880000000000003</v>
      </c>
      <c r="K796" s="20">
        <v>4813.2</v>
      </c>
      <c r="L796" s="20">
        <f t="shared" si="173"/>
        <v>258.73</v>
      </c>
      <c r="M796" s="138">
        <f t="shared" ca="1" si="176"/>
        <v>1.9109976025625484E-5</v>
      </c>
    </row>
    <row r="797" spans="1:13" ht="26.1" customHeight="1" x14ac:dyDescent="0.2">
      <c r="A797" s="137" t="s">
        <v>4329</v>
      </c>
      <c r="B797" s="17" t="s">
        <v>804</v>
      </c>
      <c r="C797" s="18" t="s">
        <v>15</v>
      </c>
      <c r="D797" s="16" t="s">
        <v>805</v>
      </c>
      <c r="E797" s="19" t="s">
        <v>18</v>
      </c>
      <c r="F797" s="18">
        <v>104</v>
      </c>
      <c r="G797" s="20">
        <f t="shared" si="174"/>
        <v>0.2</v>
      </c>
      <c r="H797" s="20">
        <f t="shared" si="175"/>
        <v>0.22999999999999998</v>
      </c>
      <c r="I797" s="20">
        <f t="shared" si="177"/>
        <v>44.72</v>
      </c>
      <c r="J797" s="20">
        <v>35.880000000000003</v>
      </c>
      <c r="K797" s="20">
        <v>4813.2</v>
      </c>
      <c r="L797" s="20">
        <f t="shared" si="173"/>
        <v>53.81</v>
      </c>
      <c r="M797" s="138">
        <f t="shared" ca="1" si="176"/>
        <v>3.9744436669072284E-6</v>
      </c>
    </row>
    <row r="798" spans="1:13" ht="24" customHeight="1" x14ac:dyDescent="0.2">
      <c r="A798" s="137" t="s">
        <v>4330</v>
      </c>
      <c r="B798" s="17" t="s">
        <v>807</v>
      </c>
      <c r="C798" s="18" t="s">
        <v>15</v>
      </c>
      <c r="D798" s="16" t="s">
        <v>808</v>
      </c>
      <c r="E798" s="19" t="s">
        <v>18</v>
      </c>
      <c r="F798" s="18">
        <v>104</v>
      </c>
      <c r="G798" s="20">
        <f t="shared" si="174"/>
        <v>0.2</v>
      </c>
      <c r="H798" s="20">
        <f t="shared" si="175"/>
        <v>0.14000000000000001</v>
      </c>
      <c r="I798" s="20">
        <f t="shared" si="177"/>
        <v>35.36</v>
      </c>
      <c r="J798" s="20">
        <v>35.880000000000003</v>
      </c>
      <c r="K798" s="20">
        <v>4813.2</v>
      </c>
      <c r="L798" s="20">
        <f t="shared" si="173"/>
        <v>42.55</v>
      </c>
      <c r="M798" s="138">
        <f t="shared" ca="1" si="176"/>
        <v>3.1427723104795121E-6</v>
      </c>
    </row>
    <row r="799" spans="1:13" ht="24" customHeight="1" x14ac:dyDescent="0.2">
      <c r="A799" s="137" t="s">
        <v>4331</v>
      </c>
      <c r="B799" s="17" t="s">
        <v>863</v>
      </c>
      <c r="C799" s="18" t="s">
        <v>15</v>
      </c>
      <c r="D799" s="16" t="s">
        <v>864</v>
      </c>
      <c r="E799" s="19" t="s">
        <v>18</v>
      </c>
      <c r="F799" s="18">
        <v>1</v>
      </c>
      <c r="G799" s="20">
        <f t="shared" si="174"/>
        <v>3.91</v>
      </c>
      <c r="H799" s="20">
        <f t="shared" si="175"/>
        <v>2.2800000000000002</v>
      </c>
      <c r="I799" s="20">
        <f t="shared" si="177"/>
        <v>6.19</v>
      </c>
      <c r="J799" s="20">
        <v>35.880000000000003</v>
      </c>
      <c r="K799" s="20">
        <v>4813.2</v>
      </c>
      <c r="L799" s="20">
        <f t="shared" si="173"/>
        <v>7.44</v>
      </c>
      <c r="M799" s="138">
        <f t="shared" ca="1" si="176"/>
        <v>5.4952352502861509E-7</v>
      </c>
    </row>
    <row r="800" spans="1:13" ht="24" customHeight="1" x14ac:dyDescent="0.2">
      <c r="A800" s="137" t="s">
        <v>4332</v>
      </c>
      <c r="B800" s="17" t="s">
        <v>4107</v>
      </c>
      <c r="C800" s="18" t="s">
        <v>15</v>
      </c>
      <c r="D800" s="16" t="s">
        <v>4108</v>
      </c>
      <c r="E800" s="19" t="s">
        <v>18</v>
      </c>
      <c r="F800" s="18">
        <v>22</v>
      </c>
      <c r="G800" s="20">
        <f t="shared" si="174"/>
        <v>3.91</v>
      </c>
      <c r="H800" s="20">
        <f t="shared" si="175"/>
        <v>2.0199999999999996</v>
      </c>
      <c r="I800" s="20">
        <f t="shared" si="177"/>
        <v>130.46</v>
      </c>
      <c r="J800" s="20">
        <v>35.880000000000003</v>
      </c>
      <c r="K800" s="20">
        <v>4813.2</v>
      </c>
      <c r="L800" s="20">
        <f t="shared" si="173"/>
        <v>156.99</v>
      </c>
      <c r="M800" s="138">
        <f t="shared" ca="1" si="176"/>
        <v>1.1595389542236866E-5</v>
      </c>
    </row>
    <row r="801" spans="1:13" ht="24" customHeight="1" x14ac:dyDescent="0.2">
      <c r="A801" s="137" t="s">
        <v>4333</v>
      </c>
      <c r="B801" s="17" t="s">
        <v>4110</v>
      </c>
      <c r="C801" s="18" t="s">
        <v>15</v>
      </c>
      <c r="D801" s="16" t="s">
        <v>4111</v>
      </c>
      <c r="E801" s="19" t="s">
        <v>18</v>
      </c>
      <c r="F801" s="18">
        <v>1</v>
      </c>
      <c r="G801" s="20">
        <f t="shared" si="174"/>
        <v>5.2200000000000006</v>
      </c>
      <c r="H801" s="20">
        <f t="shared" si="175"/>
        <v>21.9</v>
      </c>
      <c r="I801" s="20">
        <f t="shared" si="177"/>
        <v>27.12</v>
      </c>
      <c r="J801" s="20">
        <v>35.880000000000003</v>
      </c>
      <c r="K801" s="20">
        <v>4813.2</v>
      </c>
      <c r="L801" s="20">
        <f t="shared" si="173"/>
        <v>32.630000000000003</v>
      </c>
      <c r="M801" s="138">
        <f t="shared" ca="1" si="176"/>
        <v>2.4100742771080257E-6</v>
      </c>
    </row>
    <row r="802" spans="1:13" ht="26.1" customHeight="1" x14ac:dyDescent="0.2">
      <c r="A802" s="137" t="s">
        <v>4334</v>
      </c>
      <c r="B802" s="17" t="s">
        <v>4183</v>
      </c>
      <c r="C802" s="18" t="s">
        <v>15</v>
      </c>
      <c r="D802" s="16" t="s">
        <v>4184</v>
      </c>
      <c r="E802" s="19" t="s">
        <v>54</v>
      </c>
      <c r="F802" s="18">
        <v>12</v>
      </c>
      <c r="G802" s="20">
        <f t="shared" si="174"/>
        <v>0.97</v>
      </c>
      <c r="H802" s="20">
        <f t="shared" si="175"/>
        <v>3.2200000000000006</v>
      </c>
      <c r="I802" s="20">
        <f t="shared" si="177"/>
        <v>50.28</v>
      </c>
      <c r="J802" s="20">
        <v>35.880000000000003</v>
      </c>
      <c r="K802" s="20">
        <v>4813.2</v>
      </c>
      <c r="L802" s="20">
        <f t="shared" si="173"/>
        <v>60.5</v>
      </c>
      <c r="M802" s="138">
        <f t="shared" ca="1" si="176"/>
        <v>4.4685716752998943E-6</v>
      </c>
    </row>
    <row r="803" spans="1:13" ht="24" customHeight="1" x14ac:dyDescent="0.2">
      <c r="A803" s="137" t="s">
        <v>4335</v>
      </c>
      <c r="B803" s="17" t="s">
        <v>3929</v>
      </c>
      <c r="C803" s="18" t="s">
        <v>15</v>
      </c>
      <c r="D803" s="16" t="s">
        <v>3930</v>
      </c>
      <c r="E803" s="19" t="s">
        <v>169</v>
      </c>
      <c r="F803" s="18">
        <v>27</v>
      </c>
      <c r="G803" s="20">
        <f t="shared" si="174"/>
        <v>6.52</v>
      </c>
      <c r="H803" s="20">
        <f t="shared" si="175"/>
        <v>6.0300000000000011</v>
      </c>
      <c r="I803" s="20">
        <f t="shared" si="177"/>
        <v>338.85</v>
      </c>
      <c r="J803" s="20">
        <v>35.880000000000003</v>
      </c>
      <c r="K803" s="20">
        <v>4813.2</v>
      </c>
      <c r="L803" s="20">
        <f t="shared" si="173"/>
        <v>407.77</v>
      </c>
      <c r="M803" s="138">
        <f t="shared" ca="1" si="176"/>
        <v>3.0118173091521285E-5</v>
      </c>
    </row>
    <row r="804" spans="1:13" ht="24" customHeight="1" x14ac:dyDescent="0.2">
      <c r="A804" s="137" t="s">
        <v>4336</v>
      </c>
      <c r="B804" s="17" t="s">
        <v>3931</v>
      </c>
      <c r="C804" s="18" t="s">
        <v>15</v>
      </c>
      <c r="D804" s="16" t="s">
        <v>3932</v>
      </c>
      <c r="E804" s="19" t="s">
        <v>18</v>
      </c>
      <c r="F804" s="18">
        <v>2</v>
      </c>
      <c r="G804" s="20">
        <f t="shared" si="174"/>
        <v>5.2200000000000006</v>
      </c>
      <c r="H804" s="20">
        <f t="shared" si="175"/>
        <v>13.99</v>
      </c>
      <c r="I804" s="20">
        <f t="shared" si="177"/>
        <v>38.42</v>
      </c>
      <c r="J804" s="20">
        <v>35.880000000000003</v>
      </c>
      <c r="K804" s="20">
        <v>4813.2</v>
      </c>
      <c r="L804" s="20">
        <f t="shared" si="173"/>
        <v>46.23</v>
      </c>
      <c r="M804" s="138">
        <f t="shared" ca="1" si="176"/>
        <v>3.4145796454399024E-6</v>
      </c>
    </row>
    <row r="805" spans="1:13" ht="24" customHeight="1" x14ac:dyDescent="0.2">
      <c r="A805" s="137" t="s">
        <v>4337</v>
      </c>
      <c r="B805" s="17" t="s">
        <v>4101</v>
      </c>
      <c r="C805" s="18" t="s">
        <v>15</v>
      </c>
      <c r="D805" s="16" t="s">
        <v>4102</v>
      </c>
      <c r="E805" s="19" t="s">
        <v>18</v>
      </c>
      <c r="F805" s="18">
        <v>4</v>
      </c>
      <c r="G805" s="20">
        <f t="shared" si="174"/>
        <v>1.95</v>
      </c>
      <c r="H805" s="20">
        <f t="shared" si="175"/>
        <v>2.0999999999999996</v>
      </c>
      <c r="I805" s="20">
        <f t="shared" si="177"/>
        <v>16.2</v>
      </c>
      <c r="J805" s="20">
        <v>35.880000000000003</v>
      </c>
      <c r="K805" s="20">
        <v>4813.2</v>
      </c>
      <c r="L805" s="20">
        <f t="shared" si="173"/>
        <v>19.489999999999998</v>
      </c>
      <c r="M805" s="138">
        <f t="shared" ca="1" si="176"/>
        <v>1.4395448256461972E-6</v>
      </c>
    </row>
    <row r="806" spans="1:13" ht="39" customHeight="1" x14ac:dyDescent="0.2">
      <c r="A806" s="137" t="s">
        <v>4338</v>
      </c>
      <c r="B806" s="17" t="s">
        <v>4033</v>
      </c>
      <c r="C806" s="18" t="s">
        <v>26</v>
      </c>
      <c r="D806" s="16" t="s">
        <v>4034</v>
      </c>
      <c r="E806" s="19" t="s">
        <v>169</v>
      </c>
      <c r="F806" s="18">
        <v>750</v>
      </c>
      <c r="G806" s="20">
        <f t="shared" si="174"/>
        <v>1</v>
      </c>
      <c r="H806" s="20">
        <f t="shared" si="175"/>
        <v>1.5299999999999998</v>
      </c>
      <c r="I806" s="20">
        <f t="shared" si="177"/>
        <v>1897.5</v>
      </c>
      <c r="J806" s="20">
        <v>35.880000000000003</v>
      </c>
      <c r="K806" s="20">
        <v>4813.2</v>
      </c>
      <c r="L806" s="20">
        <f t="shared" si="173"/>
        <v>2283.4499999999998</v>
      </c>
      <c r="M806" s="138">
        <f t="shared" ca="1" si="176"/>
        <v>1.6865718994981061E-4</v>
      </c>
    </row>
    <row r="807" spans="1:13" ht="39" customHeight="1" x14ac:dyDescent="0.2">
      <c r="A807" s="137" t="s">
        <v>4339</v>
      </c>
      <c r="B807" s="17" t="s">
        <v>4036</v>
      </c>
      <c r="C807" s="18" t="s">
        <v>26</v>
      </c>
      <c r="D807" s="16" t="s">
        <v>4037</v>
      </c>
      <c r="E807" s="19" t="s">
        <v>169</v>
      </c>
      <c r="F807" s="18">
        <v>880</v>
      </c>
      <c r="G807" s="20">
        <f t="shared" si="174"/>
        <v>1.26</v>
      </c>
      <c r="H807" s="20">
        <f t="shared" si="175"/>
        <v>2.42</v>
      </c>
      <c r="I807" s="20">
        <f t="shared" si="177"/>
        <v>3238.4</v>
      </c>
      <c r="J807" s="20">
        <v>35.880000000000003</v>
      </c>
      <c r="K807" s="20">
        <v>4813.2</v>
      </c>
      <c r="L807" s="20">
        <f t="shared" si="173"/>
        <v>3897.09</v>
      </c>
      <c r="M807" s="138">
        <f t="shared" ca="1" si="176"/>
        <v>2.8784175190238784E-4</v>
      </c>
    </row>
    <row r="808" spans="1:13" ht="39" customHeight="1" x14ac:dyDescent="0.2">
      <c r="A808" s="137" t="s">
        <v>4340</v>
      </c>
      <c r="B808" s="17" t="s">
        <v>833</v>
      </c>
      <c r="C808" s="18" t="s">
        <v>26</v>
      </c>
      <c r="D808" s="16" t="s">
        <v>834</v>
      </c>
      <c r="E808" s="19" t="s">
        <v>169</v>
      </c>
      <c r="F808" s="18">
        <v>410</v>
      </c>
      <c r="G808" s="20">
        <f t="shared" si="174"/>
        <v>2.2200000000000002</v>
      </c>
      <c r="H808" s="20">
        <f t="shared" si="175"/>
        <v>5.76</v>
      </c>
      <c r="I808" s="20">
        <f t="shared" si="177"/>
        <v>3271.8</v>
      </c>
      <c r="J808" s="20">
        <v>35.880000000000003</v>
      </c>
      <c r="K808" s="20">
        <v>4813.2</v>
      </c>
      <c r="L808" s="20">
        <f t="shared" si="173"/>
        <v>3937.28</v>
      </c>
      <c r="M808" s="138">
        <f t="shared" ca="1" si="176"/>
        <v>2.9081021298718623E-4</v>
      </c>
    </row>
    <row r="809" spans="1:13" ht="39" customHeight="1" x14ac:dyDescent="0.2">
      <c r="A809" s="137" t="s">
        <v>4341</v>
      </c>
      <c r="B809" s="17" t="s">
        <v>784</v>
      </c>
      <c r="C809" s="18" t="s">
        <v>26</v>
      </c>
      <c r="D809" s="16" t="s">
        <v>785</v>
      </c>
      <c r="E809" s="19" t="s">
        <v>331</v>
      </c>
      <c r="F809" s="18">
        <v>14</v>
      </c>
      <c r="G809" s="20">
        <f t="shared" ref="G809:G827" si="178">VLOOKUP(A809,ORCA,11,0)</f>
        <v>24.03</v>
      </c>
      <c r="H809" s="20">
        <f t="shared" ref="H809:H827" si="179">VLOOKUP(A809,ORCA,12,0)</f>
        <v>1.7799999999999976</v>
      </c>
      <c r="I809" s="20">
        <f t="shared" si="177"/>
        <v>361.34</v>
      </c>
      <c r="J809" s="20">
        <v>35.880000000000003</v>
      </c>
      <c r="K809" s="20">
        <v>4813.2</v>
      </c>
      <c r="L809" s="20">
        <f t="shared" si="173"/>
        <v>434.83</v>
      </c>
      <c r="M809" s="138">
        <f t="shared" ref="M809:M827" ca="1" si="180">L809/L$1838</f>
        <v>3.211684333174633E-5</v>
      </c>
    </row>
    <row r="810" spans="1:13" ht="39" customHeight="1" x14ac:dyDescent="0.2">
      <c r="A810" s="137" t="s">
        <v>4342</v>
      </c>
      <c r="B810" s="17" t="s">
        <v>791</v>
      </c>
      <c r="C810" s="18" t="s">
        <v>26</v>
      </c>
      <c r="D810" s="16" t="s">
        <v>792</v>
      </c>
      <c r="E810" s="19" t="s">
        <v>331</v>
      </c>
      <c r="F810" s="18">
        <v>12</v>
      </c>
      <c r="G810" s="20">
        <f t="shared" si="178"/>
        <v>7.3699999999999992</v>
      </c>
      <c r="H810" s="20">
        <f t="shared" si="179"/>
        <v>3.2100000000000009</v>
      </c>
      <c r="I810" s="20">
        <f t="shared" si="177"/>
        <v>126.96</v>
      </c>
      <c r="J810" s="20">
        <v>35.880000000000003</v>
      </c>
      <c r="K810" s="20">
        <v>4813.2</v>
      </c>
      <c r="L810" s="20">
        <f t="shared" si="173"/>
        <v>152.78</v>
      </c>
      <c r="M810" s="138">
        <f t="shared" ca="1" si="180"/>
        <v>1.1284436042187071E-5</v>
      </c>
    </row>
    <row r="811" spans="1:13" ht="39" customHeight="1" x14ac:dyDescent="0.2">
      <c r="A811" s="137" t="s">
        <v>4343</v>
      </c>
      <c r="B811" s="17" t="s">
        <v>4344</v>
      </c>
      <c r="C811" s="18" t="s">
        <v>26</v>
      </c>
      <c r="D811" s="16" t="s">
        <v>4345</v>
      </c>
      <c r="E811" s="19" t="s">
        <v>331</v>
      </c>
      <c r="F811" s="18">
        <v>13</v>
      </c>
      <c r="G811" s="20">
        <f t="shared" si="178"/>
        <v>13.14</v>
      </c>
      <c r="H811" s="20">
        <f t="shared" si="179"/>
        <v>3.2199999999999989</v>
      </c>
      <c r="I811" s="20">
        <f t="shared" si="177"/>
        <v>212.68</v>
      </c>
      <c r="J811" s="20">
        <v>35.880000000000003</v>
      </c>
      <c r="K811" s="20">
        <v>4813.2</v>
      </c>
      <c r="L811" s="20">
        <f t="shared" si="173"/>
        <v>255.93</v>
      </c>
      <c r="M811" s="138">
        <f t="shared" ca="1" si="180"/>
        <v>1.8903166096851271E-5</v>
      </c>
    </row>
    <row r="812" spans="1:13" ht="26.1" customHeight="1" x14ac:dyDescent="0.2">
      <c r="A812" s="137" t="s">
        <v>4346</v>
      </c>
      <c r="B812" s="17" t="s">
        <v>857</v>
      </c>
      <c r="C812" s="18" t="s">
        <v>26</v>
      </c>
      <c r="D812" s="16" t="s">
        <v>858</v>
      </c>
      <c r="E812" s="19" t="s">
        <v>331</v>
      </c>
      <c r="F812" s="18">
        <v>2</v>
      </c>
      <c r="G812" s="20">
        <f t="shared" si="178"/>
        <v>1.53</v>
      </c>
      <c r="H812" s="20">
        <f t="shared" si="179"/>
        <v>8.5400000000000009</v>
      </c>
      <c r="I812" s="20">
        <f t="shared" si="177"/>
        <v>20.14</v>
      </c>
      <c r="J812" s="20">
        <v>35.880000000000003</v>
      </c>
      <c r="K812" s="20">
        <v>4813.2</v>
      </c>
      <c r="L812" s="20">
        <f t="shared" si="173"/>
        <v>24.23</v>
      </c>
      <c r="M812" s="138">
        <f t="shared" ca="1" si="180"/>
        <v>1.7896444907853956E-6</v>
      </c>
    </row>
    <row r="813" spans="1:13" ht="26.1" customHeight="1" x14ac:dyDescent="0.2">
      <c r="A813" s="137" t="s">
        <v>4347</v>
      </c>
      <c r="B813" s="17" t="s">
        <v>859</v>
      </c>
      <c r="C813" s="18" t="s">
        <v>26</v>
      </c>
      <c r="D813" s="16" t="s">
        <v>860</v>
      </c>
      <c r="E813" s="19" t="s">
        <v>331</v>
      </c>
      <c r="F813" s="18">
        <v>6</v>
      </c>
      <c r="G813" s="20">
        <f t="shared" si="178"/>
        <v>2.0699999999999998</v>
      </c>
      <c r="H813" s="20">
        <f t="shared" si="179"/>
        <v>8.5399999999999991</v>
      </c>
      <c r="I813" s="20">
        <f t="shared" si="177"/>
        <v>63.66</v>
      </c>
      <c r="J813" s="20">
        <v>35.880000000000003</v>
      </c>
      <c r="K813" s="20">
        <v>4813.2</v>
      </c>
      <c r="L813" s="20">
        <f t="shared" si="173"/>
        <v>76.599999999999994</v>
      </c>
      <c r="M813" s="138">
        <f t="shared" ca="1" si="180"/>
        <v>5.6577287657516012E-6</v>
      </c>
    </row>
    <row r="814" spans="1:13" ht="26.1" customHeight="1" x14ac:dyDescent="0.2">
      <c r="A814" s="137" t="s">
        <v>4348</v>
      </c>
      <c r="B814" s="17" t="s">
        <v>4195</v>
      </c>
      <c r="C814" s="18" t="s">
        <v>26</v>
      </c>
      <c r="D814" s="16" t="s">
        <v>4196</v>
      </c>
      <c r="E814" s="19" t="s">
        <v>331</v>
      </c>
      <c r="F814" s="18">
        <v>12</v>
      </c>
      <c r="G814" s="20">
        <f t="shared" si="178"/>
        <v>3.9699999999999998</v>
      </c>
      <c r="H814" s="20">
        <f t="shared" si="179"/>
        <v>9.0300000000000011</v>
      </c>
      <c r="I814" s="20">
        <f t="shared" si="177"/>
        <v>156</v>
      </c>
      <c r="J814" s="20">
        <v>35.880000000000003</v>
      </c>
      <c r="K814" s="20">
        <v>4813.2</v>
      </c>
      <c r="L814" s="20">
        <f t="shared" si="173"/>
        <v>187.73</v>
      </c>
      <c r="M814" s="138">
        <f t="shared" ca="1" si="180"/>
        <v>1.3865867117422299E-5</v>
      </c>
    </row>
    <row r="815" spans="1:13" ht="26.1" customHeight="1" x14ac:dyDescent="0.2">
      <c r="A815" s="137" t="s">
        <v>4349</v>
      </c>
      <c r="B815" s="17" t="s">
        <v>853</v>
      </c>
      <c r="C815" s="18" t="s">
        <v>26</v>
      </c>
      <c r="D815" s="16" t="s">
        <v>854</v>
      </c>
      <c r="E815" s="19" t="s">
        <v>331</v>
      </c>
      <c r="F815" s="18">
        <v>1</v>
      </c>
      <c r="G815" s="20">
        <f t="shared" si="178"/>
        <v>11.93</v>
      </c>
      <c r="H815" s="20">
        <f t="shared" si="179"/>
        <v>57.919999999999995</v>
      </c>
      <c r="I815" s="20">
        <f t="shared" si="177"/>
        <v>69.849999999999994</v>
      </c>
      <c r="J815" s="20">
        <v>35.880000000000003</v>
      </c>
      <c r="K815" s="20">
        <v>4813.2</v>
      </c>
      <c r="L815" s="20">
        <f t="shared" si="173"/>
        <v>84.05</v>
      </c>
      <c r="M815" s="138">
        <f t="shared" ca="1" si="180"/>
        <v>6.2079908976686953E-6</v>
      </c>
    </row>
    <row r="816" spans="1:13" ht="39" customHeight="1" x14ac:dyDescent="0.2">
      <c r="A816" s="137" t="s">
        <v>4350</v>
      </c>
      <c r="B816" s="17" t="s">
        <v>4048</v>
      </c>
      <c r="C816" s="18" t="s">
        <v>26</v>
      </c>
      <c r="D816" s="16" t="s">
        <v>4049</v>
      </c>
      <c r="E816" s="19" t="s">
        <v>169</v>
      </c>
      <c r="F816" s="18">
        <v>30</v>
      </c>
      <c r="G816" s="20">
        <f t="shared" si="178"/>
        <v>5.85</v>
      </c>
      <c r="H816" s="20">
        <f t="shared" si="179"/>
        <v>2.2100000000000009</v>
      </c>
      <c r="I816" s="20">
        <f t="shared" si="177"/>
        <v>241.8</v>
      </c>
      <c r="J816" s="20">
        <v>35.880000000000003</v>
      </c>
      <c r="K816" s="20">
        <v>4813.2</v>
      </c>
      <c r="L816" s="20">
        <f t="shared" si="173"/>
        <v>290.98</v>
      </c>
      <c r="M816" s="138">
        <f t="shared" ca="1" si="180"/>
        <v>2.1491983240971292E-5</v>
      </c>
    </row>
    <row r="817" spans="1:13" ht="39" customHeight="1" x14ac:dyDescent="0.2">
      <c r="A817" s="137" t="s">
        <v>4351</v>
      </c>
      <c r="B817" s="17" t="s">
        <v>841</v>
      </c>
      <c r="C817" s="18" t="s">
        <v>26</v>
      </c>
      <c r="D817" s="16" t="s">
        <v>842</v>
      </c>
      <c r="E817" s="19" t="s">
        <v>331</v>
      </c>
      <c r="F817" s="18">
        <v>13</v>
      </c>
      <c r="G817" s="20">
        <f t="shared" si="178"/>
        <v>0</v>
      </c>
      <c r="H817" s="20">
        <f t="shared" si="179"/>
        <v>24.74</v>
      </c>
      <c r="I817" s="20">
        <f t="shared" si="177"/>
        <v>321.62</v>
      </c>
      <c r="J817" s="20">
        <v>35.880000000000003</v>
      </c>
      <c r="K817" s="20">
        <v>4813.2</v>
      </c>
      <c r="L817" s="20">
        <f t="shared" si="173"/>
        <v>387.03</v>
      </c>
      <c r="M817" s="138">
        <f t="shared" ca="1" si="180"/>
        <v>2.8586302404815172E-5</v>
      </c>
    </row>
    <row r="818" spans="1:13" ht="26.1" customHeight="1" x14ac:dyDescent="0.2">
      <c r="A818" s="137" t="s">
        <v>4352</v>
      </c>
      <c r="B818" s="17" t="s">
        <v>4059</v>
      </c>
      <c r="C818" s="18" t="s">
        <v>26</v>
      </c>
      <c r="D818" s="16" t="s">
        <v>4060</v>
      </c>
      <c r="E818" s="19" t="s">
        <v>331</v>
      </c>
      <c r="F818" s="18">
        <v>48</v>
      </c>
      <c r="G818" s="20">
        <f t="shared" si="178"/>
        <v>5.4399999999999995</v>
      </c>
      <c r="H818" s="20">
        <f t="shared" si="179"/>
        <v>9.39</v>
      </c>
      <c r="I818" s="20">
        <f t="shared" si="177"/>
        <v>711.84</v>
      </c>
      <c r="J818" s="20">
        <v>35.880000000000003</v>
      </c>
      <c r="K818" s="20">
        <v>4813.2</v>
      </c>
      <c r="L818" s="20">
        <f t="shared" ref="L818:L875" si="181">TRUNC((I818*(1+$M$6)),2)</f>
        <v>856.62</v>
      </c>
      <c r="M818" s="138">
        <f t="shared" ca="1" si="180"/>
        <v>6.3270543280915625E-5</v>
      </c>
    </row>
    <row r="819" spans="1:13" ht="26.1" customHeight="1" x14ac:dyDescent="0.2">
      <c r="A819" s="137" t="s">
        <v>4353</v>
      </c>
      <c r="B819" s="17" t="s">
        <v>4132</v>
      </c>
      <c r="C819" s="18" t="s">
        <v>26</v>
      </c>
      <c r="D819" s="16" t="s">
        <v>4133</v>
      </c>
      <c r="E819" s="19" t="s">
        <v>331</v>
      </c>
      <c r="F819" s="18">
        <v>6</v>
      </c>
      <c r="G819" s="20">
        <f t="shared" si="178"/>
        <v>8.16</v>
      </c>
      <c r="H819" s="20">
        <f t="shared" si="179"/>
        <v>18.16</v>
      </c>
      <c r="I819" s="20">
        <f t="shared" si="177"/>
        <v>157.91999999999999</v>
      </c>
      <c r="J819" s="20">
        <v>35.880000000000003</v>
      </c>
      <c r="K819" s="20">
        <v>4813.2</v>
      </c>
      <c r="L819" s="20">
        <f t="shared" si="181"/>
        <v>190.04</v>
      </c>
      <c r="M819" s="138">
        <f t="shared" ca="1" si="180"/>
        <v>1.4036485308661023E-5</v>
      </c>
    </row>
    <row r="820" spans="1:13" ht="51.95" customHeight="1" x14ac:dyDescent="0.2">
      <c r="A820" s="137" t="s">
        <v>4354</v>
      </c>
      <c r="B820" s="17" t="s">
        <v>4355</v>
      </c>
      <c r="C820" s="18" t="s">
        <v>26</v>
      </c>
      <c r="D820" s="16" t="s">
        <v>4356</v>
      </c>
      <c r="E820" s="19" t="s">
        <v>331</v>
      </c>
      <c r="F820" s="18">
        <v>1</v>
      </c>
      <c r="G820" s="20">
        <f t="shared" si="178"/>
        <v>21.009999999999998</v>
      </c>
      <c r="H820" s="20">
        <f t="shared" si="179"/>
        <v>321.63</v>
      </c>
      <c r="I820" s="20">
        <f t="shared" si="177"/>
        <v>342.64</v>
      </c>
      <c r="J820" s="20">
        <v>35.880000000000003</v>
      </c>
      <c r="K820" s="20">
        <v>4813.2</v>
      </c>
      <c r="L820" s="20">
        <f t="shared" si="181"/>
        <v>412.33</v>
      </c>
      <c r="M820" s="138">
        <f t="shared" ca="1" si="180"/>
        <v>3.0454977832667854E-5</v>
      </c>
    </row>
    <row r="821" spans="1:13" ht="51.95" customHeight="1" x14ac:dyDescent="0.2">
      <c r="A821" s="137" t="s">
        <v>4357</v>
      </c>
      <c r="B821" s="17" t="s">
        <v>4138</v>
      </c>
      <c r="C821" s="18" t="s">
        <v>26</v>
      </c>
      <c r="D821" s="16" t="s">
        <v>4139</v>
      </c>
      <c r="E821" s="19" t="s">
        <v>331</v>
      </c>
      <c r="F821" s="18">
        <v>1</v>
      </c>
      <c r="G821" s="20">
        <f t="shared" si="178"/>
        <v>27.89</v>
      </c>
      <c r="H821" s="20">
        <f t="shared" si="179"/>
        <v>790.55000000000007</v>
      </c>
      <c r="I821" s="20">
        <f t="shared" si="177"/>
        <v>818.44</v>
      </c>
      <c r="J821" s="20">
        <v>35.880000000000003</v>
      </c>
      <c r="K821" s="20">
        <v>4813.2</v>
      </c>
      <c r="L821" s="20">
        <f t="shared" si="181"/>
        <v>984.91</v>
      </c>
      <c r="M821" s="138">
        <f t="shared" ca="1" si="180"/>
        <v>7.2746131053216833E-5</v>
      </c>
    </row>
    <row r="822" spans="1:13" ht="39" customHeight="1" x14ac:dyDescent="0.2">
      <c r="A822" s="137" t="s">
        <v>4358</v>
      </c>
      <c r="B822" s="17" t="s">
        <v>4206</v>
      </c>
      <c r="C822" s="18" t="s">
        <v>26</v>
      </c>
      <c r="D822" s="16" t="s">
        <v>4207</v>
      </c>
      <c r="E822" s="19" t="s">
        <v>331</v>
      </c>
      <c r="F822" s="18">
        <v>10</v>
      </c>
      <c r="G822" s="20">
        <f t="shared" si="178"/>
        <v>0</v>
      </c>
      <c r="H822" s="20">
        <f t="shared" si="179"/>
        <v>37.700000000000003</v>
      </c>
      <c r="I822" s="20">
        <f t="shared" si="177"/>
        <v>377</v>
      </c>
      <c r="J822" s="20">
        <v>35.880000000000003</v>
      </c>
      <c r="K822" s="20">
        <v>4813.2</v>
      </c>
      <c r="L822" s="20">
        <f t="shared" si="181"/>
        <v>453.68</v>
      </c>
      <c r="M822" s="138">
        <f t="shared" ca="1" si="180"/>
        <v>3.350911731652985E-5</v>
      </c>
    </row>
    <row r="823" spans="1:13" ht="39" customHeight="1" x14ac:dyDescent="0.2">
      <c r="A823" s="137" t="s">
        <v>4359</v>
      </c>
      <c r="B823" s="17" t="s">
        <v>4212</v>
      </c>
      <c r="C823" s="18" t="s">
        <v>26</v>
      </c>
      <c r="D823" s="16" t="s">
        <v>4213</v>
      </c>
      <c r="E823" s="19" t="s">
        <v>331</v>
      </c>
      <c r="F823" s="18">
        <v>12</v>
      </c>
      <c r="G823" s="20">
        <f t="shared" si="178"/>
        <v>0</v>
      </c>
      <c r="H823" s="20">
        <f t="shared" si="179"/>
        <v>25.94</v>
      </c>
      <c r="I823" s="20">
        <f t="shared" si="177"/>
        <v>311.27999999999997</v>
      </c>
      <c r="J823" s="20">
        <v>35.880000000000003</v>
      </c>
      <c r="K823" s="20">
        <v>4813.2</v>
      </c>
      <c r="L823" s="20">
        <f t="shared" si="181"/>
        <v>374.59</v>
      </c>
      <c r="M823" s="138">
        <f t="shared" ca="1" si="180"/>
        <v>2.7667475435546897E-5</v>
      </c>
    </row>
    <row r="824" spans="1:13" ht="26.1" customHeight="1" x14ac:dyDescent="0.2">
      <c r="A824" s="137" t="s">
        <v>4824</v>
      </c>
      <c r="B824" s="17" t="s">
        <v>4793</v>
      </c>
      <c r="C824" s="18" t="s">
        <v>167</v>
      </c>
      <c r="D824" s="16" t="s">
        <v>4794</v>
      </c>
      <c r="E824" s="19" t="s">
        <v>331</v>
      </c>
      <c r="F824" s="18">
        <v>18</v>
      </c>
      <c r="G824" s="20">
        <f t="shared" si="178"/>
        <v>0</v>
      </c>
      <c r="H824" s="20">
        <f t="shared" si="179"/>
        <v>3.89</v>
      </c>
      <c r="I824" s="20">
        <f t="shared" si="177"/>
        <v>70.02</v>
      </c>
      <c r="J824" s="20">
        <v>35.880000000000003</v>
      </c>
      <c r="K824" s="20">
        <v>4813.2</v>
      </c>
      <c r="L824" s="20">
        <f t="shared" si="181"/>
        <v>84.26</v>
      </c>
      <c r="M824" s="138">
        <f t="shared" ca="1" si="180"/>
        <v>6.223501642326762E-6</v>
      </c>
    </row>
    <row r="825" spans="1:13" ht="26.1" customHeight="1" x14ac:dyDescent="0.2">
      <c r="A825" s="137" t="s">
        <v>4825</v>
      </c>
      <c r="B825" s="17" t="s">
        <v>4809</v>
      </c>
      <c r="C825" s="18" t="s">
        <v>167</v>
      </c>
      <c r="D825" s="16" t="s">
        <v>4810</v>
      </c>
      <c r="E825" s="19" t="s">
        <v>331</v>
      </c>
      <c r="F825" s="18">
        <v>3</v>
      </c>
      <c r="G825" s="20">
        <f t="shared" si="178"/>
        <v>0</v>
      </c>
      <c r="H825" s="20">
        <f t="shared" si="179"/>
        <v>94.77</v>
      </c>
      <c r="I825" s="20">
        <f t="shared" si="177"/>
        <v>284.31</v>
      </c>
      <c r="J825" s="20">
        <v>35.880000000000003</v>
      </c>
      <c r="K825" s="20">
        <v>4813.2</v>
      </c>
      <c r="L825" s="20">
        <f t="shared" si="181"/>
        <v>342.13</v>
      </c>
      <c r="M825" s="138">
        <f t="shared" ca="1" si="180"/>
        <v>2.5269957475543019E-5</v>
      </c>
    </row>
    <row r="826" spans="1:13" ht="26.1" customHeight="1" x14ac:dyDescent="0.2">
      <c r="A826" s="137" t="s">
        <v>4826</v>
      </c>
      <c r="B826" s="17" t="s">
        <v>4827</v>
      </c>
      <c r="C826" s="18" t="s">
        <v>167</v>
      </c>
      <c r="D826" s="16" t="s">
        <v>4828</v>
      </c>
      <c r="E826" s="19" t="s">
        <v>331</v>
      </c>
      <c r="F826" s="18">
        <v>24</v>
      </c>
      <c r="G826" s="20">
        <f t="shared" si="178"/>
        <v>0</v>
      </c>
      <c r="H826" s="20">
        <f t="shared" si="179"/>
        <v>711.71</v>
      </c>
      <c r="I826" s="20">
        <f t="shared" si="177"/>
        <v>17081.04</v>
      </c>
      <c r="J826" s="20">
        <v>35.880000000000003</v>
      </c>
      <c r="K826" s="20">
        <v>4813.2</v>
      </c>
      <c r="L826" s="20">
        <f t="shared" si="181"/>
        <v>20555.32</v>
      </c>
      <c r="M826" s="138">
        <f t="shared" ca="1" si="180"/>
        <v>1.5182300946896762E-3</v>
      </c>
    </row>
    <row r="827" spans="1:13" ht="26.1" customHeight="1" x14ac:dyDescent="0.2">
      <c r="A827" s="137" t="s">
        <v>4829</v>
      </c>
      <c r="B827" s="17" t="s">
        <v>4817</v>
      </c>
      <c r="C827" s="18" t="s">
        <v>167</v>
      </c>
      <c r="D827" s="16" t="s">
        <v>4818</v>
      </c>
      <c r="E827" s="19" t="s">
        <v>331</v>
      </c>
      <c r="F827" s="18">
        <v>24</v>
      </c>
      <c r="G827" s="20">
        <f t="shared" si="178"/>
        <v>0</v>
      </c>
      <c r="H827" s="20">
        <f t="shared" si="179"/>
        <v>10.53</v>
      </c>
      <c r="I827" s="20">
        <f t="shared" si="177"/>
        <v>252.72</v>
      </c>
      <c r="J827" s="20">
        <v>35.880000000000003</v>
      </c>
      <c r="K827" s="20">
        <v>4813.2</v>
      </c>
      <c r="L827" s="20">
        <f t="shared" si="181"/>
        <v>304.12</v>
      </c>
      <c r="M827" s="138">
        <f t="shared" ca="1" si="180"/>
        <v>2.2462512692433121E-5</v>
      </c>
    </row>
    <row r="828" spans="1:13" ht="24" customHeight="1" x14ac:dyDescent="0.2">
      <c r="A828" s="142" t="s">
        <v>4360</v>
      </c>
      <c r="B828" s="28"/>
      <c r="C828" s="28"/>
      <c r="D828" s="27" t="s">
        <v>4361</v>
      </c>
      <c r="E828" s="28"/>
      <c r="F828" s="28"/>
      <c r="G828" s="28"/>
      <c r="H828" s="28"/>
      <c r="I828" s="20">
        <f t="shared" si="177"/>
        <v>0</v>
      </c>
      <c r="J828" s="29"/>
      <c r="K828" s="29"/>
      <c r="L828" s="30">
        <f>SUM(L829:L875)</f>
        <v>87689.209999999992</v>
      </c>
      <c r="M828" s="143">
        <f ca="1">SUM(M829:M875)</f>
        <v>6.4767854551309803E-3</v>
      </c>
    </row>
    <row r="829" spans="1:13" ht="24" customHeight="1" x14ac:dyDescent="0.2">
      <c r="A829" s="137" t="s">
        <v>4362</v>
      </c>
      <c r="B829" s="17" t="s">
        <v>4363</v>
      </c>
      <c r="C829" s="18" t="s">
        <v>15</v>
      </c>
      <c r="D829" s="16" t="s">
        <v>4364</v>
      </c>
      <c r="E829" s="19" t="s">
        <v>169</v>
      </c>
      <c r="F829" s="18">
        <v>6</v>
      </c>
      <c r="G829" s="20">
        <f t="shared" ref="G829:G875" si="182">VLOOKUP(A829,ORCA,11,0)</f>
        <v>2.77</v>
      </c>
      <c r="H829" s="20">
        <f t="shared" ref="H829:H875" si="183">VLOOKUP(A829,ORCA,12,0)</f>
        <v>20.05</v>
      </c>
      <c r="I829" s="20">
        <f t="shared" si="177"/>
        <v>136.91999999999999</v>
      </c>
      <c r="J829" s="20">
        <v>35.880000000000003</v>
      </c>
      <c r="K829" s="20">
        <v>4813.2</v>
      </c>
      <c r="L829" s="20">
        <f t="shared" si="181"/>
        <v>164.76</v>
      </c>
      <c r="M829" s="138">
        <f t="shared" ref="M829:M875" ca="1" si="184">L829/L$1838</f>
        <v>1.2169287094585298E-5</v>
      </c>
    </row>
    <row r="830" spans="1:13" ht="24" customHeight="1" x14ac:dyDescent="0.2">
      <c r="A830" s="137" t="s">
        <v>4365</v>
      </c>
      <c r="B830" s="17" t="s">
        <v>4366</v>
      </c>
      <c r="C830" s="18" t="s">
        <v>15</v>
      </c>
      <c r="D830" s="16" t="s">
        <v>4367</v>
      </c>
      <c r="E830" s="19" t="s">
        <v>169</v>
      </c>
      <c r="F830" s="18">
        <v>3</v>
      </c>
      <c r="G830" s="20">
        <f t="shared" si="182"/>
        <v>5.2200000000000006</v>
      </c>
      <c r="H830" s="20">
        <f t="shared" si="183"/>
        <v>30.020000000000003</v>
      </c>
      <c r="I830" s="20">
        <f t="shared" si="177"/>
        <v>105.72</v>
      </c>
      <c r="J830" s="20">
        <v>35.880000000000003</v>
      </c>
      <c r="K830" s="20">
        <v>4813.2</v>
      </c>
      <c r="L830" s="20">
        <f t="shared" si="181"/>
        <v>127.22</v>
      </c>
      <c r="M830" s="138">
        <f t="shared" ca="1" si="184"/>
        <v>9.3965568352339261E-6</v>
      </c>
    </row>
    <row r="831" spans="1:13" ht="24" customHeight="1" x14ac:dyDescent="0.2">
      <c r="A831" s="137" t="s">
        <v>4368</v>
      </c>
      <c r="B831" s="17" t="s">
        <v>760</v>
      </c>
      <c r="C831" s="18" t="s">
        <v>15</v>
      </c>
      <c r="D831" s="16" t="s">
        <v>761</v>
      </c>
      <c r="E831" s="19" t="s">
        <v>17</v>
      </c>
      <c r="F831" s="18">
        <v>40</v>
      </c>
      <c r="G831" s="20">
        <f t="shared" si="182"/>
        <v>3</v>
      </c>
      <c r="H831" s="20">
        <f t="shared" si="183"/>
        <v>2.1799999999999997</v>
      </c>
      <c r="I831" s="20">
        <f t="shared" si="177"/>
        <v>207.2</v>
      </c>
      <c r="J831" s="20">
        <v>35.880000000000003</v>
      </c>
      <c r="K831" s="20">
        <v>4813.2</v>
      </c>
      <c r="L831" s="20">
        <f t="shared" si="181"/>
        <v>249.34</v>
      </c>
      <c r="M831" s="138">
        <f t="shared" ca="1" si="184"/>
        <v>1.8416424157343398E-5</v>
      </c>
    </row>
    <row r="832" spans="1:13" ht="24" customHeight="1" x14ac:dyDescent="0.2">
      <c r="A832" s="137" t="s">
        <v>4369</v>
      </c>
      <c r="B832" s="17" t="s">
        <v>771</v>
      </c>
      <c r="C832" s="18" t="s">
        <v>15</v>
      </c>
      <c r="D832" s="16" t="s">
        <v>772</v>
      </c>
      <c r="E832" s="19" t="s">
        <v>18</v>
      </c>
      <c r="F832" s="18">
        <v>3</v>
      </c>
      <c r="G832" s="20">
        <f t="shared" si="182"/>
        <v>48.989999999999995</v>
      </c>
      <c r="H832" s="20">
        <f t="shared" si="183"/>
        <v>404.78999999999996</v>
      </c>
      <c r="I832" s="20">
        <f t="shared" si="177"/>
        <v>1361.34</v>
      </c>
      <c r="J832" s="20">
        <v>35.880000000000003</v>
      </c>
      <c r="K832" s="20">
        <v>4813.2</v>
      </c>
      <c r="L832" s="20">
        <f t="shared" si="181"/>
        <v>1638.23</v>
      </c>
      <c r="M832" s="138">
        <f t="shared" ca="1" si="184"/>
        <v>1.2100079629134786E-4</v>
      </c>
    </row>
    <row r="833" spans="1:13" ht="26.1" customHeight="1" x14ac:dyDescent="0.2">
      <c r="A833" s="137" t="s">
        <v>4370</v>
      </c>
      <c r="B833" s="17" t="s">
        <v>1977</v>
      </c>
      <c r="C833" s="18" t="s">
        <v>15</v>
      </c>
      <c r="D833" s="16" t="s">
        <v>1978</v>
      </c>
      <c r="E833" s="19" t="s">
        <v>54</v>
      </c>
      <c r="F833" s="18">
        <v>16</v>
      </c>
      <c r="G833" s="20">
        <f t="shared" si="182"/>
        <v>13.06</v>
      </c>
      <c r="H833" s="20">
        <f t="shared" si="183"/>
        <v>6.4399999999999995</v>
      </c>
      <c r="I833" s="20">
        <f t="shared" si="177"/>
        <v>312</v>
      </c>
      <c r="J833" s="20">
        <v>35.880000000000003</v>
      </c>
      <c r="K833" s="20">
        <v>4813.2</v>
      </c>
      <c r="L833" s="20">
        <f t="shared" si="181"/>
        <v>375.46</v>
      </c>
      <c r="M833" s="138">
        <f t="shared" ca="1" si="184"/>
        <v>2.7731734234844598E-5</v>
      </c>
    </row>
    <row r="834" spans="1:13" ht="24" customHeight="1" x14ac:dyDescent="0.2">
      <c r="A834" s="137" t="s">
        <v>4371</v>
      </c>
      <c r="B834" s="17" t="s">
        <v>4372</v>
      </c>
      <c r="C834" s="18" t="s">
        <v>15</v>
      </c>
      <c r="D834" s="16" t="s">
        <v>4373</v>
      </c>
      <c r="E834" s="19" t="s">
        <v>18</v>
      </c>
      <c r="F834" s="18">
        <v>1</v>
      </c>
      <c r="G834" s="20">
        <f t="shared" si="182"/>
        <v>58.79</v>
      </c>
      <c r="H834" s="20">
        <f t="shared" si="183"/>
        <v>177.55</v>
      </c>
      <c r="I834" s="20">
        <f t="shared" si="177"/>
        <v>236.34</v>
      </c>
      <c r="J834" s="20">
        <v>35.880000000000003</v>
      </c>
      <c r="K834" s="20">
        <v>4813.2</v>
      </c>
      <c r="L834" s="20">
        <f t="shared" si="181"/>
        <v>284.41000000000003</v>
      </c>
      <c r="M834" s="138">
        <f t="shared" ca="1" si="184"/>
        <v>2.100671851524038E-5</v>
      </c>
    </row>
    <row r="835" spans="1:13" ht="24" customHeight="1" x14ac:dyDescent="0.2">
      <c r="A835" s="137" t="s">
        <v>4374</v>
      </c>
      <c r="B835" s="17" t="s">
        <v>4375</v>
      </c>
      <c r="C835" s="18" t="s">
        <v>15</v>
      </c>
      <c r="D835" s="16" t="s">
        <v>4376</v>
      </c>
      <c r="E835" s="19" t="s">
        <v>18</v>
      </c>
      <c r="F835" s="18">
        <v>1</v>
      </c>
      <c r="G835" s="20">
        <f t="shared" si="182"/>
        <v>39.19</v>
      </c>
      <c r="H835" s="20">
        <f t="shared" si="183"/>
        <v>35.67</v>
      </c>
      <c r="I835" s="20">
        <f t="shared" si="177"/>
        <v>74.86</v>
      </c>
      <c r="J835" s="20">
        <v>35.880000000000003</v>
      </c>
      <c r="K835" s="20">
        <v>4813.2</v>
      </c>
      <c r="L835" s="20">
        <f t="shared" si="181"/>
        <v>90.08</v>
      </c>
      <c r="M835" s="138">
        <f t="shared" ca="1" si="184"/>
        <v>6.6533708514217266E-6</v>
      </c>
    </row>
    <row r="836" spans="1:13" ht="26.1" customHeight="1" x14ac:dyDescent="0.2">
      <c r="A836" s="137" t="s">
        <v>4377</v>
      </c>
      <c r="B836" s="17" t="s">
        <v>140</v>
      </c>
      <c r="C836" s="18" t="s">
        <v>15</v>
      </c>
      <c r="D836" s="16" t="s">
        <v>261</v>
      </c>
      <c r="E836" s="19" t="s">
        <v>50</v>
      </c>
      <c r="F836" s="18">
        <v>1.2</v>
      </c>
      <c r="G836" s="20">
        <f t="shared" si="182"/>
        <v>34.47</v>
      </c>
      <c r="H836" s="20">
        <f t="shared" si="183"/>
        <v>0</v>
      </c>
      <c r="I836" s="20">
        <f t="shared" si="177"/>
        <v>41.36</v>
      </c>
      <c r="J836" s="20">
        <v>35.880000000000003</v>
      </c>
      <c r="K836" s="20">
        <v>4813.2</v>
      </c>
      <c r="L836" s="20">
        <f t="shared" si="181"/>
        <v>49.77</v>
      </c>
      <c r="M836" s="138">
        <f t="shared" ca="1" si="184"/>
        <v>3.6760464839615825E-6</v>
      </c>
    </row>
    <row r="837" spans="1:13" ht="26.1" customHeight="1" x14ac:dyDescent="0.2">
      <c r="A837" s="137" t="s">
        <v>4378</v>
      </c>
      <c r="B837" s="17" t="s">
        <v>779</v>
      </c>
      <c r="C837" s="18" t="s">
        <v>15</v>
      </c>
      <c r="D837" s="16" t="s">
        <v>780</v>
      </c>
      <c r="E837" s="19" t="s">
        <v>169</v>
      </c>
      <c r="F837" s="18">
        <v>18</v>
      </c>
      <c r="G837" s="20">
        <f t="shared" si="182"/>
        <v>65.33</v>
      </c>
      <c r="H837" s="20">
        <f t="shared" si="183"/>
        <v>138.44999999999999</v>
      </c>
      <c r="I837" s="20">
        <f t="shared" si="177"/>
        <v>3668.04</v>
      </c>
      <c r="J837" s="20">
        <v>35.880000000000003</v>
      </c>
      <c r="K837" s="20">
        <v>4813.2</v>
      </c>
      <c r="L837" s="20">
        <f t="shared" si="181"/>
        <v>4414.1099999999997</v>
      </c>
      <c r="M837" s="138">
        <f t="shared" ca="1" si="184"/>
        <v>3.260292052505457E-4</v>
      </c>
    </row>
    <row r="838" spans="1:13" ht="24" customHeight="1" x14ac:dyDescent="0.2">
      <c r="A838" s="137" t="s">
        <v>4379</v>
      </c>
      <c r="B838" s="17" t="s">
        <v>4380</v>
      </c>
      <c r="C838" s="18" t="s">
        <v>15</v>
      </c>
      <c r="D838" s="16" t="s">
        <v>4381</v>
      </c>
      <c r="E838" s="19" t="s">
        <v>18</v>
      </c>
      <c r="F838" s="18">
        <v>3</v>
      </c>
      <c r="G838" s="20">
        <f t="shared" si="182"/>
        <v>8.16</v>
      </c>
      <c r="H838" s="20">
        <f t="shared" si="183"/>
        <v>11.239999999999998</v>
      </c>
      <c r="I838" s="20">
        <f t="shared" si="177"/>
        <v>58.2</v>
      </c>
      <c r="J838" s="20">
        <v>35.880000000000003</v>
      </c>
      <c r="K838" s="20">
        <v>4813.2</v>
      </c>
      <c r="L838" s="20">
        <f t="shared" si="181"/>
        <v>70.03</v>
      </c>
      <c r="M838" s="138">
        <f t="shared" ca="1" si="184"/>
        <v>5.1724640400206871E-6</v>
      </c>
    </row>
    <row r="839" spans="1:13" ht="26.1" customHeight="1" x14ac:dyDescent="0.2">
      <c r="A839" s="137" t="s">
        <v>4382</v>
      </c>
      <c r="B839" s="17" t="s">
        <v>72</v>
      </c>
      <c r="C839" s="18" t="s">
        <v>15</v>
      </c>
      <c r="D839" s="16" t="s">
        <v>73</v>
      </c>
      <c r="E839" s="19" t="s">
        <v>50</v>
      </c>
      <c r="F839" s="18">
        <v>8.1999999999999993</v>
      </c>
      <c r="G839" s="20">
        <f t="shared" si="182"/>
        <v>30.47</v>
      </c>
      <c r="H839" s="20">
        <f t="shared" si="183"/>
        <v>0</v>
      </c>
      <c r="I839" s="20">
        <f t="shared" si="177"/>
        <v>249.85</v>
      </c>
      <c r="J839" s="20">
        <v>35.880000000000003</v>
      </c>
      <c r="K839" s="20">
        <v>4813.2</v>
      </c>
      <c r="L839" s="20">
        <f t="shared" si="181"/>
        <v>300.66000000000003</v>
      </c>
      <c r="M839" s="138">
        <f t="shared" ca="1" si="184"/>
        <v>2.2206954709019276E-5</v>
      </c>
    </row>
    <row r="840" spans="1:13" ht="24" customHeight="1" x14ac:dyDescent="0.2">
      <c r="A840" s="137" t="s">
        <v>4383</v>
      </c>
      <c r="B840" s="17" t="s">
        <v>4384</v>
      </c>
      <c r="C840" s="18" t="s">
        <v>15</v>
      </c>
      <c r="D840" s="16" t="s">
        <v>4385</v>
      </c>
      <c r="E840" s="19" t="s">
        <v>54</v>
      </c>
      <c r="F840" s="18">
        <v>3</v>
      </c>
      <c r="G840" s="20">
        <f t="shared" si="182"/>
        <v>6.52</v>
      </c>
      <c r="H840" s="20">
        <f t="shared" si="183"/>
        <v>78.72</v>
      </c>
      <c r="I840" s="20">
        <f t="shared" si="177"/>
        <v>255.72</v>
      </c>
      <c r="J840" s="20">
        <v>35.880000000000003</v>
      </c>
      <c r="K840" s="20">
        <v>4813.2</v>
      </c>
      <c r="L840" s="20">
        <f t="shared" si="181"/>
        <v>307.73</v>
      </c>
      <c r="M840" s="138">
        <f t="shared" ca="1" si="184"/>
        <v>2.2729149779174156E-5</v>
      </c>
    </row>
    <row r="841" spans="1:13" ht="24" customHeight="1" x14ac:dyDescent="0.2">
      <c r="A841" s="137" t="s">
        <v>4386</v>
      </c>
      <c r="B841" s="17" t="s">
        <v>4387</v>
      </c>
      <c r="C841" s="18" t="s">
        <v>15</v>
      </c>
      <c r="D841" s="16" t="s">
        <v>4388</v>
      </c>
      <c r="E841" s="19" t="s">
        <v>18</v>
      </c>
      <c r="F841" s="18">
        <v>9</v>
      </c>
      <c r="G841" s="20">
        <f t="shared" si="182"/>
        <v>6.52</v>
      </c>
      <c r="H841" s="20">
        <f t="shared" si="183"/>
        <v>5.6400000000000006</v>
      </c>
      <c r="I841" s="20">
        <f t="shared" si="177"/>
        <v>109.44</v>
      </c>
      <c r="J841" s="20">
        <v>35.880000000000003</v>
      </c>
      <c r="K841" s="20">
        <v>4813.2</v>
      </c>
      <c r="L841" s="20">
        <f t="shared" si="181"/>
        <v>131.69999999999999</v>
      </c>
      <c r="M841" s="138">
        <f t="shared" ca="1" si="184"/>
        <v>9.7274527212726611E-6</v>
      </c>
    </row>
    <row r="842" spans="1:13" ht="24" customHeight="1" x14ac:dyDescent="0.2">
      <c r="A842" s="137" t="s">
        <v>4389</v>
      </c>
      <c r="B842" s="17" t="s">
        <v>4390</v>
      </c>
      <c r="C842" s="18" t="s">
        <v>15</v>
      </c>
      <c r="D842" s="16" t="s">
        <v>4391</v>
      </c>
      <c r="E842" s="19" t="s">
        <v>54</v>
      </c>
      <c r="F842" s="18">
        <v>3</v>
      </c>
      <c r="G842" s="20">
        <f t="shared" si="182"/>
        <v>9.7899999999999991</v>
      </c>
      <c r="H842" s="20">
        <f t="shared" si="183"/>
        <v>11.310000000000002</v>
      </c>
      <c r="I842" s="20">
        <f t="shared" si="177"/>
        <v>63.3</v>
      </c>
      <c r="J842" s="20">
        <v>35.880000000000003</v>
      </c>
      <c r="K842" s="20">
        <v>4813.2</v>
      </c>
      <c r="L842" s="20">
        <f t="shared" si="181"/>
        <v>76.17</v>
      </c>
      <c r="M842" s="138">
        <f t="shared" ca="1" si="184"/>
        <v>5.6259686695469908E-6</v>
      </c>
    </row>
    <row r="843" spans="1:13" ht="39" customHeight="1" x14ac:dyDescent="0.2">
      <c r="A843" s="137" t="s">
        <v>4392</v>
      </c>
      <c r="B843" s="17" t="s">
        <v>768</v>
      </c>
      <c r="C843" s="18" t="s">
        <v>15</v>
      </c>
      <c r="D843" s="16" t="s">
        <v>769</v>
      </c>
      <c r="E843" s="19" t="s">
        <v>18</v>
      </c>
      <c r="F843" s="18">
        <v>6</v>
      </c>
      <c r="G843" s="20">
        <f t="shared" si="182"/>
        <v>48.989999999999995</v>
      </c>
      <c r="H843" s="20">
        <f t="shared" si="183"/>
        <v>181.89</v>
      </c>
      <c r="I843" s="20">
        <f t="shared" si="177"/>
        <v>1385.28</v>
      </c>
      <c r="J843" s="20">
        <v>35.880000000000003</v>
      </c>
      <c r="K843" s="20">
        <v>4813.2</v>
      </c>
      <c r="L843" s="20">
        <f t="shared" si="181"/>
        <v>1667.04</v>
      </c>
      <c r="M843" s="138">
        <f t="shared" ca="1" si="184"/>
        <v>1.2312872273705677E-4</v>
      </c>
    </row>
    <row r="844" spans="1:13" ht="24" customHeight="1" x14ac:dyDescent="0.2">
      <c r="A844" s="137" t="s">
        <v>4393</v>
      </c>
      <c r="B844" s="17" t="s">
        <v>4394</v>
      </c>
      <c r="C844" s="18" t="s">
        <v>15</v>
      </c>
      <c r="D844" s="16" t="s">
        <v>4395</v>
      </c>
      <c r="E844" s="19" t="s">
        <v>18</v>
      </c>
      <c r="F844" s="18">
        <v>15</v>
      </c>
      <c r="G844" s="20">
        <f t="shared" si="182"/>
        <v>0.2</v>
      </c>
      <c r="H844" s="20">
        <f t="shared" si="183"/>
        <v>9.84</v>
      </c>
      <c r="I844" s="20">
        <f t="shared" si="177"/>
        <v>150.6</v>
      </c>
      <c r="J844" s="20">
        <v>35.880000000000003</v>
      </c>
      <c r="K844" s="20">
        <v>4813.2</v>
      </c>
      <c r="L844" s="20">
        <f t="shared" si="181"/>
        <v>181.23</v>
      </c>
      <c r="M844" s="138">
        <f t="shared" ca="1" si="184"/>
        <v>1.338577263991074E-5</v>
      </c>
    </row>
    <row r="845" spans="1:13" ht="24" customHeight="1" x14ac:dyDescent="0.2">
      <c r="A845" s="137" t="s">
        <v>4396</v>
      </c>
      <c r="B845" s="17" t="s">
        <v>579</v>
      </c>
      <c r="C845" s="18" t="s">
        <v>15</v>
      </c>
      <c r="D845" s="16" t="s">
        <v>580</v>
      </c>
      <c r="E845" s="19" t="s">
        <v>17</v>
      </c>
      <c r="F845" s="18">
        <v>40</v>
      </c>
      <c r="G845" s="20">
        <f t="shared" si="182"/>
        <v>6.8900000000000006</v>
      </c>
      <c r="H845" s="20">
        <f t="shared" si="183"/>
        <v>5.07</v>
      </c>
      <c r="I845" s="20">
        <f t="shared" si="177"/>
        <v>478.4</v>
      </c>
      <c r="J845" s="20">
        <v>35.880000000000003</v>
      </c>
      <c r="K845" s="20">
        <v>4813.2</v>
      </c>
      <c r="L845" s="20">
        <f t="shared" si="181"/>
        <v>575.70000000000005</v>
      </c>
      <c r="M845" s="138">
        <f t="shared" ca="1" si="184"/>
        <v>4.2521598569754534E-5</v>
      </c>
    </row>
    <row r="846" spans="1:13" ht="26.1" customHeight="1" x14ac:dyDescent="0.2">
      <c r="A846" s="137" t="s">
        <v>4397</v>
      </c>
      <c r="B846" s="17" t="s">
        <v>925</v>
      </c>
      <c r="C846" s="18" t="s">
        <v>15</v>
      </c>
      <c r="D846" s="16" t="s">
        <v>926</v>
      </c>
      <c r="E846" s="19" t="s">
        <v>17</v>
      </c>
      <c r="F846" s="18">
        <v>7.5</v>
      </c>
      <c r="G846" s="20">
        <f t="shared" si="182"/>
        <v>11.21</v>
      </c>
      <c r="H846" s="20">
        <f t="shared" si="183"/>
        <v>20.65</v>
      </c>
      <c r="I846" s="20">
        <f t="shared" si="177"/>
        <v>238.95</v>
      </c>
      <c r="J846" s="20">
        <v>35.880000000000003</v>
      </c>
      <c r="K846" s="20">
        <v>4813.2</v>
      </c>
      <c r="L846" s="20">
        <f t="shared" si="181"/>
        <v>287.55</v>
      </c>
      <c r="M846" s="138">
        <f t="shared" ca="1" si="184"/>
        <v>2.1238641078222885E-5</v>
      </c>
    </row>
    <row r="847" spans="1:13" ht="26.1" customHeight="1" x14ac:dyDescent="0.2">
      <c r="A847" s="137" t="s">
        <v>4398</v>
      </c>
      <c r="B847" s="17" t="s">
        <v>4399</v>
      </c>
      <c r="C847" s="18" t="s">
        <v>15</v>
      </c>
      <c r="D847" s="16" t="s">
        <v>4400</v>
      </c>
      <c r="E847" s="19" t="s">
        <v>17</v>
      </c>
      <c r="F847" s="18">
        <v>4</v>
      </c>
      <c r="G847" s="20">
        <f t="shared" si="182"/>
        <v>40.299999999999997</v>
      </c>
      <c r="H847" s="20">
        <f t="shared" si="183"/>
        <v>585.67000000000007</v>
      </c>
      <c r="I847" s="20">
        <f t="shared" si="177"/>
        <v>2503.88</v>
      </c>
      <c r="J847" s="20">
        <v>35.880000000000003</v>
      </c>
      <c r="K847" s="20">
        <v>4813.2</v>
      </c>
      <c r="L847" s="20">
        <f t="shared" si="181"/>
        <v>3013.16</v>
      </c>
      <c r="M847" s="138">
        <f t="shared" ca="1" si="184"/>
        <v>2.2255407320903519E-4</v>
      </c>
    </row>
    <row r="848" spans="1:13" ht="26.1" customHeight="1" x14ac:dyDescent="0.2">
      <c r="A848" s="137" t="s">
        <v>4401</v>
      </c>
      <c r="B848" s="17" t="s">
        <v>4402</v>
      </c>
      <c r="C848" s="18" t="s">
        <v>15</v>
      </c>
      <c r="D848" s="16" t="s">
        <v>4403</v>
      </c>
      <c r="E848" s="19" t="s">
        <v>32</v>
      </c>
      <c r="F848" s="18">
        <v>13.25</v>
      </c>
      <c r="G848" s="20">
        <f t="shared" si="182"/>
        <v>0</v>
      </c>
      <c r="H848" s="20">
        <f t="shared" si="183"/>
        <v>184</v>
      </c>
      <c r="I848" s="20">
        <f t="shared" si="177"/>
        <v>2438</v>
      </c>
      <c r="J848" s="20">
        <v>35.880000000000003</v>
      </c>
      <c r="K848" s="20">
        <v>4813.2</v>
      </c>
      <c r="L848" s="20">
        <f t="shared" si="181"/>
        <v>2933.88</v>
      </c>
      <c r="M848" s="138">
        <f t="shared" ca="1" si="184"/>
        <v>2.1669839779717113E-4</v>
      </c>
    </row>
    <row r="849" spans="1:13" ht="24" customHeight="1" x14ac:dyDescent="0.2">
      <c r="A849" s="137" t="s">
        <v>4404</v>
      </c>
      <c r="B849" s="17" t="s">
        <v>69</v>
      </c>
      <c r="C849" s="18" t="s">
        <v>15</v>
      </c>
      <c r="D849" s="16" t="s">
        <v>70</v>
      </c>
      <c r="E849" s="19" t="s">
        <v>50</v>
      </c>
      <c r="F849" s="18">
        <v>13.25</v>
      </c>
      <c r="G849" s="20">
        <f t="shared" si="182"/>
        <v>20.18</v>
      </c>
      <c r="H849" s="20">
        <f t="shared" si="183"/>
        <v>0</v>
      </c>
      <c r="I849" s="20">
        <f t="shared" si="177"/>
        <v>267.38</v>
      </c>
      <c r="J849" s="20">
        <v>35.880000000000003</v>
      </c>
      <c r="K849" s="20">
        <v>4813.2</v>
      </c>
      <c r="L849" s="20">
        <f t="shared" si="181"/>
        <v>321.76</v>
      </c>
      <c r="M849" s="138">
        <f t="shared" ca="1" si="184"/>
        <v>2.3765415243710643E-5</v>
      </c>
    </row>
    <row r="850" spans="1:13" ht="24" customHeight="1" x14ac:dyDescent="0.2">
      <c r="A850" s="137" t="s">
        <v>4405</v>
      </c>
      <c r="B850" s="17" t="s">
        <v>4406</v>
      </c>
      <c r="C850" s="18" t="s">
        <v>15</v>
      </c>
      <c r="D850" s="16" t="s">
        <v>4407</v>
      </c>
      <c r="E850" s="19" t="s">
        <v>17</v>
      </c>
      <c r="F850" s="18">
        <v>40</v>
      </c>
      <c r="G850" s="20">
        <f t="shared" si="182"/>
        <v>16.72</v>
      </c>
      <c r="H850" s="20">
        <f t="shared" si="183"/>
        <v>8.8300000000000018</v>
      </c>
      <c r="I850" s="20">
        <f t="shared" si="177"/>
        <v>1022</v>
      </c>
      <c r="J850" s="20">
        <v>35.880000000000003</v>
      </c>
      <c r="K850" s="20">
        <v>4813.2</v>
      </c>
      <c r="L850" s="20">
        <f t="shared" si="181"/>
        <v>1229.8699999999999</v>
      </c>
      <c r="M850" s="138">
        <f t="shared" ca="1" si="184"/>
        <v>9.0839045393406281E-5</v>
      </c>
    </row>
    <row r="851" spans="1:13" ht="26.1" customHeight="1" x14ac:dyDescent="0.2">
      <c r="A851" s="137" t="s">
        <v>4408</v>
      </c>
      <c r="B851" s="17" t="s">
        <v>4409</v>
      </c>
      <c r="C851" s="18" t="s">
        <v>15</v>
      </c>
      <c r="D851" s="16" t="s">
        <v>4410</v>
      </c>
      <c r="E851" s="19" t="s">
        <v>18</v>
      </c>
      <c r="F851" s="18">
        <v>4</v>
      </c>
      <c r="G851" s="20">
        <f t="shared" si="182"/>
        <v>16.32</v>
      </c>
      <c r="H851" s="20">
        <f t="shared" si="183"/>
        <v>24.11</v>
      </c>
      <c r="I851" s="20">
        <f t="shared" si="177"/>
        <v>161.72</v>
      </c>
      <c r="J851" s="20">
        <v>35.880000000000003</v>
      </c>
      <c r="K851" s="20">
        <v>4813.2</v>
      </c>
      <c r="L851" s="20">
        <f t="shared" si="181"/>
        <v>194.61</v>
      </c>
      <c r="M851" s="138">
        <f t="shared" ca="1" si="184"/>
        <v>1.4374028656696074E-5</v>
      </c>
    </row>
    <row r="852" spans="1:13" ht="26.1" customHeight="1" x14ac:dyDescent="0.2">
      <c r="A852" s="137" t="s">
        <v>4411</v>
      </c>
      <c r="B852" s="17" t="s">
        <v>4412</v>
      </c>
      <c r="C852" s="18" t="s">
        <v>15</v>
      </c>
      <c r="D852" s="16" t="s">
        <v>4413</v>
      </c>
      <c r="E852" s="19" t="s">
        <v>54</v>
      </c>
      <c r="F852" s="18">
        <v>3</v>
      </c>
      <c r="G852" s="20">
        <f t="shared" si="182"/>
        <v>13.06</v>
      </c>
      <c r="H852" s="20">
        <f t="shared" si="183"/>
        <v>42.949999999999996</v>
      </c>
      <c r="I852" s="20">
        <f t="shared" si="177"/>
        <v>168.03</v>
      </c>
      <c r="J852" s="20">
        <v>35.880000000000003</v>
      </c>
      <c r="K852" s="20">
        <v>4813.2</v>
      </c>
      <c r="L852" s="20">
        <f t="shared" si="181"/>
        <v>202.2</v>
      </c>
      <c r="M852" s="138">
        <f t="shared" ca="1" si="184"/>
        <v>1.4934631285051877E-5</v>
      </c>
    </row>
    <row r="853" spans="1:13" ht="26.1" customHeight="1" x14ac:dyDescent="0.2">
      <c r="A853" s="137" t="s">
        <v>4414</v>
      </c>
      <c r="B853" s="17" t="s">
        <v>4415</v>
      </c>
      <c r="C853" s="18" t="s">
        <v>15</v>
      </c>
      <c r="D853" s="16" t="s">
        <v>4416</v>
      </c>
      <c r="E853" s="19" t="s">
        <v>18</v>
      </c>
      <c r="F853" s="18">
        <v>2</v>
      </c>
      <c r="G853" s="20">
        <f t="shared" si="182"/>
        <v>48.989999999999995</v>
      </c>
      <c r="H853" s="20">
        <f t="shared" si="183"/>
        <v>225.7</v>
      </c>
      <c r="I853" s="20">
        <f t="shared" si="177"/>
        <v>549.38</v>
      </c>
      <c r="J853" s="20">
        <v>35.880000000000003</v>
      </c>
      <c r="K853" s="20">
        <v>4813.2</v>
      </c>
      <c r="L853" s="20">
        <f t="shared" si="181"/>
        <v>661.12</v>
      </c>
      <c r="M853" s="138">
        <f t="shared" ca="1" si="184"/>
        <v>4.883077861114489E-5</v>
      </c>
    </row>
    <row r="854" spans="1:13" ht="24" customHeight="1" x14ac:dyDescent="0.2">
      <c r="A854" s="137" t="s">
        <v>4417</v>
      </c>
      <c r="B854" s="17" t="s">
        <v>4418</v>
      </c>
      <c r="C854" s="18" t="s">
        <v>15</v>
      </c>
      <c r="D854" s="16" t="s">
        <v>4419</v>
      </c>
      <c r="E854" s="19" t="s">
        <v>54</v>
      </c>
      <c r="F854" s="18">
        <v>3</v>
      </c>
      <c r="G854" s="20">
        <f t="shared" si="182"/>
        <v>13.06</v>
      </c>
      <c r="H854" s="20">
        <f t="shared" si="183"/>
        <v>35.449999999999996</v>
      </c>
      <c r="I854" s="20">
        <f t="shared" si="177"/>
        <v>145.53</v>
      </c>
      <c r="J854" s="20">
        <v>35.880000000000003</v>
      </c>
      <c r="K854" s="20">
        <v>4813.2</v>
      </c>
      <c r="L854" s="20">
        <f t="shared" si="181"/>
        <v>175.13</v>
      </c>
      <c r="M854" s="138">
        <f t="shared" ca="1" si="184"/>
        <v>1.2935222437938354E-5</v>
      </c>
    </row>
    <row r="855" spans="1:13" ht="26.1" customHeight="1" x14ac:dyDescent="0.2">
      <c r="A855" s="137" t="s">
        <v>4420</v>
      </c>
      <c r="B855" s="17" t="s">
        <v>1974</v>
      </c>
      <c r="C855" s="18" t="s">
        <v>26</v>
      </c>
      <c r="D855" s="16" t="s">
        <v>1975</v>
      </c>
      <c r="E855" s="19" t="s">
        <v>169</v>
      </c>
      <c r="F855" s="18">
        <v>30</v>
      </c>
      <c r="G855" s="20">
        <f t="shared" si="182"/>
        <v>1.46</v>
      </c>
      <c r="H855" s="20">
        <f t="shared" si="183"/>
        <v>50.33</v>
      </c>
      <c r="I855" s="20">
        <f t="shared" si="177"/>
        <v>1553.7</v>
      </c>
      <c r="J855" s="20">
        <v>35.880000000000003</v>
      </c>
      <c r="K855" s="20">
        <v>4813.2</v>
      </c>
      <c r="L855" s="20">
        <f t="shared" si="181"/>
        <v>1869.72</v>
      </c>
      <c r="M855" s="138">
        <f t="shared" ca="1" si="184"/>
        <v>1.3809880715275568E-4</v>
      </c>
    </row>
    <row r="856" spans="1:13" ht="26.1" customHeight="1" x14ac:dyDescent="0.2">
      <c r="A856" s="137" t="s">
        <v>4421</v>
      </c>
      <c r="B856" s="17" t="s">
        <v>4422</v>
      </c>
      <c r="C856" s="18" t="s">
        <v>26</v>
      </c>
      <c r="D856" s="16" t="s">
        <v>4423</v>
      </c>
      <c r="E856" s="19" t="s">
        <v>169</v>
      </c>
      <c r="F856" s="18">
        <v>15</v>
      </c>
      <c r="G856" s="20">
        <f t="shared" si="182"/>
        <v>14.190000000000001</v>
      </c>
      <c r="H856" s="20">
        <f t="shared" si="183"/>
        <v>58.56</v>
      </c>
      <c r="I856" s="20">
        <f t="shared" si="177"/>
        <v>1091.25</v>
      </c>
      <c r="J856" s="20">
        <v>35.880000000000003</v>
      </c>
      <c r="K856" s="20">
        <v>4813.2</v>
      </c>
      <c r="L856" s="20">
        <f t="shared" si="181"/>
        <v>1313.21</v>
      </c>
      <c r="M856" s="138">
        <f t="shared" ca="1" si="184"/>
        <v>9.6994595201992958E-5</v>
      </c>
    </row>
    <row r="857" spans="1:13" ht="39" customHeight="1" x14ac:dyDescent="0.2">
      <c r="A857" s="137" t="s">
        <v>4424</v>
      </c>
      <c r="B857" s="17" t="s">
        <v>4425</v>
      </c>
      <c r="C857" s="18" t="s">
        <v>26</v>
      </c>
      <c r="D857" s="16" t="s">
        <v>4426</v>
      </c>
      <c r="E857" s="19" t="s">
        <v>331</v>
      </c>
      <c r="F857" s="18">
        <v>1</v>
      </c>
      <c r="G857" s="20">
        <f t="shared" si="182"/>
        <v>10.48</v>
      </c>
      <c r="H857" s="20">
        <f t="shared" si="183"/>
        <v>2.2099999999999991</v>
      </c>
      <c r="I857" s="20">
        <f t="shared" ref="I857:I875" si="185">TRUNC((G857+H857)*F857,2)</f>
        <v>12.69</v>
      </c>
      <c r="J857" s="20">
        <v>35.880000000000003</v>
      </c>
      <c r="K857" s="20">
        <v>4813.2</v>
      </c>
      <c r="L857" s="20">
        <f t="shared" si="181"/>
        <v>15.27</v>
      </c>
      <c r="M857" s="138">
        <f t="shared" ca="1" si="184"/>
        <v>1.1278527187079237E-6</v>
      </c>
    </row>
    <row r="858" spans="1:13" ht="39" customHeight="1" x14ac:dyDescent="0.2">
      <c r="A858" s="137" t="s">
        <v>4427</v>
      </c>
      <c r="B858" s="17" t="s">
        <v>4428</v>
      </c>
      <c r="C858" s="18" t="s">
        <v>26</v>
      </c>
      <c r="D858" s="16" t="s">
        <v>4429</v>
      </c>
      <c r="E858" s="19" t="s">
        <v>169</v>
      </c>
      <c r="F858" s="18">
        <v>6</v>
      </c>
      <c r="G858" s="20">
        <f t="shared" si="182"/>
        <v>8.6000000000000014</v>
      </c>
      <c r="H858" s="20">
        <f t="shared" si="183"/>
        <v>6.6099999999999994</v>
      </c>
      <c r="I858" s="20">
        <f t="shared" si="185"/>
        <v>91.26</v>
      </c>
      <c r="J858" s="20">
        <v>35.880000000000003</v>
      </c>
      <c r="K858" s="20">
        <v>4813.2</v>
      </c>
      <c r="L858" s="20">
        <f t="shared" si="181"/>
        <v>109.82</v>
      </c>
      <c r="M858" s="138">
        <f t="shared" ca="1" si="184"/>
        <v>8.1113808492799057E-6</v>
      </c>
    </row>
    <row r="859" spans="1:13" ht="39" customHeight="1" x14ac:dyDescent="0.2">
      <c r="A859" s="137" t="s">
        <v>4430</v>
      </c>
      <c r="B859" s="17" t="s">
        <v>4431</v>
      </c>
      <c r="C859" s="18" t="s">
        <v>26</v>
      </c>
      <c r="D859" s="16" t="s">
        <v>4432</v>
      </c>
      <c r="E859" s="19" t="s">
        <v>169</v>
      </c>
      <c r="F859" s="18">
        <v>6</v>
      </c>
      <c r="G859" s="20">
        <f t="shared" si="182"/>
        <v>9.3000000000000007</v>
      </c>
      <c r="H859" s="20">
        <f t="shared" si="183"/>
        <v>49.400000000000006</v>
      </c>
      <c r="I859" s="20">
        <f t="shared" si="185"/>
        <v>352.2</v>
      </c>
      <c r="J859" s="20">
        <v>35.880000000000003</v>
      </c>
      <c r="K859" s="20">
        <v>4813.2</v>
      </c>
      <c r="L859" s="20">
        <f t="shared" si="181"/>
        <v>423.83</v>
      </c>
      <c r="M859" s="138">
        <f t="shared" ca="1" si="184"/>
        <v>3.1304375754419073E-5</v>
      </c>
    </row>
    <row r="860" spans="1:13" ht="26.1" customHeight="1" x14ac:dyDescent="0.2">
      <c r="A860" s="137" t="s">
        <v>4433</v>
      </c>
      <c r="B860" s="17" t="s">
        <v>4434</v>
      </c>
      <c r="C860" s="18" t="s">
        <v>26</v>
      </c>
      <c r="D860" s="16" t="s">
        <v>4435</v>
      </c>
      <c r="E860" s="19" t="s">
        <v>331</v>
      </c>
      <c r="F860" s="18">
        <v>8</v>
      </c>
      <c r="G860" s="20">
        <f t="shared" si="182"/>
        <v>11.05</v>
      </c>
      <c r="H860" s="20">
        <f t="shared" si="183"/>
        <v>54.17</v>
      </c>
      <c r="I860" s="20">
        <f t="shared" si="185"/>
        <v>521.76</v>
      </c>
      <c r="J860" s="20">
        <v>35.880000000000003</v>
      </c>
      <c r="K860" s="20">
        <v>4813.2</v>
      </c>
      <c r="L860" s="20">
        <f t="shared" si="181"/>
        <v>627.88</v>
      </c>
      <c r="M860" s="138">
        <f t="shared" ca="1" si="184"/>
        <v>4.637564931383963E-5</v>
      </c>
    </row>
    <row r="861" spans="1:13" ht="24" customHeight="1" x14ac:dyDescent="0.2">
      <c r="A861" s="137" t="s">
        <v>4436</v>
      </c>
      <c r="B861" s="17" t="s">
        <v>4781</v>
      </c>
      <c r="C861" s="18" t="s">
        <v>167</v>
      </c>
      <c r="D861" s="16" t="s">
        <v>4782</v>
      </c>
      <c r="E861" s="19" t="s">
        <v>331</v>
      </c>
      <c r="F861" s="18">
        <v>4</v>
      </c>
      <c r="G861" s="20">
        <f t="shared" si="182"/>
        <v>0</v>
      </c>
      <c r="H861" s="20">
        <f t="shared" si="183"/>
        <v>448.29</v>
      </c>
      <c r="I861" s="20">
        <f t="shared" si="185"/>
        <v>1793.16</v>
      </c>
      <c r="J861" s="20">
        <v>35.880000000000003</v>
      </c>
      <c r="K861" s="20">
        <v>4813.2</v>
      </c>
      <c r="L861" s="20">
        <f t="shared" si="181"/>
        <v>2157.88</v>
      </c>
      <c r="M861" s="138">
        <f t="shared" ca="1" si="184"/>
        <v>1.593825032511758E-4</v>
      </c>
    </row>
    <row r="862" spans="1:13" ht="24" customHeight="1" x14ac:dyDescent="0.2">
      <c r="A862" s="137" t="s">
        <v>4780</v>
      </c>
      <c r="B862" s="17" t="s">
        <v>4784</v>
      </c>
      <c r="C862" s="18" t="s">
        <v>167</v>
      </c>
      <c r="D862" s="16" t="s">
        <v>4785</v>
      </c>
      <c r="E862" s="19" t="s">
        <v>331</v>
      </c>
      <c r="F862" s="18">
        <v>3</v>
      </c>
      <c r="G862" s="20">
        <f t="shared" si="182"/>
        <v>0</v>
      </c>
      <c r="H862" s="20">
        <f t="shared" si="183"/>
        <v>100.3</v>
      </c>
      <c r="I862" s="20">
        <f t="shared" si="185"/>
        <v>300.89999999999998</v>
      </c>
      <c r="J862" s="20">
        <v>35.880000000000003</v>
      </c>
      <c r="K862" s="20">
        <v>4813.2</v>
      </c>
      <c r="L862" s="20">
        <f t="shared" si="181"/>
        <v>362.1</v>
      </c>
      <c r="M862" s="138">
        <f t="shared" ca="1" si="184"/>
        <v>2.6744955431836227E-5</v>
      </c>
    </row>
    <row r="863" spans="1:13" ht="26.1" customHeight="1" x14ac:dyDescent="0.2">
      <c r="A863" s="137" t="s">
        <v>4783</v>
      </c>
      <c r="B863" s="17" t="s">
        <v>4831</v>
      </c>
      <c r="C863" s="18" t="s">
        <v>167</v>
      </c>
      <c r="D863" s="16" t="s">
        <v>4832</v>
      </c>
      <c r="E863" s="19" t="s">
        <v>331</v>
      </c>
      <c r="F863" s="18">
        <v>1</v>
      </c>
      <c r="G863" s="20">
        <f t="shared" si="182"/>
        <v>6.52</v>
      </c>
      <c r="H863" s="20">
        <f t="shared" si="183"/>
        <v>15.190000000000001</v>
      </c>
      <c r="I863" s="20">
        <f t="shared" si="185"/>
        <v>21.71</v>
      </c>
      <c r="J863" s="20">
        <v>35.880000000000003</v>
      </c>
      <c r="K863" s="20">
        <v>4813.2</v>
      </c>
      <c r="L863" s="20">
        <f t="shared" si="181"/>
        <v>26.12</v>
      </c>
      <c r="M863" s="138">
        <f t="shared" ca="1" si="184"/>
        <v>1.9292411927079874E-6</v>
      </c>
    </row>
    <row r="864" spans="1:13" ht="26.1" customHeight="1" x14ac:dyDescent="0.2">
      <c r="A864" s="137" t="s">
        <v>4830</v>
      </c>
      <c r="B864" s="17" t="s">
        <v>4834</v>
      </c>
      <c r="C864" s="18" t="s">
        <v>167</v>
      </c>
      <c r="D864" s="16" t="s">
        <v>4835</v>
      </c>
      <c r="E864" s="19" t="s">
        <v>331</v>
      </c>
      <c r="F864" s="18">
        <v>2</v>
      </c>
      <c r="G864" s="20">
        <f t="shared" si="182"/>
        <v>6.52</v>
      </c>
      <c r="H864" s="20">
        <f t="shared" si="183"/>
        <v>25.55</v>
      </c>
      <c r="I864" s="20">
        <f t="shared" si="185"/>
        <v>64.14</v>
      </c>
      <c r="J864" s="20">
        <v>35.880000000000003</v>
      </c>
      <c r="K864" s="20">
        <v>4813.2</v>
      </c>
      <c r="L864" s="20">
        <f t="shared" si="181"/>
        <v>77.180000000000007</v>
      </c>
      <c r="M864" s="138">
        <f t="shared" ca="1" si="184"/>
        <v>5.7005679652834027E-6</v>
      </c>
    </row>
    <row r="865" spans="1:13" ht="24" customHeight="1" x14ac:dyDescent="0.2">
      <c r="A865" s="137" t="s">
        <v>4833</v>
      </c>
      <c r="B865" s="17" t="s">
        <v>4837</v>
      </c>
      <c r="C865" s="18" t="s">
        <v>167</v>
      </c>
      <c r="D865" s="16" t="s">
        <v>4838</v>
      </c>
      <c r="E865" s="19" t="s">
        <v>331</v>
      </c>
      <c r="F865" s="18">
        <v>1</v>
      </c>
      <c r="G865" s="20">
        <f t="shared" si="182"/>
        <v>6.52</v>
      </c>
      <c r="H865" s="20">
        <f t="shared" si="183"/>
        <v>12.09</v>
      </c>
      <c r="I865" s="20">
        <f t="shared" si="185"/>
        <v>18.61</v>
      </c>
      <c r="J865" s="20">
        <v>35.880000000000003</v>
      </c>
      <c r="K865" s="20">
        <v>4813.2</v>
      </c>
      <c r="L865" s="20">
        <f t="shared" si="181"/>
        <v>22.39</v>
      </c>
      <c r="M865" s="138">
        <f t="shared" ca="1" si="184"/>
        <v>1.6537408233052005E-6</v>
      </c>
    </row>
    <row r="866" spans="1:13" ht="24" customHeight="1" x14ac:dyDescent="0.2">
      <c r="A866" s="137" t="s">
        <v>4836</v>
      </c>
      <c r="B866" s="17" t="s">
        <v>4840</v>
      </c>
      <c r="C866" s="18" t="s">
        <v>167</v>
      </c>
      <c r="D866" s="16" t="s">
        <v>4841</v>
      </c>
      <c r="E866" s="19" t="s">
        <v>331</v>
      </c>
      <c r="F866" s="18">
        <v>33</v>
      </c>
      <c r="G866" s="20">
        <f t="shared" si="182"/>
        <v>0</v>
      </c>
      <c r="H866" s="20">
        <f t="shared" si="183"/>
        <v>4.05</v>
      </c>
      <c r="I866" s="20">
        <f t="shared" si="185"/>
        <v>133.65</v>
      </c>
      <c r="J866" s="20">
        <v>35.880000000000003</v>
      </c>
      <c r="K866" s="20">
        <v>4813.2</v>
      </c>
      <c r="L866" s="20">
        <f t="shared" si="181"/>
        <v>160.83000000000001</v>
      </c>
      <c r="M866" s="138">
        <f t="shared" ca="1" si="184"/>
        <v>1.1879014587412927E-5</v>
      </c>
    </row>
    <row r="867" spans="1:13" ht="26.1" customHeight="1" x14ac:dyDescent="0.2">
      <c r="A867" s="137" t="s">
        <v>4839</v>
      </c>
      <c r="B867" s="17" t="s">
        <v>4843</v>
      </c>
      <c r="C867" s="18" t="s">
        <v>167</v>
      </c>
      <c r="D867" s="16" t="s">
        <v>4844</v>
      </c>
      <c r="E867" s="19" t="s">
        <v>169</v>
      </c>
      <c r="F867" s="18">
        <v>8</v>
      </c>
      <c r="G867" s="20">
        <f t="shared" si="182"/>
        <v>0</v>
      </c>
      <c r="H867" s="20">
        <f t="shared" si="183"/>
        <v>11.58</v>
      </c>
      <c r="I867" s="20">
        <f t="shared" si="185"/>
        <v>92.64</v>
      </c>
      <c r="J867" s="20">
        <v>35.880000000000003</v>
      </c>
      <c r="K867" s="20">
        <v>4813.2</v>
      </c>
      <c r="L867" s="20">
        <f t="shared" si="181"/>
        <v>111.48</v>
      </c>
      <c r="M867" s="138">
        <f t="shared" ca="1" si="184"/>
        <v>8.2339895927674743E-6</v>
      </c>
    </row>
    <row r="868" spans="1:13" ht="24" customHeight="1" x14ac:dyDescent="0.2">
      <c r="A868" s="137" t="s">
        <v>4842</v>
      </c>
      <c r="B868" s="17" t="s">
        <v>4846</v>
      </c>
      <c r="C868" s="18" t="s">
        <v>167</v>
      </c>
      <c r="D868" s="16" t="s">
        <v>4847</v>
      </c>
      <c r="E868" s="19" t="s">
        <v>331</v>
      </c>
      <c r="F868" s="18">
        <v>2</v>
      </c>
      <c r="G868" s="20">
        <f t="shared" si="182"/>
        <v>0</v>
      </c>
      <c r="H868" s="20">
        <f t="shared" si="183"/>
        <v>8.36</v>
      </c>
      <c r="I868" s="20">
        <f t="shared" si="185"/>
        <v>16.72</v>
      </c>
      <c r="J868" s="20">
        <v>35.880000000000003</v>
      </c>
      <c r="K868" s="20">
        <v>4813.2</v>
      </c>
      <c r="L868" s="20">
        <f t="shared" si="181"/>
        <v>20.12</v>
      </c>
      <c r="M868" s="138">
        <f t="shared" ca="1" si="184"/>
        <v>1.4860770596203946E-6</v>
      </c>
    </row>
    <row r="869" spans="1:13" ht="39" customHeight="1" x14ac:dyDescent="0.2">
      <c r="A869" s="137" t="s">
        <v>4845</v>
      </c>
      <c r="B869" s="17" t="s">
        <v>4849</v>
      </c>
      <c r="C869" s="18" t="s">
        <v>167</v>
      </c>
      <c r="D869" s="16" t="s">
        <v>4850</v>
      </c>
      <c r="E869" s="19" t="s">
        <v>180</v>
      </c>
      <c r="F869" s="18">
        <v>20</v>
      </c>
      <c r="G869" s="20">
        <f t="shared" si="182"/>
        <v>0</v>
      </c>
      <c r="H869" s="20">
        <f t="shared" si="183"/>
        <v>120.91</v>
      </c>
      <c r="I869" s="20">
        <f t="shared" si="185"/>
        <v>2418.1999999999998</v>
      </c>
      <c r="J869" s="20">
        <v>35.880000000000003</v>
      </c>
      <c r="K869" s="20">
        <v>4813.2</v>
      </c>
      <c r="L869" s="20">
        <f t="shared" si="181"/>
        <v>2910.06</v>
      </c>
      <c r="M869" s="138">
        <f t="shared" ca="1" si="184"/>
        <v>2.1493903618881338E-4</v>
      </c>
    </row>
    <row r="870" spans="1:13" ht="39" customHeight="1" x14ac:dyDescent="0.2">
      <c r="A870" s="137" t="s">
        <v>4848</v>
      </c>
      <c r="B870" s="17" t="s">
        <v>4852</v>
      </c>
      <c r="C870" s="18" t="s">
        <v>167</v>
      </c>
      <c r="D870" s="16" t="s">
        <v>4853</v>
      </c>
      <c r="E870" s="19" t="s">
        <v>331</v>
      </c>
      <c r="F870" s="18">
        <v>1</v>
      </c>
      <c r="G870" s="20">
        <f t="shared" si="182"/>
        <v>0</v>
      </c>
      <c r="H870" s="20">
        <f t="shared" si="183"/>
        <v>2717.04</v>
      </c>
      <c r="I870" s="20">
        <f t="shared" si="185"/>
        <v>2717.04</v>
      </c>
      <c r="J870" s="20">
        <v>35.880000000000003</v>
      </c>
      <c r="K870" s="20">
        <v>4813.2</v>
      </c>
      <c r="L870" s="20">
        <f t="shared" si="181"/>
        <v>3269.68</v>
      </c>
      <c r="M870" s="138">
        <f t="shared" ca="1" si="184"/>
        <v>2.4150081711230673E-4</v>
      </c>
    </row>
    <row r="871" spans="1:13" ht="24" customHeight="1" x14ac:dyDescent="0.2">
      <c r="A871" s="137" t="s">
        <v>4851</v>
      </c>
      <c r="B871" s="17" t="s">
        <v>4855</v>
      </c>
      <c r="C871" s="18" t="s">
        <v>167</v>
      </c>
      <c r="D871" s="16" t="s">
        <v>4856</v>
      </c>
      <c r="E871" s="19" t="s">
        <v>331</v>
      </c>
      <c r="F871" s="18">
        <v>4</v>
      </c>
      <c r="G871" s="20">
        <f t="shared" si="182"/>
        <v>0</v>
      </c>
      <c r="H871" s="20">
        <f t="shared" si="183"/>
        <v>8.36</v>
      </c>
      <c r="I871" s="20">
        <f t="shared" si="185"/>
        <v>33.44</v>
      </c>
      <c r="J871" s="20">
        <v>35.880000000000003</v>
      </c>
      <c r="K871" s="20">
        <v>4813.2</v>
      </c>
      <c r="L871" s="20">
        <f t="shared" si="181"/>
        <v>40.24</v>
      </c>
      <c r="M871" s="138">
        <f t="shared" ca="1" si="184"/>
        <v>2.9721541192407892E-6</v>
      </c>
    </row>
    <row r="872" spans="1:13" ht="24" customHeight="1" x14ac:dyDescent="0.2">
      <c r="A872" s="137" t="s">
        <v>4854</v>
      </c>
      <c r="B872" s="17" t="s">
        <v>4897</v>
      </c>
      <c r="C872" s="18" t="s">
        <v>167</v>
      </c>
      <c r="D872" s="16" t="s">
        <v>4898</v>
      </c>
      <c r="E872" s="19" t="s">
        <v>331</v>
      </c>
      <c r="F872" s="18">
        <v>3</v>
      </c>
      <c r="G872" s="20">
        <f t="shared" si="182"/>
        <v>25.3</v>
      </c>
      <c r="H872" s="20">
        <f t="shared" si="183"/>
        <v>18.84</v>
      </c>
      <c r="I872" s="20">
        <f t="shared" si="185"/>
        <v>132.41999999999999</v>
      </c>
      <c r="J872" s="20">
        <v>35.880000000000003</v>
      </c>
      <c r="K872" s="20">
        <v>4813.2</v>
      </c>
      <c r="L872" s="20">
        <f t="shared" si="181"/>
        <v>159.35</v>
      </c>
      <c r="M872" s="138">
        <f t="shared" ca="1" si="184"/>
        <v>1.1769700767917985E-5</v>
      </c>
    </row>
    <row r="873" spans="1:13" ht="24" customHeight="1" x14ac:dyDescent="0.2">
      <c r="A873" s="137" t="s">
        <v>4896</v>
      </c>
      <c r="B873" s="17" t="s">
        <v>4900</v>
      </c>
      <c r="C873" s="18" t="s">
        <v>167</v>
      </c>
      <c r="D873" s="16" t="s">
        <v>4901</v>
      </c>
      <c r="E873" s="19" t="s">
        <v>331</v>
      </c>
      <c r="F873" s="18">
        <v>3</v>
      </c>
      <c r="G873" s="20">
        <f t="shared" si="182"/>
        <v>25.3</v>
      </c>
      <c r="H873" s="20">
        <f t="shared" si="183"/>
        <v>16.559999999999999</v>
      </c>
      <c r="I873" s="20">
        <f t="shared" si="185"/>
        <v>125.58</v>
      </c>
      <c r="J873" s="20">
        <v>35.880000000000003</v>
      </c>
      <c r="K873" s="20">
        <v>4813.2</v>
      </c>
      <c r="L873" s="20">
        <f t="shared" si="181"/>
        <v>151.12</v>
      </c>
      <c r="M873" s="138">
        <f t="shared" ca="1" si="184"/>
        <v>1.1161827298699504E-5</v>
      </c>
    </row>
    <row r="874" spans="1:13" ht="26.1" customHeight="1" x14ac:dyDescent="0.2">
      <c r="A874" s="137" t="s">
        <v>4899</v>
      </c>
      <c r="B874" s="17" t="s">
        <v>5293</v>
      </c>
      <c r="C874" s="18" t="s">
        <v>167</v>
      </c>
      <c r="D874" s="16" t="s">
        <v>5294</v>
      </c>
      <c r="E874" s="19" t="s">
        <v>331</v>
      </c>
      <c r="F874" s="18">
        <v>9</v>
      </c>
      <c r="G874" s="20">
        <f t="shared" si="182"/>
        <v>0</v>
      </c>
      <c r="H874" s="20">
        <f t="shared" si="183"/>
        <v>128.72</v>
      </c>
      <c r="I874" s="20">
        <f t="shared" si="185"/>
        <v>1158.48</v>
      </c>
      <c r="J874" s="20">
        <v>35.880000000000003</v>
      </c>
      <c r="K874" s="20">
        <v>4813.2</v>
      </c>
      <c r="L874" s="20">
        <f t="shared" si="181"/>
        <v>1394.11</v>
      </c>
      <c r="M874" s="138">
        <f t="shared" ca="1" si="184"/>
        <v>1.0296992492979066E-4</v>
      </c>
    </row>
    <row r="875" spans="1:13" ht="24" customHeight="1" x14ac:dyDescent="0.2">
      <c r="A875" s="137" t="s">
        <v>5292</v>
      </c>
      <c r="B875" s="17" t="s">
        <v>5333</v>
      </c>
      <c r="C875" s="18" t="s">
        <v>15</v>
      </c>
      <c r="D875" s="16" t="s">
        <v>5334</v>
      </c>
      <c r="E875" s="19" t="s">
        <v>18</v>
      </c>
      <c r="F875" s="18">
        <v>1</v>
      </c>
      <c r="G875" s="20">
        <f t="shared" si="182"/>
        <v>163.34</v>
      </c>
      <c r="H875" s="20">
        <f t="shared" si="183"/>
        <v>43665.73</v>
      </c>
      <c r="I875" s="20">
        <f t="shared" si="185"/>
        <v>43829.07</v>
      </c>
      <c r="J875" s="20">
        <v>35.880000000000003</v>
      </c>
      <c r="K875" s="20">
        <v>4813.2</v>
      </c>
      <c r="L875" s="20">
        <f t="shared" si="181"/>
        <v>52743.9</v>
      </c>
      <c r="M875" s="138">
        <f t="shared" ca="1" si="184"/>
        <v>3.8957007865264479E-3</v>
      </c>
    </row>
    <row r="876" spans="1:13" ht="24" customHeight="1" x14ac:dyDescent="0.2">
      <c r="A876" s="142" t="s">
        <v>4437</v>
      </c>
      <c r="B876" s="28"/>
      <c r="C876" s="28"/>
      <c r="D876" s="27" t="s">
        <v>4438</v>
      </c>
      <c r="E876" s="28"/>
      <c r="F876" s="28"/>
      <c r="G876" s="28"/>
      <c r="H876" s="28"/>
      <c r="I876" s="28"/>
      <c r="J876" s="29"/>
      <c r="K876" s="29"/>
      <c r="L876" s="30">
        <f>L877+L892+L924+L943+L973</f>
        <v>123759.7</v>
      </c>
      <c r="M876" s="143">
        <f ca="1">M877+M892+M924+M943+M973</f>
        <v>9.1409766936134257E-3</v>
      </c>
    </row>
    <row r="877" spans="1:13" ht="24" customHeight="1" x14ac:dyDescent="0.2">
      <c r="A877" s="142" t="s">
        <v>4439</v>
      </c>
      <c r="B877" s="28"/>
      <c r="C877" s="28"/>
      <c r="D877" s="27" t="s">
        <v>3908</v>
      </c>
      <c r="E877" s="28"/>
      <c r="F877" s="28"/>
      <c r="G877" s="28"/>
      <c r="H877" s="28"/>
      <c r="I877" s="28"/>
      <c r="J877" s="29"/>
      <c r="K877" s="29"/>
      <c r="L877" s="30">
        <f>SUM(L878:L891)</f>
        <v>11418.859999999999</v>
      </c>
      <c r="M877" s="143">
        <f ca="1">SUM(M878:M891)</f>
        <v>8.4340486545809827E-4</v>
      </c>
    </row>
    <row r="878" spans="1:13" ht="24" customHeight="1" x14ac:dyDescent="0.2">
      <c r="A878" s="137" t="s">
        <v>4440</v>
      </c>
      <c r="B878" s="17" t="s">
        <v>867</v>
      </c>
      <c r="C878" s="18" t="s">
        <v>15</v>
      </c>
      <c r="D878" s="16" t="s">
        <v>868</v>
      </c>
      <c r="E878" s="19" t="s">
        <v>18</v>
      </c>
      <c r="F878" s="18">
        <v>65</v>
      </c>
      <c r="G878" s="20">
        <f t="shared" ref="G878:G891" si="186">VLOOKUP(A878,ORCA,11,0)</f>
        <v>0.32</v>
      </c>
      <c r="H878" s="20">
        <f t="shared" ref="H878:H891" si="187">VLOOKUP(A878,ORCA,12,0)</f>
        <v>1.3499999999999999</v>
      </c>
      <c r="I878" s="20">
        <f t="shared" ref="I878:I891" si="188">TRUNC((G878+H878)*F878,2)</f>
        <v>108.55</v>
      </c>
      <c r="J878" s="20">
        <v>35.880000000000003</v>
      </c>
      <c r="K878" s="20">
        <v>4813.2</v>
      </c>
      <c r="L878" s="20">
        <f t="shared" ref="L878:L941" si="189">TRUNC((I878*(1+$M$6)),2)</f>
        <v>130.62</v>
      </c>
      <c r="M878" s="138">
        <f t="shared" ref="M878:M891" ca="1" si="190">L878/L$1838</f>
        <v>9.6476831773168956E-6</v>
      </c>
    </row>
    <row r="879" spans="1:13" ht="24" customHeight="1" x14ac:dyDescent="0.2">
      <c r="A879" s="137" t="s">
        <v>4441</v>
      </c>
      <c r="B879" s="17" t="s">
        <v>4011</v>
      </c>
      <c r="C879" s="18" t="s">
        <v>15</v>
      </c>
      <c r="D879" s="16" t="s">
        <v>4012</v>
      </c>
      <c r="E879" s="19" t="s">
        <v>18</v>
      </c>
      <c r="F879" s="18">
        <v>1</v>
      </c>
      <c r="G879" s="20">
        <f t="shared" si="186"/>
        <v>22.86</v>
      </c>
      <c r="H879" s="20">
        <f t="shared" si="187"/>
        <v>24.86</v>
      </c>
      <c r="I879" s="20">
        <f t="shared" si="188"/>
        <v>47.72</v>
      </c>
      <c r="J879" s="20">
        <v>35.880000000000003</v>
      </c>
      <c r="K879" s="20">
        <v>4813.2</v>
      </c>
      <c r="L879" s="20">
        <f t="shared" si="189"/>
        <v>57.42</v>
      </c>
      <c r="M879" s="138">
        <f t="shared" ca="1" si="190"/>
        <v>4.241080753648263E-6</v>
      </c>
    </row>
    <row r="880" spans="1:13" ht="24" customHeight="1" x14ac:dyDescent="0.2">
      <c r="A880" s="137" t="s">
        <v>4442</v>
      </c>
      <c r="B880" s="17" t="s">
        <v>4148</v>
      </c>
      <c r="C880" s="18" t="s">
        <v>15</v>
      </c>
      <c r="D880" s="16" t="s">
        <v>4149</v>
      </c>
      <c r="E880" s="19" t="s">
        <v>54</v>
      </c>
      <c r="F880" s="18">
        <v>14</v>
      </c>
      <c r="G880" s="20">
        <f t="shared" si="186"/>
        <v>2.6100000000000003</v>
      </c>
      <c r="H880" s="20">
        <f t="shared" si="187"/>
        <v>2.6499999999999995</v>
      </c>
      <c r="I880" s="20">
        <f t="shared" si="188"/>
        <v>73.64</v>
      </c>
      <c r="J880" s="20">
        <v>35.880000000000003</v>
      </c>
      <c r="K880" s="20">
        <v>4813.2</v>
      </c>
      <c r="L880" s="20">
        <f t="shared" si="189"/>
        <v>88.61</v>
      </c>
      <c r="M880" s="138">
        <f t="shared" ca="1" si="190"/>
        <v>6.5447956388152659E-6</v>
      </c>
    </row>
    <row r="881" spans="1:13" ht="24" customHeight="1" x14ac:dyDescent="0.2">
      <c r="A881" s="137" t="s">
        <v>4443</v>
      </c>
      <c r="B881" s="17" t="s">
        <v>3976</v>
      </c>
      <c r="C881" s="18" t="s">
        <v>15</v>
      </c>
      <c r="D881" s="16" t="s">
        <v>3977</v>
      </c>
      <c r="E881" s="19" t="s">
        <v>54</v>
      </c>
      <c r="F881" s="18">
        <v>7</v>
      </c>
      <c r="G881" s="20">
        <f t="shared" si="186"/>
        <v>11.1</v>
      </c>
      <c r="H881" s="20">
        <f t="shared" si="187"/>
        <v>7.76</v>
      </c>
      <c r="I881" s="20">
        <f t="shared" si="188"/>
        <v>132.02000000000001</v>
      </c>
      <c r="J881" s="20">
        <v>35.880000000000003</v>
      </c>
      <c r="K881" s="20">
        <v>4813.2</v>
      </c>
      <c r="L881" s="20">
        <f t="shared" si="189"/>
        <v>158.87</v>
      </c>
      <c r="M881" s="138">
        <f t="shared" ca="1" si="190"/>
        <v>1.1734247637270978E-5</v>
      </c>
    </row>
    <row r="882" spans="1:13" ht="24" customHeight="1" x14ac:dyDescent="0.2">
      <c r="A882" s="137" t="s">
        <v>4444</v>
      </c>
      <c r="B882" s="17" t="s">
        <v>4153</v>
      </c>
      <c r="C882" s="18" t="s">
        <v>15</v>
      </c>
      <c r="D882" s="16" t="s">
        <v>4154</v>
      </c>
      <c r="E882" s="19" t="s">
        <v>54</v>
      </c>
      <c r="F882" s="18">
        <v>21</v>
      </c>
      <c r="G882" s="20">
        <f t="shared" si="186"/>
        <v>0.97</v>
      </c>
      <c r="H882" s="20">
        <f t="shared" si="187"/>
        <v>0.24</v>
      </c>
      <c r="I882" s="20">
        <f t="shared" si="188"/>
        <v>25.41</v>
      </c>
      <c r="J882" s="20">
        <v>35.880000000000003</v>
      </c>
      <c r="K882" s="20">
        <v>4813.2</v>
      </c>
      <c r="L882" s="20">
        <f t="shared" si="189"/>
        <v>30.57</v>
      </c>
      <c r="M882" s="138">
        <f t="shared" ca="1" si="190"/>
        <v>2.2579212580812854E-6</v>
      </c>
    </row>
    <row r="883" spans="1:13" ht="24" customHeight="1" x14ac:dyDescent="0.2">
      <c r="A883" s="137" t="s">
        <v>4445</v>
      </c>
      <c r="B883" s="17" t="s">
        <v>4077</v>
      </c>
      <c r="C883" s="18" t="s">
        <v>15</v>
      </c>
      <c r="D883" s="16" t="s">
        <v>4078</v>
      </c>
      <c r="E883" s="19" t="s">
        <v>18</v>
      </c>
      <c r="F883" s="18">
        <v>12</v>
      </c>
      <c r="G883" s="20">
        <f t="shared" si="186"/>
        <v>4.5599999999999996</v>
      </c>
      <c r="H883" s="20">
        <f t="shared" si="187"/>
        <v>4.88</v>
      </c>
      <c r="I883" s="20">
        <f t="shared" si="188"/>
        <v>113.28</v>
      </c>
      <c r="J883" s="20">
        <v>35.880000000000003</v>
      </c>
      <c r="K883" s="20">
        <v>4813.2</v>
      </c>
      <c r="L883" s="20">
        <f t="shared" si="189"/>
        <v>136.32</v>
      </c>
      <c r="M883" s="138">
        <f t="shared" ca="1" si="190"/>
        <v>1.0068689103750108E-5</v>
      </c>
    </row>
    <row r="884" spans="1:13" ht="24" customHeight="1" x14ac:dyDescent="0.2">
      <c r="A884" s="137" t="s">
        <v>4446</v>
      </c>
      <c r="B884" s="17" t="s">
        <v>4086</v>
      </c>
      <c r="C884" s="18" t="s">
        <v>15</v>
      </c>
      <c r="D884" s="16" t="s">
        <v>4087</v>
      </c>
      <c r="E884" s="19" t="s">
        <v>169</v>
      </c>
      <c r="F884" s="18">
        <v>93</v>
      </c>
      <c r="G884" s="20">
        <f t="shared" si="186"/>
        <v>13.06</v>
      </c>
      <c r="H884" s="20">
        <f t="shared" si="187"/>
        <v>9.4</v>
      </c>
      <c r="I884" s="20">
        <f t="shared" si="188"/>
        <v>2088.7800000000002</v>
      </c>
      <c r="J884" s="20">
        <v>35.880000000000003</v>
      </c>
      <c r="K884" s="20">
        <v>4813.2</v>
      </c>
      <c r="L884" s="20">
        <f t="shared" si="189"/>
        <v>2513.63</v>
      </c>
      <c r="M884" s="138">
        <f t="shared" ca="1" si="190"/>
        <v>1.8565844330882767E-4</v>
      </c>
    </row>
    <row r="885" spans="1:13" ht="24" customHeight="1" x14ac:dyDescent="0.2">
      <c r="A885" s="137" t="s">
        <v>4447</v>
      </c>
      <c r="B885" s="17" t="s">
        <v>4101</v>
      </c>
      <c r="C885" s="18" t="s">
        <v>15</v>
      </c>
      <c r="D885" s="16" t="s">
        <v>4102</v>
      </c>
      <c r="E885" s="19" t="s">
        <v>18</v>
      </c>
      <c r="F885" s="18">
        <v>43</v>
      </c>
      <c r="G885" s="20">
        <f t="shared" si="186"/>
        <v>1.95</v>
      </c>
      <c r="H885" s="20">
        <f t="shared" si="187"/>
        <v>2.0999999999999996</v>
      </c>
      <c r="I885" s="20">
        <f t="shared" si="188"/>
        <v>174.15</v>
      </c>
      <c r="J885" s="20">
        <v>35.880000000000003</v>
      </c>
      <c r="K885" s="20">
        <v>4813.2</v>
      </c>
      <c r="L885" s="20">
        <f t="shared" si="189"/>
        <v>209.57</v>
      </c>
      <c r="M885" s="138">
        <f t="shared" ca="1" si="190"/>
        <v>1.5478984561861137E-5</v>
      </c>
    </row>
    <row r="886" spans="1:13" ht="39" customHeight="1" x14ac:dyDescent="0.2">
      <c r="A886" s="137" t="s">
        <v>4448</v>
      </c>
      <c r="B886" s="17" t="s">
        <v>4449</v>
      </c>
      <c r="C886" s="18" t="s">
        <v>26</v>
      </c>
      <c r="D886" s="16" t="s">
        <v>4450</v>
      </c>
      <c r="E886" s="19" t="s">
        <v>331</v>
      </c>
      <c r="F886" s="18">
        <v>6</v>
      </c>
      <c r="G886" s="20">
        <f t="shared" si="186"/>
        <v>1.17</v>
      </c>
      <c r="H886" s="20">
        <f t="shared" si="187"/>
        <v>158.71</v>
      </c>
      <c r="I886" s="20">
        <f t="shared" si="188"/>
        <v>959.28</v>
      </c>
      <c r="J886" s="20">
        <v>35.880000000000003</v>
      </c>
      <c r="K886" s="20">
        <v>4813.2</v>
      </c>
      <c r="L886" s="20">
        <f t="shared" si="189"/>
        <v>1154.3900000000001</v>
      </c>
      <c r="M886" s="138">
        <f t="shared" ca="1" si="190"/>
        <v>8.5264040599164386E-5</v>
      </c>
    </row>
    <row r="887" spans="1:13" ht="51.95" customHeight="1" x14ac:dyDescent="0.2">
      <c r="A887" s="137" t="s">
        <v>4451</v>
      </c>
      <c r="B887" s="17" t="s">
        <v>4452</v>
      </c>
      <c r="C887" s="18" t="s">
        <v>26</v>
      </c>
      <c r="D887" s="16" t="s">
        <v>4453</v>
      </c>
      <c r="E887" s="19" t="s">
        <v>331</v>
      </c>
      <c r="F887" s="18">
        <v>1</v>
      </c>
      <c r="G887" s="20">
        <f t="shared" si="186"/>
        <v>135.41999999999999</v>
      </c>
      <c r="H887" s="20">
        <f t="shared" si="187"/>
        <v>379.17000000000007</v>
      </c>
      <c r="I887" s="20">
        <f t="shared" si="188"/>
        <v>514.59</v>
      </c>
      <c r="J887" s="20">
        <v>35.880000000000003</v>
      </c>
      <c r="K887" s="20">
        <v>4813.2</v>
      </c>
      <c r="L887" s="20">
        <f t="shared" si="189"/>
        <v>619.25</v>
      </c>
      <c r="M887" s="138">
        <f t="shared" ca="1" si="190"/>
        <v>4.5738231569081972E-5</v>
      </c>
    </row>
    <row r="888" spans="1:13" ht="39" customHeight="1" x14ac:dyDescent="0.2">
      <c r="A888" s="137" t="s">
        <v>4454</v>
      </c>
      <c r="B888" s="17" t="s">
        <v>4455</v>
      </c>
      <c r="C888" s="18" t="s">
        <v>26</v>
      </c>
      <c r="D888" s="16" t="s">
        <v>4456</v>
      </c>
      <c r="E888" s="19" t="s">
        <v>169</v>
      </c>
      <c r="F888" s="18">
        <v>150</v>
      </c>
      <c r="G888" s="20">
        <f t="shared" si="186"/>
        <v>7.25</v>
      </c>
      <c r="H888" s="20">
        <f t="shared" si="187"/>
        <v>3.33</v>
      </c>
      <c r="I888" s="20">
        <f t="shared" si="188"/>
        <v>1587</v>
      </c>
      <c r="J888" s="20">
        <v>35.880000000000003</v>
      </c>
      <c r="K888" s="20">
        <v>4813.2</v>
      </c>
      <c r="L888" s="20">
        <f t="shared" si="189"/>
        <v>1909.79</v>
      </c>
      <c r="M888" s="138">
        <f t="shared" ca="1" si="190"/>
        <v>1.410584049548923E-4</v>
      </c>
    </row>
    <row r="889" spans="1:13" ht="51.95" customHeight="1" x14ac:dyDescent="0.2">
      <c r="A889" s="137" t="s">
        <v>4457</v>
      </c>
      <c r="B889" s="17" t="s">
        <v>4458</v>
      </c>
      <c r="C889" s="18" t="s">
        <v>26</v>
      </c>
      <c r="D889" s="16" t="s">
        <v>4459</v>
      </c>
      <c r="E889" s="19" t="s">
        <v>331</v>
      </c>
      <c r="F889" s="18">
        <v>1</v>
      </c>
      <c r="G889" s="20">
        <f t="shared" si="186"/>
        <v>42.16</v>
      </c>
      <c r="H889" s="20">
        <f t="shared" si="187"/>
        <v>127.97</v>
      </c>
      <c r="I889" s="20">
        <f t="shared" si="188"/>
        <v>170.13</v>
      </c>
      <c r="J889" s="20">
        <v>35.880000000000003</v>
      </c>
      <c r="K889" s="20">
        <v>4813.2</v>
      </c>
      <c r="L889" s="20">
        <f t="shared" si="189"/>
        <v>204.73</v>
      </c>
      <c r="M889" s="138">
        <f t="shared" ca="1" si="190"/>
        <v>1.5121498827837145E-5</v>
      </c>
    </row>
    <row r="890" spans="1:13" ht="39" customHeight="1" x14ac:dyDescent="0.2">
      <c r="A890" s="137" t="s">
        <v>4460</v>
      </c>
      <c r="B890" s="17" t="s">
        <v>4461</v>
      </c>
      <c r="C890" s="18" t="s">
        <v>26</v>
      </c>
      <c r="D890" s="16" t="s">
        <v>4462</v>
      </c>
      <c r="E890" s="19" t="s">
        <v>331</v>
      </c>
      <c r="F890" s="18">
        <v>1</v>
      </c>
      <c r="G890" s="20">
        <f t="shared" si="186"/>
        <v>39.06</v>
      </c>
      <c r="H890" s="20">
        <f t="shared" si="187"/>
        <v>259.29000000000002</v>
      </c>
      <c r="I890" s="20">
        <f t="shared" si="188"/>
        <v>298.35000000000002</v>
      </c>
      <c r="J890" s="20">
        <v>35.880000000000003</v>
      </c>
      <c r="K890" s="20">
        <v>4813.2</v>
      </c>
      <c r="L890" s="20">
        <f t="shared" si="189"/>
        <v>359.03</v>
      </c>
      <c r="M890" s="138">
        <f t="shared" ca="1" si="190"/>
        <v>2.651820311707307E-5</v>
      </c>
    </row>
    <row r="891" spans="1:13" ht="24" customHeight="1" x14ac:dyDescent="0.2">
      <c r="A891" s="137" t="s">
        <v>4786</v>
      </c>
      <c r="B891" s="17" t="s">
        <v>4787</v>
      </c>
      <c r="C891" s="18" t="s">
        <v>167</v>
      </c>
      <c r="D891" s="16" t="s">
        <v>4788</v>
      </c>
      <c r="E891" s="19" t="s">
        <v>169</v>
      </c>
      <c r="F891" s="18">
        <v>400</v>
      </c>
      <c r="G891" s="20">
        <f t="shared" si="186"/>
        <v>0</v>
      </c>
      <c r="H891" s="20">
        <f t="shared" si="187"/>
        <v>7.99</v>
      </c>
      <c r="I891" s="20">
        <f t="shared" si="188"/>
        <v>3196</v>
      </c>
      <c r="J891" s="20">
        <v>35.880000000000003</v>
      </c>
      <c r="K891" s="20">
        <v>4813.2</v>
      </c>
      <c r="L891" s="20">
        <f t="shared" si="189"/>
        <v>3846.06</v>
      </c>
      <c r="M891" s="138">
        <f t="shared" ca="1" si="190"/>
        <v>2.8407264095047787E-4</v>
      </c>
    </row>
    <row r="892" spans="1:13" ht="24" customHeight="1" x14ac:dyDescent="0.2">
      <c r="A892" s="142" t="s">
        <v>4463</v>
      </c>
      <c r="B892" s="28"/>
      <c r="C892" s="28"/>
      <c r="D892" s="27" t="s">
        <v>4464</v>
      </c>
      <c r="E892" s="28"/>
      <c r="F892" s="28"/>
      <c r="G892" s="28"/>
      <c r="H892" s="28"/>
      <c r="I892" s="28"/>
      <c r="J892" s="29"/>
      <c r="K892" s="29"/>
      <c r="L892" s="30">
        <f>SUM(L893:L923)</f>
        <v>50693.179999999993</v>
      </c>
      <c r="M892" s="143">
        <f ca="1">SUM(M893:M923)</f>
        <v>3.7442331946922151E-3</v>
      </c>
    </row>
    <row r="893" spans="1:13" ht="24" customHeight="1" x14ac:dyDescent="0.2">
      <c r="A893" s="137" t="s">
        <v>4465</v>
      </c>
      <c r="B893" s="17" t="s">
        <v>798</v>
      </c>
      <c r="C893" s="18" t="s">
        <v>15</v>
      </c>
      <c r="D893" s="16" t="s">
        <v>799</v>
      </c>
      <c r="E893" s="19" t="s">
        <v>18</v>
      </c>
      <c r="F893" s="18">
        <v>168</v>
      </c>
      <c r="G893" s="20">
        <f t="shared" ref="G893:G923" si="191">VLOOKUP(A893,ORCA,11,0)</f>
        <v>0</v>
      </c>
      <c r="H893" s="20">
        <f t="shared" ref="H893:H923" si="192">VLOOKUP(A893,ORCA,12,0)</f>
        <v>7.0000000000000007E-2</v>
      </c>
      <c r="I893" s="20">
        <f t="shared" ref="I893:I923" si="193">TRUNC((G893+H893)*F893,2)</f>
        <v>11.76</v>
      </c>
      <c r="J893" s="20">
        <v>35.880000000000003</v>
      </c>
      <c r="K893" s="20">
        <v>4813.2</v>
      </c>
      <c r="L893" s="20">
        <f t="shared" si="189"/>
        <v>14.15</v>
      </c>
      <c r="M893" s="138">
        <f t="shared" ref="M893:M942" ca="1" si="194">L893/L$1838</f>
        <v>1.0451287471982397E-6</v>
      </c>
    </row>
    <row r="894" spans="1:13" ht="24" customHeight="1" x14ac:dyDescent="0.2">
      <c r="A894" s="137" t="s">
        <v>4466</v>
      </c>
      <c r="B894" s="17" t="s">
        <v>867</v>
      </c>
      <c r="C894" s="18" t="s">
        <v>15</v>
      </c>
      <c r="D894" s="16" t="s">
        <v>868</v>
      </c>
      <c r="E894" s="19" t="s">
        <v>18</v>
      </c>
      <c r="F894" s="18">
        <v>270</v>
      </c>
      <c r="G894" s="20">
        <f t="shared" si="191"/>
        <v>0.32</v>
      </c>
      <c r="H894" s="20">
        <f t="shared" si="192"/>
        <v>1.3499999999999999</v>
      </c>
      <c r="I894" s="20">
        <f t="shared" si="193"/>
        <v>450.9</v>
      </c>
      <c r="J894" s="20">
        <v>35.880000000000003</v>
      </c>
      <c r="K894" s="20">
        <v>4813.2</v>
      </c>
      <c r="L894" s="20">
        <f t="shared" si="189"/>
        <v>542.61</v>
      </c>
      <c r="M894" s="138">
        <f t="shared" ca="1" si="194"/>
        <v>4.0077548375776458E-5</v>
      </c>
    </row>
    <row r="895" spans="1:13" ht="24" customHeight="1" x14ac:dyDescent="0.2">
      <c r="A895" s="137" t="s">
        <v>4467</v>
      </c>
      <c r="B895" s="17" t="s">
        <v>801</v>
      </c>
      <c r="C895" s="18" t="s">
        <v>15</v>
      </c>
      <c r="D895" s="16" t="s">
        <v>802</v>
      </c>
      <c r="E895" s="19" t="s">
        <v>18</v>
      </c>
      <c r="F895" s="18">
        <v>570</v>
      </c>
      <c r="G895" s="20">
        <f t="shared" si="191"/>
        <v>0.51</v>
      </c>
      <c r="H895" s="20">
        <f t="shared" si="192"/>
        <v>0.16000000000000003</v>
      </c>
      <c r="I895" s="20">
        <f t="shared" si="193"/>
        <v>381.9</v>
      </c>
      <c r="J895" s="20">
        <v>35.880000000000003</v>
      </c>
      <c r="K895" s="20">
        <v>4813.2</v>
      </c>
      <c r="L895" s="20">
        <f t="shared" si="189"/>
        <v>459.57</v>
      </c>
      <c r="M895" s="138">
        <f t="shared" ca="1" si="194"/>
        <v>3.394415677384417E-5</v>
      </c>
    </row>
    <row r="896" spans="1:13" ht="24" customHeight="1" x14ac:dyDescent="0.2">
      <c r="A896" s="137" t="s">
        <v>4468</v>
      </c>
      <c r="B896" s="17" t="s">
        <v>4469</v>
      </c>
      <c r="C896" s="18" t="s">
        <v>15</v>
      </c>
      <c r="D896" s="16" t="s">
        <v>4470</v>
      </c>
      <c r="E896" s="19" t="s">
        <v>169</v>
      </c>
      <c r="F896" s="18">
        <v>2450</v>
      </c>
      <c r="G896" s="20">
        <f t="shared" si="191"/>
        <v>2.11</v>
      </c>
      <c r="H896" s="20">
        <f t="shared" si="192"/>
        <v>2.72</v>
      </c>
      <c r="I896" s="20">
        <f t="shared" si="193"/>
        <v>11833.5</v>
      </c>
      <c r="J896" s="20">
        <v>35.880000000000003</v>
      </c>
      <c r="K896" s="20">
        <v>4813.2</v>
      </c>
      <c r="L896" s="20">
        <f t="shared" si="189"/>
        <v>14240.43</v>
      </c>
      <c r="M896" s="138">
        <f t="shared" ca="1" si="194"/>
        <v>1.0518079692907582E-3</v>
      </c>
    </row>
    <row r="897" spans="1:13" ht="24" customHeight="1" x14ac:dyDescent="0.2">
      <c r="A897" s="137" t="s">
        <v>4471</v>
      </c>
      <c r="B897" s="17" t="s">
        <v>4148</v>
      </c>
      <c r="C897" s="18" t="s">
        <v>15</v>
      </c>
      <c r="D897" s="16" t="s">
        <v>4149</v>
      </c>
      <c r="E897" s="19" t="s">
        <v>54</v>
      </c>
      <c r="F897" s="18">
        <v>200</v>
      </c>
      <c r="G897" s="20">
        <f t="shared" si="191"/>
        <v>2.6100000000000003</v>
      </c>
      <c r="H897" s="20">
        <f t="shared" si="192"/>
        <v>2.6499999999999995</v>
      </c>
      <c r="I897" s="20">
        <f t="shared" si="193"/>
        <v>1052</v>
      </c>
      <c r="J897" s="20">
        <v>35.880000000000003</v>
      </c>
      <c r="K897" s="20">
        <v>4813.2</v>
      </c>
      <c r="L897" s="20">
        <f t="shared" si="189"/>
        <v>1265.97</v>
      </c>
      <c r="M897" s="138">
        <f t="shared" ca="1" si="194"/>
        <v>9.3505416260816648E-5</v>
      </c>
    </row>
    <row r="898" spans="1:13" ht="24" customHeight="1" x14ac:dyDescent="0.2">
      <c r="A898" s="137" t="s">
        <v>4870</v>
      </c>
      <c r="B898" s="17" t="s">
        <v>3976</v>
      </c>
      <c r="C898" s="18" t="s">
        <v>15</v>
      </c>
      <c r="D898" s="16" t="s">
        <v>3977</v>
      </c>
      <c r="E898" s="19" t="s">
        <v>54</v>
      </c>
      <c r="F898" s="18">
        <v>80</v>
      </c>
      <c r="G898" s="20">
        <f t="shared" si="191"/>
        <v>11.1</v>
      </c>
      <c r="H898" s="20">
        <f t="shared" si="192"/>
        <v>7.76</v>
      </c>
      <c r="I898" s="20">
        <f t="shared" si="193"/>
        <v>1508.8</v>
      </c>
      <c r="J898" s="20">
        <v>35.880000000000003</v>
      </c>
      <c r="K898" s="20">
        <v>4813.2</v>
      </c>
      <c r="L898" s="20">
        <f t="shared" si="189"/>
        <v>1815.68</v>
      </c>
      <c r="M898" s="138">
        <f t="shared" ca="1" si="194"/>
        <v>1.3410737552741343E-4</v>
      </c>
    </row>
    <row r="899" spans="1:13" ht="24" customHeight="1" x14ac:dyDescent="0.2">
      <c r="A899" s="137" t="s">
        <v>4871</v>
      </c>
      <c r="B899" s="17" t="s">
        <v>4153</v>
      </c>
      <c r="C899" s="18" t="s">
        <v>15</v>
      </c>
      <c r="D899" s="16" t="s">
        <v>4154</v>
      </c>
      <c r="E899" s="19" t="s">
        <v>54</v>
      </c>
      <c r="F899" s="18">
        <v>200</v>
      </c>
      <c r="G899" s="20">
        <f t="shared" si="191"/>
        <v>0.97</v>
      </c>
      <c r="H899" s="20">
        <f t="shared" si="192"/>
        <v>0.24</v>
      </c>
      <c r="I899" s="20">
        <f t="shared" si="193"/>
        <v>242</v>
      </c>
      <c r="J899" s="20">
        <v>35.880000000000003</v>
      </c>
      <c r="K899" s="20">
        <v>4813.2</v>
      </c>
      <c r="L899" s="20">
        <f t="shared" si="189"/>
        <v>291.22000000000003</v>
      </c>
      <c r="M899" s="138">
        <f t="shared" ca="1" si="194"/>
        <v>2.1509709806294799E-5</v>
      </c>
    </row>
    <row r="900" spans="1:13" ht="24" customHeight="1" x14ac:dyDescent="0.2">
      <c r="A900" s="137" t="s">
        <v>4872</v>
      </c>
      <c r="B900" s="17" t="s">
        <v>4077</v>
      </c>
      <c r="C900" s="18" t="s">
        <v>15</v>
      </c>
      <c r="D900" s="16" t="s">
        <v>4078</v>
      </c>
      <c r="E900" s="19" t="s">
        <v>18</v>
      </c>
      <c r="F900" s="18">
        <v>30</v>
      </c>
      <c r="G900" s="20">
        <f t="shared" si="191"/>
        <v>4.5599999999999996</v>
      </c>
      <c r="H900" s="20">
        <f t="shared" si="192"/>
        <v>4.88</v>
      </c>
      <c r="I900" s="20">
        <f t="shared" si="193"/>
        <v>283.2</v>
      </c>
      <c r="J900" s="20">
        <v>35.880000000000003</v>
      </c>
      <c r="K900" s="20">
        <v>4813.2</v>
      </c>
      <c r="L900" s="20">
        <f t="shared" si="189"/>
        <v>340.8</v>
      </c>
      <c r="M900" s="138">
        <f t="shared" ca="1" si="194"/>
        <v>2.5171722759375271E-5</v>
      </c>
    </row>
    <row r="901" spans="1:13" ht="24" customHeight="1" x14ac:dyDescent="0.2">
      <c r="A901" s="137" t="s">
        <v>4873</v>
      </c>
      <c r="B901" s="17" t="s">
        <v>3917</v>
      </c>
      <c r="C901" s="18" t="s">
        <v>15</v>
      </c>
      <c r="D901" s="16" t="s">
        <v>3918</v>
      </c>
      <c r="E901" s="19" t="s">
        <v>18</v>
      </c>
      <c r="F901" s="18">
        <v>1</v>
      </c>
      <c r="G901" s="20">
        <f t="shared" si="191"/>
        <v>5.2200000000000006</v>
      </c>
      <c r="H901" s="20">
        <f t="shared" si="192"/>
        <v>17.350000000000001</v>
      </c>
      <c r="I901" s="20">
        <f t="shared" si="193"/>
        <v>22.57</v>
      </c>
      <c r="J901" s="20">
        <v>35.880000000000003</v>
      </c>
      <c r="K901" s="20">
        <v>4813.2</v>
      </c>
      <c r="L901" s="20">
        <f t="shared" si="189"/>
        <v>27.16</v>
      </c>
      <c r="M901" s="138">
        <f t="shared" ca="1" si="194"/>
        <v>2.0060563091098368E-6</v>
      </c>
    </row>
    <row r="902" spans="1:13" ht="24" customHeight="1" x14ac:dyDescent="0.2">
      <c r="A902" s="137" t="s">
        <v>4874</v>
      </c>
      <c r="B902" s="17" t="s">
        <v>4082</v>
      </c>
      <c r="C902" s="18" t="s">
        <v>15</v>
      </c>
      <c r="D902" s="16" t="s">
        <v>4083</v>
      </c>
      <c r="E902" s="19" t="s">
        <v>18</v>
      </c>
      <c r="F902" s="18">
        <v>2</v>
      </c>
      <c r="G902" s="20">
        <f t="shared" si="191"/>
        <v>5.2200000000000006</v>
      </c>
      <c r="H902" s="20">
        <f t="shared" si="192"/>
        <v>24.369999999999997</v>
      </c>
      <c r="I902" s="20">
        <f t="shared" si="193"/>
        <v>59.18</v>
      </c>
      <c r="J902" s="20">
        <v>35.880000000000003</v>
      </c>
      <c r="K902" s="20">
        <v>4813.2</v>
      </c>
      <c r="L902" s="20">
        <f t="shared" si="189"/>
        <v>71.209999999999994</v>
      </c>
      <c r="M902" s="138">
        <f t="shared" ca="1" si="194"/>
        <v>5.2596196528612463E-6</v>
      </c>
    </row>
    <row r="903" spans="1:13" ht="26.1" customHeight="1" x14ac:dyDescent="0.2">
      <c r="A903" s="137" t="s">
        <v>4875</v>
      </c>
      <c r="B903" s="17" t="s">
        <v>865</v>
      </c>
      <c r="C903" s="18" t="s">
        <v>15</v>
      </c>
      <c r="D903" s="16" t="s">
        <v>866</v>
      </c>
      <c r="E903" s="19" t="s">
        <v>169</v>
      </c>
      <c r="F903" s="18">
        <v>54</v>
      </c>
      <c r="G903" s="20">
        <f t="shared" si="191"/>
        <v>10.45</v>
      </c>
      <c r="H903" s="20">
        <f t="shared" si="192"/>
        <v>22.88</v>
      </c>
      <c r="I903" s="20">
        <f t="shared" si="193"/>
        <v>1799.82</v>
      </c>
      <c r="J903" s="20">
        <v>35.880000000000003</v>
      </c>
      <c r="K903" s="20">
        <v>4813.2</v>
      </c>
      <c r="L903" s="20">
        <f t="shared" si="189"/>
        <v>2165.9</v>
      </c>
      <c r="M903" s="138">
        <f t="shared" ca="1" si="194"/>
        <v>1.5997486597573623E-4</v>
      </c>
    </row>
    <row r="904" spans="1:13" ht="24" customHeight="1" x14ac:dyDescent="0.2">
      <c r="A904" s="137" t="s">
        <v>4876</v>
      </c>
      <c r="B904" s="17" t="s">
        <v>4086</v>
      </c>
      <c r="C904" s="18" t="s">
        <v>15</v>
      </c>
      <c r="D904" s="16" t="s">
        <v>4087</v>
      </c>
      <c r="E904" s="19" t="s">
        <v>169</v>
      </c>
      <c r="F904" s="18">
        <v>270</v>
      </c>
      <c r="G904" s="20">
        <f t="shared" si="191"/>
        <v>13.06</v>
      </c>
      <c r="H904" s="20">
        <f t="shared" si="192"/>
        <v>9.4</v>
      </c>
      <c r="I904" s="20">
        <f t="shared" si="193"/>
        <v>6064.2</v>
      </c>
      <c r="J904" s="20">
        <v>35.880000000000003</v>
      </c>
      <c r="K904" s="20">
        <v>4813.2</v>
      </c>
      <c r="L904" s="20">
        <f t="shared" si="189"/>
        <v>7297.65</v>
      </c>
      <c r="M904" s="138">
        <f t="shared" ca="1" si="194"/>
        <v>5.390094559711119E-4</v>
      </c>
    </row>
    <row r="905" spans="1:13" ht="24" customHeight="1" x14ac:dyDescent="0.2">
      <c r="A905" s="137" t="s">
        <v>4877</v>
      </c>
      <c r="B905" s="17" t="s">
        <v>3923</v>
      </c>
      <c r="C905" s="18" t="s">
        <v>15</v>
      </c>
      <c r="D905" s="16" t="s">
        <v>3924</v>
      </c>
      <c r="E905" s="19" t="s">
        <v>18</v>
      </c>
      <c r="F905" s="18">
        <v>21</v>
      </c>
      <c r="G905" s="20">
        <f t="shared" si="191"/>
        <v>4.8900000000000006</v>
      </c>
      <c r="H905" s="20">
        <f t="shared" si="192"/>
        <v>2.4399999999999995</v>
      </c>
      <c r="I905" s="20">
        <f t="shared" si="193"/>
        <v>153.93</v>
      </c>
      <c r="J905" s="20">
        <v>35.880000000000003</v>
      </c>
      <c r="K905" s="20">
        <v>4813.2</v>
      </c>
      <c r="L905" s="20">
        <f t="shared" si="189"/>
        <v>185.23</v>
      </c>
      <c r="M905" s="138">
        <f t="shared" ca="1" si="194"/>
        <v>1.3681215395302468E-5</v>
      </c>
    </row>
    <row r="906" spans="1:13" ht="24" customHeight="1" x14ac:dyDescent="0.2">
      <c r="A906" s="137" t="s">
        <v>4878</v>
      </c>
      <c r="B906" s="17" t="s">
        <v>4101</v>
      </c>
      <c r="C906" s="18" t="s">
        <v>15</v>
      </c>
      <c r="D906" s="16" t="s">
        <v>4102</v>
      </c>
      <c r="E906" s="19" t="s">
        <v>18</v>
      </c>
      <c r="F906" s="18">
        <v>127</v>
      </c>
      <c r="G906" s="20">
        <f t="shared" si="191"/>
        <v>1.95</v>
      </c>
      <c r="H906" s="20">
        <f t="shared" si="192"/>
        <v>2.0999999999999996</v>
      </c>
      <c r="I906" s="20">
        <f t="shared" si="193"/>
        <v>514.35</v>
      </c>
      <c r="J906" s="20">
        <v>35.880000000000003</v>
      </c>
      <c r="K906" s="20">
        <v>4813.2</v>
      </c>
      <c r="L906" s="20">
        <f t="shared" si="189"/>
        <v>618.96</v>
      </c>
      <c r="M906" s="138">
        <f t="shared" ca="1" si="194"/>
        <v>4.5716811969316078E-5</v>
      </c>
    </row>
    <row r="907" spans="1:13" ht="24" customHeight="1" x14ac:dyDescent="0.2">
      <c r="A907" s="137" t="s">
        <v>4879</v>
      </c>
      <c r="B907" s="17" t="s">
        <v>4472</v>
      </c>
      <c r="C907" s="18" t="s">
        <v>15</v>
      </c>
      <c r="D907" s="16" t="s">
        <v>4473</v>
      </c>
      <c r="E907" s="19" t="s">
        <v>18</v>
      </c>
      <c r="F907" s="18">
        <v>8</v>
      </c>
      <c r="G907" s="20">
        <f t="shared" si="191"/>
        <v>4.8900000000000006</v>
      </c>
      <c r="H907" s="20">
        <f t="shared" si="192"/>
        <v>27.68</v>
      </c>
      <c r="I907" s="20">
        <f t="shared" si="193"/>
        <v>260.56</v>
      </c>
      <c r="J907" s="20">
        <v>35.880000000000003</v>
      </c>
      <c r="K907" s="20">
        <v>4813.2</v>
      </c>
      <c r="L907" s="20">
        <f t="shared" si="189"/>
        <v>313.55</v>
      </c>
      <c r="M907" s="138">
        <f t="shared" ca="1" si="194"/>
        <v>2.3159018988269121E-5</v>
      </c>
    </row>
    <row r="908" spans="1:13" ht="24" customHeight="1" x14ac:dyDescent="0.2">
      <c r="A908" s="137" t="s">
        <v>4880</v>
      </c>
      <c r="B908" s="17" t="s">
        <v>1987</v>
      </c>
      <c r="C908" s="18" t="s">
        <v>15</v>
      </c>
      <c r="D908" s="16" t="s">
        <v>1988</v>
      </c>
      <c r="E908" s="19" t="s">
        <v>18</v>
      </c>
      <c r="F908" s="18">
        <v>570</v>
      </c>
      <c r="G908" s="20">
        <f t="shared" si="191"/>
        <v>0.32</v>
      </c>
      <c r="H908" s="20">
        <f t="shared" si="192"/>
        <v>0.10999999999999999</v>
      </c>
      <c r="I908" s="20">
        <f t="shared" si="193"/>
        <v>245.1</v>
      </c>
      <c r="J908" s="20">
        <v>35.880000000000003</v>
      </c>
      <c r="K908" s="20">
        <v>4813.2</v>
      </c>
      <c r="L908" s="20">
        <f t="shared" si="189"/>
        <v>294.95</v>
      </c>
      <c r="M908" s="138">
        <f t="shared" ca="1" si="194"/>
        <v>2.1785210175697581E-5</v>
      </c>
    </row>
    <row r="909" spans="1:13" ht="26.1" customHeight="1" x14ac:dyDescent="0.2">
      <c r="A909" s="137" t="s">
        <v>4881</v>
      </c>
      <c r="B909" s="17" t="s">
        <v>804</v>
      </c>
      <c r="C909" s="18" t="s">
        <v>15</v>
      </c>
      <c r="D909" s="16" t="s">
        <v>805</v>
      </c>
      <c r="E909" s="19" t="s">
        <v>18</v>
      </c>
      <c r="F909" s="18">
        <v>168</v>
      </c>
      <c r="G909" s="20">
        <f t="shared" si="191"/>
        <v>0.2</v>
      </c>
      <c r="H909" s="20">
        <f t="shared" si="192"/>
        <v>0.22999999999999998</v>
      </c>
      <c r="I909" s="20">
        <f t="shared" si="193"/>
        <v>72.239999999999995</v>
      </c>
      <c r="J909" s="20">
        <v>35.880000000000003</v>
      </c>
      <c r="K909" s="20">
        <v>4813.2</v>
      </c>
      <c r="L909" s="20">
        <f t="shared" si="189"/>
        <v>86.93</v>
      </c>
      <c r="M909" s="138">
        <f t="shared" ca="1" si="194"/>
        <v>6.4207096815507409E-6</v>
      </c>
    </row>
    <row r="910" spans="1:13" ht="24" customHeight="1" x14ac:dyDescent="0.2">
      <c r="A910" s="137" t="s">
        <v>4882</v>
      </c>
      <c r="B910" s="17" t="s">
        <v>4474</v>
      </c>
      <c r="C910" s="18" t="s">
        <v>15</v>
      </c>
      <c r="D910" s="16" t="s">
        <v>4475</v>
      </c>
      <c r="E910" s="19" t="s">
        <v>54</v>
      </c>
      <c r="F910" s="18">
        <v>138</v>
      </c>
      <c r="G910" s="20">
        <f t="shared" si="191"/>
        <v>4.2300000000000004</v>
      </c>
      <c r="H910" s="20">
        <f t="shared" si="192"/>
        <v>24.98</v>
      </c>
      <c r="I910" s="20">
        <f t="shared" si="193"/>
        <v>4030.98</v>
      </c>
      <c r="J910" s="20">
        <v>35.880000000000003</v>
      </c>
      <c r="K910" s="20">
        <v>4813.2</v>
      </c>
      <c r="L910" s="20">
        <f t="shared" si="189"/>
        <v>4850.88</v>
      </c>
      <c r="M910" s="138">
        <f t="shared" ca="1" si="194"/>
        <v>3.5828933831865702E-4</v>
      </c>
    </row>
    <row r="911" spans="1:13" ht="24" customHeight="1" x14ac:dyDescent="0.2">
      <c r="A911" s="137" t="s">
        <v>4883</v>
      </c>
      <c r="B911" s="17" t="s">
        <v>807</v>
      </c>
      <c r="C911" s="18" t="s">
        <v>15</v>
      </c>
      <c r="D911" s="16" t="s">
        <v>808</v>
      </c>
      <c r="E911" s="19" t="s">
        <v>18</v>
      </c>
      <c r="F911" s="18">
        <v>168</v>
      </c>
      <c r="G911" s="20">
        <f t="shared" si="191"/>
        <v>0.2</v>
      </c>
      <c r="H911" s="20">
        <f t="shared" si="192"/>
        <v>0.14000000000000001</v>
      </c>
      <c r="I911" s="20">
        <f t="shared" si="193"/>
        <v>57.12</v>
      </c>
      <c r="J911" s="20">
        <v>35.880000000000003</v>
      </c>
      <c r="K911" s="20">
        <v>4813.2</v>
      </c>
      <c r="L911" s="20">
        <f t="shared" si="189"/>
        <v>68.73</v>
      </c>
      <c r="M911" s="138">
        <f t="shared" ca="1" si="194"/>
        <v>5.0764451445183762E-6</v>
      </c>
    </row>
    <row r="912" spans="1:13" ht="26.1" customHeight="1" x14ac:dyDescent="0.2">
      <c r="A912" s="137" t="s">
        <v>4884</v>
      </c>
      <c r="B912" s="17" t="s">
        <v>4476</v>
      </c>
      <c r="C912" s="18" t="s">
        <v>15</v>
      </c>
      <c r="D912" s="16" t="s">
        <v>4477</v>
      </c>
      <c r="E912" s="19" t="s">
        <v>54</v>
      </c>
      <c r="F912" s="18">
        <v>2</v>
      </c>
      <c r="G912" s="20">
        <f t="shared" si="191"/>
        <v>5.43</v>
      </c>
      <c r="H912" s="20">
        <f t="shared" si="192"/>
        <v>643.30000000000007</v>
      </c>
      <c r="I912" s="20">
        <f t="shared" si="193"/>
        <v>1297.46</v>
      </c>
      <c r="J912" s="20">
        <v>35.880000000000003</v>
      </c>
      <c r="K912" s="20">
        <v>4813.2</v>
      </c>
      <c r="L912" s="20">
        <f t="shared" si="189"/>
        <v>1561.36</v>
      </c>
      <c r="M912" s="138">
        <f t="shared" ca="1" si="194"/>
        <v>1.153231251396073E-4</v>
      </c>
    </row>
    <row r="913" spans="1:13" ht="24" customHeight="1" x14ac:dyDescent="0.2">
      <c r="A913" s="137" t="s">
        <v>4885</v>
      </c>
      <c r="B913" s="17" t="s">
        <v>4480</v>
      </c>
      <c r="C913" s="18" t="s">
        <v>15</v>
      </c>
      <c r="D913" s="16" t="s">
        <v>4481</v>
      </c>
      <c r="E913" s="19" t="s">
        <v>18</v>
      </c>
      <c r="F913" s="18">
        <v>3</v>
      </c>
      <c r="G913" s="20">
        <f t="shared" si="191"/>
        <v>3.26</v>
      </c>
      <c r="H913" s="20">
        <f t="shared" si="192"/>
        <v>63.059999999999995</v>
      </c>
      <c r="I913" s="20">
        <f t="shared" si="193"/>
        <v>198.96</v>
      </c>
      <c r="J913" s="20">
        <v>35.880000000000003</v>
      </c>
      <c r="K913" s="20">
        <v>4813.2</v>
      </c>
      <c r="L913" s="20">
        <f t="shared" si="189"/>
        <v>239.42</v>
      </c>
      <c r="M913" s="138">
        <f t="shared" ca="1" si="194"/>
        <v>1.7683726123971911E-5</v>
      </c>
    </row>
    <row r="914" spans="1:13" ht="24" customHeight="1" x14ac:dyDescent="0.2">
      <c r="A914" s="137" t="s">
        <v>4886</v>
      </c>
      <c r="B914" s="17" t="s">
        <v>863</v>
      </c>
      <c r="C914" s="18" t="s">
        <v>15</v>
      </c>
      <c r="D914" s="16" t="s">
        <v>864</v>
      </c>
      <c r="E914" s="19" t="s">
        <v>18</v>
      </c>
      <c r="F914" s="18">
        <v>10</v>
      </c>
      <c r="G914" s="20">
        <f t="shared" si="191"/>
        <v>3.91</v>
      </c>
      <c r="H914" s="20">
        <f t="shared" si="192"/>
        <v>2.2800000000000002</v>
      </c>
      <c r="I914" s="20">
        <f t="shared" si="193"/>
        <v>61.9</v>
      </c>
      <c r="J914" s="20">
        <v>35.880000000000003</v>
      </c>
      <c r="K914" s="20">
        <v>4813.2</v>
      </c>
      <c r="L914" s="20">
        <f t="shared" si="189"/>
        <v>74.489999999999995</v>
      </c>
      <c r="M914" s="138">
        <f t="shared" ca="1" si="194"/>
        <v>5.5018827122824641E-6</v>
      </c>
    </row>
    <row r="915" spans="1:13" ht="24" customHeight="1" x14ac:dyDescent="0.2">
      <c r="A915" s="137" t="s">
        <v>4887</v>
      </c>
      <c r="B915" s="17" t="s">
        <v>3929</v>
      </c>
      <c r="C915" s="18" t="s">
        <v>15</v>
      </c>
      <c r="D915" s="16" t="s">
        <v>3930</v>
      </c>
      <c r="E915" s="19" t="s">
        <v>169</v>
      </c>
      <c r="F915" s="18">
        <v>54</v>
      </c>
      <c r="G915" s="20">
        <f t="shared" si="191"/>
        <v>6.52</v>
      </c>
      <c r="H915" s="20">
        <f t="shared" si="192"/>
        <v>6.0300000000000011</v>
      </c>
      <c r="I915" s="20">
        <f t="shared" si="193"/>
        <v>677.7</v>
      </c>
      <c r="J915" s="20">
        <v>35.880000000000003</v>
      </c>
      <c r="K915" s="20">
        <v>4813.2</v>
      </c>
      <c r="L915" s="20">
        <f t="shared" si="189"/>
        <v>815.54</v>
      </c>
      <c r="M915" s="138">
        <f t="shared" ca="1" si="194"/>
        <v>6.023634618304257E-5</v>
      </c>
    </row>
    <row r="916" spans="1:13" ht="24" customHeight="1" x14ac:dyDescent="0.2">
      <c r="A916" s="137" t="s">
        <v>4888</v>
      </c>
      <c r="B916" s="17" t="s">
        <v>3931</v>
      </c>
      <c r="C916" s="18" t="s">
        <v>15</v>
      </c>
      <c r="D916" s="16" t="s">
        <v>3932</v>
      </c>
      <c r="E916" s="19" t="s">
        <v>18</v>
      </c>
      <c r="F916" s="18">
        <v>2</v>
      </c>
      <c r="G916" s="20">
        <f t="shared" si="191"/>
        <v>5.2200000000000006</v>
      </c>
      <c r="H916" s="20">
        <f t="shared" si="192"/>
        <v>13.99</v>
      </c>
      <c r="I916" s="20">
        <f t="shared" si="193"/>
        <v>38.42</v>
      </c>
      <c r="J916" s="20">
        <v>35.880000000000003</v>
      </c>
      <c r="K916" s="20">
        <v>4813.2</v>
      </c>
      <c r="L916" s="20">
        <f t="shared" si="189"/>
        <v>46.23</v>
      </c>
      <c r="M916" s="138">
        <f t="shared" ca="1" si="194"/>
        <v>3.4145796454399024E-6</v>
      </c>
    </row>
    <row r="917" spans="1:13" ht="26.1" customHeight="1" x14ac:dyDescent="0.2">
      <c r="A917" s="137" t="s">
        <v>4889</v>
      </c>
      <c r="B917" s="17" t="s">
        <v>4482</v>
      </c>
      <c r="C917" s="18" t="s">
        <v>26</v>
      </c>
      <c r="D917" s="16" t="s">
        <v>4483</v>
      </c>
      <c r="E917" s="19" t="s">
        <v>331</v>
      </c>
      <c r="F917" s="18">
        <v>6</v>
      </c>
      <c r="G917" s="20">
        <f t="shared" si="191"/>
        <v>270.96000000000004</v>
      </c>
      <c r="H917" s="20">
        <f t="shared" si="192"/>
        <v>763.61999999999989</v>
      </c>
      <c r="I917" s="20">
        <f t="shared" si="193"/>
        <v>6207.48</v>
      </c>
      <c r="J917" s="20">
        <v>35.880000000000003</v>
      </c>
      <c r="K917" s="20">
        <v>4813.2</v>
      </c>
      <c r="L917" s="20">
        <f t="shared" si="189"/>
        <v>7470.08</v>
      </c>
      <c r="M917" s="138">
        <f t="shared" ca="1" si="194"/>
        <v>5.5174525454916091E-4</v>
      </c>
    </row>
    <row r="918" spans="1:13" ht="26.1" customHeight="1" x14ac:dyDescent="0.2">
      <c r="A918" s="137" t="s">
        <v>4890</v>
      </c>
      <c r="B918" s="17" t="s">
        <v>4484</v>
      </c>
      <c r="C918" s="18" t="s">
        <v>26</v>
      </c>
      <c r="D918" s="16" t="s">
        <v>4485</v>
      </c>
      <c r="E918" s="19" t="s">
        <v>331</v>
      </c>
      <c r="F918" s="18">
        <v>3</v>
      </c>
      <c r="G918" s="20">
        <f t="shared" si="191"/>
        <v>9</v>
      </c>
      <c r="H918" s="20">
        <f t="shared" si="192"/>
        <v>28.630000000000003</v>
      </c>
      <c r="I918" s="20">
        <f t="shared" si="193"/>
        <v>112.89</v>
      </c>
      <c r="J918" s="20">
        <v>35.880000000000003</v>
      </c>
      <c r="K918" s="20">
        <v>4813.2</v>
      </c>
      <c r="L918" s="20">
        <f t="shared" si="189"/>
        <v>135.85</v>
      </c>
      <c r="M918" s="138">
        <f t="shared" ca="1" si="194"/>
        <v>1.003397457999158E-5</v>
      </c>
    </row>
    <row r="919" spans="1:13" ht="26.1" customHeight="1" x14ac:dyDescent="0.2">
      <c r="A919" s="137" t="s">
        <v>4891</v>
      </c>
      <c r="B919" s="17" t="s">
        <v>4793</v>
      </c>
      <c r="C919" s="18" t="s">
        <v>167</v>
      </c>
      <c r="D919" s="16" t="s">
        <v>4794</v>
      </c>
      <c r="E919" s="19" t="s">
        <v>331</v>
      </c>
      <c r="F919" s="18">
        <v>36</v>
      </c>
      <c r="G919" s="20">
        <f t="shared" si="191"/>
        <v>0</v>
      </c>
      <c r="H919" s="20">
        <f t="shared" si="192"/>
        <v>3.89</v>
      </c>
      <c r="I919" s="20">
        <f t="shared" si="193"/>
        <v>140.04</v>
      </c>
      <c r="J919" s="20">
        <v>35.880000000000003</v>
      </c>
      <c r="K919" s="20">
        <v>4813.2</v>
      </c>
      <c r="L919" s="20">
        <f t="shared" si="189"/>
        <v>168.52</v>
      </c>
      <c r="M919" s="138">
        <f t="shared" ca="1" si="194"/>
        <v>1.2447003284653524E-5</v>
      </c>
    </row>
    <row r="920" spans="1:13" ht="26.1" customHeight="1" x14ac:dyDescent="0.2">
      <c r="A920" s="137" t="s">
        <v>4892</v>
      </c>
      <c r="B920" s="17" t="s">
        <v>4857</v>
      </c>
      <c r="C920" s="18" t="s">
        <v>167</v>
      </c>
      <c r="D920" s="16" t="s">
        <v>4858</v>
      </c>
      <c r="E920" s="19" t="s">
        <v>331</v>
      </c>
      <c r="F920" s="18">
        <v>72</v>
      </c>
      <c r="G920" s="20">
        <f t="shared" si="191"/>
        <v>0</v>
      </c>
      <c r="H920" s="20">
        <f t="shared" si="192"/>
        <v>52.72</v>
      </c>
      <c r="I920" s="20">
        <f t="shared" si="193"/>
        <v>3795.84</v>
      </c>
      <c r="J920" s="20">
        <v>35.880000000000003</v>
      </c>
      <c r="K920" s="20">
        <v>4813.2</v>
      </c>
      <c r="L920" s="20">
        <f t="shared" si="189"/>
        <v>4567.91</v>
      </c>
      <c r="M920" s="138">
        <f t="shared" ca="1" si="194"/>
        <v>3.3738897919535765E-4</v>
      </c>
    </row>
    <row r="921" spans="1:13" ht="24" customHeight="1" x14ac:dyDescent="0.2">
      <c r="A921" s="137" t="s">
        <v>4893</v>
      </c>
      <c r="B921" s="17" t="s">
        <v>4718</v>
      </c>
      <c r="C921" s="18" t="s">
        <v>15</v>
      </c>
      <c r="D921" s="16" t="s">
        <v>4719</v>
      </c>
      <c r="E921" s="19" t="s">
        <v>18</v>
      </c>
      <c r="F921" s="18">
        <v>8</v>
      </c>
      <c r="G921" s="20">
        <f t="shared" si="191"/>
        <v>0.92</v>
      </c>
      <c r="H921" s="20">
        <f t="shared" si="192"/>
        <v>0.49999999999999989</v>
      </c>
      <c r="I921" s="20">
        <f t="shared" si="193"/>
        <v>11.36</v>
      </c>
      <c r="J921" s="20">
        <v>35.880000000000003</v>
      </c>
      <c r="K921" s="20">
        <v>4813.2</v>
      </c>
      <c r="L921" s="20">
        <f t="shared" si="189"/>
        <v>13.67</v>
      </c>
      <c r="M921" s="138">
        <f t="shared" ca="1" si="194"/>
        <v>1.0096756165512322E-6</v>
      </c>
    </row>
    <row r="922" spans="1:13" ht="24" customHeight="1" x14ac:dyDescent="0.2">
      <c r="A922" s="137" t="s">
        <v>4894</v>
      </c>
      <c r="B922" s="17" t="s">
        <v>4721</v>
      </c>
      <c r="C922" s="18" t="s">
        <v>15</v>
      </c>
      <c r="D922" s="16" t="s">
        <v>4722</v>
      </c>
      <c r="E922" s="19" t="s">
        <v>18</v>
      </c>
      <c r="F922" s="18">
        <v>8</v>
      </c>
      <c r="G922" s="20">
        <f t="shared" si="191"/>
        <v>0.65</v>
      </c>
      <c r="H922" s="20">
        <f t="shared" si="192"/>
        <v>0.39</v>
      </c>
      <c r="I922" s="20">
        <f t="shared" si="193"/>
        <v>8.32</v>
      </c>
      <c r="J922" s="20">
        <v>35.880000000000003</v>
      </c>
      <c r="K922" s="20">
        <v>4813.2</v>
      </c>
      <c r="L922" s="20">
        <f t="shared" si="189"/>
        <v>10.01</v>
      </c>
      <c r="M922" s="138">
        <f t="shared" ca="1" si="194"/>
        <v>7.3934549536780058E-7</v>
      </c>
    </row>
    <row r="923" spans="1:13" ht="24" customHeight="1" x14ac:dyDescent="0.2">
      <c r="A923" s="137" t="s">
        <v>4895</v>
      </c>
      <c r="B923" s="17" t="s">
        <v>4866</v>
      </c>
      <c r="C923" s="18" t="s">
        <v>15</v>
      </c>
      <c r="D923" s="16" t="s">
        <v>4867</v>
      </c>
      <c r="E923" s="19" t="s">
        <v>18</v>
      </c>
      <c r="F923" s="18">
        <v>140</v>
      </c>
      <c r="G923" s="20">
        <f t="shared" si="191"/>
        <v>1.62</v>
      </c>
      <c r="H923" s="20">
        <f t="shared" si="192"/>
        <v>2.17</v>
      </c>
      <c r="I923" s="20">
        <f t="shared" si="193"/>
        <v>530.6</v>
      </c>
      <c r="J923" s="20">
        <v>35.880000000000003</v>
      </c>
      <c r="K923" s="20">
        <v>4813.2</v>
      </c>
      <c r="L923" s="20">
        <f t="shared" si="189"/>
        <v>638.52</v>
      </c>
      <c r="M923" s="138">
        <f t="shared" ca="1" si="194"/>
        <v>4.7161527043181624E-5</v>
      </c>
    </row>
    <row r="924" spans="1:13" ht="24" customHeight="1" x14ac:dyDescent="0.2">
      <c r="A924" s="142" t="s">
        <v>4486</v>
      </c>
      <c r="B924" s="28"/>
      <c r="C924" s="28"/>
      <c r="D924" s="27" t="s">
        <v>4487</v>
      </c>
      <c r="E924" s="28"/>
      <c r="F924" s="28"/>
      <c r="G924" s="28"/>
      <c r="H924" s="28"/>
      <c r="I924" s="28"/>
      <c r="J924" s="29"/>
      <c r="K924" s="29"/>
      <c r="L924" s="30">
        <f>SUM(L925:L942)</f>
        <v>9856.7900000000009</v>
      </c>
      <c r="M924" s="143">
        <f ca="1">SUM(M925:M942)</f>
        <v>7.2802929922940898E-4</v>
      </c>
    </row>
    <row r="925" spans="1:13" ht="24" customHeight="1" x14ac:dyDescent="0.2">
      <c r="A925" s="137" t="s">
        <v>4488</v>
      </c>
      <c r="B925" s="17" t="s">
        <v>4489</v>
      </c>
      <c r="C925" s="18" t="s">
        <v>15</v>
      </c>
      <c r="D925" s="16" t="s">
        <v>4490</v>
      </c>
      <c r="E925" s="19" t="s">
        <v>18</v>
      </c>
      <c r="F925" s="18">
        <v>2</v>
      </c>
      <c r="G925" s="20">
        <f t="shared" ref="G925:G942" si="195">VLOOKUP(A925,ORCA,11,0)</f>
        <v>9.7899999999999991</v>
      </c>
      <c r="H925" s="20">
        <f t="shared" ref="H925:H942" si="196">VLOOKUP(A925,ORCA,12,0)</f>
        <v>15.260000000000002</v>
      </c>
      <c r="I925" s="20">
        <f t="shared" ref="I925:I942" si="197">TRUNC((G925+H925)*F925,2)</f>
        <v>50.1</v>
      </c>
      <c r="J925" s="20">
        <v>35.880000000000003</v>
      </c>
      <c r="K925" s="20">
        <v>4813.2</v>
      </c>
      <c r="L925" s="20">
        <f t="shared" si="189"/>
        <v>60.29</v>
      </c>
      <c r="M925" s="138">
        <f t="shared" ca="1" si="194"/>
        <v>4.4530609306418283E-6</v>
      </c>
    </row>
    <row r="926" spans="1:13" ht="24" customHeight="1" x14ac:dyDescent="0.2">
      <c r="A926" s="137" t="s">
        <v>4491</v>
      </c>
      <c r="B926" s="17" t="s">
        <v>867</v>
      </c>
      <c r="C926" s="18" t="s">
        <v>15</v>
      </c>
      <c r="D926" s="16" t="s">
        <v>868</v>
      </c>
      <c r="E926" s="19" t="s">
        <v>18</v>
      </c>
      <c r="F926" s="18">
        <v>87</v>
      </c>
      <c r="G926" s="20">
        <f t="shared" si="195"/>
        <v>0.32</v>
      </c>
      <c r="H926" s="20">
        <f t="shared" si="196"/>
        <v>1.3499999999999999</v>
      </c>
      <c r="I926" s="20">
        <f t="shared" si="197"/>
        <v>145.29</v>
      </c>
      <c r="J926" s="20">
        <v>35.880000000000003</v>
      </c>
      <c r="K926" s="20">
        <v>4813.2</v>
      </c>
      <c r="L926" s="20">
        <f t="shared" si="189"/>
        <v>174.84</v>
      </c>
      <c r="M926" s="138">
        <f t="shared" ca="1" si="194"/>
        <v>1.2913802838172454E-5</v>
      </c>
    </row>
    <row r="927" spans="1:13" ht="24" customHeight="1" x14ac:dyDescent="0.2">
      <c r="A927" s="137" t="s">
        <v>4492</v>
      </c>
      <c r="B927" s="17" t="s">
        <v>801</v>
      </c>
      <c r="C927" s="18" t="s">
        <v>15</v>
      </c>
      <c r="D927" s="16" t="s">
        <v>802</v>
      </c>
      <c r="E927" s="19" t="s">
        <v>18</v>
      </c>
      <c r="F927" s="18">
        <v>87</v>
      </c>
      <c r="G927" s="20">
        <f t="shared" si="195"/>
        <v>0.51</v>
      </c>
      <c r="H927" s="20">
        <f t="shared" si="196"/>
        <v>0.16000000000000003</v>
      </c>
      <c r="I927" s="20">
        <f t="shared" si="197"/>
        <v>58.29</v>
      </c>
      <c r="J927" s="20">
        <v>35.880000000000003</v>
      </c>
      <c r="K927" s="20">
        <v>4813.2</v>
      </c>
      <c r="L927" s="20">
        <f t="shared" si="189"/>
        <v>70.14</v>
      </c>
      <c r="M927" s="138">
        <f t="shared" ca="1" si="194"/>
        <v>5.1805887157939602E-6</v>
      </c>
    </row>
    <row r="928" spans="1:13" ht="24" customHeight="1" x14ac:dyDescent="0.2">
      <c r="A928" s="137" t="s">
        <v>4493</v>
      </c>
      <c r="B928" s="17" t="s">
        <v>4469</v>
      </c>
      <c r="C928" s="18" t="s">
        <v>15</v>
      </c>
      <c r="D928" s="16" t="s">
        <v>4470</v>
      </c>
      <c r="E928" s="19" t="s">
        <v>169</v>
      </c>
      <c r="F928" s="18">
        <v>200</v>
      </c>
      <c r="G928" s="20">
        <f t="shared" si="195"/>
        <v>2.11</v>
      </c>
      <c r="H928" s="20">
        <f t="shared" si="196"/>
        <v>2.72</v>
      </c>
      <c r="I928" s="20">
        <f t="shared" si="197"/>
        <v>966</v>
      </c>
      <c r="J928" s="20">
        <v>35.880000000000003</v>
      </c>
      <c r="K928" s="20">
        <v>4813.2</v>
      </c>
      <c r="L928" s="20">
        <f t="shared" si="189"/>
        <v>1162.48</v>
      </c>
      <c r="M928" s="138">
        <f t="shared" ca="1" si="194"/>
        <v>8.5861573571944142E-5</v>
      </c>
    </row>
    <row r="929" spans="1:13" ht="24" customHeight="1" x14ac:dyDescent="0.2">
      <c r="A929" s="137" t="s">
        <v>4494</v>
      </c>
      <c r="B929" s="17" t="s">
        <v>4148</v>
      </c>
      <c r="C929" s="18" t="s">
        <v>15</v>
      </c>
      <c r="D929" s="16" t="s">
        <v>4149</v>
      </c>
      <c r="E929" s="19" t="s">
        <v>54</v>
      </c>
      <c r="F929" s="18">
        <v>26</v>
      </c>
      <c r="G929" s="20">
        <f t="shared" si="195"/>
        <v>2.6100000000000003</v>
      </c>
      <c r="H929" s="20">
        <f t="shared" si="196"/>
        <v>2.6499999999999995</v>
      </c>
      <c r="I929" s="20">
        <f t="shared" si="197"/>
        <v>136.76</v>
      </c>
      <c r="J929" s="20">
        <v>35.880000000000003</v>
      </c>
      <c r="K929" s="20">
        <v>4813.2</v>
      </c>
      <c r="L929" s="20">
        <f t="shared" si="189"/>
        <v>164.57</v>
      </c>
      <c r="M929" s="138">
        <f t="shared" ca="1" si="194"/>
        <v>1.2155253563704191E-5</v>
      </c>
    </row>
    <row r="930" spans="1:13" ht="24" customHeight="1" x14ac:dyDescent="0.2">
      <c r="A930" s="137" t="s">
        <v>4495</v>
      </c>
      <c r="B930" s="17" t="s">
        <v>3976</v>
      </c>
      <c r="C930" s="18" t="s">
        <v>15</v>
      </c>
      <c r="D930" s="16" t="s">
        <v>3977</v>
      </c>
      <c r="E930" s="19" t="s">
        <v>54</v>
      </c>
      <c r="F930" s="18">
        <v>54</v>
      </c>
      <c r="G930" s="20">
        <f t="shared" si="195"/>
        <v>11.1</v>
      </c>
      <c r="H930" s="20">
        <f t="shared" si="196"/>
        <v>7.76</v>
      </c>
      <c r="I930" s="20">
        <f t="shared" si="197"/>
        <v>1018.44</v>
      </c>
      <c r="J930" s="20">
        <v>35.880000000000003</v>
      </c>
      <c r="K930" s="20">
        <v>4813.2</v>
      </c>
      <c r="L930" s="20">
        <f t="shared" si="189"/>
        <v>1225.5899999999999</v>
      </c>
      <c r="M930" s="138">
        <f t="shared" ca="1" si="194"/>
        <v>9.0522921645137133E-5</v>
      </c>
    </row>
    <row r="931" spans="1:13" ht="24" customHeight="1" x14ac:dyDescent="0.2">
      <c r="A931" s="137" t="s">
        <v>4496</v>
      </c>
      <c r="B931" s="17" t="s">
        <v>4153</v>
      </c>
      <c r="C931" s="18" t="s">
        <v>15</v>
      </c>
      <c r="D931" s="16" t="s">
        <v>4154</v>
      </c>
      <c r="E931" s="19" t="s">
        <v>54</v>
      </c>
      <c r="F931" s="18">
        <v>45</v>
      </c>
      <c r="G931" s="20">
        <f t="shared" si="195"/>
        <v>0.97</v>
      </c>
      <c r="H931" s="20">
        <f t="shared" si="196"/>
        <v>0.24</v>
      </c>
      <c r="I931" s="20">
        <f t="shared" si="197"/>
        <v>54.45</v>
      </c>
      <c r="J931" s="20">
        <v>35.880000000000003</v>
      </c>
      <c r="K931" s="20">
        <v>4813.2</v>
      </c>
      <c r="L931" s="20">
        <f t="shared" si="189"/>
        <v>65.52</v>
      </c>
      <c r="M931" s="138">
        <f t="shared" ca="1" si="194"/>
        <v>4.8393523333165129E-6</v>
      </c>
    </row>
    <row r="932" spans="1:13" ht="24" customHeight="1" x14ac:dyDescent="0.2">
      <c r="A932" s="137" t="s">
        <v>4497</v>
      </c>
      <c r="B932" s="17" t="s">
        <v>4077</v>
      </c>
      <c r="C932" s="18" t="s">
        <v>15</v>
      </c>
      <c r="D932" s="16" t="s">
        <v>4078</v>
      </c>
      <c r="E932" s="19" t="s">
        <v>18</v>
      </c>
      <c r="F932" s="18">
        <v>3</v>
      </c>
      <c r="G932" s="20">
        <f t="shared" si="195"/>
        <v>4.5599999999999996</v>
      </c>
      <c r="H932" s="20">
        <f t="shared" si="196"/>
        <v>4.88</v>
      </c>
      <c r="I932" s="20">
        <f t="shared" si="197"/>
        <v>28.32</v>
      </c>
      <c r="J932" s="20">
        <v>35.880000000000003</v>
      </c>
      <c r="K932" s="20">
        <v>4813.2</v>
      </c>
      <c r="L932" s="20">
        <f t="shared" si="189"/>
        <v>34.08</v>
      </c>
      <c r="M932" s="138">
        <f t="shared" ca="1" si="194"/>
        <v>2.5171722759375271E-6</v>
      </c>
    </row>
    <row r="933" spans="1:13" ht="24" customHeight="1" x14ac:dyDescent="0.2">
      <c r="A933" s="137" t="s">
        <v>4498</v>
      </c>
      <c r="B933" s="17" t="s">
        <v>4086</v>
      </c>
      <c r="C933" s="18" t="s">
        <v>15</v>
      </c>
      <c r="D933" s="16" t="s">
        <v>4087</v>
      </c>
      <c r="E933" s="19" t="s">
        <v>169</v>
      </c>
      <c r="F933" s="18">
        <v>87</v>
      </c>
      <c r="G933" s="20">
        <f t="shared" si="195"/>
        <v>13.06</v>
      </c>
      <c r="H933" s="20">
        <f t="shared" si="196"/>
        <v>9.4</v>
      </c>
      <c r="I933" s="20">
        <f t="shared" si="197"/>
        <v>1954.02</v>
      </c>
      <c r="J933" s="20">
        <v>35.880000000000003</v>
      </c>
      <c r="K933" s="20">
        <v>4813.2</v>
      </c>
      <c r="L933" s="20">
        <f t="shared" si="189"/>
        <v>2351.46</v>
      </c>
      <c r="M933" s="138">
        <f t="shared" ca="1" si="194"/>
        <v>1.7368045539835849E-4</v>
      </c>
    </row>
    <row r="934" spans="1:13" ht="24" customHeight="1" x14ac:dyDescent="0.2">
      <c r="A934" s="137" t="s">
        <v>4499</v>
      </c>
      <c r="B934" s="17" t="s">
        <v>4472</v>
      </c>
      <c r="C934" s="18" t="s">
        <v>15</v>
      </c>
      <c r="D934" s="16" t="s">
        <v>4473</v>
      </c>
      <c r="E934" s="19" t="s">
        <v>18</v>
      </c>
      <c r="F934" s="18">
        <v>2</v>
      </c>
      <c r="G934" s="20">
        <f t="shared" si="195"/>
        <v>4.8900000000000006</v>
      </c>
      <c r="H934" s="20">
        <f t="shared" si="196"/>
        <v>27.68</v>
      </c>
      <c r="I934" s="20">
        <f t="shared" si="197"/>
        <v>65.14</v>
      </c>
      <c r="J934" s="20">
        <v>35.880000000000003</v>
      </c>
      <c r="K934" s="20">
        <v>4813.2</v>
      </c>
      <c r="L934" s="20">
        <f t="shared" si="189"/>
        <v>78.38</v>
      </c>
      <c r="M934" s="138">
        <f t="shared" ca="1" si="194"/>
        <v>5.7892007919009199E-6</v>
      </c>
    </row>
    <row r="935" spans="1:13" ht="24" customHeight="1" x14ac:dyDescent="0.2">
      <c r="A935" s="137" t="s">
        <v>4500</v>
      </c>
      <c r="B935" s="17" t="s">
        <v>1987</v>
      </c>
      <c r="C935" s="18" t="s">
        <v>15</v>
      </c>
      <c r="D935" s="16" t="s">
        <v>1988</v>
      </c>
      <c r="E935" s="19" t="s">
        <v>18</v>
      </c>
      <c r="F935" s="18">
        <v>87</v>
      </c>
      <c r="G935" s="20">
        <f t="shared" si="195"/>
        <v>0.32</v>
      </c>
      <c r="H935" s="20">
        <f t="shared" si="196"/>
        <v>0.10999999999999999</v>
      </c>
      <c r="I935" s="20">
        <f t="shared" si="197"/>
        <v>37.409999999999997</v>
      </c>
      <c r="J935" s="20">
        <v>35.880000000000003</v>
      </c>
      <c r="K935" s="20">
        <v>4813.2</v>
      </c>
      <c r="L935" s="20">
        <f t="shared" si="189"/>
        <v>45.01</v>
      </c>
      <c r="M935" s="138">
        <f t="shared" ca="1" si="194"/>
        <v>3.324469605045425E-6</v>
      </c>
    </row>
    <row r="936" spans="1:13" ht="24" customHeight="1" x14ac:dyDescent="0.2">
      <c r="A936" s="137" t="s">
        <v>4501</v>
      </c>
      <c r="B936" s="17" t="s">
        <v>4474</v>
      </c>
      <c r="C936" s="18" t="s">
        <v>15</v>
      </c>
      <c r="D936" s="16" t="s">
        <v>4475</v>
      </c>
      <c r="E936" s="19" t="s">
        <v>54</v>
      </c>
      <c r="F936" s="18">
        <v>22</v>
      </c>
      <c r="G936" s="20">
        <f t="shared" si="195"/>
        <v>4.2300000000000004</v>
      </c>
      <c r="H936" s="20">
        <f t="shared" si="196"/>
        <v>24.98</v>
      </c>
      <c r="I936" s="20">
        <f t="shared" si="197"/>
        <v>642.62</v>
      </c>
      <c r="J936" s="20">
        <v>35.880000000000003</v>
      </c>
      <c r="K936" s="20">
        <v>4813.2</v>
      </c>
      <c r="L936" s="20">
        <f t="shared" si="189"/>
        <v>773.32</v>
      </c>
      <c r="M936" s="138">
        <f t="shared" ca="1" si="194"/>
        <v>5.7117947899882883E-5</v>
      </c>
    </row>
    <row r="937" spans="1:13" ht="24" customHeight="1" x14ac:dyDescent="0.2">
      <c r="A937" s="137" t="s">
        <v>4502</v>
      </c>
      <c r="B937" s="17" t="s">
        <v>4480</v>
      </c>
      <c r="C937" s="18" t="s">
        <v>15</v>
      </c>
      <c r="D937" s="16" t="s">
        <v>4481</v>
      </c>
      <c r="E937" s="19" t="s">
        <v>18</v>
      </c>
      <c r="F937" s="18">
        <v>1</v>
      </c>
      <c r="G937" s="20">
        <f t="shared" si="195"/>
        <v>3.26</v>
      </c>
      <c r="H937" s="20">
        <f t="shared" si="196"/>
        <v>63.059999999999995</v>
      </c>
      <c r="I937" s="20">
        <f t="shared" si="197"/>
        <v>66.319999999999993</v>
      </c>
      <c r="J937" s="20">
        <v>35.880000000000003</v>
      </c>
      <c r="K937" s="20">
        <v>4813.2</v>
      </c>
      <c r="L937" s="20">
        <f t="shared" si="189"/>
        <v>79.8</v>
      </c>
      <c r="M937" s="138">
        <f t="shared" ca="1" si="194"/>
        <v>5.8940829700649842E-6</v>
      </c>
    </row>
    <row r="938" spans="1:13" ht="26.1" customHeight="1" x14ac:dyDescent="0.2">
      <c r="A938" s="137" t="s">
        <v>4503</v>
      </c>
      <c r="B938" s="17" t="s">
        <v>4482</v>
      </c>
      <c r="C938" s="18" t="s">
        <v>26</v>
      </c>
      <c r="D938" s="16" t="s">
        <v>4483</v>
      </c>
      <c r="E938" s="19" t="s">
        <v>331</v>
      </c>
      <c r="F938" s="18">
        <v>1</v>
      </c>
      <c r="G938" s="20">
        <f t="shared" si="195"/>
        <v>270.96000000000004</v>
      </c>
      <c r="H938" s="20">
        <f t="shared" si="196"/>
        <v>763.61999999999989</v>
      </c>
      <c r="I938" s="20">
        <f t="shared" si="197"/>
        <v>1034.58</v>
      </c>
      <c r="J938" s="20">
        <v>35.880000000000003</v>
      </c>
      <c r="K938" s="20">
        <v>4813.2</v>
      </c>
      <c r="L938" s="20">
        <f t="shared" si="189"/>
        <v>1245.01</v>
      </c>
      <c r="M938" s="138">
        <f t="shared" ca="1" si="194"/>
        <v>9.1957296222563989E-5</v>
      </c>
    </row>
    <row r="939" spans="1:13" ht="26.1" customHeight="1" x14ac:dyDescent="0.2">
      <c r="A939" s="137" t="s">
        <v>4504</v>
      </c>
      <c r="B939" s="17" t="s">
        <v>4484</v>
      </c>
      <c r="C939" s="18" t="s">
        <v>26</v>
      </c>
      <c r="D939" s="16" t="s">
        <v>4485</v>
      </c>
      <c r="E939" s="19" t="s">
        <v>331</v>
      </c>
      <c r="F939" s="18">
        <v>3</v>
      </c>
      <c r="G939" s="20">
        <f t="shared" si="195"/>
        <v>9</v>
      </c>
      <c r="H939" s="20">
        <f t="shared" si="196"/>
        <v>28.630000000000003</v>
      </c>
      <c r="I939" s="20">
        <f t="shared" si="197"/>
        <v>112.89</v>
      </c>
      <c r="J939" s="20">
        <v>35.880000000000003</v>
      </c>
      <c r="K939" s="20">
        <v>4813.2</v>
      </c>
      <c r="L939" s="20">
        <f t="shared" si="189"/>
        <v>135.85</v>
      </c>
      <c r="M939" s="138">
        <f t="shared" ca="1" si="194"/>
        <v>1.003397457999158E-5</v>
      </c>
    </row>
    <row r="940" spans="1:13" ht="26.1" customHeight="1" x14ac:dyDescent="0.2">
      <c r="A940" s="137" t="s">
        <v>4505</v>
      </c>
      <c r="B940" s="17" t="s">
        <v>4857</v>
      </c>
      <c r="C940" s="18" t="s">
        <v>167</v>
      </c>
      <c r="D940" s="16" t="s">
        <v>4858</v>
      </c>
      <c r="E940" s="19" t="s">
        <v>331</v>
      </c>
      <c r="F940" s="18">
        <v>4</v>
      </c>
      <c r="G940" s="20">
        <f t="shared" si="195"/>
        <v>0</v>
      </c>
      <c r="H940" s="20">
        <f t="shared" si="196"/>
        <v>52.72</v>
      </c>
      <c r="I940" s="20">
        <f t="shared" si="197"/>
        <v>210.88</v>
      </c>
      <c r="J940" s="20">
        <v>35.880000000000003</v>
      </c>
      <c r="K940" s="20">
        <v>4813.2</v>
      </c>
      <c r="L940" s="20">
        <f t="shared" si="189"/>
        <v>253.77</v>
      </c>
      <c r="M940" s="138">
        <f t="shared" ca="1" si="194"/>
        <v>1.8743627008939737E-5</v>
      </c>
    </row>
    <row r="941" spans="1:13" ht="26.1" customHeight="1" x14ac:dyDescent="0.2">
      <c r="A941" s="137" t="s">
        <v>4859</v>
      </c>
      <c r="B941" s="17" t="s">
        <v>4478</v>
      </c>
      <c r="C941" s="18" t="s">
        <v>15</v>
      </c>
      <c r="D941" s="16" t="s">
        <v>4479</v>
      </c>
      <c r="E941" s="19" t="s">
        <v>54</v>
      </c>
      <c r="F941" s="18">
        <v>1</v>
      </c>
      <c r="G941" s="20">
        <f t="shared" si="195"/>
        <v>2.71</v>
      </c>
      <c r="H941" s="20">
        <f t="shared" si="196"/>
        <v>1523.26</v>
      </c>
      <c r="I941" s="20">
        <f t="shared" si="197"/>
        <v>1525.97</v>
      </c>
      <c r="J941" s="20">
        <v>35.880000000000003</v>
      </c>
      <c r="K941" s="20">
        <v>4813.2</v>
      </c>
      <c r="L941" s="20">
        <f t="shared" si="189"/>
        <v>1836.35</v>
      </c>
      <c r="M941" s="138">
        <f t="shared" ca="1" si="194"/>
        <v>1.3563407596590017E-4</v>
      </c>
    </row>
    <row r="942" spans="1:13" ht="24" customHeight="1" x14ac:dyDescent="0.2">
      <c r="A942" s="137" t="s">
        <v>4868</v>
      </c>
      <c r="B942" s="17" t="s">
        <v>4866</v>
      </c>
      <c r="C942" s="18" t="s">
        <v>15</v>
      </c>
      <c r="D942" s="16" t="s">
        <v>4867</v>
      </c>
      <c r="E942" s="19" t="s">
        <v>18</v>
      </c>
      <c r="F942" s="18">
        <v>22</v>
      </c>
      <c r="G942" s="20">
        <f t="shared" si="195"/>
        <v>1.62</v>
      </c>
      <c r="H942" s="20">
        <f t="shared" si="196"/>
        <v>2.17</v>
      </c>
      <c r="I942" s="20">
        <f t="shared" si="197"/>
        <v>83.38</v>
      </c>
      <c r="J942" s="20">
        <v>35.880000000000003</v>
      </c>
      <c r="K942" s="20">
        <v>4813.2</v>
      </c>
      <c r="L942" s="20">
        <f t="shared" ref="L942:L990" si="198">TRUNC((I942*(1+$M$6)),2)</f>
        <v>100.33</v>
      </c>
      <c r="M942" s="138">
        <f t="shared" ca="1" si="194"/>
        <v>7.4104429121130307E-6</v>
      </c>
    </row>
    <row r="943" spans="1:13" ht="24" customHeight="1" x14ac:dyDescent="0.2">
      <c r="A943" s="142" t="s">
        <v>4506</v>
      </c>
      <c r="B943" s="28"/>
      <c r="C943" s="28"/>
      <c r="D943" s="27" t="s">
        <v>4507</v>
      </c>
      <c r="E943" s="28"/>
      <c r="F943" s="28"/>
      <c r="G943" s="28"/>
      <c r="H943" s="28"/>
      <c r="I943" s="28"/>
      <c r="J943" s="29"/>
      <c r="K943" s="29"/>
      <c r="L943" s="30">
        <f>SUM(L944:L972)</f>
        <v>25904.379999999997</v>
      </c>
      <c r="M943" s="143">
        <f ca="1">SUM(M944:M972)</f>
        <v>1.9133153509785963E-3</v>
      </c>
    </row>
    <row r="944" spans="1:13" ht="24" customHeight="1" x14ac:dyDescent="0.2">
      <c r="A944" s="137" t="s">
        <v>4508</v>
      </c>
      <c r="B944" s="17" t="s">
        <v>798</v>
      </c>
      <c r="C944" s="18" t="s">
        <v>15</v>
      </c>
      <c r="D944" s="16" t="s">
        <v>799</v>
      </c>
      <c r="E944" s="19" t="s">
        <v>18</v>
      </c>
      <c r="F944" s="18">
        <v>184</v>
      </c>
      <c r="G944" s="20">
        <f t="shared" ref="G944:G972" si="199">VLOOKUP(A944,ORCA,11,0)</f>
        <v>0</v>
      </c>
      <c r="H944" s="20">
        <f t="shared" ref="H944:H972" si="200">VLOOKUP(A944,ORCA,12,0)</f>
        <v>7.0000000000000007E-2</v>
      </c>
      <c r="I944" s="20">
        <f t="shared" ref="I944:I972" si="201">TRUNC((G944+H944)*F944,2)</f>
        <v>12.88</v>
      </c>
      <c r="J944" s="20">
        <v>35.880000000000003</v>
      </c>
      <c r="K944" s="20">
        <v>4813.2</v>
      </c>
      <c r="L944" s="20">
        <f t="shared" si="198"/>
        <v>15.49</v>
      </c>
      <c r="M944" s="138">
        <f t="shared" ref="M944:M972" ca="1" si="202">L944/L$1838</f>
        <v>1.1441020702544687E-6</v>
      </c>
    </row>
    <row r="945" spans="1:13" ht="24" customHeight="1" x14ac:dyDescent="0.2">
      <c r="A945" s="137" t="s">
        <v>4509</v>
      </c>
      <c r="B945" s="17" t="s">
        <v>867</v>
      </c>
      <c r="C945" s="18" t="s">
        <v>15</v>
      </c>
      <c r="D945" s="16" t="s">
        <v>868</v>
      </c>
      <c r="E945" s="19" t="s">
        <v>18</v>
      </c>
      <c r="F945" s="18">
        <v>80</v>
      </c>
      <c r="G945" s="20">
        <f t="shared" si="199"/>
        <v>0.32</v>
      </c>
      <c r="H945" s="20">
        <f t="shared" si="200"/>
        <v>1.3499999999999999</v>
      </c>
      <c r="I945" s="20">
        <f t="shared" si="201"/>
        <v>133.6</v>
      </c>
      <c r="J945" s="20">
        <v>35.880000000000003</v>
      </c>
      <c r="K945" s="20">
        <v>4813.2</v>
      </c>
      <c r="L945" s="20">
        <f t="shared" si="198"/>
        <v>160.77000000000001</v>
      </c>
      <c r="M945" s="138">
        <f t="shared" ca="1" si="202"/>
        <v>1.187458294608205E-5</v>
      </c>
    </row>
    <row r="946" spans="1:13" ht="24" customHeight="1" x14ac:dyDescent="0.2">
      <c r="A946" s="137" t="s">
        <v>4510</v>
      </c>
      <c r="B946" s="17" t="s">
        <v>801</v>
      </c>
      <c r="C946" s="18" t="s">
        <v>15</v>
      </c>
      <c r="D946" s="16" t="s">
        <v>802</v>
      </c>
      <c r="E946" s="19" t="s">
        <v>18</v>
      </c>
      <c r="F946" s="18">
        <v>230</v>
      </c>
      <c r="G946" s="20">
        <f t="shared" si="199"/>
        <v>0.51</v>
      </c>
      <c r="H946" s="20">
        <f t="shared" si="200"/>
        <v>0.16000000000000003</v>
      </c>
      <c r="I946" s="20">
        <f t="shared" si="201"/>
        <v>154.1</v>
      </c>
      <c r="J946" s="20">
        <v>35.880000000000003</v>
      </c>
      <c r="K946" s="20">
        <v>4813.2</v>
      </c>
      <c r="L946" s="20">
        <f t="shared" si="198"/>
        <v>185.44</v>
      </c>
      <c r="M946" s="138">
        <f t="shared" ca="1" si="202"/>
        <v>1.3696726139960534E-5</v>
      </c>
    </row>
    <row r="947" spans="1:13" ht="24" customHeight="1" x14ac:dyDescent="0.2">
      <c r="A947" s="137" t="s">
        <v>4511</v>
      </c>
      <c r="B947" s="17" t="s">
        <v>4469</v>
      </c>
      <c r="C947" s="18" t="s">
        <v>15</v>
      </c>
      <c r="D947" s="16" t="s">
        <v>4470</v>
      </c>
      <c r="E947" s="19" t="s">
        <v>169</v>
      </c>
      <c r="F947" s="18">
        <v>1510</v>
      </c>
      <c r="G947" s="20">
        <f t="shared" si="199"/>
        <v>2.11</v>
      </c>
      <c r="H947" s="20">
        <f t="shared" si="200"/>
        <v>2.72</v>
      </c>
      <c r="I947" s="20">
        <f t="shared" si="201"/>
        <v>7293.3</v>
      </c>
      <c r="J947" s="20">
        <v>35.880000000000003</v>
      </c>
      <c r="K947" s="20">
        <v>4813.2</v>
      </c>
      <c r="L947" s="20">
        <f t="shared" si="198"/>
        <v>8776.75</v>
      </c>
      <c r="M947" s="138">
        <f t="shared" ca="1" si="202"/>
        <v>6.4825680084608839E-4</v>
      </c>
    </row>
    <row r="948" spans="1:13" ht="24" customHeight="1" x14ac:dyDescent="0.2">
      <c r="A948" s="137" t="s">
        <v>4512</v>
      </c>
      <c r="B948" s="17" t="s">
        <v>4148</v>
      </c>
      <c r="C948" s="18" t="s">
        <v>15</v>
      </c>
      <c r="D948" s="16" t="s">
        <v>4149</v>
      </c>
      <c r="E948" s="19" t="s">
        <v>54</v>
      </c>
      <c r="F948" s="18">
        <v>39</v>
      </c>
      <c r="G948" s="20">
        <f t="shared" si="199"/>
        <v>2.6100000000000003</v>
      </c>
      <c r="H948" s="20">
        <f t="shared" si="200"/>
        <v>2.6499999999999995</v>
      </c>
      <c r="I948" s="20">
        <f t="shared" si="201"/>
        <v>205.14</v>
      </c>
      <c r="J948" s="20">
        <v>35.880000000000003</v>
      </c>
      <c r="K948" s="20">
        <v>4813.2</v>
      </c>
      <c r="L948" s="20">
        <f t="shared" si="198"/>
        <v>246.86</v>
      </c>
      <c r="M948" s="138">
        <f t="shared" ca="1" si="202"/>
        <v>1.8233249649000528E-5</v>
      </c>
    </row>
    <row r="949" spans="1:13" ht="24" customHeight="1" x14ac:dyDescent="0.2">
      <c r="A949" s="137" t="s">
        <v>4513</v>
      </c>
      <c r="B949" s="17" t="s">
        <v>3976</v>
      </c>
      <c r="C949" s="18" t="s">
        <v>15</v>
      </c>
      <c r="D949" s="16" t="s">
        <v>3977</v>
      </c>
      <c r="E949" s="19" t="s">
        <v>54</v>
      </c>
      <c r="F949" s="18">
        <v>26</v>
      </c>
      <c r="G949" s="20">
        <f t="shared" si="199"/>
        <v>11.1</v>
      </c>
      <c r="H949" s="20">
        <f t="shared" si="200"/>
        <v>7.76</v>
      </c>
      <c r="I949" s="20">
        <f t="shared" si="201"/>
        <v>490.36</v>
      </c>
      <c r="J949" s="20">
        <v>35.880000000000003</v>
      </c>
      <c r="K949" s="20">
        <v>4813.2</v>
      </c>
      <c r="L949" s="20">
        <f t="shared" si="198"/>
        <v>590.09</v>
      </c>
      <c r="M949" s="138">
        <f t="shared" ca="1" si="202"/>
        <v>4.3584453882276274E-5</v>
      </c>
    </row>
    <row r="950" spans="1:13" ht="24" customHeight="1" x14ac:dyDescent="0.2">
      <c r="A950" s="137" t="s">
        <v>4514</v>
      </c>
      <c r="B950" s="17" t="s">
        <v>4153</v>
      </c>
      <c r="C950" s="18" t="s">
        <v>15</v>
      </c>
      <c r="D950" s="16" t="s">
        <v>4154</v>
      </c>
      <c r="E950" s="19" t="s">
        <v>54</v>
      </c>
      <c r="F950" s="18">
        <v>91</v>
      </c>
      <c r="G950" s="20">
        <f t="shared" si="199"/>
        <v>0.97</v>
      </c>
      <c r="H950" s="20">
        <f t="shared" si="200"/>
        <v>0.24</v>
      </c>
      <c r="I950" s="20">
        <f t="shared" si="201"/>
        <v>110.11</v>
      </c>
      <c r="J950" s="20">
        <v>35.880000000000003</v>
      </c>
      <c r="K950" s="20">
        <v>4813.2</v>
      </c>
      <c r="L950" s="20">
        <f t="shared" si="198"/>
        <v>132.5</v>
      </c>
      <c r="M950" s="138">
        <f t="shared" ca="1" si="202"/>
        <v>9.7865412723510071E-6</v>
      </c>
    </row>
    <row r="951" spans="1:13" ht="24" customHeight="1" x14ac:dyDescent="0.2">
      <c r="A951" s="137" t="s">
        <v>4515</v>
      </c>
      <c r="B951" s="17" t="s">
        <v>4077</v>
      </c>
      <c r="C951" s="18" t="s">
        <v>15</v>
      </c>
      <c r="D951" s="16" t="s">
        <v>4078</v>
      </c>
      <c r="E951" s="19" t="s">
        <v>18</v>
      </c>
      <c r="F951" s="18">
        <v>14</v>
      </c>
      <c r="G951" s="20">
        <f t="shared" si="199"/>
        <v>4.5599999999999996</v>
      </c>
      <c r="H951" s="20">
        <f t="shared" si="200"/>
        <v>4.88</v>
      </c>
      <c r="I951" s="20">
        <f t="shared" si="201"/>
        <v>132.16</v>
      </c>
      <c r="J951" s="20">
        <v>35.880000000000003</v>
      </c>
      <c r="K951" s="20">
        <v>4813.2</v>
      </c>
      <c r="L951" s="20">
        <f t="shared" si="198"/>
        <v>159.04</v>
      </c>
      <c r="M951" s="138">
        <f t="shared" ca="1" si="202"/>
        <v>1.1746803954375126E-5</v>
      </c>
    </row>
    <row r="952" spans="1:13" ht="24" customHeight="1" x14ac:dyDescent="0.2">
      <c r="A952" s="137" t="s">
        <v>4516</v>
      </c>
      <c r="B952" s="17" t="s">
        <v>3917</v>
      </c>
      <c r="C952" s="18" t="s">
        <v>15</v>
      </c>
      <c r="D952" s="16" t="s">
        <v>3918</v>
      </c>
      <c r="E952" s="19" t="s">
        <v>18</v>
      </c>
      <c r="F952" s="18">
        <v>1</v>
      </c>
      <c r="G952" s="20">
        <f t="shared" si="199"/>
        <v>5.2200000000000006</v>
      </c>
      <c r="H952" s="20">
        <f t="shared" si="200"/>
        <v>17.350000000000001</v>
      </c>
      <c r="I952" s="20">
        <f t="shared" si="201"/>
        <v>22.57</v>
      </c>
      <c r="J952" s="20">
        <v>35.880000000000003</v>
      </c>
      <c r="K952" s="20">
        <v>4813.2</v>
      </c>
      <c r="L952" s="20">
        <f t="shared" si="198"/>
        <v>27.16</v>
      </c>
      <c r="M952" s="138">
        <f t="shared" ca="1" si="202"/>
        <v>2.0060563091098368E-6</v>
      </c>
    </row>
    <row r="953" spans="1:13" ht="24" customHeight="1" x14ac:dyDescent="0.2">
      <c r="A953" s="137" t="s">
        <v>4517</v>
      </c>
      <c r="B953" s="17" t="s">
        <v>4082</v>
      </c>
      <c r="C953" s="18" t="s">
        <v>15</v>
      </c>
      <c r="D953" s="16" t="s">
        <v>4083</v>
      </c>
      <c r="E953" s="19" t="s">
        <v>18</v>
      </c>
      <c r="F953" s="18">
        <v>2</v>
      </c>
      <c r="G953" s="20">
        <f t="shared" si="199"/>
        <v>5.2200000000000006</v>
      </c>
      <c r="H953" s="20">
        <f t="shared" si="200"/>
        <v>24.369999999999997</v>
      </c>
      <c r="I953" s="20">
        <f t="shared" si="201"/>
        <v>59.18</v>
      </c>
      <c r="J953" s="20">
        <v>35.880000000000003</v>
      </c>
      <c r="K953" s="20">
        <v>4813.2</v>
      </c>
      <c r="L953" s="20">
        <f t="shared" si="198"/>
        <v>71.209999999999994</v>
      </c>
      <c r="M953" s="138">
        <f t="shared" ca="1" si="202"/>
        <v>5.2596196528612463E-6</v>
      </c>
    </row>
    <row r="954" spans="1:13" ht="26.1" customHeight="1" x14ac:dyDescent="0.2">
      <c r="A954" s="137" t="s">
        <v>4518</v>
      </c>
      <c r="B954" s="17" t="s">
        <v>865</v>
      </c>
      <c r="C954" s="18" t="s">
        <v>15</v>
      </c>
      <c r="D954" s="16" t="s">
        <v>866</v>
      </c>
      <c r="E954" s="19" t="s">
        <v>169</v>
      </c>
      <c r="F954" s="18">
        <v>60</v>
      </c>
      <c r="G954" s="20">
        <f t="shared" si="199"/>
        <v>10.45</v>
      </c>
      <c r="H954" s="20">
        <f t="shared" si="200"/>
        <v>22.88</v>
      </c>
      <c r="I954" s="20">
        <f t="shared" si="201"/>
        <v>1999.8</v>
      </c>
      <c r="J954" s="20">
        <v>35.880000000000003</v>
      </c>
      <c r="K954" s="20">
        <v>4813.2</v>
      </c>
      <c r="L954" s="20">
        <f t="shared" si="198"/>
        <v>2406.5500000000002</v>
      </c>
      <c r="M954" s="138">
        <f t="shared" ca="1" si="202"/>
        <v>1.7774944074699109E-4</v>
      </c>
    </row>
    <row r="955" spans="1:13" ht="24" customHeight="1" x14ac:dyDescent="0.2">
      <c r="A955" s="137" t="s">
        <v>4519</v>
      </c>
      <c r="B955" s="17" t="s">
        <v>4086</v>
      </c>
      <c r="C955" s="18" t="s">
        <v>15</v>
      </c>
      <c r="D955" s="16" t="s">
        <v>4087</v>
      </c>
      <c r="E955" s="19" t="s">
        <v>169</v>
      </c>
      <c r="F955" s="18">
        <v>120</v>
      </c>
      <c r="G955" s="20">
        <f t="shared" si="199"/>
        <v>13.06</v>
      </c>
      <c r="H955" s="20">
        <f t="shared" si="200"/>
        <v>9.4</v>
      </c>
      <c r="I955" s="20">
        <f t="shared" si="201"/>
        <v>2695.2</v>
      </c>
      <c r="J955" s="20">
        <v>35.880000000000003</v>
      </c>
      <c r="K955" s="20">
        <v>4813.2</v>
      </c>
      <c r="L955" s="20">
        <f t="shared" si="198"/>
        <v>3243.4</v>
      </c>
      <c r="M955" s="138">
        <f t="shared" ca="1" si="202"/>
        <v>2.3955975820938308E-4</v>
      </c>
    </row>
    <row r="956" spans="1:13" ht="24" customHeight="1" x14ac:dyDescent="0.2">
      <c r="A956" s="137" t="s">
        <v>4520</v>
      </c>
      <c r="B956" s="17" t="s">
        <v>3923</v>
      </c>
      <c r="C956" s="18" t="s">
        <v>15</v>
      </c>
      <c r="D956" s="16" t="s">
        <v>3924</v>
      </c>
      <c r="E956" s="19" t="s">
        <v>18</v>
      </c>
      <c r="F956" s="18">
        <v>23</v>
      </c>
      <c r="G956" s="20">
        <f t="shared" si="199"/>
        <v>4.8900000000000006</v>
      </c>
      <c r="H956" s="20">
        <f t="shared" si="200"/>
        <v>2.4399999999999995</v>
      </c>
      <c r="I956" s="20">
        <f t="shared" si="201"/>
        <v>168.59</v>
      </c>
      <c r="J956" s="20">
        <v>35.880000000000003</v>
      </c>
      <c r="K956" s="20">
        <v>4813.2</v>
      </c>
      <c r="L956" s="20">
        <f t="shared" si="198"/>
        <v>202.88</v>
      </c>
      <c r="M956" s="138">
        <f t="shared" ca="1" si="202"/>
        <v>1.4984856553468471E-5</v>
      </c>
    </row>
    <row r="957" spans="1:13" ht="24" customHeight="1" x14ac:dyDescent="0.2">
      <c r="A957" s="137" t="s">
        <v>4521</v>
      </c>
      <c r="B957" s="17" t="s">
        <v>4101</v>
      </c>
      <c r="C957" s="18" t="s">
        <v>15</v>
      </c>
      <c r="D957" s="16" t="s">
        <v>4102</v>
      </c>
      <c r="E957" s="19" t="s">
        <v>18</v>
      </c>
      <c r="F957" s="18">
        <v>54</v>
      </c>
      <c r="G957" s="20">
        <f t="shared" si="199"/>
        <v>1.95</v>
      </c>
      <c r="H957" s="20">
        <f t="shared" si="200"/>
        <v>2.0999999999999996</v>
      </c>
      <c r="I957" s="20">
        <f t="shared" si="201"/>
        <v>218.7</v>
      </c>
      <c r="J957" s="20">
        <v>35.880000000000003</v>
      </c>
      <c r="K957" s="20">
        <v>4813.2</v>
      </c>
      <c r="L957" s="20">
        <f t="shared" si="198"/>
        <v>263.18</v>
      </c>
      <c r="M957" s="138">
        <f t="shared" ca="1" si="202"/>
        <v>1.9438656090998779E-5</v>
      </c>
    </row>
    <row r="958" spans="1:13" ht="24" customHeight="1" x14ac:dyDescent="0.2">
      <c r="A958" s="137" t="s">
        <v>4522</v>
      </c>
      <c r="B958" s="17" t="s">
        <v>4472</v>
      </c>
      <c r="C958" s="18" t="s">
        <v>15</v>
      </c>
      <c r="D958" s="16" t="s">
        <v>4473</v>
      </c>
      <c r="E958" s="19" t="s">
        <v>18</v>
      </c>
      <c r="F958" s="18">
        <v>3</v>
      </c>
      <c r="G958" s="20">
        <f t="shared" si="199"/>
        <v>4.8900000000000006</v>
      </c>
      <c r="H958" s="20">
        <f t="shared" si="200"/>
        <v>27.68</v>
      </c>
      <c r="I958" s="20">
        <f t="shared" si="201"/>
        <v>97.71</v>
      </c>
      <c r="J958" s="20">
        <v>35.880000000000003</v>
      </c>
      <c r="K958" s="20">
        <v>4813.2</v>
      </c>
      <c r="L958" s="20">
        <f t="shared" si="198"/>
        <v>117.58</v>
      </c>
      <c r="M958" s="138">
        <f t="shared" ca="1" si="202"/>
        <v>8.6845397947398602E-6</v>
      </c>
    </row>
    <row r="959" spans="1:13" ht="24" customHeight="1" x14ac:dyDescent="0.2">
      <c r="A959" s="137" t="s">
        <v>4523</v>
      </c>
      <c r="B959" s="17" t="s">
        <v>1987</v>
      </c>
      <c r="C959" s="18" t="s">
        <v>15</v>
      </c>
      <c r="D959" s="16" t="s">
        <v>1988</v>
      </c>
      <c r="E959" s="19" t="s">
        <v>18</v>
      </c>
      <c r="F959" s="18">
        <v>230</v>
      </c>
      <c r="G959" s="20">
        <f t="shared" si="199"/>
        <v>0.32</v>
      </c>
      <c r="H959" s="20">
        <f t="shared" si="200"/>
        <v>0.10999999999999999</v>
      </c>
      <c r="I959" s="20">
        <f t="shared" si="201"/>
        <v>98.9</v>
      </c>
      <c r="J959" s="20">
        <v>35.880000000000003</v>
      </c>
      <c r="K959" s="20">
        <v>4813.2</v>
      </c>
      <c r="L959" s="20">
        <f t="shared" si="198"/>
        <v>119.01</v>
      </c>
      <c r="M959" s="138">
        <f t="shared" ca="1" si="202"/>
        <v>8.7901605797924039E-6</v>
      </c>
    </row>
    <row r="960" spans="1:13" ht="26.1" customHeight="1" x14ac:dyDescent="0.2">
      <c r="A960" s="137" t="s">
        <v>4524</v>
      </c>
      <c r="B960" s="17" t="s">
        <v>804</v>
      </c>
      <c r="C960" s="18" t="s">
        <v>15</v>
      </c>
      <c r="D960" s="16" t="s">
        <v>805</v>
      </c>
      <c r="E960" s="19" t="s">
        <v>18</v>
      </c>
      <c r="F960" s="18">
        <v>184</v>
      </c>
      <c r="G960" s="20">
        <f t="shared" si="199"/>
        <v>0.2</v>
      </c>
      <c r="H960" s="20">
        <f t="shared" si="200"/>
        <v>0.22999999999999998</v>
      </c>
      <c r="I960" s="20">
        <f t="shared" si="201"/>
        <v>79.12</v>
      </c>
      <c r="J960" s="20">
        <v>35.880000000000003</v>
      </c>
      <c r="K960" s="20">
        <v>4813.2</v>
      </c>
      <c r="L960" s="20">
        <f t="shared" si="198"/>
        <v>95.21</v>
      </c>
      <c r="M960" s="138">
        <f t="shared" ca="1" si="202"/>
        <v>7.0322761852116175E-6</v>
      </c>
    </row>
    <row r="961" spans="1:13" ht="24" customHeight="1" x14ac:dyDescent="0.2">
      <c r="A961" s="137" t="s">
        <v>4525</v>
      </c>
      <c r="B961" s="17" t="s">
        <v>4474</v>
      </c>
      <c r="C961" s="18" t="s">
        <v>15</v>
      </c>
      <c r="D961" s="16" t="s">
        <v>4475</v>
      </c>
      <c r="E961" s="19" t="s">
        <v>54</v>
      </c>
      <c r="F961" s="18">
        <v>43</v>
      </c>
      <c r="G961" s="20">
        <f t="shared" si="199"/>
        <v>4.2300000000000004</v>
      </c>
      <c r="H961" s="20">
        <f t="shared" si="200"/>
        <v>24.98</v>
      </c>
      <c r="I961" s="20">
        <f t="shared" si="201"/>
        <v>1256.03</v>
      </c>
      <c r="J961" s="20">
        <v>35.880000000000003</v>
      </c>
      <c r="K961" s="20">
        <v>4813.2</v>
      </c>
      <c r="L961" s="20">
        <f t="shared" si="198"/>
        <v>1511.5</v>
      </c>
      <c r="M961" s="138">
        <f t="shared" ca="1" si="202"/>
        <v>1.1164043119364943E-4</v>
      </c>
    </row>
    <row r="962" spans="1:13" ht="24" customHeight="1" x14ac:dyDescent="0.2">
      <c r="A962" s="137" t="s">
        <v>4526</v>
      </c>
      <c r="B962" s="17" t="s">
        <v>807</v>
      </c>
      <c r="C962" s="18" t="s">
        <v>15</v>
      </c>
      <c r="D962" s="16" t="s">
        <v>808</v>
      </c>
      <c r="E962" s="19" t="s">
        <v>18</v>
      </c>
      <c r="F962" s="18">
        <v>184</v>
      </c>
      <c r="G962" s="20">
        <f t="shared" si="199"/>
        <v>0.2</v>
      </c>
      <c r="H962" s="20">
        <f t="shared" si="200"/>
        <v>0.14000000000000001</v>
      </c>
      <c r="I962" s="20">
        <f t="shared" si="201"/>
        <v>62.56</v>
      </c>
      <c r="J962" s="20">
        <v>35.880000000000003</v>
      </c>
      <c r="K962" s="20">
        <v>4813.2</v>
      </c>
      <c r="L962" s="20">
        <f t="shared" si="198"/>
        <v>75.28</v>
      </c>
      <c r="M962" s="138">
        <f t="shared" ca="1" si="202"/>
        <v>5.5602326564723314E-6</v>
      </c>
    </row>
    <row r="963" spans="1:13" ht="26.1" customHeight="1" x14ac:dyDescent="0.2">
      <c r="A963" s="137" t="s">
        <v>4527</v>
      </c>
      <c r="B963" s="17" t="s">
        <v>4478</v>
      </c>
      <c r="C963" s="18" t="s">
        <v>15</v>
      </c>
      <c r="D963" s="16" t="s">
        <v>4479</v>
      </c>
      <c r="E963" s="19" t="s">
        <v>54</v>
      </c>
      <c r="F963" s="18">
        <v>1</v>
      </c>
      <c r="G963" s="20">
        <f t="shared" si="199"/>
        <v>2.71</v>
      </c>
      <c r="H963" s="20">
        <f t="shared" si="200"/>
        <v>1523.26</v>
      </c>
      <c r="I963" s="20">
        <f t="shared" si="201"/>
        <v>1525.97</v>
      </c>
      <c r="J963" s="20">
        <v>35.880000000000003</v>
      </c>
      <c r="K963" s="20">
        <v>4813.2</v>
      </c>
      <c r="L963" s="20">
        <f t="shared" si="198"/>
        <v>1836.35</v>
      </c>
      <c r="M963" s="138">
        <f t="shared" ca="1" si="202"/>
        <v>1.3563407596590017E-4</v>
      </c>
    </row>
    <row r="964" spans="1:13" ht="24" customHeight="1" x14ac:dyDescent="0.2">
      <c r="A964" s="137" t="s">
        <v>4528</v>
      </c>
      <c r="B964" s="17" t="s">
        <v>4480</v>
      </c>
      <c r="C964" s="18" t="s">
        <v>15</v>
      </c>
      <c r="D964" s="16" t="s">
        <v>4481</v>
      </c>
      <c r="E964" s="19" t="s">
        <v>18</v>
      </c>
      <c r="F964" s="18">
        <v>2</v>
      </c>
      <c r="G964" s="20">
        <f t="shared" si="199"/>
        <v>3.26</v>
      </c>
      <c r="H964" s="20">
        <f t="shared" si="200"/>
        <v>63.059999999999995</v>
      </c>
      <c r="I964" s="20">
        <f t="shared" si="201"/>
        <v>132.63999999999999</v>
      </c>
      <c r="J964" s="20">
        <v>35.880000000000003</v>
      </c>
      <c r="K964" s="20">
        <v>4813.2</v>
      </c>
      <c r="L964" s="20">
        <f t="shared" si="198"/>
        <v>159.61000000000001</v>
      </c>
      <c r="M964" s="138">
        <f t="shared" ca="1" si="202"/>
        <v>1.1788904547018449E-5</v>
      </c>
    </row>
    <row r="965" spans="1:13" ht="24" customHeight="1" x14ac:dyDescent="0.2">
      <c r="A965" s="137" t="s">
        <v>4529</v>
      </c>
      <c r="B965" s="17" t="s">
        <v>863</v>
      </c>
      <c r="C965" s="18" t="s">
        <v>15</v>
      </c>
      <c r="D965" s="16" t="s">
        <v>864</v>
      </c>
      <c r="E965" s="19" t="s">
        <v>18</v>
      </c>
      <c r="F965" s="18">
        <v>11</v>
      </c>
      <c r="G965" s="20">
        <f t="shared" si="199"/>
        <v>3.91</v>
      </c>
      <c r="H965" s="20">
        <f t="shared" si="200"/>
        <v>2.2800000000000002</v>
      </c>
      <c r="I965" s="20">
        <f t="shared" si="201"/>
        <v>68.09</v>
      </c>
      <c r="J965" s="20">
        <v>35.880000000000003</v>
      </c>
      <c r="K965" s="20">
        <v>4813.2</v>
      </c>
      <c r="L965" s="20">
        <f t="shared" si="198"/>
        <v>81.93</v>
      </c>
      <c r="M965" s="138">
        <f t="shared" ca="1" si="202"/>
        <v>6.0514062373110803E-6</v>
      </c>
    </row>
    <row r="966" spans="1:13" ht="24" customHeight="1" x14ac:dyDescent="0.2">
      <c r="A966" s="137" t="s">
        <v>4530</v>
      </c>
      <c r="B966" s="17" t="s">
        <v>3929</v>
      </c>
      <c r="C966" s="18" t="s">
        <v>15</v>
      </c>
      <c r="D966" s="16" t="s">
        <v>3930</v>
      </c>
      <c r="E966" s="19" t="s">
        <v>169</v>
      </c>
      <c r="F966" s="18">
        <v>60</v>
      </c>
      <c r="G966" s="20">
        <f t="shared" si="199"/>
        <v>6.52</v>
      </c>
      <c r="H966" s="20">
        <f t="shared" si="200"/>
        <v>6.0300000000000011</v>
      </c>
      <c r="I966" s="20">
        <f t="shared" si="201"/>
        <v>753</v>
      </c>
      <c r="J966" s="20">
        <v>35.880000000000003</v>
      </c>
      <c r="K966" s="20">
        <v>4813.2</v>
      </c>
      <c r="L966" s="20">
        <f t="shared" si="198"/>
        <v>906.16</v>
      </c>
      <c r="M966" s="138">
        <f t="shared" ca="1" si="202"/>
        <v>6.6929601806442173E-5</v>
      </c>
    </row>
    <row r="967" spans="1:13" ht="24" customHeight="1" x14ac:dyDescent="0.2">
      <c r="A967" s="137" t="s">
        <v>4531</v>
      </c>
      <c r="B967" s="17" t="s">
        <v>3931</v>
      </c>
      <c r="C967" s="18" t="s">
        <v>15</v>
      </c>
      <c r="D967" s="16" t="s">
        <v>3932</v>
      </c>
      <c r="E967" s="19" t="s">
        <v>18</v>
      </c>
      <c r="F967" s="18">
        <v>2</v>
      </c>
      <c r="G967" s="20">
        <f t="shared" si="199"/>
        <v>5.2200000000000006</v>
      </c>
      <c r="H967" s="20">
        <f t="shared" si="200"/>
        <v>13.99</v>
      </c>
      <c r="I967" s="20">
        <f t="shared" si="201"/>
        <v>38.42</v>
      </c>
      <c r="J967" s="20">
        <v>35.880000000000003</v>
      </c>
      <c r="K967" s="20">
        <v>4813.2</v>
      </c>
      <c r="L967" s="20">
        <f t="shared" si="198"/>
        <v>46.23</v>
      </c>
      <c r="M967" s="138">
        <f t="shared" ca="1" si="202"/>
        <v>3.4145796454399024E-6</v>
      </c>
    </row>
    <row r="968" spans="1:13" ht="26.1" customHeight="1" x14ac:dyDescent="0.2">
      <c r="A968" s="137" t="s">
        <v>4532</v>
      </c>
      <c r="B968" s="17" t="s">
        <v>4482</v>
      </c>
      <c r="C968" s="18" t="s">
        <v>26</v>
      </c>
      <c r="D968" s="16" t="s">
        <v>4483</v>
      </c>
      <c r="E968" s="19" t="s">
        <v>331</v>
      </c>
      <c r="F968" s="18">
        <v>2</v>
      </c>
      <c r="G968" s="20">
        <f t="shared" si="199"/>
        <v>270.96000000000004</v>
      </c>
      <c r="H968" s="20">
        <f t="shared" si="200"/>
        <v>763.61999999999989</v>
      </c>
      <c r="I968" s="20">
        <f t="shared" si="201"/>
        <v>2069.16</v>
      </c>
      <c r="J968" s="20">
        <v>35.880000000000003</v>
      </c>
      <c r="K968" s="20">
        <v>4813.2</v>
      </c>
      <c r="L968" s="20">
        <f t="shared" si="198"/>
        <v>2490.02</v>
      </c>
      <c r="M968" s="138">
        <f t="shared" ca="1" si="202"/>
        <v>1.8391459244512798E-4</v>
      </c>
    </row>
    <row r="969" spans="1:13" ht="26.1" customHeight="1" x14ac:dyDescent="0.2">
      <c r="A969" s="137" t="s">
        <v>4533</v>
      </c>
      <c r="B969" s="17" t="s">
        <v>4484</v>
      </c>
      <c r="C969" s="18" t="s">
        <v>26</v>
      </c>
      <c r="D969" s="16" t="s">
        <v>4485</v>
      </c>
      <c r="E969" s="19" t="s">
        <v>331</v>
      </c>
      <c r="F969" s="18">
        <v>3</v>
      </c>
      <c r="G969" s="20">
        <f t="shared" si="199"/>
        <v>9</v>
      </c>
      <c r="H969" s="20">
        <f t="shared" si="200"/>
        <v>28.630000000000003</v>
      </c>
      <c r="I969" s="20">
        <f t="shared" si="201"/>
        <v>112.89</v>
      </c>
      <c r="J969" s="20">
        <v>35.880000000000003</v>
      </c>
      <c r="K969" s="20">
        <v>4813.2</v>
      </c>
      <c r="L969" s="20">
        <f t="shared" si="198"/>
        <v>135.85</v>
      </c>
      <c r="M969" s="138">
        <f t="shared" ca="1" si="202"/>
        <v>1.003397457999158E-5</v>
      </c>
    </row>
    <row r="970" spans="1:13" ht="26.1" customHeight="1" x14ac:dyDescent="0.2">
      <c r="A970" s="137" t="s">
        <v>4860</v>
      </c>
      <c r="B970" s="17" t="s">
        <v>4793</v>
      </c>
      <c r="C970" s="18" t="s">
        <v>167</v>
      </c>
      <c r="D970" s="16" t="s">
        <v>4794</v>
      </c>
      <c r="E970" s="19" t="s">
        <v>331</v>
      </c>
      <c r="F970" s="18">
        <v>40</v>
      </c>
      <c r="G970" s="20">
        <f t="shared" si="199"/>
        <v>0</v>
      </c>
      <c r="H970" s="20">
        <f t="shared" si="200"/>
        <v>3.89</v>
      </c>
      <c r="I970" s="20">
        <f t="shared" si="201"/>
        <v>155.6</v>
      </c>
      <c r="J970" s="20">
        <v>35.880000000000003</v>
      </c>
      <c r="K970" s="20">
        <v>4813.2</v>
      </c>
      <c r="L970" s="20">
        <f t="shared" si="198"/>
        <v>187.24</v>
      </c>
      <c r="M970" s="138">
        <f t="shared" ca="1" si="202"/>
        <v>1.3829675379886813E-5</v>
      </c>
    </row>
    <row r="971" spans="1:13" ht="26.1" customHeight="1" x14ac:dyDescent="0.2">
      <c r="A971" s="137" t="s">
        <v>4861</v>
      </c>
      <c r="B971" s="17" t="s">
        <v>4857</v>
      </c>
      <c r="C971" s="18" t="s">
        <v>167</v>
      </c>
      <c r="D971" s="16" t="s">
        <v>4858</v>
      </c>
      <c r="E971" s="19" t="s">
        <v>331</v>
      </c>
      <c r="F971" s="18">
        <v>20</v>
      </c>
      <c r="G971" s="20">
        <f t="shared" si="199"/>
        <v>0</v>
      </c>
      <c r="H971" s="20">
        <f t="shared" si="200"/>
        <v>52.72</v>
      </c>
      <c r="I971" s="20">
        <f t="shared" si="201"/>
        <v>1054.4000000000001</v>
      </c>
      <c r="J971" s="20">
        <v>35.880000000000003</v>
      </c>
      <c r="K971" s="20">
        <v>4813.2</v>
      </c>
      <c r="L971" s="20">
        <f t="shared" si="198"/>
        <v>1268.8599999999999</v>
      </c>
      <c r="M971" s="138">
        <f t="shared" ca="1" si="202"/>
        <v>9.3718873651587163E-5</v>
      </c>
    </row>
    <row r="972" spans="1:13" ht="24" customHeight="1" x14ac:dyDescent="0.2">
      <c r="A972" s="137" t="s">
        <v>4869</v>
      </c>
      <c r="B972" s="17" t="s">
        <v>4866</v>
      </c>
      <c r="C972" s="18" t="s">
        <v>15</v>
      </c>
      <c r="D972" s="16" t="s">
        <v>4867</v>
      </c>
      <c r="E972" s="19" t="s">
        <v>18</v>
      </c>
      <c r="F972" s="18">
        <v>86</v>
      </c>
      <c r="G972" s="20">
        <f t="shared" si="199"/>
        <v>1.62</v>
      </c>
      <c r="H972" s="20">
        <f t="shared" si="200"/>
        <v>2.17</v>
      </c>
      <c r="I972" s="20">
        <f t="shared" si="201"/>
        <v>325.94</v>
      </c>
      <c r="J972" s="20">
        <v>35.880000000000003</v>
      </c>
      <c r="K972" s="20">
        <v>4813.2</v>
      </c>
      <c r="L972" s="20">
        <f t="shared" si="198"/>
        <v>392.23</v>
      </c>
      <c r="M972" s="138">
        <f t="shared" ca="1" si="202"/>
        <v>2.8970377986824422E-5</v>
      </c>
    </row>
    <row r="973" spans="1:13" ht="24" customHeight="1" x14ac:dyDescent="0.2">
      <c r="A973" s="142" t="s">
        <v>4534</v>
      </c>
      <c r="B973" s="28"/>
      <c r="C973" s="28"/>
      <c r="D973" s="27" t="s">
        <v>4535</v>
      </c>
      <c r="E973" s="28"/>
      <c r="F973" s="28"/>
      <c r="G973" s="28"/>
      <c r="H973" s="28"/>
      <c r="I973" s="28"/>
      <c r="J973" s="29"/>
      <c r="K973" s="29"/>
      <c r="L973" s="30">
        <f>SUM(L974:L990)</f>
        <v>25886.49</v>
      </c>
      <c r="M973" s="143">
        <f ca="1">SUM(M974:M990)</f>
        <v>1.9119939832551067E-3</v>
      </c>
    </row>
    <row r="974" spans="1:13" ht="24" customHeight="1" x14ac:dyDescent="0.2">
      <c r="A974" s="137" t="s">
        <v>4536</v>
      </c>
      <c r="B974" s="17" t="s">
        <v>867</v>
      </c>
      <c r="C974" s="18" t="s">
        <v>15</v>
      </c>
      <c r="D974" s="16" t="s">
        <v>868</v>
      </c>
      <c r="E974" s="19" t="s">
        <v>18</v>
      </c>
      <c r="F974" s="18">
        <v>166</v>
      </c>
      <c r="G974" s="20">
        <f t="shared" ref="G974:G990" si="203">VLOOKUP(A974,ORCA,11,0)</f>
        <v>0.32</v>
      </c>
      <c r="H974" s="20">
        <f t="shared" ref="H974:H990" si="204">VLOOKUP(A974,ORCA,12,0)</f>
        <v>1.3499999999999999</v>
      </c>
      <c r="I974" s="20">
        <f t="shared" ref="I974:I990" si="205">TRUNC((G974+H974)*F974,2)</f>
        <v>277.22000000000003</v>
      </c>
      <c r="J974" s="20">
        <v>35.880000000000003</v>
      </c>
      <c r="K974" s="20">
        <v>4813.2</v>
      </c>
      <c r="L974" s="20">
        <f t="shared" si="198"/>
        <v>333.6</v>
      </c>
      <c r="M974" s="138">
        <f t="shared" ref="M974:M990" ca="1" si="206">L974/L$1838</f>
        <v>2.4639925799670161E-5</v>
      </c>
    </row>
    <row r="975" spans="1:13" ht="24" customHeight="1" x14ac:dyDescent="0.2">
      <c r="A975" s="137" t="s">
        <v>4537</v>
      </c>
      <c r="B975" s="17" t="s">
        <v>801</v>
      </c>
      <c r="C975" s="18" t="s">
        <v>15</v>
      </c>
      <c r="D975" s="16" t="s">
        <v>802</v>
      </c>
      <c r="E975" s="19" t="s">
        <v>18</v>
      </c>
      <c r="F975" s="18">
        <v>200</v>
      </c>
      <c r="G975" s="20">
        <f t="shared" si="203"/>
        <v>0.51</v>
      </c>
      <c r="H975" s="20">
        <f t="shared" si="204"/>
        <v>0.16000000000000003</v>
      </c>
      <c r="I975" s="20">
        <f t="shared" si="205"/>
        <v>134</v>
      </c>
      <c r="J975" s="20">
        <v>35.880000000000003</v>
      </c>
      <c r="K975" s="20">
        <v>4813.2</v>
      </c>
      <c r="L975" s="20">
        <f t="shared" si="198"/>
        <v>161.25</v>
      </c>
      <c r="M975" s="138">
        <f t="shared" ca="1" si="206"/>
        <v>1.1910036076729057E-5</v>
      </c>
    </row>
    <row r="976" spans="1:13" ht="24" customHeight="1" x14ac:dyDescent="0.2">
      <c r="A976" s="137" t="s">
        <v>4538</v>
      </c>
      <c r="B976" s="17" t="s">
        <v>4469</v>
      </c>
      <c r="C976" s="18" t="s">
        <v>15</v>
      </c>
      <c r="D976" s="16" t="s">
        <v>4470</v>
      </c>
      <c r="E976" s="19" t="s">
        <v>169</v>
      </c>
      <c r="F976" s="18">
        <v>1220</v>
      </c>
      <c r="G976" s="20">
        <f t="shared" si="203"/>
        <v>2.11</v>
      </c>
      <c r="H976" s="20">
        <f t="shared" si="204"/>
        <v>2.72</v>
      </c>
      <c r="I976" s="20">
        <f t="shared" si="205"/>
        <v>5892.6</v>
      </c>
      <c r="J976" s="20">
        <v>35.880000000000003</v>
      </c>
      <c r="K976" s="20">
        <v>4813.2</v>
      </c>
      <c r="L976" s="20">
        <f t="shared" si="198"/>
        <v>7091.15</v>
      </c>
      <c r="M976" s="138">
        <f t="shared" ca="1" si="206"/>
        <v>5.2375722372401394E-4</v>
      </c>
    </row>
    <row r="977" spans="1:13" ht="24" customHeight="1" x14ac:dyDescent="0.2">
      <c r="A977" s="137" t="s">
        <v>4539</v>
      </c>
      <c r="B977" s="17" t="s">
        <v>4148</v>
      </c>
      <c r="C977" s="18" t="s">
        <v>15</v>
      </c>
      <c r="D977" s="16" t="s">
        <v>4149</v>
      </c>
      <c r="E977" s="19" t="s">
        <v>54</v>
      </c>
      <c r="F977" s="18">
        <v>48</v>
      </c>
      <c r="G977" s="20">
        <f t="shared" si="203"/>
        <v>2.6100000000000003</v>
      </c>
      <c r="H977" s="20">
        <f t="shared" si="204"/>
        <v>2.6499999999999995</v>
      </c>
      <c r="I977" s="20">
        <f t="shared" si="205"/>
        <v>252.48</v>
      </c>
      <c r="J977" s="20">
        <v>35.880000000000003</v>
      </c>
      <c r="K977" s="20">
        <v>4813.2</v>
      </c>
      <c r="L977" s="20">
        <f t="shared" si="198"/>
        <v>303.83</v>
      </c>
      <c r="M977" s="138">
        <f t="shared" ca="1" si="206"/>
        <v>2.2441093092667219E-5</v>
      </c>
    </row>
    <row r="978" spans="1:13" ht="24" customHeight="1" x14ac:dyDescent="0.2">
      <c r="A978" s="137" t="s">
        <v>4540</v>
      </c>
      <c r="B978" s="17" t="s">
        <v>3976</v>
      </c>
      <c r="C978" s="18" t="s">
        <v>15</v>
      </c>
      <c r="D978" s="16" t="s">
        <v>3977</v>
      </c>
      <c r="E978" s="19" t="s">
        <v>54</v>
      </c>
      <c r="F978" s="18">
        <v>25</v>
      </c>
      <c r="G978" s="20">
        <f t="shared" si="203"/>
        <v>11.1</v>
      </c>
      <c r="H978" s="20">
        <f t="shared" si="204"/>
        <v>7.76</v>
      </c>
      <c r="I978" s="20">
        <f t="shared" si="205"/>
        <v>471.5</v>
      </c>
      <c r="J978" s="20">
        <v>35.880000000000003</v>
      </c>
      <c r="K978" s="20">
        <v>4813.2</v>
      </c>
      <c r="L978" s="20">
        <f t="shared" si="198"/>
        <v>567.4</v>
      </c>
      <c r="M978" s="138">
        <f t="shared" ca="1" si="206"/>
        <v>4.1908554852316693E-5</v>
      </c>
    </row>
    <row r="979" spans="1:13" ht="24" customHeight="1" x14ac:dyDescent="0.2">
      <c r="A979" s="137" t="s">
        <v>4541</v>
      </c>
      <c r="B979" s="17" t="s">
        <v>4153</v>
      </c>
      <c r="C979" s="18" t="s">
        <v>15</v>
      </c>
      <c r="D979" s="16" t="s">
        <v>4154</v>
      </c>
      <c r="E979" s="19" t="s">
        <v>54</v>
      </c>
      <c r="F979" s="18">
        <v>44</v>
      </c>
      <c r="G979" s="20">
        <f t="shared" si="203"/>
        <v>0.97</v>
      </c>
      <c r="H979" s="20">
        <f t="shared" si="204"/>
        <v>0.24</v>
      </c>
      <c r="I979" s="20">
        <f t="shared" si="205"/>
        <v>53.24</v>
      </c>
      <c r="J979" s="20">
        <v>35.880000000000003</v>
      </c>
      <c r="K979" s="20">
        <v>4813.2</v>
      </c>
      <c r="L979" s="20">
        <f t="shared" si="198"/>
        <v>64.06</v>
      </c>
      <c r="M979" s="138">
        <f t="shared" ca="1" si="206"/>
        <v>4.7315157275985324E-6</v>
      </c>
    </row>
    <row r="980" spans="1:13" ht="24" customHeight="1" x14ac:dyDescent="0.2">
      <c r="A980" s="137" t="s">
        <v>4542</v>
      </c>
      <c r="B980" s="17" t="s">
        <v>4077</v>
      </c>
      <c r="C980" s="18" t="s">
        <v>15</v>
      </c>
      <c r="D980" s="16" t="s">
        <v>4078</v>
      </c>
      <c r="E980" s="19" t="s">
        <v>18</v>
      </c>
      <c r="F980" s="18">
        <v>24</v>
      </c>
      <c r="G980" s="20">
        <f t="shared" si="203"/>
        <v>4.5599999999999996</v>
      </c>
      <c r="H980" s="20">
        <f t="shared" si="204"/>
        <v>4.88</v>
      </c>
      <c r="I980" s="20">
        <f t="shared" si="205"/>
        <v>226.56</v>
      </c>
      <c r="J980" s="20">
        <v>35.880000000000003</v>
      </c>
      <c r="K980" s="20">
        <v>4813.2</v>
      </c>
      <c r="L980" s="20">
        <f t="shared" si="198"/>
        <v>272.64</v>
      </c>
      <c r="M980" s="138">
        <f t="shared" ca="1" si="206"/>
        <v>2.0137378207500217E-5</v>
      </c>
    </row>
    <row r="981" spans="1:13" ht="24" customHeight="1" x14ac:dyDescent="0.2">
      <c r="A981" s="137" t="s">
        <v>4543</v>
      </c>
      <c r="B981" s="17" t="s">
        <v>4086</v>
      </c>
      <c r="C981" s="18" t="s">
        <v>15</v>
      </c>
      <c r="D981" s="16" t="s">
        <v>4087</v>
      </c>
      <c r="E981" s="19" t="s">
        <v>169</v>
      </c>
      <c r="F981" s="18">
        <v>285</v>
      </c>
      <c r="G981" s="20">
        <f t="shared" si="203"/>
        <v>13.06</v>
      </c>
      <c r="H981" s="20">
        <f t="shared" si="204"/>
        <v>9.4</v>
      </c>
      <c r="I981" s="20">
        <f t="shared" si="205"/>
        <v>6401.1</v>
      </c>
      <c r="J981" s="20">
        <v>35.880000000000003</v>
      </c>
      <c r="K981" s="20">
        <v>4813.2</v>
      </c>
      <c r="L981" s="20">
        <f t="shared" si="198"/>
        <v>7703.08</v>
      </c>
      <c r="M981" s="138">
        <f t="shared" ca="1" si="206"/>
        <v>5.6895479505072902E-4</v>
      </c>
    </row>
    <row r="982" spans="1:13" ht="24" customHeight="1" x14ac:dyDescent="0.2">
      <c r="A982" s="137" t="s">
        <v>4544</v>
      </c>
      <c r="B982" s="17" t="s">
        <v>4101</v>
      </c>
      <c r="C982" s="18" t="s">
        <v>15</v>
      </c>
      <c r="D982" s="16" t="s">
        <v>4102</v>
      </c>
      <c r="E982" s="19" t="s">
        <v>18</v>
      </c>
      <c r="F982" s="18">
        <v>128</v>
      </c>
      <c r="G982" s="20">
        <f t="shared" si="203"/>
        <v>1.95</v>
      </c>
      <c r="H982" s="20">
        <f t="shared" si="204"/>
        <v>2.0999999999999996</v>
      </c>
      <c r="I982" s="20">
        <f t="shared" si="205"/>
        <v>518.4</v>
      </c>
      <c r="J982" s="20">
        <v>35.880000000000003</v>
      </c>
      <c r="K982" s="20">
        <v>4813.2</v>
      </c>
      <c r="L982" s="20">
        <f t="shared" si="198"/>
        <v>623.84</v>
      </c>
      <c r="M982" s="138">
        <f t="shared" ca="1" si="206"/>
        <v>4.6077252130893982E-5</v>
      </c>
    </row>
    <row r="983" spans="1:13" ht="24" customHeight="1" x14ac:dyDescent="0.2">
      <c r="A983" s="137" t="s">
        <v>4545</v>
      </c>
      <c r="B983" s="17" t="s">
        <v>4472</v>
      </c>
      <c r="C983" s="18" t="s">
        <v>15</v>
      </c>
      <c r="D983" s="16" t="s">
        <v>4473</v>
      </c>
      <c r="E983" s="19" t="s">
        <v>18</v>
      </c>
      <c r="F983" s="18">
        <v>4</v>
      </c>
      <c r="G983" s="20">
        <f t="shared" si="203"/>
        <v>4.8900000000000006</v>
      </c>
      <c r="H983" s="20">
        <f t="shared" si="204"/>
        <v>27.68</v>
      </c>
      <c r="I983" s="20">
        <f t="shared" si="205"/>
        <v>130.28</v>
      </c>
      <c r="J983" s="20">
        <v>35.880000000000003</v>
      </c>
      <c r="K983" s="20">
        <v>4813.2</v>
      </c>
      <c r="L983" s="20">
        <f t="shared" si="198"/>
        <v>156.77000000000001</v>
      </c>
      <c r="M983" s="138">
        <f t="shared" ca="1" si="206"/>
        <v>1.1579140190690322E-5</v>
      </c>
    </row>
    <row r="984" spans="1:13" ht="24" customHeight="1" x14ac:dyDescent="0.2">
      <c r="A984" s="137" t="s">
        <v>4546</v>
      </c>
      <c r="B984" s="17" t="s">
        <v>1987</v>
      </c>
      <c r="C984" s="18" t="s">
        <v>15</v>
      </c>
      <c r="D984" s="16" t="s">
        <v>1988</v>
      </c>
      <c r="E984" s="19" t="s">
        <v>18</v>
      </c>
      <c r="F984" s="18">
        <v>200</v>
      </c>
      <c r="G984" s="20">
        <f t="shared" si="203"/>
        <v>0.32</v>
      </c>
      <c r="H984" s="20">
        <f t="shared" si="204"/>
        <v>0.10999999999999999</v>
      </c>
      <c r="I984" s="20">
        <f t="shared" si="205"/>
        <v>86</v>
      </c>
      <c r="J984" s="20">
        <v>35.880000000000003</v>
      </c>
      <c r="K984" s="20">
        <v>4813.2</v>
      </c>
      <c r="L984" s="20">
        <f t="shared" si="198"/>
        <v>103.49</v>
      </c>
      <c r="M984" s="138">
        <f t="shared" ca="1" si="206"/>
        <v>7.6438426888724967E-6</v>
      </c>
    </row>
    <row r="985" spans="1:13" ht="24" customHeight="1" x14ac:dyDescent="0.2">
      <c r="A985" s="137" t="s">
        <v>4547</v>
      </c>
      <c r="B985" s="17" t="s">
        <v>4474</v>
      </c>
      <c r="C985" s="18" t="s">
        <v>15</v>
      </c>
      <c r="D985" s="16" t="s">
        <v>4475</v>
      </c>
      <c r="E985" s="19" t="s">
        <v>54</v>
      </c>
      <c r="F985" s="18">
        <v>68</v>
      </c>
      <c r="G985" s="20">
        <f t="shared" si="203"/>
        <v>4.2300000000000004</v>
      </c>
      <c r="H985" s="20">
        <f t="shared" si="204"/>
        <v>24.98</v>
      </c>
      <c r="I985" s="20">
        <f t="shared" si="205"/>
        <v>1986.28</v>
      </c>
      <c r="J985" s="20">
        <v>35.880000000000003</v>
      </c>
      <c r="K985" s="20">
        <v>4813.2</v>
      </c>
      <c r="L985" s="20">
        <f t="shared" si="198"/>
        <v>2390.2800000000002</v>
      </c>
      <c r="M985" s="138">
        <f t="shared" ca="1" si="206"/>
        <v>1.7654772733943522E-4</v>
      </c>
    </row>
    <row r="986" spans="1:13" ht="26.1" customHeight="1" x14ac:dyDescent="0.2">
      <c r="A986" s="137" t="s">
        <v>4548</v>
      </c>
      <c r="B986" s="17" t="s">
        <v>4476</v>
      </c>
      <c r="C986" s="18" t="s">
        <v>15</v>
      </c>
      <c r="D986" s="16" t="s">
        <v>4477</v>
      </c>
      <c r="E986" s="19" t="s">
        <v>54</v>
      </c>
      <c r="F986" s="18">
        <v>2</v>
      </c>
      <c r="G986" s="20">
        <f t="shared" si="203"/>
        <v>5.43</v>
      </c>
      <c r="H986" s="20">
        <f t="shared" si="204"/>
        <v>643.30000000000007</v>
      </c>
      <c r="I986" s="20">
        <f t="shared" si="205"/>
        <v>1297.46</v>
      </c>
      <c r="J986" s="20">
        <v>35.880000000000003</v>
      </c>
      <c r="K986" s="20">
        <v>4813.2</v>
      </c>
      <c r="L986" s="20">
        <f t="shared" si="198"/>
        <v>1561.36</v>
      </c>
      <c r="M986" s="138">
        <f t="shared" ca="1" si="206"/>
        <v>1.153231251396073E-4</v>
      </c>
    </row>
    <row r="987" spans="1:13" ht="24" customHeight="1" x14ac:dyDescent="0.2">
      <c r="A987" s="137" t="s">
        <v>4549</v>
      </c>
      <c r="B987" s="17" t="s">
        <v>4480</v>
      </c>
      <c r="C987" s="18" t="s">
        <v>15</v>
      </c>
      <c r="D987" s="16" t="s">
        <v>4481</v>
      </c>
      <c r="E987" s="19" t="s">
        <v>18</v>
      </c>
      <c r="F987" s="18">
        <v>2</v>
      </c>
      <c r="G987" s="20">
        <f t="shared" si="203"/>
        <v>3.26</v>
      </c>
      <c r="H987" s="20">
        <f t="shared" si="204"/>
        <v>63.059999999999995</v>
      </c>
      <c r="I987" s="20">
        <f t="shared" si="205"/>
        <v>132.63999999999999</v>
      </c>
      <c r="J987" s="20">
        <v>35.880000000000003</v>
      </c>
      <c r="K987" s="20">
        <v>4813.2</v>
      </c>
      <c r="L987" s="20">
        <f t="shared" si="198"/>
        <v>159.61000000000001</v>
      </c>
      <c r="M987" s="138">
        <f t="shared" ca="1" si="206"/>
        <v>1.1788904547018449E-5</v>
      </c>
    </row>
    <row r="988" spans="1:13" ht="26.1" customHeight="1" x14ac:dyDescent="0.2">
      <c r="A988" s="137" t="s">
        <v>4550</v>
      </c>
      <c r="B988" s="17" t="s">
        <v>4482</v>
      </c>
      <c r="C988" s="18" t="s">
        <v>26</v>
      </c>
      <c r="D988" s="16" t="s">
        <v>4483</v>
      </c>
      <c r="E988" s="19" t="s">
        <v>331</v>
      </c>
      <c r="F988" s="18">
        <v>2</v>
      </c>
      <c r="G988" s="20">
        <f t="shared" si="203"/>
        <v>270.96000000000004</v>
      </c>
      <c r="H988" s="20">
        <f t="shared" si="204"/>
        <v>763.61999999999989</v>
      </c>
      <c r="I988" s="20">
        <f t="shared" si="205"/>
        <v>2069.16</v>
      </c>
      <c r="J988" s="20">
        <v>35.880000000000003</v>
      </c>
      <c r="K988" s="20">
        <v>4813.2</v>
      </c>
      <c r="L988" s="20">
        <f t="shared" si="198"/>
        <v>2490.02</v>
      </c>
      <c r="M988" s="138">
        <f t="shared" ca="1" si="206"/>
        <v>1.8391459244512798E-4</v>
      </c>
    </row>
    <row r="989" spans="1:13" ht="26.1" customHeight="1" x14ac:dyDescent="0.2">
      <c r="A989" s="137" t="s">
        <v>4551</v>
      </c>
      <c r="B989" s="17" t="s">
        <v>4857</v>
      </c>
      <c r="C989" s="18" t="s">
        <v>167</v>
      </c>
      <c r="D989" s="16" t="s">
        <v>4858</v>
      </c>
      <c r="E989" s="19" t="s">
        <v>331</v>
      </c>
      <c r="F989" s="18">
        <v>28</v>
      </c>
      <c r="G989" s="20">
        <f t="shared" si="203"/>
        <v>0</v>
      </c>
      <c r="H989" s="20">
        <f t="shared" si="204"/>
        <v>52.72</v>
      </c>
      <c r="I989" s="20">
        <f t="shared" si="205"/>
        <v>1476.16</v>
      </c>
      <c r="J989" s="20">
        <v>35.880000000000003</v>
      </c>
      <c r="K989" s="20">
        <v>4813.2</v>
      </c>
      <c r="L989" s="20">
        <f t="shared" si="198"/>
        <v>1776.41</v>
      </c>
      <c r="M989" s="138">
        <f t="shared" ca="1" si="206"/>
        <v>1.3120686627635512E-4</v>
      </c>
    </row>
    <row r="990" spans="1:13" ht="24" customHeight="1" x14ac:dyDescent="0.2">
      <c r="A990" s="137" t="s">
        <v>4862</v>
      </c>
      <c r="B990" s="17" t="s">
        <v>4866</v>
      </c>
      <c r="C990" s="18" t="s">
        <v>15</v>
      </c>
      <c r="D990" s="16" t="s">
        <v>4867</v>
      </c>
      <c r="E990" s="19" t="s">
        <v>18</v>
      </c>
      <c r="F990" s="18">
        <v>28</v>
      </c>
      <c r="G990" s="20">
        <f t="shared" si="203"/>
        <v>1.62</v>
      </c>
      <c r="H990" s="20">
        <f t="shared" si="204"/>
        <v>2.17</v>
      </c>
      <c r="I990" s="20">
        <f t="shared" si="205"/>
        <v>106.12</v>
      </c>
      <c r="J990" s="20">
        <v>35.880000000000003</v>
      </c>
      <c r="K990" s="20">
        <v>4813.2</v>
      </c>
      <c r="L990" s="20">
        <f t="shared" si="198"/>
        <v>127.7</v>
      </c>
      <c r="M990" s="138">
        <f t="shared" ca="1" si="206"/>
        <v>9.432009965880933E-6</v>
      </c>
    </row>
    <row r="991" spans="1:13" ht="26.1" customHeight="1" x14ac:dyDescent="0.2">
      <c r="A991" s="136" t="s">
        <v>872</v>
      </c>
      <c r="B991" s="14"/>
      <c r="C991" s="14"/>
      <c r="D991" s="13" t="s">
        <v>873</v>
      </c>
      <c r="E991" s="14"/>
      <c r="F991" s="14"/>
      <c r="G991" s="14"/>
      <c r="H991" s="14"/>
      <c r="I991" s="14"/>
      <c r="J991" s="15"/>
      <c r="K991" s="15"/>
      <c r="L991" s="21">
        <f>SUM(L992,L995,L1003,L1016)</f>
        <v>383076.58999999997</v>
      </c>
      <c r="M991" s="139">
        <f ca="1">SUM(M992,M995,M1003,M1016)</f>
        <v>2.829430081891687E-2</v>
      </c>
    </row>
    <row r="992" spans="1:13" ht="24" customHeight="1" x14ac:dyDescent="0.2">
      <c r="A992" s="140" t="s">
        <v>874</v>
      </c>
      <c r="B992" s="24"/>
      <c r="C992" s="24"/>
      <c r="D992" s="23" t="s">
        <v>875</v>
      </c>
      <c r="E992" s="24"/>
      <c r="F992" s="24"/>
      <c r="G992" s="24"/>
      <c r="H992" s="24"/>
      <c r="I992" s="24"/>
      <c r="J992" s="25"/>
      <c r="K992" s="25"/>
      <c r="L992" s="26">
        <f>SUM(L993:L994)</f>
        <v>416.64</v>
      </c>
      <c r="M992" s="141">
        <f ca="1">SUM(M993:M994)</f>
        <v>3.0773317401602449E-5</v>
      </c>
    </row>
    <row r="993" spans="1:13" ht="26.1" customHeight="1" x14ac:dyDescent="0.2">
      <c r="A993" s="137" t="s">
        <v>876</v>
      </c>
      <c r="B993" s="17" t="s">
        <v>877</v>
      </c>
      <c r="C993" s="18" t="s">
        <v>15</v>
      </c>
      <c r="D993" s="16" t="s">
        <v>878</v>
      </c>
      <c r="E993" s="19" t="s">
        <v>18</v>
      </c>
      <c r="F993" s="18">
        <v>3</v>
      </c>
      <c r="G993" s="20">
        <f>VLOOKUP(A993,ORCA,11,0)</f>
        <v>0</v>
      </c>
      <c r="H993" s="20">
        <f>VLOOKUP(A993,ORCA,12,0)</f>
        <v>61.32</v>
      </c>
      <c r="I993" s="20">
        <f t="shared" ref="I993:I994" si="207">TRUNC((G993+H993)*F993,2)</f>
        <v>183.96</v>
      </c>
      <c r="J993" s="20">
        <v>35.880000000000003</v>
      </c>
      <c r="K993" s="20">
        <v>4813.2</v>
      </c>
      <c r="L993" s="20">
        <f t="shared" ref="L993:L1017" si="208">TRUNC((I993*(1+$M$6)),2)</f>
        <v>221.37</v>
      </c>
      <c r="M993" s="138">
        <f ca="1">L993/L$1838</f>
        <v>1.6350540690266737E-5</v>
      </c>
    </row>
    <row r="994" spans="1:13" ht="24" customHeight="1" x14ac:dyDescent="0.2">
      <c r="A994" s="137" t="s">
        <v>879</v>
      </c>
      <c r="B994" s="17" t="s">
        <v>880</v>
      </c>
      <c r="C994" s="18" t="s">
        <v>15</v>
      </c>
      <c r="D994" s="16" t="s">
        <v>881</v>
      </c>
      <c r="E994" s="19" t="s">
        <v>18</v>
      </c>
      <c r="F994" s="18">
        <v>3</v>
      </c>
      <c r="G994" s="20">
        <f>VLOOKUP(A994,ORCA,11,0)</f>
        <v>0</v>
      </c>
      <c r="H994" s="20">
        <f>VLOOKUP(A994,ORCA,12,0)</f>
        <v>54.09</v>
      </c>
      <c r="I994" s="20">
        <f t="shared" si="207"/>
        <v>162.27000000000001</v>
      </c>
      <c r="J994" s="20">
        <v>35.880000000000003</v>
      </c>
      <c r="K994" s="20">
        <v>4813.2</v>
      </c>
      <c r="L994" s="20">
        <f t="shared" si="208"/>
        <v>195.27</v>
      </c>
      <c r="M994" s="138">
        <f ca="1">L994/L$1838</f>
        <v>1.4422776711335709E-5</v>
      </c>
    </row>
    <row r="995" spans="1:13" ht="24" customHeight="1" x14ac:dyDescent="0.2">
      <c r="A995" s="140" t="s">
        <v>882</v>
      </c>
      <c r="B995" s="24"/>
      <c r="C995" s="24"/>
      <c r="D995" s="23" t="s">
        <v>883</v>
      </c>
      <c r="E995" s="24"/>
      <c r="F995" s="24"/>
      <c r="G995" s="24"/>
      <c r="H995" s="24"/>
      <c r="I995" s="24"/>
      <c r="J995" s="25"/>
      <c r="K995" s="25"/>
      <c r="L995" s="26">
        <f>SUM(L996:L1002)</f>
        <v>42958.78</v>
      </c>
      <c r="M995" s="141">
        <f ca="1">SUM(M996:M1002)</f>
        <v>3.1729650828667697E-3</v>
      </c>
    </row>
    <row r="996" spans="1:13" ht="24" customHeight="1" x14ac:dyDescent="0.2">
      <c r="A996" s="137" t="s">
        <v>884</v>
      </c>
      <c r="B996" s="17" t="s">
        <v>885</v>
      </c>
      <c r="C996" s="18" t="s">
        <v>15</v>
      </c>
      <c r="D996" s="16" t="s">
        <v>886</v>
      </c>
      <c r="E996" s="19" t="s">
        <v>18</v>
      </c>
      <c r="F996" s="18">
        <v>160</v>
      </c>
      <c r="G996" s="20">
        <f t="shared" ref="G996:G1002" si="209">VLOOKUP(A996,ORCA,11,0)</f>
        <v>14.69</v>
      </c>
      <c r="H996" s="20">
        <f t="shared" ref="H996:H1002" si="210">VLOOKUP(A996,ORCA,12,0)</f>
        <v>9.1800000000000015</v>
      </c>
      <c r="I996" s="20">
        <f t="shared" ref="I996:I1002" si="211">TRUNC((G996+H996)*F996,2)</f>
        <v>3819.2</v>
      </c>
      <c r="J996" s="20">
        <v>35.880000000000003</v>
      </c>
      <c r="K996" s="20">
        <v>4813.2</v>
      </c>
      <c r="L996" s="20">
        <f t="shared" si="208"/>
        <v>4596.0200000000004</v>
      </c>
      <c r="M996" s="138">
        <f t="shared" ref="M996:M1002" ca="1" si="212">L996/L$1838</f>
        <v>3.3946520315887308E-4</v>
      </c>
    </row>
    <row r="997" spans="1:13" ht="39" customHeight="1" x14ac:dyDescent="0.2">
      <c r="A997" s="137" t="s">
        <v>887</v>
      </c>
      <c r="B997" s="17" t="s">
        <v>888</v>
      </c>
      <c r="C997" s="18" t="s">
        <v>26</v>
      </c>
      <c r="D997" s="16" t="s">
        <v>889</v>
      </c>
      <c r="E997" s="19" t="s">
        <v>331</v>
      </c>
      <c r="F997" s="18">
        <v>10</v>
      </c>
      <c r="G997" s="20">
        <f t="shared" si="209"/>
        <v>10.050000000000001</v>
      </c>
      <c r="H997" s="20">
        <f t="shared" si="210"/>
        <v>37.33</v>
      </c>
      <c r="I997" s="20">
        <f t="shared" si="211"/>
        <v>473.8</v>
      </c>
      <c r="J997" s="20">
        <v>35.880000000000003</v>
      </c>
      <c r="K997" s="20">
        <v>4813.2</v>
      </c>
      <c r="L997" s="20">
        <f t="shared" si="208"/>
        <v>570.16999999999996</v>
      </c>
      <c r="M997" s="138">
        <f t="shared" ca="1" si="212"/>
        <v>4.2113148960425464E-5</v>
      </c>
    </row>
    <row r="998" spans="1:13" ht="24" customHeight="1" x14ac:dyDescent="0.2">
      <c r="A998" s="137" t="s">
        <v>890</v>
      </c>
      <c r="B998" s="17" t="s">
        <v>891</v>
      </c>
      <c r="C998" s="18" t="s">
        <v>15</v>
      </c>
      <c r="D998" s="16" t="s">
        <v>892</v>
      </c>
      <c r="E998" s="19" t="s">
        <v>18</v>
      </c>
      <c r="F998" s="18">
        <v>10</v>
      </c>
      <c r="G998" s="20">
        <f t="shared" si="209"/>
        <v>7.51</v>
      </c>
      <c r="H998" s="20">
        <f t="shared" si="210"/>
        <v>6.370000000000001</v>
      </c>
      <c r="I998" s="20">
        <f t="shared" si="211"/>
        <v>138.80000000000001</v>
      </c>
      <c r="J998" s="20">
        <v>35.880000000000003</v>
      </c>
      <c r="K998" s="20">
        <v>4813.2</v>
      </c>
      <c r="L998" s="20">
        <f t="shared" si="208"/>
        <v>167.03</v>
      </c>
      <c r="M998" s="138">
        <f t="shared" ca="1" si="212"/>
        <v>1.2336950858270104E-5</v>
      </c>
    </row>
    <row r="999" spans="1:13" ht="51.95" customHeight="1" x14ac:dyDescent="0.2">
      <c r="A999" s="137" t="s">
        <v>893</v>
      </c>
      <c r="B999" s="17" t="s">
        <v>894</v>
      </c>
      <c r="C999" s="18" t="s">
        <v>26</v>
      </c>
      <c r="D999" s="16" t="s">
        <v>895</v>
      </c>
      <c r="E999" s="19" t="s">
        <v>169</v>
      </c>
      <c r="F999" s="18">
        <v>18</v>
      </c>
      <c r="G999" s="20">
        <f t="shared" si="209"/>
        <v>6.37</v>
      </c>
      <c r="H999" s="20">
        <f t="shared" si="210"/>
        <v>14.7</v>
      </c>
      <c r="I999" s="20">
        <f t="shared" si="211"/>
        <v>379.26</v>
      </c>
      <c r="J999" s="20">
        <v>35.880000000000003</v>
      </c>
      <c r="K999" s="20">
        <v>4813.2</v>
      </c>
      <c r="L999" s="20">
        <f t="shared" si="208"/>
        <v>456.4</v>
      </c>
      <c r="M999" s="138">
        <f t="shared" ca="1" si="212"/>
        <v>3.3710018390196227E-5</v>
      </c>
    </row>
    <row r="1000" spans="1:13" ht="24" customHeight="1" x14ac:dyDescent="0.2">
      <c r="A1000" s="137" t="s">
        <v>896</v>
      </c>
      <c r="B1000" s="17" t="s">
        <v>897</v>
      </c>
      <c r="C1000" s="18" t="s">
        <v>26</v>
      </c>
      <c r="D1000" s="16" t="s">
        <v>898</v>
      </c>
      <c r="E1000" s="19" t="s">
        <v>169</v>
      </c>
      <c r="F1000" s="18">
        <v>546</v>
      </c>
      <c r="G1000" s="20">
        <f t="shared" si="209"/>
        <v>11</v>
      </c>
      <c r="H1000" s="20">
        <f t="shared" si="210"/>
        <v>15.54</v>
      </c>
      <c r="I1000" s="20">
        <f t="shared" si="211"/>
        <v>14490.84</v>
      </c>
      <c r="J1000" s="20">
        <v>35.880000000000003</v>
      </c>
      <c r="K1000" s="20">
        <v>4813.2</v>
      </c>
      <c r="L1000" s="20">
        <f t="shared" si="208"/>
        <v>17438.27</v>
      </c>
      <c r="M1000" s="138">
        <f t="shared" ca="1" si="212"/>
        <v>1.2880026345162296E-3</v>
      </c>
    </row>
    <row r="1001" spans="1:13" ht="24" customHeight="1" x14ac:dyDescent="0.2">
      <c r="A1001" s="137" t="s">
        <v>899</v>
      </c>
      <c r="B1001" s="17" t="s">
        <v>900</v>
      </c>
      <c r="C1001" s="18" t="s">
        <v>26</v>
      </c>
      <c r="D1001" s="16" t="s">
        <v>901</v>
      </c>
      <c r="E1001" s="19" t="s">
        <v>169</v>
      </c>
      <c r="F1001" s="18">
        <v>42</v>
      </c>
      <c r="G1001" s="20">
        <f t="shared" si="209"/>
        <v>13.02</v>
      </c>
      <c r="H1001" s="20">
        <f t="shared" si="210"/>
        <v>40.61</v>
      </c>
      <c r="I1001" s="20">
        <f t="shared" si="211"/>
        <v>2252.46</v>
      </c>
      <c r="J1001" s="20">
        <v>35.880000000000003</v>
      </c>
      <c r="K1001" s="20">
        <v>4813.2</v>
      </c>
      <c r="L1001" s="20">
        <f t="shared" si="208"/>
        <v>2710.61</v>
      </c>
      <c r="M1001" s="138">
        <f t="shared" ca="1" si="212"/>
        <v>2.0020752179809333E-4</v>
      </c>
    </row>
    <row r="1002" spans="1:13" ht="24" customHeight="1" x14ac:dyDescent="0.2">
      <c r="A1002" s="137" t="s">
        <v>902</v>
      </c>
      <c r="B1002" s="17" t="s">
        <v>903</v>
      </c>
      <c r="C1002" s="18" t="s">
        <v>26</v>
      </c>
      <c r="D1002" s="16" t="s">
        <v>904</v>
      </c>
      <c r="E1002" s="19" t="s">
        <v>169</v>
      </c>
      <c r="F1002" s="18">
        <v>126</v>
      </c>
      <c r="G1002" s="20">
        <f t="shared" si="209"/>
        <v>15.55</v>
      </c>
      <c r="H1002" s="20">
        <f t="shared" si="210"/>
        <v>96.7</v>
      </c>
      <c r="I1002" s="20">
        <f t="shared" si="211"/>
        <v>14143.5</v>
      </c>
      <c r="J1002" s="20">
        <v>35.880000000000003</v>
      </c>
      <c r="K1002" s="20">
        <v>4813.2</v>
      </c>
      <c r="L1002" s="20">
        <f t="shared" si="208"/>
        <v>17020.28</v>
      </c>
      <c r="M1002" s="138">
        <f t="shared" ca="1" si="212"/>
        <v>1.2571296051846822E-3</v>
      </c>
    </row>
    <row r="1003" spans="1:13" ht="26.25" customHeight="1" x14ac:dyDescent="0.2">
      <c r="A1003" s="140" t="s">
        <v>905</v>
      </c>
      <c r="B1003" s="24"/>
      <c r="C1003" s="24"/>
      <c r="D1003" s="23" t="s">
        <v>906</v>
      </c>
      <c r="E1003" s="24"/>
      <c r="F1003" s="24"/>
      <c r="G1003" s="24"/>
      <c r="H1003" s="24"/>
      <c r="I1003" s="24"/>
      <c r="J1003" s="25"/>
      <c r="K1003" s="25"/>
      <c r="L1003" s="26">
        <f>SUM(L1004:L1015)</f>
        <v>331726.38999999996</v>
      </c>
      <c r="M1003" s="141">
        <f ca="1">SUM(M1004:M1015)</f>
        <v>2.4501539674437786E-2</v>
      </c>
    </row>
    <row r="1004" spans="1:13" ht="24" customHeight="1" x14ac:dyDescent="0.2">
      <c r="A1004" s="137" t="s">
        <v>907</v>
      </c>
      <c r="B1004" s="17" t="s">
        <v>908</v>
      </c>
      <c r="C1004" s="18" t="s">
        <v>15</v>
      </c>
      <c r="D1004" s="16" t="s">
        <v>909</v>
      </c>
      <c r="E1004" s="19" t="s">
        <v>18</v>
      </c>
      <c r="F1004" s="18">
        <v>36</v>
      </c>
      <c r="G1004" s="20">
        <f t="shared" ref="G1004:G1015" si="213">VLOOKUP(A1004,ORCA,11,0)</f>
        <v>214.56</v>
      </c>
      <c r="H1004" s="20">
        <f t="shared" ref="H1004:H1015" si="214">VLOOKUP(A1004,ORCA,12,0)</f>
        <v>140.33999999999997</v>
      </c>
      <c r="I1004" s="20">
        <f t="shared" ref="I1004:I1015" si="215">TRUNC((G1004+H1004)*F1004,2)</f>
        <v>12776.4</v>
      </c>
      <c r="J1004" s="20">
        <v>35.880000000000003</v>
      </c>
      <c r="K1004" s="20">
        <v>4813.2</v>
      </c>
      <c r="L1004" s="20">
        <f t="shared" si="208"/>
        <v>15375.11</v>
      </c>
      <c r="M1004" s="138">
        <f t="shared" ref="M1004:M1015" ca="1" si="216">L1004/L$1838</f>
        <v>1.1356162157127299E-3</v>
      </c>
    </row>
    <row r="1005" spans="1:13" ht="26.1" customHeight="1" x14ac:dyDescent="0.2">
      <c r="A1005" s="137" t="s">
        <v>910</v>
      </c>
      <c r="B1005" s="17" t="s">
        <v>911</v>
      </c>
      <c r="C1005" s="18" t="s">
        <v>15</v>
      </c>
      <c r="D1005" s="16" t="s">
        <v>912</v>
      </c>
      <c r="E1005" s="19" t="s">
        <v>132</v>
      </c>
      <c r="F1005" s="18">
        <v>392</v>
      </c>
      <c r="G1005" s="20">
        <f t="shared" si="213"/>
        <v>31.490000000000002</v>
      </c>
      <c r="H1005" s="20">
        <f t="shared" si="214"/>
        <v>17.14</v>
      </c>
      <c r="I1005" s="20">
        <f t="shared" si="215"/>
        <v>19062.96</v>
      </c>
      <c r="J1005" s="20">
        <v>35.880000000000003</v>
      </c>
      <c r="K1005" s="20">
        <v>4813.2</v>
      </c>
      <c r="L1005" s="20">
        <f t="shared" si="208"/>
        <v>22940.36</v>
      </c>
      <c r="M1005" s="138">
        <f t="shared" ca="1" si="216"/>
        <v>1.6943907920195485E-3</v>
      </c>
    </row>
    <row r="1006" spans="1:13" ht="26.1" customHeight="1" x14ac:dyDescent="0.2">
      <c r="A1006" s="137" t="s">
        <v>913</v>
      </c>
      <c r="B1006" s="17" t="s">
        <v>914</v>
      </c>
      <c r="C1006" s="18" t="s">
        <v>15</v>
      </c>
      <c r="D1006" s="16" t="s">
        <v>915</v>
      </c>
      <c r="E1006" s="19" t="s">
        <v>17</v>
      </c>
      <c r="F1006" s="18">
        <v>391.63</v>
      </c>
      <c r="G1006" s="20">
        <f t="shared" si="213"/>
        <v>59.71</v>
      </c>
      <c r="H1006" s="20">
        <f t="shared" si="214"/>
        <v>477.3</v>
      </c>
      <c r="I1006" s="20">
        <f t="shared" si="215"/>
        <v>210309.22</v>
      </c>
      <c r="J1006" s="20">
        <v>35.880000000000003</v>
      </c>
      <c r="K1006" s="20">
        <v>4813.2</v>
      </c>
      <c r="L1006" s="20">
        <f t="shared" si="208"/>
        <v>253086.11</v>
      </c>
      <c r="M1006" s="138">
        <f t="shared" ca="1" si="216"/>
        <v>1.8693114422443525E-2</v>
      </c>
    </row>
    <row r="1007" spans="1:13" ht="39" customHeight="1" x14ac:dyDescent="0.2">
      <c r="A1007" s="137" t="s">
        <v>916</v>
      </c>
      <c r="B1007" s="17" t="s">
        <v>917</v>
      </c>
      <c r="C1007" s="18" t="s">
        <v>15</v>
      </c>
      <c r="D1007" s="16" t="s">
        <v>918</v>
      </c>
      <c r="E1007" s="19" t="s">
        <v>17</v>
      </c>
      <c r="F1007" s="18">
        <v>20</v>
      </c>
      <c r="G1007" s="20">
        <f t="shared" si="213"/>
        <v>59.71</v>
      </c>
      <c r="H1007" s="20">
        <f t="shared" si="214"/>
        <v>511.8</v>
      </c>
      <c r="I1007" s="20">
        <f t="shared" si="215"/>
        <v>11430.2</v>
      </c>
      <c r="J1007" s="20">
        <v>35.880000000000003</v>
      </c>
      <c r="K1007" s="20">
        <v>4813.2</v>
      </c>
      <c r="L1007" s="20">
        <f t="shared" si="208"/>
        <v>13755.1</v>
      </c>
      <c r="M1007" s="138">
        <f t="shared" ca="1" si="216"/>
        <v>1.0159611611721914E-3</v>
      </c>
    </row>
    <row r="1008" spans="1:13" ht="26.1" customHeight="1" x14ac:dyDescent="0.2">
      <c r="A1008" s="137" t="s">
        <v>919</v>
      </c>
      <c r="B1008" s="17" t="s">
        <v>920</v>
      </c>
      <c r="C1008" s="18" t="s">
        <v>15</v>
      </c>
      <c r="D1008" s="16" t="s">
        <v>921</v>
      </c>
      <c r="E1008" s="19" t="s">
        <v>17</v>
      </c>
      <c r="F1008" s="18">
        <v>12.96</v>
      </c>
      <c r="G1008" s="20">
        <f t="shared" si="213"/>
        <v>14.59</v>
      </c>
      <c r="H1008" s="20">
        <f t="shared" si="214"/>
        <v>69.7</v>
      </c>
      <c r="I1008" s="20">
        <f t="shared" si="215"/>
        <v>1092.3900000000001</v>
      </c>
      <c r="J1008" s="20">
        <v>35.880000000000003</v>
      </c>
      <c r="K1008" s="20">
        <v>4813.2</v>
      </c>
      <c r="L1008" s="20">
        <f t="shared" si="208"/>
        <v>1314.58</v>
      </c>
      <c r="M1008" s="138">
        <f t="shared" ca="1" si="216"/>
        <v>9.7095784345714616E-5</v>
      </c>
    </row>
    <row r="1009" spans="1:13" ht="51.95" customHeight="1" x14ac:dyDescent="0.2">
      <c r="A1009" s="137" t="s">
        <v>3868</v>
      </c>
      <c r="B1009" s="17" t="s">
        <v>3769</v>
      </c>
      <c r="C1009" s="18" t="s">
        <v>26</v>
      </c>
      <c r="D1009" s="16" t="s">
        <v>3770</v>
      </c>
      <c r="E1009" s="19" t="s">
        <v>331</v>
      </c>
      <c r="F1009" s="18">
        <v>5</v>
      </c>
      <c r="G1009" s="20">
        <f t="shared" si="213"/>
        <v>40.450000000000003</v>
      </c>
      <c r="H1009" s="20">
        <f t="shared" si="214"/>
        <v>2242.5600000000004</v>
      </c>
      <c r="I1009" s="20">
        <f t="shared" si="215"/>
        <v>11415.05</v>
      </c>
      <c r="J1009" s="20">
        <v>35.880000000000003</v>
      </c>
      <c r="K1009" s="20">
        <v>4813.2</v>
      </c>
      <c r="L1009" s="20">
        <f t="shared" si="208"/>
        <v>13736.87</v>
      </c>
      <c r="M1009" s="138">
        <f t="shared" ca="1" si="216"/>
        <v>1.0146146808144936E-3</v>
      </c>
    </row>
    <row r="1010" spans="1:13" ht="51.95" customHeight="1" x14ac:dyDescent="0.2">
      <c r="A1010" s="137" t="s">
        <v>3792</v>
      </c>
      <c r="B1010" s="17" t="s">
        <v>3793</v>
      </c>
      <c r="C1010" s="18" t="s">
        <v>26</v>
      </c>
      <c r="D1010" s="16" t="s">
        <v>3791</v>
      </c>
      <c r="E1010" s="19" t="s">
        <v>169</v>
      </c>
      <c r="F1010" s="18">
        <v>9</v>
      </c>
      <c r="G1010" s="20">
        <f t="shared" si="213"/>
        <v>10.130000000000001</v>
      </c>
      <c r="H1010" s="20">
        <f t="shared" si="214"/>
        <v>712.01</v>
      </c>
      <c r="I1010" s="20">
        <f t="shared" si="215"/>
        <v>6499.26</v>
      </c>
      <c r="J1010" s="20">
        <v>35.880000000000003</v>
      </c>
      <c r="K1010" s="20">
        <v>4813.2</v>
      </c>
      <c r="L1010" s="20">
        <f t="shared" si="208"/>
        <v>7821.2</v>
      </c>
      <c r="M1010" s="138">
        <f t="shared" ca="1" si="216"/>
        <v>5.7767921961744684E-4</v>
      </c>
    </row>
    <row r="1011" spans="1:13" ht="51.95" customHeight="1" x14ac:dyDescent="0.2">
      <c r="A1011" s="137" t="s">
        <v>3794</v>
      </c>
      <c r="B1011" s="17" t="s">
        <v>3795</v>
      </c>
      <c r="C1011" s="18" t="s">
        <v>26</v>
      </c>
      <c r="D1011" s="16" t="s">
        <v>3796</v>
      </c>
      <c r="E1011" s="19" t="s">
        <v>169</v>
      </c>
      <c r="F1011" s="18">
        <v>9</v>
      </c>
      <c r="G1011" s="20">
        <f t="shared" si="213"/>
        <v>44.900000000000006</v>
      </c>
      <c r="H1011" s="20">
        <f t="shared" si="214"/>
        <v>73.089999999999989</v>
      </c>
      <c r="I1011" s="20">
        <f t="shared" si="215"/>
        <v>1061.9100000000001</v>
      </c>
      <c r="J1011" s="20">
        <v>35.880000000000003</v>
      </c>
      <c r="K1011" s="20">
        <v>4813.2</v>
      </c>
      <c r="L1011" s="20">
        <f t="shared" si="208"/>
        <v>1277.9000000000001</v>
      </c>
      <c r="M1011" s="138">
        <f t="shared" ca="1" si="216"/>
        <v>9.4386574278772486E-5</v>
      </c>
    </row>
    <row r="1012" spans="1:13" ht="26.1" customHeight="1" x14ac:dyDescent="0.2">
      <c r="A1012" s="137" t="s">
        <v>3797</v>
      </c>
      <c r="B1012" s="17" t="s">
        <v>3798</v>
      </c>
      <c r="C1012" s="18" t="s">
        <v>15</v>
      </c>
      <c r="D1012" s="16" t="s">
        <v>3799</v>
      </c>
      <c r="E1012" s="19" t="s">
        <v>17</v>
      </c>
      <c r="F1012" s="18">
        <v>3.15</v>
      </c>
      <c r="G1012" s="20">
        <f t="shared" si="213"/>
        <v>16.37</v>
      </c>
      <c r="H1012" s="20">
        <f t="shared" si="214"/>
        <v>78.239999999999995</v>
      </c>
      <c r="I1012" s="20">
        <f t="shared" si="215"/>
        <v>298.02</v>
      </c>
      <c r="J1012" s="20">
        <v>35.880000000000003</v>
      </c>
      <c r="K1012" s="20">
        <v>4813.2</v>
      </c>
      <c r="L1012" s="20">
        <f t="shared" si="208"/>
        <v>358.63</v>
      </c>
      <c r="M1012" s="138">
        <f t="shared" ca="1" si="216"/>
        <v>2.6488658841533902E-5</v>
      </c>
    </row>
    <row r="1013" spans="1:13" ht="39" customHeight="1" x14ac:dyDescent="0.2">
      <c r="A1013" s="137" t="s">
        <v>3800</v>
      </c>
      <c r="B1013" s="17" t="s">
        <v>917</v>
      </c>
      <c r="C1013" s="18" t="s">
        <v>15</v>
      </c>
      <c r="D1013" s="16" t="s">
        <v>918</v>
      </c>
      <c r="E1013" s="19" t="s">
        <v>17</v>
      </c>
      <c r="F1013" s="18">
        <v>0.2</v>
      </c>
      <c r="G1013" s="20">
        <f t="shared" si="213"/>
        <v>59.71</v>
      </c>
      <c r="H1013" s="20">
        <f t="shared" si="214"/>
        <v>511.8</v>
      </c>
      <c r="I1013" s="20">
        <f t="shared" si="215"/>
        <v>114.3</v>
      </c>
      <c r="J1013" s="20">
        <v>35.880000000000003</v>
      </c>
      <c r="K1013" s="20">
        <v>4813.2</v>
      </c>
      <c r="L1013" s="20">
        <f t="shared" si="208"/>
        <v>137.54</v>
      </c>
      <c r="M1013" s="138">
        <f t="shared" ca="1" si="216"/>
        <v>1.0158799144144585E-5</v>
      </c>
    </row>
    <row r="1014" spans="1:13" ht="24" customHeight="1" x14ac:dyDescent="0.2">
      <c r="A1014" s="137" t="s">
        <v>3801</v>
      </c>
      <c r="B1014" s="17" t="s">
        <v>3802</v>
      </c>
      <c r="C1014" s="18" t="s">
        <v>15</v>
      </c>
      <c r="D1014" s="16" t="s">
        <v>3803</v>
      </c>
      <c r="E1014" s="19" t="s">
        <v>50</v>
      </c>
      <c r="F1014" s="18">
        <v>0.8</v>
      </c>
      <c r="G1014" s="20">
        <f t="shared" si="213"/>
        <v>23.75</v>
      </c>
      <c r="H1014" s="20">
        <f t="shared" si="214"/>
        <v>155.91</v>
      </c>
      <c r="I1014" s="20">
        <f t="shared" si="215"/>
        <v>143.72</v>
      </c>
      <c r="J1014" s="20">
        <v>35.880000000000003</v>
      </c>
      <c r="K1014" s="20">
        <v>4813.2</v>
      </c>
      <c r="L1014" s="20">
        <f t="shared" si="208"/>
        <v>172.95</v>
      </c>
      <c r="M1014" s="138">
        <f t="shared" ca="1" si="216"/>
        <v>1.2774206136249861E-5</v>
      </c>
    </row>
    <row r="1015" spans="1:13" ht="24" customHeight="1" x14ac:dyDescent="0.2">
      <c r="A1015" s="137" t="s">
        <v>3804</v>
      </c>
      <c r="B1015" s="17" t="s">
        <v>671</v>
      </c>
      <c r="C1015" s="18" t="s">
        <v>15</v>
      </c>
      <c r="D1015" s="16" t="s">
        <v>672</v>
      </c>
      <c r="E1015" s="19" t="s">
        <v>132</v>
      </c>
      <c r="F1015" s="18">
        <v>25</v>
      </c>
      <c r="G1015" s="20">
        <f t="shared" si="213"/>
        <v>30.92</v>
      </c>
      <c r="H1015" s="20">
        <f t="shared" si="214"/>
        <v>27.25</v>
      </c>
      <c r="I1015" s="20">
        <f t="shared" si="215"/>
        <v>1454.25</v>
      </c>
      <c r="J1015" s="20">
        <v>35.880000000000003</v>
      </c>
      <c r="K1015" s="20">
        <v>4813.2</v>
      </c>
      <c r="L1015" s="20">
        <f t="shared" si="208"/>
        <v>1750.04</v>
      </c>
      <c r="M1015" s="138">
        <f t="shared" ca="1" si="216"/>
        <v>1.2925915991143514E-4</v>
      </c>
    </row>
    <row r="1016" spans="1:13" ht="26.1" customHeight="1" x14ac:dyDescent="0.2">
      <c r="A1016" s="140" t="s">
        <v>922</v>
      </c>
      <c r="B1016" s="24"/>
      <c r="C1016" s="24"/>
      <c r="D1016" s="23" t="s">
        <v>923</v>
      </c>
      <c r="E1016" s="24"/>
      <c r="F1016" s="24"/>
      <c r="G1016" s="24"/>
      <c r="H1016" s="24"/>
      <c r="I1016" s="24"/>
      <c r="J1016" s="25"/>
      <c r="K1016" s="25"/>
      <c r="L1016" s="26">
        <f>SUM(L1017)</f>
        <v>7974.78</v>
      </c>
      <c r="M1016" s="141">
        <f ca="1">SUM(M1017)</f>
        <v>5.8902274421071218E-4</v>
      </c>
    </row>
    <row r="1017" spans="1:13" ht="24" customHeight="1" x14ac:dyDescent="0.2">
      <c r="A1017" s="137" t="s">
        <v>924</v>
      </c>
      <c r="B1017" s="17" t="s">
        <v>925</v>
      </c>
      <c r="C1017" s="18" t="s">
        <v>15</v>
      </c>
      <c r="D1017" s="16" t="s">
        <v>926</v>
      </c>
      <c r="E1017" s="19" t="s">
        <v>17</v>
      </c>
      <c r="F1017" s="18">
        <v>208</v>
      </c>
      <c r="G1017" s="20">
        <f>VLOOKUP(A1017,ORCA,11,0)</f>
        <v>11.21</v>
      </c>
      <c r="H1017" s="20">
        <f>VLOOKUP(A1017,ORCA,12,0)</f>
        <v>20.65</v>
      </c>
      <c r="I1017" s="20">
        <f t="shared" ref="I1017" si="217">TRUNC((G1017+H1017)*F1017,2)</f>
        <v>6626.88</v>
      </c>
      <c r="J1017" s="20">
        <v>35.880000000000003</v>
      </c>
      <c r="K1017" s="20">
        <v>4813.2</v>
      </c>
      <c r="L1017" s="20">
        <f t="shared" si="208"/>
        <v>7974.78</v>
      </c>
      <c r="M1017" s="138">
        <f ca="1">L1017/L$1838</f>
        <v>5.8902274421071218E-4</v>
      </c>
    </row>
    <row r="1018" spans="1:13" ht="24" customHeight="1" x14ac:dyDescent="0.2">
      <c r="A1018" s="136" t="s">
        <v>927</v>
      </c>
      <c r="B1018" s="14"/>
      <c r="C1018" s="14"/>
      <c r="D1018" s="13" t="s">
        <v>136</v>
      </c>
      <c r="E1018" s="14"/>
      <c r="F1018" s="14"/>
      <c r="G1018" s="14"/>
      <c r="H1018" s="14"/>
      <c r="I1018" s="14"/>
      <c r="J1018" s="15"/>
      <c r="K1018" s="15"/>
      <c r="L1018" s="21">
        <f>SUM(L1019,L1027,L1031,L1033,L1036,L1048,L1060,L1041)</f>
        <v>186349.19</v>
      </c>
      <c r="M1018" s="139">
        <f ca="1">SUM(M1019,M1027,M1031,M1033,M1036,M1048,M1060,M1041)</f>
        <v>1.3763879539654187E-2</v>
      </c>
    </row>
    <row r="1019" spans="1:13" ht="26.1" customHeight="1" x14ac:dyDescent="0.2">
      <c r="A1019" s="140" t="s">
        <v>928</v>
      </c>
      <c r="B1019" s="24"/>
      <c r="C1019" s="24"/>
      <c r="D1019" s="23" t="s">
        <v>929</v>
      </c>
      <c r="E1019" s="24"/>
      <c r="F1019" s="24"/>
      <c r="G1019" s="24"/>
      <c r="H1019" s="24"/>
      <c r="I1019" s="24"/>
      <c r="J1019" s="25"/>
      <c r="K1019" s="25"/>
      <c r="L1019" s="26">
        <f>SUM(L1020,L1023,L1025)</f>
        <v>12785.300000000001</v>
      </c>
      <c r="M1019" s="141">
        <f ca="1">SUM(M1020,M1023,M1025)</f>
        <v>9.4433106512746676E-4</v>
      </c>
    </row>
    <row r="1020" spans="1:13" ht="26.1" customHeight="1" x14ac:dyDescent="0.2">
      <c r="A1020" s="142" t="s">
        <v>930</v>
      </c>
      <c r="B1020" s="28"/>
      <c r="C1020" s="28"/>
      <c r="D1020" s="27" t="s">
        <v>151</v>
      </c>
      <c r="E1020" s="28"/>
      <c r="F1020" s="28"/>
      <c r="G1020" s="28"/>
      <c r="H1020" s="28"/>
      <c r="I1020" s="28"/>
      <c r="J1020" s="29"/>
      <c r="K1020" s="29"/>
      <c r="L1020" s="30">
        <f>SUM(L1021:L1022)</f>
        <v>2240.48</v>
      </c>
      <c r="M1020" s="143">
        <f ca="1">SUM(M1021:M1022)</f>
        <v>1.6548339615001496E-4</v>
      </c>
    </row>
    <row r="1021" spans="1:13" ht="24" customHeight="1" x14ac:dyDescent="0.2">
      <c r="A1021" s="137" t="s">
        <v>931</v>
      </c>
      <c r="B1021" s="17" t="s">
        <v>757</v>
      </c>
      <c r="C1021" s="18" t="s">
        <v>15</v>
      </c>
      <c r="D1021" s="16" t="s">
        <v>932</v>
      </c>
      <c r="E1021" s="19" t="s">
        <v>17</v>
      </c>
      <c r="F1021" s="18">
        <v>0.8</v>
      </c>
      <c r="G1021" s="20">
        <f>VLOOKUP(A1021,ORCA,11,0)</f>
        <v>27.700000000000003</v>
      </c>
      <c r="H1021" s="20">
        <f>VLOOKUP(A1021,ORCA,12,0)</f>
        <v>31.059999999999995</v>
      </c>
      <c r="I1021" s="20">
        <f t="shared" ref="I1021:I1022" si="218">TRUNC((G1021+H1021)*F1021,2)</f>
        <v>47</v>
      </c>
      <c r="J1021" s="20">
        <v>35.880000000000003</v>
      </c>
      <c r="K1021" s="20">
        <v>4813.2</v>
      </c>
      <c r="L1021" s="20">
        <f t="shared" ref="L1021:L1035" si="219">TRUNC((I1021*(1+$M$6)),2)</f>
        <v>56.55</v>
      </c>
      <c r="M1021" s="138">
        <f ca="1">L1021/L$1838</f>
        <v>4.1768219543505617E-6</v>
      </c>
    </row>
    <row r="1022" spans="1:13" ht="24" customHeight="1" x14ac:dyDescent="0.2">
      <c r="A1022" s="137" t="s">
        <v>935</v>
      </c>
      <c r="B1022" s="17" t="s">
        <v>936</v>
      </c>
      <c r="C1022" s="18" t="s">
        <v>26</v>
      </c>
      <c r="D1022" s="16" t="s">
        <v>937</v>
      </c>
      <c r="E1022" s="19" t="s">
        <v>17</v>
      </c>
      <c r="F1022" s="18">
        <v>18.600000000000001</v>
      </c>
      <c r="G1022" s="20">
        <f>VLOOKUP(A1022,ORCA,11,0)</f>
        <v>15.120000000000001</v>
      </c>
      <c r="H1022" s="20">
        <f>VLOOKUP(A1022,ORCA,12,0)</f>
        <v>82.449999999999989</v>
      </c>
      <c r="I1022" s="20">
        <f t="shared" si="218"/>
        <v>1814.8</v>
      </c>
      <c r="J1022" s="20">
        <v>35.880000000000003</v>
      </c>
      <c r="K1022" s="20">
        <v>4813.2</v>
      </c>
      <c r="L1022" s="20">
        <f t="shared" si="219"/>
        <v>2183.9299999999998</v>
      </c>
      <c r="M1022" s="138">
        <f ca="1">L1022/L$1838</f>
        <v>1.6130657419566441E-4</v>
      </c>
    </row>
    <row r="1023" spans="1:13" ht="24" customHeight="1" x14ac:dyDescent="0.2">
      <c r="A1023" s="142" t="s">
        <v>938</v>
      </c>
      <c r="B1023" s="28"/>
      <c r="C1023" s="28"/>
      <c r="D1023" s="27" t="s">
        <v>939</v>
      </c>
      <c r="E1023" s="28"/>
      <c r="F1023" s="28"/>
      <c r="G1023" s="28"/>
      <c r="H1023" s="28"/>
      <c r="I1023" s="28"/>
      <c r="J1023" s="29"/>
      <c r="K1023" s="29"/>
      <c r="L1023" s="30">
        <f>SUM(L1024)</f>
        <v>10462.370000000001</v>
      </c>
      <c r="M1023" s="143">
        <f ca="1">SUM(M1024)</f>
        <v>7.727578551819398E-4</v>
      </c>
    </row>
    <row r="1024" spans="1:13" ht="33" customHeight="1" x14ac:dyDescent="0.2">
      <c r="A1024" s="137" t="s">
        <v>940</v>
      </c>
      <c r="B1024" s="17" t="s">
        <v>941</v>
      </c>
      <c r="C1024" s="18" t="s">
        <v>15</v>
      </c>
      <c r="D1024" s="16" t="s">
        <v>942</v>
      </c>
      <c r="E1024" s="19" t="s">
        <v>17</v>
      </c>
      <c r="F1024" s="18">
        <v>20.88</v>
      </c>
      <c r="G1024" s="20">
        <f>VLOOKUP(A1024,ORCA,11,0)</f>
        <v>51.46</v>
      </c>
      <c r="H1024" s="20">
        <f>VLOOKUP(A1024,ORCA,12,0)</f>
        <v>364.92</v>
      </c>
      <c r="I1024" s="20">
        <f t="shared" ref="I1024" si="220">TRUNC((G1024+H1024)*F1024,2)</f>
        <v>8694.01</v>
      </c>
      <c r="J1024" s="20">
        <v>35.880000000000003</v>
      </c>
      <c r="K1024" s="20">
        <v>4813.2</v>
      </c>
      <c r="L1024" s="20">
        <f t="shared" si="219"/>
        <v>10462.370000000001</v>
      </c>
      <c r="M1024" s="138">
        <f ca="1">L1024/L$1838</f>
        <v>7.727578551819398E-4</v>
      </c>
    </row>
    <row r="1025" spans="1:13" ht="24" customHeight="1" x14ac:dyDescent="0.2">
      <c r="A1025" s="142" t="s">
        <v>943</v>
      </c>
      <c r="B1025" s="28"/>
      <c r="C1025" s="28"/>
      <c r="D1025" s="27" t="s">
        <v>143</v>
      </c>
      <c r="E1025" s="28"/>
      <c r="F1025" s="28"/>
      <c r="G1025" s="28"/>
      <c r="H1025" s="28"/>
      <c r="I1025" s="28"/>
      <c r="J1025" s="29"/>
      <c r="K1025" s="29"/>
      <c r="L1025" s="30">
        <f>SUM(L1026)</f>
        <v>82.45</v>
      </c>
      <c r="M1025" s="143">
        <f ca="1">SUM(M1026)</f>
        <v>6.0898137955120042E-6</v>
      </c>
    </row>
    <row r="1026" spans="1:13" ht="24" customHeight="1" x14ac:dyDescent="0.2">
      <c r="A1026" s="137" t="s">
        <v>944</v>
      </c>
      <c r="B1026" s="17" t="s">
        <v>945</v>
      </c>
      <c r="C1026" s="18" t="s">
        <v>569</v>
      </c>
      <c r="D1026" s="16" t="s">
        <v>946</v>
      </c>
      <c r="E1026" s="19" t="s">
        <v>132</v>
      </c>
      <c r="F1026" s="18">
        <v>1</v>
      </c>
      <c r="G1026" s="20">
        <f>VLOOKUP(A1026,ORCA,11,0)</f>
        <v>7.79</v>
      </c>
      <c r="H1026" s="20">
        <f>VLOOKUP(A1026,ORCA,12,0)</f>
        <v>60.73</v>
      </c>
      <c r="I1026" s="20">
        <f t="shared" ref="I1026" si="221">TRUNC((G1026+H1026)*F1026,2)</f>
        <v>68.52</v>
      </c>
      <c r="J1026" s="20">
        <v>35.880000000000003</v>
      </c>
      <c r="K1026" s="20">
        <v>4813.2</v>
      </c>
      <c r="L1026" s="20">
        <f t="shared" si="219"/>
        <v>82.45</v>
      </c>
      <c r="M1026" s="138">
        <f ca="1">L1026/L$1838</f>
        <v>6.0898137955120042E-6</v>
      </c>
    </row>
    <row r="1027" spans="1:13" ht="30.75" customHeight="1" x14ac:dyDescent="0.2">
      <c r="A1027" s="140" t="s">
        <v>947</v>
      </c>
      <c r="B1027" s="24"/>
      <c r="C1027" s="24"/>
      <c r="D1027" s="23" t="s">
        <v>948</v>
      </c>
      <c r="E1027" s="24"/>
      <c r="F1027" s="24"/>
      <c r="G1027" s="24"/>
      <c r="H1027" s="24"/>
      <c r="I1027" s="24"/>
      <c r="J1027" s="25"/>
      <c r="K1027" s="25"/>
      <c r="L1027" s="26">
        <f>SUM(L1028:L1030)</f>
        <v>20264.759999999998</v>
      </c>
      <c r="M1027" s="141">
        <f ca="1">SUM(M1028:M1030)</f>
        <v>1.4967691329380213E-3</v>
      </c>
    </row>
    <row r="1028" spans="1:13" ht="39" customHeight="1" x14ac:dyDescent="0.2">
      <c r="A1028" s="137" t="s">
        <v>949</v>
      </c>
      <c r="B1028" s="17" t="s">
        <v>599</v>
      </c>
      <c r="C1028" s="18" t="s">
        <v>26</v>
      </c>
      <c r="D1028" s="16" t="s">
        <v>600</v>
      </c>
      <c r="E1028" s="19" t="s">
        <v>17</v>
      </c>
      <c r="F1028" s="18">
        <v>129.4</v>
      </c>
      <c r="G1028" s="20">
        <f>VLOOKUP(A1028,ORCA,11,0)</f>
        <v>27.2</v>
      </c>
      <c r="H1028" s="20">
        <f>VLOOKUP(A1028,ORCA,12,0)</f>
        <v>71.95</v>
      </c>
      <c r="I1028" s="20">
        <f t="shared" ref="I1028:I1030" si="222">TRUNC((G1028+H1028)*F1028,2)</f>
        <v>12830.01</v>
      </c>
      <c r="J1028" s="20">
        <v>35.880000000000003</v>
      </c>
      <c r="K1028" s="20">
        <v>4813.2</v>
      </c>
      <c r="L1028" s="20">
        <f t="shared" si="219"/>
        <v>15439.63</v>
      </c>
      <c r="M1028" s="138">
        <f ca="1">L1028/L$1838</f>
        <v>1.1403817073571984E-3</v>
      </c>
    </row>
    <row r="1029" spans="1:13" ht="24" customHeight="1" x14ac:dyDescent="0.2">
      <c r="A1029" s="137" t="s">
        <v>950</v>
      </c>
      <c r="B1029" s="17" t="s">
        <v>951</v>
      </c>
      <c r="C1029" s="18" t="s">
        <v>15</v>
      </c>
      <c r="D1029" s="16" t="s">
        <v>952</v>
      </c>
      <c r="E1029" s="19" t="s">
        <v>17</v>
      </c>
      <c r="F1029" s="18">
        <v>129.4</v>
      </c>
      <c r="G1029" s="20">
        <f>VLOOKUP(A1029,ORCA,11,0)</f>
        <v>11.79</v>
      </c>
      <c r="H1029" s="20">
        <f>VLOOKUP(A1029,ORCA,12,0)</f>
        <v>11.970000000000002</v>
      </c>
      <c r="I1029" s="20">
        <f t="shared" si="222"/>
        <v>3074.54</v>
      </c>
      <c r="J1029" s="20">
        <v>35.880000000000003</v>
      </c>
      <c r="K1029" s="20">
        <v>4813.2</v>
      </c>
      <c r="L1029" s="20">
        <f t="shared" si="219"/>
        <v>3699.9</v>
      </c>
      <c r="M1029" s="138">
        <f ca="1">L1029/L$1838</f>
        <v>2.7327716266846409E-4</v>
      </c>
    </row>
    <row r="1030" spans="1:13" ht="26.1" customHeight="1" x14ac:dyDescent="0.2">
      <c r="A1030" s="137" t="s">
        <v>953</v>
      </c>
      <c r="B1030" s="17" t="s">
        <v>954</v>
      </c>
      <c r="C1030" s="18" t="s">
        <v>15</v>
      </c>
      <c r="D1030" s="16" t="s">
        <v>955</v>
      </c>
      <c r="E1030" s="19" t="s">
        <v>17</v>
      </c>
      <c r="F1030" s="18">
        <v>55.46</v>
      </c>
      <c r="G1030" s="20">
        <f>VLOOKUP(A1030,ORCA,11,0)</f>
        <v>2.2399999999999998</v>
      </c>
      <c r="H1030" s="20">
        <f>VLOOKUP(A1030,ORCA,12,0)</f>
        <v>14.62</v>
      </c>
      <c r="I1030" s="20">
        <f t="shared" si="222"/>
        <v>935.05</v>
      </c>
      <c r="J1030" s="20">
        <v>35.880000000000003</v>
      </c>
      <c r="K1030" s="20">
        <v>4813.2</v>
      </c>
      <c r="L1030" s="20">
        <f t="shared" si="219"/>
        <v>1125.23</v>
      </c>
      <c r="M1030" s="138">
        <f ca="1">L1030/L$1838</f>
        <v>8.3110262912358682E-5</v>
      </c>
    </row>
    <row r="1031" spans="1:13" ht="26.1" customHeight="1" x14ac:dyDescent="0.2">
      <c r="A1031" s="140" t="s">
        <v>956</v>
      </c>
      <c r="B1031" s="24"/>
      <c r="C1031" s="24"/>
      <c r="D1031" s="23" t="s">
        <v>171</v>
      </c>
      <c r="E1031" s="24"/>
      <c r="F1031" s="24"/>
      <c r="G1031" s="24"/>
      <c r="H1031" s="24"/>
      <c r="I1031" s="24"/>
      <c r="J1031" s="25"/>
      <c r="K1031" s="25"/>
      <c r="L1031" s="26">
        <f>SUM(L1032:L1032)</f>
        <v>4615.09</v>
      </c>
      <c r="M1031" s="141">
        <f ca="1">SUM(M1032:M1032)</f>
        <v>3.4087372649520314E-4</v>
      </c>
    </row>
    <row r="1032" spans="1:13" ht="24" customHeight="1" x14ac:dyDescent="0.2">
      <c r="A1032" s="137" t="s">
        <v>957</v>
      </c>
      <c r="B1032" s="17" t="s">
        <v>958</v>
      </c>
      <c r="C1032" s="18" t="s">
        <v>15</v>
      </c>
      <c r="D1032" s="16" t="s">
        <v>959</v>
      </c>
      <c r="E1032" s="19" t="s">
        <v>17</v>
      </c>
      <c r="F1032" s="18">
        <v>55.46</v>
      </c>
      <c r="G1032" s="20">
        <f>VLOOKUP(A1032,ORCA,11,0)</f>
        <v>24.549999999999997</v>
      </c>
      <c r="H1032" s="20">
        <f>VLOOKUP(A1032,ORCA,12,0)</f>
        <v>44.600000000000009</v>
      </c>
      <c r="I1032" s="20">
        <f t="shared" ref="I1032" si="223">TRUNC((G1032+H1032)*F1032,2)</f>
        <v>3835.05</v>
      </c>
      <c r="J1032" s="20">
        <v>35.880000000000003</v>
      </c>
      <c r="K1032" s="20">
        <v>4813.2</v>
      </c>
      <c r="L1032" s="20">
        <f t="shared" si="219"/>
        <v>4615.09</v>
      </c>
      <c r="M1032" s="138">
        <f ca="1">L1032/L$1838</f>
        <v>3.4087372649520314E-4</v>
      </c>
    </row>
    <row r="1033" spans="1:13" ht="26.1" customHeight="1" x14ac:dyDescent="0.2">
      <c r="A1033" s="140" t="s">
        <v>960</v>
      </c>
      <c r="B1033" s="24"/>
      <c r="C1033" s="24"/>
      <c r="D1033" s="23" t="s">
        <v>161</v>
      </c>
      <c r="E1033" s="24"/>
      <c r="F1033" s="24"/>
      <c r="G1033" s="24"/>
      <c r="H1033" s="24"/>
      <c r="I1033" s="24"/>
      <c r="J1033" s="25"/>
      <c r="K1033" s="25"/>
      <c r="L1033" s="26">
        <f>SUM(L1034:L1035)</f>
        <v>30135.85</v>
      </c>
      <c r="M1033" s="141">
        <f ca="1">SUM(M1034:M1035)</f>
        <v>2.2258546400179555E-3</v>
      </c>
    </row>
    <row r="1034" spans="1:13" ht="24" customHeight="1" x14ac:dyDescent="0.2">
      <c r="A1034" s="137" t="s">
        <v>961</v>
      </c>
      <c r="B1034" s="17" t="s">
        <v>962</v>
      </c>
      <c r="C1034" s="18" t="s">
        <v>15</v>
      </c>
      <c r="D1034" s="16" t="s">
        <v>963</v>
      </c>
      <c r="E1034" s="19" t="s">
        <v>17</v>
      </c>
      <c r="F1034" s="18">
        <v>351.97</v>
      </c>
      <c r="G1034" s="20">
        <f>VLOOKUP(A1034,ORCA,11,0)</f>
        <v>11.24</v>
      </c>
      <c r="H1034" s="20">
        <f>VLOOKUP(A1034,ORCA,12,0)</f>
        <v>50.519999999999996</v>
      </c>
      <c r="I1034" s="20">
        <f t="shared" ref="I1034:I1035" si="224">TRUNC((G1034+H1034)*F1034,2)</f>
        <v>21737.66</v>
      </c>
      <c r="J1034" s="20">
        <v>35.880000000000003</v>
      </c>
      <c r="K1034" s="20">
        <v>4813.2</v>
      </c>
      <c r="L1034" s="20">
        <f t="shared" si="219"/>
        <v>26159.1</v>
      </c>
      <c r="M1034" s="138">
        <f ca="1">L1034/L$1838</f>
        <v>1.9321291456419413E-3</v>
      </c>
    </row>
    <row r="1035" spans="1:13" ht="26.1" customHeight="1" x14ac:dyDescent="0.2">
      <c r="A1035" s="137" t="s">
        <v>964</v>
      </c>
      <c r="B1035" s="17" t="s">
        <v>965</v>
      </c>
      <c r="C1035" s="18" t="s">
        <v>15</v>
      </c>
      <c r="D1035" s="16" t="s">
        <v>966</v>
      </c>
      <c r="E1035" s="19" t="s">
        <v>17</v>
      </c>
      <c r="F1035" s="18">
        <v>46.4</v>
      </c>
      <c r="G1035" s="20">
        <f>VLOOKUP(A1035,ORCA,11,0)</f>
        <v>11.24</v>
      </c>
      <c r="H1035" s="20">
        <f>VLOOKUP(A1035,ORCA,12,0)</f>
        <v>59.98</v>
      </c>
      <c r="I1035" s="20">
        <f t="shared" si="224"/>
        <v>3304.6</v>
      </c>
      <c r="J1035" s="20">
        <v>35.880000000000003</v>
      </c>
      <c r="K1035" s="20">
        <v>4813.2</v>
      </c>
      <c r="L1035" s="20">
        <f t="shared" si="219"/>
        <v>3976.75</v>
      </c>
      <c r="M1035" s="138">
        <f ca="1">L1035/L$1838</f>
        <v>2.9372549437601414E-4</v>
      </c>
    </row>
    <row r="1036" spans="1:13" ht="24" customHeight="1" x14ac:dyDescent="0.2">
      <c r="A1036" s="140" t="s">
        <v>967</v>
      </c>
      <c r="B1036" s="24"/>
      <c r="C1036" s="24"/>
      <c r="D1036" s="23" t="s">
        <v>968</v>
      </c>
      <c r="E1036" s="24"/>
      <c r="F1036" s="24"/>
      <c r="G1036" s="24"/>
      <c r="H1036" s="24"/>
      <c r="I1036" s="24"/>
      <c r="J1036" s="25"/>
      <c r="K1036" s="25"/>
      <c r="L1036" s="26">
        <f>SUM(L1037)</f>
        <v>26718.399999999998</v>
      </c>
      <c r="M1036" s="141">
        <f ca="1">SUM(M1037)</f>
        <v>1.9734394289145901E-3</v>
      </c>
    </row>
    <row r="1037" spans="1:13" ht="24" customHeight="1" x14ac:dyDescent="0.2">
      <c r="A1037" s="142" t="s">
        <v>969</v>
      </c>
      <c r="B1037" s="28"/>
      <c r="C1037" s="28"/>
      <c r="D1037" s="27" t="s">
        <v>970</v>
      </c>
      <c r="E1037" s="28"/>
      <c r="F1037" s="28"/>
      <c r="G1037" s="28"/>
      <c r="H1037" s="28"/>
      <c r="I1037" s="28"/>
      <c r="J1037" s="29"/>
      <c r="K1037" s="29"/>
      <c r="L1037" s="30">
        <f>SUM(L1038:L1040)</f>
        <v>26718.399999999998</v>
      </c>
      <c r="M1037" s="143">
        <f ca="1">SUM(M1038:M1040)</f>
        <v>1.9734394289145901E-3</v>
      </c>
    </row>
    <row r="1038" spans="1:13" ht="39" customHeight="1" x14ac:dyDescent="0.2">
      <c r="A1038" s="137" t="s">
        <v>971</v>
      </c>
      <c r="B1038" s="17" t="s">
        <v>760</v>
      </c>
      <c r="C1038" s="18" t="s">
        <v>15</v>
      </c>
      <c r="D1038" s="16" t="s">
        <v>761</v>
      </c>
      <c r="E1038" s="19" t="s">
        <v>17</v>
      </c>
      <c r="F1038" s="18">
        <v>258.8</v>
      </c>
      <c r="G1038" s="20">
        <f>VLOOKUP(A1038,ORCA,11,0)</f>
        <v>3</v>
      </c>
      <c r="H1038" s="20">
        <f>VLOOKUP(A1038,ORCA,12,0)</f>
        <v>2.1799999999999997</v>
      </c>
      <c r="I1038" s="20">
        <f t="shared" ref="I1038:I1040" si="225">TRUNC((G1038+H1038)*F1038,2)</f>
        <v>1340.58</v>
      </c>
      <c r="J1038" s="20">
        <v>35.880000000000003</v>
      </c>
      <c r="K1038" s="20">
        <v>4813.2</v>
      </c>
      <c r="L1038" s="20">
        <f t="shared" ref="L1038:L1059" si="226">TRUNC((I1038*(1+$M$6)),2)</f>
        <v>1613.25</v>
      </c>
      <c r="M1038" s="138">
        <f ca="1">L1038/L$1838</f>
        <v>1.1915575628392651E-4</v>
      </c>
    </row>
    <row r="1039" spans="1:13" ht="26.1" customHeight="1" x14ac:dyDescent="0.2">
      <c r="A1039" s="137" t="s">
        <v>972</v>
      </c>
      <c r="B1039" s="17" t="s">
        <v>973</v>
      </c>
      <c r="C1039" s="18" t="s">
        <v>15</v>
      </c>
      <c r="D1039" s="16" t="s">
        <v>974</v>
      </c>
      <c r="E1039" s="19" t="s">
        <v>17</v>
      </c>
      <c r="F1039" s="18">
        <v>258.8</v>
      </c>
      <c r="G1039" s="20">
        <f>VLOOKUP(A1039,ORCA,11,0)</f>
        <v>12.09</v>
      </c>
      <c r="H1039" s="20">
        <f>VLOOKUP(A1039,ORCA,12,0)</f>
        <v>8.82</v>
      </c>
      <c r="I1039" s="20">
        <f t="shared" si="225"/>
        <v>5411.5</v>
      </c>
      <c r="J1039" s="20">
        <v>35.880000000000003</v>
      </c>
      <c r="K1039" s="20">
        <v>4813.2</v>
      </c>
      <c r="L1039" s="20">
        <f t="shared" si="226"/>
        <v>6512.19</v>
      </c>
      <c r="M1039" s="138">
        <f ca="1">L1039/L$1838</f>
        <v>4.8099483930861512E-4</v>
      </c>
    </row>
    <row r="1040" spans="1:13" ht="24" customHeight="1" x14ac:dyDescent="0.2">
      <c r="A1040" s="137" t="s">
        <v>975</v>
      </c>
      <c r="B1040" s="17" t="s">
        <v>976</v>
      </c>
      <c r="C1040" s="18" t="s">
        <v>26</v>
      </c>
      <c r="D1040" s="16" t="s">
        <v>977</v>
      </c>
      <c r="E1040" s="19" t="s">
        <v>17</v>
      </c>
      <c r="F1040" s="18">
        <v>258.8</v>
      </c>
      <c r="G1040" s="20">
        <f>VLOOKUP(A1040,ORCA,11,0)</f>
        <v>28.96</v>
      </c>
      <c r="H1040" s="20">
        <f>VLOOKUP(A1040,ORCA,12,0)</f>
        <v>30.740000000000002</v>
      </c>
      <c r="I1040" s="20">
        <f t="shared" si="225"/>
        <v>15450.36</v>
      </c>
      <c r="J1040" s="20">
        <v>35.880000000000003</v>
      </c>
      <c r="K1040" s="20">
        <v>4813.2</v>
      </c>
      <c r="L1040" s="20">
        <f t="shared" si="226"/>
        <v>18592.96</v>
      </c>
      <c r="M1040" s="138">
        <f ca="1">L1040/L$1838</f>
        <v>1.3732888333220482E-3</v>
      </c>
    </row>
    <row r="1041" spans="1:13" ht="24" customHeight="1" x14ac:dyDescent="0.2">
      <c r="A1041" s="140" t="s">
        <v>3636</v>
      </c>
      <c r="B1041" s="24"/>
      <c r="C1041" s="24"/>
      <c r="D1041" s="23" t="s">
        <v>176</v>
      </c>
      <c r="E1041" s="24"/>
      <c r="F1041" s="24"/>
      <c r="G1041" s="24"/>
      <c r="H1041" s="24"/>
      <c r="I1041" s="24"/>
      <c r="J1041" s="25"/>
      <c r="K1041" s="25"/>
      <c r="L1041" s="26">
        <f>SUM(L1042:L1043)+L1044</f>
        <v>21006.31</v>
      </c>
      <c r="M1041" s="141">
        <f ca="1">SUM(M1042:M1043)+M1044</f>
        <v>1.5515405267532054E-3</v>
      </c>
    </row>
    <row r="1042" spans="1:13" ht="24" customHeight="1" x14ac:dyDescent="0.2">
      <c r="A1042" s="137" t="s">
        <v>3637</v>
      </c>
      <c r="B1042" s="17" t="s">
        <v>996</v>
      </c>
      <c r="C1042" s="18" t="s">
        <v>15</v>
      </c>
      <c r="D1042" s="16" t="s">
        <v>997</v>
      </c>
      <c r="E1042" s="19" t="s">
        <v>17</v>
      </c>
      <c r="F1042" s="18">
        <v>14.04</v>
      </c>
      <c r="G1042" s="20">
        <f>VLOOKUP(A1042,ORCA,11,0)</f>
        <v>39.74</v>
      </c>
      <c r="H1042" s="20">
        <f>VLOOKUP(A1042,ORCA,12,0)</f>
        <v>651.52</v>
      </c>
      <c r="I1042" s="20">
        <f t="shared" ref="I1042:I1043" si="227">TRUNC((G1042+H1042)*F1042,2)</f>
        <v>9705.2900000000009</v>
      </c>
      <c r="J1042" s="20">
        <v>35.880000000000003</v>
      </c>
      <c r="K1042" s="20">
        <v>4813.2</v>
      </c>
      <c r="L1042" s="20">
        <f t="shared" si="226"/>
        <v>11679.34</v>
      </c>
      <c r="M1042" s="138">
        <f ca="1">L1042/L$1838</f>
        <v>8.6264409768920772E-4</v>
      </c>
    </row>
    <row r="1043" spans="1:13" ht="24" customHeight="1" x14ac:dyDescent="0.2">
      <c r="A1043" s="137" t="s">
        <v>3638</v>
      </c>
      <c r="B1043" s="17">
        <v>180506</v>
      </c>
      <c r="C1043" s="18" t="s">
        <v>15</v>
      </c>
      <c r="D1043" s="16" t="s">
        <v>3609</v>
      </c>
      <c r="E1043" s="19" t="s">
        <v>17</v>
      </c>
      <c r="F1043" s="18">
        <v>16.55</v>
      </c>
      <c r="G1043" s="20">
        <f>VLOOKUP(A1043,ORCA,11,0)</f>
        <v>39.74</v>
      </c>
      <c r="H1043" s="20">
        <f>VLOOKUP(A1043,ORCA,12,0)</f>
        <v>274.55</v>
      </c>
      <c r="I1043" s="20">
        <f t="shared" si="227"/>
        <v>5201.49</v>
      </c>
      <c r="J1043" s="20">
        <v>35.880000000000003</v>
      </c>
      <c r="K1043" s="20">
        <v>4813.2</v>
      </c>
      <c r="L1043" s="20">
        <f t="shared" si="226"/>
        <v>6259.47</v>
      </c>
      <c r="M1043" s="138">
        <f ca="1">L1043/L$1838</f>
        <v>4.6232876602296579E-4</v>
      </c>
    </row>
    <row r="1044" spans="1:13" ht="24" customHeight="1" x14ac:dyDescent="0.2">
      <c r="A1044" s="142" t="s">
        <v>3639</v>
      </c>
      <c r="B1044" s="28"/>
      <c r="C1044" s="28"/>
      <c r="D1044" s="27" t="s">
        <v>3635</v>
      </c>
      <c r="E1044" s="28"/>
      <c r="F1044" s="28"/>
      <c r="G1044" s="28"/>
      <c r="H1044" s="28"/>
      <c r="I1044" s="28"/>
      <c r="J1044" s="29"/>
      <c r="K1044" s="29"/>
      <c r="L1044" s="30">
        <f>SUM(L1045:L1047)</f>
        <v>3067.5</v>
      </c>
      <c r="M1044" s="143">
        <f ca="1">SUM(M1045:M1047)</f>
        <v>2.265676630410318E-4</v>
      </c>
    </row>
    <row r="1045" spans="1:13" ht="26.1" customHeight="1" x14ac:dyDescent="0.2">
      <c r="A1045" s="137" t="s">
        <v>3640</v>
      </c>
      <c r="B1045" s="17" t="s">
        <v>1246</v>
      </c>
      <c r="C1045" s="18" t="s">
        <v>26</v>
      </c>
      <c r="D1045" s="16" t="s">
        <v>1247</v>
      </c>
      <c r="E1045" s="19" t="s">
        <v>17</v>
      </c>
      <c r="F1045" s="18">
        <v>30.59</v>
      </c>
      <c r="G1045" s="20">
        <f>VLOOKUP(A1045,ORCA,11,0)</f>
        <v>7.79</v>
      </c>
      <c r="H1045" s="20">
        <f>VLOOKUP(A1045,ORCA,12,0)</f>
        <v>0.81</v>
      </c>
      <c r="I1045" s="20">
        <f t="shared" ref="I1045:I1047" si="228">TRUNC((G1045+H1045)*F1045,2)</f>
        <v>263.07</v>
      </c>
      <c r="J1045" s="20">
        <v>35.880000000000003</v>
      </c>
      <c r="K1045" s="20">
        <v>4813.2</v>
      </c>
      <c r="L1045" s="20">
        <f t="shared" si="226"/>
        <v>316.57</v>
      </c>
      <c r="M1045" s="138">
        <f ca="1">L1045/L$1838</f>
        <v>2.3382078268589876E-5</v>
      </c>
    </row>
    <row r="1046" spans="1:13" ht="24" customHeight="1" x14ac:dyDescent="0.2">
      <c r="A1046" s="137" t="s">
        <v>3641</v>
      </c>
      <c r="B1046" s="17" t="s">
        <v>1249</v>
      </c>
      <c r="C1046" s="18" t="s">
        <v>15</v>
      </c>
      <c r="D1046" s="16" t="s">
        <v>1250</v>
      </c>
      <c r="E1046" s="19" t="s">
        <v>17</v>
      </c>
      <c r="F1046" s="18">
        <v>91.77</v>
      </c>
      <c r="G1046" s="20">
        <f>VLOOKUP(A1046,ORCA,11,0)</f>
        <v>8.31</v>
      </c>
      <c r="H1046" s="20">
        <f>VLOOKUP(A1046,ORCA,12,0)</f>
        <v>6.09</v>
      </c>
      <c r="I1046" s="20">
        <f t="shared" si="228"/>
        <v>1321.48</v>
      </c>
      <c r="J1046" s="20">
        <v>35.880000000000003</v>
      </c>
      <c r="K1046" s="20">
        <v>4813.2</v>
      </c>
      <c r="L1046" s="20">
        <f t="shared" si="226"/>
        <v>1590.26</v>
      </c>
      <c r="M1046" s="138">
        <f ca="1">L1046/L$1838</f>
        <v>1.1745769904731256E-4</v>
      </c>
    </row>
    <row r="1047" spans="1:13" ht="26.1" customHeight="1" x14ac:dyDescent="0.2">
      <c r="A1047" s="137" t="s">
        <v>3642</v>
      </c>
      <c r="B1047" s="17" t="s">
        <v>1252</v>
      </c>
      <c r="C1047" s="18" t="s">
        <v>15</v>
      </c>
      <c r="D1047" s="16" t="s">
        <v>1253</v>
      </c>
      <c r="E1047" s="19" t="s">
        <v>17</v>
      </c>
      <c r="F1047" s="18">
        <v>91.77</v>
      </c>
      <c r="G1047" s="20">
        <f>VLOOKUP(A1047,ORCA,11,0)</f>
        <v>8.31</v>
      </c>
      <c r="H1047" s="20">
        <f>VLOOKUP(A1047,ORCA,12,0)</f>
        <v>2.1999999999999993</v>
      </c>
      <c r="I1047" s="20">
        <f t="shared" si="228"/>
        <v>964.5</v>
      </c>
      <c r="J1047" s="20">
        <v>35.880000000000003</v>
      </c>
      <c r="K1047" s="20">
        <v>4813.2</v>
      </c>
      <c r="L1047" s="20">
        <f t="shared" si="226"/>
        <v>1160.67</v>
      </c>
      <c r="M1047" s="138">
        <f ca="1">L1047/L$1838</f>
        <v>8.572788572512939E-5</v>
      </c>
    </row>
    <row r="1048" spans="1:13" ht="24" customHeight="1" x14ac:dyDescent="0.2">
      <c r="A1048" s="140" t="s">
        <v>3643</v>
      </c>
      <c r="B1048" s="24"/>
      <c r="C1048" s="24"/>
      <c r="D1048" s="23" t="s">
        <v>247</v>
      </c>
      <c r="E1048" s="24"/>
      <c r="F1048" s="24"/>
      <c r="G1048" s="24"/>
      <c r="H1048" s="24"/>
      <c r="I1048" s="24"/>
      <c r="J1048" s="25"/>
      <c r="K1048" s="25"/>
      <c r="L1048" s="26">
        <f>SUM(L1049:L1059)</f>
        <v>29453.040000000001</v>
      </c>
      <c r="M1048" s="141">
        <f ca="1">SUM(M1049:M1059)</f>
        <v>2.1754218230656988E-3</v>
      </c>
    </row>
    <row r="1049" spans="1:13" ht="26.1" customHeight="1" x14ac:dyDescent="0.2">
      <c r="A1049" s="137" t="s">
        <v>3644</v>
      </c>
      <c r="B1049" s="17" t="s">
        <v>979</v>
      </c>
      <c r="C1049" s="18" t="s">
        <v>15</v>
      </c>
      <c r="D1049" s="16" t="s">
        <v>980</v>
      </c>
      <c r="E1049" s="19" t="s">
        <v>18</v>
      </c>
      <c r="F1049" s="18">
        <v>4</v>
      </c>
      <c r="G1049" s="20">
        <f t="shared" ref="G1049:G1059" si="229">VLOOKUP(A1049,ORCA,11,0)</f>
        <v>9.56</v>
      </c>
      <c r="H1049" s="20">
        <f t="shared" ref="H1049:H1059" si="230">VLOOKUP(A1049,ORCA,12,0)</f>
        <v>3.08</v>
      </c>
      <c r="I1049" s="20">
        <f t="shared" ref="I1049:I1059" si="231">TRUNC((G1049+H1049)*F1049,2)</f>
        <v>50.56</v>
      </c>
      <c r="J1049" s="20">
        <v>35.880000000000003</v>
      </c>
      <c r="K1049" s="20">
        <v>4813.2</v>
      </c>
      <c r="L1049" s="20">
        <f t="shared" si="226"/>
        <v>60.84</v>
      </c>
      <c r="M1049" s="138">
        <f t="shared" ref="M1049:M1059" ca="1" si="232">L1049/L$1838</f>
        <v>4.4936843095081914E-6</v>
      </c>
    </row>
    <row r="1050" spans="1:13" ht="24" customHeight="1" x14ac:dyDescent="0.2">
      <c r="A1050" s="137" t="s">
        <v>3645</v>
      </c>
      <c r="B1050" s="17" t="s">
        <v>981</v>
      </c>
      <c r="C1050" s="18" t="s">
        <v>15</v>
      </c>
      <c r="D1050" s="16" t="s">
        <v>982</v>
      </c>
      <c r="E1050" s="19" t="s">
        <v>17</v>
      </c>
      <c r="F1050" s="18">
        <v>0.36</v>
      </c>
      <c r="G1050" s="20">
        <f t="shared" si="229"/>
        <v>5.9</v>
      </c>
      <c r="H1050" s="20">
        <f t="shared" si="230"/>
        <v>329.18</v>
      </c>
      <c r="I1050" s="20">
        <f t="shared" si="231"/>
        <v>120.62</v>
      </c>
      <c r="J1050" s="20">
        <v>35.880000000000003</v>
      </c>
      <c r="K1050" s="20">
        <v>4813.2</v>
      </c>
      <c r="L1050" s="20">
        <f t="shared" si="226"/>
        <v>145.15</v>
      </c>
      <c r="M1050" s="138">
        <f t="shared" ca="1" si="232"/>
        <v>1.072087898627735E-5</v>
      </c>
    </row>
    <row r="1051" spans="1:13" ht="40.5" customHeight="1" x14ac:dyDescent="0.2">
      <c r="A1051" s="137" t="s">
        <v>3646</v>
      </c>
      <c r="B1051" s="17" t="s">
        <v>984</v>
      </c>
      <c r="C1051" s="18" t="s">
        <v>26</v>
      </c>
      <c r="D1051" s="16" t="s">
        <v>985</v>
      </c>
      <c r="E1051" s="19" t="s">
        <v>331</v>
      </c>
      <c r="F1051" s="18">
        <v>6</v>
      </c>
      <c r="G1051" s="20">
        <f t="shared" si="229"/>
        <v>24.77</v>
      </c>
      <c r="H1051" s="20">
        <f t="shared" si="230"/>
        <v>173.17999999999998</v>
      </c>
      <c r="I1051" s="20">
        <f t="shared" si="231"/>
        <v>1187.7</v>
      </c>
      <c r="J1051" s="20">
        <v>35.880000000000003</v>
      </c>
      <c r="K1051" s="20">
        <v>4813.2</v>
      </c>
      <c r="L1051" s="20">
        <f t="shared" si="226"/>
        <v>1429.27</v>
      </c>
      <c r="M1051" s="138">
        <f t="shared" ca="1" si="232"/>
        <v>1.0556686674968396E-4</v>
      </c>
    </row>
    <row r="1052" spans="1:13" ht="26.1" customHeight="1" x14ac:dyDescent="0.2">
      <c r="A1052" s="137" t="s">
        <v>3647</v>
      </c>
      <c r="B1052" s="17" t="s">
        <v>986</v>
      </c>
      <c r="C1052" s="18" t="s">
        <v>15</v>
      </c>
      <c r="D1052" s="16" t="s">
        <v>987</v>
      </c>
      <c r="E1052" s="19" t="s">
        <v>18</v>
      </c>
      <c r="F1052" s="18">
        <v>18</v>
      </c>
      <c r="G1052" s="20">
        <f t="shared" si="229"/>
        <v>8.16</v>
      </c>
      <c r="H1052" s="20">
        <f t="shared" si="230"/>
        <v>6.1199999999999992</v>
      </c>
      <c r="I1052" s="20">
        <f t="shared" si="231"/>
        <v>257.04000000000002</v>
      </c>
      <c r="J1052" s="20">
        <v>35.880000000000003</v>
      </c>
      <c r="K1052" s="20">
        <v>4813.2</v>
      </c>
      <c r="L1052" s="20">
        <f t="shared" si="226"/>
        <v>309.32</v>
      </c>
      <c r="M1052" s="138">
        <f t="shared" ca="1" si="232"/>
        <v>2.2846588274442368E-5</v>
      </c>
    </row>
    <row r="1053" spans="1:13" ht="24" customHeight="1" x14ac:dyDescent="0.2">
      <c r="A1053" s="137" t="s">
        <v>3648</v>
      </c>
      <c r="B1053" s="17" t="s">
        <v>988</v>
      </c>
      <c r="C1053" s="18" t="s">
        <v>15</v>
      </c>
      <c r="D1053" s="16" t="s">
        <v>989</v>
      </c>
      <c r="E1053" s="19" t="s">
        <v>18</v>
      </c>
      <c r="F1053" s="18">
        <v>6</v>
      </c>
      <c r="G1053" s="20">
        <f t="shared" si="229"/>
        <v>0</v>
      </c>
      <c r="H1053" s="20">
        <f t="shared" si="230"/>
        <v>52.44</v>
      </c>
      <c r="I1053" s="20">
        <f t="shared" si="231"/>
        <v>314.64</v>
      </c>
      <c r="J1053" s="20">
        <v>35.880000000000003</v>
      </c>
      <c r="K1053" s="20">
        <v>4813.2</v>
      </c>
      <c r="L1053" s="20">
        <f t="shared" si="226"/>
        <v>378.63</v>
      </c>
      <c r="M1053" s="138">
        <f t="shared" ca="1" si="232"/>
        <v>2.7965872618492544E-5</v>
      </c>
    </row>
    <row r="1054" spans="1:13" ht="24" customHeight="1" x14ac:dyDescent="0.2">
      <c r="A1054" s="137" t="s">
        <v>3649</v>
      </c>
      <c r="B1054" s="17" t="s">
        <v>990</v>
      </c>
      <c r="C1054" s="18" t="s">
        <v>26</v>
      </c>
      <c r="D1054" s="16" t="s">
        <v>991</v>
      </c>
      <c r="E1054" s="19" t="s">
        <v>331</v>
      </c>
      <c r="F1054" s="18">
        <v>4</v>
      </c>
      <c r="G1054" s="20">
        <f t="shared" si="229"/>
        <v>28.27</v>
      </c>
      <c r="H1054" s="20">
        <f t="shared" si="230"/>
        <v>258.63</v>
      </c>
      <c r="I1054" s="20">
        <f t="shared" si="231"/>
        <v>1147.5999999999999</v>
      </c>
      <c r="J1054" s="20">
        <v>35.880000000000003</v>
      </c>
      <c r="K1054" s="20">
        <v>4813.2</v>
      </c>
      <c r="L1054" s="20">
        <f t="shared" si="226"/>
        <v>1381.02</v>
      </c>
      <c r="M1054" s="138">
        <f t="shared" ca="1" si="232"/>
        <v>1.0200308851277123E-4</v>
      </c>
    </row>
    <row r="1055" spans="1:13" ht="24" customHeight="1" x14ac:dyDescent="0.2">
      <c r="A1055" s="137" t="s">
        <v>3650</v>
      </c>
      <c r="B1055" s="17" t="s">
        <v>992</v>
      </c>
      <c r="C1055" s="18" t="s">
        <v>15</v>
      </c>
      <c r="D1055" s="16" t="s">
        <v>993</v>
      </c>
      <c r="E1055" s="19" t="s">
        <v>132</v>
      </c>
      <c r="F1055" s="18">
        <v>22.15</v>
      </c>
      <c r="G1055" s="20">
        <f t="shared" si="229"/>
        <v>16.47</v>
      </c>
      <c r="H1055" s="20">
        <f t="shared" si="230"/>
        <v>49.260000000000005</v>
      </c>
      <c r="I1055" s="20">
        <f t="shared" si="231"/>
        <v>1455.91</v>
      </c>
      <c r="J1055" s="20">
        <v>35.880000000000003</v>
      </c>
      <c r="K1055" s="20">
        <v>4813.2</v>
      </c>
      <c r="L1055" s="20">
        <f t="shared" si="226"/>
        <v>1752.04</v>
      </c>
      <c r="M1055" s="138">
        <f t="shared" ca="1" si="232"/>
        <v>1.2940688128913101E-4</v>
      </c>
    </row>
    <row r="1056" spans="1:13" ht="26.1" customHeight="1" x14ac:dyDescent="0.2">
      <c r="A1056" s="137" t="s">
        <v>3651</v>
      </c>
      <c r="B1056" s="17" t="s">
        <v>994</v>
      </c>
      <c r="C1056" s="18" t="s">
        <v>15</v>
      </c>
      <c r="D1056" s="16" t="s">
        <v>995</v>
      </c>
      <c r="E1056" s="19" t="s">
        <v>17</v>
      </c>
      <c r="F1056" s="18">
        <v>5</v>
      </c>
      <c r="G1056" s="20">
        <f t="shared" si="229"/>
        <v>44.66</v>
      </c>
      <c r="H1056" s="20">
        <f t="shared" si="230"/>
        <v>438.39</v>
      </c>
      <c r="I1056" s="20">
        <f t="shared" si="231"/>
        <v>2415.25</v>
      </c>
      <c r="J1056" s="20">
        <v>35.880000000000003</v>
      </c>
      <c r="K1056" s="20">
        <v>4813.2</v>
      </c>
      <c r="L1056" s="20">
        <f t="shared" si="226"/>
        <v>2906.51</v>
      </c>
      <c r="M1056" s="138">
        <f t="shared" ca="1" si="232"/>
        <v>2.1467683074340323E-4</v>
      </c>
    </row>
    <row r="1057" spans="1:13" ht="26.1" customHeight="1" x14ac:dyDescent="0.2">
      <c r="A1057" s="137" t="s">
        <v>3652</v>
      </c>
      <c r="B1057" s="17" t="s">
        <v>254</v>
      </c>
      <c r="C1057" s="18" t="s">
        <v>15</v>
      </c>
      <c r="D1057" s="16" t="s">
        <v>255</v>
      </c>
      <c r="E1057" s="19" t="s">
        <v>169</v>
      </c>
      <c r="F1057" s="18">
        <v>229.23</v>
      </c>
      <c r="G1057" s="20">
        <f t="shared" si="229"/>
        <v>13.740000000000002</v>
      </c>
      <c r="H1057" s="20">
        <f t="shared" si="230"/>
        <v>26.379999999999995</v>
      </c>
      <c r="I1057" s="20">
        <f t="shared" si="231"/>
        <v>9196.7000000000007</v>
      </c>
      <c r="J1057" s="20">
        <v>35.880000000000003</v>
      </c>
      <c r="K1057" s="20">
        <v>4813.2</v>
      </c>
      <c r="L1057" s="20">
        <f t="shared" si="226"/>
        <v>11067.3</v>
      </c>
      <c r="M1057" s="138">
        <f t="shared" ca="1" si="232"/>
        <v>8.1743840168671924E-4</v>
      </c>
    </row>
    <row r="1058" spans="1:13" ht="26.1" customHeight="1" x14ac:dyDescent="0.2">
      <c r="A1058" s="137" t="s">
        <v>3653</v>
      </c>
      <c r="B1058" s="17" t="s">
        <v>998</v>
      </c>
      <c r="C1058" s="18" t="s">
        <v>15</v>
      </c>
      <c r="D1058" s="16" t="s">
        <v>999</v>
      </c>
      <c r="E1058" s="19" t="s">
        <v>18</v>
      </c>
      <c r="F1058" s="18">
        <v>8</v>
      </c>
      <c r="G1058" s="20">
        <f t="shared" si="229"/>
        <v>445.17999999999995</v>
      </c>
      <c r="H1058" s="20">
        <f t="shared" si="230"/>
        <v>392.33000000000004</v>
      </c>
      <c r="I1058" s="20">
        <f t="shared" si="231"/>
        <v>6700.08</v>
      </c>
      <c r="J1058" s="20">
        <v>35.880000000000003</v>
      </c>
      <c r="K1058" s="20">
        <v>4813.2</v>
      </c>
      <c r="L1058" s="20">
        <f t="shared" si="226"/>
        <v>8062.87</v>
      </c>
      <c r="M1058" s="138">
        <f t="shared" ca="1" si="232"/>
        <v>5.9552913229132657E-4</v>
      </c>
    </row>
    <row r="1059" spans="1:13" ht="26.1" customHeight="1" x14ac:dyDescent="0.2">
      <c r="A1059" s="137" t="s">
        <v>3873</v>
      </c>
      <c r="B1059" s="17" t="s">
        <v>5295</v>
      </c>
      <c r="C1059" s="18" t="s">
        <v>167</v>
      </c>
      <c r="D1059" s="16" t="s">
        <v>1469</v>
      </c>
      <c r="E1059" s="19" t="s">
        <v>17</v>
      </c>
      <c r="F1059" s="18">
        <v>4</v>
      </c>
      <c r="G1059" s="20">
        <f t="shared" si="229"/>
        <v>51.36</v>
      </c>
      <c r="H1059" s="20">
        <f t="shared" si="230"/>
        <v>355.84</v>
      </c>
      <c r="I1059" s="20">
        <f t="shared" si="231"/>
        <v>1628.8</v>
      </c>
      <c r="J1059" s="20">
        <v>35.880000000000003</v>
      </c>
      <c r="K1059" s="20">
        <v>4813.2</v>
      </c>
      <c r="L1059" s="20">
        <f t="shared" si="226"/>
        <v>1960.09</v>
      </c>
      <c r="M1059" s="138">
        <f t="shared" ca="1" si="232"/>
        <v>1.4477359760394328E-4</v>
      </c>
    </row>
    <row r="1060" spans="1:13" ht="24" customHeight="1" x14ac:dyDescent="0.2">
      <c r="A1060" s="140" t="s">
        <v>3654</v>
      </c>
      <c r="B1060" s="24"/>
      <c r="C1060" s="24"/>
      <c r="D1060" s="23" t="s">
        <v>1001</v>
      </c>
      <c r="E1060" s="24"/>
      <c r="F1060" s="24"/>
      <c r="G1060" s="24"/>
      <c r="H1060" s="24"/>
      <c r="I1060" s="24"/>
      <c r="J1060" s="25"/>
      <c r="K1060" s="25"/>
      <c r="L1060" s="26">
        <f>SUM(L1061,L1089,L1124,L1147)</f>
        <v>41370.439999999995</v>
      </c>
      <c r="M1060" s="141">
        <f ca="1">SUM(M1061,M1089,M1124,M1147)</f>
        <v>3.0556491963420447E-3</v>
      </c>
    </row>
    <row r="1061" spans="1:13" ht="24" customHeight="1" x14ac:dyDescent="0.2">
      <c r="A1061" s="142" t="s">
        <v>3655</v>
      </c>
      <c r="B1061" s="28"/>
      <c r="C1061" s="28"/>
      <c r="D1061" s="27" t="s">
        <v>1002</v>
      </c>
      <c r="E1061" s="28"/>
      <c r="F1061" s="28"/>
      <c r="G1061" s="28"/>
      <c r="H1061" s="28"/>
      <c r="I1061" s="28"/>
      <c r="J1061" s="29"/>
      <c r="K1061" s="29"/>
      <c r="L1061" s="30">
        <f>SUM(L1062:L1088)</f>
        <v>19273.869999999995</v>
      </c>
      <c r="M1061" s="143">
        <f ca="1">SUM(M1062:M1088)</f>
        <v>1.4235813149654935E-3</v>
      </c>
    </row>
    <row r="1062" spans="1:13" ht="26.1" customHeight="1" x14ac:dyDescent="0.2">
      <c r="A1062" s="137" t="s">
        <v>3656</v>
      </c>
      <c r="B1062" s="17" t="s">
        <v>1003</v>
      </c>
      <c r="C1062" s="18" t="s">
        <v>26</v>
      </c>
      <c r="D1062" s="16" t="s">
        <v>1004</v>
      </c>
      <c r="E1062" s="19" t="s">
        <v>331</v>
      </c>
      <c r="F1062" s="18">
        <v>4</v>
      </c>
      <c r="G1062" s="20">
        <f t="shared" ref="G1062:G1088" si="233">VLOOKUP(A1062,ORCA,11,0)</f>
        <v>37.769999999999996</v>
      </c>
      <c r="H1062" s="20">
        <f t="shared" ref="H1062:H1088" si="234">VLOOKUP(A1062,ORCA,12,0)</f>
        <v>732.61</v>
      </c>
      <c r="I1062" s="20">
        <f t="shared" ref="I1062:I1088" si="235">TRUNC((G1062+H1062)*F1062,2)</f>
        <v>3081.52</v>
      </c>
      <c r="J1062" s="20">
        <v>35.880000000000003</v>
      </c>
      <c r="K1062" s="20">
        <v>4813.2</v>
      </c>
      <c r="L1062" s="20">
        <f t="shared" ref="L1062:L1125" si="236">TRUNC((I1062*(1+$M$6)),2)</f>
        <v>3708.3</v>
      </c>
      <c r="M1062" s="138">
        <f t="shared" ref="M1062:M1088" ca="1" si="237">L1062/L$1838</f>
        <v>2.7389759245478672E-4</v>
      </c>
    </row>
    <row r="1063" spans="1:13" ht="26.1" customHeight="1" x14ac:dyDescent="0.2">
      <c r="A1063" s="137" t="s">
        <v>3657</v>
      </c>
      <c r="B1063" s="17" t="s">
        <v>1005</v>
      </c>
      <c r="C1063" s="18" t="s">
        <v>15</v>
      </c>
      <c r="D1063" s="16" t="s">
        <v>1006</v>
      </c>
      <c r="E1063" s="19" t="s">
        <v>54</v>
      </c>
      <c r="F1063" s="18">
        <v>4</v>
      </c>
      <c r="G1063" s="20">
        <f t="shared" si="233"/>
        <v>53.18</v>
      </c>
      <c r="H1063" s="20">
        <f t="shared" si="234"/>
        <v>391.78</v>
      </c>
      <c r="I1063" s="20">
        <f t="shared" si="235"/>
        <v>1779.84</v>
      </c>
      <c r="J1063" s="20">
        <v>35.880000000000003</v>
      </c>
      <c r="K1063" s="20">
        <v>4813.2</v>
      </c>
      <c r="L1063" s="20">
        <f t="shared" si="236"/>
        <v>2141.85</v>
      </c>
      <c r="M1063" s="138">
        <f t="shared" ca="1" si="237"/>
        <v>1.5819851640894343E-4</v>
      </c>
    </row>
    <row r="1064" spans="1:13" ht="39" customHeight="1" x14ac:dyDescent="0.2">
      <c r="A1064" s="137" t="s">
        <v>3658</v>
      </c>
      <c r="B1064" s="17" t="s">
        <v>1007</v>
      </c>
      <c r="C1064" s="18" t="s">
        <v>15</v>
      </c>
      <c r="D1064" s="16" t="s">
        <v>1008</v>
      </c>
      <c r="E1064" s="19" t="s">
        <v>1009</v>
      </c>
      <c r="F1064" s="18">
        <v>4</v>
      </c>
      <c r="G1064" s="20">
        <f t="shared" si="233"/>
        <v>6.52</v>
      </c>
      <c r="H1064" s="20">
        <f t="shared" si="234"/>
        <v>4.4700000000000006</v>
      </c>
      <c r="I1064" s="20">
        <f t="shared" si="235"/>
        <v>43.96</v>
      </c>
      <c r="J1064" s="20">
        <v>35.880000000000003</v>
      </c>
      <c r="K1064" s="20">
        <v>4813.2</v>
      </c>
      <c r="L1064" s="20">
        <f t="shared" si="236"/>
        <v>52.9</v>
      </c>
      <c r="M1064" s="138">
        <f t="shared" ca="1" si="237"/>
        <v>3.9072304400556093E-6</v>
      </c>
    </row>
    <row r="1065" spans="1:13" ht="24" customHeight="1" x14ac:dyDescent="0.2">
      <c r="A1065" s="137" t="s">
        <v>3659</v>
      </c>
      <c r="B1065" s="17" t="s">
        <v>1010</v>
      </c>
      <c r="C1065" s="18" t="s">
        <v>15</v>
      </c>
      <c r="D1065" s="16" t="s">
        <v>1011</v>
      </c>
      <c r="E1065" s="19" t="s">
        <v>18</v>
      </c>
      <c r="F1065" s="18">
        <v>4</v>
      </c>
      <c r="G1065" s="20">
        <f t="shared" si="233"/>
        <v>10.45</v>
      </c>
      <c r="H1065" s="20">
        <f t="shared" si="234"/>
        <v>10.5</v>
      </c>
      <c r="I1065" s="20">
        <f t="shared" si="235"/>
        <v>83.8</v>
      </c>
      <c r="J1065" s="20">
        <v>35.880000000000003</v>
      </c>
      <c r="K1065" s="20">
        <v>4813.2</v>
      </c>
      <c r="L1065" s="20">
        <f t="shared" si="236"/>
        <v>100.84</v>
      </c>
      <c r="M1065" s="138">
        <f t="shared" ca="1" si="237"/>
        <v>7.4481118634254768E-6</v>
      </c>
    </row>
    <row r="1066" spans="1:13" ht="39" customHeight="1" x14ac:dyDescent="0.2">
      <c r="A1066" s="137" t="s">
        <v>3660</v>
      </c>
      <c r="B1066" s="17" t="s">
        <v>1012</v>
      </c>
      <c r="C1066" s="18" t="s">
        <v>15</v>
      </c>
      <c r="D1066" s="16" t="s">
        <v>1013</v>
      </c>
      <c r="E1066" s="19" t="s">
        <v>18</v>
      </c>
      <c r="F1066" s="18">
        <v>4</v>
      </c>
      <c r="G1066" s="20">
        <f t="shared" si="233"/>
        <v>4.5599999999999996</v>
      </c>
      <c r="H1066" s="20">
        <f t="shared" si="234"/>
        <v>32.5</v>
      </c>
      <c r="I1066" s="20">
        <f t="shared" si="235"/>
        <v>148.24</v>
      </c>
      <c r="J1066" s="20">
        <v>35.880000000000003</v>
      </c>
      <c r="K1066" s="20">
        <v>4813.2</v>
      </c>
      <c r="L1066" s="20">
        <f t="shared" si="236"/>
        <v>178.39</v>
      </c>
      <c r="M1066" s="138">
        <f t="shared" ca="1" si="237"/>
        <v>1.3176008283582612E-5</v>
      </c>
    </row>
    <row r="1067" spans="1:13" ht="24" customHeight="1" x14ac:dyDescent="0.2">
      <c r="A1067" s="137" t="s">
        <v>3661</v>
      </c>
      <c r="B1067" s="17" t="s">
        <v>1014</v>
      </c>
      <c r="C1067" s="18" t="s">
        <v>15</v>
      </c>
      <c r="D1067" s="16" t="s">
        <v>1015</v>
      </c>
      <c r="E1067" s="19" t="s">
        <v>18</v>
      </c>
      <c r="F1067" s="18">
        <v>4</v>
      </c>
      <c r="G1067" s="20">
        <f t="shared" si="233"/>
        <v>4.8900000000000006</v>
      </c>
      <c r="H1067" s="20">
        <f t="shared" si="234"/>
        <v>11.489999999999998</v>
      </c>
      <c r="I1067" s="20">
        <f t="shared" si="235"/>
        <v>65.52</v>
      </c>
      <c r="J1067" s="20">
        <v>35.880000000000003</v>
      </c>
      <c r="K1067" s="20">
        <v>4813.2</v>
      </c>
      <c r="L1067" s="20">
        <f t="shared" si="236"/>
        <v>78.84</v>
      </c>
      <c r="M1067" s="138">
        <f t="shared" ca="1" si="237"/>
        <v>5.8231767087709696E-6</v>
      </c>
    </row>
    <row r="1068" spans="1:13" ht="26.1" customHeight="1" x14ac:dyDescent="0.2">
      <c r="A1068" s="137" t="s">
        <v>3662</v>
      </c>
      <c r="B1068" s="17" t="s">
        <v>1016</v>
      </c>
      <c r="C1068" s="18" t="s">
        <v>15</v>
      </c>
      <c r="D1068" s="16" t="s">
        <v>1017</v>
      </c>
      <c r="E1068" s="19" t="s">
        <v>18</v>
      </c>
      <c r="F1068" s="18">
        <v>4</v>
      </c>
      <c r="G1068" s="20">
        <f t="shared" si="233"/>
        <v>4.8900000000000006</v>
      </c>
      <c r="H1068" s="20">
        <f t="shared" si="234"/>
        <v>145.23000000000002</v>
      </c>
      <c r="I1068" s="20">
        <f t="shared" si="235"/>
        <v>600.48</v>
      </c>
      <c r="J1068" s="20">
        <v>35.880000000000003</v>
      </c>
      <c r="K1068" s="20">
        <v>4813.2</v>
      </c>
      <c r="L1068" s="20">
        <f t="shared" si="236"/>
        <v>722.61</v>
      </c>
      <c r="M1068" s="138">
        <f t="shared" ca="1" si="237"/>
        <v>5.3372472368404242E-5</v>
      </c>
    </row>
    <row r="1069" spans="1:13" ht="24" customHeight="1" x14ac:dyDescent="0.2">
      <c r="A1069" s="137" t="s">
        <v>3663</v>
      </c>
      <c r="B1069" s="17" t="s">
        <v>1018</v>
      </c>
      <c r="C1069" s="18" t="s">
        <v>26</v>
      </c>
      <c r="D1069" s="16" t="s">
        <v>1019</v>
      </c>
      <c r="E1069" s="19" t="s">
        <v>331</v>
      </c>
      <c r="F1069" s="18">
        <v>4</v>
      </c>
      <c r="G1069" s="20">
        <f t="shared" si="233"/>
        <v>9.41</v>
      </c>
      <c r="H1069" s="20">
        <f t="shared" si="234"/>
        <v>19.059999999999999</v>
      </c>
      <c r="I1069" s="20">
        <f t="shared" si="235"/>
        <v>113.88</v>
      </c>
      <c r="J1069" s="20">
        <v>35.880000000000003</v>
      </c>
      <c r="K1069" s="20">
        <v>4813.2</v>
      </c>
      <c r="L1069" s="20">
        <f t="shared" si="236"/>
        <v>137.04</v>
      </c>
      <c r="M1069" s="138">
        <f t="shared" ca="1" si="237"/>
        <v>1.0121868799720619E-5</v>
      </c>
    </row>
    <row r="1070" spans="1:13" ht="24" customHeight="1" x14ac:dyDescent="0.2">
      <c r="A1070" s="137" t="s">
        <v>3664</v>
      </c>
      <c r="B1070" s="17" t="s">
        <v>1020</v>
      </c>
      <c r="C1070" s="18" t="s">
        <v>15</v>
      </c>
      <c r="D1070" s="16" t="s">
        <v>1021</v>
      </c>
      <c r="E1070" s="19" t="s">
        <v>54</v>
      </c>
      <c r="F1070" s="18">
        <v>4</v>
      </c>
      <c r="G1070" s="20">
        <f t="shared" si="233"/>
        <v>53.57</v>
      </c>
      <c r="H1070" s="20">
        <f t="shared" si="234"/>
        <v>164.22</v>
      </c>
      <c r="I1070" s="20">
        <f t="shared" si="235"/>
        <v>871.16</v>
      </c>
      <c r="J1070" s="20">
        <v>35.880000000000003</v>
      </c>
      <c r="K1070" s="20">
        <v>4813.2</v>
      </c>
      <c r="L1070" s="20">
        <f t="shared" si="236"/>
        <v>1048.3499999999999</v>
      </c>
      <c r="M1070" s="138">
        <f t="shared" ca="1" si="237"/>
        <v>7.743185315372964E-5</v>
      </c>
    </row>
    <row r="1071" spans="1:13" ht="24" customHeight="1" x14ac:dyDescent="0.2">
      <c r="A1071" s="137" t="s">
        <v>3665</v>
      </c>
      <c r="B1071" s="17" t="s">
        <v>1022</v>
      </c>
      <c r="C1071" s="18" t="s">
        <v>15</v>
      </c>
      <c r="D1071" s="16" t="s">
        <v>1023</v>
      </c>
      <c r="E1071" s="19" t="s">
        <v>1024</v>
      </c>
      <c r="F1071" s="18">
        <v>4</v>
      </c>
      <c r="G1071" s="20">
        <f t="shared" si="233"/>
        <v>4.8900000000000006</v>
      </c>
      <c r="H1071" s="20">
        <f t="shared" si="234"/>
        <v>3.8200000000000003</v>
      </c>
      <c r="I1071" s="20">
        <f t="shared" si="235"/>
        <v>34.840000000000003</v>
      </c>
      <c r="J1071" s="20">
        <v>35.880000000000003</v>
      </c>
      <c r="K1071" s="20">
        <v>4813.2</v>
      </c>
      <c r="L1071" s="20">
        <f t="shared" si="236"/>
        <v>41.92</v>
      </c>
      <c r="M1071" s="138">
        <f t="shared" ca="1" si="237"/>
        <v>3.0962400765053151E-6</v>
      </c>
    </row>
    <row r="1072" spans="1:13" ht="24" customHeight="1" x14ac:dyDescent="0.2">
      <c r="A1072" s="137" t="s">
        <v>3666</v>
      </c>
      <c r="B1072" s="17" t="s">
        <v>1025</v>
      </c>
      <c r="C1072" s="18" t="s">
        <v>15</v>
      </c>
      <c r="D1072" s="16" t="s">
        <v>1026</v>
      </c>
      <c r="E1072" s="19" t="s">
        <v>18</v>
      </c>
      <c r="F1072" s="18">
        <v>12</v>
      </c>
      <c r="G1072" s="20">
        <f t="shared" si="233"/>
        <v>8.16</v>
      </c>
      <c r="H1072" s="20">
        <f t="shared" si="234"/>
        <v>3.2300000000000004</v>
      </c>
      <c r="I1072" s="20">
        <f t="shared" si="235"/>
        <v>136.68</v>
      </c>
      <c r="J1072" s="20">
        <v>35.880000000000003</v>
      </c>
      <c r="K1072" s="20">
        <v>4813.2</v>
      </c>
      <c r="L1072" s="20">
        <f t="shared" si="236"/>
        <v>164.48</v>
      </c>
      <c r="M1072" s="138">
        <f t="shared" ca="1" si="237"/>
        <v>1.2148606101707876E-5</v>
      </c>
    </row>
    <row r="1073" spans="1:13" ht="24" customHeight="1" x14ac:dyDescent="0.2">
      <c r="A1073" s="137" t="s">
        <v>3667</v>
      </c>
      <c r="B1073" s="17" t="s">
        <v>1027</v>
      </c>
      <c r="C1073" s="18" t="s">
        <v>26</v>
      </c>
      <c r="D1073" s="16" t="s">
        <v>1028</v>
      </c>
      <c r="E1073" s="19" t="s">
        <v>331</v>
      </c>
      <c r="F1073" s="18">
        <v>12</v>
      </c>
      <c r="G1073" s="20">
        <f t="shared" si="233"/>
        <v>2.5099999999999998</v>
      </c>
      <c r="H1073" s="20">
        <f t="shared" si="234"/>
        <v>7.4700000000000006</v>
      </c>
      <c r="I1073" s="20">
        <f t="shared" si="235"/>
        <v>119.76</v>
      </c>
      <c r="J1073" s="20">
        <v>35.880000000000003</v>
      </c>
      <c r="K1073" s="20">
        <v>4813.2</v>
      </c>
      <c r="L1073" s="20">
        <f t="shared" si="236"/>
        <v>144.11000000000001</v>
      </c>
      <c r="M1073" s="138">
        <f t="shared" ca="1" si="237"/>
        <v>1.06440638698755E-5</v>
      </c>
    </row>
    <row r="1074" spans="1:13" ht="24" customHeight="1" x14ac:dyDescent="0.2">
      <c r="A1074" s="137" t="s">
        <v>3668</v>
      </c>
      <c r="B1074" s="17" t="s">
        <v>1029</v>
      </c>
      <c r="C1074" s="18" t="s">
        <v>15</v>
      </c>
      <c r="D1074" s="16" t="s">
        <v>1030</v>
      </c>
      <c r="E1074" s="19" t="s">
        <v>18</v>
      </c>
      <c r="F1074" s="18">
        <v>10</v>
      </c>
      <c r="G1074" s="20">
        <f t="shared" si="233"/>
        <v>6.52</v>
      </c>
      <c r="H1074" s="20">
        <f t="shared" si="234"/>
        <v>56.980000000000004</v>
      </c>
      <c r="I1074" s="20">
        <f t="shared" si="235"/>
        <v>635</v>
      </c>
      <c r="J1074" s="20">
        <v>35.880000000000003</v>
      </c>
      <c r="K1074" s="20">
        <v>4813.2</v>
      </c>
      <c r="L1074" s="20">
        <f t="shared" si="236"/>
        <v>764.15</v>
      </c>
      <c r="M1074" s="138">
        <f t="shared" ca="1" si="237"/>
        <v>5.6440645383147337E-5</v>
      </c>
    </row>
    <row r="1075" spans="1:13" ht="26.1" customHeight="1" x14ac:dyDescent="0.2">
      <c r="A1075" s="137" t="s">
        <v>3669</v>
      </c>
      <c r="B1075" s="17" t="s">
        <v>1031</v>
      </c>
      <c r="C1075" s="18" t="s">
        <v>15</v>
      </c>
      <c r="D1075" s="16" t="s">
        <v>1032</v>
      </c>
      <c r="E1075" s="19" t="s">
        <v>54</v>
      </c>
      <c r="F1075" s="18">
        <v>2</v>
      </c>
      <c r="G1075" s="20">
        <f t="shared" si="233"/>
        <v>6.52</v>
      </c>
      <c r="H1075" s="20">
        <f t="shared" si="234"/>
        <v>673.76</v>
      </c>
      <c r="I1075" s="20">
        <f t="shared" si="235"/>
        <v>1360.56</v>
      </c>
      <c r="J1075" s="20">
        <v>35.880000000000003</v>
      </c>
      <c r="K1075" s="20">
        <v>4813.2</v>
      </c>
      <c r="L1075" s="20">
        <f t="shared" si="236"/>
        <v>1637.29</v>
      </c>
      <c r="M1075" s="138">
        <f t="shared" ca="1" si="237"/>
        <v>1.209313672438308E-4</v>
      </c>
    </row>
    <row r="1076" spans="1:13" ht="26.1" customHeight="1" x14ac:dyDescent="0.2">
      <c r="A1076" s="249" t="s">
        <v>3670</v>
      </c>
      <c r="B1076" s="17" t="s">
        <v>1033</v>
      </c>
      <c r="C1076" s="18" t="s">
        <v>15</v>
      </c>
      <c r="D1076" s="16" t="s">
        <v>1034</v>
      </c>
      <c r="E1076" s="19" t="s">
        <v>18</v>
      </c>
      <c r="F1076" s="18">
        <v>12</v>
      </c>
      <c r="G1076" s="20">
        <f t="shared" si="233"/>
        <v>4.8900000000000006</v>
      </c>
      <c r="H1076" s="20">
        <f t="shared" si="234"/>
        <v>63.7</v>
      </c>
      <c r="I1076" s="20">
        <f t="shared" si="235"/>
        <v>823.08</v>
      </c>
      <c r="J1076" s="20">
        <v>35.880000000000003</v>
      </c>
      <c r="K1076" s="20">
        <v>4813.2</v>
      </c>
      <c r="L1076" s="20">
        <f t="shared" si="236"/>
        <v>990.49</v>
      </c>
      <c r="M1076" s="138">
        <f t="shared" ca="1" si="237"/>
        <v>7.3158273696988298E-5</v>
      </c>
    </row>
    <row r="1077" spans="1:13" ht="51.95" customHeight="1" x14ac:dyDescent="0.2">
      <c r="A1077" s="137" t="s">
        <v>3671</v>
      </c>
      <c r="B1077" s="17" t="s">
        <v>1035</v>
      </c>
      <c r="C1077" s="18" t="s">
        <v>15</v>
      </c>
      <c r="D1077" s="16" t="s">
        <v>1036</v>
      </c>
      <c r="E1077" s="19" t="s">
        <v>54</v>
      </c>
      <c r="F1077" s="18">
        <v>8</v>
      </c>
      <c r="G1077" s="20">
        <f t="shared" si="233"/>
        <v>12.73</v>
      </c>
      <c r="H1077" s="20">
        <f t="shared" si="234"/>
        <v>82.089999999999989</v>
      </c>
      <c r="I1077" s="20">
        <f t="shared" si="235"/>
        <v>758.56</v>
      </c>
      <c r="J1077" s="20">
        <v>35.880000000000003</v>
      </c>
      <c r="K1077" s="20">
        <v>4813.2</v>
      </c>
      <c r="L1077" s="20">
        <f t="shared" si="236"/>
        <v>912.85</v>
      </c>
      <c r="M1077" s="138">
        <f t="shared" ca="1" si="237"/>
        <v>6.7423729814834849E-5</v>
      </c>
    </row>
    <row r="1078" spans="1:13" ht="26.1" customHeight="1" x14ac:dyDescent="0.2">
      <c r="A1078" s="137" t="s">
        <v>3672</v>
      </c>
      <c r="B1078" s="17" t="s">
        <v>1037</v>
      </c>
      <c r="C1078" s="18" t="s">
        <v>15</v>
      </c>
      <c r="D1078" s="16" t="s">
        <v>1038</v>
      </c>
      <c r="E1078" s="19" t="s">
        <v>18</v>
      </c>
      <c r="F1078" s="18">
        <v>4</v>
      </c>
      <c r="G1078" s="20">
        <f t="shared" si="233"/>
        <v>57.16</v>
      </c>
      <c r="H1078" s="20">
        <f t="shared" si="234"/>
        <v>362.72</v>
      </c>
      <c r="I1078" s="20">
        <f t="shared" si="235"/>
        <v>1679.52</v>
      </c>
      <c r="J1078" s="20">
        <v>35.880000000000003</v>
      </c>
      <c r="K1078" s="20">
        <v>4813.2</v>
      </c>
      <c r="L1078" s="20">
        <f t="shared" si="236"/>
        <v>2021.13</v>
      </c>
      <c r="M1078" s="138">
        <f t="shared" ca="1" si="237"/>
        <v>1.4928205405122108E-4</v>
      </c>
    </row>
    <row r="1079" spans="1:13" ht="26.1" customHeight="1" x14ac:dyDescent="0.2">
      <c r="A1079" s="137" t="s">
        <v>3673</v>
      </c>
      <c r="B1079" s="17" t="s">
        <v>1039</v>
      </c>
      <c r="C1079" s="18" t="s">
        <v>15</v>
      </c>
      <c r="D1079" s="16" t="s">
        <v>1040</v>
      </c>
      <c r="E1079" s="19" t="s">
        <v>18</v>
      </c>
      <c r="F1079" s="18">
        <v>4</v>
      </c>
      <c r="G1079" s="20">
        <f t="shared" si="233"/>
        <v>29.39</v>
      </c>
      <c r="H1079" s="20">
        <f t="shared" si="234"/>
        <v>81.42</v>
      </c>
      <c r="I1079" s="20">
        <f t="shared" si="235"/>
        <v>443.24</v>
      </c>
      <c r="J1079" s="20">
        <v>35.880000000000003</v>
      </c>
      <c r="K1079" s="20">
        <v>4813.2</v>
      </c>
      <c r="L1079" s="20">
        <f t="shared" si="236"/>
        <v>533.39</v>
      </c>
      <c r="M1079" s="138">
        <f t="shared" ca="1" si="237"/>
        <v>3.9396552824598518E-5</v>
      </c>
    </row>
    <row r="1080" spans="1:13" ht="51.95" customHeight="1" x14ac:dyDescent="0.2">
      <c r="A1080" s="137" t="s">
        <v>3674</v>
      </c>
      <c r="B1080" s="17" t="s">
        <v>1041</v>
      </c>
      <c r="C1080" s="18" t="s">
        <v>15</v>
      </c>
      <c r="D1080" s="16" t="s">
        <v>1042</v>
      </c>
      <c r="E1080" s="19" t="s">
        <v>18</v>
      </c>
      <c r="F1080" s="18">
        <v>4</v>
      </c>
      <c r="G1080" s="20">
        <f t="shared" si="233"/>
        <v>19.920000000000002</v>
      </c>
      <c r="H1080" s="20">
        <f t="shared" si="234"/>
        <v>252.89</v>
      </c>
      <c r="I1080" s="20">
        <f t="shared" si="235"/>
        <v>1091.24</v>
      </c>
      <c r="J1080" s="20">
        <v>35.880000000000003</v>
      </c>
      <c r="K1080" s="20">
        <v>4813.2</v>
      </c>
      <c r="L1080" s="20">
        <f t="shared" si="236"/>
        <v>1313.19</v>
      </c>
      <c r="M1080" s="138">
        <f t="shared" ca="1" si="237"/>
        <v>9.6993117988215997E-5</v>
      </c>
    </row>
    <row r="1081" spans="1:13" ht="26.1" customHeight="1" x14ac:dyDescent="0.2">
      <c r="A1081" s="137" t="s">
        <v>3675</v>
      </c>
      <c r="B1081" s="17" t="s">
        <v>1043</v>
      </c>
      <c r="C1081" s="18" t="s">
        <v>26</v>
      </c>
      <c r="D1081" s="16" t="s">
        <v>1044</v>
      </c>
      <c r="E1081" s="19" t="s">
        <v>331</v>
      </c>
      <c r="F1081" s="18">
        <v>1</v>
      </c>
      <c r="G1081" s="20">
        <f t="shared" si="233"/>
        <v>0</v>
      </c>
      <c r="H1081" s="20">
        <f t="shared" si="234"/>
        <v>133.6</v>
      </c>
      <c r="I1081" s="20">
        <f t="shared" si="235"/>
        <v>133.6</v>
      </c>
      <c r="J1081" s="20">
        <v>35.880000000000003</v>
      </c>
      <c r="K1081" s="20">
        <v>4813.2</v>
      </c>
      <c r="L1081" s="20">
        <f t="shared" si="236"/>
        <v>160.77000000000001</v>
      </c>
      <c r="M1081" s="138">
        <f t="shared" ca="1" si="237"/>
        <v>1.187458294608205E-5</v>
      </c>
    </row>
    <row r="1082" spans="1:13" ht="65.099999999999994" customHeight="1" x14ac:dyDescent="0.2">
      <c r="A1082" s="137" t="s">
        <v>3676</v>
      </c>
      <c r="B1082" s="17" t="s">
        <v>1045</v>
      </c>
      <c r="C1082" s="18" t="s">
        <v>15</v>
      </c>
      <c r="D1082" s="16" t="s">
        <v>1046</v>
      </c>
      <c r="E1082" s="19" t="s">
        <v>18</v>
      </c>
      <c r="F1082" s="18">
        <v>1</v>
      </c>
      <c r="G1082" s="20">
        <f t="shared" si="233"/>
        <v>11.75</v>
      </c>
      <c r="H1082" s="20">
        <f t="shared" si="234"/>
        <v>182.92</v>
      </c>
      <c r="I1082" s="20">
        <f t="shared" si="235"/>
        <v>194.67</v>
      </c>
      <c r="J1082" s="20">
        <v>35.880000000000003</v>
      </c>
      <c r="K1082" s="20">
        <v>4813.2</v>
      </c>
      <c r="L1082" s="20">
        <f t="shared" si="236"/>
        <v>234.26</v>
      </c>
      <c r="M1082" s="138">
        <f t="shared" ca="1" si="237"/>
        <v>1.7302604969516582E-5</v>
      </c>
    </row>
    <row r="1083" spans="1:13" ht="39" customHeight="1" x14ac:dyDescent="0.2">
      <c r="A1083" s="137" t="s">
        <v>3677</v>
      </c>
      <c r="B1083" s="17" t="s">
        <v>1047</v>
      </c>
      <c r="C1083" s="18" t="s">
        <v>26</v>
      </c>
      <c r="D1083" s="16" t="s">
        <v>1048</v>
      </c>
      <c r="E1083" s="19" t="s">
        <v>331</v>
      </c>
      <c r="F1083" s="18">
        <v>1</v>
      </c>
      <c r="G1083" s="20">
        <f t="shared" si="233"/>
        <v>5.1800000000000006</v>
      </c>
      <c r="H1083" s="20">
        <f t="shared" si="234"/>
        <v>63.970000000000006</v>
      </c>
      <c r="I1083" s="20">
        <f t="shared" si="235"/>
        <v>69.150000000000006</v>
      </c>
      <c r="J1083" s="20">
        <v>35.880000000000003</v>
      </c>
      <c r="K1083" s="20">
        <v>4813.2</v>
      </c>
      <c r="L1083" s="20">
        <f t="shared" si="236"/>
        <v>83.21</v>
      </c>
      <c r="M1083" s="138">
        <f t="shared" ca="1" si="237"/>
        <v>6.1459479190364323E-6</v>
      </c>
    </row>
    <row r="1084" spans="1:13" ht="39" customHeight="1" x14ac:dyDescent="0.2">
      <c r="A1084" s="137" t="s">
        <v>3678</v>
      </c>
      <c r="B1084" s="17" t="s">
        <v>1049</v>
      </c>
      <c r="C1084" s="18" t="s">
        <v>15</v>
      </c>
      <c r="D1084" s="16" t="s">
        <v>1050</v>
      </c>
      <c r="E1084" s="19" t="s">
        <v>18</v>
      </c>
      <c r="F1084" s="18">
        <v>1</v>
      </c>
      <c r="G1084" s="20">
        <f t="shared" si="233"/>
        <v>12.73</v>
      </c>
      <c r="H1084" s="20">
        <f t="shared" si="234"/>
        <v>287.26</v>
      </c>
      <c r="I1084" s="20">
        <f t="shared" si="235"/>
        <v>299.99</v>
      </c>
      <c r="J1084" s="20">
        <v>35.880000000000003</v>
      </c>
      <c r="K1084" s="20">
        <v>4813.2</v>
      </c>
      <c r="L1084" s="20">
        <f t="shared" si="236"/>
        <v>361</v>
      </c>
      <c r="M1084" s="138">
        <f t="shared" ca="1" si="237"/>
        <v>2.6663708674103499E-5</v>
      </c>
    </row>
    <row r="1085" spans="1:13" ht="39" customHeight="1" x14ac:dyDescent="0.2">
      <c r="A1085" s="137" t="s">
        <v>3679</v>
      </c>
      <c r="B1085" s="17" t="s">
        <v>1051</v>
      </c>
      <c r="C1085" s="18" t="s">
        <v>15</v>
      </c>
      <c r="D1085" s="16" t="s">
        <v>1052</v>
      </c>
      <c r="E1085" s="19" t="s">
        <v>18</v>
      </c>
      <c r="F1085" s="18">
        <v>4</v>
      </c>
      <c r="G1085" s="20">
        <f t="shared" si="233"/>
        <v>6.52</v>
      </c>
      <c r="H1085" s="20">
        <f t="shared" si="234"/>
        <v>44.7</v>
      </c>
      <c r="I1085" s="20">
        <f t="shared" si="235"/>
        <v>204.88</v>
      </c>
      <c r="J1085" s="20">
        <v>35.880000000000003</v>
      </c>
      <c r="K1085" s="20">
        <v>4813.2</v>
      </c>
      <c r="L1085" s="20">
        <f t="shared" si="236"/>
        <v>246.55</v>
      </c>
      <c r="M1085" s="138">
        <f t="shared" ca="1" si="237"/>
        <v>1.8210352835457669E-5</v>
      </c>
    </row>
    <row r="1086" spans="1:13" ht="24" customHeight="1" x14ac:dyDescent="0.2">
      <c r="A1086" s="137" t="s">
        <v>3680</v>
      </c>
      <c r="B1086" s="17" t="s">
        <v>1053</v>
      </c>
      <c r="C1086" s="18" t="s">
        <v>15</v>
      </c>
      <c r="D1086" s="16" t="s">
        <v>1054</v>
      </c>
      <c r="E1086" s="19" t="s">
        <v>18</v>
      </c>
      <c r="F1086" s="18">
        <v>1</v>
      </c>
      <c r="G1086" s="20">
        <f t="shared" si="233"/>
        <v>19.920000000000002</v>
      </c>
      <c r="H1086" s="20">
        <f t="shared" si="234"/>
        <v>71.039999999999992</v>
      </c>
      <c r="I1086" s="20">
        <f t="shared" si="235"/>
        <v>90.96</v>
      </c>
      <c r="J1086" s="20">
        <v>35.880000000000003</v>
      </c>
      <c r="K1086" s="20">
        <v>4813.2</v>
      </c>
      <c r="L1086" s="20">
        <f t="shared" si="236"/>
        <v>109.46</v>
      </c>
      <c r="M1086" s="138">
        <f t="shared" ca="1" si="237"/>
        <v>8.0847910012946505E-6</v>
      </c>
    </row>
    <row r="1087" spans="1:13" ht="24" customHeight="1" x14ac:dyDescent="0.2">
      <c r="A1087" s="137" t="s">
        <v>3681</v>
      </c>
      <c r="B1087" s="17" t="s">
        <v>1055</v>
      </c>
      <c r="C1087" s="18" t="s">
        <v>15</v>
      </c>
      <c r="D1087" s="16" t="s">
        <v>1056</v>
      </c>
      <c r="E1087" s="19" t="s">
        <v>18</v>
      </c>
      <c r="F1087" s="18">
        <v>4</v>
      </c>
      <c r="G1087" s="20">
        <f t="shared" si="233"/>
        <v>31.020000000000003</v>
      </c>
      <c r="H1087" s="20">
        <f t="shared" si="234"/>
        <v>148.42999999999998</v>
      </c>
      <c r="I1087" s="20">
        <f t="shared" si="235"/>
        <v>717.8</v>
      </c>
      <c r="J1087" s="20">
        <v>35.880000000000003</v>
      </c>
      <c r="K1087" s="20">
        <v>4813.2</v>
      </c>
      <c r="L1087" s="20">
        <f t="shared" si="236"/>
        <v>863.8</v>
      </c>
      <c r="M1087" s="138">
        <f t="shared" ca="1" si="237"/>
        <v>6.3800863026843775E-5</v>
      </c>
    </row>
    <row r="1088" spans="1:13" ht="24" customHeight="1" x14ac:dyDescent="0.2">
      <c r="A1088" s="137" t="s">
        <v>3682</v>
      </c>
      <c r="B1088" s="17" t="s">
        <v>1057</v>
      </c>
      <c r="C1088" s="18" t="s">
        <v>15</v>
      </c>
      <c r="D1088" s="16" t="s">
        <v>1058</v>
      </c>
      <c r="E1088" s="19" t="s">
        <v>18</v>
      </c>
      <c r="F1088" s="18">
        <v>2</v>
      </c>
      <c r="G1088" s="20">
        <f t="shared" si="233"/>
        <v>27.76</v>
      </c>
      <c r="H1088" s="20">
        <f t="shared" si="234"/>
        <v>189.42000000000002</v>
      </c>
      <c r="I1088" s="20">
        <f t="shared" si="235"/>
        <v>434.36</v>
      </c>
      <c r="J1088" s="20">
        <v>35.880000000000003</v>
      </c>
      <c r="K1088" s="20">
        <v>4813.2</v>
      </c>
      <c r="L1088" s="20">
        <f t="shared" si="236"/>
        <v>522.70000000000005</v>
      </c>
      <c r="M1088" s="138">
        <f t="shared" ca="1" si="237"/>
        <v>3.8606982060814129E-5</v>
      </c>
    </row>
    <row r="1089" spans="1:13" ht="24" customHeight="1" x14ac:dyDescent="0.2">
      <c r="A1089" s="142" t="s">
        <v>3683</v>
      </c>
      <c r="B1089" s="28"/>
      <c r="C1089" s="28"/>
      <c r="D1089" s="27" t="s">
        <v>227</v>
      </c>
      <c r="E1089" s="28"/>
      <c r="F1089" s="28"/>
      <c r="G1089" s="28"/>
      <c r="H1089" s="28"/>
      <c r="I1089" s="28"/>
      <c r="J1089" s="29"/>
      <c r="K1089" s="29"/>
      <c r="L1089" s="30">
        <f>SUM(L1090:L1123)</f>
        <v>6200.2800000000016</v>
      </c>
      <c r="M1089" s="143">
        <f ca="1">SUM(M1090:M1123)</f>
        <v>4.579569518500566E-4</v>
      </c>
    </row>
    <row r="1090" spans="1:13" ht="24" customHeight="1" x14ac:dyDescent="0.2">
      <c r="A1090" s="137" t="s">
        <v>3684</v>
      </c>
      <c r="B1090" s="17" t="s">
        <v>1061</v>
      </c>
      <c r="C1090" s="18" t="s">
        <v>15</v>
      </c>
      <c r="D1090" s="16" t="s">
        <v>1062</v>
      </c>
      <c r="E1090" s="19" t="s">
        <v>169</v>
      </c>
      <c r="F1090" s="18">
        <v>65</v>
      </c>
      <c r="G1090" s="20">
        <f t="shared" ref="G1090:G1123" si="238">VLOOKUP(A1090,ORCA,11,0)</f>
        <v>3.91</v>
      </c>
      <c r="H1090" s="20">
        <f t="shared" ref="H1090:H1123" si="239">VLOOKUP(A1090,ORCA,12,0)</f>
        <v>3.6799999999999997</v>
      </c>
      <c r="I1090" s="20">
        <f t="shared" ref="I1090:I1123" si="240">TRUNC((G1090+H1090)*F1090,2)</f>
        <v>493.35</v>
      </c>
      <c r="J1090" s="20">
        <v>35.880000000000003</v>
      </c>
      <c r="K1090" s="20">
        <v>4813.2</v>
      </c>
      <c r="L1090" s="20">
        <f t="shared" si="236"/>
        <v>593.69000000000005</v>
      </c>
      <c r="M1090" s="138">
        <f t="shared" ref="M1090:M1123" ca="1" si="241">L1090/L$1838</f>
        <v>4.385035236212883E-5</v>
      </c>
    </row>
    <row r="1091" spans="1:13" ht="39" customHeight="1" x14ac:dyDescent="0.2">
      <c r="A1091" s="137" t="s">
        <v>3685</v>
      </c>
      <c r="B1091" s="17" t="s">
        <v>1063</v>
      </c>
      <c r="C1091" s="18" t="s">
        <v>26</v>
      </c>
      <c r="D1091" s="16" t="s">
        <v>1064</v>
      </c>
      <c r="E1091" s="19" t="s">
        <v>169</v>
      </c>
      <c r="F1091" s="18">
        <v>110</v>
      </c>
      <c r="G1091" s="20">
        <f t="shared" si="238"/>
        <v>0.98</v>
      </c>
      <c r="H1091" s="20">
        <f t="shared" si="239"/>
        <v>11.77</v>
      </c>
      <c r="I1091" s="20">
        <f t="shared" si="240"/>
        <v>1402.5</v>
      </c>
      <c r="J1091" s="20">
        <v>35.880000000000003</v>
      </c>
      <c r="K1091" s="20">
        <v>4813.2</v>
      </c>
      <c r="L1091" s="20">
        <f t="shared" si="236"/>
        <v>1687.76</v>
      </c>
      <c r="M1091" s="138">
        <f t="shared" ca="1" si="241"/>
        <v>1.2465911620998594E-4</v>
      </c>
    </row>
    <row r="1092" spans="1:13" ht="24" customHeight="1" x14ac:dyDescent="0.2">
      <c r="A1092" s="137" t="s">
        <v>3686</v>
      </c>
      <c r="B1092" s="17" t="s">
        <v>1065</v>
      </c>
      <c r="C1092" s="18" t="s">
        <v>26</v>
      </c>
      <c r="D1092" s="16" t="s">
        <v>1066</v>
      </c>
      <c r="E1092" s="19" t="s">
        <v>169</v>
      </c>
      <c r="F1092" s="18">
        <v>22</v>
      </c>
      <c r="G1092" s="20">
        <f t="shared" si="238"/>
        <v>1.41</v>
      </c>
      <c r="H1092" s="20">
        <f t="shared" si="239"/>
        <v>20.28</v>
      </c>
      <c r="I1092" s="20">
        <f t="shared" si="240"/>
        <v>477.18</v>
      </c>
      <c r="J1092" s="20">
        <v>35.880000000000003</v>
      </c>
      <c r="K1092" s="20">
        <v>4813.2</v>
      </c>
      <c r="L1092" s="20">
        <f t="shared" si="236"/>
        <v>574.23</v>
      </c>
      <c r="M1092" s="138">
        <f t="shared" ca="1" si="241"/>
        <v>4.2413023357148073E-5</v>
      </c>
    </row>
    <row r="1093" spans="1:13" ht="39" customHeight="1" x14ac:dyDescent="0.2">
      <c r="A1093" s="137" t="s">
        <v>3687</v>
      </c>
      <c r="B1093" s="17" t="s">
        <v>1067</v>
      </c>
      <c r="C1093" s="18" t="s">
        <v>26</v>
      </c>
      <c r="D1093" s="16" t="s">
        <v>1068</v>
      </c>
      <c r="E1093" s="19" t="s">
        <v>169</v>
      </c>
      <c r="F1093" s="18">
        <v>4</v>
      </c>
      <c r="G1093" s="20">
        <f t="shared" si="238"/>
        <v>12.84</v>
      </c>
      <c r="H1093" s="20">
        <f t="shared" si="239"/>
        <v>31.51</v>
      </c>
      <c r="I1093" s="20">
        <f t="shared" si="240"/>
        <v>177.4</v>
      </c>
      <c r="J1093" s="20">
        <v>35.880000000000003</v>
      </c>
      <c r="K1093" s="20">
        <v>4813.2</v>
      </c>
      <c r="L1093" s="20">
        <f t="shared" si="236"/>
        <v>213.48</v>
      </c>
      <c r="M1093" s="138">
        <f t="shared" ca="1" si="241"/>
        <v>1.5767779855256551E-5</v>
      </c>
    </row>
    <row r="1094" spans="1:13" ht="24" customHeight="1" x14ac:dyDescent="0.2">
      <c r="A1094" s="137" t="s">
        <v>3688</v>
      </c>
      <c r="B1094" s="17" t="s">
        <v>1069</v>
      </c>
      <c r="C1094" s="18" t="s">
        <v>15</v>
      </c>
      <c r="D1094" s="16" t="s">
        <v>1070</v>
      </c>
      <c r="E1094" s="19" t="s">
        <v>18</v>
      </c>
      <c r="F1094" s="18">
        <v>2</v>
      </c>
      <c r="G1094" s="20">
        <f t="shared" si="238"/>
        <v>2.9299999999999997</v>
      </c>
      <c r="H1094" s="20">
        <f t="shared" si="239"/>
        <v>14.96</v>
      </c>
      <c r="I1094" s="20">
        <f t="shared" si="240"/>
        <v>35.78</v>
      </c>
      <c r="J1094" s="20">
        <v>35.880000000000003</v>
      </c>
      <c r="K1094" s="20">
        <v>4813.2</v>
      </c>
      <c r="L1094" s="20">
        <f t="shared" si="236"/>
        <v>43.05</v>
      </c>
      <c r="M1094" s="138">
        <f t="shared" ca="1" si="241"/>
        <v>3.1797026549034783E-6</v>
      </c>
    </row>
    <row r="1095" spans="1:13" ht="26.1" customHeight="1" x14ac:dyDescent="0.2">
      <c r="A1095" s="137" t="s">
        <v>3689</v>
      </c>
      <c r="B1095" s="17" t="s">
        <v>1071</v>
      </c>
      <c r="C1095" s="18" t="s">
        <v>15</v>
      </c>
      <c r="D1095" s="16" t="s">
        <v>1072</v>
      </c>
      <c r="E1095" s="19" t="s">
        <v>18</v>
      </c>
      <c r="F1095" s="18">
        <v>2</v>
      </c>
      <c r="G1095" s="20">
        <f t="shared" si="238"/>
        <v>2.9299999999999997</v>
      </c>
      <c r="H1095" s="20">
        <f t="shared" si="239"/>
        <v>19.38</v>
      </c>
      <c r="I1095" s="20">
        <f t="shared" si="240"/>
        <v>44.62</v>
      </c>
      <c r="J1095" s="20">
        <v>35.880000000000003</v>
      </c>
      <c r="K1095" s="20">
        <v>4813.2</v>
      </c>
      <c r="L1095" s="20">
        <f t="shared" si="236"/>
        <v>53.69</v>
      </c>
      <c r="M1095" s="138">
        <f t="shared" ca="1" si="241"/>
        <v>3.9655803842454758E-6</v>
      </c>
    </row>
    <row r="1096" spans="1:13" ht="65.099999999999994" customHeight="1" x14ac:dyDescent="0.2">
      <c r="A1096" s="137" t="s">
        <v>3690</v>
      </c>
      <c r="B1096" s="17" t="s">
        <v>1073</v>
      </c>
      <c r="C1096" s="18" t="s">
        <v>26</v>
      </c>
      <c r="D1096" s="16" t="s">
        <v>1074</v>
      </c>
      <c r="E1096" s="19" t="s">
        <v>331</v>
      </c>
      <c r="F1096" s="18">
        <v>2</v>
      </c>
      <c r="G1096" s="20">
        <f t="shared" si="238"/>
        <v>12.870000000000001</v>
      </c>
      <c r="H1096" s="20">
        <f t="shared" si="239"/>
        <v>69.3</v>
      </c>
      <c r="I1096" s="20">
        <f t="shared" si="240"/>
        <v>164.34</v>
      </c>
      <c r="J1096" s="20">
        <v>35.880000000000003</v>
      </c>
      <c r="K1096" s="20">
        <v>4813.2</v>
      </c>
      <c r="L1096" s="20">
        <f t="shared" si="236"/>
        <v>197.76</v>
      </c>
      <c r="M1096" s="138">
        <f t="shared" ca="1" si="241"/>
        <v>1.4606689826567058E-5</v>
      </c>
    </row>
    <row r="1097" spans="1:13" ht="26.1" customHeight="1" x14ac:dyDescent="0.2">
      <c r="A1097" s="137" t="s">
        <v>3691</v>
      </c>
      <c r="B1097" s="17" t="s">
        <v>1075</v>
      </c>
      <c r="C1097" s="18" t="s">
        <v>15</v>
      </c>
      <c r="D1097" s="16" t="s">
        <v>1076</v>
      </c>
      <c r="E1097" s="19" t="s">
        <v>18</v>
      </c>
      <c r="F1097" s="18">
        <v>12</v>
      </c>
      <c r="G1097" s="20">
        <f t="shared" si="238"/>
        <v>4.5599999999999996</v>
      </c>
      <c r="H1097" s="20">
        <f t="shared" si="239"/>
        <v>5.330000000000001</v>
      </c>
      <c r="I1097" s="20">
        <f t="shared" si="240"/>
        <v>118.68</v>
      </c>
      <c r="J1097" s="20">
        <v>35.880000000000003</v>
      </c>
      <c r="K1097" s="20">
        <v>4813.2</v>
      </c>
      <c r="L1097" s="20">
        <f t="shared" si="236"/>
        <v>142.81</v>
      </c>
      <c r="M1097" s="138">
        <f t="shared" ca="1" si="241"/>
        <v>1.0548044974373189E-5</v>
      </c>
    </row>
    <row r="1098" spans="1:13" ht="24" customHeight="1" x14ac:dyDescent="0.2">
      <c r="A1098" s="137" t="s">
        <v>3692</v>
      </c>
      <c r="B1098" s="17" t="s">
        <v>1077</v>
      </c>
      <c r="C1098" s="18" t="s">
        <v>26</v>
      </c>
      <c r="D1098" s="16" t="s">
        <v>1078</v>
      </c>
      <c r="E1098" s="19" t="s">
        <v>331</v>
      </c>
      <c r="F1098" s="18">
        <v>4</v>
      </c>
      <c r="G1098" s="20">
        <f t="shared" si="238"/>
        <v>7.6899999999999995</v>
      </c>
      <c r="H1098" s="20">
        <f t="shared" si="239"/>
        <v>19.47</v>
      </c>
      <c r="I1098" s="20">
        <f t="shared" si="240"/>
        <v>108.64</v>
      </c>
      <c r="J1098" s="20">
        <v>35.880000000000003</v>
      </c>
      <c r="K1098" s="20">
        <v>4813.2</v>
      </c>
      <c r="L1098" s="20">
        <f t="shared" si="236"/>
        <v>130.72999999999999</v>
      </c>
      <c r="M1098" s="138">
        <f t="shared" ca="1" si="241"/>
        <v>9.655807853090167E-6</v>
      </c>
    </row>
    <row r="1099" spans="1:13" ht="24" customHeight="1" x14ac:dyDescent="0.2">
      <c r="A1099" s="137" t="s">
        <v>3693</v>
      </c>
      <c r="B1099" s="17" t="s">
        <v>1079</v>
      </c>
      <c r="C1099" s="18" t="s">
        <v>26</v>
      </c>
      <c r="D1099" s="16" t="s">
        <v>1080</v>
      </c>
      <c r="E1099" s="19" t="s">
        <v>331</v>
      </c>
      <c r="F1099" s="18">
        <v>2</v>
      </c>
      <c r="G1099" s="20">
        <f t="shared" si="238"/>
        <v>5.04</v>
      </c>
      <c r="H1099" s="20">
        <f t="shared" si="239"/>
        <v>28.730000000000004</v>
      </c>
      <c r="I1099" s="20">
        <f t="shared" si="240"/>
        <v>67.540000000000006</v>
      </c>
      <c r="J1099" s="20">
        <v>35.880000000000003</v>
      </c>
      <c r="K1099" s="20">
        <v>4813.2</v>
      </c>
      <c r="L1099" s="20">
        <f t="shared" si="236"/>
        <v>81.27</v>
      </c>
      <c r="M1099" s="138">
        <f t="shared" ca="1" si="241"/>
        <v>6.0026581826714441E-6</v>
      </c>
    </row>
    <row r="1100" spans="1:13" ht="24" customHeight="1" x14ac:dyDescent="0.2">
      <c r="A1100" s="137" t="s">
        <v>3694</v>
      </c>
      <c r="B1100" s="17" t="s">
        <v>1081</v>
      </c>
      <c r="C1100" s="18" t="s">
        <v>26</v>
      </c>
      <c r="D1100" s="16" t="s">
        <v>1082</v>
      </c>
      <c r="E1100" s="19" t="s">
        <v>331</v>
      </c>
      <c r="F1100" s="18">
        <v>1</v>
      </c>
      <c r="G1100" s="20">
        <f t="shared" si="238"/>
        <v>3.8500000000000005</v>
      </c>
      <c r="H1100" s="20">
        <f t="shared" si="239"/>
        <v>18.079999999999998</v>
      </c>
      <c r="I1100" s="20">
        <f t="shared" si="240"/>
        <v>21.93</v>
      </c>
      <c r="J1100" s="20">
        <v>35.880000000000003</v>
      </c>
      <c r="K1100" s="20">
        <v>4813.2</v>
      </c>
      <c r="L1100" s="20">
        <f t="shared" si="236"/>
        <v>26.39</v>
      </c>
      <c r="M1100" s="138">
        <f t="shared" ca="1" si="241"/>
        <v>1.9491835786969292E-6</v>
      </c>
    </row>
    <row r="1101" spans="1:13" ht="24" customHeight="1" x14ac:dyDescent="0.2">
      <c r="A1101" s="137" t="s">
        <v>3695</v>
      </c>
      <c r="B1101" s="17" t="s">
        <v>1083</v>
      </c>
      <c r="C1101" s="18" t="s">
        <v>26</v>
      </c>
      <c r="D1101" s="16" t="s">
        <v>1084</v>
      </c>
      <c r="E1101" s="19" t="s">
        <v>331</v>
      </c>
      <c r="F1101" s="18">
        <v>6</v>
      </c>
      <c r="G1101" s="20">
        <f t="shared" si="238"/>
        <v>2.75</v>
      </c>
      <c r="H1101" s="20">
        <f t="shared" si="239"/>
        <v>9.44</v>
      </c>
      <c r="I1101" s="20">
        <f t="shared" si="240"/>
        <v>73.14</v>
      </c>
      <c r="J1101" s="20">
        <v>35.880000000000003</v>
      </c>
      <c r="K1101" s="20">
        <v>4813.2</v>
      </c>
      <c r="L1101" s="20">
        <f t="shared" si="236"/>
        <v>88.01</v>
      </c>
      <c r="M1101" s="138">
        <f t="shared" ca="1" si="241"/>
        <v>6.5004792255065073E-6</v>
      </c>
    </row>
    <row r="1102" spans="1:13" ht="26.1" customHeight="1" x14ac:dyDescent="0.2">
      <c r="A1102" s="137" t="s">
        <v>3696</v>
      </c>
      <c r="B1102" s="17" t="s">
        <v>1085</v>
      </c>
      <c r="C1102" s="18" t="s">
        <v>15</v>
      </c>
      <c r="D1102" s="16" t="s">
        <v>1086</v>
      </c>
      <c r="E1102" s="19" t="s">
        <v>18</v>
      </c>
      <c r="F1102" s="18">
        <v>10</v>
      </c>
      <c r="G1102" s="20">
        <f t="shared" si="238"/>
        <v>2.9299999999999997</v>
      </c>
      <c r="H1102" s="20">
        <f t="shared" si="239"/>
        <v>2.63</v>
      </c>
      <c r="I1102" s="20">
        <f t="shared" si="240"/>
        <v>55.6</v>
      </c>
      <c r="J1102" s="20">
        <v>35.880000000000003</v>
      </c>
      <c r="K1102" s="20">
        <v>4813.2</v>
      </c>
      <c r="L1102" s="20">
        <f t="shared" si="236"/>
        <v>66.900000000000006</v>
      </c>
      <c r="M1102" s="138">
        <f t="shared" ca="1" si="241"/>
        <v>4.9412800839266603E-6</v>
      </c>
    </row>
    <row r="1103" spans="1:13" ht="24" customHeight="1" x14ac:dyDescent="0.2">
      <c r="A1103" s="137" t="s">
        <v>3697</v>
      </c>
      <c r="B1103" s="17" t="s">
        <v>1087</v>
      </c>
      <c r="C1103" s="18" t="s">
        <v>15</v>
      </c>
      <c r="D1103" s="16" t="s">
        <v>1088</v>
      </c>
      <c r="E1103" s="19" t="s">
        <v>18</v>
      </c>
      <c r="F1103" s="18">
        <v>10</v>
      </c>
      <c r="G1103" s="20">
        <f t="shared" si="238"/>
        <v>2.9299999999999997</v>
      </c>
      <c r="H1103" s="20">
        <f t="shared" si="239"/>
        <v>4.95</v>
      </c>
      <c r="I1103" s="20">
        <f t="shared" si="240"/>
        <v>78.8</v>
      </c>
      <c r="J1103" s="20">
        <v>35.880000000000003</v>
      </c>
      <c r="K1103" s="20">
        <v>4813.2</v>
      </c>
      <c r="L1103" s="20">
        <f t="shared" si="236"/>
        <v>94.82</v>
      </c>
      <c r="M1103" s="138">
        <f t="shared" ca="1" si="241"/>
        <v>7.003470516560924E-6</v>
      </c>
    </row>
    <row r="1104" spans="1:13" ht="24" customHeight="1" x14ac:dyDescent="0.2">
      <c r="A1104" s="137" t="s">
        <v>3698</v>
      </c>
      <c r="B1104" s="17" t="s">
        <v>1089</v>
      </c>
      <c r="C1104" s="18" t="s">
        <v>15</v>
      </c>
      <c r="D1104" s="16" t="s">
        <v>1090</v>
      </c>
      <c r="E1104" s="19" t="s">
        <v>18</v>
      </c>
      <c r="F1104" s="18">
        <v>10</v>
      </c>
      <c r="G1104" s="20">
        <f t="shared" si="238"/>
        <v>1.46</v>
      </c>
      <c r="H1104" s="20">
        <f t="shared" si="239"/>
        <v>1.31</v>
      </c>
      <c r="I1104" s="20">
        <f t="shared" si="240"/>
        <v>27.7</v>
      </c>
      <c r="J1104" s="20">
        <v>35.880000000000003</v>
      </c>
      <c r="K1104" s="20">
        <v>4813.2</v>
      </c>
      <c r="L1104" s="20">
        <f t="shared" si="236"/>
        <v>33.33</v>
      </c>
      <c r="M1104" s="138">
        <f t="shared" ca="1" si="241"/>
        <v>2.461776759301578E-6</v>
      </c>
    </row>
    <row r="1105" spans="1:13" ht="24" customHeight="1" x14ac:dyDescent="0.2">
      <c r="A1105" s="137" t="s">
        <v>3699</v>
      </c>
      <c r="B1105" s="17" t="s">
        <v>1091</v>
      </c>
      <c r="C1105" s="18" t="s">
        <v>15</v>
      </c>
      <c r="D1105" s="16" t="s">
        <v>1092</v>
      </c>
      <c r="E1105" s="19" t="s">
        <v>18</v>
      </c>
      <c r="F1105" s="18">
        <v>10</v>
      </c>
      <c r="G1105" s="20">
        <f t="shared" si="238"/>
        <v>1.46</v>
      </c>
      <c r="H1105" s="20">
        <f t="shared" si="239"/>
        <v>1.7600000000000002</v>
      </c>
      <c r="I1105" s="20">
        <f t="shared" si="240"/>
        <v>32.200000000000003</v>
      </c>
      <c r="J1105" s="20">
        <v>35.880000000000003</v>
      </c>
      <c r="K1105" s="20">
        <v>4813.2</v>
      </c>
      <c r="L1105" s="20">
        <f t="shared" si="236"/>
        <v>38.74</v>
      </c>
      <c r="M1105" s="138">
        <f t="shared" ca="1" si="241"/>
        <v>2.861363085968891E-6</v>
      </c>
    </row>
    <row r="1106" spans="1:13" ht="24" customHeight="1" x14ac:dyDescent="0.2">
      <c r="A1106" s="137" t="s">
        <v>3700</v>
      </c>
      <c r="B1106" s="17" t="s">
        <v>1093</v>
      </c>
      <c r="C1106" s="18" t="s">
        <v>15</v>
      </c>
      <c r="D1106" s="16" t="s">
        <v>1094</v>
      </c>
      <c r="E1106" s="19" t="s">
        <v>18</v>
      </c>
      <c r="F1106" s="18">
        <v>10</v>
      </c>
      <c r="G1106" s="20">
        <f t="shared" si="238"/>
        <v>2.27</v>
      </c>
      <c r="H1106" s="20">
        <f t="shared" si="239"/>
        <v>8.31</v>
      </c>
      <c r="I1106" s="20">
        <f t="shared" si="240"/>
        <v>105.8</v>
      </c>
      <c r="J1106" s="20">
        <v>35.880000000000003</v>
      </c>
      <c r="K1106" s="20">
        <v>4813.2</v>
      </c>
      <c r="L1106" s="20">
        <f t="shared" si="236"/>
        <v>127.31</v>
      </c>
      <c r="M1106" s="138">
        <f t="shared" ca="1" si="241"/>
        <v>9.4032042972302403E-6</v>
      </c>
    </row>
    <row r="1107" spans="1:13" ht="24" customHeight="1" x14ac:dyDescent="0.2">
      <c r="A1107" s="137" t="s">
        <v>3701</v>
      </c>
      <c r="B1107" s="17" t="s">
        <v>1095</v>
      </c>
      <c r="C1107" s="18" t="s">
        <v>15</v>
      </c>
      <c r="D1107" s="16" t="s">
        <v>1096</v>
      </c>
      <c r="E1107" s="19" t="s">
        <v>18</v>
      </c>
      <c r="F1107" s="18">
        <v>5</v>
      </c>
      <c r="G1107" s="20">
        <f t="shared" si="238"/>
        <v>2.27</v>
      </c>
      <c r="H1107" s="20">
        <f t="shared" si="239"/>
        <v>11.41</v>
      </c>
      <c r="I1107" s="20">
        <f t="shared" si="240"/>
        <v>68.400000000000006</v>
      </c>
      <c r="J1107" s="20">
        <v>35.880000000000003</v>
      </c>
      <c r="K1107" s="20">
        <v>4813.2</v>
      </c>
      <c r="L1107" s="20">
        <f t="shared" si="236"/>
        <v>82.31</v>
      </c>
      <c r="M1107" s="138">
        <f t="shared" ca="1" si="241"/>
        <v>6.0794732990732944E-6</v>
      </c>
    </row>
    <row r="1108" spans="1:13" ht="24" customHeight="1" x14ac:dyDescent="0.2">
      <c r="A1108" s="137" t="s">
        <v>3702</v>
      </c>
      <c r="B1108" s="17" t="s">
        <v>1097</v>
      </c>
      <c r="C1108" s="18" t="s">
        <v>26</v>
      </c>
      <c r="D1108" s="16" t="s">
        <v>1098</v>
      </c>
      <c r="E1108" s="19" t="s">
        <v>331</v>
      </c>
      <c r="F1108" s="18">
        <v>26</v>
      </c>
      <c r="G1108" s="20">
        <f t="shared" si="238"/>
        <v>2.94</v>
      </c>
      <c r="H1108" s="20">
        <f t="shared" si="239"/>
        <v>1.8299999999999996</v>
      </c>
      <c r="I1108" s="20">
        <f t="shared" si="240"/>
        <v>124.02</v>
      </c>
      <c r="J1108" s="20">
        <v>35.880000000000003</v>
      </c>
      <c r="K1108" s="20">
        <v>4813.2</v>
      </c>
      <c r="L1108" s="20">
        <f t="shared" si="236"/>
        <v>149.24</v>
      </c>
      <c r="M1108" s="138">
        <f t="shared" ca="1" si="241"/>
        <v>1.1022969203665392E-5</v>
      </c>
    </row>
    <row r="1109" spans="1:13" ht="24" customHeight="1" x14ac:dyDescent="0.2">
      <c r="A1109" s="137" t="s">
        <v>3703</v>
      </c>
      <c r="B1109" s="17" t="s">
        <v>1099</v>
      </c>
      <c r="C1109" s="18" t="s">
        <v>15</v>
      </c>
      <c r="D1109" s="16" t="s">
        <v>1100</v>
      </c>
      <c r="E1109" s="19" t="s">
        <v>18</v>
      </c>
      <c r="F1109" s="18">
        <v>4</v>
      </c>
      <c r="G1109" s="20">
        <f t="shared" si="238"/>
        <v>5.87</v>
      </c>
      <c r="H1109" s="20">
        <f t="shared" si="239"/>
        <v>1.9799999999999995</v>
      </c>
      <c r="I1109" s="20">
        <f t="shared" si="240"/>
        <v>31.4</v>
      </c>
      <c r="J1109" s="20">
        <v>35.880000000000003</v>
      </c>
      <c r="K1109" s="20">
        <v>4813.2</v>
      </c>
      <c r="L1109" s="20">
        <f t="shared" si="236"/>
        <v>37.78</v>
      </c>
      <c r="M1109" s="138">
        <f t="shared" ca="1" si="241"/>
        <v>2.7904568246748759E-6</v>
      </c>
    </row>
    <row r="1110" spans="1:13" ht="24" customHeight="1" x14ac:dyDescent="0.2">
      <c r="A1110" s="137" t="s">
        <v>3704</v>
      </c>
      <c r="B1110" s="17" t="s">
        <v>1101</v>
      </c>
      <c r="C1110" s="18" t="s">
        <v>26</v>
      </c>
      <c r="D1110" s="16" t="s">
        <v>1102</v>
      </c>
      <c r="E1110" s="19" t="s">
        <v>331</v>
      </c>
      <c r="F1110" s="18">
        <v>7</v>
      </c>
      <c r="G1110" s="20">
        <f t="shared" si="238"/>
        <v>5.3100000000000005</v>
      </c>
      <c r="H1110" s="20">
        <f t="shared" si="239"/>
        <v>8.6</v>
      </c>
      <c r="I1110" s="20">
        <f t="shared" si="240"/>
        <v>97.37</v>
      </c>
      <c r="J1110" s="20">
        <v>35.880000000000003</v>
      </c>
      <c r="K1110" s="20">
        <v>4813.2</v>
      </c>
      <c r="L1110" s="20">
        <f t="shared" si="236"/>
        <v>117.17</v>
      </c>
      <c r="M1110" s="138">
        <f t="shared" ca="1" si="241"/>
        <v>8.6542569123122086E-6</v>
      </c>
    </row>
    <row r="1111" spans="1:13" ht="34.5" customHeight="1" x14ac:dyDescent="0.2">
      <c r="A1111" s="137" t="s">
        <v>3705</v>
      </c>
      <c r="B1111" s="17" t="s">
        <v>1103</v>
      </c>
      <c r="C1111" s="18" t="s">
        <v>15</v>
      </c>
      <c r="D1111" s="16" t="s">
        <v>1104</v>
      </c>
      <c r="E1111" s="19" t="s">
        <v>18</v>
      </c>
      <c r="F1111" s="18">
        <v>4</v>
      </c>
      <c r="G1111" s="20">
        <f t="shared" si="238"/>
        <v>9.129999999999999</v>
      </c>
      <c r="H1111" s="20">
        <f t="shared" si="239"/>
        <v>23.080000000000002</v>
      </c>
      <c r="I1111" s="20">
        <f t="shared" si="240"/>
        <v>128.84</v>
      </c>
      <c r="J1111" s="20">
        <v>35.880000000000003</v>
      </c>
      <c r="K1111" s="20">
        <v>4813.2</v>
      </c>
      <c r="L1111" s="20">
        <f t="shared" si="236"/>
        <v>155.04</v>
      </c>
      <c r="M1111" s="138">
        <f t="shared" ca="1" si="241"/>
        <v>1.1451361198983398E-5</v>
      </c>
    </row>
    <row r="1112" spans="1:13" ht="24" customHeight="1" x14ac:dyDescent="0.2">
      <c r="A1112" s="137" t="s">
        <v>3706</v>
      </c>
      <c r="B1112" s="17" t="s">
        <v>1105</v>
      </c>
      <c r="C1112" s="18" t="s">
        <v>15</v>
      </c>
      <c r="D1112" s="16" t="s">
        <v>1106</v>
      </c>
      <c r="E1112" s="19" t="s">
        <v>18</v>
      </c>
      <c r="F1112" s="18">
        <v>12</v>
      </c>
      <c r="G1112" s="20">
        <f t="shared" si="238"/>
        <v>3.72</v>
      </c>
      <c r="H1112" s="20">
        <f t="shared" si="239"/>
        <v>7.0499999999999989</v>
      </c>
      <c r="I1112" s="20">
        <f t="shared" si="240"/>
        <v>129.24</v>
      </c>
      <c r="J1112" s="20">
        <v>35.880000000000003</v>
      </c>
      <c r="K1112" s="20">
        <v>4813.2</v>
      </c>
      <c r="L1112" s="20">
        <f t="shared" si="236"/>
        <v>155.52000000000001</v>
      </c>
      <c r="M1112" s="138">
        <f t="shared" ca="1" si="241"/>
        <v>1.1486814329630406E-5</v>
      </c>
    </row>
    <row r="1113" spans="1:13" ht="24" customHeight="1" x14ac:dyDescent="0.2">
      <c r="A1113" s="137" t="s">
        <v>3707</v>
      </c>
      <c r="B1113" s="17" t="s">
        <v>1107</v>
      </c>
      <c r="C1113" s="18" t="s">
        <v>26</v>
      </c>
      <c r="D1113" s="16" t="s">
        <v>1108</v>
      </c>
      <c r="E1113" s="19" t="s">
        <v>331</v>
      </c>
      <c r="F1113" s="18">
        <v>1</v>
      </c>
      <c r="G1113" s="20">
        <f t="shared" si="238"/>
        <v>5.01</v>
      </c>
      <c r="H1113" s="20">
        <f t="shared" si="239"/>
        <v>4.42</v>
      </c>
      <c r="I1113" s="20">
        <f t="shared" si="240"/>
        <v>9.43</v>
      </c>
      <c r="J1113" s="20">
        <v>35.880000000000003</v>
      </c>
      <c r="K1113" s="20">
        <v>4813.2</v>
      </c>
      <c r="L1113" s="20">
        <f t="shared" si="236"/>
        <v>11.34</v>
      </c>
      <c r="M1113" s="138">
        <f t="shared" ca="1" si="241"/>
        <v>8.3758021153555038E-7</v>
      </c>
    </row>
    <row r="1114" spans="1:13" ht="51.95" customHeight="1" x14ac:dyDescent="0.2">
      <c r="A1114" s="137" t="s">
        <v>3708</v>
      </c>
      <c r="B1114" s="17" t="s">
        <v>1109</v>
      </c>
      <c r="C1114" s="18" t="s">
        <v>26</v>
      </c>
      <c r="D1114" s="16" t="s">
        <v>1110</v>
      </c>
      <c r="E1114" s="19" t="s">
        <v>331</v>
      </c>
      <c r="F1114" s="18">
        <v>10</v>
      </c>
      <c r="G1114" s="20">
        <f t="shared" si="238"/>
        <v>3.92</v>
      </c>
      <c r="H1114" s="20">
        <f t="shared" si="239"/>
        <v>2.9000000000000004</v>
      </c>
      <c r="I1114" s="20">
        <f t="shared" si="240"/>
        <v>68.2</v>
      </c>
      <c r="J1114" s="20">
        <v>35.880000000000003</v>
      </c>
      <c r="K1114" s="20">
        <v>4813.2</v>
      </c>
      <c r="L1114" s="20">
        <f t="shared" si="236"/>
        <v>82.07</v>
      </c>
      <c r="M1114" s="138">
        <f t="shared" ca="1" si="241"/>
        <v>6.0617467337497893E-6</v>
      </c>
    </row>
    <row r="1115" spans="1:13" ht="51.95" customHeight="1" x14ac:dyDescent="0.2">
      <c r="A1115" s="137" t="s">
        <v>3709</v>
      </c>
      <c r="B1115" s="17" t="s">
        <v>1111</v>
      </c>
      <c r="C1115" s="18" t="s">
        <v>15</v>
      </c>
      <c r="D1115" s="16" t="s">
        <v>1112</v>
      </c>
      <c r="E1115" s="19" t="s">
        <v>18</v>
      </c>
      <c r="F1115" s="18">
        <v>1</v>
      </c>
      <c r="G1115" s="20">
        <f t="shared" si="238"/>
        <v>6.1999999999999993</v>
      </c>
      <c r="H1115" s="20">
        <f t="shared" si="239"/>
        <v>4.1300000000000008</v>
      </c>
      <c r="I1115" s="20">
        <f t="shared" si="240"/>
        <v>10.33</v>
      </c>
      <c r="J1115" s="20">
        <v>35.880000000000003</v>
      </c>
      <c r="K1115" s="20">
        <v>4813.2</v>
      </c>
      <c r="L1115" s="20">
        <f t="shared" si="236"/>
        <v>12.43</v>
      </c>
      <c r="M1115" s="138">
        <f t="shared" ca="1" si="241"/>
        <v>9.1808836237979642E-7</v>
      </c>
    </row>
    <row r="1116" spans="1:13" ht="51.95" customHeight="1" x14ac:dyDescent="0.2">
      <c r="A1116" s="137" t="s">
        <v>3710</v>
      </c>
      <c r="B1116" s="17" t="s">
        <v>1113</v>
      </c>
      <c r="C1116" s="18" t="s">
        <v>15</v>
      </c>
      <c r="D1116" s="16" t="s">
        <v>1114</v>
      </c>
      <c r="E1116" s="19" t="s">
        <v>18</v>
      </c>
      <c r="F1116" s="18">
        <v>9</v>
      </c>
      <c r="G1116" s="20">
        <f t="shared" si="238"/>
        <v>9.7899999999999991</v>
      </c>
      <c r="H1116" s="20">
        <f t="shared" si="239"/>
        <v>10.170000000000002</v>
      </c>
      <c r="I1116" s="20">
        <f t="shared" si="240"/>
        <v>179.64</v>
      </c>
      <c r="J1116" s="20">
        <v>35.880000000000003</v>
      </c>
      <c r="K1116" s="20">
        <v>4813.2</v>
      </c>
      <c r="L1116" s="20">
        <f t="shared" si="236"/>
        <v>216.17</v>
      </c>
      <c r="M1116" s="138">
        <f t="shared" ca="1" si="241"/>
        <v>1.5966465108257487E-5</v>
      </c>
    </row>
    <row r="1117" spans="1:13" ht="51.95" customHeight="1" x14ac:dyDescent="0.2">
      <c r="A1117" s="137" t="s">
        <v>3711</v>
      </c>
      <c r="B1117" s="17" t="s">
        <v>1115</v>
      </c>
      <c r="C1117" s="18" t="s">
        <v>15</v>
      </c>
      <c r="D1117" s="16" t="s">
        <v>1116</v>
      </c>
      <c r="E1117" s="19" t="s">
        <v>18</v>
      </c>
      <c r="F1117" s="18">
        <v>1</v>
      </c>
      <c r="G1117" s="20">
        <f t="shared" si="238"/>
        <v>9.7899999999999991</v>
      </c>
      <c r="H1117" s="20">
        <f t="shared" si="239"/>
        <v>26.39</v>
      </c>
      <c r="I1117" s="20">
        <f t="shared" si="240"/>
        <v>36.18</v>
      </c>
      <c r="J1117" s="20">
        <v>35.880000000000003</v>
      </c>
      <c r="K1117" s="20">
        <v>4813.2</v>
      </c>
      <c r="L1117" s="20">
        <f t="shared" si="236"/>
        <v>43.53</v>
      </c>
      <c r="M1117" s="138">
        <f t="shared" ca="1" si="241"/>
        <v>3.215155785550486E-6</v>
      </c>
    </row>
    <row r="1118" spans="1:13" ht="24" customHeight="1" x14ac:dyDescent="0.2">
      <c r="A1118" s="137" t="s">
        <v>3712</v>
      </c>
      <c r="B1118" s="17" t="s">
        <v>1117</v>
      </c>
      <c r="C1118" s="18" t="s">
        <v>15</v>
      </c>
      <c r="D1118" s="16" t="s">
        <v>1118</v>
      </c>
      <c r="E1118" s="19" t="s">
        <v>18</v>
      </c>
      <c r="F1118" s="18">
        <v>1</v>
      </c>
      <c r="G1118" s="20">
        <f t="shared" si="238"/>
        <v>9.7899999999999991</v>
      </c>
      <c r="H1118" s="20">
        <f t="shared" si="239"/>
        <v>8.93</v>
      </c>
      <c r="I1118" s="20">
        <f t="shared" si="240"/>
        <v>18.72</v>
      </c>
      <c r="J1118" s="20">
        <v>35.880000000000003</v>
      </c>
      <c r="K1118" s="20">
        <v>4813.2</v>
      </c>
      <c r="L1118" s="20">
        <f t="shared" si="236"/>
        <v>22.52</v>
      </c>
      <c r="M1118" s="138">
        <f t="shared" ca="1" si="241"/>
        <v>1.6633427128554317E-6</v>
      </c>
    </row>
    <row r="1119" spans="1:13" ht="24" customHeight="1" x14ac:dyDescent="0.2">
      <c r="A1119" s="137" t="s">
        <v>3713</v>
      </c>
      <c r="B1119" s="17" t="s">
        <v>1119</v>
      </c>
      <c r="C1119" s="18" t="s">
        <v>15</v>
      </c>
      <c r="D1119" s="16" t="s">
        <v>1120</v>
      </c>
      <c r="E1119" s="19" t="s">
        <v>18</v>
      </c>
      <c r="F1119" s="18">
        <v>4</v>
      </c>
      <c r="G1119" s="20">
        <f t="shared" si="238"/>
        <v>6.1999999999999993</v>
      </c>
      <c r="H1119" s="20">
        <f t="shared" si="239"/>
        <v>10.57</v>
      </c>
      <c r="I1119" s="20">
        <f t="shared" si="240"/>
        <v>67.08</v>
      </c>
      <c r="J1119" s="20">
        <v>35.880000000000003</v>
      </c>
      <c r="K1119" s="20">
        <v>4813.2</v>
      </c>
      <c r="L1119" s="20">
        <f t="shared" si="236"/>
        <v>80.72</v>
      </c>
      <c r="M1119" s="138">
        <f t="shared" ca="1" si="241"/>
        <v>5.9620348038050819E-6</v>
      </c>
    </row>
    <row r="1120" spans="1:13" ht="24" customHeight="1" x14ac:dyDescent="0.2">
      <c r="A1120" s="137" t="s">
        <v>3714</v>
      </c>
      <c r="B1120" s="17" t="s">
        <v>1121</v>
      </c>
      <c r="C1120" s="18" t="s">
        <v>15</v>
      </c>
      <c r="D1120" s="16" t="s">
        <v>1122</v>
      </c>
      <c r="E1120" s="19" t="s">
        <v>18</v>
      </c>
      <c r="F1120" s="18">
        <v>3</v>
      </c>
      <c r="G1120" s="20">
        <f t="shared" si="238"/>
        <v>2.9299999999999997</v>
      </c>
      <c r="H1120" s="20">
        <f t="shared" si="239"/>
        <v>8.8000000000000007</v>
      </c>
      <c r="I1120" s="20">
        <f t="shared" si="240"/>
        <v>35.19</v>
      </c>
      <c r="J1120" s="20">
        <v>35.880000000000003</v>
      </c>
      <c r="K1120" s="20">
        <v>4813.2</v>
      </c>
      <c r="L1120" s="20">
        <f t="shared" si="236"/>
        <v>42.34</v>
      </c>
      <c r="M1120" s="138">
        <f t="shared" ca="1" si="241"/>
        <v>3.127261565821447E-6</v>
      </c>
    </row>
    <row r="1121" spans="1:13" ht="24" customHeight="1" x14ac:dyDescent="0.2">
      <c r="A1121" s="137" t="s">
        <v>3715</v>
      </c>
      <c r="B1121" s="17" t="s">
        <v>1123</v>
      </c>
      <c r="C1121" s="18" t="s">
        <v>15</v>
      </c>
      <c r="D1121" s="16" t="s">
        <v>1124</v>
      </c>
      <c r="E1121" s="19" t="s">
        <v>18</v>
      </c>
      <c r="F1121" s="18">
        <v>3</v>
      </c>
      <c r="G1121" s="20">
        <f t="shared" si="238"/>
        <v>4.5599999999999996</v>
      </c>
      <c r="H1121" s="20">
        <f t="shared" si="239"/>
        <v>24.17</v>
      </c>
      <c r="I1121" s="20">
        <f t="shared" si="240"/>
        <v>86.19</v>
      </c>
      <c r="J1121" s="20">
        <v>35.880000000000003</v>
      </c>
      <c r="K1121" s="20">
        <v>4813.2</v>
      </c>
      <c r="L1121" s="20">
        <f t="shared" si="236"/>
        <v>103.72</v>
      </c>
      <c r="M1121" s="138">
        <f t="shared" ca="1" si="241"/>
        <v>7.6608306473075215E-6</v>
      </c>
    </row>
    <row r="1122" spans="1:13" ht="24" customHeight="1" x14ac:dyDescent="0.2">
      <c r="A1122" s="137" t="s">
        <v>3716</v>
      </c>
      <c r="B1122" s="17" t="s">
        <v>877</v>
      </c>
      <c r="C1122" s="18" t="s">
        <v>15</v>
      </c>
      <c r="D1122" s="16" t="s">
        <v>878</v>
      </c>
      <c r="E1122" s="19" t="s">
        <v>18</v>
      </c>
      <c r="F1122" s="18">
        <v>5</v>
      </c>
      <c r="G1122" s="20">
        <f t="shared" si="238"/>
        <v>0</v>
      </c>
      <c r="H1122" s="20">
        <f t="shared" si="239"/>
        <v>61.32</v>
      </c>
      <c r="I1122" s="20">
        <f t="shared" si="240"/>
        <v>306.60000000000002</v>
      </c>
      <c r="J1122" s="20">
        <v>35.880000000000003</v>
      </c>
      <c r="K1122" s="20">
        <v>4813.2</v>
      </c>
      <c r="L1122" s="20">
        <f t="shared" si="236"/>
        <v>368.96</v>
      </c>
      <c r="M1122" s="138">
        <f t="shared" ca="1" si="241"/>
        <v>2.7251639757333037E-5</v>
      </c>
    </row>
    <row r="1123" spans="1:13" ht="30" customHeight="1" x14ac:dyDescent="0.2">
      <c r="A1123" s="137" t="s">
        <v>3717</v>
      </c>
      <c r="B1123" s="17" t="s">
        <v>880</v>
      </c>
      <c r="C1123" s="18" t="s">
        <v>15</v>
      </c>
      <c r="D1123" s="16" t="s">
        <v>881</v>
      </c>
      <c r="E1123" s="19" t="s">
        <v>18</v>
      </c>
      <c r="F1123" s="18">
        <v>5</v>
      </c>
      <c r="G1123" s="20">
        <f t="shared" si="238"/>
        <v>0</v>
      </c>
      <c r="H1123" s="20">
        <f t="shared" si="239"/>
        <v>54.09</v>
      </c>
      <c r="I1123" s="20">
        <f t="shared" si="240"/>
        <v>270.45</v>
      </c>
      <c r="J1123" s="20">
        <v>35.880000000000003</v>
      </c>
      <c r="K1123" s="20">
        <v>4813.2</v>
      </c>
      <c r="L1123" s="20">
        <f t="shared" si="236"/>
        <v>325.45</v>
      </c>
      <c r="M1123" s="138">
        <f t="shared" ca="1" si="241"/>
        <v>2.403796118555951E-5</v>
      </c>
    </row>
    <row r="1124" spans="1:13" ht="24" customHeight="1" x14ac:dyDescent="0.2">
      <c r="A1124" s="142" t="s">
        <v>3718</v>
      </c>
      <c r="B1124" s="28"/>
      <c r="C1124" s="28"/>
      <c r="D1124" s="27" t="s">
        <v>883</v>
      </c>
      <c r="E1124" s="28"/>
      <c r="F1124" s="28"/>
      <c r="G1124" s="28"/>
      <c r="H1124" s="28"/>
      <c r="I1124" s="28"/>
      <c r="J1124" s="29"/>
      <c r="K1124" s="29"/>
      <c r="L1124" s="30">
        <f>SUM(L1125:L1146)</f>
        <v>6410.33</v>
      </c>
      <c r="M1124" s="143">
        <f ca="1">SUM(M1125:M1146)</f>
        <v>4.734713895425647E-4</v>
      </c>
    </row>
    <row r="1125" spans="1:13" ht="39" customHeight="1" x14ac:dyDescent="0.2">
      <c r="A1125" s="137" t="s">
        <v>3719</v>
      </c>
      <c r="B1125" s="17" t="s">
        <v>1125</v>
      </c>
      <c r="C1125" s="18" t="s">
        <v>15</v>
      </c>
      <c r="D1125" s="16" t="s">
        <v>1126</v>
      </c>
      <c r="E1125" s="19" t="s">
        <v>18</v>
      </c>
      <c r="F1125" s="18">
        <v>8</v>
      </c>
      <c r="G1125" s="20">
        <f t="shared" ref="G1125:G1146" si="242">VLOOKUP(A1125,ORCA,11,0)</f>
        <v>7.17</v>
      </c>
      <c r="H1125" s="20">
        <f t="shared" ref="H1125:H1146" si="243">VLOOKUP(A1125,ORCA,12,0)</f>
        <v>34.08</v>
      </c>
      <c r="I1125" s="20">
        <f t="shared" ref="I1125:I1146" si="244">TRUNC((G1125+H1125)*F1125,2)</f>
        <v>330</v>
      </c>
      <c r="J1125" s="20">
        <v>35.880000000000003</v>
      </c>
      <c r="K1125" s="20">
        <v>4813.2</v>
      </c>
      <c r="L1125" s="20">
        <f t="shared" si="236"/>
        <v>397.12</v>
      </c>
      <c r="M1125" s="138">
        <f t="shared" ref="M1125:M1146" ca="1" si="245">L1125/L$1838</f>
        <v>2.9331556755290811E-5</v>
      </c>
    </row>
    <row r="1126" spans="1:13" ht="24" customHeight="1" x14ac:dyDescent="0.2">
      <c r="A1126" s="137" t="s">
        <v>3720</v>
      </c>
      <c r="B1126" s="17" t="s">
        <v>1127</v>
      </c>
      <c r="C1126" s="18" t="s">
        <v>15</v>
      </c>
      <c r="D1126" s="16" t="s">
        <v>1128</v>
      </c>
      <c r="E1126" s="19" t="s">
        <v>169</v>
      </c>
      <c r="F1126" s="18">
        <v>8</v>
      </c>
      <c r="G1126" s="20">
        <f t="shared" si="242"/>
        <v>18.28</v>
      </c>
      <c r="H1126" s="20">
        <f t="shared" si="243"/>
        <v>35.479999999999997</v>
      </c>
      <c r="I1126" s="20">
        <f t="shared" si="244"/>
        <v>430.08</v>
      </c>
      <c r="J1126" s="20">
        <v>35.880000000000003</v>
      </c>
      <c r="K1126" s="20">
        <v>4813.2</v>
      </c>
      <c r="L1126" s="20">
        <f t="shared" ref="L1126:L1153" si="246">TRUNC((I1126*(1+$M$6)),2)</f>
        <v>517.54999999999995</v>
      </c>
      <c r="M1126" s="138">
        <f t="shared" ca="1" si="245"/>
        <v>3.822659951324727E-5</v>
      </c>
    </row>
    <row r="1127" spans="1:13" ht="39" customHeight="1" x14ac:dyDescent="0.2">
      <c r="A1127" s="137" t="s">
        <v>3721</v>
      </c>
      <c r="B1127" s="17" t="s">
        <v>1129</v>
      </c>
      <c r="C1127" s="18" t="s">
        <v>15</v>
      </c>
      <c r="D1127" s="16" t="s">
        <v>1130</v>
      </c>
      <c r="E1127" s="19" t="s">
        <v>18</v>
      </c>
      <c r="F1127" s="18">
        <v>8</v>
      </c>
      <c r="G1127" s="20">
        <f t="shared" si="242"/>
        <v>2.6100000000000003</v>
      </c>
      <c r="H1127" s="20">
        <f t="shared" si="243"/>
        <v>5.81</v>
      </c>
      <c r="I1127" s="20">
        <f t="shared" si="244"/>
        <v>67.36</v>
      </c>
      <c r="J1127" s="20">
        <v>35.880000000000003</v>
      </c>
      <c r="K1127" s="20">
        <v>4813.2</v>
      </c>
      <c r="L1127" s="20">
        <f t="shared" si="246"/>
        <v>81.06</v>
      </c>
      <c r="M1127" s="138">
        <f t="shared" ca="1" si="245"/>
        <v>5.987147438013379E-6</v>
      </c>
    </row>
    <row r="1128" spans="1:13" ht="39" customHeight="1" x14ac:dyDescent="0.2">
      <c r="A1128" s="137" t="s">
        <v>3722</v>
      </c>
      <c r="B1128" s="17" t="s">
        <v>1131</v>
      </c>
      <c r="C1128" s="18" t="s">
        <v>26</v>
      </c>
      <c r="D1128" s="16" t="s">
        <v>1132</v>
      </c>
      <c r="E1128" s="19" t="s">
        <v>331</v>
      </c>
      <c r="F1128" s="18">
        <v>13</v>
      </c>
      <c r="G1128" s="20">
        <f t="shared" si="242"/>
        <v>5.3000000000000007</v>
      </c>
      <c r="H1128" s="20">
        <f t="shared" si="243"/>
        <v>6.4699999999999989</v>
      </c>
      <c r="I1128" s="20">
        <f t="shared" si="244"/>
        <v>153.01</v>
      </c>
      <c r="J1128" s="20">
        <v>35.880000000000003</v>
      </c>
      <c r="K1128" s="20">
        <v>4813.2</v>
      </c>
      <c r="L1128" s="20">
        <f t="shared" si="246"/>
        <v>184.13</v>
      </c>
      <c r="M1128" s="138">
        <f t="shared" ca="1" si="245"/>
        <v>1.3599968637569744E-5</v>
      </c>
    </row>
    <row r="1129" spans="1:13" ht="39" customHeight="1" x14ac:dyDescent="0.2">
      <c r="A1129" s="137" t="s">
        <v>3723</v>
      </c>
      <c r="B1129" s="17" t="s">
        <v>1133</v>
      </c>
      <c r="C1129" s="18" t="s">
        <v>15</v>
      </c>
      <c r="D1129" s="16" t="s">
        <v>1134</v>
      </c>
      <c r="E1129" s="19" t="s">
        <v>18</v>
      </c>
      <c r="F1129" s="18">
        <v>4</v>
      </c>
      <c r="G1129" s="20">
        <f t="shared" si="242"/>
        <v>9.129999999999999</v>
      </c>
      <c r="H1129" s="20">
        <f t="shared" si="243"/>
        <v>10.64</v>
      </c>
      <c r="I1129" s="20">
        <f t="shared" si="244"/>
        <v>79.08</v>
      </c>
      <c r="J1129" s="20">
        <v>35.880000000000003</v>
      </c>
      <c r="K1129" s="20">
        <v>4813.2</v>
      </c>
      <c r="L1129" s="20">
        <f t="shared" si="246"/>
        <v>95.16</v>
      </c>
      <c r="M1129" s="138">
        <f t="shared" ca="1" si="245"/>
        <v>7.0285831507692211E-6</v>
      </c>
    </row>
    <row r="1130" spans="1:13" ht="24" customHeight="1" x14ac:dyDescent="0.2">
      <c r="A1130" s="137" t="s">
        <v>3724</v>
      </c>
      <c r="B1130" s="17" t="s">
        <v>1135</v>
      </c>
      <c r="C1130" s="18" t="s">
        <v>15</v>
      </c>
      <c r="D1130" s="16" t="s">
        <v>1136</v>
      </c>
      <c r="E1130" s="19" t="s">
        <v>18</v>
      </c>
      <c r="F1130" s="18">
        <v>2</v>
      </c>
      <c r="G1130" s="20">
        <f t="shared" si="242"/>
        <v>11.75</v>
      </c>
      <c r="H1130" s="20">
        <f t="shared" si="243"/>
        <v>22.03</v>
      </c>
      <c r="I1130" s="20">
        <f t="shared" si="244"/>
        <v>67.56</v>
      </c>
      <c r="J1130" s="20">
        <v>35.880000000000003</v>
      </c>
      <c r="K1130" s="20">
        <v>4813.2</v>
      </c>
      <c r="L1130" s="20">
        <f t="shared" si="246"/>
        <v>81.3</v>
      </c>
      <c r="M1130" s="138">
        <f t="shared" ca="1" si="245"/>
        <v>6.0048740033368825E-6</v>
      </c>
    </row>
    <row r="1131" spans="1:13" ht="26.1" customHeight="1" x14ac:dyDescent="0.2">
      <c r="A1131" s="137" t="s">
        <v>3725</v>
      </c>
      <c r="B1131" s="17" t="s">
        <v>1137</v>
      </c>
      <c r="C1131" s="18" t="s">
        <v>26</v>
      </c>
      <c r="D1131" s="16" t="s">
        <v>1138</v>
      </c>
      <c r="E1131" s="19" t="s">
        <v>331</v>
      </c>
      <c r="F1131" s="18">
        <v>3</v>
      </c>
      <c r="G1131" s="20">
        <f t="shared" si="242"/>
        <v>1.43</v>
      </c>
      <c r="H1131" s="20">
        <f t="shared" si="243"/>
        <v>8.23</v>
      </c>
      <c r="I1131" s="20">
        <f t="shared" si="244"/>
        <v>28.98</v>
      </c>
      <c r="J1131" s="20">
        <v>35.880000000000003</v>
      </c>
      <c r="K1131" s="20">
        <v>4813.2</v>
      </c>
      <c r="L1131" s="20">
        <f t="shared" si="246"/>
        <v>34.869999999999997</v>
      </c>
      <c r="M1131" s="138">
        <f t="shared" ca="1" si="245"/>
        <v>2.5755222201273932E-6</v>
      </c>
    </row>
    <row r="1132" spans="1:13" ht="26.1" customHeight="1" x14ac:dyDescent="0.2">
      <c r="A1132" s="137" t="s">
        <v>3726</v>
      </c>
      <c r="B1132" s="17" t="s">
        <v>1139</v>
      </c>
      <c r="C1132" s="18" t="s">
        <v>26</v>
      </c>
      <c r="D1132" s="16" t="s">
        <v>1140</v>
      </c>
      <c r="E1132" s="19" t="s">
        <v>331</v>
      </c>
      <c r="F1132" s="18">
        <v>2</v>
      </c>
      <c r="G1132" s="20">
        <f t="shared" si="242"/>
        <v>9.08</v>
      </c>
      <c r="H1132" s="20">
        <f t="shared" si="243"/>
        <v>17.61</v>
      </c>
      <c r="I1132" s="20">
        <f t="shared" si="244"/>
        <v>53.38</v>
      </c>
      <c r="J1132" s="20">
        <v>35.880000000000003</v>
      </c>
      <c r="K1132" s="20">
        <v>4813.2</v>
      </c>
      <c r="L1132" s="20">
        <f t="shared" si="246"/>
        <v>64.23</v>
      </c>
      <c r="M1132" s="138">
        <f t="shared" ca="1" si="245"/>
        <v>4.7440720447026814E-6</v>
      </c>
    </row>
    <row r="1133" spans="1:13" ht="24" customHeight="1" x14ac:dyDescent="0.2">
      <c r="A1133" s="137" t="s">
        <v>3727</v>
      </c>
      <c r="B1133" s="17" t="s">
        <v>1141</v>
      </c>
      <c r="C1133" s="18" t="s">
        <v>26</v>
      </c>
      <c r="D1133" s="16" t="s">
        <v>1142</v>
      </c>
      <c r="E1133" s="19" t="s">
        <v>331</v>
      </c>
      <c r="F1133" s="18">
        <v>10</v>
      </c>
      <c r="G1133" s="20">
        <f t="shared" si="242"/>
        <v>5.76</v>
      </c>
      <c r="H1133" s="20">
        <f t="shared" si="243"/>
        <v>7.51</v>
      </c>
      <c r="I1133" s="20">
        <f t="shared" si="244"/>
        <v>132.69999999999999</v>
      </c>
      <c r="J1133" s="20">
        <v>35.880000000000003</v>
      </c>
      <c r="K1133" s="20">
        <v>4813.2</v>
      </c>
      <c r="L1133" s="20">
        <f t="shared" si="246"/>
        <v>159.69</v>
      </c>
      <c r="M1133" s="138">
        <f t="shared" ca="1" si="245"/>
        <v>1.1794813402126283E-5</v>
      </c>
    </row>
    <row r="1134" spans="1:13" ht="26.1" customHeight="1" x14ac:dyDescent="0.2">
      <c r="A1134" s="137" t="s">
        <v>3728</v>
      </c>
      <c r="B1134" s="17" t="s">
        <v>1143</v>
      </c>
      <c r="C1134" s="18" t="s">
        <v>26</v>
      </c>
      <c r="D1134" s="16" t="s">
        <v>1144</v>
      </c>
      <c r="E1134" s="19" t="s">
        <v>331</v>
      </c>
      <c r="F1134" s="18">
        <v>2</v>
      </c>
      <c r="G1134" s="20">
        <f t="shared" si="242"/>
        <v>8.0500000000000007</v>
      </c>
      <c r="H1134" s="20">
        <f t="shared" si="243"/>
        <v>16.79</v>
      </c>
      <c r="I1134" s="20">
        <f t="shared" si="244"/>
        <v>49.68</v>
      </c>
      <c r="J1134" s="20">
        <v>35.880000000000003</v>
      </c>
      <c r="K1134" s="20">
        <v>4813.2</v>
      </c>
      <c r="L1134" s="20">
        <f t="shared" si="246"/>
        <v>59.78</v>
      </c>
      <c r="M1134" s="138">
        <f t="shared" ca="1" si="245"/>
        <v>4.4153919793293831E-6</v>
      </c>
    </row>
    <row r="1135" spans="1:13" ht="24" customHeight="1" x14ac:dyDescent="0.2">
      <c r="A1135" s="137" t="s">
        <v>3729</v>
      </c>
      <c r="B1135" s="17" t="s">
        <v>1145</v>
      </c>
      <c r="C1135" s="18" t="s">
        <v>15</v>
      </c>
      <c r="D1135" s="16" t="s">
        <v>1146</v>
      </c>
      <c r="E1135" s="19" t="s">
        <v>18</v>
      </c>
      <c r="F1135" s="18">
        <v>4</v>
      </c>
      <c r="G1135" s="20">
        <f t="shared" si="242"/>
        <v>14.69</v>
      </c>
      <c r="H1135" s="20">
        <f t="shared" si="243"/>
        <v>20.47</v>
      </c>
      <c r="I1135" s="20">
        <f t="shared" si="244"/>
        <v>140.63999999999999</v>
      </c>
      <c r="J1135" s="20">
        <v>35.880000000000003</v>
      </c>
      <c r="K1135" s="20">
        <v>4813.2</v>
      </c>
      <c r="L1135" s="20">
        <f t="shared" si="246"/>
        <v>169.24</v>
      </c>
      <c r="M1135" s="138">
        <f t="shared" ca="1" si="245"/>
        <v>1.2500182980624034E-5</v>
      </c>
    </row>
    <row r="1136" spans="1:13" ht="24" customHeight="1" x14ac:dyDescent="0.2">
      <c r="A1136" s="137" t="s">
        <v>3730</v>
      </c>
      <c r="B1136" s="17" t="s">
        <v>1147</v>
      </c>
      <c r="C1136" s="18" t="s">
        <v>15</v>
      </c>
      <c r="D1136" s="16" t="s">
        <v>1148</v>
      </c>
      <c r="E1136" s="19" t="s">
        <v>18</v>
      </c>
      <c r="F1136" s="18">
        <v>13</v>
      </c>
      <c r="G1136" s="20">
        <f t="shared" si="242"/>
        <v>9.129999999999999</v>
      </c>
      <c r="H1136" s="20">
        <f t="shared" si="243"/>
        <v>2.91</v>
      </c>
      <c r="I1136" s="20">
        <f t="shared" si="244"/>
        <v>156.52000000000001</v>
      </c>
      <c r="J1136" s="20">
        <v>35.880000000000003</v>
      </c>
      <c r="K1136" s="20">
        <v>4813.2</v>
      </c>
      <c r="L1136" s="20">
        <f t="shared" si="246"/>
        <v>188.35</v>
      </c>
      <c r="M1136" s="138">
        <f t="shared" ca="1" si="245"/>
        <v>1.3911660744508017E-5</v>
      </c>
    </row>
    <row r="1137" spans="1:13" ht="26.1" customHeight="1" x14ac:dyDescent="0.2">
      <c r="A1137" s="137" t="s">
        <v>3731</v>
      </c>
      <c r="B1137" s="17" t="s">
        <v>1149</v>
      </c>
      <c r="C1137" s="18" t="s">
        <v>15</v>
      </c>
      <c r="D1137" s="16" t="s">
        <v>1150</v>
      </c>
      <c r="E1137" s="19" t="s">
        <v>18</v>
      </c>
      <c r="F1137" s="18">
        <v>2</v>
      </c>
      <c r="G1137" s="20">
        <f t="shared" si="242"/>
        <v>15.02</v>
      </c>
      <c r="H1137" s="20">
        <f t="shared" si="243"/>
        <v>14.61</v>
      </c>
      <c r="I1137" s="20">
        <f t="shared" si="244"/>
        <v>59.26</v>
      </c>
      <c r="J1137" s="20">
        <v>35.880000000000003</v>
      </c>
      <c r="K1137" s="20">
        <v>4813.2</v>
      </c>
      <c r="L1137" s="20">
        <f t="shared" si="246"/>
        <v>71.31</v>
      </c>
      <c r="M1137" s="138">
        <f t="shared" ca="1" si="245"/>
        <v>5.2670057217460408E-6</v>
      </c>
    </row>
    <row r="1138" spans="1:13" ht="24" customHeight="1" x14ac:dyDescent="0.2">
      <c r="A1138" s="137" t="s">
        <v>3732</v>
      </c>
      <c r="B1138" s="17" t="s">
        <v>1151</v>
      </c>
      <c r="C1138" s="18" t="s">
        <v>15</v>
      </c>
      <c r="D1138" s="16" t="s">
        <v>1152</v>
      </c>
      <c r="E1138" s="19" t="s">
        <v>18</v>
      </c>
      <c r="F1138" s="18">
        <v>4</v>
      </c>
      <c r="G1138" s="20">
        <f t="shared" si="242"/>
        <v>12.08</v>
      </c>
      <c r="H1138" s="20">
        <f t="shared" si="243"/>
        <v>18.740000000000002</v>
      </c>
      <c r="I1138" s="20">
        <f t="shared" si="244"/>
        <v>123.28</v>
      </c>
      <c r="J1138" s="20">
        <v>35.880000000000003</v>
      </c>
      <c r="K1138" s="20">
        <v>4813.2</v>
      </c>
      <c r="L1138" s="20">
        <f t="shared" si="246"/>
        <v>148.35</v>
      </c>
      <c r="M1138" s="138">
        <f t="shared" ca="1" si="245"/>
        <v>1.0957233190590732E-5</v>
      </c>
    </row>
    <row r="1139" spans="1:13" ht="24" customHeight="1" x14ac:dyDescent="0.2">
      <c r="A1139" s="137" t="s">
        <v>3733</v>
      </c>
      <c r="B1139" s="17" t="s">
        <v>891</v>
      </c>
      <c r="C1139" s="18" t="s">
        <v>15</v>
      </c>
      <c r="D1139" s="16" t="s">
        <v>892</v>
      </c>
      <c r="E1139" s="19" t="s">
        <v>18</v>
      </c>
      <c r="F1139" s="18">
        <v>10</v>
      </c>
      <c r="G1139" s="20">
        <f t="shared" si="242"/>
        <v>7.51</v>
      </c>
      <c r="H1139" s="20">
        <f t="shared" si="243"/>
        <v>6.370000000000001</v>
      </c>
      <c r="I1139" s="20">
        <f t="shared" si="244"/>
        <v>138.80000000000001</v>
      </c>
      <c r="J1139" s="20">
        <v>35.880000000000003</v>
      </c>
      <c r="K1139" s="20">
        <v>4813.2</v>
      </c>
      <c r="L1139" s="20">
        <f t="shared" si="246"/>
        <v>167.03</v>
      </c>
      <c r="M1139" s="138">
        <f t="shared" ca="1" si="245"/>
        <v>1.2336950858270104E-5</v>
      </c>
    </row>
    <row r="1140" spans="1:13" ht="24" customHeight="1" x14ac:dyDescent="0.2">
      <c r="A1140" s="137" t="s">
        <v>3734</v>
      </c>
      <c r="B1140" s="17" t="s">
        <v>1153</v>
      </c>
      <c r="C1140" s="18" t="s">
        <v>26</v>
      </c>
      <c r="D1140" s="16" t="s">
        <v>1154</v>
      </c>
      <c r="E1140" s="19" t="s">
        <v>331</v>
      </c>
      <c r="F1140" s="18">
        <v>2</v>
      </c>
      <c r="G1140" s="20">
        <f t="shared" si="242"/>
        <v>2.15</v>
      </c>
      <c r="H1140" s="20">
        <f t="shared" si="243"/>
        <v>15.51</v>
      </c>
      <c r="I1140" s="20">
        <f t="shared" si="244"/>
        <v>35.32</v>
      </c>
      <c r="J1140" s="20">
        <v>35.880000000000003</v>
      </c>
      <c r="K1140" s="20">
        <v>4813.2</v>
      </c>
      <c r="L1140" s="20">
        <f t="shared" si="246"/>
        <v>42.5</v>
      </c>
      <c r="M1140" s="138">
        <f t="shared" ca="1" si="245"/>
        <v>3.1390792760371156E-6</v>
      </c>
    </row>
    <row r="1141" spans="1:13" ht="24" customHeight="1" x14ac:dyDescent="0.2">
      <c r="A1141" s="137" t="s">
        <v>3735</v>
      </c>
      <c r="B1141" s="17" t="s">
        <v>1155</v>
      </c>
      <c r="C1141" s="18" t="s">
        <v>15</v>
      </c>
      <c r="D1141" s="16" t="s">
        <v>1156</v>
      </c>
      <c r="E1141" s="19" t="s">
        <v>18</v>
      </c>
      <c r="F1141" s="18">
        <v>4</v>
      </c>
      <c r="G1141" s="20">
        <f t="shared" si="242"/>
        <v>11.75</v>
      </c>
      <c r="H1141" s="20">
        <f t="shared" si="243"/>
        <v>5.43</v>
      </c>
      <c r="I1141" s="20">
        <f t="shared" si="244"/>
        <v>68.72</v>
      </c>
      <c r="J1141" s="20">
        <v>35.880000000000003</v>
      </c>
      <c r="K1141" s="20">
        <v>4813.2</v>
      </c>
      <c r="L1141" s="20">
        <f t="shared" si="246"/>
        <v>82.69</v>
      </c>
      <c r="M1141" s="138">
        <f t="shared" ca="1" si="245"/>
        <v>6.1075403608355076E-6</v>
      </c>
    </row>
    <row r="1142" spans="1:13" ht="39" customHeight="1" x14ac:dyDescent="0.2">
      <c r="A1142" s="137" t="s">
        <v>3736</v>
      </c>
      <c r="B1142" s="17" t="s">
        <v>1157</v>
      </c>
      <c r="C1142" s="18" t="s">
        <v>26</v>
      </c>
      <c r="D1142" s="16" t="s">
        <v>1158</v>
      </c>
      <c r="E1142" s="19" t="s">
        <v>331</v>
      </c>
      <c r="F1142" s="18">
        <v>14</v>
      </c>
      <c r="G1142" s="20">
        <f t="shared" si="242"/>
        <v>1.9100000000000001</v>
      </c>
      <c r="H1142" s="20">
        <f t="shared" si="243"/>
        <v>14.16</v>
      </c>
      <c r="I1142" s="20">
        <f t="shared" si="244"/>
        <v>224.98</v>
      </c>
      <c r="J1142" s="20">
        <v>35.880000000000003</v>
      </c>
      <c r="K1142" s="20">
        <v>4813.2</v>
      </c>
      <c r="L1142" s="20">
        <f t="shared" si="246"/>
        <v>270.74</v>
      </c>
      <c r="M1142" s="138">
        <f t="shared" ca="1" si="245"/>
        <v>1.9997042898689147E-5</v>
      </c>
    </row>
    <row r="1143" spans="1:13" ht="26.1" customHeight="1" x14ac:dyDescent="0.2">
      <c r="A1143" s="137" t="s">
        <v>3737</v>
      </c>
      <c r="B1143" s="17" t="s">
        <v>1159</v>
      </c>
      <c r="C1143" s="18" t="s">
        <v>15</v>
      </c>
      <c r="D1143" s="16" t="s">
        <v>1160</v>
      </c>
      <c r="E1143" s="19" t="s">
        <v>132</v>
      </c>
      <c r="F1143" s="18">
        <v>14</v>
      </c>
      <c r="G1143" s="20">
        <f t="shared" si="242"/>
        <v>7.83</v>
      </c>
      <c r="H1143" s="20">
        <f t="shared" si="243"/>
        <v>6.09</v>
      </c>
      <c r="I1143" s="20">
        <f t="shared" si="244"/>
        <v>194.88</v>
      </c>
      <c r="J1143" s="20">
        <v>35.880000000000003</v>
      </c>
      <c r="K1143" s="20">
        <v>4813.2</v>
      </c>
      <c r="L1143" s="20">
        <f t="shared" si="246"/>
        <v>234.51</v>
      </c>
      <c r="M1143" s="138">
        <f t="shared" ca="1" si="245"/>
        <v>1.7321070141728565E-5</v>
      </c>
    </row>
    <row r="1144" spans="1:13" ht="26.1" customHeight="1" x14ac:dyDescent="0.2">
      <c r="A1144" s="137" t="s">
        <v>3738</v>
      </c>
      <c r="B1144" s="17" t="s">
        <v>1161</v>
      </c>
      <c r="C1144" s="18" t="s">
        <v>26</v>
      </c>
      <c r="D1144" s="16" t="s">
        <v>1162</v>
      </c>
      <c r="E1144" s="19" t="s">
        <v>169</v>
      </c>
      <c r="F1144" s="18">
        <v>46</v>
      </c>
      <c r="G1144" s="20">
        <f t="shared" si="242"/>
        <v>1.72</v>
      </c>
      <c r="H1144" s="20">
        <f t="shared" si="243"/>
        <v>11.24</v>
      </c>
      <c r="I1144" s="20">
        <f t="shared" si="244"/>
        <v>596.16</v>
      </c>
      <c r="J1144" s="20">
        <v>35.880000000000003</v>
      </c>
      <c r="K1144" s="20">
        <v>4813.2</v>
      </c>
      <c r="L1144" s="20">
        <f t="shared" si="246"/>
        <v>717.41</v>
      </c>
      <c r="M1144" s="138">
        <f t="shared" ca="1" si="245"/>
        <v>5.2988396786394988E-5</v>
      </c>
    </row>
    <row r="1145" spans="1:13" ht="24" customHeight="1" x14ac:dyDescent="0.2">
      <c r="A1145" s="137" t="s">
        <v>3739</v>
      </c>
      <c r="B1145" s="17" t="s">
        <v>894</v>
      </c>
      <c r="C1145" s="18" t="s">
        <v>26</v>
      </c>
      <c r="D1145" s="16" t="s">
        <v>895</v>
      </c>
      <c r="E1145" s="19" t="s">
        <v>169</v>
      </c>
      <c r="F1145" s="18">
        <v>6</v>
      </c>
      <c r="G1145" s="20">
        <f t="shared" si="242"/>
        <v>6.37</v>
      </c>
      <c r="H1145" s="20">
        <f t="shared" si="243"/>
        <v>14.7</v>
      </c>
      <c r="I1145" s="20">
        <f t="shared" si="244"/>
        <v>126.42</v>
      </c>
      <c r="J1145" s="20">
        <v>35.880000000000003</v>
      </c>
      <c r="K1145" s="20">
        <v>4813.2</v>
      </c>
      <c r="L1145" s="20">
        <f t="shared" si="246"/>
        <v>152.13</v>
      </c>
      <c r="M1145" s="138">
        <f t="shared" ca="1" si="245"/>
        <v>1.1236426594435916E-5</v>
      </c>
    </row>
    <row r="1146" spans="1:13" ht="24" customHeight="1" x14ac:dyDescent="0.2">
      <c r="A1146" s="137" t="s">
        <v>3740</v>
      </c>
      <c r="B1146" s="17" t="s">
        <v>897</v>
      </c>
      <c r="C1146" s="18" t="s">
        <v>26</v>
      </c>
      <c r="D1146" s="16" t="s">
        <v>898</v>
      </c>
      <c r="E1146" s="19" t="s">
        <v>169</v>
      </c>
      <c r="F1146" s="18">
        <v>78</v>
      </c>
      <c r="G1146" s="20">
        <f t="shared" si="242"/>
        <v>11</v>
      </c>
      <c r="H1146" s="20">
        <f t="shared" si="243"/>
        <v>15.54</v>
      </c>
      <c r="I1146" s="20">
        <f t="shared" si="244"/>
        <v>2070.12</v>
      </c>
      <c r="J1146" s="20">
        <v>35.880000000000003</v>
      </c>
      <c r="K1146" s="20">
        <v>4813.2</v>
      </c>
      <c r="L1146" s="20">
        <f t="shared" si="246"/>
        <v>2491.1799999999998</v>
      </c>
      <c r="M1146" s="138">
        <f t="shared" ca="1" si="245"/>
        <v>1.8400027084419156E-4</v>
      </c>
    </row>
    <row r="1147" spans="1:13" ht="24" customHeight="1" x14ac:dyDescent="0.2">
      <c r="A1147" s="142" t="s">
        <v>4552</v>
      </c>
      <c r="B1147" s="28"/>
      <c r="C1147" s="28"/>
      <c r="D1147" s="27" t="s">
        <v>906</v>
      </c>
      <c r="E1147" s="28"/>
      <c r="F1147" s="28"/>
      <c r="G1147" s="28"/>
      <c r="H1147" s="28"/>
      <c r="I1147" s="28"/>
      <c r="J1147" s="29"/>
      <c r="K1147" s="29"/>
      <c r="L1147" s="30">
        <f>SUM(L1148:L1153)</f>
        <v>9485.9600000000009</v>
      </c>
      <c r="M1147" s="143">
        <f ca="1">SUM(M1148:M1153)</f>
        <v>7.0063953998393026E-4</v>
      </c>
    </row>
    <row r="1148" spans="1:13" ht="24" customHeight="1" x14ac:dyDescent="0.2">
      <c r="A1148" s="137" t="s">
        <v>4553</v>
      </c>
      <c r="B1148" s="17" t="s">
        <v>1163</v>
      </c>
      <c r="C1148" s="18" t="s">
        <v>15</v>
      </c>
      <c r="D1148" s="16" t="s">
        <v>1164</v>
      </c>
      <c r="E1148" s="19" t="s">
        <v>18</v>
      </c>
      <c r="F1148" s="18">
        <v>11</v>
      </c>
      <c r="G1148" s="20">
        <f t="shared" ref="G1148:G1153" si="247">VLOOKUP(A1148,ORCA,11,0)</f>
        <v>235.35</v>
      </c>
      <c r="H1148" s="20">
        <f t="shared" ref="H1148:H1153" si="248">VLOOKUP(A1148,ORCA,12,0)</f>
        <v>147.22</v>
      </c>
      <c r="I1148" s="20">
        <f t="shared" ref="I1148:I1153" si="249">TRUNC((G1148+H1148)*F1148,2)</f>
        <v>4208.2700000000004</v>
      </c>
      <c r="J1148" s="20">
        <v>35.880000000000003</v>
      </c>
      <c r="K1148" s="20">
        <v>4813.2</v>
      </c>
      <c r="L1148" s="20">
        <f t="shared" si="246"/>
        <v>5064.2299999999996</v>
      </c>
      <c r="M1148" s="138">
        <f t="shared" ref="M1148:M1153" ca="1" si="250">L1148/L$1838</f>
        <v>3.7404751628436332E-4</v>
      </c>
    </row>
    <row r="1149" spans="1:13" ht="26.1" customHeight="1" x14ac:dyDescent="0.2">
      <c r="A1149" s="137" t="s">
        <v>4554</v>
      </c>
      <c r="B1149" s="17" t="s">
        <v>1167</v>
      </c>
      <c r="C1149" s="18" t="s">
        <v>15</v>
      </c>
      <c r="D1149" s="16" t="s">
        <v>1168</v>
      </c>
      <c r="E1149" s="19" t="s">
        <v>54</v>
      </c>
      <c r="F1149" s="18">
        <v>1</v>
      </c>
      <c r="G1149" s="20">
        <f t="shared" si="247"/>
        <v>240.12</v>
      </c>
      <c r="H1149" s="20">
        <f t="shared" si="248"/>
        <v>378.12</v>
      </c>
      <c r="I1149" s="20">
        <f t="shared" si="249"/>
        <v>618.24</v>
      </c>
      <c r="J1149" s="20">
        <v>35.880000000000003</v>
      </c>
      <c r="K1149" s="20">
        <v>4813.2</v>
      </c>
      <c r="L1149" s="20">
        <f t="shared" si="246"/>
        <v>743.99</v>
      </c>
      <c r="M1149" s="138">
        <f t="shared" ca="1" si="250"/>
        <v>5.4951613895973027E-5</v>
      </c>
    </row>
    <row r="1150" spans="1:13" ht="26.1" customHeight="1" x14ac:dyDescent="0.2">
      <c r="A1150" s="137" t="s">
        <v>4555</v>
      </c>
      <c r="B1150" s="17" t="s">
        <v>1165</v>
      </c>
      <c r="C1150" s="18" t="s">
        <v>15</v>
      </c>
      <c r="D1150" s="16" t="s">
        <v>1166</v>
      </c>
      <c r="E1150" s="19" t="s">
        <v>18</v>
      </c>
      <c r="F1150" s="18">
        <v>11</v>
      </c>
      <c r="G1150" s="20">
        <f t="shared" si="247"/>
        <v>13.25</v>
      </c>
      <c r="H1150" s="20">
        <f t="shared" si="248"/>
        <v>63.34</v>
      </c>
      <c r="I1150" s="20">
        <f t="shared" si="249"/>
        <v>842.49</v>
      </c>
      <c r="J1150" s="20">
        <v>35.880000000000003</v>
      </c>
      <c r="K1150" s="20">
        <v>4813.2</v>
      </c>
      <c r="L1150" s="20">
        <f t="shared" si="246"/>
        <v>1013.85</v>
      </c>
      <c r="M1150" s="138">
        <f t="shared" ca="1" si="250"/>
        <v>7.4883659388475998E-5</v>
      </c>
    </row>
    <row r="1151" spans="1:13" ht="24" customHeight="1" x14ac:dyDescent="0.2">
      <c r="A1151" s="137" t="s">
        <v>4556</v>
      </c>
      <c r="B1151" s="17" t="s">
        <v>1169</v>
      </c>
      <c r="C1151" s="18" t="s">
        <v>15</v>
      </c>
      <c r="D1151" s="16" t="s">
        <v>1170</v>
      </c>
      <c r="E1151" s="19" t="s">
        <v>18</v>
      </c>
      <c r="F1151" s="18">
        <v>3</v>
      </c>
      <c r="G1151" s="20">
        <f t="shared" si="247"/>
        <v>2.27</v>
      </c>
      <c r="H1151" s="20">
        <f t="shared" si="248"/>
        <v>9.09</v>
      </c>
      <c r="I1151" s="20">
        <f t="shared" si="249"/>
        <v>34.08</v>
      </c>
      <c r="J1151" s="20">
        <v>35.880000000000003</v>
      </c>
      <c r="K1151" s="20">
        <v>4813.2</v>
      </c>
      <c r="L1151" s="20">
        <f t="shared" si="246"/>
        <v>41.01</v>
      </c>
      <c r="M1151" s="138">
        <f t="shared" ca="1" si="250"/>
        <v>3.0290268496536964E-6</v>
      </c>
    </row>
    <row r="1152" spans="1:13" ht="26.1" customHeight="1" x14ac:dyDescent="0.2">
      <c r="A1152" s="137" t="s">
        <v>4557</v>
      </c>
      <c r="B1152" s="17" t="s">
        <v>925</v>
      </c>
      <c r="C1152" s="18" t="s">
        <v>15</v>
      </c>
      <c r="D1152" s="16" t="s">
        <v>926</v>
      </c>
      <c r="E1152" s="19" t="s">
        <v>17</v>
      </c>
      <c r="F1152" s="18">
        <v>61.4</v>
      </c>
      <c r="G1152" s="20">
        <f t="shared" si="247"/>
        <v>11.21</v>
      </c>
      <c r="H1152" s="20">
        <f t="shared" si="248"/>
        <v>20.65</v>
      </c>
      <c r="I1152" s="20">
        <f t="shared" si="249"/>
        <v>1956.2</v>
      </c>
      <c r="J1152" s="20">
        <v>35.880000000000003</v>
      </c>
      <c r="K1152" s="20">
        <v>4813.2</v>
      </c>
      <c r="L1152" s="20">
        <f t="shared" si="246"/>
        <v>2354.09</v>
      </c>
      <c r="M1152" s="138">
        <f t="shared" ca="1" si="250"/>
        <v>1.7387470901002855E-4</v>
      </c>
    </row>
    <row r="1153" spans="1:13" ht="24" customHeight="1" x14ac:dyDescent="0.2">
      <c r="A1153" s="137" t="s">
        <v>4558</v>
      </c>
      <c r="B1153" s="17" t="s">
        <v>1059</v>
      </c>
      <c r="C1153" s="18" t="s">
        <v>15</v>
      </c>
      <c r="D1153" s="16" t="s">
        <v>1060</v>
      </c>
      <c r="E1153" s="19" t="s">
        <v>18</v>
      </c>
      <c r="F1153" s="18">
        <v>2</v>
      </c>
      <c r="G1153" s="20">
        <f t="shared" si="247"/>
        <v>11.1</v>
      </c>
      <c r="H1153" s="20">
        <f t="shared" si="248"/>
        <v>100.58000000000001</v>
      </c>
      <c r="I1153" s="20">
        <f t="shared" si="249"/>
        <v>223.36</v>
      </c>
      <c r="J1153" s="20">
        <v>35.880000000000003</v>
      </c>
      <c r="K1153" s="20">
        <v>4813.2</v>
      </c>
      <c r="L1153" s="20">
        <f t="shared" si="246"/>
        <v>268.79000000000002</v>
      </c>
      <c r="M1153" s="138">
        <f t="shared" ca="1" si="250"/>
        <v>1.9853014555435678E-5</v>
      </c>
    </row>
    <row r="1154" spans="1:13" ht="24" customHeight="1" x14ac:dyDescent="0.2">
      <c r="A1154" s="136" t="s">
        <v>1171</v>
      </c>
      <c r="B1154" s="14"/>
      <c r="C1154" s="14"/>
      <c r="D1154" s="13" t="s">
        <v>679</v>
      </c>
      <c r="E1154" s="14"/>
      <c r="F1154" s="14"/>
      <c r="G1154" s="14"/>
      <c r="H1154" s="14"/>
      <c r="I1154" s="14"/>
      <c r="J1154" s="15"/>
      <c r="K1154" s="15"/>
      <c r="L1154" s="21">
        <f>SUM(L1155,L1161,L1165,L1170,L1173,L1176,L1179,L1185,L1188,L1194,L1214,L1225)</f>
        <v>845324.88</v>
      </c>
      <c r="M1154" s="139">
        <f ca="1">SUM(M1155,M1161,M1165,M1170,M1173,M1176,M1179,M1185,M1188,M1194,M1214,M1225)</f>
        <v>6.2440669779101711E-2</v>
      </c>
    </row>
    <row r="1155" spans="1:13" ht="26.1" customHeight="1" x14ac:dyDescent="0.2">
      <c r="A1155" s="140" t="s">
        <v>1172</v>
      </c>
      <c r="B1155" s="24"/>
      <c r="C1155" s="24"/>
      <c r="D1155" s="23" t="s">
        <v>929</v>
      </c>
      <c r="E1155" s="24"/>
      <c r="F1155" s="24"/>
      <c r="G1155" s="24"/>
      <c r="H1155" s="24"/>
      <c r="I1155" s="24"/>
      <c r="J1155" s="25"/>
      <c r="K1155" s="25"/>
      <c r="L1155" s="26">
        <f>SUM(L1156,L1159)</f>
        <v>30350.32</v>
      </c>
      <c r="M1155" s="141">
        <f ca="1">SUM(M1156,M1159)</f>
        <v>2.2416955419551719E-3</v>
      </c>
    </row>
    <row r="1156" spans="1:13" ht="24" customHeight="1" x14ac:dyDescent="0.2">
      <c r="A1156" s="142" t="s">
        <v>1173</v>
      </c>
      <c r="B1156" s="28"/>
      <c r="C1156" s="28"/>
      <c r="D1156" s="27" t="s">
        <v>151</v>
      </c>
      <c r="E1156" s="28"/>
      <c r="F1156" s="28"/>
      <c r="G1156" s="28"/>
      <c r="H1156" s="28"/>
      <c r="I1156" s="28"/>
      <c r="J1156" s="29"/>
      <c r="K1156" s="29"/>
      <c r="L1156" s="30">
        <f>SUM(L1157:L1158)</f>
        <v>25940.9</v>
      </c>
      <c r="M1156" s="143">
        <f ca="1">SUM(M1157:M1158)</f>
        <v>1.9160127433353229E-3</v>
      </c>
    </row>
    <row r="1157" spans="1:13" ht="24" customHeight="1" x14ac:dyDescent="0.2">
      <c r="A1157" s="137" t="s">
        <v>1174</v>
      </c>
      <c r="B1157" s="17" t="s">
        <v>757</v>
      </c>
      <c r="C1157" s="18" t="s">
        <v>15</v>
      </c>
      <c r="D1157" s="16" t="s">
        <v>758</v>
      </c>
      <c r="E1157" s="19" t="s">
        <v>17</v>
      </c>
      <c r="F1157" s="18">
        <v>165.6</v>
      </c>
      <c r="G1157" s="20">
        <f>VLOOKUP(A1157,ORCA,11,0)</f>
        <v>27.700000000000003</v>
      </c>
      <c r="H1157" s="20">
        <f>VLOOKUP(A1157,ORCA,12,0)</f>
        <v>31.059999999999995</v>
      </c>
      <c r="I1157" s="20">
        <f t="shared" ref="I1157:I1158" si="251">TRUNC((G1157+H1157)*F1157,2)</f>
        <v>9730.65</v>
      </c>
      <c r="J1157" s="20">
        <v>35.880000000000003</v>
      </c>
      <c r="K1157" s="20">
        <v>4813.2</v>
      </c>
      <c r="L1157" s="20">
        <f t="shared" ref="L1157:L1193" si="252">TRUNC((I1157*(1+$M$6)),2)</f>
        <v>11709.86</v>
      </c>
      <c r="M1157" s="138">
        <f ca="1">L1157/L$1838</f>
        <v>8.6489832591284664E-4</v>
      </c>
    </row>
    <row r="1158" spans="1:13" ht="26.1" customHeight="1" x14ac:dyDescent="0.2">
      <c r="A1158" s="137" t="s">
        <v>1175</v>
      </c>
      <c r="B1158" s="17" t="s">
        <v>933</v>
      </c>
      <c r="C1158" s="18" t="s">
        <v>15</v>
      </c>
      <c r="D1158" s="16" t="s">
        <v>934</v>
      </c>
      <c r="E1158" s="19" t="s">
        <v>50</v>
      </c>
      <c r="F1158" s="18">
        <v>4.4000000000000004</v>
      </c>
      <c r="G1158" s="20">
        <f>VLOOKUP(A1158,ORCA,11,0)</f>
        <v>655.73</v>
      </c>
      <c r="H1158" s="20">
        <f>VLOOKUP(A1158,ORCA,12,0)</f>
        <v>2031.9299999999998</v>
      </c>
      <c r="I1158" s="20">
        <f t="shared" si="251"/>
        <v>11825.7</v>
      </c>
      <c r="J1158" s="20">
        <v>35.880000000000003</v>
      </c>
      <c r="K1158" s="20">
        <v>4813.2</v>
      </c>
      <c r="L1158" s="20">
        <f t="shared" si="252"/>
        <v>14231.04</v>
      </c>
      <c r="M1158" s="138">
        <f ca="1">L1158/L$1838</f>
        <v>1.0511144174224763E-3</v>
      </c>
    </row>
    <row r="1159" spans="1:13" ht="24" customHeight="1" x14ac:dyDescent="0.2">
      <c r="A1159" s="142" t="s">
        <v>1176</v>
      </c>
      <c r="B1159" s="28"/>
      <c r="C1159" s="28"/>
      <c r="D1159" s="27" t="s">
        <v>939</v>
      </c>
      <c r="E1159" s="28"/>
      <c r="F1159" s="28"/>
      <c r="G1159" s="28"/>
      <c r="H1159" s="28"/>
      <c r="I1159" s="28"/>
      <c r="J1159" s="29"/>
      <c r="K1159" s="29"/>
      <c r="L1159" s="30">
        <f>SUM(L1160)</f>
        <v>4409.42</v>
      </c>
      <c r="M1159" s="143">
        <f ca="1">SUM(M1160)</f>
        <v>3.256827986198489E-4</v>
      </c>
    </row>
    <row r="1160" spans="1:13" ht="24" customHeight="1" x14ac:dyDescent="0.2">
      <c r="A1160" s="137" t="s">
        <v>1177</v>
      </c>
      <c r="B1160" s="17" t="s">
        <v>941</v>
      </c>
      <c r="C1160" s="18" t="s">
        <v>15</v>
      </c>
      <c r="D1160" s="16" t="s">
        <v>942</v>
      </c>
      <c r="E1160" s="19" t="s">
        <v>17</v>
      </c>
      <c r="F1160" s="18">
        <v>8.8000000000000007</v>
      </c>
      <c r="G1160" s="20">
        <f>VLOOKUP(A1160,ORCA,11,0)</f>
        <v>51.46</v>
      </c>
      <c r="H1160" s="20">
        <f>VLOOKUP(A1160,ORCA,12,0)</f>
        <v>364.92</v>
      </c>
      <c r="I1160" s="20">
        <f t="shared" ref="I1160" si="253">TRUNC((G1160+H1160)*F1160,2)</f>
        <v>3664.14</v>
      </c>
      <c r="J1160" s="20">
        <v>35.880000000000003</v>
      </c>
      <c r="K1160" s="20">
        <v>4813.2</v>
      </c>
      <c r="L1160" s="20">
        <f t="shared" si="252"/>
        <v>4409.42</v>
      </c>
      <c r="M1160" s="138">
        <f ca="1">L1160/L$1838</f>
        <v>3.256827986198489E-4</v>
      </c>
    </row>
    <row r="1161" spans="1:13" ht="24" customHeight="1" x14ac:dyDescent="0.2">
      <c r="A1161" s="140" t="s">
        <v>1178</v>
      </c>
      <c r="B1161" s="24"/>
      <c r="C1161" s="24"/>
      <c r="D1161" s="23" t="s">
        <v>948</v>
      </c>
      <c r="E1161" s="24"/>
      <c r="F1161" s="24"/>
      <c r="G1161" s="24"/>
      <c r="H1161" s="24"/>
      <c r="I1161" s="24"/>
      <c r="J1161" s="25"/>
      <c r="K1161" s="25"/>
      <c r="L1161" s="26">
        <f>SUM(L1162:L1164)</f>
        <v>36104.560000000005</v>
      </c>
      <c r="M1161" s="141">
        <f ca="1">SUM(M1162:M1164)</f>
        <v>2.6667076721514963E-3</v>
      </c>
    </row>
    <row r="1162" spans="1:13" ht="24" customHeight="1" x14ac:dyDescent="0.2">
      <c r="A1162" s="137" t="s">
        <v>1179</v>
      </c>
      <c r="B1162" s="17" t="s">
        <v>599</v>
      </c>
      <c r="C1162" s="18" t="s">
        <v>26</v>
      </c>
      <c r="D1162" s="16" t="s">
        <v>600</v>
      </c>
      <c r="E1162" s="19" t="s">
        <v>17</v>
      </c>
      <c r="F1162" s="18">
        <v>240.2</v>
      </c>
      <c r="G1162" s="20">
        <f>VLOOKUP(A1162,ORCA,11,0)</f>
        <v>27.2</v>
      </c>
      <c r="H1162" s="20">
        <f>VLOOKUP(A1162,ORCA,12,0)</f>
        <v>71.95</v>
      </c>
      <c r="I1162" s="20">
        <f t="shared" ref="I1162:I1164" si="254">TRUNC((G1162+H1162)*F1162,2)</f>
        <v>23815.83</v>
      </c>
      <c r="J1162" s="20">
        <v>35.880000000000003</v>
      </c>
      <c r="K1162" s="20">
        <v>4813.2</v>
      </c>
      <c r="L1162" s="20">
        <f t="shared" si="252"/>
        <v>28659.96</v>
      </c>
      <c r="M1162" s="138">
        <f ca="1">L1162/L$1838</f>
        <v>2.116844387954181E-3</v>
      </c>
    </row>
    <row r="1163" spans="1:13" ht="24" customHeight="1" x14ac:dyDescent="0.2">
      <c r="A1163" s="137" t="s">
        <v>1180</v>
      </c>
      <c r="B1163" s="17" t="s">
        <v>951</v>
      </c>
      <c r="C1163" s="18" t="s">
        <v>15</v>
      </c>
      <c r="D1163" s="16" t="s">
        <v>952</v>
      </c>
      <c r="E1163" s="19" t="s">
        <v>17</v>
      </c>
      <c r="F1163" s="18">
        <v>240.2</v>
      </c>
      <c r="G1163" s="20">
        <f>VLOOKUP(A1163,ORCA,11,0)</f>
        <v>11.79</v>
      </c>
      <c r="H1163" s="20">
        <f>VLOOKUP(A1163,ORCA,12,0)</f>
        <v>11.970000000000002</v>
      </c>
      <c r="I1163" s="20">
        <f t="shared" si="254"/>
        <v>5707.15</v>
      </c>
      <c r="J1163" s="20">
        <v>35.880000000000003</v>
      </c>
      <c r="K1163" s="20">
        <v>4813.2</v>
      </c>
      <c r="L1163" s="20">
        <f t="shared" si="252"/>
        <v>6867.98</v>
      </c>
      <c r="M1163" s="138">
        <f ca="1">L1163/L$1838</f>
        <v>5.0727373379382088E-4</v>
      </c>
    </row>
    <row r="1164" spans="1:13" ht="24" customHeight="1" x14ac:dyDescent="0.2">
      <c r="A1164" s="137" t="s">
        <v>2083</v>
      </c>
      <c r="B1164" s="17">
        <v>121001</v>
      </c>
      <c r="C1164" s="18" t="s">
        <v>15</v>
      </c>
      <c r="D1164" s="16" t="s">
        <v>2084</v>
      </c>
      <c r="E1164" s="19"/>
      <c r="F1164" s="18">
        <v>28.42</v>
      </c>
      <c r="G1164" s="20">
        <f>VLOOKUP(A1164,ORCA,11,0)</f>
        <v>2.2399999999999998</v>
      </c>
      <c r="H1164" s="20">
        <f>VLOOKUP(A1164,ORCA,12,0)</f>
        <v>14.62</v>
      </c>
      <c r="I1164" s="20">
        <f t="shared" si="254"/>
        <v>479.16</v>
      </c>
      <c r="J1164" s="20">
        <v>35.880000000000003</v>
      </c>
      <c r="K1164" s="20">
        <v>4813.2</v>
      </c>
      <c r="L1164" s="20">
        <f t="shared" si="252"/>
        <v>576.62</v>
      </c>
      <c r="M1164" s="138">
        <f ca="1">L1164/L$1838</f>
        <v>4.2589550403494627E-5</v>
      </c>
    </row>
    <row r="1165" spans="1:13" ht="24" customHeight="1" x14ac:dyDescent="0.2">
      <c r="A1165" s="140" t="s">
        <v>1181</v>
      </c>
      <c r="B1165" s="24"/>
      <c r="C1165" s="24"/>
      <c r="D1165" s="23" t="s">
        <v>185</v>
      </c>
      <c r="E1165" s="24"/>
      <c r="F1165" s="24"/>
      <c r="G1165" s="24"/>
      <c r="H1165" s="24"/>
      <c r="I1165" s="24"/>
      <c r="J1165" s="25"/>
      <c r="K1165" s="25"/>
      <c r="L1165" s="26">
        <f>SUM(L1166:L1169)</f>
        <v>112819.5</v>
      </c>
      <c r="M1165" s="141">
        <f ca="1">SUM(M1166:M1169)</f>
        <v>8.3329259854792795E-3</v>
      </c>
    </row>
    <row r="1166" spans="1:13" ht="36" customHeight="1" x14ac:dyDescent="0.2">
      <c r="A1166" s="137" t="s">
        <v>1182</v>
      </c>
      <c r="B1166" s="17" t="s">
        <v>1183</v>
      </c>
      <c r="C1166" s="18" t="s">
        <v>15</v>
      </c>
      <c r="D1166" s="16" t="s">
        <v>1184</v>
      </c>
      <c r="E1166" s="19" t="s">
        <v>132</v>
      </c>
      <c r="F1166" s="18">
        <v>152.57</v>
      </c>
      <c r="G1166" s="20">
        <f>VLOOKUP(A1166,ORCA,11,0)</f>
        <v>15.49</v>
      </c>
      <c r="H1166" s="20">
        <f>VLOOKUP(A1166,ORCA,12,0)</f>
        <v>20.36</v>
      </c>
      <c r="I1166" s="20">
        <f t="shared" ref="I1166:I1169" si="255">TRUNC((G1166+H1166)*F1166,2)</f>
        <v>5469.63</v>
      </c>
      <c r="J1166" s="20">
        <v>35.880000000000003</v>
      </c>
      <c r="K1166" s="20">
        <v>4813.2</v>
      </c>
      <c r="L1166" s="20">
        <f t="shared" si="252"/>
        <v>6582.15</v>
      </c>
      <c r="M1166" s="138">
        <f ca="1">L1166/L$1838</f>
        <v>4.8616213310041648E-4</v>
      </c>
    </row>
    <row r="1167" spans="1:13" ht="39" customHeight="1" x14ac:dyDescent="0.2">
      <c r="A1167" s="137" t="s">
        <v>1185</v>
      </c>
      <c r="B1167" s="17" t="s">
        <v>1186</v>
      </c>
      <c r="C1167" s="18" t="s">
        <v>15</v>
      </c>
      <c r="D1167" s="16" t="s">
        <v>1187</v>
      </c>
      <c r="E1167" s="19" t="s">
        <v>17</v>
      </c>
      <c r="F1167" s="18">
        <v>797.64</v>
      </c>
      <c r="G1167" s="20">
        <f>VLOOKUP(A1167,ORCA,11,0)</f>
        <v>11.75</v>
      </c>
      <c r="H1167" s="20">
        <f>VLOOKUP(A1167,ORCA,12,0)</f>
        <v>53.34</v>
      </c>
      <c r="I1167" s="20">
        <f t="shared" si="255"/>
        <v>51918.38</v>
      </c>
      <c r="J1167" s="20">
        <v>35.880000000000003</v>
      </c>
      <c r="K1167" s="20">
        <v>4813.2</v>
      </c>
      <c r="L1167" s="20">
        <f t="shared" si="252"/>
        <v>62478.57</v>
      </c>
      <c r="M1167" s="138">
        <f ca="1">L1167/L$1838</f>
        <v>4.614710218433747E-3</v>
      </c>
    </row>
    <row r="1168" spans="1:13" ht="24" customHeight="1" x14ac:dyDescent="0.2">
      <c r="A1168" s="137" t="s">
        <v>1188</v>
      </c>
      <c r="B1168" s="17" t="s">
        <v>1189</v>
      </c>
      <c r="C1168" s="18" t="s">
        <v>15</v>
      </c>
      <c r="D1168" s="16" t="s">
        <v>1190</v>
      </c>
      <c r="E1168" s="19" t="s">
        <v>169</v>
      </c>
      <c r="F1168" s="18">
        <v>153.25</v>
      </c>
      <c r="G1168" s="20">
        <f>VLOOKUP(A1168,ORCA,11,0)</f>
        <v>11.58</v>
      </c>
      <c r="H1168" s="20">
        <f>VLOOKUP(A1168,ORCA,12,0)</f>
        <v>0.44999999999999929</v>
      </c>
      <c r="I1168" s="20">
        <f t="shared" si="255"/>
        <v>1843.59</v>
      </c>
      <c r="J1168" s="20">
        <v>35.880000000000003</v>
      </c>
      <c r="K1168" s="20">
        <v>4813.2</v>
      </c>
      <c r="L1168" s="20">
        <f t="shared" si="252"/>
        <v>2218.5700000000002</v>
      </c>
      <c r="M1168" s="138">
        <f ca="1">L1168/L$1838</f>
        <v>1.638651084573568E-4</v>
      </c>
    </row>
    <row r="1169" spans="1:13" ht="26.1" customHeight="1" x14ac:dyDescent="0.2">
      <c r="A1169" s="137" t="s">
        <v>1191</v>
      </c>
      <c r="B1169" s="17" t="s">
        <v>1192</v>
      </c>
      <c r="C1169" s="18" t="s">
        <v>26</v>
      </c>
      <c r="D1169" s="16" t="s">
        <v>1193</v>
      </c>
      <c r="E1169" s="19" t="s">
        <v>17</v>
      </c>
      <c r="F1169" s="18">
        <v>865.79</v>
      </c>
      <c r="G1169" s="20">
        <f>VLOOKUP(A1169,ORCA,11,0)</f>
        <v>9.4</v>
      </c>
      <c r="H1169" s="20">
        <f>VLOOKUP(A1169,ORCA,12,0)</f>
        <v>30.47</v>
      </c>
      <c r="I1169" s="20">
        <f t="shared" si="255"/>
        <v>34519.040000000001</v>
      </c>
      <c r="J1169" s="20">
        <v>35.880000000000003</v>
      </c>
      <c r="K1169" s="20">
        <v>4813.2</v>
      </c>
      <c r="L1169" s="20">
        <f t="shared" si="252"/>
        <v>41540.21</v>
      </c>
      <c r="M1169" s="138">
        <f ca="1">L1169/L$1838</f>
        <v>3.0681885254877587E-3</v>
      </c>
    </row>
    <row r="1170" spans="1:13" ht="26.1" customHeight="1" x14ac:dyDescent="0.2">
      <c r="A1170" s="140" t="s">
        <v>1194</v>
      </c>
      <c r="B1170" s="24"/>
      <c r="C1170" s="24"/>
      <c r="D1170" s="23" t="s">
        <v>651</v>
      </c>
      <c r="E1170" s="24"/>
      <c r="F1170" s="24"/>
      <c r="G1170" s="24"/>
      <c r="H1170" s="24"/>
      <c r="I1170" s="24"/>
      <c r="J1170" s="25"/>
      <c r="K1170" s="25"/>
      <c r="L1170" s="26">
        <f>SUM(L1171:L1172)</f>
        <v>61143.090000000004</v>
      </c>
      <c r="M1170" s="141">
        <f ca="1">SUM(M1171:M1172)</f>
        <v>4.5160707456911109E-3</v>
      </c>
    </row>
    <row r="1171" spans="1:13" ht="24" customHeight="1" x14ac:dyDescent="0.2">
      <c r="A1171" s="137" t="s">
        <v>1195</v>
      </c>
      <c r="B1171" s="17" t="s">
        <v>996</v>
      </c>
      <c r="C1171" s="18" t="s">
        <v>15</v>
      </c>
      <c r="D1171" s="16" t="s">
        <v>997</v>
      </c>
      <c r="E1171" s="19" t="s">
        <v>17</v>
      </c>
      <c r="F1171" s="18">
        <v>59.87</v>
      </c>
      <c r="G1171" s="20">
        <f>VLOOKUP(A1171,ORCA,11,0)</f>
        <v>39.74</v>
      </c>
      <c r="H1171" s="20">
        <f>VLOOKUP(A1171,ORCA,12,0)</f>
        <v>651.52</v>
      </c>
      <c r="I1171" s="20">
        <f t="shared" ref="I1171:I1172" si="256">TRUNC((G1171+H1171)*F1171,2)</f>
        <v>41385.730000000003</v>
      </c>
      <c r="J1171" s="20">
        <v>35.880000000000003</v>
      </c>
      <c r="K1171" s="20">
        <v>4813.2</v>
      </c>
      <c r="L1171" s="20">
        <f t="shared" si="252"/>
        <v>49803.58</v>
      </c>
      <c r="M1171" s="138">
        <f ca="1">L1171/L$1838</f>
        <v>3.6785267258930957E-3</v>
      </c>
    </row>
    <row r="1172" spans="1:13" ht="26.1" customHeight="1" x14ac:dyDescent="0.2">
      <c r="A1172" s="137" t="s">
        <v>1196</v>
      </c>
      <c r="B1172" s="17" t="s">
        <v>1197</v>
      </c>
      <c r="C1172" s="18" t="s">
        <v>15</v>
      </c>
      <c r="D1172" s="16" t="s">
        <v>1198</v>
      </c>
      <c r="E1172" s="19" t="s">
        <v>17</v>
      </c>
      <c r="F1172" s="18">
        <v>23.64</v>
      </c>
      <c r="G1172" s="20">
        <f>VLOOKUP(A1172,ORCA,11,0)</f>
        <v>42.48</v>
      </c>
      <c r="H1172" s="20">
        <f>VLOOKUP(A1172,ORCA,12,0)</f>
        <v>356.12</v>
      </c>
      <c r="I1172" s="20">
        <f t="shared" si="256"/>
        <v>9422.9</v>
      </c>
      <c r="J1172" s="20">
        <v>35.880000000000003</v>
      </c>
      <c r="K1172" s="20">
        <v>4813.2</v>
      </c>
      <c r="L1172" s="20">
        <f t="shared" si="252"/>
        <v>11339.51</v>
      </c>
      <c r="M1172" s="138">
        <f ca="1">L1172/L$1838</f>
        <v>8.3754401979801497E-4</v>
      </c>
    </row>
    <row r="1173" spans="1:13" ht="26.1" customHeight="1" x14ac:dyDescent="0.2">
      <c r="A1173" s="140" t="s">
        <v>1199</v>
      </c>
      <c r="B1173" s="24"/>
      <c r="C1173" s="24"/>
      <c r="D1173" s="23" t="s">
        <v>1200</v>
      </c>
      <c r="E1173" s="24"/>
      <c r="F1173" s="24"/>
      <c r="G1173" s="24"/>
      <c r="H1173" s="24"/>
      <c r="I1173" s="24"/>
      <c r="J1173" s="25"/>
      <c r="K1173" s="25"/>
      <c r="L1173" s="26">
        <f>SUM(L1174:L1175)</f>
        <v>32581.059999999998</v>
      </c>
      <c r="M1173" s="141">
        <f ca="1">SUM(M1174:M1175)</f>
        <v>2.4108513770019473E-3</v>
      </c>
    </row>
    <row r="1174" spans="1:13" ht="24" customHeight="1" x14ac:dyDescent="0.2">
      <c r="A1174" s="137" t="s">
        <v>1201</v>
      </c>
      <c r="B1174" s="17" t="s">
        <v>1202</v>
      </c>
      <c r="C1174" s="18" t="s">
        <v>15</v>
      </c>
      <c r="D1174" s="16" t="s">
        <v>1203</v>
      </c>
      <c r="E1174" s="19" t="s">
        <v>17</v>
      </c>
      <c r="F1174" s="18">
        <v>122.3</v>
      </c>
      <c r="G1174" s="20">
        <f>VLOOKUP(A1174,ORCA,11,0)</f>
        <v>0</v>
      </c>
      <c r="H1174" s="20">
        <f>VLOOKUP(A1174,ORCA,12,0)</f>
        <v>188.08</v>
      </c>
      <c r="I1174" s="20">
        <f t="shared" ref="I1174:I1175" si="257">TRUNC((G1174+H1174)*F1174,2)</f>
        <v>23002.18</v>
      </c>
      <c r="J1174" s="20">
        <v>35.880000000000003</v>
      </c>
      <c r="K1174" s="20">
        <v>4813.2</v>
      </c>
      <c r="L1174" s="20">
        <f t="shared" si="252"/>
        <v>27680.82</v>
      </c>
      <c r="M1174" s="138">
        <f ca="1">L1174/L$1838</f>
        <v>2.0445244330756169E-3</v>
      </c>
    </row>
    <row r="1175" spans="1:13" ht="26.1" customHeight="1" x14ac:dyDescent="0.2">
      <c r="A1175" s="137" t="s">
        <v>1204</v>
      </c>
      <c r="B1175" s="17" t="s">
        <v>5295</v>
      </c>
      <c r="C1175" s="18" t="s">
        <v>167</v>
      </c>
      <c r="D1175" s="16" t="s">
        <v>1206</v>
      </c>
      <c r="E1175" s="19" t="s">
        <v>17</v>
      </c>
      <c r="F1175" s="18">
        <v>10</v>
      </c>
      <c r="G1175" s="20">
        <f>VLOOKUP(A1175,ORCA,11,0)</f>
        <v>51.36</v>
      </c>
      <c r="H1175" s="20">
        <f>VLOOKUP(A1175,ORCA,12,0)</f>
        <v>355.84</v>
      </c>
      <c r="I1175" s="20">
        <f t="shared" si="257"/>
        <v>4072</v>
      </c>
      <c r="J1175" s="20">
        <v>35.880000000000003</v>
      </c>
      <c r="K1175" s="20">
        <v>4813.2</v>
      </c>
      <c r="L1175" s="20">
        <f t="shared" si="252"/>
        <v>4900.24</v>
      </c>
      <c r="M1175" s="138">
        <v>3.6632694392633032E-4</v>
      </c>
    </row>
    <row r="1176" spans="1:13" ht="26.1" customHeight="1" x14ac:dyDescent="0.2">
      <c r="A1176" s="140" t="s">
        <v>1207</v>
      </c>
      <c r="B1176" s="24"/>
      <c r="C1176" s="24"/>
      <c r="D1176" s="23" t="s">
        <v>138</v>
      </c>
      <c r="E1176" s="24"/>
      <c r="F1176" s="24"/>
      <c r="G1176" s="24"/>
      <c r="H1176" s="24"/>
      <c r="I1176" s="24"/>
      <c r="J1176" s="25"/>
      <c r="K1176" s="25"/>
      <c r="L1176" s="26">
        <f>SUM(L1177:L1178)</f>
        <v>1079.67</v>
      </c>
      <c r="M1176" s="141">
        <f ca="1">SUM(M1177:M1178)</f>
        <v>7.97451699284469E-5</v>
      </c>
    </row>
    <row r="1177" spans="1:13" ht="24" customHeight="1" x14ac:dyDescent="0.2">
      <c r="A1177" s="137" t="s">
        <v>1208</v>
      </c>
      <c r="B1177" s="17" t="s">
        <v>760</v>
      </c>
      <c r="C1177" s="18" t="s">
        <v>15</v>
      </c>
      <c r="D1177" s="16" t="s">
        <v>761</v>
      </c>
      <c r="E1177" s="19" t="s">
        <v>17</v>
      </c>
      <c r="F1177" s="18">
        <v>30.27</v>
      </c>
      <c r="G1177" s="20">
        <f>VLOOKUP(A1177,ORCA,11,0)</f>
        <v>3</v>
      </c>
      <c r="H1177" s="20">
        <f>VLOOKUP(A1177,ORCA,12,0)</f>
        <v>2.1799999999999997</v>
      </c>
      <c r="I1177" s="20">
        <f t="shared" ref="I1177:I1178" si="258">TRUNC((G1177+H1177)*F1177,2)</f>
        <v>156.79</v>
      </c>
      <c r="J1177" s="20">
        <v>35.880000000000003</v>
      </c>
      <c r="K1177" s="20">
        <v>4813.2</v>
      </c>
      <c r="L1177" s="20">
        <f t="shared" si="252"/>
        <v>188.68</v>
      </c>
      <c r="M1177" s="138">
        <f ca="1">L1177/L$1838</f>
        <v>1.3936034771827836E-5</v>
      </c>
    </row>
    <row r="1178" spans="1:13" ht="24" customHeight="1" x14ac:dyDescent="0.2">
      <c r="A1178" s="137" t="s">
        <v>1209</v>
      </c>
      <c r="B1178" s="17" t="s">
        <v>763</v>
      </c>
      <c r="C1178" s="18" t="s">
        <v>15</v>
      </c>
      <c r="D1178" s="16" t="s">
        <v>764</v>
      </c>
      <c r="E1178" s="19" t="s">
        <v>17</v>
      </c>
      <c r="F1178" s="18">
        <v>30.27</v>
      </c>
      <c r="G1178" s="20">
        <f>VLOOKUP(A1178,ORCA,11,0)</f>
        <v>19.34</v>
      </c>
      <c r="H1178" s="20">
        <f>VLOOKUP(A1178,ORCA,12,0)</f>
        <v>5.120000000000001</v>
      </c>
      <c r="I1178" s="20">
        <f t="shared" si="258"/>
        <v>740.4</v>
      </c>
      <c r="J1178" s="20">
        <v>35.880000000000003</v>
      </c>
      <c r="K1178" s="20">
        <v>4813.2</v>
      </c>
      <c r="L1178" s="20">
        <f t="shared" si="252"/>
        <v>890.99</v>
      </c>
      <c r="M1178" s="138">
        <f ca="1">L1178/L$1838</f>
        <v>6.5809135156619057E-5</v>
      </c>
    </row>
    <row r="1179" spans="1:13" ht="26.1" customHeight="1" x14ac:dyDescent="0.2">
      <c r="A1179" s="140" t="s">
        <v>1210</v>
      </c>
      <c r="B1179" s="24"/>
      <c r="C1179" s="24"/>
      <c r="D1179" s="23" t="s">
        <v>151</v>
      </c>
      <c r="E1179" s="24"/>
      <c r="F1179" s="24"/>
      <c r="G1179" s="24"/>
      <c r="H1179" s="24"/>
      <c r="I1179" s="24"/>
      <c r="J1179" s="25"/>
      <c r="K1179" s="25"/>
      <c r="L1179" s="26">
        <f>SUM(L1180:L1184)</f>
        <v>140647.08000000002</v>
      </c>
      <c r="M1179" s="141">
        <f ca="1">SUM(M1180:M1184)</f>
        <v>1.0388290213250219E-2</v>
      </c>
    </row>
    <row r="1180" spans="1:13" ht="24" customHeight="1" x14ac:dyDescent="0.2">
      <c r="A1180" s="137" t="s">
        <v>1211</v>
      </c>
      <c r="B1180" s="17" t="s">
        <v>760</v>
      </c>
      <c r="C1180" s="18" t="s">
        <v>15</v>
      </c>
      <c r="D1180" s="16" t="s">
        <v>761</v>
      </c>
      <c r="E1180" s="19" t="s">
        <v>17</v>
      </c>
      <c r="F1180" s="18">
        <v>913.86</v>
      </c>
      <c r="G1180" s="20">
        <f>VLOOKUP(A1180,ORCA,11,0)</f>
        <v>3</v>
      </c>
      <c r="H1180" s="20">
        <f>VLOOKUP(A1180,ORCA,12,0)</f>
        <v>2.1799999999999997</v>
      </c>
      <c r="I1180" s="20">
        <f t="shared" ref="I1180:I1184" si="259">TRUNC((G1180+H1180)*F1180,2)</f>
        <v>4733.79</v>
      </c>
      <c r="J1180" s="20">
        <v>35.880000000000003</v>
      </c>
      <c r="K1180" s="20">
        <v>4813.2</v>
      </c>
      <c r="L1180" s="20">
        <f t="shared" si="252"/>
        <v>5696.64</v>
      </c>
      <c r="M1180" s="138">
        <f ca="1">L1180/L$1838</f>
        <v>4.2075775451868414E-4</v>
      </c>
    </row>
    <row r="1181" spans="1:13" ht="24" customHeight="1" x14ac:dyDescent="0.2">
      <c r="A1181" s="137" t="s">
        <v>1212</v>
      </c>
      <c r="B1181" s="17" t="s">
        <v>763</v>
      </c>
      <c r="C1181" s="18" t="s">
        <v>15</v>
      </c>
      <c r="D1181" s="16" t="s">
        <v>764</v>
      </c>
      <c r="E1181" s="19" t="s">
        <v>17</v>
      </c>
      <c r="F1181" s="18">
        <v>326.58</v>
      </c>
      <c r="G1181" s="20">
        <f>VLOOKUP(A1181,ORCA,11,0)</f>
        <v>19.34</v>
      </c>
      <c r="H1181" s="20">
        <f>VLOOKUP(A1181,ORCA,12,0)</f>
        <v>5.120000000000001</v>
      </c>
      <c r="I1181" s="20">
        <f t="shared" si="259"/>
        <v>7988.14</v>
      </c>
      <c r="J1181" s="20">
        <v>35.880000000000003</v>
      </c>
      <c r="K1181" s="20">
        <v>4813.2</v>
      </c>
      <c r="L1181" s="20">
        <f t="shared" si="252"/>
        <v>9612.92</v>
      </c>
      <c r="M1181" s="138">
        <f ca="1">L1181/L$1838</f>
        <v>7.1001689304006372E-4</v>
      </c>
    </row>
    <row r="1182" spans="1:13" ht="26.1" customHeight="1" x14ac:dyDescent="0.2">
      <c r="A1182" s="137" t="s">
        <v>1213</v>
      </c>
      <c r="B1182" s="17" t="s">
        <v>973</v>
      </c>
      <c r="C1182" s="18" t="s">
        <v>15</v>
      </c>
      <c r="D1182" s="16" t="s">
        <v>974</v>
      </c>
      <c r="E1182" s="19" t="s">
        <v>17</v>
      </c>
      <c r="F1182" s="18">
        <v>587.28</v>
      </c>
      <c r="G1182" s="20">
        <f>VLOOKUP(A1182,ORCA,11,0)</f>
        <v>12.09</v>
      </c>
      <c r="H1182" s="20">
        <f>VLOOKUP(A1182,ORCA,12,0)</f>
        <v>8.82</v>
      </c>
      <c r="I1182" s="20">
        <f t="shared" si="259"/>
        <v>12280.02</v>
      </c>
      <c r="J1182" s="20">
        <v>35.880000000000003</v>
      </c>
      <c r="K1182" s="20">
        <v>4813.2</v>
      </c>
      <c r="L1182" s="20">
        <f t="shared" si="252"/>
        <v>14777.77</v>
      </c>
      <c r="M1182" s="138">
        <f ca="1">L1182/L$1838</f>
        <v>1.091496271836306E-3</v>
      </c>
    </row>
    <row r="1183" spans="1:13" ht="26.1" customHeight="1" x14ac:dyDescent="0.2">
      <c r="A1183" s="137" t="s">
        <v>1214</v>
      </c>
      <c r="B1183" s="17" t="s">
        <v>976</v>
      </c>
      <c r="C1183" s="18" t="s">
        <v>26</v>
      </c>
      <c r="D1183" s="16" t="s">
        <v>977</v>
      </c>
      <c r="E1183" s="19" t="s">
        <v>17</v>
      </c>
      <c r="F1183" s="18">
        <v>587.28</v>
      </c>
      <c r="G1183" s="20">
        <f>VLOOKUP(A1183,ORCA,11,0)</f>
        <v>28.96</v>
      </c>
      <c r="H1183" s="20">
        <f>VLOOKUP(A1183,ORCA,12,0)</f>
        <v>30.740000000000002</v>
      </c>
      <c r="I1183" s="20">
        <f t="shared" si="259"/>
        <v>35060.61</v>
      </c>
      <c r="J1183" s="20">
        <v>35.880000000000003</v>
      </c>
      <c r="K1183" s="20">
        <v>4813.2</v>
      </c>
      <c r="L1183" s="20">
        <f t="shared" si="252"/>
        <v>42191.93</v>
      </c>
      <c r="M1183" s="138">
        <f ca="1">L1183/L$1838</f>
        <v>3.1163250136237333E-3</v>
      </c>
    </row>
    <row r="1184" spans="1:13" ht="26.1" customHeight="1" x14ac:dyDescent="0.2">
      <c r="A1184" s="137" t="s">
        <v>1215</v>
      </c>
      <c r="B1184" s="17" t="s">
        <v>3825</v>
      </c>
      <c r="C1184" s="18" t="s">
        <v>167</v>
      </c>
      <c r="D1184" s="16" t="s">
        <v>3826</v>
      </c>
      <c r="E1184" s="19" t="s">
        <v>180</v>
      </c>
      <c r="F1184" s="18">
        <v>211.19</v>
      </c>
      <c r="G1184" s="20">
        <f>VLOOKUP(A1184,ORCA,11,0)</f>
        <v>0</v>
      </c>
      <c r="H1184" s="20">
        <f>VLOOKUP(A1184,ORCA,12,0)</f>
        <v>269.01</v>
      </c>
      <c r="I1184" s="20">
        <f t="shared" si="259"/>
        <v>56812.22</v>
      </c>
      <c r="J1184" s="20">
        <v>35.880000000000003</v>
      </c>
      <c r="K1184" s="20">
        <v>4813.2</v>
      </c>
      <c r="L1184" s="20">
        <f t="shared" si="252"/>
        <v>68367.820000000007</v>
      </c>
      <c r="M1184" s="138">
        <f ca="1">L1184/L$1838</f>
        <v>5.0496942802314322E-3</v>
      </c>
    </row>
    <row r="1185" spans="1:13" ht="24" customHeight="1" x14ac:dyDescent="0.2">
      <c r="A1185" s="140" t="s">
        <v>1216</v>
      </c>
      <c r="B1185" s="24"/>
      <c r="C1185" s="24"/>
      <c r="D1185" s="23" t="s">
        <v>161</v>
      </c>
      <c r="E1185" s="24"/>
      <c r="F1185" s="24"/>
      <c r="G1185" s="24"/>
      <c r="H1185" s="24"/>
      <c r="I1185" s="24"/>
      <c r="J1185" s="25"/>
      <c r="K1185" s="25"/>
      <c r="L1185" s="26">
        <f>SUM(L1186:L1187)</f>
        <v>70960.38</v>
      </c>
      <c r="M1185" s="141">
        <f ca="1">SUM(M1186:M1187)</f>
        <v>5.2411825477110263E-3</v>
      </c>
    </row>
    <row r="1186" spans="1:13" ht="24" customHeight="1" x14ac:dyDescent="0.2">
      <c r="A1186" s="137" t="s">
        <v>1217</v>
      </c>
      <c r="B1186" s="17" t="s">
        <v>962</v>
      </c>
      <c r="C1186" s="18" t="s">
        <v>15</v>
      </c>
      <c r="D1186" s="16" t="s">
        <v>963</v>
      </c>
      <c r="E1186" s="19" t="s">
        <v>17</v>
      </c>
      <c r="F1186" s="18">
        <v>754.36</v>
      </c>
      <c r="G1186" s="20">
        <f>VLOOKUP(A1186,ORCA,11,0)</f>
        <v>11.24</v>
      </c>
      <c r="H1186" s="20">
        <f>VLOOKUP(A1186,ORCA,12,0)</f>
        <v>50.519999999999996</v>
      </c>
      <c r="I1186" s="20">
        <f t="shared" ref="I1186:I1187" si="260">TRUNC((G1186+H1186)*F1186,2)</f>
        <v>46589.27</v>
      </c>
      <c r="J1186" s="20">
        <v>35.880000000000003</v>
      </c>
      <c r="K1186" s="20">
        <v>4813.2</v>
      </c>
      <c r="L1186" s="20">
        <f t="shared" si="252"/>
        <v>56065.52</v>
      </c>
      <c r="M1186" s="138">
        <f ca="1">L1186/L$1838</f>
        <v>4.1410379278175157E-3</v>
      </c>
    </row>
    <row r="1187" spans="1:13" ht="26.1" customHeight="1" x14ac:dyDescent="0.2">
      <c r="A1187" s="137" t="s">
        <v>1218</v>
      </c>
      <c r="B1187" s="17" t="s">
        <v>965</v>
      </c>
      <c r="C1187" s="18" t="s">
        <v>15</v>
      </c>
      <c r="D1187" s="16" t="s">
        <v>966</v>
      </c>
      <c r="E1187" s="19" t="s">
        <v>17</v>
      </c>
      <c r="F1187" s="18">
        <v>173.79</v>
      </c>
      <c r="G1187" s="20">
        <f>VLOOKUP(A1187,ORCA,11,0)</f>
        <v>11.24</v>
      </c>
      <c r="H1187" s="20">
        <f>VLOOKUP(A1187,ORCA,12,0)</f>
        <v>59.98</v>
      </c>
      <c r="I1187" s="20">
        <f t="shared" si="260"/>
        <v>12377.32</v>
      </c>
      <c r="J1187" s="20">
        <v>35.880000000000003</v>
      </c>
      <c r="K1187" s="20">
        <v>4813.2</v>
      </c>
      <c r="L1187" s="20">
        <f t="shared" si="252"/>
        <v>14894.86</v>
      </c>
      <c r="M1187" s="138">
        <f ca="1">L1187/L$1838</f>
        <v>1.1001446198935104E-3</v>
      </c>
    </row>
    <row r="1188" spans="1:13" ht="24" customHeight="1" x14ac:dyDescent="0.2">
      <c r="A1188" s="140" t="s">
        <v>1219</v>
      </c>
      <c r="B1188" s="24"/>
      <c r="C1188" s="24"/>
      <c r="D1188" s="23" t="s">
        <v>1220</v>
      </c>
      <c r="E1188" s="24"/>
      <c r="F1188" s="24"/>
      <c r="G1188" s="24"/>
      <c r="H1188" s="24"/>
      <c r="I1188" s="24"/>
      <c r="J1188" s="25"/>
      <c r="K1188" s="25"/>
      <c r="L1188" s="26">
        <f>SUM(L1189:L1193)</f>
        <v>133833.42000000001</v>
      </c>
      <c r="M1188" s="141">
        <f ca="1">SUM(M1189:M1193)</f>
        <v>9.8850285920746191E-3</v>
      </c>
    </row>
    <row r="1189" spans="1:13" ht="24" customHeight="1" x14ac:dyDescent="0.2">
      <c r="A1189" s="137" t="s">
        <v>1221</v>
      </c>
      <c r="B1189" s="17" t="s">
        <v>958</v>
      </c>
      <c r="C1189" s="18" t="s">
        <v>15</v>
      </c>
      <c r="D1189" s="16" t="s">
        <v>959</v>
      </c>
      <c r="E1189" s="19" t="s">
        <v>17</v>
      </c>
      <c r="F1189" s="18">
        <v>262.48</v>
      </c>
      <c r="G1189" s="20">
        <f>VLOOKUP(A1189,ORCA,11,0)</f>
        <v>24.549999999999997</v>
      </c>
      <c r="H1189" s="20">
        <f>VLOOKUP(A1189,ORCA,12,0)</f>
        <v>44.600000000000009</v>
      </c>
      <c r="I1189" s="20">
        <f t="shared" ref="I1189:I1193" si="261">TRUNC((G1189+H1189)*F1189,2)</f>
        <v>18150.490000000002</v>
      </c>
      <c r="J1189" s="20">
        <v>35.880000000000003</v>
      </c>
      <c r="K1189" s="20">
        <v>4813.2</v>
      </c>
      <c r="L1189" s="20">
        <f t="shared" si="252"/>
        <v>21842.29</v>
      </c>
      <c r="M1189" s="138">
        <f ca="1">L1189/L$1838</f>
        <v>1.6132865854162997E-3</v>
      </c>
    </row>
    <row r="1190" spans="1:13" ht="26.1" customHeight="1" x14ac:dyDescent="0.2">
      <c r="A1190" s="137" t="s">
        <v>1222</v>
      </c>
      <c r="B1190" s="17" t="s">
        <v>1223</v>
      </c>
      <c r="C1190" s="18" t="s">
        <v>26</v>
      </c>
      <c r="D1190" s="16" t="s">
        <v>1224</v>
      </c>
      <c r="E1190" s="19" t="s">
        <v>17</v>
      </c>
      <c r="F1190" s="18">
        <v>61.57</v>
      </c>
      <c r="G1190" s="20">
        <f>VLOOKUP(A1190,ORCA,11,0)</f>
        <v>24.32</v>
      </c>
      <c r="H1190" s="20">
        <f>VLOOKUP(A1190,ORCA,12,0)</f>
        <v>352.81</v>
      </c>
      <c r="I1190" s="20">
        <f t="shared" si="261"/>
        <v>23219.89</v>
      </c>
      <c r="J1190" s="20">
        <v>35.880000000000003</v>
      </c>
      <c r="K1190" s="20">
        <v>4813.2</v>
      </c>
      <c r="L1190" s="20">
        <f t="shared" si="252"/>
        <v>27942.81</v>
      </c>
      <c r="M1190" s="138">
        <f ca="1">L1190/L$1838</f>
        <v>2.0638751949468865E-3</v>
      </c>
    </row>
    <row r="1191" spans="1:13" ht="24" customHeight="1" x14ac:dyDescent="0.2">
      <c r="A1191" s="137" t="s">
        <v>1225</v>
      </c>
      <c r="B1191" s="17" t="s">
        <v>1226</v>
      </c>
      <c r="C1191" s="18" t="s">
        <v>15</v>
      </c>
      <c r="D1191" s="16" t="s">
        <v>1227</v>
      </c>
      <c r="E1191" s="19" t="s">
        <v>17</v>
      </c>
      <c r="F1191" s="18">
        <v>812.09</v>
      </c>
      <c r="G1191" s="20">
        <f>VLOOKUP(A1191,ORCA,11,0)</f>
        <v>0</v>
      </c>
      <c r="H1191" s="20">
        <f>VLOOKUP(A1191,ORCA,12,0)</f>
        <v>32.51</v>
      </c>
      <c r="I1191" s="20">
        <f t="shared" si="261"/>
        <v>26401.040000000001</v>
      </c>
      <c r="J1191" s="20">
        <v>35.880000000000003</v>
      </c>
      <c r="K1191" s="20">
        <v>4813.2</v>
      </c>
      <c r="L1191" s="20">
        <f t="shared" si="252"/>
        <v>31771.01</v>
      </c>
      <c r="M1191" s="138">
        <f ca="1">L1191/L$1838</f>
        <v>2.3466286839945402E-3</v>
      </c>
    </row>
    <row r="1192" spans="1:13" ht="26.1" customHeight="1" x14ac:dyDescent="0.2">
      <c r="A1192" s="137" t="s">
        <v>1228</v>
      </c>
      <c r="B1192" s="17" t="s">
        <v>1229</v>
      </c>
      <c r="C1192" s="18" t="s">
        <v>15</v>
      </c>
      <c r="D1192" s="16" t="s">
        <v>1230</v>
      </c>
      <c r="E1192" s="19" t="s">
        <v>17</v>
      </c>
      <c r="F1192" s="18">
        <v>13.7</v>
      </c>
      <c r="G1192" s="20">
        <f>VLOOKUP(A1192,ORCA,11,0)</f>
        <v>15.97</v>
      </c>
      <c r="H1192" s="20">
        <f>VLOOKUP(A1192,ORCA,12,0)</f>
        <v>62.040000000000006</v>
      </c>
      <c r="I1192" s="20">
        <f t="shared" si="261"/>
        <v>1068.73</v>
      </c>
      <c r="J1192" s="20">
        <v>35.880000000000003</v>
      </c>
      <c r="K1192" s="20">
        <v>4813.2</v>
      </c>
      <c r="L1192" s="20">
        <f t="shared" si="252"/>
        <v>1286.0999999999999</v>
      </c>
      <c r="M1192" s="138">
        <f ca="1">L1192/L$1838</f>
        <v>9.4992231927325504E-5</v>
      </c>
    </row>
    <row r="1193" spans="1:13" ht="24" customHeight="1" x14ac:dyDescent="0.2">
      <c r="A1193" s="137" t="s">
        <v>1231</v>
      </c>
      <c r="B1193" s="17" t="s">
        <v>1232</v>
      </c>
      <c r="C1193" s="18" t="s">
        <v>26</v>
      </c>
      <c r="D1193" s="16" t="s">
        <v>1233</v>
      </c>
      <c r="E1193" s="19" t="s">
        <v>17</v>
      </c>
      <c r="F1193" s="18">
        <v>234.31</v>
      </c>
      <c r="G1193" s="20">
        <f>VLOOKUP(A1193,ORCA,11,0)</f>
        <v>0</v>
      </c>
      <c r="H1193" s="20">
        <f>VLOOKUP(A1193,ORCA,12,0)</f>
        <v>180.84</v>
      </c>
      <c r="I1193" s="20">
        <f t="shared" si="261"/>
        <v>42372.62</v>
      </c>
      <c r="J1193" s="20">
        <v>35.880000000000003</v>
      </c>
      <c r="K1193" s="20">
        <v>4813.2</v>
      </c>
      <c r="L1193" s="20">
        <f t="shared" si="252"/>
        <v>50991.21</v>
      </c>
      <c r="M1193" s="138">
        <f ca="1">L1193/L$1838</f>
        <v>3.7662458957895655E-3</v>
      </c>
    </row>
    <row r="1194" spans="1:13" ht="24" customHeight="1" x14ac:dyDescent="0.2">
      <c r="A1194" s="140" t="s">
        <v>1234</v>
      </c>
      <c r="B1194" s="24"/>
      <c r="C1194" s="24"/>
      <c r="D1194" s="23" t="s">
        <v>1235</v>
      </c>
      <c r="E1194" s="24"/>
      <c r="F1194" s="24"/>
      <c r="G1194" s="24"/>
      <c r="H1194" s="24"/>
      <c r="I1194" s="24"/>
      <c r="J1194" s="25"/>
      <c r="K1194" s="25"/>
      <c r="L1194" s="26">
        <f>SUM(L1195,L1198,L1202,L1211)</f>
        <v>118625.58</v>
      </c>
      <c r="M1194" s="141">
        <f ca="1">SUM(M1195,M1198,M1202,M1211)</f>
        <v>8.7617670537854797E-3</v>
      </c>
    </row>
    <row r="1195" spans="1:13" ht="26.1" customHeight="1" x14ac:dyDescent="0.2">
      <c r="A1195" s="142" t="s">
        <v>1236</v>
      </c>
      <c r="B1195" s="28"/>
      <c r="C1195" s="28"/>
      <c r="D1195" s="27" t="s">
        <v>138</v>
      </c>
      <c r="E1195" s="28"/>
      <c r="F1195" s="28"/>
      <c r="G1195" s="28"/>
      <c r="H1195" s="28"/>
      <c r="I1195" s="28"/>
      <c r="J1195" s="29"/>
      <c r="K1195" s="29"/>
      <c r="L1195" s="30">
        <f>SUM(L1196:L1197)</f>
        <v>959.45999999999992</v>
      </c>
      <c r="M1195" s="143">
        <f ca="1">SUM(M1196:M1197)</f>
        <v>7.086637652203696E-5</v>
      </c>
    </row>
    <row r="1196" spans="1:13" ht="24" customHeight="1" x14ac:dyDescent="0.2">
      <c r="A1196" s="137" t="s">
        <v>1237</v>
      </c>
      <c r="B1196" s="17" t="s">
        <v>688</v>
      </c>
      <c r="C1196" s="18" t="s">
        <v>26</v>
      </c>
      <c r="D1196" s="16" t="s">
        <v>689</v>
      </c>
      <c r="E1196" s="19" t="s">
        <v>17</v>
      </c>
      <c r="F1196" s="18">
        <v>30.27</v>
      </c>
      <c r="G1196" s="20">
        <f>VLOOKUP(A1196,ORCA,11,0)</f>
        <v>10.130000000000001</v>
      </c>
      <c r="H1196" s="20">
        <f>VLOOKUP(A1196,ORCA,12,0)</f>
        <v>4.25</v>
      </c>
      <c r="I1196" s="20">
        <f t="shared" ref="I1196:I1197" si="262">TRUNC((G1196+H1196)*F1196,2)</f>
        <v>435.28</v>
      </c>
      <c r="J1196" s="20">
        <v>35.880000000000003</v>
      </c>
      <c r="K1196" s="20">
        <v>4813.2</v>
      </c>
      <c r="L1196" s="20">
        <f t="shared" ref="L1196:L1201" si="263">TRUNC((I1196*(1+$M$6)),2)</f>
        <v>523.80999999999995</v>
      </c>
      <c r="M1196" s="138">
        <f ca="1">L1196/L$1838</f>
        <v>3.8688967425435327E-5</v>
      </c>
    </row>
    <row r="1197" spans="1:13" ht="26.1" customHeight="1" x14ac:dyDescent="0.2">
      <c r="A1197" s="137" t="s">
        <v>1238</v>
      </c>
      <c r="B1197" s="17" t="s">
        <v>579</v>
      </c>
      <c r="C1197" s="18" t="s">
        <v>15</v>
      </c>
      <c r="D1197" s="16" t="s">
        <v>580</v>
      </c>
      <c r="E1197" s="19" t="s">
        <v>17</v>
      </c>
      <c r="F1197" s="18">
        <v>30.27</v>
      </c>
      <c r="G1197" s="20">
        <f>VLOOKUP(A1197,ORCA,11,0)</f>
        <v>6.8900000000000006</v>
      </c>
      <c r="H1197" s="20">
        <f>VLOOKUP(A1197,ORCA,12,0)</f>
        <v>5.07</v>
      </c>
      <c r="I1197" s="20">
        <f t="shared" si="262"/>
        <v>362.02</v>
      </c>
      <c r="J1197" s="20">
        <v>35.880000000000003</v>
      </c>
      <c r="K1197" s="20">
        <v>4813.2</v>
      </c>
      <c r="L1197" s="20">
        <f t="shared" si="263"/>
        <v>435.65</v>
      </c>
      <c r="M1197" s="138">
        <f ca="1">L1197/L$1838</f>
        <v>3.2177409096601634E-5</v>
      </c>
    </row>
    <row r="1198" spans="1:13" ht="24" customHeight="1" x14ac:dyDescent="0.2">
      <c r="A1198" s="142" t="s">
        <v>1239</v>
      </c>
      <c r="B1198" s="28"/>
      <c r="C1198" s="28"/>
      <c r="D1198" s="27" t="s">
        <v>151</v>
      </c>
      <c r="E1198" s="28"/>
      <c r="F1198" s="28"/>
      <c r="G1198" s="28"/>
      <c r="H1198" s="28"/>
      <c r="I1198" s="28"/>
      <c r="J1198" s="29"/>
      <c r="K1198" s="29"/>
      <c r="L1198" s="30">
        <f>SUM(L1199:L1201)</f>
        <v>49866.01</v>
      </c>
      <c r="M1198" s="143">
        <f ca="1">SUM(M1199:M1201)</f>
        <v>3.6831378486978719E-3</v>
      </c>
    </row>
    <row r="1199" spans="1:13" ht="24" customHeight="1" x14ac:dyDescent="0.2">
      <c r="A1199" s="137" t="s">
        <v>1240</v>
      </c>
      <c r="B1199" s="17" t="s">
        <v>688</v>
      </c>
      <c r="C1199" s="18" t="s">
        <v>26</v>
      </c>
      <c r="D1199" s="16" t="s">
        <v>689</v>
      </c>
      <c r="E1199" s="19" t="s">
        <v>17</v>
      </c>
      <c r="F1199" s="18">
        <v>1519.66</v>
      </c>
      <c r="G1199" s="20">
        <f>VLOOKUP(A1199,ORCA,11,0)</f>
        <v>10.130000000000001</v>
      </c>
      <c r="H1199" s="20">
        <f>VLOOKUP(A1199,ORCA,12,0)</f>
        <v>4.25</v>
      </c>
      <c r="I1199" s="20">
        <f t="shared" ref="I1199:I1201" si="264">TRUNC((G1199+H1199)*F1199,2)</f>
        <v>21852.71</v>
      </c>
      <c r="J1199" s="20">
        <v>35.880000000000003</v>
      </c>
      <c r="K1199" s="20">
        <v>4813.2</v>
      </c>
      <c r="L1199" s="20">
        <f t="shared" si="263"/>
        <v>26297.55</v>
      </c>
      <c r="M1199" s="138">
        <f ca="1">L1199/L$1838</f>
        <v>1.9423551580129376E-3</v>
      </c>
    </row>
    <row r="1200" spans="1:13" ht="24" customHeight="1" x14ac:dyDescent="0.2">
      <c r="A1200" s="137" t="s">
        <v>1241</v>
      </c>
      <c r="B1200" s="17" t="s">
        <v>714</v>
      </c>
      <c r="C1200" s="18" t="s">
        <v>15</v>
      </c>
      <c r="D1200" s="16" t="s">
        <v>715</v>
      </c>
      <c r="E1200" s="19" t="s">
        <v>17</v>
      </c>
      <c r="F1200" s="18">
        <v>510.79</v>
      </c>
      <c r="G1200" s="20">
        <f>VLOOKUP(A1200,ORCA,11,0)</f>
        <v>7.73</v>
      </c>
      <c r="H1200" s="20">
        <f>VLOOKUP(A1200,ORCA,12,0)</f>
        <v>6.99</v>
      </c>
      <c r="I1200" s="20">
        <f t="shared" si="264"/>
        <v>7518.82</v>
      </c>
      <c r="J1200" s="20">
        <v>35.880000000000003</v>
      </c>
      <c r="K1200" s="20">
        <v>4813.2</v>
      </c>
      <c r="L1200" s="20">
        <f t="shared" si="263"/>
        <v>9048.14</v>
      </c>
      <c r="M1200" s="138">
        <f ca="1">L1200/L$1838</f>
        <v>6.6830185319252861E-4</v>
      </c>
    </row>
    <row r="1201" spans="1:13" ht="24" customHeight="1" x14ac:dyDescent="0.2">
      <c r="A1201" s="137" t="s">
        <v>1242</v>
      </c>
      <c r="B1201" s="17" t="s">
        <v>579</v>
      </c>
      <c r="C1201" s="18" t="s">
        <v>15</v>
      </c>
      <c r="D1201" s="16" t="s">
        <v>580</v>
      </c>
      <c r="E1201" s="19" t="s">
        <v>17</v>
      </c>
      <c r="F1201" s="18">
        <v>1008.87</v>
      </c>
      <c r="G1201" s="20">
        <f>VLOOKUP(A1201,ORCA,11,0)</f>
        <v>6.8900000000000006</v>
      </c>
      <c r="H1201" s="20">
        <f>VLOOKUP(A1201,ORCA,12,0)</f>
        <v>5.07</v>
      </c>
      <c r="I1201" s="20">
        <f t="shared" si="264"/>
        <v>12066.08</v>
      </c>
      <c r="J1201" s="20">
        <v>35.880000000000003</v>
      </c>
      <c r="K1201" s="20">
        <v>4813.2</v>
      </c>
      <c r="L1201" s="20">
        <f t="shared" si="263"/>
        <v>14520.32</v>
      </c>
      <c r="M1201" s="138">
        <f ca="1">L1201/L$1838</f>
        <v>1.0724808374924059E-3</v>
      </c>
    </row>
    <row r="1202" spans="1:13" ht="26.1" customHeight="1" x14ac:dyDescent="0.2">
      <c r="A1202" s="142" t="s">
        <v>1243</v>
      </c>
      <c r="B1202" s="28"/>
      <c r="C1202" s="28"/>
      <c r="D1202" s="27" t="s">
        <v>651</v>
      </c>
      <c r="E1202" s="28"/>
      <c r="F1202" s="28"/>
      <c r="G1202" s="28"/>
      <c r="H1202" s="28"/>
      <c r="I1202" s="28"/>
      <c r="J1202" s="29"/>
      <c r="K1202" s="29"/>
      <c r="L1202" s="30">
        <f>SUM(L1203,L1207)</f>
        <v>7665.630000000001</v>
      </c>
      <c r="M1202" s="143">
        <f ca="1">SUM(M1203,M1207)</f>
        <v>5.6618871225337403E-4</v>
      </c>
    </row>
    <row r="1203" spans="1:13" ht="26.1" customHeight="1" x14ac:dyDescent="0.2">
      <c r="A1203" s="142" t="s">
        <v>1244</v>
      </c>
      <c r="B1203" s="28"/>
      <c r="C1203" s="28"/>
      <c r="D1203" s="27" t="s">
        <v>653</v>
      </c>
      <c r="E1203" s="28"/>
      <c r="F1203" s="28"/>
      <c r="G1203" s="28"/>
      <c r="H1203" s="28"/>
      <c r="I1203" s="28"/>
      <c r="J1203" s="29"/>
      <c r="K1203" s="29"/>
      <c r="L1203" s="30">
        <f>SUM(L1204:L1206)</f>
        <v>6003.6900000000005</v>
      </c>
      <c r="M1203" s="143">
        <f ca="1">SUM(M1204:M1206)</f>
        <v>4.4343667902944168E-4</v>
      </c>
    </row>
    <row r="1204" spans="1:13" ht="26.1" customHeight="1" x14ac:dyDescent="0.2">
      <c r="A1204" s="137" t="s">
        <v>1245</v>
      </c>
      <c r="B1204" s="17" t="s">
        <v>1246</v>
      </c>
      <c r="C1204" s="18" t="s">
        <v>26</v>
      </c>
      <c r="D1204" s="16" t="s">
        <v>1247</v>
      </c>
      <c r="E1204" s="19" t="s">
        <v>17</v>
      </c>
      <c r="F1204" s="18">
        <v>59.87</v>
      </c>
      <c r="G1204" s="20">
        <f>VLOOKUP(A1204,ORCA,11,0)</f>
        <v>7.79</v>
      </c>
      <c r="H1204" s="20">
        <f>VLOOKUP(A1204,ORCA,12,0)</f>
        <v>0.80999999999999961</v>
      </c>
      <c r="I1204" s="20">
        <f t="shared" ref="I1204:I1206" si="265">TRUNC((G1204+H1204)*F1204,2)</f>
        <v>514.88</v>
      </c>
      <c r="J1204" s="20">
        <v>35.880000000000003</v>
      </c>
      <c r="K1204" s="20">
        <v>4813.2</v>
      </c>
      <c r="L1204" s="20">
        <f t="shared" ref="L1204:L1224" si="266">TRUNC((I1204*(1+$M$6)),2)</f>
        <v>619.6</v>
      </c>
      <c r="M1204" s="138">
        <f ca="1">L1204/L$1838</f>
        <v>4.5764082810178749E-5</v>
      </c>
    </row>
    <row r="1205" spans="1:13" ht="24" customHeight="1" x14ac:dyDescent="0.2">
      <c r="A1205" s="137" t="s">
        <v>1248</v>
      </c>
      <c r="B1205" s="17" t="s">
        <v>1249</v>
      </c>
      <c r="C1205" s="18" t="s">
        <v>15</v>
      </c>
      <c r="D1205" s="16" t="s">
        <v>1250</v>
      </c>
      <c r="E1205" s="19" t="s">
        <v>17</v>
      </c>
      <c r="F1205" s="18">
        <v>179.61</v>
      </c>
      <c r="G1205" s="20">
        <f>VLOOKUP(A1205,ORCA,11,0)</f>
        <v>8.31</v>
      </c>
      <c r="H1205" s="20">
        <f>VLOOKUP(A1205,ORCA,12,0)</f>
        <v>6.09</v>
      </c>
      <c r="I1205" s="20">
        <f t="shared" si="265"/>
        <v>2586.38</v>
      </c>
      <c r="J1205" s="20">
        <v>35.880000000000003</v>
      </c>
      <c r="K1205" s="20">
        <v>4813.2</v>
      </c>
      <c r="L1205" s="20">
        <f t="shared" si="266"/>
        <v>3112.44</v>
      </c>
      <c r="M1205" s="138">
        <f ca="1">L1205/L$1838</f>
        <v>2.2988696239785789E-4</v>
      </c>
    </row>
    <row r="1206" spans="1:13" ht="26.1" customHeight="1" x14ac:dyDescent="0.2">
      <c r="A1206" s="137" t="s">
        <v>1251</v>
      </c>
      <c r="B1206" s="17" t="s">
        <v>1252</v>
      </c>
      <c r="C1206" s="18" t="s">
        <v>15</v>
      </c>
      <c r="D1206" s="16" t="s">
        <v>1253</v>
      </c>
      <c r="E1206" s="19" t="s">
        <v>17</v>
      </c>
      <c r="F1206" s="18">
        <v>179.61</v>
      </c>
      <c r="G1206" s="20">
        <f>VLOOKUP(A1206,ORCA,11,0)</f>
        <v>8.31</v>
      </c>
      <c r="H1206" s="20">
        <f>VLOOKUP(A1206,ORCA,12,0)</f>
        <v>2.1999999999999993</v>
      </c>
      <c r="I1206" s="20">
        <f t="shared" si="265"/>
        <v>1887.7</v>
      </c>
      <c r="J1206" s="20">
        <v>35.880000000000003</v>
      </c>
      <c r="K1206" s="20">
        <v>4813.2</v>
      </c>
      <c r="L1206" s="20">
        <f t="shared" si="266"/>
        <v>2271.65</v>
      </c>
      <c r="M1206" s="138">
        <f ca="1">L1206/L$1838</f>
        <v>1.6778563382140505E-4</v>
      </c>
    </row>
    <row r="1207" spans="1:13" ht="24" customHeight="1" x14ac:dyDescent="0.2">
      <c r="A1207" s="142" t="s">
        <v>1254</v>
      </c>
      <c r="B1207" s="28"/>
      <c r="C1207" s="28"/>
      <c r="D1207" s="27" t="s">
        <v>658</v>
      </c>
      <c r="E1207" s="28"/>
      <c r="F1207" s="28"/>
      <c r="G1207" s="28"/>
      <c r="H1207" s="28"/>
      <c r="I1207" s="28"/>
      <c r="J1207" s="29"/>
      <c r="K1207" s="29"/>
      <c r="L1207" s="30">
        <f>SUM(L1208:L1210)</f>
        <v>1661.94</v>
      </c>
      <c r="M1207" s="143">
        <f ca="1">SUM(M1208:M1210)</f>
        <v>1.2275203322393232E-4</v>
      </c>
    </row>
    <row r="1208" spans="1:13" ht="24" customHeight="1" x14ac:dyDescent="0.2">
      <c r="A1208" s="137" t="s">
        <v>2074</v>
      </c>
      <c r="B1208" s="17" t="s">
        <v>1246</v>
      </c>
      <c r="C1208" s="18" t="s">
        <v>26</v>
      </c>
      <c r="D1208" s="16" t="s">
        <v>1247</v>
      </c>
      <c r="E1208" s="19" t="s">
        <v>17</v>
      </c>
      <c r="F1208" s="18">
        <v>23.64</v>
      </c>
      <c r="G1208" s="20">
        <f>VLOOKUP(A1208,ORCA,11,0)</f>
        <v>7.79</v>
      </c>
      <c r="H1208" s="20">
        <f>VLOOKUP(A1208,ORCA,12,0)</f>
        <v>0.80999999999999961</v>
      </c>
      <c r="I1208" s="20">
        <f t="shared" ref="I1208:I1210" si="267">TRUNC((G1208+H1208)*F1208,2)</f>
        <v>203.3</v>
      </c>
      <c r="J1208" s="20">
        <v>35.880000000000003</v>
      </c>
      <c r="K1208" s="20">
        <v>4813.2</v>
      </c>
      <c r="L1208" s="20">
        <f t="shared" si="266"/>
        <v>244.65</v>
      </c>
      <c r="M1208" s="138">
        <f ca="1">L1208/L$1838</f>
        <v>1.8070017526646595E-5</v>
      </c>
    </row>
    <row r="1209" spans="1:13" ht="24" customHeight="1" x14ac:dyDescent="0.2">
      <c r="A1209" s="137" t="s">
        <v>2075</v>
      </c>
      <c r="B1209" s="17" t="s">
        <v>1249</v>
      </c>
      <c r="C1209" s="18" t="s">
        <v>15</v>
      </c>
      <c r="D1209" s="16" t="s">
        <v>1250</v>
      </c>
      <c r="E1209" s="19" t="s">
        <v>17</v>
      </c>
      <c r="F1209" s="18">
        <v>47.28</v>
      </c>
      <c r="G1209" s="20">
        <f>VLOOKUP(A1209,ORCA,11,0)</f>
        <v>8.31</v>
      </c>
      <c r="H1209" s="20">
        <f>VLOOKUP(A1209,ORCA,12,0)</f>
        <v>6.09</v>
      </c>
      <c r="I1209" s="20">
        <f t="shared" si="267"/>
        <v>680.83</v>
      </c>
      <c r="J1209" s="20">
        <v>35.880000000000003</v>
      </c>
      <c r="K1209" s="20">
        <v>4813.2</v>
      </c>
      <c r="L1209" s="20">
        <f t="shared" si="266"/>
        <v>819.31</v>
      </c>
      <c r="M1209" s="138">
        <f ca="1">L1209/L$1838</f>
        <v>6.051480097999927E-5</v>
      </c>
    </row>
    <row r="1210" spans="1:13" ht="24" customHeight="1" x14ac:dyDescent="0.2">
      <c r="A1210" s="137" t="s">
        <v>2076</v>
      </c>
      <c r="B1210" s="17" t="s">
        <v>1252</v>
      </c>
      <c r="C1210" s="18" t="s">
        <v>15</v>
      </c>
      <c r="D1210" s="16" t="s">
        <v>1253</v>
      </c>
      <c r="E1210" s="19" t="s">
        <v>17</v>
      </c>
      <c r="F1210" s="18">
        <v>47.28</v>
      </c>
      <c r="G1210" s="20">
        <f>VLOOKUP(A1210,ORCA,11,0)</f>
        <v>8.31</v>
      </c>
      <c r="H1210" s="20">
        <f>VLOOKUP(A1210,ORCA,12,0)</f>
        <v>2.1999999999999993</v>
      </c>
      <c r="I1210" s="20">
        <f t="shared" si="267"/>
        <v>496.91</v>
      </c>
      <c r="J1210" s="20">
        <v>35.880000000000003</v>
      </c>
      <c r="K1210" s="20">
        <v>4813.2</v>
      </c>
      <c r="L1210" s="20">
        <f t="shared" si="266"/>
        <v>597.98</v>
      </c>
      <c r="M1210" s="138">
        <f ca="1">L1210/L$1838</f>
        <v>4.4167214717286458E-5</v>
      </c>
    </row>
    <row r="1211" spans="1:13" ht="26.1" customHeight="1" x14ac:dyDescent="0.2">
      <c r="A1211" s="142" t="s">
        <v>2077</v>
      </c>
      <c r="B1211" s="28"/>
      <c r="C1211" s="28"/>
      <c r="D1211" s="27" t="s">
        <v>161</v>
      </c>
      <c r="E1211" s="28"/>
      <c r="F1211" s="28"/>
      <c r="G1211" s="28"/>
      <c r="H1211" s="28"/>
      <c r="I1211" s="28"/>
      <c r="J1211" s="29"/>
      <c r="K1211" s="29"/>
      <c r="L1211" s="30">
        <f>SUM(L1212:L1213)</f>
        <v>60134.479999999996</v>
      </c>
      <c r="M1211" s="143">
        <f ca="1">SUM(M1212:M1213)</f>
        <v>4.4415741163121979E-3</v>
      </c>
    </row>
    <row r="1212" spans="1:13" ht="24" customHeight="1" x14ac:dyDescent="0.2">
      <c r="A1212" s="137" t="s">
        <v>2078</v>
      </c>
      <c r="B1212" s="17" t="s">
        <v>621</v>
      </c>
      <c r="C1212" s="18" t="s">
        <v>26</v>
      </c>
      <c r="D1212" s="16" t="s">
        <v>622</v>
      </c>
      <c r="E1212" s="19" t="s">
        <v>17</v>
      </c>
      <c r="F1212" s="18">
        <v>1312.94</v>
      </c>
      <c r="G1212" s="20">
        <f>VLOOKUP(A1212,ORCA,11,0)</f>
        <v>21.86</v>
      </c>
      <c r="H1212" s="20">
        <f>VLOOKUP(A1212,ORCA,12,0)</f>
        <v>4.240000000000002</v>
      </c>
      <c r="I1212" s="20">
        <f t="shared" ref="I1212:I1213" si="268">TRUNC((G1212+H1212)*F1212,2)</f>
        <v>34267.730000000003</v>
      </c>
      <c r="J1212" s="20">
        <v>35.880000000000003</v>
      </c>
      <c r="K1212" s="20">
        <v>4813.2</v>
      </c>
      <c r="L1212" s="20">
        <f t="shared" si="266"/>
        <v>41237.78</v>
      </c>
      <c r="M1212" s="138">
        <f ca="1">L1212/L$1838</f>
        <v>3.0458508373594788E-3</v>
      </c>
    </row>
    <row r="1213" spans="1:13" ht="26.1" customHeight="1" x14ac:dyDescent="0.2">
      <c r="A1213" s="137" t="s">
        <v>2079</v>
      </c>
      <c r="B1213" s="17" t="s">
        <v>579</v>
      </c>
      <c r="C1213" s="18" t="s">
        <v>15</v>
      </c>
      <c r="D1213" s="16" t="s">
        <v>580</v>
      </c>
      <c r="E1213" s="19" t="s">
        <v>17</v>
      </c>
      <c r="F1213" s="18">
        <v>1312.94</v>
      </c>
      <c r="G1213" s="20">
        <f>VLOOKUP(A1213,ORCA,11,0)</f>
        <v>6.8900000000000006</v>
      </c>
      <c r="H1213" s="20">
        <f>VLOOKUP(A1213,ORCA,12,0)</f>
        <v>5.07</v>
      </c>
      <c r="I1213" s="20">
        <f t="shared" si="268"/>
        <v>15702.76</v>
      </c>
      <c r="J1213" s="20">
        <v>35.880000000000003</v>
      </c>
      <c r="K1213" s="20">
        <v>4813.2</v>
      </c>
      <c r="L1213" s="20">
        <f t="shared" si="266"/>
        <v>18896.7</v>
      </c>
      <c r="M1213" s="138">
        <f ca="1">L1213/L$1838</f>
        <v>1.3957232789527192E-3</v>
      </c>
    </row>
    <row r="1214" spans="1:13" ht="24" customHeight="1" x14ac:dyDescent="0.2">
      <c r="A1214" s="140" t="s">
        <v>1255</v>
      </c>
      <c r="B1214" s="24"/>
      <c r="C1214" s="24"/>
      <c r="D1214" s="23" t="s">
        <v>247</v>
      </c>
      <c r="E1214" s="24"/>
      <c r="F1214" s="24"/>
      <c r="G1214" s="24"/>
      <c r="H1214" s="24"/>
      <c r="I1214" s="24"/>
      <c r="J1214" s="25"/>
      <c r="K1214" s="25"/>
      <c r="L1214" s="26">
        <f>SUM(L1215:L1224)</f>
        <v>56368.71</v>
      </c>
      <c r="M1214" s="141">
        <f ca="1">SUM(M1215:M1224)</f>
        <v>4.1634317500693204E-3</v>
      </c>
    </row>
    <row r="1215" spans="1:13" ht="26.1" customHeight="1" x14ac:dyDescent="0.2">
      <c r="A1215" s="137" t="s">
        <v>1256</v>
      </c>
      <c r="B1215" s="17" t="s">
        <v>994</v>
      </c>
      <c r="C1215" s="18" t="s">
        <v>15</v>
      </c>
      <c r="D1215" s="16" t="s">
        <v>3610</v>
      </c>
      <c r="E1215" s="19" t="s">
        <v>17</v>
      </c>
      <c r="F1215" s="18">
        <v>24.39</v>
      </c>
      <c r="G1215" s="20">
        <f t="shared" ref="G1215:G1224" si="269">VLOOKUP(A1215,ORCA,11,0)</f>
        <v>44.66</v>
      </c>
      <c r="H1215" s="20">
        <f t="shared" ref="H1215:H1224" si="270">VLOOKUP(A1215,ORCA,12,0)</f>
        <v>438.39</v>
      </c>
      <c r="I1215" s="20">
        <f t="shared" ref="I1215:I1224" si="271">TRUNC((G1215+H1215)*F1215,2)</f>
        <v>11781.58</v>
      </c>
      <c r="J1215" s="20">
        <v>35.880000000000003</v>
      </c>
      <c r="K1215" s="20">
        <v>4813.2</v>
      </c>
      <c r="L1215" s="20">
        <f t="shared" si="266"/>
        <v>14177.95</v>
      </c>
      <c r="M1215" s="138">
        <f t="shared" ref="M1215:M1224" ca="1" si="272">L1215/L$1838</f>
        <v>1.0471931534515395E-3</v>
      </c>
    </row>
    <row r="1216" spans="1:13" ht="39" customHeight="1" x14ac:dyDescent="0.2">
      <c r="A1216" s="137" t="s">
        <v>1258</v>
      </c>
      <c r="B1216" s="17" t="s">
        <v>986</v>
      </c>
      <c r="C1216" s="18" t="s">
        <v>15</v>
      </c>
      <c r="D1216" s="16" t="s">
        <v>987</v>
      </c>
      <c r="E1216" s="19" t="s">
        <v>18</v>
      </c>
      <c r="F1216" s="18">
        <v>87</v>
      </c>
      <c r="G1216" s="20">
        <f t="shared" si="269"/>
        <v>8.16</v>
      </c>
      <c r="H1216" s="20">
        <f t="shared" si="270"/>
        <v>6.1199999999999992</v>
      </c>
      <c r="I1216" s="20">
        <f t="shared" si="271"/>
        <v>1242.3599999999999</v>
      </c>
      <c r="J1216" s="20">
        <v>35.880000000000003</v>
      </c>
      <c r="K1216" s="20">
        <v>4813.2</v>
      </c>
      <c r="L1216" s="20">
        <f t="shared" si="266"/>
        <v>1495.05</v>
      </c>
      <c r="M1216" s="138">
        <f t="shared" ca="1" si="272"/>
        <v>1.1042542286210093E-4</v>
      </c>
    </row>
    <row r="1217" spans="1:13" ht="26.1" customHeight="1" x14ac:dyDescent="0.2">
      <c r="A1217" s="137" t="s">
        <v>1259</v>
      </c>
      <c r="B1217" s="17" t="s">
        <v>988</v>
      </c>
      <c r="C1217" s="18" t="s">
        <v>15</v>
      </c>
      <c r="D1217" s="16" t="s">
        <v>989</v>
      </c>
      <c r="E1217" s="19" t="s">
        <v>18</v>
      </c>
      <c r="F1217" s="18">
        <v>29</v>
      </c>
      <c r="G1217" s="20">
        <f t="shared" si="269"/>
        <v>0</v>
      </c>
      <c r="H1217" s="20">
        <f t="shared" si="270"/>
        <v>52.44</v>
      </c>
      <c r="I1217" s="20">
        <f t="shared" si="271"/>
        <v>1520.76</v>
      </c>
      <c r="J1217" s="20">
        <v>35.880000000000003</v>
      </c>
      <c r="K1217" s="20">
        <v>4813.2</v>
      </c>
      <c r="L1217" s="20">
        <f t="shared" si="266"/>
        <v>1830.08</v>
      </c>
      <c r="M1217" s="138">
        <f t="shared" ca="1" si="272"/>
        <v>1.3517096944682362E-4</v>
      </c>
    </row>
    <row r="1218" spans="1:13" ht="24" customHeight="1" x14ac:dyDescent="0.2">
      <c r="A1218" s="137" t="s">
        <v>1260</v>
      </c>
      <c r="B1218" s="17" t="s">
        <v>990</v>
      </c>
      <c r="C1218" s="18" t="s">
        <v>26</v>
      </c>
      <c r="D1218" s="16" t="s">
        <v>991</v>
      </c>
      <c r="E1218" s="19" t="s">
        <v>331</v>
      </c>
      <c r="F1218" s="18">
        <v>4</v>
      </c>
      <c r="G1218" s="20">
        <f t="shared" si="269"/>
        <v>28.27</v>
      </c>
      <c r="H1218" s="20">
        <f t="shared" si="270"/>
        <v>258.63</v>
      </c>
      <c r="I1218" s="20">
        <f t="shared" si="271"/>
        <v>1147.5999999999999</v>
      </c>
      <c r="J1218" s="20">
        <v>35.880000000000003</v>
      </c>
      <c r="K1218" s="20">
        <v>4813.2</v>
      </c>
      <c r="L1218" s="20">
        <f t="shared" si="266"/>
        <v>1381.02</v>
      </c>
      <c r="M1218" s="138">
        <f t="shared" ca="1" si="272"/>
        <v>1.0200308851277123E-4</v>
      </c>
    </row>
    <row r="1219" spans="1:13" ht="26.1" customHeight="1" x14ac:dyDescent="0.2">
      <c r="A1219" s="137" t="s">
        <v>1261</v>
      </c>
      <c r="B1219" s="17" t="s">
        <v>998</v>
      </c>
      <c r="C1219" s="18" t="s">
        <v>15</v>
      </c>
      <c r="D1219" s="16" t="s">
        <v>999</v>
      </c>
      <c r="E1219" s="19" t="s">
        <v>18</v>
      </c>
      <c r="F1219" s="18">
        <v>9</v>
      </c>
      <c r="G1219" s="20">
        <f t="shared" si="269"/>
        <v>445.17999999999995</v>
      </c>
      <c r="H1219" s="20">
        <f t="shared" si="270"/>
        <v>392.33000000000004</v>
      </c>
      <c r="I1219" s="20">
        <f t="shared" si="271"/>
        <v>7537.59</v>
      </c>
      <c r="J1219" s="20">
        <v>35.880000000000003</v>
      </c>
      <c r="K1219" s="20">
        <v>4813.2</v>
      </c>
      <c r="L1219" s="20">
        <f t="shared" si="266"/>
        <v>9070.73</v>
      </c>
      <c r="M1219" s="138">
        <f t="shared" ca="1" si="272"/>
        <v>6.6997036615360341E-4</v>
      </c>
    </row>
    <row r="1220" spans="1:13" ht="24" customHeight="1" x14ac:dyDescent="0.2">
      <c r="A1220" s="137" t="s">
        <v>1262</v>
      </c>
      <c r="B1220" s="17" t="s">
        <v>979</v>
      </c>
      <c r="C1220" s="18" t="s">
        <v>15</v>
      </c>
      <c r="D1220" s="16" t="s">
        <v>980</v>
      </c>
      <c r="E1220" s="19" t="s">
        <v>18</v>
      </c>
      <c r="F1220" s="18">
        <v>7</v>
      </c>
      <c r="G1220" s="20">
        <f t="shared" si="269"/>
        <v>9.56</v>
      </c>
      <c r="H1220" s="20">
        <f t="shared" si="270"/>
        <v>3.09</v>
      </c>
      <c r="I1220" s="20">
        <f t="shared" si="271"/>
        <v>88.55</v>
      </c>
      <c r="J1220" s="20">
        <v>35.880000000000003</v>
      </c>
      <c r="K1220" s="20">
        <v>4813.2</v>
      </c>
      <c r="L1220" s="20">
        <f t="shared" si="266"/>
        <v>106.56</v>
      </c>
      <c r="M1220" s="138">
        <f t="shared" ca="1" si="272"/>
        <v>7.8705950036356485E-6</v>
      </c>
    </row>
    <row r="1221" spans="1:13" ht="38.25" x14ac:dyDescent="0.2">
      <c r="A1221" s="137" t="s">
        <v>1263</v>
      </c>
      <c r="B1221" s="17" t="s">
        <v>984</v>
      </c>
      <c r="C1221" s="18" t="s">
        <v>26</v>
      </c>
      <c r="D1221" s="16" t="s">
        <v>985</v>
      </c>
      <c r="E1221" s="19" t="s">
        <v>331</v>
      </c>
      <c r="F1221" s="18">
        <v>29</v>
      </c>
      <c r="G1221" s="20">
        <f t="shared" si="269"/>
        <v>24.77</v>
      </c>
      <c r="H1221" s="20">
        <f t="shared" si="270"/>
        <v>173.17999999999998</v>
      </c>
      <c r="I1221" s="20">
        <f t="shared" si="271"/>
        <v>5740.55</v>
      </c>
      <c r="J1221" s="20">
        <v>35.880000000000003</v>
      </c>
      <c r="K1221" s="20">
        <v>4813.2</v>
      </c>
      <c r="L1221" s="20">
        <f t="shared" si="266"/>
        <v>6908.17</v>
      </c>
      <c r="M1221" s="138">
        <f t="shared" ca="1" si="272"/>
        <v>5.1024219487861937E-4</v>
      </c>
    </row>
    <row r="1222" spans="1:13" ht="26.1" customHeight="1" x14ac:dyDescent="0.2">
      <c r="A1222" s="137" t="s">
        <v>1264</v>
      </c>
      <c r="B1222" s="17" t="s">
        <v>1265</v>
      </c>
      <c r="C1222" s="18" t="s">
        <v>15</v>
      </c>
      <c r="D1222" s="16" t="s">
        <v>1266</v>
      </c>
      <c r="E1222" s="19" t="s">
        <v>17</v>
      </c>
      <c r="F1222" s="18">
        <v>10.33</v>
      </c>
      <c r="G1222" s="20">
        <f t="shared" si="269"/>
        <v>16.47</v>
      </c>
      <c r="H1222" s="20">
        <f t="shared" si="270"/>
        <v>398.08000000000004</v>
      </c>
      <c r="I1222" s="20">
        <f t="shared" si="271"/>
        <v>4282.3</v>
      </c>
      <c r="J1222" s="20">
        <v>35.880000000000003</v>
      </c>
      <c r="K1222" s="20">
        <v>4813.2</v>
      </c>
      <c r="L1222" s="20">
        <f t="shared" si="266"/>
        <v>5153.3100000000004</v>
      </c>
      <c r="M1222" s="138">
        <f t="shared" ca="1" si="272"/>
        <v>3.8062702644693717E-4</v>
      </c>
    </row>
    <row r="1223" spans="1:13" ht="24" customHeight="1" x14ac:dyDescent="0.2">
      <c r="A1223" s="137" t="s">
        <v>1267</v>
      </c>
      <c r="B1223" s="17" t="s">
        <v>992</v>
      </c>
      <c r="C1223" s="18" t="s">
        <v>15</v>
      </c>
      <c r="D1223" s="16" t="s">
        <v>993</v>
      </c>
      <c r="E1223" s="19" t="s">
        <v>132</v>
      </c>
      <c r="F1223" s="18">
        <v>31.66</v>
      </c>
      <c r="G1223" s="20">
        <f t="shared" si="269"/>
        <v>16.47</v>
      </c>
      <c r="H1223" s="20">
        <f t="shared" si="270"/>
        <v>49.260000000000005</v>
      </c>
      <c r="I1223" s="20">
        <f t="shared" si="271"/>
        <v>2081.0100000000002</v>
      </c>
      <c r="J1223" s="20">
        <v>35.880000000000003</v>
      </c>
      <c r="K1223" s="20">
        <v>4813.2</v>
      </c>
      <c r="L1223" s="20">
        <f t="shared" si="266"/>
        <v>2504.2800000000002</v>
      </c>
      <c r="M1223" s="138">
        <f t="shared" ca="1" si="272"/>
        <v>1.8496784586809949E-4</v>
      </c>
    </row>
    <row r="1224" spans="1:13" ht="26.1" customHeight="1" x14ac:dyDescent="0.2">
      <c r="A1224" s="137" t="s">
        <v>1268</v>
      </c>
      <c r="B1224" s="17" t="s">
        <v>254</v>
      </c>
      <c r="C1224" s="18" t="s">
        <v>15</v>
      </c>
      <c r="D1224" s="16" t="s">
        <v>255</v>
      </c>
      <c r="E1224" s="19" t="s">
        <v>169</v>
      </c>
      <c r="F1224" s="18">
        <v>284.62</v>
      </c>
      <c r="G1224" s="20">
        <f t="shared" si="269"/>
        <v>13.740000000000002</v>
      </c>
      <c r="H1224" s="20">
        <f t="shared" si="270"/>
        <v>26.379999999999995</v>
      </c>
      <c r="I1224" s="20">
        <f t="shared" si="271"/>
        <v>11418.95</v>
      </c>
      <c r="J1224" s="20">
        <v>35.880000000000003</v>
      </c>
      <c r="K1224" s="20">
        <v>4813.2</v>
      </c>
      <c r="L1224" s="20">
        <f t="shared" si="266"/>
        <v>13741.56</v>
      </c>
      <c r="M1224" s="138">
        <f t="shared" ca="1" si="272"/>
        <v>1.0149610874451902E-3</v>
      </c>
    </row>
    <row r="1225" spans="1:13" ht="24" customHeight="1" x14ac:dyDescent="0.2">
      <c r="A1225" s="140" t="s">
        <v>1269</v>
      </c>
      <c r="B1225" s="24"/>
      <c r="C1225" s="24"/>
      <c r="D1225" s="23" t="s">
        <v>875</v>
      </c>
      <c r="E1225" s="24"/>
      <c r="F1225" s="24"/>
      <c r="G1225" s="24"/>
      <c r="H1225" s="24"/>
      <c r="I1225" s="24"/>
      <c r="J1225" s="25"/>
      <c r="K1225" s="25"/>
      <c r="L1225" s="26">
        <f>SUM(L1226,L1275,L1301,L1322)</f>
        <v>50811.51</v>
      </c>
      <c r="M1225" s="141">
        <f ca="1">SUM(M1226,M1275,M1301,M1322)</f>
        <v>3.7529731300035914E-3</v>
      </c>
    </row>
    <row r="1226" spans="1:13" ht="26.1" customHeight="1" x14ac:dyDescent="0.2">
      <c r="A1226" s="142" t="s">
        <v>1270</v>
      </c>
      <c r="B1226" s="28"/>
      <c r="C1226" s="28"/>
      <c r="D1226" s="27" t="s">
        <v>1002</v>
      </c>
      <c r="E1226" s="28"/>
      <c r="F1226" s="28"/>
      <c r="G1226" s="28"/>
      <c r="H1226" s="28"/>
      <c r="I1226" s="28"/>
      <c r="J1226" s="29"/>
      <c r="K1226" s="29"/>
      <c r="L1226" s="30">
        <f>SUM(L1227:L1274)</f>
        <v>27574.68</v>
      </c>
      <c r="M1226" s="143">
        <f ca="1">SUM(M1227:M1274)</f>
        <v>2.0366848595612971E-3</v>
      </c>
    </row>
    <row r="1227" spans="1:13" ht="24" customHeight="1" x14ac:dyDescent="0.2">
      <c r="A1227" s="137" t="s">
        <v>1271</v>
      </c>
      <c r="B1227" s="17" t="s">
        <v>1272</v>
      </c>
      <c r="C1227" s="18" t="s">
        <v>15</v>
      </c>
      <c r="D1227" s="16" t="s">
        <v>1273</v>
      </c>
      <c r="E1227" s="19" t="s">
        <v>18</v>
      </c>
      <c r="F1227" s="18">
        <v>6</v>
      </c>
      <c r="G1227" s="20">
        <f t="shared" ref="G1227:G1274" si="273">VLOOKUP(A1227,ORCA,11,0)</f>
        <v>61.73</v>
      </c>
      <c r="H1227" s="20">
        <f t="shared" ref="H1227:H1274" si="274">VLOOKUP(A1227,ORCA,12,0)</f>
        <v>229.33</v>
      </c>
      <c r="I1227" s="20">
        <f t="shared" ref="I1227:I1274" si="275">TRUNC((G1227+H1227)*F1227,2)</f>
        <v>1746.36</v>
      </c>
      <c r="J1227" s="20">
        <v>35.880000000000003</v>
      </c>
      <c r="K1227" s="20">
        <v>4813.2</v>
      </c>
      <c r="L1227" s="20">
        <f t="shared" ref="L1227:L1290" si="276">TRUNC((I1227*(1+$M$6)),2)</f>
        <v>2101.56</v>
      </c>
      <c r="M1227" s="138">
        <f t="shared" ref="M1227:M1274" ca="1" si="277">L1227/L$1838</f>
        <v>1.5522266925526026E-4</v>
      </c>
    </row>
    <row r="1228" spans="1:13" ht="26.1" customHeight="1" x14ac:dyDescent="0.2">
      <c r="A1228" s="137" t="s">
        <v>1274</v>
      </c>
      <c r="B1228" s="17" t="s">
        <v>1275</v>
      </c>
      <c r="C1228" s="18" t="s">
        <v>15</v>
      </c>
      <c r="D1228" s="16" t="s">
        <v>1276</v>
      </c>
      <c r="E1228" s="19" t="s">
        <v>18</v>
      </c>
      <c r="F1228" s="18">
        <v>6</v>
      </c>
      <c r="G1228" s="20">
        <f t="shared" si="273"/>
        <v>53.18</v>
      </c>
      <c r="H1228" s="20">
        <f t="shared" si="274"/>
        <v>291.34999999999997</v>
      </c>
      <c r="I1228" s="20">
        <f t="shared" si="275"/>
        <v>2067.1799999999998</v>
      </c>
      <c r="J1228" s="20">
        <v>35.880000000000003</v>
      </c>
      <c r="K1228" s="20">
        <v>4813.2</v>
      </c>
      <c r="L1228" s="20">
        <f t="shared" si="276"/>
        <v>2487.64</v>
      </c>
      <c r="M1228" s="138">
        <f t="shared" ca="1" si="277"/>
        <v>1.8373880400566987E-4</v>
      </c>
    </row>
    <row r="1229" spans="1:13" ht="24" customHeight="1" x14ac:dyDescent="0.2">
      <c r="A1229" s="137" t="s">
        <v>1277</v>
      </c>
      <c r="B1229" s="17" t="s">
        <v>1007</v>
      </c>
      <c r="C1229" s="18" t="s">
        <v>15</v>
      </c>
      <c r="D1229" s="16" t="s">
        <v>1008</v>
      </c>
      <c r="E1229" s="19" t="s">
        <v>1009</v>
      </c>
      <c r="F1229" s="18">
        <v>6</v>
      </c>
      <c r="G1229" s="20">
        <f t="shared" si="273"/>
        <v>6.52</v>
      </c>
      <c r="H1229" s="20">
        <f t="shared" si="274"/>
        <v>4.4700000000000006</v>
      </c>
      <c r="I1229" s="20">
        <f t="shared" si="275"/>
        <v>65.94</v>
      </c>
      <c r="J1229" s="20">
        <v>35.880000000000003</v>
      </c>
      <c r="K1229" s="20">
        <v>4813.2</v>
      </c>
      <c r="L1229" s="20">
        <f t="shared" si="276"/>
        <v>79.349999999999994</v>
      </c>
      <c r="M1229" s="138">
        <f t="shared" ca="1" si="277"/>
        <v>5.860845660083414E-6</v>
      </c>
    </row>
    <row r="1230" spans="1:13" ht="26.1" customHeight="1" x14ac:dyDescent="0.2">
      <c r="A1230" s="137" t="s">
        <v>1278</v>
      </c>
      <c r="B1230" s="17" t="s">
        <v>1016</v>
      </c>
      <c r="C1230" s="18" t="s">
        <v>15</v>
      </c>
      <c r="D1230" s="16" t="s">
        <v>1017</v>
      </c>
      <c r="E1230" s="19" t="s">
        <v>18</v>
      </c>
      <c r="F1230" s="18">
        <v>6</v>
      </c>
      <c r="G1230" s="20">
        <f t="shared" si="273"/>
        <v>4.8900000000000006</v>
      </c>
      <c r="H1230" s="20">
        <f t="shared" si="274"/>
        <v>145.23000000000002</v>
      </c>
      <c r="I1230" s="20">
        <f t="shared" si="275"/>
        <v>900.72</v>
      </c>
      <c r="J1230" s="20">
        <v>35.880000000000003</v>
      </c>
      <c r="K1230" s="20">
        <v>4813.2</v>
      </c>
      <c r="L1230" s="20">
        <f t="shared" si="276"/>
        <v>1083.92</v>
      </c>
      <c r="M1230" s="138">
        <f t="shared" ca="1" si="277"/>
        <v>8.00590778560506E-5</v>
      </c>
    </row>
    <row r="1231" spans="1:13" ht="24" customHeight="1" x14ac:dyDescent="0.2">
      <c r="A1231" s="137" t="s">
        <v>1279</v>
      </c>
      <c r="B1231" s="17" t="s">
        <v>1010</v>
      </c>
      <c r="C1231" s="18" t="s">
        <v>15</v>
      </c>
      <c r="D1231" s="16" t="s">
        <v>1011</v>
      </c>
      <c r="E1231" s="19" t="s">
        <v>18</v>
      </c>
      <c r="F1231" s="18">
        <v>6</v>
      </c>
      <c r="G1231" s="20">
        <f t="shared" si="273"/>
        <v>10.45</v>
      </c>
      <c r="H1231" s="20">
        <f t="shared" si="274"/>
        <v>10.5</v>
      </c>
      <c r="I1231" s="20">
        <f t="shared" si="275"/>
        <v>125.7</v>
      </c>
      <c r="J1231" s="20">
        <v>35.880000000000003</v>
      </c>
      <c r="K1231" s="20">
        <v>4813.2</v>
      </c>
      <c r="L1231" s="20">
        <f t="shared" si="276"/>
        <v>151.26</v>
      </c>
      <c r="M1231" s="138">
        <f t="shared" ca="1" si="277"/>
        <v>1.1172167795138214E-5</v>
      </c>
    </row>
    <row r="1232" spans="1:13" ht="26.1" customHeight="1" x14ac:dyDescent="0.2">
      <c r="A1232" s="137" t="s">
        <v>1280</v>
      </c>
      <c r="B1232" s="17" t="s">
        <v>1012</v>
      </c>
      <c r="C1232" s="18" t="s">
        <v>15</v>
      </c>
      <c r="D1232" s="16" t="s">
        <v>1013</v>
      </c>
      <c r="E1232" s="19" t="s">
        <v>18</v>
      </c>
      <c r="F1232" s="18">
        <v>6</v>
      </c>
      <c r="G1232" s="20">
        <f t="shared" si="273"/>
        <v>4.5599999999999996</v>
      </c>
      <c r="H1232" s="20">
        <f t="shared" si="274"/>
        <v>32.5</v>
      </c>
      <c r="I1232" s="20">
        <f t="shared" si="275"/>
        <v>222.36</v>
      </c>
      <c r="J1232" s="20">
        <v>35.880000000000003</v>
      </c>
      <c r="K1232" s="20">
        <v>4813.2</v>
      </c>
      <c r="L1232" s="20">
        <f t="shared" si="276"/>
        <v>267.58</v>
      </c>
      <c r="M1232" s="138">
        <f t="shared" ca="1" si="277"/>
        <v>1.976364312192968E-5</v>
      </c>
    </row>
    <row r="1233" spans="1:13" ht="39" customHeight="1" x14ac:dyDescent="0.2">
      <c r="A1233" s="137" t="s">
        <v>1281</v>
      </c>
      <c r="B1233" s="17" t="s">
        <v>1003</v>
      </c>
      <c r="C1233" s="18" t="s">
        <v>26</v>
      </c>
      <c r="D1233" s="16" t="s">
        <v>1004</v>
      </c>
      <c r="E1233" s="19" t="s">
        <v>331</v>
      </c>
      <c r="F1233" s="18">
        <v>2</v>
      </c>
      <c r="G1233" s="20">
        <f t="shared" si="273"/>
        <v>37.769999999999996</v>
      </c>
      <c r="H1233" s="20">
        <f t="shared" si="274"/>
        <v>732.61</v>
      </c>
      <c r="I1233" s="20">
        <f t="shared" si="275"/>
        <v>1540.76</v>
      </c>
      <c r="J1233" s="20">
        <v>35.880000000000003</v>
      </c>
      <c r="K1233" s="20">
        <v>4813.2</v>
      </c>
      <c r="L1233" s="20">
        <f t="shared" si="276"/>
        <v>1854.15</v>
      </c>
      <c r="M1233" s="138">
        <f t="shared" ca="1" si="277"/>
        <v>1.3694879622739336E-4</v>
      </c>
    </row>
    <row r="1234" spans="1:13" ht="26.1" customHeight="1" x14ac:dyDescent="0.2">
      <c r="A1234" s="137" t="s">
        <v>1282</v>
      </c>
      <c r="B1234" s="17" t="s">
        <v>1005</v>
      </c>
      <c r="C1234" s="18" t="s">
        <v>15</v>
      </c>
      <c r="D1234" s="16" t="s">
        <v>1006</v>
      </c>
      <c r="E1234" s="19" t="s">
        <v>54</v>
      </c>
      <c r="F1234" s="18">
        <v>2</v>
      </c>
      <c r="G1234" s="20">
        <f t="shared" si="273"/>
        <v>53.18</v>
      </c>
      <c r="H1234" s="20">
        <f t="shared" si="274"/>
        <v>391.78</v>
      </c>
      <c r="I1234" s="20">
        <f t="shared" si="275"/>
        <v>889.92</v>
      </c>
      <c r="J1234" s="20">
        <v>35.880000000000003</v>
      </c>
      <c r="K1234" s="20">
        <v>4813.2</v>
      </c>
      <c r="L1234" s="20">
        <f t="shared" si="276"/>
        <v>1070.92</v>
      </c>
      <c r="M1234" s="138">
        <f t="shared" ca="1" si="277"/>
        <v>7.9098888901027486E-5</v>
      </c>
    </row>
    <row r="1235" spans="1:13" ht="24" customHeight="1" x14ac:dyDescent="0.2">
      <c r="A1235" s="137" t="s">
        <v>1283</v>
      </c>
      <c r="B1235" s="17" t="s">
        <v>1007</v>
      </c>
      <c r="C1235" s="18" t="s">
        <v>15</v>
      </c>
      <c r="D1235" s="16" t="s">
        <v>1008</v>
      </c>
      <c r="E1235" s="19" t="s">
        <v>1009</v>
      </c>
      <c r="F1235" s="18">
        <v>2</v>
      </c>
      <c r="G1235" s="20">
        <f t="shared" si="273"/>
        <v>6.52</v>
      </c>
      <c r="H1235" s="20">
        <f t="shared" si="274"/>
        <v>4.4700000000000006</v>
      </c>
      <c r="I1235" s="20">
        <f t="shared" si="275"/>
        <v>21.98</v>
      </c>
      <c r="J1235" s="20">
        <v>35.880000000000003</v>
      </c>
      <c r="K1235" s="20">
        <v>4813.2</v>
      </c>
      <c r="L1235" s="20">
        <f t="shared" si="276"/>
        <v>26.45</v>
      </c>
      <c r="M1235" s="138">
        <f t="shared" ca="1" si="277"/>
        <v>1.9536152200278047E-6</v>
      </c>
    </row>
    <row r="1236" spans="1:13" ht="26.1" customHeight="1" x14ac:dyDescent="0.2">
      <c r="A1236" s="137" t="s">
        <v>1284</v>
      </c>
      <c r="B1236" s="17" t="s">
        <v>1016</v>
      </c>
      <c r="C1236" s="18" t="s">
        <v>15</v>
      </c>
      <c r="D1236" s="16" t="s">
        <v>1017</v>
      </c>
      <c r="E1236" s="19" t="s">
        <v>18</v>
      </c>
      <c r="F1236" s="18">
        <v>2</v>
      </c>
      <c r="G1236" s="20">
        <f t="shared" si="273"/>
        <v>4.8900000000000006</v>
      </c>
      <c r="H1236" s="20">
        <f t="shared" si="274"/>
        <v>145.23000000000002</v>
      </c>
      <c r="I1236" s="20">
        <f t="shared" si="275"/>
        <v>300.24</v>
      </c>
      <c r="J1236" s="20">
        <v>35.880000000000003</v>
      </c>
      <c r="K1236" s="20">
        <v>4813.2</v>
      </c>
      <c r="L1236" s="20">
        <f t="shared" si="276"/>
        <v>361.3</v>
      </c>
      <c r="M1236" s="138">
        <f t="shared" ca="1" si="277"/>
        <v>2.6685866880757881E-5</v>
      </c>
    </row>
    <row r="1237" spans="1:13" ht="24" customHeight="1" x14ac:dyDescent="0.2">
      <c r="A1237" s="137" t="s">
        <v>1285</v>
      </c>
      <c r="B1237" s="17" t="s">
        <v>1010</v>
      </c>
      <c r="C1237" s="18" t="s">
        <v>15</v>
      </c>
      <c r="D1237" s="16" t="s">
        <v>1011</v>
      </c>
      <c r="E1237" s="19" t="s">
        <v>18</v>
      </c>
      <c r="F1237" s="18">
        <v>2</v>
      </c>
      <c r="G1237" s="20">
        <f t="shared" si="273"/>
        <v>10.45</v>
      </c>
      <c r="H1237" s="20">
        <f t="shared" si="274"/>
        <v>10.5</v>
      </c>
      <c r="I1237" s="20">
        <f t="shared" si="275"/>
        <v>41.9</v>
      </c>
      <c r="J1237" s="20">
        <v>35.880000000000003</v>
      </c>
      <c r="K1237" s="20">
        <v>4813.2</v>
      </c>
      <c r="L1237" s="20">
        <f t="shared" si="276"/>
        <v>50.42</v>
      </c>
      <c r="M1237" s="138">
        <f t="shared" ca="1" si="277"/>
        <v>3.7240559317127384E-6</v>
      </c>
    </row>
    <row r="1238" spans="1:13" ht="26.1" customHeight="1" x14ac:dyDescent="0.2">
      <c r="A1238" s="137" t="s">
        <v>1286</v>
      </c>
      <c r="B1238" s="17" t="s">
        <v>1012</v>
      </c>
      <c r="C1238" s="18" t="s">
        <v>15</v>
      </c>
      <c r="D1238" s="16" t="s">
        <v>1013</v>
      </c>
      <c r="E1238" s="19" t="s">
        <v>18</v>
      </c>
      <c r="F1238" s="18">
        <v>2</v>
      </c>
      <c r="G1238" s="20">
        <f t="shared" si="273"/>
        <v>4.5599999999999996</v>
      </c>
      <c r="H1238" s="20">
        <f t="shared" si="274"/>
        <v>32.5</v>
      </c>
      <c r="I1238" s="20">
        <f t="shared" si="275"/>
        <v>74.12</v>
      </c>
      <c r="J1238" s="20">
        <v>35.880000000000003</v>
      </c>
      <c r="K1238" s="20">
        <v>4813.2</v>
      </c>
      <c r="L1238" s="20">
        <f t="shared" si="276"/>
        <v>89.19</v>
      </c>
      <c r="M1238" s="138">
        <f t="shared" ca="1" si="277"/>
        <v>6.5876348383470665E-6</v>
      </c>
    </row>
    <row r="1239" spans="1:13" ht="26.1" customHeight="1" x14ac:dyDescent="0.2">
      <c r="A1239" s="137" t="s">
        <v>1287</v>
      </c>
      <c r="B1239" s="17" t="s">
        <v>1018</v>
      </c>
      <c r="C1239" s="18" t="s">
        <v>26</v>
      </c>
      <c r="D1239" s="16" t="s">
        <v>1019</v>
      </c>
      <c r="E1239" s="19" t="s">
        <v>331</v>
      </c>
      <c r="F1239" s="18">
        <v>2</v>
      </c>
      <c r="G1239" s="20">
        <f t="shared" si="273"/>
        <v>9.41</v>
      </c>
      <c r="H1239" s="20">
        <f t="shared" si="274"/>
        <v>19.059999999999999</v>
      </c>
      <c r="I1239" s="20">
        <f t="shared" si="275"/>
        <v>56.94</v>
      </c>
      <c r="J1239" s="20">
        <v>35.880000000000003</v>
      </c>
      <c r="K1239" s="20">
        <v>4813.2</v>
      </c>
      <c r="L1239" s="20">
        <f t="shared" si="276"/>
        <v>68.52</v>
      </c>
      <c r="M1239" s="138">
        <f t="shared" ca="1" si="277"/>
        <v>5.0609343998603094E-6</v>
      </c>
    </row>
    <row r="1240" spans="1:13" ht="24" customHeight="1" x14ac:dyDescent="0.2">
      <c r="A1240" s="137" t="s">
        <v>1288</v>
      </c>
      <c r="B1240" s="17" t="s">
        <v>1289</v>
      </c>
      <c r="C1240" s="18" t="s">
        <v>15</v>
      </c>
      <c r="D1240" s="16" t="s">
        <v>1290</v>
      </c>
      <c r="E1240" s="19" t="s">
        <v>18</v>
      </c>
      <c r="F1240" s="18">
        <v>6</v>
      </c>
      <c r="G1240" s="20">
        <f t="shared" si="273"/>
        <v>8.16</v>
      </c>
      <c r="H1240" s="20">
        <f t="shared" si="274"/>
        <v>47.84</v>
      </c>
      <c r="I1240" s="20">
        <f t="shared" si="275"/>
        <v>336</v>
      </c>
      <c r="J1240" s="20">
        <v>35.880000000000003</v>
      </c>
      <c r="K1240" s="20">
        <v>4813.2</v>
      </c>
      <c r="L1240" s="20">
        <f t="shared" si="276"/>
        <v>404.34</v>
      </c>
      <c r="M1240" s="138">
        <f t="shared" ca="1" si="277"/>
        <v>2.9864830928772878E-5</v>
      </c>
    </row>
    <row r="1241" spans="1:13" ht="26.1" customHeight="1" x14ac:dyDescent="0.2">
      <c r="A1241" s="137" t="s">
        <v>1291</v>
      </c>
      <c r="B1241" s="17" t="s">
        <v>1027</v>
      </c>
      <c r="C1241" s="18" t="s">
        <v>26</v>
      </c>
      <c r="D1241" s="16" t="s">
        <v>1028</v>
      </c>
      <c r="E1241" s="19" t="s">
        <v>331</v>
      </c>
      <c r="F1241" s="18">
        <v>6</v>
      </c>
      <c r="G1241" s="20">
        <f t="shared" si="273"/>
        <v>2.5099999999999998</v>
      </c>
      <c r="H1241" s="20">
        <f t="shared" si="274"/>
        <v>7.4700000000000006</v>
      </c>
      <c r="I1241" s="20">
        <f t="shared" si="275"/>
        <v>59.88</v>
      </c>
      <c r="J1241" s="20">
        <v>35.880000000000003</v>
      </c>
      <c r="K1241" s="20">
        <v>4813.2</v>
      </c>
      <c r="L1241" s="20">
        <f t="shared" si="276"/>
        <v>72.05</v>
      </c>
      <c r="M1241" s="138">
        <f t="shared" ca="1" si="277"/>
        <v>5.3216626314935101E-6</v>
      </c>
    </row>
    <row r="1242" spans="1:13" ht="24" customHeight="1" x14ac:dyDescent="0.2">
      <c r="A1242" s="137" t="s">
        <v>1292</v>
      </c>
      <c r="B1242" s="17" t="s">
        <v>1029</v>
      </c>
      <c r="C1242" s="18" t="s">
        <v>15</v>
      </c>
      <c r="D1242" s="16" t="s">
        <v>1030</v>
      </c>
      <c r="E1242" s="19" t="s">
        <v>18</v>
      </c>
      <c r="F1242" s="18">
        <v>6</v>
      </c>
      <c r="G1242" s="20">
        <f t="shared" si="273"/>
        <v>6.52</v>
      </c>
      <c r="H1242" s="20">
        <f t="shared" si="274"/>
        <v>56.980000000000004</v>
      </c>
      <c r="I1242" s="20">
        <f t="shared" si="275"/>
        <v>381</v>
      </c>
      <c r="J1242" s="20">
        <v>35.880000000000003</v>
      </c>
      <c r="K1242" s="20">
        <v>4813.2</v>
      </c>
      <c r="L1242" s="20">
        <f t="shared" si="276"/>
        <v>458.49</v>
      </c>
      <c r="M1242" s="138">
        <f t="shared" ca="1" si="277"/>
        <v>3.3864387229888406E-5</v>
      </c>
    </row>
    <row r="1243" spans="1:13" ht="26.1" customHeight="1" x14ac:dyDescent="0.2">
      <c r="A1243" s="137" t="s">
        <v>1293</v>
      </c>
      <c r="B1243" s="17" t="s">
        <v>1033</v>
      </c>
      <c r="C1243" s="18" t="s">
        <v>15</v>
      </c>
      <c r="D1243" s="16" t="s">
        <v>1034</v>
      </c>
      <c r="E1243" s="19" t="s">
        <v>18</v>
      </c>
      <c r="F1243" s="18">
        <v>6</v>
      </c>
      <c r="G1243" s="20">
        <f t="shared" si="273"/>
        <v>4.8900000000000006</v>
      </c>
      <c r="H1243" s="20">
        <f t="shared" si="274"/>
        <v>63.7</v>
      </c>
      <c r="I1243" s="20">
        <f t="shared" si="275"/>
        <v>411.54</v>
      </c>
      <c r="J1243" s="20">
        <v>35.880000000000003</v>
      </c>
      <c r="K1243" s="20">
        <v>4813.2</v>
      </c>
      <c r="L1243" s="20">
        <f t="shared" si="276"/>
        <v>495.24</v>
      </c>
      <c r="M1243" s="138">
        <f t="shared" ca="1" si="277"/>
        <v>3.6578767545049912E-5</v>
      </c>
    </row>
    <row r="1244" spans="1:13" ht="24" customHeight="1" x14ac:dyDescent="0.2">
      <c r="A1244" s="137" t="s">
        <v>1294</v>
      </c>
      <c r="B1244" s="17" t="s">
        <v>1035</v>
      </c>
      <c r="C1244" s="18" t="s">
        <v>15</v>
      </c>
      <c r="D1244" s="16" t="s">
        <v>1036</v>
      </c>
      <c r="E1244" s="19" t="s">
        <v>54</v>
      </c>
      <c r="F1244" s="18">
        <v>4</v>
      </c>
      <c r="G1244" s="20">
        <f t="shared" si="273"/>
        <v>12.73</v>
      </c>
      <c r="H1244" s="20">
        <f t="shared" si="274"/>
        <v>82.089999999999989</v>
      </c>
      <c r="I1244" s="20">
        <f t="shared" si="275"/>
        <v>379.28</v>
      </c>
      <c r="J1244" s="20">
        <v>35.880000000000003</v>
      </c>
      <c r="K1244" s="20">
        <v>4813.2</v>
      </c>
      <c r="L1244" s="20">
        <f t="shared" si="276"/>
        <v>456.42</v>
      </c>
      <c r="M1244" s="138">
        <f t="shared" ca="1" si="277"/>
        <v>3.3711495603973188E-5</v>
      </c>
    </row>
    <row r="1245" spans="1:13" ht="24" customHeight="1" x14ac:dyDescent="0.2">
      <c r="A1245" s="137" t="s">
        <v>1295</v>
      </c>
      <c r="B1245" s="17" t="s">
        <v>1296</v>
      </c>
      <c r="C1245" s="18" t="s">
        <v>15</v>
      </c>
      <c r="D1245" s="16" t="s">
        <v>1297</v>
      </c>
      <c r="E1245" s="19" t="s">
        <v>18</v>
      </c>
      <c r="F1245" s="18">
        <v>1</v>
      </c>
      <c r="G1245" s="20">
        <f t="shared" si="273"/>
        <v>53.57</v>
      </c>
      <c r="H1245" s="20">
        <f t="shared" si="274"/>
        <v>92.550000000000011</v>
      </c>
      <c r="I1245" s="20">
        <f t="shared" si="275"/>
        <v>146.12</v>
      </c>
      <c r="J1245" s="20">
        <v>35.880000000000003</v>
      </c>
      <c r="K1245" s="20">
        <v>4813.2</v>
      </c>
      <c r="L1245" s="20">
        <f t="shared" si="276"/>
        <v>175.84</v>
      </c>
      <c r="M1245" s="138">
        <f t="shared" ca="1" si="277"/>
        <v>1.2987663527020386E-5</v>
      </c>
    </row>
    <row r="1246" spans="1:13" ht="24" customHeight="1" x14ac:dyDescent="0.2">
      <c r="A1246" s="137" t="s">
        <v>1298</v>
      </c>
      <c r="B1246" s="17" t="s">
        <v>1299</v>
      </c>
      <c r="C1246" s="18" t="s">
        <v>15</v>
      </c>
      <c r="D1246" s="16" t="s">
        <v>1300</v>
      </c>
      <c r="E1246" s="19" t="s">
        <v>18</v>
      </c>
      <c r="F1246" s="18">
        <v>1</v>
      </c>
      <c r="G1246" s="20">
        <f t="shared" si="273"/>
        <v>12.73</v>
      </c>
      <c r="H1246" s="20">
        <f t="shared" si="274"/>
        <v>93.28</v>
      </c>
      <c r="I1246" s="20">
        <f t="shared" si="275"/>
        <v>106.01</v>
      </c>
      <c r="J1246" s="20">
        <v>35.880000000000003</v>
      </c>
      <c r="K1246" s="20">
        <v>4813.2</v>
      </c>
      <c r="L1246" s="20">
        <f t="shared" si="276"/>
        <v>127.57</v>
      </c>
      <c r="M1246" s="138">
        <f t="shared" ca="1" si="277"/>
        <v>9.422408076330701E-6</v>
      </c>
    </row>
    <row r="1247" spans="1:13" ht="90.95" customHeight="1" x14ac:dyDescent="0.2">
      <c r="A1247" s="137" t="s">
        <v>1301</v>
      </c>
      <c r="B1247" s="17" t="s">
        <v>1302</v>
      </c>
      <c r="C1247" s="18" t="s">
        <v>167</v>
      </c>
      <c r="D1247" s="16" t="s">
        <v>1303</v>
      </c>
      <c r="E1247" s="19" t="s">
        <v>331</v>
      </c>
      <c r="F1247" s="18">
        <v>2</v>
      </c>
      <c r="G1247" s="20">
        <f t="shared" si="273"/>
        <v>0</v>
      </c>
      <c r="H1247" s="20">
        <f t="shared" si="274"/>
        <v>533.13</v>
      </c>
      <c r="I1247" s="20">
        <f t="shared" si="275"/>
        <v>1066.26</v>
      </c>
      <c r="J1247" s="20">
        <v>35.880000000000003</v>
      </c>
      <c r="K1247" s="20">
        <v>4813.2</v>
      </c>
      <c r="L1247" s="20">
        <f t="shared" si="276"/>
        <v>1283.1300000000001</v>
      </c>
      <c r="M1247" s="138">
        <f t="shared" ca="1" si="277"/>
        <v>9.477286568144716E-5</v>
      </c>
    </row>
    <row r="1248" spans="1:13" ht="24" customHeight="1" x14ac:dyDescent="0.2">
      <c r="A1248" s="137" t="s">
        <v>1304</v>
      </c>
      <c r="B1248" s="17" t="s">
        <v>1022</v>
      </c>
      <c r="C1248" s="18" t="s">
        <v>15</v>
      </c>
      <c r="D1248" s="16" t="s">
        <v>1023</v>
      </c>
      <c r="E1248" s="19" t="s">
        <v>1024</v>
      </c>
      <c r="F1248" s="18">
        <v>2</v>
      </c>
      <c r="G1248" s="20">
        <f t="shared" si="273"/>
        <v>4.8900000000000006</v>
      </c>
      <c r="H1248" s="20">
        <f t="shared" si="274"/>
        <v>3.8200000000000003</v>
      </c>
      <c r="I1248" s="20">
        <f t="shared" si="275"/>
        <v>17.420000000000002</v>
      </c>
      <c r="J1248" s="20">
        <v>35.880000000000003</v>
      </c>
      <c r="K1248" s="20">
        <v>4813.2</v>
      </c>
      <c r="L1248" s="20">
        <f t="shared" si="276"/>
        <v>20.96</v>
      </c>
      <c r="M1248" s="138">
        <f t="shared" ca="1" si="277"/>
        <v>1.5481200382526575E-6</v>
      </c>
    </row>
    <row r="1249" spans="1:13" ht="24" customHeight="1" x14ac:dyDescent="0.2">
      <c r="A1249" s="137" t="s">
        <v>1305</v>
      </c>
      <c r="B1249" s="17" t="s">
        <v>1289</v>
      </c>
      <c r="C1249" s="18" t="s">
        <v>15</v>
      </c>
      <c r="D1249" s="16" t="s">
        <v>1290</v>
      </c>
      <c r="E1249" s="19" t="s">
        <v>18</v>
      </c>
      <c r="F1249" s="18">
        <v>2</v>
      </c>
      <c r="G1249" s="20">
        <f t="shared" si="273"/>
        <v>8.16</v>
      </c>
      <c r="H1249" s="20">
        <f t="shared" si="274"/>
        <v>47.84</v>
      </c>
      <c r="I1249" s="20">
        <f t="shared" si="275"/>
        <v>112</v>
      </c>
      <c r="J1249" s="20">
        <v>35.880000000000003</v>
      </c>
      <c r="K1249" s="20">
        <v>4813.2</v>
      </c>
      <c r="L1249" s="20">
        <f t="shared" si="276"/>
        <v>134.78</v>
      </c>
      <c r="M1249" s="138">
        <f t="shared" ca="1" si="277"/>
        <v>9.9549436429242933E-6</v>
      </c>
    </row>
    <row r="1250" spans="1:13" ht="24" customHeight="1" x14ac:dyDescent="0.2">
      <c r="A1250" s="137" t="s">
        <v>1306</v>
      </c>
      <c r="B1250" s="17" t="s">
        <v>1307</v>
      </c>
      <c r="C1250" s="18" t="s">
        <v>15</v>
      </c>
      <c r="D1250" s="16" t="s">
        <v>1308</v>
      </c>
      <c r="E1250" s="19" t="s">
        <v>18</v>
      </c>
      <c r="F1250" s="18">
        <v>2</v>
      </c>
      <c r="G1250" s="20">
        <f t="shared" si="273"/>
        <v>11.75</v>
      </c>
      <c r="H1250" s="20">
        <f t="shared" si="274"/>
        <v>11.399999999999999</v>
      </c>
      <c r="I1250" s="20">
        <f t="shared" si="275"/>
        <v>46.3</v>
      </c>
      <c r="J1250" s="20">
        <v>35.880000000000003</v>
      </c>
      <c r="K1250" s="20">
        <v>4813.2</v>
      </c>
      <c r="L1250" s="20">
        <f t="shared" si="276"/>
        <v>55.71</v>
      </c>
      <c r="M1250" s="138">
        <f t="shared" ca="1" si="277"/>
        <v>4.1147789757182988E-6</v>
      </c>
    </row>
    <row r="1251" spans="1:13" ht="26.1" customHeight="1" x14ac:dyDescent="0.2">
      <c r="A1251" s="137" t="s">
        <v>1309</v>
      </c>
      <c r="B1251" s="17" t="s">
        <v>1031</v>
      </c>
      <c r="C1251" s="18" t="s">
        <v>15</v>
      </c>
      <c r="D1251" s="16" t="s">
        <v>1032</v>
      </c>
      <c r="E1251" s="19" t="s">
        <v>54</v>
      </c>
      <c r="F1251" s="18">
        <v>2</v>
      </c>
      <c r="G1251" s="20">
        <f t="shared" si="273"/>
        <v>6.52</v>
      </c>
      <c r="H1251" s="20">
        <f t="shared" si="274"/>
        <v>673.76</v>
      </c>
      <c r="I1251" s="20">
        <f t="shared" si="275"/>
        <v>1360.56</v>
      </c>
      <c r="J1251" s="20">
        <v>35.880000000000003</v>
      </c>
      <c r="K1251" s="20">
        <v>4813.2</v>
      </c>
      <c r="L1251" s="20">
        <f t="shared" si="276"/>
        <v>1637.29</v>
      </c>
      <c r="M1251" s="138">
        <f t="shared" ca="1" si="277"/>
        <v>1.209313672438308E-4</v>
      </c>
    </row>
    <row r="1252" spans="1:13" ht="26.1" customHeight="1" x14ac:dyDescent="0.2">
      <c r="A1252" s="137" t="s">
        <v>1310</v>
      </c>
      <c r="B1252" s="17" t="s">
        <v>1033</v>
      </c>
      <c r="C1252" s="18" t="s">
        <v>15</v>
      </c>
      <c r="D1252" s="16" t="s">
        <v>1034</v>
      </c>
      <c r="E1252" s="19" t="s">
        <v>18</v>
      </c>
      <c r="F1252" s="18">
        <v>2</v>
      </c>
      <c r="G1252" s="20">
        <f t="shared" si="273"/>
        <v>4.8900000000000006</v>
      </c>
      <c r="H1252" s="20">
        <f t="shared" si="274"/>
        <v>63.7</v>
      </c>
      <c r="I1252" s="20">
        <f t="shared" si="275"/>
        <v>137.18</v>
      </c>
      <c r="J1252" s="20">
        <v>35.880000000000003</v>
      </c>
      <c r="K1252" s="20">
        <v>4813.2</v>
      </c>
      <c r="L1252" s="20">
        <f t="shared" si="276"/>
        <v>165.08</v>
      </c>
      <c r="M1252" s="138">
        <f t="shared" ca="1" si="277"/>
        <v>1.2192922515016637E-5</v>
      </c>
    </row>
    <row r="1253" spans="1:13" ht="24" customHeight="1" x14ac:dyDescent="0.2">
      <c r="A1253" s="137" t="s">
        <v>1311</v>
      </c>
      <c r="B1253" s="17" t="s">
        <v>1312</v>
      </c>
      <c r="C1253" s="18" t="s">
        <v>15</v>
      </c>
      <c r="D1253" s="16" t="s">
        <v>1313</v>
      </c>
      <c r="E1253" s="19" t="s">
        <v>18</v>
      </c>
      <c r="F1253" s="18">
        <v>1</v>
      </c>
      <c r="G1253" s="20">
        <f t="shared" si="273"/>
        <v>16.32</v>
      </c>
      <c r="H1253" s="20">
        <f t="shared" si="274"/>
        <v>80.09</v>
      </c>
      <c r="I1253" s="20">
        <f t="shared" si="275"/>
        <v>96.41</v>
      </c>
      <c r="J1253" s="20">
        <v>35.880000000000003</v>
      </c>
      <c r="K1253" s="20">
        <v>4813.2</v>
      </c>
      <c r="L1253" s="20">
        <f t="shared" si="276"/>
        <v>116.01</v>
      </c>
      <c r="M1253" s="138">
        <f t="shared" ca="1" si="277"/>
        <v>8.5685785132486074E-6</v>
      </c>
    </row>
    <row r="1254" spans="1:13" ht="24" customHeight="1" x14ac:dyDescent="0.2">
      <c r="A1254" s="137" t="s">
        <v>1314</v>
      </c>
      <c r="B1254" s="17" t="s">
        <v>1315</v>
      </c>
      <c r="C1254" s="18" t="s">
        <v>15</v>
      </c>
      <c r="D1254" s="16" t="s">
        <v>1316</v>
      </c>
      <c r="E1254" s="19" t="s">
        <v>18</v>
      </c>
      <c r="F1254" s="18">
        <v>1</v>
      </c>
      <c r="G1254" s="20">
        <f t="shared" si="273"/>
        <v>19.920000000000002</v>
      </c>
      <c r="H1254" s="20">
        <f t="shared" si="274"/>
        <v>68.03</v>
      </c>
      <c r="I1254" s="20">
        <f t="shared" si="275"/>
        <v>87.95</v>
      </c>
      <c r="J1254" s="20">
        <v>35.880000000000003</v>
      </c>
      <c r="K1254" s="20">
        <v>4813.2</v>
      </c>
      <c r="L1254" s="20">
        <f t="shared" si="276"/>
        <v>105.83</v>
      </c>
      <c r="M1254" s="138">
        <f t="shared" ca="1" si="277"/>
        <v>7.8166767007766579E-6</v>
      </c>
    </row>
    <row r="1255" spans="1:13" ht="24" customHeight="1" x14ac:dyDescent="0.2">
      <c r="A1255" s="137" t="s">
        <v>1317</v>
      </c>
      <c r="B1255" s="17" t="s">
        <v>1053</v>
      </c>
      <c r="C1255" s="18" t="s">
        <v>15</v>
      </c>
      <c r="D1255" s="16" t="s">
        <v>1054</v>
      </c>
      <c r="E1255" s="19" t="s">
        <v>18</v>
      </c>
      <c r="F1255" s="18">
        <v>5</v>
      </c>
      <c r="G1255" s="20">
        <f t="shared" si="273"/>
        <v>19.920000000000002</v>
      </c>
      <c r="H1255" s="20">
        <f t="shared" si="274"/>
        <v>71.039999999999992</v>
      </c>
      <c r="I1255" s="20">
        <f t="shared" si="275"/>
        <v>454.8</v>
      </c>
      <c r="J1255" s="20">
        <v>35.880000000000003</v>
      </c>
      <c r="K1255" s="20">
        <v>4813.2</v>
      </c>
      <c r="L1255" s="20">
        <f t="shared" si="276"/>
        <v>547.29999999999995</v>
      </c>
      <c r="M1255" s="138">
        <f t="shared" ca="1" si="277"/>
        <v>4.0423955006473251E-5</v>
      </c>
    </row>
    <row r="1256" spans="1:13" ht="24" customHeight="1" x14ac:dyDescent="0.2">
      <c r="A1256" s="137" t="s">
        <v>1318</v>
      </c>
      <c r="B1256" s="17" t="s">
        <v>1319</v>
      </c>
      <c r="C1256" s="18" t="s">
        <v>15</v>
      </c>
      <c r="D1256" s="16" t="s">
        <v>1320</v>
      </c>
      <c r="E1256" s="19" t="s">
        <v>18</v>
      </c>
      <c r="F1256" s="18">
        <v>2</v>
      </c>
      <c r="G1256" s="20">
        <f t="shared" si="273"/>
        <v>17.63</v>
      </c>
      <c r="H1256" s="20">
        <f t="shared" si="274"/>
        <v>58.350000000000009</v>
      </c>
      <c r="I1256" s="20">
        <f t="shared" si="275"/>
        <v>151.96</v>
      </c>
      <c r="J1256" s="20">
        <v>35.880000000000003</v>
      </c>
      <c r="K1256" s="20">
        <v>4813.2</v>
      </c>
      <c r="L1256" s="20">
        <f t="shared" si="276"/>
        <v>182.86</v>
      </c>
      <c r="M1256" s="138">
        <f t="shared" ca="1" si="277"/>
        <v>1.3506165562732871E-5</v>
      </c>
    </row>
    <row r="1257" spans="1:13" ht="24" customHeight="1" x14ac:dyDescent="0.2">
      <c r="A1257" s="137" t="s">
        <v>1321</v>
      </c>
      <c r="B1257" s="17" t="s">
        <v>1055</v>
      </c>
      <c r="C1257" s="18" t="s">
        <v>15</v>
      </c>
      <c r="D1257" s="16" t="s">
        <v>1056</v>
      </c>
      <c r="E1257" s="19" t="s">
        <v>18</v>
      </c>
      <c r="F1257" s="18">
        <v>5</v>
      </c>
      <c r="G1257" s="20">
        <f t="shared" si="273"/>
        <v>31.020000000000003</v>
      </c>
      <c r="H1257" s="20">
        <f t="shared" si="274"/>
        <v>148.42999999999998</v>
      </c>
      <c r="I1257" s="20">
        <f t="shared" si="275"/>
        <v>897.25</v>
      </c>
      <c r="J1257" s="20">
        <v>35.880000000000003</v>
      </c>
      <c r="K1257" s="20">
        <v>4813.2</v>
      </c>
      <c r="L1257" s="20">
        <f t="shared" si="276"/>
        <v>1079.75</v>
      </c>
      <c r="M1257" s="138">
        <f t="shared" ca="1" si="277"/>
        <v>7.9751078783554715E-5</v>
      </c>
    </row>
    <row r="1258" spans="1:13" ht="26.1" customHeight="1" x14ac:dyDescent="0.2">
      <c r="A1258" s="137" t="s">
        <v>1322</v>
      </c>
      <c r="B1258" s="17" t="s">
        <v>1323</v>
      </c>
      <c r="C1258" s="18" t="s">
        <v>15</v>
      </c>
      <c r="D1258" s="16" t="s">
        <v>1324</v>
      </c>
      <c r="E1258" s="19" t="s">
        <v>18</v>
      </c>
      <c r="F1258" s="18">
        <v>1</v>
      </c>
      <c r="G1258" s="20">
        <f t="shared" si="273"/>
        <v>32.659999999999997</v>
      </c>
      <c r="H1258" s="20">
        <f t="shared" si="274"/>
        <v>246.54</v>
      </c>
      <c r="I1258" s="20">
        <f t="shared" si="275"/>
        <v>279.2</v>
      </c>
      <c r="J1258" s="20">
        <v>35.880000000000003</v>
      </c>
      <c r="K1258" s="20">
        <v>4813.2</v>
      </c>
      <c r="L1258" s="20">
        <f t="shared" si="276"/>
        <v>335.98</v>
      </c>
      <c r="M1258" s="138">
        <f t="shared" ca="1" si="277"/>
        <v>2.4815714239128238E-5</v>
      </c>
    </row>
    <row r="1259" spans="1:13" ht="26.1" customHeight="1" x14ac:dyDescent="0.2">
      <c r="A1259" s="137" t="s">
        <v>1325</v>
      </c>
      <c r="B1259" s="17" t="s">
        <v>1326</v>
      </c>
      <c r="C1259" s="18" t="s">
        <v>26</v>
      </c>
      <c r="D1259" s="16" t="s">
        <v>1327</v>
      </c>
      <c r="E1259" s="19" t="s">
        <v>331</v>
      </c>
      <c r="F1259" s="18">
        <v>2</v>
      </c>
      <c r="G1259" s="20">
        <f t="shared" si="273"/>
        <v>4.53</v>
      </c>
      <c r="H1259" s="20">
        <f t="shared" si="274"/>
        <v>51.55</v>
      </c>
      <c r="I1259" s="20">
        <f t="shared" si="275"/>
        <v>112.16</v>
      </c>
      <c r="J1259" s="20">
        <v>35.880000000000003</v>
      </c>
      <c r="K1259" s="20">
        <v>4813.2</v>
      </c>
      <c r="L1259" s="20">
        <f t="shared" si="276"/>
        <v>134.97</v>
      </c>
      <c r="M1259" s="138">
        <f t="shared" ca="1" si="277"/>
        <v>9.9689771738054003E-6</v>
      </c>
    </row>
    <row r="1260" spans="1:13" ht="24" customHeight="1" x14ac:dyDescent="0.2">
      <c r="A1260" s="137" t="s">
        <v>1328</v>
      </c>
      <c r="B1260" s="17" t="s">
        <v>1329</v>
      </c>
      <c r="C1260" s="18" t="s">
        <v>15</v>
      </c>
      <c r="D1260" s="16" t="s">
        <v>1330</v>
      </c>
      <c r="E1260" s="19" t="s">
        <v>18</v>
      </c>
      <c r="F1260" s="18">
        <v>2</v>
      </c>
      <c r="G1260" s="20">
        <f t="shared" si="273"/>
        <v>11.75</v>
      </c>
      <c r="H1260" s="20">
        <f t="shared" si="274"/>
        <v>14.780000000000001</v>
      </c>
      <c r="I1260" s="20">
        <f t="shared" si="275"/>
        <v>53.06</v>
      </c>
      <c r="J1260" s="20">
        <v>35.880000000000003</v>
      </c>
      <c r="K1260" s="20">
        <v>4813.2</v>
      </c>
      <c r="L1260" s="20">
        <f t="shared" si="276"/>
        <v>63.85</v>
      </c>
      <c r="M1260" s="138">
        <f t="shared" ca="1" si="277"/>
        <v>4.7160049829404665E-6</v>
      </c>
    </row>
    <row r="1261" spans="1:13" ht="24" customHeight="1" x14ac:dyDescent="0.2">
      <c r="A1261" s="137" t="s">
        <v>1331</v>
      </c>
      <c r="B1261" s="17" t="s">
        <v>1332</v>
      </c>
      <c r="C1261" s="18" t="s">
        <v>15</v>
      </c>
      <c r="D1261" s="16" t="s">
        <v>1333</v>
      </c>
      <c r="E1261" s="19" t="s">
        <v>18</v>
      </c>
      <c r="F1261" s="18">
        <v>2</v>
      </c>
      <c r="G1261" s="20">
        <f t="shared" si="273"/>
        <v>4.5599999999999996</v>
      </c>
      <c r="H1261" s="20">
        <f t="shared" si="274"/>
        <v>1.96</v>
      </c>
      <c r="I1261" s="20">
        <f t="shared" si="275"/>
        <v>13.04</v>
      </c>
      <c r="J1261" s="20">
        <v>35.880000000000003</v>
      </c>
      <c r="K1261" s="20">
        <v>4813.2</v>
      </c>
      <c r="L1261" s="20">
        <f t="shared" si="276"/>
        <v>15.69</v>
      </c>
      <c r="M1261" s="138">
        <f t="shared" ca="1" si="277"/>
        <v>1.1588742080240552E-6</v>
      </c>
    </row>
    <row r="1262" spans="1:13" ht="24" customHeight="1" x14ac:dyDescent="0.2">
      <c r="A1262" s="137" t="s">
        <v>1334</v>
      </c>
      <c r="B1262" s="17" t="s">
        <v>1335</v>
      </c>
      <c r="C1262" s="18" t="s">
        <v>15</v>
      </c>
      <c r="D1262" s="16" t="s">
        <v>1336</v>
      </c>
      <c r="E1262" s="19" t="s">
        <v>18</v>
      </c>
      <c r="F1262" s="18">
        <v>4</v>
      </c>
      <c r="G1262" s="20">
        <f t="shared" si="273"/>
        <v>12.73</v>
      </c>
      <c r="H1262" s="20">
        <f t="shared" si="274"/>
        <v>111.03</v>
      </c>
      <c r="I1262" s="20">
        <f t="shared" si="275"/>
        <v>495.04</v>
      </c>
      <c r="J1262" s="20">
        <v>35.880000000000003</v>
      </c>
      <c r="K1262" s="20">
        <v>4813.2</v>
      </c>
      <c r="L1262" s="20">
        <f t="shared" si="276"/>
        <v>595.73</v>
      </c>
      <c r="M1262" s="138">
        <f t="shared" ca="1" si="277"/>
        <v>4.4001028167378614E-5</v>
      </c>
    </row>
    <row r="1263" spans="1:13" ht="39" customHeight="1" x14ac:dyDescent="0.2">
      <c r="A1263" s="137" t="s">
        <v>1337</v>
      </c>
      <c r="B1263" s="17" t="s">
        <v>1043</v>
      </c>
      <c r="C1263" s="18" t="s">
        <v>26</v>
      </c>
      <c r="D1263" s="16" t="s">
        <v>1044</v>
      </c>
      <c r="E1263" s="19" t="s">
        <v>331</v>
      </c>
      <c r="F1263" s="18">
        <v>4</v>
      </c>
      <c r="G1263" s="20">
        <f t="shared" si="273"/>
        <v>4.96</v>
      </c>
      <c r="H1263" s="20">
        <f t="shared" si="274"/>
        <v>128.63999999999999</v>
      </c>
      <c r="I1263" s="20">
        <f t="shared" si="275"/>
        <v>534.4</v>
      </c>
      <c r="J1263" s="20">
        <v>35.880000000000003</v>
      </c>
      <c r="K1263" s="20">
        <v>4813.2</v>
      </c>
      <c r="L1263" s="20">
        <f t="shared" si="276"/>
        <v>643.09</v>
      </c>
      <c r="M1263" s="138">
        <f t="shared" ca="1" si="277"/>
        <v>4.749907039121668E-5</v>
      </c>
    </row>
    <row r="1264" spans="1:13" ht="24" customHeight="1" x14ac:dyDescent="0.2">
      <c r="A1264" s="137" t="s">
        <v>1338</v>
      </c>
      <c r="B1264" s="17" t="s">
        <v>1339</v>
      </c>
      <c r="C1264" s="18" t="s">
        <v>15</v>
      </c>
      <c r="D1264" s="16" t="s">
        <v>1340</v>
      </c>
      <c r="E1264" s="19" t="s">
        <v>18</v>
      </c>
      <c r="F1264" s="18">
        <v>4</v>
      </c>
      <c r="G1264" s="20">
        <f t="shared" si="273"/>
        <v>11.75</v>
      </c>
      <c r="H1264" s="20">
        <f t="shared" si="274"/>
        <v>39.39</v>
      </c>
      <c r="I1264" s="20">
        <f t="shared" si="275"/>
        <v>204.56</v>
      </c>
      <c r="J1264" s="20">
        <v>35.880000000000003</v>
      </c>
      <c r="K1264" s="20">
        <v>4813.2</v>
      </c>
      <c r="L1264" s="20">
        <f t="shared" si="276"/>
        <v>246.16</v>
      </c>
      <c r="M1264" s="138">
        <f t="shared" ca="1" si="277"/>
        <v>1.8181547166806975E-5</v>
      </c>
    </row>
    <row r="1265" spans="1:13" ht="24" customHeight="1" x14ac:dyDescent="0.2">
      <c r="A1265" s="137" t="s">
        <v>1341</v>
      </c>
      <c r="B1265" s="17" t="s">
        <v>1332</v>
      </c>
      <c r="C1265" s="18" t="s">
        <v>15</v>
      </c>
      <c r="D1265" s="16" t="s">
        <v>1333</v>
      </c>
      <c r="E1265" s="19" t="s">
        <v>18</v>
      </c>
      <c r="F1265" s="18">
        <v>4</v>
      </c>
      <c r="G1265" s="20">
        <f t="shared" si="273"/>
        <v>4.5599999999999996</v>
      </c>
      <c r="H1265" s="20">
        <f t="shared" si="274"/>
        <v>1.96</v>
      </c>
      <c r="I1265" s="20">
        <f t="shared" si="275"/>
        <v>26.08</v>
      </c>
      <c r="J1265" s="20">
        <v>35.880000000000003</v>
      </c>
      <c r="K1265" s="20">
        <v>4813.2</v>
      </c>
      <c r="L1265" s="20">
        <f t="shared" si="276"/>
        <v>31.38</v>
      </c>
      <c r="M1265" s="138">
        <f t="shared" ca="1" si="277"/>
        <v>2.3177484160481103E-6</v>
      </c>
    </row>
    <row r="1266" spans="1:13" ht="24" customHeight="1" x14ac:dyDescent="0.2">
      <c r="A1266" s="137" t="s">
        <v>1342</v>
      </c>
      <c r="B1266" s="17" t="s">
        <v>1335</v>
      </c>
      <c r="C1266" s="18" t="s">
        <v>15</v>
      </c>
      <c r="D1266" s="16" t="s">
        <v>1336</v>
      </c>
      <c r="E1266" s="19" t="s">
        <v>18</v>
      </c>
      <c r="F1266" s="18">
        <v>6</v>
      </c>
      <c r="G1266" s="20">
        <f t="shared" si="273"/>
        <v>12.73</v>
      </c>
      <c r="H1266" s="20">
        <f t="shared" si="274"/>
        <v>111.03</v>
      </c>
      <c r="I1266" s="20">
        <f t="shared" si="275"/>
        <v>742.56</v>
      </c>
      <c r="J1266" s="20">
        <v>35.880000000000003</v>
      </c>
      <c r="K1266" s="20">
        <v>4813.2</v>
      </c>
      <c r="L1266" s="20">
        <f t="shared" si="276"/>
        <v>893.59</v>
      </c>
      <c r="M1266" s="138">
        <f t="shared" ca="1" si="277"/>
        <v>6.6001172947623677E-5</v>
      </c>
    </row>
    <row r="1267" spans="1:13" ht="26.1" customHeight="1" x14ac:dyDescent="0.2">
      <c r="A1267" s="137" t="s">
        <v>1343</v>
      </c>
      <c r="B1267" s="17" t="s">
        <v>1344</v>
      </c>
      <c r="C1267" s="18" t="s">
        <v>15</v>
      </c>
      <c r="D1267" s="16" t="s">
        <v>1345</v>
      </c>
      <c r="E1267" s="19" t="s">
        <v>54</v>
      </c>
      <c r="F1267" s="18">
        <v>6</v>
      </c>
      <c r="G1267" s="20">
        <f t="shared" si="273"/>
        <v>6.52</v>
      </c>
      <c r="H1267" s="20">
        <f t="shared" si="274"/>
        <v>131.92999999999998</v>
      </c>
      <c r="I1267" s="20">
        <f t="shared" si="275"/>
        <v>830.7</v>
      </c>
      <c r="J1267" s="20">
        <v>35.880000000000003</v>
      </c>
      <c r="K1267" s="20">
        <v>4813.2</v>
      </c>
      <c r="L1267" s="20">
        <f t="shared" si="276"/>
        <v>999.66</v>
      </c>
      <c r="M1267" s="138">
        <f t="shared" ca="1" si="277"/>
        <v>7.383557621372383E-5</v>
      </c>
    </row>
    <row r="1268" spans="1:13" ht="24" customHeight="1" x14ac:dyDescent="0.2">
      <c r="A1268" s="137" t="s">
        <v>1346</v>
      </c>
      <c r="B1268" s="17" t="s">
        <v>1339</v>
      </c>
      <c r="C1268" s="18" t="s">
        <v>15</v>
      </c>
      <c r="D1268" s="16" t="s">
        <v>1340</v>
      </c>
      <c r="E1268" s="19" t="s">
        <v>18</v>
      </c>
      <c r="F1268" s="18">
        <v>6</v>
      </c>
      <c r="G1268" s="20">
        <f t="shared" si="273"/>
        <v>11.75</v>
      </c>
      <c r="H1268" s="20">
        <f t="shared" si="274"/>
        <v>39.39</v>
      </c>
      <c r="I1268" s="20">
        <f t="shared" si="275"/>
        <v>306.83999999999997</v>
      </c>
      <c r="J1268" s="20">
        <v>35.880000000000003</v>
      </c>
      <c r="K1268" s="20">
        <v>4813.2</v>
      </c>
      <c r="L1268" s="20">
        <f t="shared" si="276"/>
        <v>369.25</v>
      </c>
      <c r="M1268" s="138">
        <f t="shared" ca="1" si="277"/>
        <v>2.7273059357098939E-5</v>
      </c>
    </row>
    <row r="1269" spans="1:13" ht="24" customHeight="1" x14ac:dyDescent="0.2">
      <c r="A1269" s="137" t="s">
        <v>1347</v>
      </c>
      <c r="B1269" s="17" t="s">
        <v>1332</v>
      </c>
      <c r="C1269" s="18" t="s">
        <v>15</v>
      </c>
      <c r="D1269" s="16" t="s">
        <v>1333</v>
      </c>
      <c r="E1269" s="19" t="s">
        <v>18</v>
      </c>
      <c r="F1269" s="18">
        <v>6</v>
      </c>
      <c r="G1269" s="20">
        <f t="shared" si="273"/>
        <v>4.5599999999999996</v>
      </c>
      <c r="H1269" s="20">
        <f t="shared" si="274"/>
        <v>1.96</v>
      </c>
      <c r="I1269" s="20">
        <f t="shared" si="275"/>
        <v>39.119999999999997</v>
      </c>
      <c r="J1269" s="20">
        <v>35.880000000000003</v>
      </c>
      <c r="K1269" s="20">
        <v>4813.2</v>
      </c>
      <c r="L1269" s="20">
        <f t="shared" si="276"/>
        <v>47.07</v>
      </c>
      <c r="M1269" s="138">
        <f t="shared" ca="1" si="277"/>
        <v>3.4766226240721653E-6</v>
      </c>
    </row>
    <row r="1270" spans="1:13" ht="39" customHeight="1" x14ac:dyDescent="0.2">
      <c r="A1270" s="137" t="s">
        <v>1348</v>
      </c>
      <c r="B1270" s="17" t="s">
        <v>1349</v>
      </c>
      <c r="C1270" s="18" t="s">
        <v>26</v>
      </c>
      <c r="D1270" s="16" t="s">
        <v>1350</v>
      </c>
      <c r="E1270" s="19" t="s">
        <v>331</v>
      </c>
      <c r="F1270" s="18">
        <v>3</v>
      </c>
      <c r="G1270" s="20">
        <f t="shared" si="273"/>
        <v>0</v>
      </c>
      <c r="H1270" s="20">
        <f t="shared" si="274"/>
        <v>740.93</v>
      </c>
      <c r="I1270" s="20">
        <f t="shared" si="275"/>
        <v>2222.79</v>
      </c>
      <c r="J1270" s="20">
        <v>35.880000000000003</v>
      </c>
      <c r="K1270" s="20">
        <v>4813.2</v>
      </c>
      <c r="L1270" s="20">
        <f t="shared" si="276"/>
        <v>2674.9</v>
      </c>
      <c r="M1270" s="138">
        <f t="shared" ca="1" si="277"/>
        <v>1.9756995659933366E-4</v>
      </c>
    </row>
    <row r="1271" spans="1:13" ht="51.95" customHeight="1" x14ac:dyDescent="0.2">
      <c r="A1271" s="137" t="s">
        <v>1351</v>
      </c>
      <c r="B1271" s="17" t="s">
        <v>1353</v>
      </c>
      <c r="C1271" s="18" t="s">
        <v>26</v>
      </c>
      <c r="D1271" s="16" t="s">
        <v>1354</v>
      </c>
      <c r="E1271" s="19" t="s">
        <v>331</v>
      </c>
      <c r="F1271" s="18">
        <v>3</v>
      </c>
      <c r="G1271" s="20">
        <f t="shared" si="273"/>
        <v>12.870000000000001</v>
      </c>
      <c r="H1271" s="20">
        <f t="shared" si="274"/>
        <v>274.27</v>
      </c>
      <c r="I1271" s="20">
        <f t="shared" si="275"/>
        <v>861.42</v>
      </c>
      <c r="J1271" s="20">
        <v>35.880000000000003</v>
      </c>
      <c r="K1271" s="20">
        <v>4813.2</v>
      </c>
      <c r="L1271" s="20">
        <f t="shared" si="276"/>
        <v>1036.6300000000001</v>
      </c>
      <c r="M1271" s="138">
        <f t="shared" ca="1" si="277"/>
        <v>7.6566205880431896E-5</v>
      </c>
    </row>
    <row r="1272" spans="1:13" ht="24" customHeight="1" x14ac:dyDescent="0.2">
      <c r="A1272" s="137" t="s">
        <v>1352</v>
      </c>
      <c r="B1272" s="17" t="s">
        <v>1356</v>
      </c>
      <c r="C1272" s="18" t="s">
        <v>15</v>
      </c>
      <c r="D1272" s="16" t="s">
        <v>1357</v>
      </c>
      <c r="E1272" s="19" t="s">
        <v>18</v>
      </c>
      <c r="F1272" s="18">
        <v>3</v>
      </c>
      <c r="G1272" s="20">
        <f t="shared" si="273"/>
        <v>17.63</v>
      </c>
      <c r="H1272" s="20">
        <f t="shared" si="274"/>
        <v>42.97</v>
      </c>
      <c r="I1272" s="20">
        <f t="shared" si="275"/>
        <v>181.8</v>
      </c>
      <c r="J1272" s="20">
        <v>35.880000000000003</v>
      </c>
      <c r="K1272" s="20">
        <v>4813.2</v>
      </c>
      <c r="L1272" s="20">
        <f t="shared" si="276"/>
        <v>218.77</v>
      </c>
      <c r="M1272" s="138">
        <f t="shared" ca="1" si="277"/>
        <v>1.6158502899262113E-5</v>
      </c>
    </row>
    <row r="1273" spans="1:13" ht="24" customHeight="1" x14ac:dyDescent="0.2">
      <c r="A1273" s="137" t="s">
        <v>1355</v>
      </c>
      <c r="B1273" s="17" t="s">
        <v>1359</v>
      </c>
      <c r="C1273" s="18" t="s">
        <v>15</v>
      </c>
      <c r="D1273" s="16" t="s">
        <v>1360</v>
      </c>
      <c r="E1273" s="19" t="s">
        <v>18</v>
      </c>
      <c r="F1273" s="18">
        <v>3</v>
      </c>
      <c r="G1273" s="20">
        <f t="shared" si="273"/>
        <v>37.56</v>
      </c>
      <c r="H1273" s="20">
        <f t="shared" si="274"/>
        <v>475.29</v>
      </c>
      <c r="I1273" s="20">
        <f t="shared" si="275"/>
        <v>1538.55</v>
      </c>
      <c r="J1273" s="20">
        <v>35.880000000000003</v>
      </c>
      <c r="K1273" s="20">
        <v>4813.2</v>
      </c>
      <c r="L1273" s="20">
        <f t="shared" si="276"/>
        <v>1851.49</v>
      </c>
      <c r="M1273" s="138">
        <f t="shared" ca="1" si="277"/>
        <v>1.3675232679505786E-4</v>
      </c>
    </row>
    <row r="1274" spans="1:13" ht="26.1" customHeight="1" x14ac:dyDescent="0.2">
      <c r="A1274" s="137" t="s">
        <v>1358</v>
      </c>
      <c r="B1274" s="17" t="s">
        <v>1018</v>
      </c>
      <c r="C1274" s="18" t="s">
        <v>26</v>
      </c>
      <c r="D1274" s="16" t="s">
        <v>1019</v>
      </c>
      <c r="E1274" s="19" t="s">
        <v>331</v>
      </c>
      <c r="F1274" s="18">
        <v>6</v>
      </c>
      <c r="G1274" s="20">
        <f t="shared" si="273"/>
        <v>9.41</v>
      </c>
      <c r="H1274" s="20">
        <f t="shared" si="274"/>
        <v>19.059999999999999</v>
      </c>
      <c r="I1274" s="20">
        <f t="shared" si="275"/>
        <v>170.82</v>
      </c>
      <c r="J1274" s="20">
        <v>35.880000000000003</v>
      </c>
      <c r="K1274" s="20">
        <v>4813.2</v>
      </c>
      <c r="L1274" s="20">
        <f t="shared" si="276"/>
        <v>205.56</v>
      </c>
      <c r="M1274" s="138">
        <f t="shared" ca="1" si="277"/>
        <v>1.518280319958093E-5</v>
      </c>
    </row>
    <row r="1275" spans="1:13" ht="26.1" customHeight="1" x14ac:dyDescent="0.2">
      <c r="A1275" s="142" t="s">
        <v>1361</v>
      </c>
      <c r="B1275" s="28"/>
      <c r="C1275" s="28"/>
      <c r="D1275" s="27" t="s">
        <v>227</v>
      </c>
      <c r="E1275" s="28"/>
      <c r="F1275" s="28"/>
      <c r="G1275" s="28"/>
      <c r="H1275" s="28"/>
      <c r="I1275" s="28"/>
      <c r="J1275" s="29"/>
      <c r="K1275" s="29"/>
      <c r="L1275" s="30">
        <f>SUM(L1276:L1300)</f>
        <v>10071.23</v>
      </c>
      <c r="M1275" s="143">
        <f ca="1">SUM(M1276:M1300)</f>
        <v>7.438679853459595E-4</v>
      </c>
    </row>
    <row r="1276" spans="1:13" ht="26.1" customHeight="1" x14ac:dyDescent="0.2">
      <c r="A1276" s="137" t="s">
        <v>1362</v>
      </c>
      <c r="B1276" s="17" t="s">
        <v>1061</v>
      </c>
      <c r="C1276" s="18" t="s">
        <v>15</v>
      </c>
      <c r="D1276" s="16" t="s">
        <v>1062</v>
      </c>
      <c r="E1276" s="19" t="s">
        <v>169</v>
      </c>
      <c r="F1276" s="18">
        <v>106</v>
      </c>
      <c r="G1276" s="20">
        <f t="shared" ref="G1276:G1300" si="278">VLOOKUP(A1276,ORCA,11,0)</f>
        <v>3.91</v>
      </c>
      <c r="H1276" s="20">
        <f t="shared" ref="H1276:H1300" si="279">VLOOKUP(A1276,ORCA,12,0)</f>
        <v>3.6799999999999997</v>
      </c>
      <c r="I1276" s="20">
        <f t="shared" ref="I1276:I1300" si="280">TRUNC((G1276+H1276)*F1276,2)</f>
        <v>804.54</v>
      </c>
      <c r="J1276" s="20">
        <v>35.880000000000003</v>
      </c>
      <c r="K1276" s="20">
        <v>4813.2</v>
      </c>
      <c r="L1276" s="20">
        <f t="shared" si="276"/>
        <v>968.18</v>
      </c>
      <c r="M1276" s="138">
        <f t="shared" ref="M1276:M1300" ca="1" si="281">L1276/L$1838</f>
        <v>7.1510441728790927E-5</v>
      </c>
    </row>
    <row r="1277" spans="1:13" ht="24" customHeight="1" x14ac:dyDescent="0.2">
      <c r="A1277" s="137" t="s">
        <v>1363</v>
      </c>
      <c r="B1277" s="17" t="s">
        <v>1063</v>
      </c>
      <c r="C1277" s="18" t="s">
        <v>26</v>
      </c>
      <c r="D1277" s="16" t="s">
        <v>1064</v>
      </c>
      <c r="E1277" s="19" t="s">
        <v>169</v>
      </c>
      <c r="F1277" s="18">
        <v>60</v>
      </c>
      <c r="G1277" s="20">
        <f t="shared" si="278"/>
        <v>0.98</v>
      </c>
      <c r="H1277" s="20">
        <f t="shared" si="279"/>
        <v>11.77</v>
      </c>
      <c r="I1277" s="20">
        <f t="shared" si="280"/>
        <v>765</v>
      </c>
      <c r="J1277" s="20">
        <v>35.880000000000003</v>
      </c>
      <c r="K1277" s="20">
        <v>4813.2</v>
      </c>
      <c r="L1277" s="20">
        <f t="shared" si="276"/>
        <v>920.6</v>
      </c>
      <c r="M1277" s="138">
        <f t="shared" ca="1" si="281"/>
        <v>6.7996150153406328E-5</v>
      </c>
    </row>
    <row r="1278" spans="1:13" ht="24" customHeight="1" x14ac:dyDescent="0.2">
      <c r="A1278" s="137" t="s">
        <v>1364</v>
      </c>
      <c r="B1278" s="17" t="s">
        <v>1065</v>
      </c>
      <c r="C1278" s="18" t="s">
        <v>26</v>
      </c>
      <c r="D1278" s="16" t="s">
        <v>1066</v>
      </c>
      <c r="E1278" s="19" t="s">
        <v>169</v>
      </c>
      <c r="F1278" s="18">
        <v>45</v>
      </c>
      <c r="G1278" s="20">
        <f t="shared" si="278"/>
        <v>1.41</v>
      </c>
      <c r="H1278" s="20">
        <f t="shared" si="279"/>
        <v>20.28</v>
      </c>
      <c r="I1278" s="20">
        <f t="shared" si="280"/>
        <v>976.05</v>
      </c>
      <c r="J1278" s="20">
        <v>35.880000000000003</v>
      </c>
      <c r="K1278" s="20">
        <v>4813.2</v>
      </c>
      <c r="L1278" s="20">
        <f t="shared" si="276"/>
        <v>1174.57</v>
      </c>
      <c r="M1278" s="138">
        <f t="shared" ca="1" si="281"/>
        <v>8.6754549300115637E-5</v>
      </c>
    </row>
    <row r="1279" spans="1:13" ht="24" customHeight="1" x14ac:dyDescent="0.2">
      <c r="A1279" s="137" t="s">
        <v>1365</v>
      </c>
      <c r="B1279" s="17" t="s">
        <v>1366</v>
      </c>
      <c r="C1279" s="18" t="s">
        <v>26</v>
      </c>
      <c r="D1279" s="16" t="s">
        <v>1367</v>
      </c>
      <c r="E1279" s="19" t="s">
        <v>169</v>
      </c>
      <c r="F1279" s="18">
        <v>38</v>
      </c>
      <c r="G1279" s="20">
        <f t="shared" si="278"/>
        <v>2.06</v>
      </c>
      <c r="H1279" s="20">
        <f t="shared" si="279"/>
        <v>55.28</v>
      </c>
      <c r="I1279" s="20">
        <f t="shared" si="280"/>
        <v>2178.92</v>
      </c>
      <c r="J1279" s="20">
        <v>35.880000000000003</v>
      </c>
      <c r="K1279" s="20">
        <v>4813.2</v>
      </c>
      <c r="L1279" s="20">
        <f t="shared" si="276"/>
        <v>2622.11</v>
      </c>
      <c r="M1279" s="138">
        <f t="shared" ca="1" si="281"/>
        <v>1.9367085083505135E-4</v>
      </c>
    </row>
    <row r="1280" spans="1:13" ht="24" customHeight="1" x14ac:dyDescent="0.2">
      <c r="A1280" s="137" t="s">
        <v>1368</v>
      </c>
      <c r="B1280" s="17" t="s">
        <v>1369</v>
      </c>
      <c r="C1280" s="18" t="s">
        <v>26</v>
      </c>
      <c r="D1280" s="16" t="s">
        <v>1370</v>
      </c>
      <c r="E1280" s="19" t="s">
        <v>331</v>
      </c>
      <c r="F1280" s="18">
        <v>8</v>
      </c>
      <c r="G1280" s="20">
        <f t="shared" si="278"/>
        <v>1.67</v>
      </c>
      <c r="H1280" s="20">
        <f t="shared" si="279"/>
        <v>2.02</v>
      </c>
      <c r="I1280" s="20">
        <f t="shared" si="280"/>
        <v>29.52</v>
      </c>
      <c r="J1280" s="20">
        <v>35.880000000000003</v>
      </c>
      <c r="K1280" s="20">
        <v>4813.2</v>
      </c>
      <c r="L1280" s="20">
        <f t="shared" si="276"/>
        <v>35.520000000000003</v>
      </c>
      <c r="M1280" s="138">
        <f t="shared" ca="1" si="281"/>
        <v>2.6235316678785495E-6</v>
      </c>
    </row>
    <row r="1281" spans="1:13" ht="26.1" customHeight="1" x14ac:dyDescent="0.2">
      <c r="A1281" s="137" t="s">
        <v>1371</v>
      </c>
      <c r="B1281" s="17" t="s">
        <v>1075</v>
      </c>
      <c r="C1281" s="18" t="s">
        <v>15</v>
      </c>
      <c r="D1281" s="16" t="s">
        <v>1076</v>
      </c>
      <c r="E1281" s="19" t="s">
        <v>18</v>
      </c>
      <c r="F1281" s="18">
        <v>17</v>
      </c>
      <c r="G1281" s="20">
        <f t="shared" si="278"/>
        <v>4.5599999999999996</v>
      </c>
      <c r="H1281" s="20">
        <f t="shared" si="279"/>
        <v>5.330000000000001</v>
      </c>
      <c r="I1281" s="20">
        <f t="shared" si="280"/>
        <v>168.13</v>
      </c>
      <c r="J1281" s="20">
        <v>35.880000000000003</v>
      </c>
      <c r="K1281" s="20">
        <v>4813.2</v>
      </c>
      <c r="L1281" s="20">
        <f t="shared" si="276"/>
        <v>202.32</v>
      </c>
      <c r="M1281" s="138">
        <f t="shared" ca="1" si="281"/>
        <v>1.4943494567713628E-5</v>
      </c>
    </row>
    <row r="1282" spans="1:13" ht="24" customHeight="1" x14ac:dyDescent="0.2">
      <c r="A1282" s="137" t="s">
        <v>1372</v>
      </c>
      <c r="B1282" s="17" t="s">
        <v>1373</v>
      </c>
      <c r="C1282" s="18" t="s">
        <v>15</v>
      </c>
      <c r="D1282" s="16" t="s">
        <v>1374</v>
      </c>
      <c r="E1282" s="19" t="s">
        <v>18</v>
      </c>
      <c r="F1282" s="18">
        <v>6</v>
      </c>
      <c r="G1282" s="20">
        <f t="shared" si="278"/>
        <v>6.04</v>
      </c>
      <c r="H1282" s="20">
        <f t="shared" si="279"/>
        <v>19</v>
      </c>
      <c r="I1282" s="20">
        <f t="shared" si="280"/>
        <v>150.24</v>
      </c>
      <c r="J1282" s="20">
        <v>35.880000000000003</v>
      </c>
      <c r="K1282" s="20">
        <v>4813.2</v>
      </c>
      <c r="L1282" s="20">
        <f t="shared" si="276"/>
        <v>180.79</v>
      </c>
      <c r="M1282" s="138">
        <f t="shared" ca="1" si="281"/>
        <v>1.3353273936817649E-5</v>
      </c>
    </row>
    <row r="1283" spans="1:13" ht="24" customHeight="1" x14ac:dyDescent="0.2">
      <c r="A1283" s="137" t="s">
        <v>1375</v>
      </c>
      <c r="B1283" s="17" t="s">
        <v>1376</v>
      </c>
      <c r="C1283" s="18" t="s">
        <v>15</v>
      </c>
      <c r="D1283" s="16" t="s">
        <v>1377</v>
      </c>
      <c r="E1283" s="19" t="s">
        <v>18</v>
      </c>
      <c r="F1283" s="18">
        <v>12</v>
      </c>
      <c r="G1283" s="20">
        <f t="shared" si="278"/>
        <v>4.5599999999999996</v>
      </c>
      <c r="H1283" s="20">
        <f t="shared" si="279"/>
        <v>5.53</v>
      </c>
      <c r="I1283" s="20">
        <f t="shared" si="280"/>
        <v>121.08</v>
      </c>
      <c r="J1283" s="20">
        <v>35.880000000000003</v>
      </c>
      <c r="K1283" s="20">
        <v>4813.2</v>
      </c>
      <c r="L1283" s="20">
        <f t="shared" si="276"/>
        <v>145.69999999999999</v>
      </c>
      <c r="M1283" s="138">
        <f t="shared" ca="1" si="281"/>
        <v>1.076150236514371E-5</v>
      </c>
    </row>
    <row r="1284" spans="1:13" ht="24" customHeight="1" x14ac:dyDescent="0.2">
      <c r="A1284" s="137" t="s">
        <v>1378</v>
      </c>
      <c r="B1284" s="17" t="s">
        <v>1379</v>
      </c>
      <c r="C1284" s="18" t="s">
        <v>15</v>
      </c>
      <c r="D1284" s="16" t="s">
        <v>1380</v>
      </c>
      <c r="E1284" s="19" t="s">
        <v>18</v>
      </c>
      <c r="F1284" s="18">
        <v>8</v>
      </c>
      <c r="G1284" s="20">
        <f t="shared" si="278"/>
        <v>6.04</v>
      </c>
      <c r="H1284" s="20">
        <f t="shared" si="279"/>
        <v>25.54</v>
      </c>
      <c r="I1284" s="20">
        <f t="shared" si="280"/>
        <v>252.64</v>
      </c>
      <c r="J1284" s="20">
        <v>35.880000000000003</v>
      </c>
      <c r="K1284" s="20">
        <v>4813.2</v>
      </c>
      <c r="L1284" s="20">
        <f t="shared" si="276"/>
        <v>304.02</v>
      </c>
      <c r="M1284" s="138">
        <f t="shared" ca="1" si="281"/>
        <v>2.2455126623548324E-5</v>
      </c>
    </row>
    <row r="1285" spans="1:13" ht="24" customHeight="1" x14ac:dyDescent="0.2">
      <c r="A1285" s="137" t="s">
        <v>1381</v>
      </c>
      <c r="B1285" s="17" t="s">
        <v>1382</v>
      </c>
      <c r="C1285" s="18" t="s">
        <v>26</v>
      </c>
      <c r="D1285" s="16" t="s">
        <v>1383</v>
      </c>
      <c r="E1285" s="19" t="s">
        <v>331</v>
      </c>
      <c r="F1285" s="18">
        <v>10</v>
      </c>
      <c r="G1285" s="20">
        <f t="shared" si="278"/>
        <v>1.67</v>
      </c>
      <c r="H1285" s="20">
        <f t="shared" si="279"/>
        <v>2.8100000000000005</v>
      </c>
      <c r="I1285" s="20">
        <f t="shared" si="280"/>
        <v>44.8</v>
      </c>
      <c r="J1285" s="20">
        <v>35.880000000000003</v>
      </c>
      <c r="K1285" s="20">
        <v>4813.2</v>
      </c>
      <c r="L1285" s="20">
        <f t="shared" si="276"/>
        <v>53.91</v>
      </c>
      <c r="M1285" s="138">
        <f t="shared" ca="1" si="281"/>
        <v>3.9818297357920212E-6</v>
      </c>
    </row>
    <row r="1286" spans="1:13" ht="24" customHeight="1" x14ac:dyDescent="0.2">
      <c r="A1286" s="137" t="s">
        <v>1384</v>
      </c>
      <c r="B1286" s="17" t="s">
        <v>1083</v>
      </c>
      <c r="C1286" s="18" t="s">
        <v>26</v>
      </c>
      <c r="D1286" s="16" t="s">
        <v>1084</v>
      </c>
      <c r="E1286" s="19" t="s">
        <v>331</v>
      </c>
      <c r="F1286" s="18">
        <v>7</v>
      </c>
      <c r="G1286" s="20">
        <f t="shared" si="278"/>
        <v>2.75</v>
      </c>
      <c r="H1286" s="20">
        <f t="shared" si="279"/>
        <v>9.44</v>
      </c>
      <c r="I1286" s="20">
        <f t="shared" si="280"/>
        <v>85.33</v>
      </c>
      <c r="J1286" s="20">
        <v>35.880000000000003</v>
      </c>
      <c r="K1286" s="20">
        <v>4813.2</v>
      </c>
      <c r="L1286" s="20">
        <f t="shared" si="276"/>
        <v>102.68</v>
      </c>
      <c r="M1286" s="138">
        <f t="shared" ca="1" si="281"/>
        <v>7.5840155309056721E-6</v>
      </c>
    </row>
    <row r="1287" spans="1:13" ht="24" customHeight="1" x14ac:dyDescent="0.2">
      <c r="A1287" s="137" t="s">
        <v>1385</v>
      </c>
      <c r="B1287" s="17" t="s">
        <v>1386</v>
      </c>
      <c r="C1287" s="18" t="s">
        <v>15</v>
      </c>
      <c r="D1287" s="16" t="s">
        <v>1387</v>
      </c>
      <c r="E1287" s="19" t="s">
        <v>54</v>
      </c>
      <c r="F1287" s="18">
        <v>3</v>
      </c>
      <c r="G1287" s="20">
        <f t="shared" si="278"/>
        <v>6.04</v>
      </c>
      <c r="H1287" s="20">
        <f t="shared" si="279"/>
        <v>18.53</v>
      </c>
      <c r="I1287" s="20">
        <f t="shared" si="280"/>
        <v>73.709999999999994</v>
      </c>
      <c r="J1287" s="20">
        <v>35.880000000000003</v>
      </c>
      <c r="K1287" s="20">
        <v>4813.2</v>
      </c>
      <c r="L1287" s="20">
        <f t="shared" si="276"/>
        <v>88.7</v>
      </c>
      <c r="M1287" s="138">
        <f t="shared" ca="1" si="281"/>
        <v>6.5514431008115801E-6</v>
      </c>
    </row>
    <row r="1288" spans="1:13" ht="24" customHeight="1" x14ac:dyDescent="0.2">
      <c r="A1288" s="137" t="s">
        <v>1388</v>
      </c>
      <c r="B1288" s="17" t="s">
        <v>1097</v>
      </c>
      <c r="C1288" s="18" t="s">
        <v>26</v>
      </c>
      <c r="D1288" s="16" t="s">
        <v>1098</v>
      </c>
      <c r="E1288" s="19" t="s">
        <v>331</v>
      </c>
      <c r="F1288" s="18">
        <v>38</v>
      </c>
      <c r="G1288" s="20">
        <f t="shared" si="278"/>
        <v>2.94</v>
      </c>
      <c r="H1288" s="20">
        <f t="shared" si="279"/>
        <v>1.8299999999999996</v>
      </c>
      <c r="I1288" s="20">
        <f t="shared" si="280"/>
        <v>181.26</v>
      </c>
      <c r="J1288" s="20">
        <v>35.880000000000003</v>
      </c>
      <c r="K1288" s="20">
        <v>4813.2</v>
      </c>
      <c r="L1288" s="20">
        <f t="shared" si="276"/>
        <v>218.12</v>
      </c>
      <c r="M1288" s="138">
        <f t="shared" ca="1" si="281"/>
        <v>1.6110493451510958E-5</v>
      </c>
    </row>
    <row r="1289" spans="1:13" ht="51.95" customHeight="1" x14ac:dyDescent="0.2">
      <c r="A1289" s="137" t="s">
        <v>1389</v>
      </c>
      <c r="B1289" s="17" t="s">
        <v>1390</v>
      </c>
      <c r="C1289" s="18" t="s">
        <v>26</v>
      </c>
      <c r="D1289" s="16" t="s">
        <v>1391</v>
      </c>
      <c r="E1289" s="19" t="s">
        <v>331</v>
      </c>
      <c r="F1289" s="18">
        <v>18</v>
      </c>
      <c r="G1289" s="20">
        <f t="shared" si="278"/>
        <v>3.58</v>
      </c>
      <c r="H1289" s="20">
        <f t="shared" si="279"/>
        <v>4.28</v>
      </c>
      <c r="I1289" s="20">
        <f t="shared" si="280"/>
        <v>141.47999999999999</v>
      </c>
      <c r="J1289" s="20">
        <v>35.880000000000003</v>
      </c>
      <c r="K1289" s="20">
        <v>4813.2</v>
      </c>
      <c r="L1289" s="20">
        <f t="shared" si="276"/>
        <v>170.25</v>
      </c>
      <c r="M1289" s="138">
        <f t="shared" ca="1" si="281"/>
        <v>1.2574782276360446E-5</v>
      </c>
    </row>
    <row r="1290" spans="1:13" ht="51.95" customHeight="1" x14ac:dyDescent="0.2">
      <c r="A1290" s="137" t="s">
        <v>1392</v>
      </c>
      <c r="B1290" s="17" t="s">
        <v>1101</v>
      </c>
      <c r="C1290" s="18" t="s">
        <v>26</v>
      </c>
      <c r="D1290" s="16" t="s">
        <v>1102</v>
      </c>
      <c r="E1290" s="19" t="s">
        <v>331</v>
      </c>
      <c r="F1290" s="18">
        <v>27</v>
      </c>
      <c r="G1290" s="20">
        <f t="shared" si="278"/>
        <v>5.3100000000000005</v>
      </c>
      <c r="H1290" s="20">
        <f t="shared" si="279"/>
        <v>8.6</v>
      </c>
      <c r="I1290" s="20">
        <f t="shared" si="280"/>
        <v>375.57</v>
      </c>
      <c r="J1290" s="20">
        <v>35.880000000000003</v>
      </c>
      <c r="K1290" s="20">
        <v>4813.2</v>
      </c>
      <c r="L1290" s="20">
        <f t="shared" si="276"/>
        <v>451.96</v>
      </c>
      <c r="M1290" s="138">
        <f t="shared" ca="1" si="281"/>
        <v>3.3382076931711408E-5</v>
      </c>
    </row>
    <row r="1291" spans="1:13" ht="51.95" customHeight="1" x14ac:dyDescent="0.2">
      <c r="A1291" s="137" t="s">
        <v>1393</v>
      </c>
      <c r="B1291" s="17" t="s">
        <v>1394</v>
      </c>
      <c r="C1291" s="18" t="s">
        <v>15</v>
      </c>
      <c r="D1291" s="16" t="s">
        <v>1395</v>
      </c>
      <c r="E1291" s="19" t="s">
        <v>18</v>
      </c>
      <c r="F1291" s="18">
        <v>4</v>
      </c>
      <c r="G1291" s="20">
        <f t="shared" si="278"/>
        <v>12.08</v>
      </c>
      <c r="H1291" s="20">
        <f t="shared" si="279"/>
        <v>98.100000000000009</v>
      </c>
      <c r="I1291" s="20">
        <f t="shared" si="280"/>
        <v>440.72</v>
      </c>
      <c r="J1291" s="20">
        <v>35.880000000000003</v>
      </c>
      <c r="K1291" s="20">
        <v>4813.2</v>
      </c>
      <c r="L1291" s="20">
        <f t="shared" ref="L1291:L1328" si="282">TRUNC((I1291*(1+$M$6)),2)</f>
        <v>530.36</v>
      </c>
      <c r="M1291" s="138">
        <f t="shared" ca="1" si="281"/>
        <v>3.9172754937389285E-5</v>
      </c>
    </row>
    <row r="1292" spans="1:13" ht="51.95" customHeight="1" x14ac:dyDescent="0.2">
      <c r="A1292" s="137" t="s">
        <v>1396</v>
      </c>
      <c r="B1292" s="17" t="s">
        <v>1107</v>
      </c>
      <c r="C1292" s="18" t="s">
        <v>26</v>
      </c>
      <c r="D1292" s="16" t="s">
        <v>1108</v>
      </c>
      <c r="E1292" s="19" t="s">
        <v>331</v>
      </c>
      <c r="F1292" s="18">
        <v>18</v>
      </c>
      <c r="G1292" s="20">
        <f t="shared" si="278"/>
        <v>5.01</v>
      </c>
      <c r="H1292" s="20">
        <f t="shared" si="279"/>
        <v>4.42</v>
      </c>
      <c r="I1292" s="20">
        <f t="shared" si="280"/>
        <v>169.74</v>
      </c>
      <c r="J1292" s="20">
        <v>35.880000000000003</v>
      </c>
      <c r="K1292" s="20">
        <v>4813.2</v>
      </c>
      <c r="L1292" s="20">
        <f t="shared" si="282"/>
        <v>204.26</v>
      </c>
      <c r="M1292" s="138">
        <f t="shared" ca="1" si="281"/>
        <v>1.5086784304078616E-5</v>
      </c>
    </row>
    <row r="1293" spans="1:13" ht="51.95" customHeight="1" x14ac:dyDescent="0.2">
      <c r="A1293" s="137" t="s">
        <v>1397</v>
      </c>
      <c r="B1293" s="17" t="s">
        <v>1109</v>
      </c>
      <c r="C1293" s="18" t="s">
        <v>26</v>
      </c>
      <c r="D1293" s="16" t="s">
        <v>1110</v>
      </c>
      <c r="E1293" s="19" t="s">
        <v>331</v>
      </c>
      <c r="F1293" s="18">
        <v>8</v>
      </c>
      <c r="G1293" s="20">
        <f t="shared" si="278"/>
        <v>3.92</v>
      </c>
      <c r="H1293" s="20">
        <f t="shared" si="279"/>
        <v>2.9000000000000004</v>
      </c>
      <c r="I1293" s="20">
        <f t="shared" si="280"/>
        <v>54.56</v>
      </c>
      <c r="J1293" s="20">
        <v>35.880000000000003</v>
      </c>
      <c r="K1293" s="20">
        <v>4813.2</v>
      </c>
      <c r="L1293" s="20">
        <f t="shared" si="282"/>
        <v>65.650000000000006</v>
      </c>
      <c r="M1293" s="138">
        <f t="shared" ca="1" si="281"/>
        <v>4.8489542228667449E-6</v>
      </c>
    </row>
    <row r="1294" spans="1:13" ht="51.95" customHeight="1" x14ac:dyDescent="0.2">
      <c r="A1294" s="137" t="s">
        <v>1398</v>
      </c>
      <c r="B1294" s="17" t="s">
        <v>1113</v>
      </c>
      <c r="C1294" s="18" t="s">
        <v>15</v>
      </c>
      <c r="D1294" s="16" t="s">
        <v>1114</v>
      </c>
      <c r="E1294" s="19" t="s">
        <v>18</v>
      </c>
      <c r="F1294" s="18">
        <v>6</v>
      </c>
      <c r="G1294" s="20">
        <f t="shared" si="278"/>
        <v>9.7899999999999991</v>
      </c>
      <c r="H1294" s="20">
        <f t="shared" si="279"/>
        <v>10.170000000000002</v>
      </c>
      <c r="I1294" s="20">
        <f t="shared" si="280"/>
        <v>119.76</v>
      </c>
      <c r="J1294" s="20">
        <v>35.880000000000003</v>
      </c>
      <c r="K1294" s="20">
        <v>4813.2</v>
      </c>
      <c r="L1294" s="20">
        <f t="shared" si="282"/>
        <v>144.11000000000001</v>
      </c>
      <c r="M1294" s="138">
        <f t="shared" ca="1" si="281"/>
        <v>1.06440638698755E-5</v>
      </c>
    </row>
    <row r="1295" spans="1:13" ht="24" customHeight="1" x14ac:dyDescent="0.2">
      <c r="A1295" s="137" t="s">
        <v>1399</v>
      </c>
      <c r="B1295" s="17" t="s">
        <v>1400</v>
      </c>
      <c r="C1295" s="18" t="s">
        <v>15</v>
      </c>
      <c r="D1295" s="16" t="s">
        <v>1401</v>
      </c>
      <c r="E1295" s="19" t="s">
        <v>18</v>
      </c>
      <c r="F1295" s="18">
        <v>4</v>
      </c>
      <c r="G1295" s="20">
        <f t="shared" si="278"/>
        <v>14.69</v>
      </c>
      <c r="H1295" s="20">
        <f t="shared" si="279"/>
        <v>57.83</v>
      </c>
      <c r="I1295" s="20">
        <f t="shared" si="280"/>
        <v>290.08</v>
      </c>
      <c r="J1295" s="20">
        <v>35.880000000000003</v>
      </c>
      <c r="K1295" s="20">
        <v>4813.2</v>
      </c>
      <c r="L1295" s="20">
        <f t="shared" si="282"/>
        <v>349.08</v>
      </c>
      <c r="M1295" s="138">
        <f t="shared" ca="1" si="281"/>
        <v>2.5783289263036149E-5</v>
      </c>
    </row>
    <row r="1296" spans="1:13" ht="24" customHeight="1" x14ac:dyDescent="0.2">
      <c r="A1296" s="137" t="s">
        <v>1402</v>
      </c>
      <c r="B1296" s="17" t="s">
        <v>1117</v>
      </c>
      <c r="C1296" s="18" t="s">
        <v>15</v>
      </c>
      <c r="D1296" s="16" t="s">
        <v>1118</v>
      </c>
      <c r="E1296" s="19" t="s">
        <v>18</v>
      </c>
      <c r="F1296" s="18">
        <v>3</v>
      </c>
      <c r="G1296" s="20">
        <f t="shared" si="278"/>
        <v>9.7899999999999991</v>
      </c>
      <c r="H1296" s="20">
        <f t="shared" si="279"/>
        <v>8.93</v>
      </c>
      <c r="I1296" s="20">
        <f t="shared" si="280"/>
        <v>56.16</v>
      </c>
      <c r="J1296" s="20">
        <v>35.880000000000003</v>
      </c>
      <c r="K1296" s="20">
        <v>4813.2</v>
      </c>
      <c r="L1296" s="20">
        <f t="shared" si="282"/>
        <v>67.58</v>
      </c>
      <c r="M1296" s="138">
        <f t="shared" ca="1" si="281"/>
        <v>4.9915053523432537E-6</v>
      </c>
    </row>
    <row r="1297" spans="1:13" ht="24" customHeight="1" x14ac:dyDescent="0.2">
      <c r="A1297" s="137" t="s">
        <v>1403</v>
      </c>
      <c r="B1297" s="17" t="s">
        <v>1404</v>
      </c>
      <c r="C1297" s="18" t="s">
        <v>15</v>
      </c>
      <c r="D1297" s="16" t="s">
        <v>1405</v>
      </c>
      <c r="E1297" s="19" t="s">
        <v>18</v>
      </c>
      <c r="F1297" s="18">
        <v>7</v>
      </c>
      <c r="G1297" s="20">
        <f t="shared" si="278"/>
        <v>14.69</v>
      </c>
      <c r="H1297" s="20">
        <f t="shared" si="279"/>
        <v>53.379999999999995</v>
      </c>
      <c r="I1297" s="20">
        <f t="shared" si="280"/>
        <v>476.49</v>
      </c>
      <c r="J1297" s="20">
        <v>35.880000000000003</v>
      </c>
      <c r="K1297" s="20">
        <v>4813.2</v>
      </c>
      <c r="L1297" s="20">
        <f t="shared" si="282"/>
        <v>573.4</v>
      </c>
      <c r="M1297" s="138">
        <f t="shared" ca="1" si="281"/>
        <v>4.2351718985404282E-5</v>
      </c>
    </row>
    <row r="1298" spans="1:13" ht="24" customHeight="1" x14ac:dyDescent="0.2">
      <c r="A1298" s="137" t="s">
        <v>1406</v>
      </c>
      <c r="B1298" s="17" t="s">
        <v>1119</v>
      </c>
      <c r="C1298" s="18" t="s">
        <v>15</v>
      </c>
      <c r="D1298" s="16" t="s">
        <v>1120</v>
      </c>
      <c r="E1298" s="19" t="s">
        <v>18</v>
      </c>
      <c r="F1298" s="18">
        <v>4</v>
      </c>
      <c r="G1298" s="20">
        <f t="shared" si="278"/>
        <v>6.1999999999999993</v>
      </c>
      <c r="H1298" s="20">
        <f t="shared" si="279"/>
        <v>10.57</v>
      </c>
      <c r="I1298" s="20">
        <f t="shared" si="280"/>
        <v>67.08</v>
      </c>
      <c r="J1298" s="20">
        <v>35.880000000000003</v>
      </c>
      <c r="K1298" s="20">
        <v>4813.2</v>
      </c>
      <c r="L1298" s="20">
        <f t="shared" si="282"/>
        <v>80.72</v>
      </c>
      <c r="M1298" s="138">
        <f t="shared" ca="1" si="281"/>
        <v>5.9620348038050819E-6</v>
      </c>
    </row>
    <row r="1299" spans="1:13" ht="24" customHeight="1" x14ac:dyDescent="0.2">
      <c r="A1299" s="137" t="s">
        <v>1407</v>
      </c>
      <c r="B1299" s="17" t="s">
        <v>877</v>
      </c>
      <c r="C1299" s="18" t="s">
        <v>15</v>
      </c>
      <c r="D1299" s="16" t="s">
        <v>878</v>
      </c>
      <c r="E1299" s="19" t="s">
        <v>18</v>
      </c>
      <c r="F1299" s="18">
        <v>3</v>
      </c>
      <c r="G1299" s="20">
        <f t="shared" si="278"/>
        <v>0</v>
      </c>
      <c r="H1299" s="20">
        <f t="shared" si="279"/>
        <v>61.32</v>
      </c>
      <c r="I1299" s="20">
        <f t="shared" si="280"/>
        <v>183.96</v>
      </c>
      <c r="J1299" s="20">
        <v>35.880000000000003</v>
      </c>
      <c r="K1299" s="20">
        <v>4813.2</v>
      </c>
      <c r="L1299" s="20">
        <f t="shared" si="282"/>
        <v>221.37</v>
      </c>
      <c r="M1299" s="138">
        <f t="shared" ca="1" si="281"/>
        <v>1.6350540690266737E-5</v>
      </c>
    </row>
    <row r="1300" spans="1:13" ht="39" customHeight="1" x14ac:dyDescent="0.2">
      <c r="A1300" s="137" t="s">
        <v>1408</v>
      </c>
      <c r="B1300" s="17" t="s">
        <v>880</v>
      </c>
      <c r="C1300" s="18" t="s">
        <v>15</v>
      </c>
      <c r="D1300" s="16" t="s">
        <v>881</v>
      </c>
      <c r="E1300" s="19" t="s">
        <v>18</v>
      </c>
      <c r="F1300" s="18">
        <v>3</v>
      </c>
      <c r="G1300" s="20">
        <f t="shared" si="278"/>
        <v>0</v>
      </c>
      <c r="H1300" s="20">
        <f t="shared" si="279"/>
        <v>54.09</v>
      </c>
      <c r="I1300" s="20">
        <f t="shared" si="280"/>
        <v>162.27000000000001</v>
      </c>
      <c r="J1300" s="20">
        <v>35.880000000000003</v>
      </c>
      <c r="K1300" s="20">
        <v>4813.2</v>
      </c>
      <c r="L1300" s="20">
        <f t="shared" si="282"/>
        <v>195.27</v>
      </c>
      <c r="M1300" s="138">
        <f t="shared" ca="1" si="281"/>
        <v>1.4422776711335709E-5</v>
      </c>
    </row>
    <row r="1301" spans="1:13" ht="24" customHeight="1" x14ac:dyDescent="0.2">
      <c r="A1301" s="142" t="s">
        <v>1409</v>
      </c>
      <c r="B1301" s="28"/>
      <c r="C1301" s="28"/>
      <c r="D1301" s="27" t="s">
        <v>883</v>
      </c>
      <c r="E1301" s="28"/>
      <c r="F1301" s="28"/>
      <c r="G1301" s="28"/>
      <c r="H1301" s="28"/>
      <c r="I1301" s="28"/>
      <c r="J1301" s="29"/>
      <c r="K1301" s="29"/>
      <c r="L1301" s="30">
        <f>SUM(L1302:L1321)</f>
        <v>7285.7699999999995</v>
      </c>
      <c r="M1301" s="143">
        <f ca="1">SUM(M1302:M1321)</f>
        <v>5.3813199098759847E-4</v>
      </c>
    </row>
    <row r="1302" spans="1:13" ht="39" customHeight="1" x14ac:dyDescent="0.2">
      <c r="A1302" s="137" t="s">
        <v>1410</v>
      </c>
      <c r="B1302" s="17" t="s">
        <v>1125</v>
      </c>
      <c r="C1302" s="18" t="s">
        <v>15</v>
      </c>
      <c r="D1302" s="16" t="s">
        <v>1126</v>
      </c>
      <c r="E1302" s="19" t="s">
        <v>18</v>
      </c>
      <c r="F1302" s="18">
        <v>7</v>
      </c>
      <c r="G1302" s="20">
        <f t="shared" ref="G1302:G1321" si="283">VLOOKUP(A1302,ORCA,11,0)</f>
        <v>7.17</v>
      </c>
      <c r="H1302" s="20">
        <f t="shared" ref="H1302:H1321" si="284">VLOOKUP(A1302,ORCA,12,0)</f>
        <v>34.08</v>
      </c>
      <c r="I1302" s="20">
        <f t="shared" ref="I1302:I1321" si="285">TRUNC((G1302+H1302)*F1302,2)</f>
        <v>288.75</v>
      </c>
      <c r="J1302" s="20">
        <v>35.880000000000003</v>
      </c>
      <c r="K1302" s="20">
        <v>4813.2</v>
      </c>
      <c r="L1302" s="20">
        <f t="shared" si="282"/>
        <v>347.48</v>
      </c>
      <c r="M1302" s="138">
        <f t="shared" ref="M1302:M1321" ca="1" si="286">L1302/L$1838</f>
        <v>2.566511216087946E-5</v>
      </c>
    </row>
    <row r="1303" spans="1:13" ht="39" customHeight="1" x14ac:dyDescent="0.2">
      <c r="A1303" s="137" t="s">
        <v>1411</v>
      </c>
      <c r="B1303" s="17" t="s">
        <v>1412</v>
      </c>
      <c r="C1303" s="18" t="s">
        <v>15</v>
      </c>
      <c r="D1303" s="16" t="s">
        <v>1413</v>
      </c>
      <c r="E1303" s="19" t="s">
        <v>18</v>
      </c>
      <c r="F1303" s="18">
        <v>1</v>
      </c>
      <c r="G1303" s="20">
        <f t="shared" si="283"/>
        <v>7.17</v>
      </c>
      <c r="H1303" s="20">
        <f t="shared" si="284"/>
        <v>8.99</v>
      </c>
      <c r="I1303" s="20">
        <f t="shared" si="285"/>
        <v>16.16</v>
      </c>
      <c r="J1303" s="20">
        <v>35.880000000000003</v>
      </c>
      <c r="K1303" s="20">
        <v>4813.2</v>
      </c>
      <c r="L1303" s="20">
        <f t="shared" si="282"/>
        <v>19.440000000000001</v>
      </c>
      <c r="M1303" s="138">
        <f t="shared" ca="1" si="286"/>
        <v>1.4358517912038008E-6</v>
      </c>
    </row>
    <row r="1304" spans="1:13" ht="39" customHeight="1" x14ac:dyDescent="0.2">
      <c r="A1304" s="137" t="s">
        <v>1414</v>
      </c>
      <c r="B1304" s="17" t="s">
        <v>1415</v>
      </c>
      <c r="C1304" s="18" t="s">
        <v>15</v>
      </c>
      <c r="D1304" s="16" t="s">
        <v>1416</v>
      </c>
      <c r="E1304" s="19" t="s">
        <v>18</v>
      </c>
      <c r="F1304" s="18">
        <v>7</v>
      </c>
      <c r="G1304" s="20">
        <f t="shared" si="283"/>
        <v>2.6100000000000003</v>
      </c>
      <c r="H1304" s="20">
        <f t="shared" si="284"/>
        <v>18.91</v>
      </c>
      <c r="I1304" s="20">
        <f t="shared" si="285"/>
        <v>150.63999999999999</v>
      </c>
      <c r="J1304" s="20">
        <v>35.880000000000003</v>
      </c>
      <c r="K1304" s="20">
        <v>4813.2</v>
      </c>
      <c r="L1304" s="20">
        <f t="shared" si="282"/>
        <v>181.28</v>
      </c>
      <c r="M1304" s="138">
        <f t="shared" ca="1" si="286"/>
        <v>1.3389465674353137E-5</v>
      </c>
    </row>
    <row r="1305" spans="1:13" ht="39" customHeight="1" x14ac:dyDescent="0.2">
      <c r="A1305" s="137" t="s">
        <v>1417</v>
      </c>
      <c r="B1305" s="17" t="s">
        <v>1418</v>
      </c>
      <c r="C1305" s="18" t="s">
        <v>15</v>
      </c>
      <c r="D1305" s="16" t="s">
        <v>1419</v>
      </c>
      <c r="E1305" s="19" t="s">
        <v>18</v>
      </c>
      <c r="F1305" s="18">
        <v>1</v>
      </c>
      <c r="G1305" s="20">
        <f t="shared" si="283"/>
        <v>2.6100000000000003</v>
      </c>
      <c r="H1305" s="20">
        <f t="shared" si="284"/>
        <v>23.25</v>
      </c>
      <c r="I1305" s="20">
        <f t="shared" si="285"/>
        <v>25.86</v>
      </c>
      <c r="J1305" s="20">
        <v>35.880000000000003</v>
      </c>
      <c r="K1305" s="20">
        <v>4813.2</v>
      </c>
      <c r="L1305" s="20">
        <f t="shared" si="282"/>
        <v>31.11</v>
      </c>
      <c r="M1305" s="138">
        <f t="shared" ca="1" si="286"/>
        <v>2.2978060300591685E-6</v>
      </c>
    </row>
    <row r="1306" spans="1:13" ht="24" customHeight="1" x14ac:dyDescent="0.2">
      <c r="A1306" s="137" t="s">
        <v>1420</v>
      </c>
      <c r="B1306" s="17" t="s">
        <v>1131</v>
      </c>
      <c r="C1306" s="18" t="s">
        <v>26</v>
      </c>
      <c r="D1306" s="16" t="s">
        <v>1132</v>
      </c>
      <c r="E1306" s="19" t="s">
        <v>331</v>
      </c>
      <c r="F1306" s="18">
        <v>10</v>
      </c>
      <c r="G1306" s="20">
        <f t="shared" si="283"/>
        <v>5.3000000000000007</v>
      </c>
      <c r="H1306" s="20">
        <f t="shared" si="284"/>
        <v>6.4699999999999989</v>
      </c>
      <c r="I1306" s="20">
        <f t="shared" si="285"/>
        <v>117.7</v>
      </c>
      <c r="J1306" s="20">
        <v>35.880000000000003</v>
      </c>
      <c r="K1306" s="20">
        <v>4813.2</v>
      </c>
      <c r="L1306" s="20">
        <f t="shared" si="282"/>
        <v>141.63999999999999</v>
      </c>
      <c r="M1306" s="138">
        <f t="shared" ca="1" si="286"/>
        <v>1.0461627968421106E-5</v>
      </c>
    </row>
    <row r="1307" spans="1:13" ht="26.1" customHeight="1" x14ac:dyDescent="0.2">
      <c r="A1307" s="137" t="s">
        <v>1421</v>
      </c>
      <c r="B1307" s="17" t="s">
        <v>1422</v>
      </c>
      <c r="C1307" s="18" t="s">
        <v>26</v>
      </c>
      <c r="D1307" s="16" t="s">
        <v>1423</v>
      </c>
      <c r="E1307" s="19" t="s">
        <v>331</v>
      </c>
      <c r="F1307" s="18">
        <v>8</v>
      </c>
      <c r="G1307" s="20">
        <f t="shared" si="283"/>
        <v>5.3000000000000007</v>
      </c>
      <c r="H1307" s="20">
        <f t="shared" si="284"/>
        <v>3.8199999999999985</v>
      </c>
      <c r="I1307" s="20">
        <f t="shared" si="285"/>
        <v>72.959999999999994</v>
      </c>
      <c r="J1307" s="20">
        <v>35.880000000000003</v>
      </c>
      <c r="K1307" s="20">
        <v>4813.2</v>
      </c>
      <c r="L1307" s="20">
        <f t="shared" si="282"/>
        <v>87.8</v>
      </c>
      <c r="M1307" s="138">
        <f t="shared" ca="1" si="286"/>
        <v>6.4849684808484413E-6</v>
      </c>
    </row>
    <row r="1308" spans="1:13" ht="24" customHeight="1" x14ac:dyDescent="0.2">
      <c r="A1308" s="137" t="s">
        <v>1424</v>
      </c>
      <c r="B1308" s="17" t="s">
        <v>1137</v>
      </c>
      <c r="C1308" s="18" t="s">
        <v>26</v>
      </c>
      <c r="D1308" s="16" t="s">
        <v>1138</v>
      </c>
      <c r="E1308" s="19" t="s">
        <v>331</v>
      </c>
      <c r="F1308" s="18">
        <v>19</v>
      </c>
      <c r="G1308" s="20">
        <f t="shared" si="283"/>
        <v>1.43</v>
      </c>
      <c r="H1308" s="20">
        <f t="shared" si="284"/>
        <v>8.23</v>
      </c>
      <c r="I1308" s="20">
        <f t="shared" si="285"/>
        <v>183.54</v>
      </c>
      <c r="J1308" s="20">
        <v>35.880000000000003</v>
      </c>
      <c r="K1308" s="20">
        <v>4813.2</v>
      </c>
      <c r="L1308" s="20">
        <f t="shared" si="282"/>
        <v>220.87</v>
      </c>
      <c r="M1308" s="138">
        <f t="shared" ca="1" si="286"/>
        <v>1.631361034584277E-5</v>
      </c>
    </row>
    <row r="1309" spans="1:13" ht="26.1" customHeight="1" x14ac:dyDescent="0.2">
      <c r="A1309" s="137" t="s">
        <v>1425</v>
      </c>
      <c r="B1309" s="17" t="s">
        <v>1139</v>
      </c>
      <c r="C1309" s="18" t="s">
        <v>26</v>
      </c>
      <c r="D1309" s="16" t="s">
        <v>1140</v>
      </c>
      <c r="E1309" s="19" t="s">
        <v>331</v>
      </c>
      <c r="F1309" s="18">
        <v>1</v>
      </c>
      <c r="G1309" s="20">
        <f t="shared" si="283"/>
        <v>9.08</v>
      </c>
      <c r="H1309" s="20">
        <f t="shared" si="284"/>
        <v>17.61</v>
      </c>
      <c r="I1309" s="20">
        <f t="shared" si="285"/>
        <v>26.69</v>
      </c>
      <c r="J1309" s="20">
        <v>35.880000000000003</v>
      </c>
      <c r="K1309" s="20">
        <v>4813.2</v>
      </c>
      <c r="L1309" s="20">
        <f t="shared" si="282"/>
        <v>32.11</v>
      </c>
      <c r="M1309" s="138">
        <f t="shared" ca="1" si="286"/>
        <v>2.3716667189071006E-6</v>
      </c>
    </row>
    <row r="1310" spans="1:13" ht="24" customHeight="1" x14ac:dyDescent="0.2">
      <c r="A1310" s="137" t="s">
        <v>1426</v>
      </c>
      <c r="B1310" s="17" t="s">
        <v>1141</v>
      </c>
      <c r="C1310" s="18" t="s">
        <v>26</v>
      </c>
      <c r="D1310" s="16" t="s">
        <v>1142</v>
      </c>
      <c r="E1310" s="19" t="s">
        <v>331</v>
      </c>
      <c r="F1310" s="18">
        <v>38</v>
      </c>
      <c r="G1310" s="20">
        <f t="shared" si="283"/>
        <v>5.76</v>
      </c>
      <c r="H1310" s="20">
        <f t="shared" si="284"/>
        <v>7.51</v>
      </c>
      <c r="I1310" s="20">
        <f t="shared" si="285"/>
        <v>504.26</v>
      </c>
      <c r="J1310" s="20">
        <v>35.880000000000003</v>
      </c>
      <c r="K1310" s="20">
        <v>4813.2</v>
      </c>
      <c r="L1310" s="20">
        <f t="shared" si="282"/>
        <v>606.82000000000005</v>
      </c>
      <c r="M1310" s="138">
        <f t="shared" ca="1" si="286"/>
        <v>4.4820143206702181E-5</v>
      </c>
    </row>
    <row r="1311" spans="1:13" ht="24" customHeight="1" x14ac:dyDescent="0.2">
      <c r="A1311" s="137" t="s">
        <v>1427</v>
      </c>
      <c r="B1311" s="17" t="s">
        <v>1428</v>
      </c>
      <c r="C1311" s="18" t="s">
        <v>26</v>
      </c>
      <c r="D1311" s="16" t="s">
        <v>1429</v>
      </c>
      <c r="E1311" s="19" t="s">
        <v>331</v>
      </c>
      <c r="F1311" s="18">
        <v>8</v>
      </c>
      <c r="G1311" s="20">
        <f t="shared" si="283"/>
        <v>9.08</v>
      </c>
      <c r="H1311" s="20">
        <f t="shared" si="284"/>
        <v>16.79</v>
      </c>
      <c r="I1311" s="20">
        <f t="shared" si="285"/>
        <v>206.96</v>
      </c>
      <c r="J1311" s="20">
        <v>35.880000000000003</v>
      </c>
      <c r="K1311" s="20">
        <v>4813.2</v>
      </c>
      <c r="L1311" s="20">
        <f t="shared" si="282"/>
        <v>249.05</v>
      </c>
      <c r="M1311" s="138">
        <f t="shared" ca="1" si="286"/>
        <v>1.83950045575775E-5</v>
      </c>
    </row>
    <row r="1312" spans="1:13" ht="24" customHeight="1" x14ac:dyDescent="0.2">
      <c r="A1312" s="137" t="s">
        <v>1430</v>
      </c>
      <c r="B1312" s="17" t="s">
        <v>1147</v>
      </c>
      <c r="C1312" s="18" t="s">
        <v>15</v>
      </c>
      <c r="D1312" s="16" t="s">
        <v>1148</v>
      </c>
      <c r="E1312" s="19" t="s">
        <v>18</v>
      </c>
      <c r="F1312" s="18">
        <v>8</v>
      </c>
      <c r="G1312" s="20">
        <f t="shared" si="283"/>
        <v>9.129999999999999</v>
      </c>
      <c r="H1312" s="20">
        <f t="shared" si="284"/>
        <v>2.91</v>
      </c>
      <c r="I1312" s="20">
        <f t="shared" si="285"/>
        <v>96.32</v>
      </c>
      <c r="J1312" s="20">
        <v>35.880000000000003</v>
      </c>
      <c r="K1312" s="20">
        <v>4813.2</v>
      </c>
      <c r="L1312" s="20">
        <f t="shared" si="282"/>
        <v>115.91</v>
      </c>
      <c r="M1312" s="138">
        <f t="shared" ca="1" si="286"/>
        <v>8.5611924443638129E-6</v>
      </c>
    </row>
    <row r="1313" spans="1:13" ht="24" customHeight="1" x14ac:dyDescent="0.2">
      <c r="A1313" s="137" t="s">
        <v>1431</v>
      </c>
      <c r="B1313" s="17" t="s">
        <v>1432</v>
      </c>
      <c r="C1313" s="18" t="s">
        <v>15</v>
      </c>
      <c r="D1313" s="16" t="s">
        <v>1433</v>
      </c>
      <c r="E1313" s="19" t="s">
        <v>18</v>
      </c>
      <c r="F1313" s="18">
        <v>10</v>
      </c>
      <c r="G1313" s="20">
        <f t="shared" si="283"/>
        <v>9.4600000000000009</v>
      </c>
      <c r="H1313" s="20">
        <f t="shared" si="284"/>
        <v>8.11</v>
      </c>
      <c r="I1313" s="20">
        <f t="shared" si="285"/>
        <v>175.7</v>
      </c>
      <c r="J1313" s="20">
        <v>35.880000000000003</v>
      </c>
      <c r="K1313" s="20">
        <v>4813.2</v>
      </c>
      <c r="L1313" s="20">
        <f t="shared" si="282"/>
        <v>211.43</v>
      </c>
      <c r="M1313" s="138">
        <f t="shared" ca="1" si="286"/>
        <v>1.5616365443118293E-5</v>
      </c>
    </row>
    <row r="1314" spans="1:13" ht="24" customHeight="1" x14ac:dyDescent="0.2">
      <c r="A1314" s="137" t="s">
        <v>1434</v>
      </c>
      <c r="B1314" s="17" t="s">
        <v>1149</v>
      </c>
      <c r="C1314" s="18" t="s">
        <v>15</v>
      </c>
      <c r="D1314" s="16" t="s">
        <v>1150</v>
      </c>
      <c r="E1314" s="19" t="s">
        <v>18</v>
      </c>
      <c r="F1314" s="18">
        <v>3</v>
      </c>
      <c r="G1314" s="20">
        <f t="shared" si="283"/>
        <v>15.02</v>
      </c>
      <c r="H1314" s="20">
        <f t="shared" si="284"/>
        <v>14.61</v>
      </c>
      <c r="I1314" s="20">
        <f t="shared" si="285"/>
        <v>88.89</v>
      </c>
      <c r="J1314" s="20">
        <v>35.880000000000003</v>
      </c>
      <c r="K1314" s="20">
        <v>4813.2</v>
      </c>
      <c r="L1314" s="20">
        <f t="shared" si="282"/>
        <v>106.97</v>
      </c>
      <c r="M1314" s="138">
        <f t="shared" ca="1" si="286"/>
        <v>7.9008778860633001E-6</v>
      </c>
    </row>
    <row r="1315" spans="1:13" ht="39" customHeight="1" x14ac:dyDescent="0.2">
      <c r="A1315" s="137" t="s">
        <v>1435</v>
      </c>
      <c r="B1315" s="17" t="s">
        <v>1436</v>
      </c>
      <c r="C1315" s="18" t="s">
        <v>15</v>
      </c>
      <c r="D1315" s="16" t="s">
        <v>1437</v>
      </c>
      <c r="E1315" s="19" t="s">
        <v>18</v>
      </c>
      <c r="F1315" s="18">
        <v>7</v>
      </c>
      <c r="G1315" s="20">
        <f t="shared" si="283"/>
        <v>15.02</v>
      </c>
      <c r="H1315" s="20">
        <f t="shared" si="284"/>
        <v>27.320000000000004</v>
      </c>
      <c r="I1315" s="20">
        <f t="shared" si="285"/>
        <v>296.38</v>
      </c>
      <c r="J1315" s="20">
        <v>35.880000000000003</v>
      </c>
      <c r="K1315" s="20">
        <v>4813.2</v>
      </c>
      <c r="L1315" s="20">
        <f t="shared" si="282"/>
        <v>356.66</v>
      </c>
      <c r="M1315" s="138">
        <f t="shared" ca="1" si="286"/>
        <v>2.6343153284503476E-5</v>
      </c>
    </row>
    <row r="1316" spans="1:13" ht="26.1" customHeight="1" x14ac:dyDescent="0.2">
      <c r="A1316" s="137" t="s">
        <v>1438</v>
      </c>
      <c r="B1316" s="17" t="s">
        <v>1439</v>
      </c>
      <c r="C1316" s="18" t="s">
        <v>15</v>
      </c>
      <c r="D1316" s="16" t="s">
        <v>1440</v>
      </c>
      <c r="E1316" s="19" t="s">
        <v>18</v>
      </c>
      <c r="F1316" s="18">
        <v>3</v>
      </c>
      <c r="G1316" s="20">
        <f t="shared" si="283"/>
        <v>13.06</v>
      </c>
      <c r="H1316" s="20">
        <f t="shared" si="284"/>
        <v>5.85</v>
      </c>
      <c r="I1316" s="20">
        <f t="shared" si="285"/>
        <v>56.73</v>
      </c>
      <c r="J1316" s="20">
        <v>35.880000000000003</v>
      </c>
      <c r="K1316" s="20">
        <v>4813.2</v>
      </c>
      <c r="L1316" s="20">
        <f t="shared" si="282"/>
        <v>68.260000000000005</v>
      </c>
      <c r="M1316" s="138">
        <f t="shared" ca="1" si="286"/>
        <v>5.0417306207598479E-6</v>
      </c>
    </row>
    <row r="1317" spans="1:13" ht="26.1" customHeight="1" x14ac:dyDescent="0.2">
      <c r="A1317" s="137" t="s">
        <v>1441</v>
      </c>
      <c r="B1317" s="17" t="s">
        <v>1157</v>
      </c>
      <c r="C1317" s="18" t="s">
        <v>26</v>
      </c>
      <c r="D1317" s="16" t="s">
        <v>1158</v>
      </c>
      <c r="E1317" s="19" t="s">
        <v>331</v>
      </c>
      <c r="F1317" s="18">
        <v>7</v>
      </c>
      <c r="G1317" s="20">
        <f t="shared" si="283"/>
        <v>1.9100000000000001</v>
      </c>
      <c r="H1317" s="20">
        <f t="shared" si="284"/>
        <v>14.16</v>
      </c>
      <c r="I1317" s="20">
        <f t="shared" si="285"/>
        <v>112.49</v>
      </c>
      <c r="J1317" s="20">
        <v>35.880000000000003</v>
      </c>
      <c r="K1317" s="20">
        <v>4813.2</v>
      </c>
      <c r="L1317" s="20">
        <f t="shared" si="282"/>
        <v>135.37</v>
      </c>
      <c r="M1317" s="138">
        <f t="shared" ca="1" si="286"/>
        <v>9.9985214493445733E-6</v>
      </c>
    </row>
    <row r="1318" spans="1:13" ht="24" customHeight="1" x14ac:dyDescent="0.2">
      <c r="A1318" s="137" t="s">
        <v>1442</v>
      </c>
      <c r="B1318" s="17" t="s">
        <v>1159</v>
      </c>
      <c r="C1318" s="18" t="s">
        <v>15</v>
      </c>
      <c r="D1318" s="16" t="s">
        <v>1160</v>
      </c>
      <c r="E1318" s="19" t="s">
        <v>132</v>
      </c>
      <c r="F1318" s="18">
        <v>10</v>
      </c>
      <c r="G1318" s="20">
        <f t="shared" si="283"/>
        <v>7.83</v>
      </c>
      <c r="H1318" s="20">
        <f t="shared" si="284"/>
        <v>6.09</v>
      </c>
      <c r="I1318" s="20">
        <f t="shared" si="285"/>
        <v>139.19999999999999</v>
      </c>
      <c r="J1318" s="20">
        <v>35.880000000000003</v>
      </c>
      <c r="K1318" s="20">
        <v>4813.2</v>
      </c>
      <c r="L1318" s="20">
        <f t="shared" si="282"/>
        <v>167.51</v>
      </c>
      <c r="M1318" s="138">
        <f t="shared" ca="1" si="286"/>
        <v>1.237240398891711E-5</v>
      </c>
    </row>
    <row r="1319" spans="1:13" ht="24" customHeight="1" x14ac:dyDescent="0.2">
      <c r="A1319" s="137" t="s">
        <v>1443</v>
      </c>
      <c r="B1319" s="17" t="s">
        <v>1161</v>
      </c>
      <c r="C1319" s="18" t="s">
        <v>26</v>
      </c>
      <c r="D1319" s="16" t="s">
        <v>1162</v>
      </c>
      <c r="E1319" s="19" t="s">
        <v>169</v>
      </c>
      <c r="F1319" s="18">
        <v>126</v>
      </c>
      <c r="G1319" s="20">
        <f t="shared" si="283"/>
        <v>1.72</v>
      </c>
      <c r="H1319" s="20">
        <f t="shared" si="284"/>
        <v>11.24</v>
      </c>
      <c r="I1319" s="20">
        <f t="shared" si="285"/>
        <v>1632.96</v>
      </c>
      <c r="J1319" s="20">
        <v>35.880000000000003</v>
      </c>
      <c r="K1319" s="20">
        <v>4813.2</v>
      </c>
      <c r="L1319" s="20">
        <f t="shared" si="282"/>
        <v>1965.1</v>
      </c>
      <c r="M1319" s="138">
        <f t="shared" ca="1" si="286"/>
        <v>1.4514363965507143E-4</v>
      </c>
    </row>
    <row r="1320" spans="1:13" ht="24" customHeight="1" x14ac:dyDescent="0.2">
      <c r="A1320" s="137" t="s">
        <v>1444</v>
      </c>
      <c r="B1320" s="17" t="s">
        <v>897</v>
      </c>
      <c r="C1320" s="18" t="s">
        <v>26</v>
      </c>
      <c r="D1320" s="16" t="s">
        <v>898</v>
      </c>
      <c r="E1320" s="19" t="s">
        <v>169</v>
      </c>
      <c r="F1320" s="18">
        <v>54</v>
      </c>
      <c r="G1320" s="20">
        <f t="shared" si="283"/>
        <v>11</v>
      </c>
      <c r="H1320" s="20">
        <f t="shared" si="284"/>
        <v>15.54</v>
      </c>
      <c r="I1320" s="20">
        <f t="shared" si="285"/>
        <v>1433.16</v>
      </c>
      <c r="J1320" s="20">
        <v>35.880000000000003</v>
      </c>
      <c r="K1320" s="20">
        <v>4813.2</v>
      </c>
      <c r="L1320" s="20">
        <f t="shared" si="282"/>
        <v>1724.66</v>
      </c>
      <c r="M1320" s="138">
        <f t="shared" ca="1" si="286"/>
        <v>1.2738457562847463E-4</v>
      </c>
    </row>
    <row r="1321" spans="1:13" ht="26.1" customHeight="1" x14ac:dyDescent="0.2">
      <c r="A1321" s="137" t="s">
        <v>1445</v>
      </c>
      <c r="B1321" s="17" t="s">
        <v>900</v>
      </c>
      <c r="C1321" s="18" t="s">
        <v>26</v>
      </c>
      <c r="D1321" s="16" t="s">
        <v>901</v>
      </c>
      <c r="E1321" s="19" t="s">
        <v>169</v>
      </c>
      <c r="F1321" s="18">
        <v>8</v>
      </c>
      <c r="G1321" s="20">
        <f t="shared" si="283"/>
        <v>13.02</v>
      </c>
      <c r="H1321" s="20">
        <f t="shared" si="284"/>
        <v>40.61</v>
      </c>
      <c r="I1321" s="20">
        <f t="shared" si="285"/>
        <v>429.04</v>
      </c>
      <c r="J1321" s="20">
        <v>35.880000000000003</v>
      </c>
      <c r="K1321" s="20">
        <v>4813.2</v>
      </c>
      <c r="L1321" s="20">
        <f t="shared" si="282"/>
        <v>516.29999999999995</v>
      </c>
      <c r="M1321" s="138">
        <f t="shared" ca="1" si="286"/>
        <v>3.8134273652187354E-5</v>
      </c>
    </row>
    <row r="1322" spans="1:13" ht="24" customHeight="1" x14ac:dyDescent="0.2">
      <c r="A1322" s="142" t="s">
        <v>4559</v>
      </c>
      <c r="B1322" s="28"/>
      <c r="C1322" s="28"/>
      <c r="D1322" s="27" t="s">
        <v>906</v>
      </c>
      <c r="E1322" s="28"/>
      <c r="F1322" s="28"/>
      <c r="G1322" s="28"/>
      <c r="H1322" s="28"/>
      <c r="I1322" s="28"/>
      <c r="J1322" s="29"/>
      <c r="K1322" s="29"/>
      <c r="L1322" s="30">
        <f>SUM(L1323:L1328)</f>
        <v>5879.83</v>
      </c>
      <c r="M1322" s="143">
        <f ca="1">SUM(M1323:M1328)</f>
        <v>4.3428829410873678E-4</v>
      </c>
    </row>
    <row r="1323" spans="1:13" ht="39" customHeight="1" x14ac:dyDescent="0.2">
      <c r="A1323" s="137" t="s">
        <v>1351</v>
      </c>
      <c r="B1323" s="17" t="s">
        <v>1059</v>
      </c>
      <c r="C1323" s="18" t="s">
        <v>15</v>
      </c>
      <c r="D1323" s="16" t="s">
        <v>1060</v>
      </c>
      <c r="E1323" s="19" t="s">
        <v>18</v>
      </c>
      <c r="F1323" s="18">
        <v>3</v>
      </c>
      <c r="G1323" s="20">
        <f t="shared" ref="G1323:G1327" si="287">VLOOKUP(A1323,ORCA,11,0)</f>
        <v>12.870000000000001</v>
      </c>
      <c r="H1323" s="20">
        <f t="shared" ref="H1323:H1328" si="288">VLOOKUP(A1323,ORCA,12,0)</f>
        <v>274.27</v>
      </c>
      <c r="I1323" s="20">
        <f t="shared" ref="I1323:I1328" si="289">TRUNC((G1323+H1323)*F1323,2)</f>
        <v>861.42</v>
      </c>
      <c r="J1323" s="20">
        <v>35.880000000000003</v>
      </c>
      <c r="K1323" s="20">
        <v>4813.2</v>
      </c>
      <c r="L1323" s="20">
        <f t="shared" si="282"/>
        <v>1036.6300000000001</v>
      </c>
      <c r="M1323" s="138">
        <f t="shared" ref="M1323:M1328" ca="1" si="290">L1323/L$1838</f>
        <v>7.6566205880431896E-5</v>
      </c>
    </row>
    <row r="1324" spans="1:13" ht="24" customHeight="1" x14ac:dyDescent="0.2">
      <c r="A1324" s="137" t="s">
        <v>4560</v>
      </c>
      <c r="B1324" s="17" t="s">
        <v>1446</v>
      </c>
      <c r="C1324" s="18" t="s">
        <v>26</v>
      </c>
      <c r="D1324" s="16" t="s">
        <v>1447</v>
      </c>
      <c r="E1324" s="19" t="s">
        <v>331</v>
      </c>
      <c r="F1324" s="18">
        <v>1</v>
      </c>
      <c r="G1324" s="20">
        <f t="shared" si="287"/>
        <v>11.1</v>
      </c>
      <c r="H1324" s="20">
        <f t="shared" si="288"/>
        <v>100.58000000000001</v>
      </c>
      <c r="I1324" s="20">
        <f t="shared" si="289"/>
        <v>111.68</v>
      </c>
      <c r="J1324" s="20">
        <v>35.880000000000003</v>
      </c>
      <c r="K1324" s="20">
        <v>4813.2</v>
      </c>
      <c r="L1324" s="20">
        <f t="shared" si="282"/>
        <v>134.38999999999999</v>
      </c>
      <c r="M1324" s="138">
        <f t="shared" ca="1" si="290"/>
        <v>9.9261379742735989E-6</v>
      </c>
    </row>
    <row r="1325" spans="1:13" ht="26.1" customHeight="1" x14ac:dyDescent="0.2">
      <c r="A1325" s="137" t="s">
        <v>4561</v>
      </c>
      <c r="B1325" s="17" t="s">
        <v>1163</v>
      </c>
      <c r="C1325" s="18" t="s">
        <v>15</v>
      </c>
      <c r="D1325" s="16" t="s">
        <v>1164</v>
      </c>
      <c r="E1325" s="19" t="s">
        <v>18</v>
      </c>
      <c r="F1325" s="18">
        <v>4</v>
      </c>
      <c r="G1325" s="20">
        <f t="shared" si="287"/>
        <v>235.01</v>
      </c>
      <c r="H1325" s="20">
        <f t="shared" si="288"/>
        <v>273.58</v>
      </c>
      <c r="I1325" s="20">
        <f t="shared" si="289"/>
        <v>2034.36</v>
      </c>
      <c r="J1325" s="20">
        <v>35.880000000000003</v>
      </c>
      <c r="K1325" s="20">
        <v>4813.2</v>
      </c>
      <c r="L1325" s="20">
        <f t="shared" si="282"/>
        <v>2448.14</v>
      </c>
      <c r="M1325" s="138">
        <f t="shared" ca="1" si="290"/>
        <v>1.8082130679617655E-4</v>
      </c>
    </row>
    <row r="1326" spans="1:13" ht="24" customHeight="1" x14ac:dyDescent="0.2">
      <c r="A1326" s="137" t="s">
        <v>4562</v>
      </c>
      <c r="B1326" s="17" t="s">
        <v>1165</v>
      </c>
      <c r="C1326" s="18" t="s">
        <v>15</v>
      </c>
      <c r="D1326" s="16" t="s">
        <v>1166</v>
      </c>
      <c r="E1326" s="19" t="s">
        <v>18</v>
      </c>
      <c r="F1326" s="18">
        <v>4</v>
      </c>
      <c r="G1326" s="20">
        <f t="shared" si="287"/>
        <v>235.35</v>
      </c>
      <c r="H1326" s="20">
        <f t="shared" si="288"/>
        <v>147.22</v>
      </c>
      <c r="I1326" s="20">
        <f t="shared" si="289"/>
        <v>1530.28</v>
      </c>
      <c r="J1326" s="20">
        <v>35.880000000000003</v>
      </c>
      <c r="K1326" s="20">
        <v>4813.2</v>
      </c>
      <c r="L1326" s="20">
        <f t="shared" si="282"/>
        <v>1841.53</v>
      </c>
      <c r="M1326" s="138">
        <f t="shared" ca="1" si="290"/>
        <v>1.3601667433413246E-4</v>
      </c>
    </row>
    <row r="1327" spans="1:13" ht="26.1" customHeight="1" x14ac:dyDescent="0.2">
      <c r="A1327" s="137" t="s">
        <v>4563</v>
      </c>
      <c r="B1327" s="17" t="s">
        <v>1448</v>
      </c>
      <c r="C1327" s="18" t="s">
        <v>167</v>
      </c>
      <c r="D1327" s="16" t="s">
        <v>1449</v>
      </c>
      <c r="E1327" s="19" t="s">
        <v>331</v>
      </c>
      <c r="F1327" s="18">
        <v>1</v>
      </c>
      <c r="G1327" s="20">
        <f t="shared" si="287"/>
        <v>13.25</v>
      </c>
      <c r="H1327" s="20">
        <f t="shared" si="288"/>
        <v>63.34</v>
      </c>
      <c r="I1327" s="20">
        <f t="shared" si="289"/>
        <v>76.59</v>
      </c>
      <c r="J1327" s="20">
        <v>35.880000000000003</v>
      </c>
      <c r="K1327" s="20">
        <v>4813.2</v>
      </c>
      <c r="L1327" s="20">
        <f t="shared" si="282"/>
        <v>92.16</v>
      </c>
      <c r="M1327" s="138">
        <f t="shared" ca="1" si="290"/>
        <v>6.8070010842254255E-6</v>
      </c>
    </row>
    <row r="1328" spans="1:13" ht="39" customHeight="1" x14ac:dyDescent="0.2">
      <c r="A1328" s="137" t="s">
        <v>4564</v>
      </c>
      <c r="B1328" s="17" t="s">
        <v>1450</v>
      </c>
      <c r="C1328" s="18" t="s">
        <v>15</v>
      </c>
      <c r="D1328" s="16" t="s">
        <v>1451</v>
      </c>
      <c r="E1328" s="19" t="s">
        <v>54</v>
      </c>
      <c r="F1328" s="18">
        <v>1</v>
      </c>
      <c r="G1328" s="20">
        <f>VLOOKUP(A1328,ORCA,11,0)</f>
        <v>271.72000000000003</v>
      </c>
      <c r="H1328" s="20">
        <f t="shared" si="288"/>
        <v>0</v>
      </c>
      <c r="I1328" s="20">
        <f t="shared" si="289"/>
        <v>271.72000000000003</v>
      </c>
      <c r="J1328" s="20">
        <v>35.880000000000003</v>
      </c>
      <c r="K1328" s="20">
        <v>4813.2</v>
      </c>
      <c r="L1328" s="20">
        <f t="shared" si="282"/>
        <v>326.98</v>
      </c>
      <c r="M1328" s="138">
        <f t="shared" ca="1" si="290"/>
        <v>2.415096803949685E-5</v>
      </c>
    </row>
    <row r="1329" spans="1:13" ht="24" customHeight="1" x14ac:dyDescent="0.2">
      <c r="A1329" s="136" t="s">
        <v>1452</v>
      </c>
      <c r="B1329" s="14"/>
      <c r="C1329" s="14"/>
      <c r="D1329" s="13" t="s">
        <v>348</v>
      </c>
      <c r="E1329" s="14"/>
      <c r="F1329" s="14"/>
      <c r="G1329" s="14"/>
      <c r="H1329" s="14"/>
      <c r="I1329" s="14"/>
      <c r="J1329" s="15"/>
      <c r="K1329" s="15"/>
      <c r="L1329" s="21">
        <f>SUM(L1330,L1333,L1337,L1339,L1341,L1344,L1348,L1350,L1356,L1367)</f>
        <v>274617.73</v>
      </c>
      <c r="M1329" s="139">
        <f ca="1">SUM(M1330,M1333,M1337,M1339,M1341,M1344,M1348,M1350,M1356,M1367)</f>
        <v>2.0283454707655437E-2</v>
      </c>
    </row>
    <row r="1330" spans="1:13" ht="27" customHeight="1" x14ac:dyDescent="0.2">
      <c r="A1330" s="140" t="s">
        <v>1453</v>
      </c>
      <c r="B1330" s="24"/>
      <c r="C1330" s="24"/>
      <c r="D1330" s="23" t="s">
        <v>929</v>
      </c>
      <c r="E1330" s="24"/>
      <c r="F1330" s="24"/>
      <c r="G1330" s="24"/>
      <c r="H1330" s="24"/>
      <c r="I1330" s="24"/>
      <c r="J1330" s="25"/>
      <c r="K1330" s="25"/>
      <c r="L1330" s="26">
        <f>SUM(L1331)</f>
        <v>27273.32</v>
      </c>
      <c r="M1330" s="141">
        <f ca="1">SUM(M1331)</f>
        <v>2.0144262023700844E-3</v>
      </c>
    </row>
    <row r="1331" spans="1:13" ht="24" customHeight="1" x14ac:dyDescent="0.2">
      <c r="A1331" s="142" t="s">
        <v>1454</v>
      </c>
      <c r="B1331" s="28"/>
      <c r="C1331" s="28"/>
      <c r="D1331" s="27" t="s">
        <v>939</v>
      </c>
      <c r="E1331" s="28"/>
      <c r="F1331" s="28"/>
      <c r="G1331" s="28"/>
      <c r="H1331" s="28"/>
      <c r="I1331" s="28"/>
      <c r="J1331" s="29"/>
      <c r="K1331" s="29"/>
      <c r="L1331" s="30">
        <f>SUM(L1332)</f>
        <v>27273.32</v>
      </c>
      <c r="M1331" s="143">
        <f ca="1">SUM(M1332)</f>
        <v>2.0144262023700844E-3</v>
      </c>
    </row>
    <row r="1332" spans="1:13" ht="26.1" customHeight="1" x14ac:dyDescent="0.2">
      <c r="A1332" s="137" t="s">
        <v>1455</v>
      </c>
      <c r="B1332" s="17" t="s">
        <v>941</v>
      </c>
      <c r="C1332" s="18" t="s">
        <v>15</v>
      </c>
      <c r="D1332" s="16" t="s">
        <v>942</v>
      </c>
      <c r="E1332" s="19" t="s">
        <v>17</v>
      </c>
      <c r="F1332" s="18">
        <v>54.43</v>
      </c>
      <c r="G1332" s="20">
        <f>VLOOKUP(A1332,ORCA,11,0)</f>
        <v>51.46</v>
      </c>
      <c r="H1332" s="20">
        <f>VLOOKUP(A1332,ORCA,12,0)</f>
        <v>364.92</v>
      </c>
      <c r="I1332" s="20">
        <f t="shared" ref="I1332" si="291">TRUNC((G1332+H1332)*F1332,2)</f>
        <v>22663.56</v>
      </c>
      <c r="J1332" s="20">
        <v>35.880000000000003</v>
      </c>
      <c r="K1332" s="20">
        <v>4813.2</v>
      </c>
      <c r="L1332" s="20">
        <f t="shared" ref="L1332" si="292">TRUNC((I1332*(1+$M$6)),2)</f>
        <v>27273.32</v>
      </c>
      <c r="M1332" s="138">
        <f ca="1">L1332/L$1838</f>
        <v>2.0144262023700844E-3</v>
      </c>
    </row>
    <row r="1333" spans="1:13" ht="24" customHeight="1" x14ac:dyDescent="0.2">
      <c r="A1333" s="140" t="s">
        <v>1456</v>
      </c>
      <c r="B1333" s="24"/>
      <c r="C1333" s="24"/>
      <c r="D1333" s="23" t="s">
        <v>948</v>
      </c>
      <c r="E1333" s="24"/>
      <c r="F1333" s="24"/>
      <c r="G1333" s="24"/>
      <c r="H1333" s="24"/>
      <c r="I1333" s="24"/>
      <c r="J1333" s="25"/>
      <c r="K1333" s="25"/>
      <c r="L1333" s="26">
        <f>SUM(L1334:L1336)</f>
        <v>18218.36</v>
      </c>
      <c r="M1333" s="145">
        <f ca="1">SUM(M1334:M1336)</f>
        <v>1.3456206192796129E-3</v>
      </c>
    </row>
    <row r="1334" spans="1:13" ht="24" customHeight="1" x14ac:dyDescent="0.2">
      <c r="A1334" s="137" t="s">
        <v>1457</v>
      </c>
      <c r="B1334" s="17" t="s">
        <v>599</v>
      </c>
      <c r="C1334" s="18" t="s">
        <v>26</v>
      </c>
      <c r="D1334" s="16" t="s">
        <v>600</v>
      </c>
      <c r="E1334" s="19" t="s">
        <v>17</v>
      </c>
      <c r="F1334" s="18">
        <v>109.71</v>
      </c>
      <c r="G1334" s="20">
        <f>VLOOKUP(A1334,ORCA,11,0)</f>
        <v>27.2</v>
      </c>
      <c r="H1334" s="20">
        <f>VLOOKUP(A1334,ORCA,12,0)</f>
        <v>71.95</v>
      </c>
      <c r="I1334" s="20">
        <f t="shared" ref="I1334:I1336" si="293">TRUNC((G1334+H1334)*F1334,2)</f>
        <v>10877.74</v>
      </c>
      <c r="J1334" s="20">
        <v>35.880000000000003</v>
      </c>
      <c r="K1334" s="20">
        <v>4813.2</v>
      </c>
      <c r="L1334" s="20">
        <f t="shared" ref="L1334:L1343" si="294">TRUNC((I1334*(1+$M$6)),2)</f>
        <v>13090.27</v>
      </c>
      <c r="M1334" s="138">
        <f ca="1">L1334/L$1838</f>
        <v>9.6685635940542056E-4</v>
      </c>
    </row>
    <row r="1335" spans="1:13" ht="26.1" customHeight="1" x14ac:dyDescent="0.2">
      <c r="A1335" s="137" t="s">
        <v>1458</v>
      </c>
      <c r="B1335" s="17" t="s">
        <v>954</v>
      </c>
      <c r="C1335" s="18" t="s">
        <v>15</v>
      </c>
      <c r="D1335" s="16" t="s">
        <v>1459</v>
      </c>
      <c r="E1335" s="19" t="s">
        <v>17</v>
      </c>
      <c r="F1335" s="18">
        <v>98.14</v>
      </c>
      <c r="G1335" s="20">
        <f>VLOOKUP(A1335,ORCA,11,0)</f>
        <v>2.2399999999999998</v>
      </c>
      <c r="H1335" s="20">
        <f>VLOOKUP(A1335,ORCA,12,0)</f>
        <v>14.62</v>
      </c>
      <c r="I1335" s="20">
        <f t="shared" si="293"/>
        <v>1654.64</v>
      </c>
      <c r="J1335" s="20">
        <v>35.880000000000003</v>
      </c>
      <c r="K1335" s="20">
        <v>4813.2</v>
      </c>
      <c r="L1335" s="20">
        <f t="shared" si="294"/>
        <v>1991.19</v>
      </c>
      <c r="M1335" s="138">
        <f ca="1">L1335/L$1838</f>
        <v>1.4707066502711398E-4</v>
      </c>
    </row>
    <row r="1336" spans="1:13" ht="24" customHeight="1" x14ac:dyDescent="0.2">
      <c r="A1336" s="137" t="s">
        <v>2088</v>
      </c>
      <c r="B1336" s="17">
        <v>120208</v>
      </c>
      <c r="C1336" s="18" t="s">
        <v>15</v>
      </c>
      <c r="D1336" s="16" t="s">
        <v>2089</v>
      </c>
      <c r="E1336" s="19" t="s">
        <v>17</v>
      </c>
      <c r="F1336" s="18">
        <v>109.71</v>
      </c>
      <c r="G1336" s="20">
        <f>VLOOKUP(A1336,ORCA,11,0)</f>
        <v>11.79</v>
      </c>
      <c r="H1336" s="20">
        <f>VLOOKUP(A1336,ORCA,12,0)</f>
        <v>11.970000000000002</v>
      </c>
      <c r="I1336" s="20">
        <f t="shared" si="293"/>
        <v>2606.6999999999998</v>
      </c>
      <c r="J1336" s="20">
        <v>35.880000000000003</v>
      </c>
      <c r="K1336" s="20">
        <v>4813.2</v>
      </c>
      <c r="L1336" s="20">
        <f t="shared" si="294"/>
        <v>3136.9</v>
      </c>
      <c r="M1336" s="138">
        <f ca="1">L1336/L$1838</f>
        <v>2.3169359484707833E-4</v>
      </c>
    </row>
    <row r="1337" spans="1:13" ht="24" customHeight="1" x14ac:dyDescent="0.2">
      <c r="A1337" s="140" t="s">
        <v>1460</v>
      </c>
      <c r="B1337" s="24"/>
      <c r="C1337" s="24"/>
      <c r="D1337" s="23" t="s">
        <v>185</v>
      </c>
      <c r="E1337" s="24"/>
      <c r="F1337" s="24"/>
      <c r="G1337" s="24"/>
      <c r="H1337" s="24"/>
      <c r="I1337" s="24"/>
      <c r="J1337" s="25"/>
      <c r="K1337" s="25"/>
      <c r="L1337" s="26">
        <f>SUM(L1338)</f>
        <v>30587.63</v>
      </c>
      <c r="M1337" s="141">
        <f ca="1">SUM(M1338)</f>
        <v>2.2592234220256743E-3</v>
      </c>
    </row>
    <row r="1338" spans="1:13" ht="26.1" customHeight="1" x14ac:dyDescent="0.2">
      <c r="A1338" s="137" t="s">
        <v>1461</v>
      </c>
      <c r="B1338" s="17" t="s">
        <v>1462</v>
      </c>
      <c r="C1338" s="18" t="s">
        <v>15</v>
      </c>
      <c r="D1338" s="16" t="s">
        <v>1463</v>
      </c>
      <c r="E1338" s="19" t="s">
        <v>17</v>
      </c>
      <c r="F1338" s="18">
        <v>658.66</v>
      </c>
      <c r="G1338" s="20">
        <f>VLOOKUP(A1338,ORCA,11,0)</f>
        <v>6.8100000000000005</v>
      </c>
      <c r="H1338" s="20">
        <f>VLOOKUP(A1338,ORCA,12,0)</f>
        <v>31.78</v>
      </c>
      <c r="I1338" s="20">
        <f t="shared" ref="I1338" si="295">TRUNC((G1338+H1338)*F1338,2)</f>
        <v>25417.68</v>
      </c>
      <c r="J1338" s="20">
        <v>35.880000000000003</v>
      </c>
      <c r="K1338" s="20">
        <v>4813.2</v>
      </c>
      <c r="L1338" s="20">
        <f t="shared" si="294"/>
        <v>30587.63</v>
      </c>
      <c r="M1338" s="138">
        <f ca="1">L1338/L$1838</f>
        <v>2.2592234220256743E-3</v>
      </c>
    </row>
    <row r="1339" spans="1:13" ht="39" customHeight="1" x14ac:dyDescent="0.2">
      <c r="A1339" s="140" t="s">
        <v>1464</v>
      </c>
      <c r="B1339" s="24"/>
      <c r="C1339" s="24"/>
      <c r="D1339" s="23" t="s">
        <v>651</v>
      </c>
      <c r="E1339" s="24"/>
      <c r="F1339" s="24"/>
      <c r="G1339" s="24"/>
      <c r="H1339" s="24"/>
      <c r="I1339" s="24"/>
      <c r="J1339" s="25"/>
      <c r="K1339" s="25"/>
      <c r="L1339" s="26">
        <f>SUM(L1340)</f>
        <v>831.86</v>
      </c>
      <c r="M1339" s="141">
        <f ca="1">SUM(M1340)</f>
        <v>6.1441752625040832E-5</v>
      </c>
    </row>
    <row r="1340" spans="1:13" ht="24" customHeight="1" x14ac:dyDescent="0.2">
      <c r="A1340" s="137" t="s">
        <v>1465</v>
      </c>
      <c r="B1340" s="17" t="s">
        <v>996</v>
      </c>
      <c r="C1340" s="18" t="s">
        <v>15</v>
      </c>
      <c r="D1340" s="16" t="s">
        <v>997</v>
      </c>
      <c r="E1340" s="19" t="s">
        <v>17</v>
      </c>
      <c r="F1340" s="18">
        <v>1</v>
      </c>
      <c r="G1340" s="20">
        <f>VLOOKUP(A1340,ORCA,11,0)</f>
        <v>39.74</v>
      </c>
      <c r="H1340" s="20">
        <f>VLOOKUP(A1340,ORCA,12,0)</f>
        <v>651.52</v>
      </c>
      <c r="I1340" s="20">
        <f t="shared" ref="I1340" si="296">TRUNC((G1340+H1340)*F1340,2)</f>
        <v>691.26</v>
      </c>
      <c r="J1340" s="20">
        <v>35.880000000000003</v>
      </c>
      <c r="K1340" s="20">
        <v>4813.2</v>
      </c>
      <c r="L1340" s="20">
        <f t="shared" si="294"/>
        <v>831.86</v>
      </c>
      <c r="M1340" s="138">
        <f ca="1">L1340/L$1838</f>
        <v>6.1441752625040832E-5</v>
      </c>
    </row>
    <row r="1341" spans="1:13" ht="24" customHeight="1" x14ac:dyDescent="0.2">
      <c r="A1341" s="140" t="s">
        <v>1466</v>
      </c>
      <c r="B1341" s="24"/>
      <c r="C1341" s="24"/>
      <c r="D1341" s="23" t="s">
        <v>1200</v>
      </c>
      <c r="E1341" s="24"/>
      <c r="F1341" s="24"/>
      <c r="G1341" s="24"/>
      <c r="H1341" s="24"/>
      <c r="I1341" s="24"/>
      <c r="J1341" s="25"/>
      <c r="K1341" s="25"/>
      <c r="L1341" s="26">
        <f>SUM(L1342:L1343)</f>
        <v>53453.77</v>
      </c>
      <c r="M1341" s="141">
        <f ca="1">SUM(M1342:M1343)</f>
        <v>3.9481322737189295E-3</v>
      </c>
    </row>
    <row r="1342" spans="1:13" ht="24" customHeight="1" x14ac:dyDescent="0.2">
      <c r="A1342" s="137" t="s">
        <v>1467</v>
      </c>
      <c r="B1342" s="17" t="s">
        <v>1202</v>
      </c>
      <c r="C1342" s="18" t="s">
        <v>15</v>
      </c>
      <c r="D1342" s="16" t="s">
        <v>1203</v>
      </c>
      <c r="E1342" s="19" t="s">
        <v>17</v>
      </c>
      <c r="F1342" s="18">
        <v>201.53</v>
      </c>
      <c r="G1342" s="20">
        <f>VLOOKUP(A1342,ORCA,11,0)</f>
        <v>0</v>
      </c>
      <c r="H1342" s="20">
        <f>VLOOKUP(A1342,ORCA,12,0)</f>
        <v>188.08</v>
      </c>
      <c r="I1342" s="20">
        <f t="shared" ref="I1342:I1343" si="297">TRUNC((G1342+H1342)*F1342,2)</f>
        <v>37903.760000000002</v>
      </c>
      <c r="J1342" s="20">
        <v>35.880000000000003</v>
      </c>
      <c r="K1342" s="20">
        <v>4813.2</v>
      </c>
      <c r="L1342" s="20">
        <f t="shared" si="294"/>
        <v>45613.38</v>
      </c>
      <c r="M1342" s="138">
        <f ca="1">L1342/L$1838</f>
        <v>3.3690356674824905E-3</v>
      </c>
    </row>
    <row r="1343" spans="1:13" ht="26.1" customHeight="1" x14ac:dyDescent="0.2">
      <c r="A1343" s="137" t="s">
        <v>1468</v>
      </c>
      <c r="B1343" s="17" t="s">
        <v>5295</v>
      </c>
      <c r="C1343" s="18" t="s">
        <v>167</v>
      </c>
      <c r="D1343" s="16" t="s">
        <v>1469</v>
      </c>
      <c r="E1343" s="19" t="s">
        <v>17</v>
      </c>
      <c r="F1343" s="18">
        <v>16</v>
      </c>
      <c r="G1343" s="20">
        <f>VLOOKUP(A1343,ORCA,11,0)</f>
        <v>51.36</v>
      </c>
      <c r="H1343" s="20">
        <f>VLOOKUP(A1343,ORCA,12,0)</f>
        <v>355.84</v>
      </c>
      <c r="I1343" s="20">
        <f t="shared" si="297"/>
        <v>6515.2</v>
      </c>
      <c r="J1343" s="20">
        <v>35.880000000000003</v>
      </c>
      <c r="K1343" s="20">
        <v>4813.2</v>
      </c>
      <c r="L1343" s="20">
        <f t="shared" si="294"/>
        <v>7840.39</v>
      </c>
      <c r="M1343" s="138">
        <f ca="1">L1343/L$1838</f>
        <v>5.7909660623643863E-4</v>
      </c>
    </row>
    <row r="1344" spans="1:13" ht="24" customHeight="1" x14ac:dyDescent="0.2">
      <c r="A1344" s="140" t="s">
        <v>1470</v>
      </c>
      <c r="B1344" s="24"/>
      <c r="C1344" s="24"/>
      <c r="D1344" s="23" t="s">
        <v>1471</v>
      </c>
      <c r="E1344" s="24"/>
      <c r="F1344" s="24"/>
      <c r="G1344" s="24"/>
      <c r="H1344" s="24"/>
      <c r="I1344" s="24"/>
      <c r="J1344" s="25"/>
      <c r="K1344" s="25"/>
      <c r="L1344" s="26">
        <f>SUM(L1345)</f>
        <v>21284.079999999998</v>
      </c>
      <c r="M1344" s="141">
        <f ca="1">SUM(M1345)</f>
        <v>1.5720568102944954E-3</v>
      </c>
    </row>
    <row r="1345" spans="1:13" ht="26.1" customHeight="1" x14ac:dyDescent="0.2">
      <c r="A1345" s="142" t="s">
        <v>1472</v>
      </c>
      <c r="B1345" s="28"/>
      <c r="C1345" s="28"/>
      <c r="D1345" s="27" t="s">
        <v>1473</v>
      </c>
      <c r="E1345" s="28"/>
      <c r="F1345" s="28"/>
      <c r="G1345" s="28"/>
      <c r="H1345" s="28"/>
      <c r="I1345" s="28"/>
      <c r="J1345" s="29"/>
      <c r="K1345" s="29"/>
      <c r="L1345" s="30">
        <f>SUM(L1346:L1347)</f>
        <v>21284.079999999998</v>
      </c>
      <c r="M1345" s="143">
        <f ca="1">SUM(M1346:M1347)</f>
        <v>1.5720568102944954E-3</v>
      </c>
    </row>
    <row r="1346" spans="1:13" ht="26.1" customHeight="1" x14ac:dyDescent="0.2">
      <c r="A1346" s="137" t="s">
        <v>1474</v>
      </c>
      <c r="B1346" s="17" t="s">
        <v>973</v>
      </c>
      <c r="C1346" s="18" t="s">
        <v>15</v>
      </c>
      <c r="D1346" s="16" t="s">
        <v>974</v>
      </c>
      <c r="E1346" s="19" t="s">
        <v>17</v>
      </c>
      <c r="F1346" s="18">
        <v>219.41</v>
      </c>
      <c r="G1346" s="20">
        <f>VLOOKUP(A1346,ORCA,11,0)</f>
        <v>12.09</v>
      </c>
      <c r="H1346" s="20">
        <f>VLOOKUP(A1346,ORCA,12,0)</f>
        <v>8.82</v>
      </c>
      <c r="I1346" s="20">
        <f t="shared" ref="I1346:I1347" si="298">TRUNC((G1346+H1346)*F1346,2)</f>
        <v>4587.8599999999997</v>
      </c>
      <c r="J1346" s="20">
        <v>35.880000000000003</v>
      </c>
      <c r="K1346" s="20">
        <v>4813.2</v>
      </c>
      <c r="L1346" s="20">
        <f t="shared" ref="L1346:L1349" si="299">TRUNC((I1346*(1+$M$6)),2)</f>
        <v>5521.03</v>
      </c>
      <c r="M1346" s="138">
        <f ca="1">L1346/L$1838</f>
        <v>4.0778707895009874E-4</v>
      </c>
    </row>
    <row r="1347" spans="1:13" ht="26.1" customHeight="1" x14ac:dyDescent="0.2">
      <c r="A1347" s="137" t="s">
        <v>1475</v>
      </c>
      <c r="B1347" s="17" t="s">
        <v>976</v>
      </c>
      <c r="C1347" s="18" t="s">
        <v>26</v>
      </c>
      <c r="D1347" s="16" t="s">
        <v>977</v>
      </c>
      <c r="E1347" s="19" t="s">
        <v>17</v>
      </c>
      <c r="F1347" s="18">
        <v>219.41</v>
      </c>
      <c r="G1347" s="20">
        <f>VLOOKUP(A1347,ORCA,11,0)</f>
        <v>28.96</v>
      </c>
      <c r="H1347" s="20">
        <f>VLOOKUP(A1347,ORCA,12,0)</f>
        <v>30.740000000000002</v>
      </c>
      <c r="I1347" s="20">
        <f t="shared" si="298"/>
        <v>13098.77</v>
      </c>
      <c r="J1347" s="20">
        <v>35.880000000000003</v>
      </c>
      <c r="K1347" s="20">
        <v>4813.2</v>
      </c>
      <c r="L1347" s="20">
        <f t="shared" si="299"/>
        <v>15763.05</v>
      </c>
      <c r="M1347" s="138">
        <f ca="1">L1347/L$1838</f>
        <v>1.1642697313443966E-3</v>
      </c>
    </row>
    <row r="1348" spans="1:13" ht="24" customHeight="1" x14ac:dyDescent="0.2">
      <c r="A1348" s="140" t="s">
        <v>1476</v>
      </c>
      <c r="B1348" s="24"/>
      <c r="C1348" s="24"/>
      <c r="D1348" s="23" t="s">
        <v>1220</v>
      </c>
      <c r="E1348" s="24"/>
      <c r="F1348" s="24"/>
      <c r="G1348" s="24"/>
      <c r="H1348" s="24"/>
      <c r="I1348" s="24"/>
      <c r="J1348" s="25"/>
      <c r="K1348" s="25"/>
      <c r="L1348" s="26">
        <f>SUM(L1349)</f>
        <v>8166.72</v>
      </c>
      <c r="M1348" s="141">
        <f ca="1">SUM(M1349)</f>
        <v>6.0319956482818434E-4</v>
      </c>
    </row>
    <row r="1349" spans="1:13" ht="24" customHeight="1" x14ac:dyDescent="0.2">
      <c r="A1349" s="137" t="s">
        <v>1477</v>
      </c>
      <c r="B1349" s="17" t="s">
        <v>958</v>
      </c>
      <c r="C1349" s="18" t="s">
        <v>15</v>
      </c>
      <c r="D1349" s="16" t="s">
        <v>1478</v>
      </c>
      <c r="E1349" s="19" t="s">
        <v>17</v>
      </c>
      <c r="F1349" s="18">
        <v>98.14</v>
      </c>
      <c r="G1349" s="20">
        <f>VLOOKUP(A1349,ORCA,11,0)</f>
        <v>24.549999999999997</v>
      </c>
      <c r="H1349" s="20">
        <f>VLOOKUP(A1349,ORCA,12,0)</f>
        <v>44.600000000000009</v>
      </c>
      <c r="I1349" s="20">
        <f t="shared" ref="I1349" si="300">TRUNC((G1349+H1349)*F1349,2)</f>
        <v>6786.38</v>
      </c>
      <c r="J1349" s="20">
        <v>35.880000000000003</v>
      </c>
      <c r="K1349" s="20">
        <v>4813.2</v>
      </c>
      <c r="L1349" s="20">
        <f t="shared" si="299"/>
        <v>8166.72</v>
      </c>
      <c r="M1349" s="138">
        <f ca="1">L1349/L$1838</f>
        <v>6.0319956482818434E-4</v>
      </c>
    </row>
    <row r="1350" spans="1:13" ht="26.1" customHeight="1" x14ac:dyDescent="0.2">
      <c r="A1350" s="140" t="s">
        <v>1479</v>
      </c>
      <c r="B1350" s="24"/>
      <c r="C1350" s="24"/>
      <c r="D1350" s="23" t="s">
        <v>1235</v>
      </c>
      <c r="E1350" s="24"/>
      <c r="F1350" s="24"/>
      <c r="G1350" s="24"/>
      <c r="H1350" s="24"/>
      <c r="I1350" s="24"/>
      <c r="J1350" s="25"/>
      <c r="K1350" s="25"/>
      <c r="L1350" s="26">
        <f>SUM(L1351)</f>
        <v>3426.03</v>
      </c>
      <c r="M1350" s="141">
        <f ca="1">SUM(M1351)</f>
        <v>2.5304893581368091E-4</v>
      </c>
    </row>
    <row r="1351" spans="1:13" ht="26.1" customHeight="1" x14ac:dyDescent="0.2">
      <c r="A1351" s="142" t="s">
        <v>1480</v>
      </c>
      <c r="B1351" s="28"/>
      <c r="C1351" s="28"/>
      <c r="D1351" s="27" t="s">
        <v>1481</v>
      </c>
      <c r="E1351" s="28"/>
      <c r="F1351" s="28"/>
      <c r="G1351" s="28"/>
      <c r="H1351" s="28"/>
      <c r="I1351" s="28"/>
      <c r="J1351" s="29"/>
      <c r="K1351" s="29"/>
      <c r="L1351" s="30">
        <f>SUM(L1352:L1355)</f>
        <v>3426.03</v>
      </c>
      <c r="M1351" s="143">
        <f ca="1">SUM(M1352:M1355)</f>
        <v>2.5304893581368091E-4</v>
      </c>
    </row>
    <row r="1352" spans="1:13" ht="24" customHeight="1" x14ac:dyDescent="0.2">
      <c r="A1352" s="137" t="s">
        <v>1482</v>
      </c>
      <c r="B1352" s="17" t="s">
        <v>1246</v>
      </c>
      <c r="C1352" s="18" t="s">
        <v>26</v>
      </c>
      <c r="D1352" s="16" t="s">
        <v>1247</v>
      </c>
      <c r="E1352" s="19" t="s">
        <v>17</v>
      </c>
      <c r="F1352" s="18">
        <v>81.36</v>
      </c>
      <c r="G1352" s="20">
        <f>VLOOKUP(A1352,ORCA,11,0)</f>
        <v>7.79</v>
      </c>
      <c r="H1352" s="20">
        <f>VLOOKUP(A1352,ORCA,12,0)</f>
        <v>0.80999999999999961</v>
      </c>
      <c r="I1352" s="20">
        <f t="shared" ref="I1352:I1355" si="301">TRUNC((G1352+H1352)*F1352,2)</f>
        <v>699.69</v>
      </c>
      <c r="J1352" s="20">
        <v>35.880000000000003</v>
      </c>
      <c r="K1352" s="20">
        <v>4813.2</v>
      </c>
      <c r="L1352" s="20">
        <f t="shared" ref="L1352:L1366" si="302">TRUNC((I1352*(1+$M$6)),2)</f>
        <v>842</v>
      </c>
      <c r="M1352" s="138">
        <f ca="1">L1352/L$1838</f>
        <v>6.2190700009958852E-5</v>
      </c>
    </row>
    <row r="1353" spans="1:13" ht="24" customHeight="1" x14ac:dyDescent="0.2">
      <c r="A1353" s="137" t="s">
        <v>1483</v>
      </c>
      <c r="B1353" s="17" t="s">
        <v>1249</v>
      </c>
      <c r="C1353" s="18" t="s">
        <v>15</v>
      </c>
      <c r="D1353" s="16" t="s">
        <v>1250</v>
      </c>
      <c r="E1353" s="19" t="s">
        <v>17</v>
      </c>
      <c r="F1353" s="18">
        <v>81.36</v>
      </c>
      <c r="G1353" s="20">
        <f>VLOOKUP(A1353,ORCA,11,0)</f>
        <v>8.31</v>
      </c>
      <c r="H1353" s="20">
        <f>VLOOKUP(A1353,ORCA,12,0)</f>
        <v>6.09</v>
      </c>
      <c r="I1353" s="20">
        <f t="shared" si="301"/>
        <v>1171.58</v>
      </c>
      <c r="J1353" s="20">
        <v>35.880000000000003</v>
      </c>
      <c r="K1353" s="20">
        <v>4813.2</v>
      </c>
      <c r="L1353" s="20">
        <f t="shared" si="302"/>
        <v>1409.87</v>
      </c>
      <c r="M1353" s="138">
        <f ca="1">L1353/L$1838</f>
        <v>1.0413396938603406E-4</v>
      </c>
    </row>
    <row r="1354" spans="1:13" ht="26.1" customHeight="1" x14ac:dyDescent="0.2">
      <c r="A1354" s="137" t="s">
        <v>1484</v>
      </c>
      <c r="B1354" s="17" t="s">
        <v>1252</v>
      </c>
      <c r="C1354" s="18" t="s">
        <v>15</v>
      </c>
      <c r="D1354" s="16" t="s">
        <v>1253</v>
      </c>
      <c r="E1354" s="19" t="s">
        <v>17</v>
      </c>
      <c r="F1354" s="18">
        <v>81.36</v>
      </c>
      <c r="G1354" s="20">
        <f>VLOOKUP(A1354,ORCA,11,0)</f>
        <v>8.31</v>
      </c>
      <c r="H1354" s="20">
        <f>VLOOKUP(A1354,ORCA,12,0)</f>
        <v>2.1999999999999993</v>
      </c>
      <c r="I1354" s="20">
        <f t="shared" si="301"/>
        <v>855.09</v>
      </c>
      <c r="J1354" s="20">
        <v>35.880000000000003</v>
      </c>
      <c r="K1354" s="20">
        <v>4813.2</v>
      </c>
      <c r="L1354" s="20">
        <f t="shared" si="302"/>
        <v>1029.01</v>
      </c>
      <c r="M1354" s="138">
        <f ca="1">L1354/L$1838</f>
        <v>7.600338743141064E-5</v>
      </c>
    </row>
    <row r="1355" spans="1:13" ht="24" customHeight="1" x14ac:dyDescent="0.2">
      <c r="A1355" s="137" t="s">
        <v>1485</v>
      </c>
      <c r="B1355" s="17" t="s">
        <v>981</v>
      </c>
      <c r="C1355" s="18" t="s">
        <v>15</v>
      </c>
      <c r="D1355" s="16" t="s">
        <v>1486</v>
      </c>
      <c r="E1355" s="19" t="s">
        <v>17</v>
      </c>
      <c r="F1355" s="18">
        <v>0.36</v>
      </c>
      <c r="G1355" s="20">
        <f>VLOOKUP(A1355,ORCA,11,0)</f>
        <v>5.9</v>
      </c>
      <c r="H1355" s="20">
        <f>VLOOKUP(A1355,ORCA,12,0)</f>
        <v>329.18</v>
      </c>
      <c r="I1355" s="20">
        <f t="shared" si="301"/>
        <v>120.62</v>
      </c>
      <c r="J1355" s="20">
        <v>35.880000000000003</v>
      </c>
      <c r="K1355" s="20">
        <v>4813.2</v>
      </c>
      <c r="L1355" s="20">
        <f t="shared" si="302"/>
        <v>145.15</v>
      </c>
      <c r="M1355" s="138">
        <f ca="1">L1355/L$1838</f>
        <v>1.072087898627735E-5</v>
      </c>
    </row>
    <row r="1356" spans="1:13" ht="26.1" customHeight="1" x14ac:dyDescent="0.2">
      <c r="A1356" s="140" t="s">
        <v>1487</v>
      </c>
      <c r="B1356" s="24"/>
      <c r="C1356" s="24"/>
      <c r="D1356" s="23" t="s">
        <v>247</v>
      </c>
      <c r="E1356" s="24"/>
      <c r="F1356" s="24"/>
      <c r="G1356" s="24"/>
      <c r="H1356" s="24"/>
      <c r="I1356" s="24"/>
      <c r="J1356" s="25"/>
      <c r="K1356" s="25"/>
      <c r="L1356" s="26">
        <f>SUM(L1357:L1366)</f>
        <v>55616.35</v>
      </c>
      <c r="M1356" s="158">
        <f ca="1">SUM(M1357:M1366)</f>
        <v>4.1078619222076904E-3</v>
      </c>
    </row>
    <row r="1357" spans="1:13" ht="24" customHeight="1" x14ac:dyDescent="0.2">
      <c r="A1357" s="137" t="s">
        <v>1488</v>
      </c>
      <c r="B1357" s="17" t="s">
        <v>994</v>
      </c>
      <c r="C1357" s="18" t="s">
        <v>15</v>
      </c>
      <c r="D1357" s="16" t="s">
        <v>1257</v>
      </c>
      <c r="E1357" s="19" t="s">
        <v>17</v>
      </c>
      <c r="F1357" s="18">
        <v>4</v>
      </c>
      <c r="G1357" s="20">
        <f t="shared" ref="G1357:G1366" si="303">VLOOKUP(A1357,ORCA,11,0)</f>
        <v>44.66</v>
      </c>
      <c r="H1357" s="20">
        <f t="shared" ref="H1357:H1366" si="304">VLOOKUP(A1357,ORCA,12,0)</f>
        <v>438.39</v>
      </c>
      <c r="I1357" s="20">
        <f t="shared" ref="I1357:I1366" si="305">TRUNC((G1357+H1357)*F1357,2)</f>
        <v>1932.2</v>
      </c>
      <c r="J1357" s="20">
        <v>35.880000000000003</v>
      </c>
      <c r="K1357" s="20">
        <v>4813.2</v>
      </c>
      <c r="L1357" s="20">
        <f t="shared" si="302"/>
        <v>2325.1999999999998</v>
      </c>
      <c r="M1357" s="138">
        <f t="shared" ref="M1357:M1366" ca="1" si="306">L1357/L$1838</f>
        <v>1.7174087370921178E-4</v>
      </c>
    </row>
    <row r="1358" spans="1:13" ht="26.1" customHeight="1" x14ac:dyDescent="0.2">
      <c r="A1358" s="137" t="s">
        <v>1489</v>
      </c>
      <c r="B1358" s="17" t="s">
        <v>979</v>
      </c>
      <c r="C1358" s="18" t="s">
        <v>15</v>
      </c>
      <c r="D1358" s="16" t="s">
        <v>980</v>
      </c>
      <c r="E1358" s="19" t="s">
        <v>18</v>
      </c>
      <c r="F1358" s="18">
        <v>12</v>
      </c>
      <c r="G1358" s="20">
        <f t="shared" si="303"/>
        <v>9.56</v>
      </c>
      <c r="H1358" s="20">
        <f t="shared" si="304"/>
        <v>3.09</v>
      </c>
      <c r="I1358" s="20">
        <f t="shared" si="305"/>
        <v>151.80000000000001</v>
      </c>
      <c r="J1358" s="20">
        <v>35.880000000000003</v>
      </c>
      <c r="K1358" s="20">
        <v>4813.2</v>
      </c>
      <c r="L1358" s="20">
        <f t="shared" si="302"/>
        <v>182.67</v>
      </c>
      <c r="M1358" s="138">
        <f t="shared" ca="1" si="306"/>
        <v>1.3492132031851763E-5</v>
      </c>
    </row>
    <row r="1359" spans="1:13" ht="26.1" customHeight="1" x14ac:dyDescent="0.2">
      <c r="A1359" s="137" t="s">
        <v>2091</v>
      </c>
      <c r="B1359" s="17" t="s">
        <v>984</v>
      </c>
      <c r="C1359" s="18" t="s">
        <v>26</v>
      </c>
      <c r="D1359" s="16" t="s">
        <v>985</v>
      </c>
      <c r="E1359" s="19" t="s">
        <v>331</v>
      </c>
      <c r="F1359" s="18">
        <v>16</v>
      </c>
      <c r="G1359" s="20">
        <f t="shared" si="303"/>
        <v>24.77</v>
      </c>
      <c r="H1359" s="20">
        <f t="shared" si="304"/>
        <v>173.17999999999998</v>
      </c>
      <c r="I1359" s="20">
        <f t="shared" si="305"/>
        <v>3167.2</v>
      </c>
      <c r="J1359" s="20">
        <v>35.880000000000003</v>
      </c>
      <c r="K1359" s="20">
        <v>4813.2</v>
      </c>
      <c r="L1359" s="20">
        <f t="shared" si="302"/>
        <v>3811.4</v>
      </c>
      <c r="M1359" s="138">
        <f t="shared" ca="1" si="306"/>
        <v>2.8151262947500856E-4</v>
      </c>
    </row>
    <row r="1360" spans="1:13" ht="39" customHeight="1" x14ac:dyDescent="0.2">
      <c r="A1360" s="137" t="s">
        <v>2092</v>
      </c>
      <c r="B1360" s="17" t="s">
        <v>986</v>
      </c>
      <c r="C1360" s="18" t="s">
        <v>15</v>
      </c>
      <c r="D1360" s="16" t="s">
        <v>987</v>
      </c>
      <c r="E1360" s="19" t="s">
        <v>18</v>
      </c>
      <c r="F1360" s="18">
        <v>48</v>
      </c>
      <c r="G1360" s="20">
        <f t="shared" si="303"/>
        <v>8.16</v>
      </c>
      <c r="H1360" s="20">
        <f t="shared" si="304"/>
        <v>6.1199999999999992</v>
      </c>
      <c r="I1360" s="20">
        <f t="shared" si="305"/>
        <v>685.44</v>
      </c>
      <c r="J1360" s="20">
        <v>35.880000000000003</v>
      </c>
      <c r="K1360" s="20">
        <v>4813.2</v>
      </c>
      <c r="L1360" s="20">
        <f t="shared" si="302"/>
        <v>824.85</v>
      </c>
      <c r="M1360" s="138">
        <f t="shared" ca="1" si="306"/>
        <v>6.092398919621682E-5</v>
      </c>
    </row>
    <row r="1361" spans="1:13" ht="26.1" customHeight="1" x14ac:dyDescent="0.2">
      <c r="A1361" s="137" t="s">
        <v>2093</v>
      </c>
      <c r="B1361" s="17" t="s">
        <v>988</v>
      </c>
      <c r="C1361" s="18" t="s">
        <v>15</v>
      </c>
      <c r="D1361" s="16" t="s">
        <v>989</v>
      </c>
      <c r="E1361" s="19" t="s">
        <v>18</v>
      </c>
      <c r="F1361" s="18">
        <v>16</v>
      </c>
      <c r="G1361" s="20">
        <f t="shared" si="303"/>
        <v>0</v>
      </c>
      <c r="H1361" s="20">
        <f t="shared" si="304"/>
        <v>52.44</v>
      </c>
      <c r="I1361" s="20">
        <f t="shared" si="305"/>
        <v>839.04</v>
      </c>
      <c r="J1361" s="20">
        <v>35.880000000000003</v>
      </c>
      <c r="K1361" s="20">
        <v>4813.2</v>
      </c>
      <c r="L1361" s="20">
        <f t="shared" si="302"/>
        <v>1009.7</v>
      </c>
      <c r="M1361" s="138">
        <f t="shared" ca="1" si="306"/>
        <v>7.4577137529757074E-5</v>
      </c>
    </row>
    <row r="1362" spans="1:13" ht="24" customHeight="1" x14ac:dyDescent="0.2">
      <c r="A1362" s="137" t="s">
        <v>2094</v>
      </c>
      <c r="B1362" s="17" t="s">
        <v>990</v>
      </c>
      <c r="C1362" s="18" t="s">
        <v>26</v>
      </c>
      <c r="D1362" s="16" t="s">
        <v>991</v>
      </c>
      <c r="E1362" s="19" t="s">
        <v>331</v>
      </c>
      <c r="F1362" s="18">
        <v>4</v>
      </c>
      <c r="G1362" s="20">
        <f t="shared" si="303"/>
        <v>28.27</v>
      </c>
      <c r="H1362" s="20">
        <f t="shared" si="304"/>
        <v>258.63</v>
      </c>
      <c r="I1362" s="20">
        <f t="shared" si="305"/>
        <v>1147.5999999999999</v>
      </c>
      <c r="J1362" s="20">
        <v>35.880000000000003</v>
      </c>
      <c r="K1362" s="20">
        <v>4813.2</v>
      </c>
      <c r="L1362" s="20">
        <f t="shared" si="302"/>
        <v>1381.02</v>
      </c>
      <c r="M1362" s="138">
        <f t="shared" ca="1" si="306"/>
        <v>1.0200308851277123E-4</v>
      </c>
    </row>
    <row r="1363" spans="1:13" ht="26.1" customHeight="1" x14ac:dyDescent="0.2">
      <c r="A1363" s="137" t="s">
        <v>2095</v>
      </c>
      <c r="B1363" s="17" t="s">
        <v>1265</v>
      </c>
      <c r="C1363" s="18" t="s">
        <v>15</v>
      </c>
      <c r="D1363" s="16" t="s">
        <v>1266</v>
      </c>
      <c r="E1363" s="19" t="s">
        <v>17</v>
      </c>
      <c r="F1363" s="18">
        <v>20.94</v>
      </c>
      <c r="G1363" s="20">
        <f t="shared" si="303"/>
        <v>16.47</v>
      </c>
      <c r="H1363" s="20">
        <f t="shared" si="304"/>
        <v>398.08000000000004</v>
      </c>
      <c r="I1363" s="20">
        <f t="shared" si="305"/>
        <v>8680.67</v>
      </c>
      <c r="J1363" s="20">
        <v>35.880000000000003</v>
      </c>
      <c r="K1363" s="20">
        <v>4813.2</v>
      </c>
      <c r="L1363" s="20">
        <f t="shared" si="302"/>
        <v>10446.31</v>
      </c>
      <c r="M1363" s="138">
        <f t="shared" ca="1" si="306"/>
        <v>7.7157165251904192E-4</v>
      </c>
    </row>
    <row r="1364" spans="1:13" ht="24" customHeight="1" x14ac:dyDescent="0.2">
      <c r="A1364" s="137" t="s">
        <v>2096</v>
      </c>
      <c r="B1364" s="17" t="s">
        <v>992</v>
      </c>
      <c r="C1364" s="18" t="s">
        <v>15</v>
      </c>
      <c r="D1364" s="16" t="s">
        <v>993</v>
      </c>
      <c r="E1364" s="19" t="s">
        <v>132</v>
      </c>
      <c r="F1364" s="18">
        <v>17.399999999999999</v>
      </c>
      <c r="G1364" s="20">
        <f t="shared" si="303"/>
        <v>16.47</v>
      </c>
      <c r="H1364" s="20">
        <f t="shared" si="304"/>
        <v>49.260000000000005</v>
      </c>
      <c r="I1364" s="20">
        <f t="shared" si="305"/>
        <v>1143.7</v>
      </c>
      <c r="J1364" s="20">
        <v>35.880000000000003</v>
      </c>
      <c r="K1364" s="20">
        <v>4813.2</v>
      </c>
      <c r="L1364" s="20">
        <f t="shared" si="302"/>
        <v>1376.32</v>
      </c>
      <c r="M1364" s="138">
        <f t="shared" ca="1" si="306"/>
        <v>1.0165594327518595E-4</v>
      </c>
    </row>
    <row r="1365" spans="1:13" ht="26.1" customHeight="1" x14ac:dyDescent="0.2">
      <c r="A1365" s="137" t="s">
        <v>2097</v>
      </c>
      <c r="B1365" s="17" t="s">
        <v>254</v>
      </c>
      <c r="C1365" s="18" t="s">
        <v>15</v>
      </c>
      <c r="D1365" s="16" t="s">
        <v>255</v>
      </c>
      <c r="E1365" s="19" t="s">
        <v>169</v>
      </c>
      <c r="F1365" s="18">
        <v>417.33</v>
      </c>
      <c r="G1365" s="20">
        <f t="shared" si="303"/>
        <v>13.740000000000002</v>
      </c>
      <c r="H1365" s="20">
        <f t="shared" si="304"/>
        <v>26.379999999999995</v>
      </c>
      <c r="I1365" s="20">
        <f t="shared" si="305"/>
        <v>16743.27</v>
      </c>
      <c r="J1365" s="20">
        <v>35.880000000000003</v>
      </c>
      <c r="K1365" s="20">
        <v>4813.2</v>
      </c>
      <c r="L1365" s="20">
        <f t="shared" si="302"/>
        <v>20148.849999999999</v>
      </c>
      <c r="M1365" s="138">
        <f t="shared" ca="1" si="306"/>
        <v>1.4882079404936572E-3</v>
      </c>
    </row>
    <row r="1366" spans="1:13" ht="26.1" customHeight="1" x14ac:dyDescent="0.2">
      <c r="A1366" s="137" t="s">
        <v>2098</v>
      </c>
      <c r="B1366" s="17" t="s">
        <v>998</v>
      </c>
      <c r="C1366" s="18" t="s">
        <v>15</v>
      </c>
      <c r="D1366" s="16" t="s">
        <v>999</v>
      </c>
      <c r="E1366" s="19" t="s">
        <v>18</v>
      </c>
      <c r="F1366" s="18">
        <v>14</v>
      </c>
      <c r="G1366" s="20">
        <f t="shared" si="303"/>
        <v>445.17999999999995</v>
      </c>
      <c r="H1366" s="20">
        <f t="shared" si="304"/>
        <v>392.33000000000004</v>
      </c>
      <c r="I1366" s="20">
        <f t="shared" si="305"/>
        <v>11725.14</v>
      </c>
      <c r="J1366" s="20">
        <v>35.880000000000003</v>
      </c>
      <c r="K1366" s="20">
        <v>4813.2</v>
      </c>
      <c r="L1366" s="20">
        <f t="shared" si="302"/>
        <v>14110.03</v>
      </c>
      <c r="M1366" s="138">
        <f t="shared" ca="1" si="306"/>
        <v>1.0421765354649878E-3</v>
      </c>
    </row>
    <row r="1367" spans="1:13" ht="26.1" customHeight="1" x14ac:dyDescent="0.2">
      <c r="A1367" s="140" t="s">
        <v>1490</v>
      </c>
      <c r="B1367" s="24"/>
      <c r="C1367" s="24"/>
      <c r="D1367" s="23" t="s">
        <v>875</v>
      </c>
      <c r="E1367" s="24"/>
      <c r="F1367" s="24"/>
      <c r="G1367" s="24"/>
      <c r="H1367" s="24"/>
      <c r="I1367" s="24"/>
      <c r="J1367" s="25"/>
      <c r="K1367" s="25"/>
      <c r="L1367" s="26">
        <f>SUM(L1368,L1396,L1426,L1443)</f>
        <v>55759.610000000008</v>
      </c>
      <c r="M1367" s="141">
        <f ca="1">SUM(M1368,M1396,M1426,M1443)</f>
        <v>4.1184432044920451E-3</v>
      </c>
    </row>
    <row r="1368" spans="1:13" ht="24" customHeight="1" x14ac:dyDescent="0.2">
      <c r="A1368" s="142" t="s">
        <v>1491</v>
      </c>
      <c r="B1368" s="28"/>
      <c r="C1368" s="28"/>
      <c r="D1368" s="27" t="s">
        <v>1002</v>
      </c>
      <c r="E1368" s="28"/>
      <c r="F1368" s="28"/>
      <c r="G1368" s="28"/>
      <c r="H1368" s="28"/>
      <c r="I1368" s="28"/>
      <c r="J1368" s="29"/>
      <c r="K1368" s="29"/>
      <c r="L1368" s="30">
        <f>SUM(L1369:L1395)</f>
        <v>34411.130000000005</v>
      </c>
      <c r="M1368" s="143">
        <f ca="1">SUM(M1369:M1395)</f>
        <v>2.5416297658357426E-3</v>
      </c>
    </row>
    <row r="1369" spans="1:13" ht="24" customHeight="1" x14ac:dyDescent="0.2">
      <c r="A1369" s="137" t="s">
        <v>1492</v>
      </c>
      <c r="B1369" s="17" t="s">
        <v>1272</v>
      </c>
      <c r="C1369" s="18" t="s">
        <v>15</v>
      </c>
      <c r="D1369" s="16" t="s">
        <v>1273</v>
      </c>
      <c r="E1369" s="19" t="s">
        <v>18</v>
      </c>
      <c r="F1369" s="18">
        <v>8</v>
      </c>
      <c r="G1369" s="20">
        <f t="shared" ref="G1369:G1395" si="307">VLOOKUP(A1369,ORCA,11,0)</f>
        <v>61.73</v>
      </c>
      <c r="H1369" s="20">
        <f t="shared" ref="H1369:H1395" si="308">VLOOKUP(A1369,ORCA,12,0)</f>
        <v>229.33</v>
      </c>
      <c r="I1369" s="20">
        <f t="shared" ref="I1369:I1395" si="309">TRUNC((G1369+H1369)*F1369,2)</f>
        <v>2328.48</v>
      </c>
      <c r="J1369" s="20">
        <v>35.880000000000003</v>
      </c>
      <c r="K1369" s="20">
        <v>4813.2</v>
      </c>
      <c r="L1369" s="20">
        <f t="shared" ref="L1369:L1432" si="310">TRUNC((I1369*(1+$M$6)),2)</f>
        <v>2802.09</v>
      </c>
      <c r="M1369" s="138">
        <f t="shared" ref="M1369:M1395" ca="1" si="311">L1369/L$1838</f>
        <v>2.0696429761390216E-4</v>
      </c>
    </row>
    <row r="1370" spans="1:13" ht="26.1" customHeight="1" x14ac:dyDescent="0.2">
      <c r="A1370" s="137" t="s">
        <v>1493</v>
      </c>
      <c r="B1370" s="17" t="s">
        <v>1275</v>
      </c>
      <c r="C1370" s="18" t="s">
        <v>15</v>
      </c>
      <c r="D1370" s="16" t="s">
        <v>1276</v>
      </c>
      <c r="E1370" s="19" t="s">
        <v>18</v>
      </c>
      <c r="F1370" s="18">
        <v>8</v>
      </c>
      <c r="G1370" s="20">
        <f t="shared" si="307"/>
        <v>53.18</v>
      </c>
      <c r="H1370" s="20">
        <f t="shared" si="308"/>
        <v>291.34999999999997</v>
      </c>
      <c r="I1370" s="20">
        <f t="shared" si="309"/>
        <v>2756.24</v>
      </c>
      <c r="J1370" s="20">
        <v>35.880000000000003</v>
      </c>
      <c r="K1370" s="20">
        <v>4813.2</v>
      </c>
      <c r="L1370" s="20">
        <f t="shared" si="310"/>
        <v>3316.85</v>
      </c>
      <c r="M1370" s="138">
        <f t="shared" ca="1" si="311"/>
        <v>2.449848258052637E-4</v>
      </c>
    </row>
    <row r="1371" spans="1:13" ht="24" customHeight="1" x14ac:dyDescent="0.2">
      <c r="A1371" s="137" t="s">
        <v>1494</v>
      </c>
      <c r="B1371" s="17" t="s">
        <v>1007</v>
      </c>
      <c r="C1371" s="18" t="s">
        <v>15</v>
      </c>
      <c r="D1371" s="16" t="s">
        <v>1008</v>
      </c>
      <c r="E1371" s="19" t="s">
        <v>1009</v>
      </c>
      <c r="F1371" s="18">
        <v>8</v>
      </c>
      <c r="G1371" s="20">
        <f t="shared" si="307"/>
        <v>6.52</v>
      </c>
      <c r="H1371" s="20">
        <f t="shared" si="308"/>
        <v>4.4700000000000006</v>
      </c>
      <c r="I1371" s="20">
        <f t="shared" si="309"/>
        <v>87.92</v>
      </c>
      <c r="J1371" s="20">
        <v>35.880000000000003</v>
      </c>
      <c r="K1371" s="20">
        <v>4813.2</v>
      </c>
      <c r="L1371" s="20">
        <f t="shared" si="310"/>
        <v>105.8</v>
      </c>
      <c r="M1371" s="138">
        <f t="shared" ca="1" si="311"/>
        <v>7.8144608801112187E-6</v>
      </c>
    </row>
    <row r="1372" spans="1:13" ht="26.1" customHeight="1" x14ac:dyDescent="0.2">
      <c r="A1372" s="137" t="s">
        <v>1495</v>
      </c>
      <c r="B1372" s="17" t="s">
        <v>1016</v>
      </c>
      <c r="C1372" s="18" t="s">
        <v>15</v>
      </c>
      <c r="D1372" s="16" t="s">
        <v>1017</v>
      </c>
      <c r="E1372" s="19" t="s">
        <v>18</v>
      </c>
      <c r="F1372" s="18">
        <v>8</v>
      </c>
      <c r="G1372" s="20">
        <f t="shared" si="307"/>
        <v>4.8900000000000006</v>
      </c>
      <c r="H1372" s="20">
        <f t="shared" si="308"/>
        <v>145.23000000000002</v>
      </c>
      <c r="I1372" s="20">
        <f t="shared" si="309"/>
        <v>1200.96</v>
      </c>
      <c r="J1372" s="20">
        <v>35.880000000000003</v>
      </c>
      <c r="K1372" s="20">
        <v>4813.2</v>
      </c>
      <c r="L1372" s="20">
        <f t="shared" si="310"/>
        <v>1445.23</v>
      </c>
      <c r="M1372" s="138">
        <f t="shared" ca="1" si="311"/>
        <v>1.0674568334369696E-4</v>
      </c>
    </row>
    <row r="1373" spans="1:13" ht="24" customHeight="1" x14ac:dyDescent="0.2">
      <c r="A1373" s="137" t="s">
        <v>1496</v>
      </c>
      <c r="B1373" s="17" t="s">
        <v>1010</v>
      </c>
      <c r="C1373" s="18" t="s">
        <v>15</v>
      </c>
      <c r="D1373" s="16" t="s">
        <v>1011</v>
      </c>
      <c r="E1373" s="19" t="s">
        <v>18</v>
      </c>
      <c r="F1373" s="18">
        <v>8</v>
      </c>
      <c r="G1373" s="20">
        <f t="shared" si="307"/>
        <v>10.45</v>
      </c>
      <c r="H1373" s="20">
        <f t="shared" si="308"/>
        <v>10.5</v>
      </c>
      <c r="I1373" s="20">
        <f t="shared" si="309"/>
        <v>167.6</v>
      </c>
      <c r="J1373" s="20">
        <v>35.880000000000003</v>
      </c>
      <c r="K1373" s="20">
        <v>4813.2</v>
      </c>
      <c r="L1373" s="20">
        <f t="shared" si="310"/>
        <v>201.68</v>
      </c>
      <c r="M1373" s="138">
        <f t="shared" ca="1" si="311"/>
        <v>1.4896223726850954E-5</v>
      </c>
    </row>
    <row r="1374" spans="1:13" ht="26.1" customHeight="1" x14ac:dyDescent="0.2">
      <c r="A1374" s="137" t="s">
        <v>1497</v>
      </c>
      <c r="B1374" s="17" t="s">
        <v>1012</v>
      </c>
      <c r="C1374" s="18" t="s">
        <v>15</v>
      </c>
      <c r="D1374" s="16" t="s">
        <v>1013</v>
      </c>
      <c r="E1374" s="19" t="s">
        <v>18</v>
      </c>
      <c r="F1374" s="18">
        <v>8</v>
      </c>
      <c r="G1374" s="20">
        <f t="shared" si="307"/>
        <v>4.5599999999999996</v>
      </c>
      <c r="H1374" s="20">
        <f t="shared" si="308"/>
        <v>32.5</v>
      </c>
      <c r="I1374" s="20">
        <f t="shared" si="309"/>
        <v>296.48</v>
      </c>
      <c r="J1374" s="20">
        <v>35.880000000000003</v>
      </c>
      <c r="K1374" s="20">
        <v>4813.2</v>
      </c>
      <c r="L1374" s="20">
        <f t="shared" si="310"/>
        <v>356.78</v>
      </c>
      <c r="M1374" s="138">
        <f t="shared" ca="1" si="311"/>
        <v>2.6352016567165223E-5</v>
      </c>
    </row>
    <row r="1375" spans="1:13" ht="26.1" customHeight="1" x14ac:dyDescent="0.2">
      <c r="A1375" s="137" t="s">
        <v>1498</v>
      </c>
      <c r="B1375" s="17" t="s">
        <v>1018</v>
      </c>
      <c r="C1375" s="18" t="s">
        <v>26</v>
      </c>
      <c r="D1375" s="16" t="s">
        <v>1019</v>
      </c>
      <c r="E1375" s="19" t="s">
        <v>331</v>
      </c>
      <c r="F1375" s="18">
        <v>8</v>
      </c>
      <c r="G1375" s="20">
        <f t="shared" si="307"/>
        <v>9.41</v>
      </c>
      <c r="H1375" s="20">
        <f t="shared" si="308"/>
        <v>19.059999999999999</v>
      </c>
      <c r="I1375" s="20">
        <f t="shared" si="309"/>
        <v>227.76</v>
      </c>
      <c r="J1375" s="20">
        <v>35.880000000000003</v>
      </c>
      <c r="K1375" s="20">
        <v>4813.2</v>
      </c>
      <c r="L1375" s="20">
        <f t="shared" si="310"/>
        <v>274.08</v>
      </c>
      <c r="M1375" s="138">
        <f t="shared" ca="1" si="311"/>
        <v>2.0243737599441238E-5</v>
      </c>
    </row>
    <row r="1376" spans="1:13" ht="39" customHeight="1" x14ac:dyDescent="0.2">
      <c r="A1376" s="137" t="s">
        <v>1499</v>
      </c>
      <c r="B1376" s="17" t="s">
        <v>1003</v>
      </c>
      <c r="C1376" s="18" t="s">
        <v>26</v>
      </c>
      <c r="D1376" s="16" t="s">
        <v>1004</v>
      </c>
      <c r="E1376" s="19" t="s">
        <v>331</v>
      </c>
      <c r="F1376" s="18">
        <v>4</v>
      </c>
      <c r="G1376" s="20">
        <f t="shared" si="307"/>
        <v>37.769999999999996</v>
      </c>
      <c r="H1376" s="20">
        <f t="shared" si="308"/>
        <v>732.61</v>
      </c>
      <c r="I1376" s="20">
        <f t="shared" si="309"/>
        <v>3081.52</v>
      </c>
      <c r="J1376" s="20">
        <v>35.880000000000003</v>
      </c>
      <c r="K1376" s="20">
        <v>4813.2</v>
      </c>
      <c r="L1376" s="20">
        <f t="shared" si="310"/>
        <v>3708.3</v>
      </c>
      <c r="M1376" s="138">
        <f t="shared" ca="1" si="311"/>
        <v>2.7389759245478672E-4</v>
      </c>
    </row>
    <row r="1377" spans="1:13" ht="26.1" customHeight="1" x14ac:dyDescent="0.2">
      <c r="A1377" s="137" t="s">
        <v>1500</v>
      </c>
      <c r="B1377" s="17" t="s">
        <v>1005</v>
      </c>
      <c r="C1377" s="18" t="s">
        <v>15</v>
      </c>
      <c r="D1377" s="16" t="s">
        <v>1006</v>
      </c>
      <c r="E1377" s="19" t="s">
        <v>54</v>
      </c>
      <c r="F1377" s="18">
        <v>4</v>
      </c>
      <c r="G1377" s="20">
        <f t="shared" si="307"/>
        <v>53.18</v>
      </c>
      <c r="H1377" s="20">
        <f t="shared" si="308"/>
        <v>391.78</v>
      </c>
      <c r="I1377" s="20">
        <f t="shared" si="309"/>
        <v>1779.84</v>
      </c>
      <c r="J1377" s="20">
        <v>35.880000000000003</v>
      </c>
      <c r="K1377" s="20">
        <v>4813.2</v>
      </c>
      <c r="L1377" s="20">
        <f t="shared" si="310"/>
        <v>2141.85</v>
      </c>
      <c r="M1377" s="138">
        <f t="shared" ca="1" si="311"/>
        <v>1.5819851640894343E-4</v>
      </c>
    </row>
    <row r="1378" spans="1:13" ht="24" customHeight="1" x14ac:dyDescent="0.2">
      <c r="A1378" s="137" t="s">
        <v>1501</v>
      </c>
      <c r="B1378" s="17" t="s">
        <v>1007</v>
      </c>
      <c r="C1378" s="18" t="s">
        <v>15</v>
      </c>
      <c r="D1378" s="16" t="s">
        <v>1008</v>
      </c>
      <c r="E1378" s="19" t="s">
        <v>1009</v>
      </c>
      <c r="F1378" s="18">
        <v>4</v>
      </c>
      <c r="G1378" s="20">
        <f t="shared" si="307"/>
        <v>6.52</v>
      </c>
      <c r="H1378" s="20">
        <f t="shared" si="308"/>
        <v>4.4700000000000006</v>
      </c>
      <c r="I1378" s="20">
        <f t="shared" si="309"/>
        <v>43.96</v>
      </c>
      <c r="J1378" s="20">
        <v>35.880000000000003</v>
      </c>
      <c r="K1378" s="20">
        <v>4813.2</v>
      </c>
      <c r="L1378" s="20">
        <f t="shared" si="310"/>
        <v>52.9</v>
      </c>
      <c r="M1378" s="138">
        <f t="shared" ca="1" si="311"/>
        <v>3.9072304400556093E-6</v>
      </c>
    </row>
    <row r="1379" spans="1:13" ht="26.1" customHeight="1" x14ac:dyDescent="0.2">
      <c r="A1379" s="137" t="s">
        <v>1502</v>
      </c>
      <c r="B1379" s="17" t="s">
        <v>1016</v>
      </c>
      <c r="C1379" s="18" t="s">
        <v>15</v>
      </c>
      <c r="D1379" s="16" t="s">
        <v>1017</v>
      </c>
      <c r="E1379" s="19" t="s">
        <v>18</v>
      </c>
      <c r="F1379" s="18">
        <v>4</v>
      </c>
      <c r="G1379" s="20">
        <f t="shared" si="307"/>
        <v>4.8900000000000006</v>
      </c>
      <c r="H1379" s="20">
        <f t="shared" si="308"/>
        <v>145.23000000000002</v>
      </c>
      <c r="I1379" s="20">
        <f t="shared" si="309"/>
        <v>600.48</v>
      </c>
      <c r="J1379" s="20">
        <v>35.880000000000003</v>
      </c>
      <c r="K1379" s="20">
        <v>4813.2</v>
      </c>
      <c r="L1379" s="20">
        <f t="shared" si="310"/>
        <v>722.61</v>
      </c>
      <c r="M1379" s="138">
        <f t="shared" ca="1" si="311"/>
        <v>5.3372472368404242E-5</v>
      </c>
    </row>
    <row r="1380" spans="1:13" ht="24" customHeight="1" x14ac:dyDescent="0.2">
      <c r="A1380" s="137" t="s">
        <v>1503</v>
      </c>
      <c r="B1380" s="17" t="s">
        <v>1010</v>
      </c>
      <c r="C1380" s="18" t="s">
        <v>15</v>
      </c>
      <c r="D1380" s="16" t="s">
        <v>1011</v>
      </c>
      <c r="E1380" s="19" t="s">
        <v>18</v>
      </c>
      <c r="F1380" s="18">
        <v>4</v>
      </c>
      <c r="G1380" s="20">
        <f t="shared" si="307"/>
        <v>10.45</v>
      </c>
      <c r="H1380" s="20">
        <f t="shared" si="308"/>
        <v>10.5</v>
      </c>
      <c r="I1380" s="20">
        <f t="shared" si="309"/>
        <v>83.8</v>
      </c>
      <c r="J1380" s="20">
        <v>35.880000000000003</v>
      </c>
      <c r="K1380" s="20">
        <v>4813.2</v>
      </c>
      <c r="L1380" s="20">
        <f t="shared" si="310"/>
        <v>100.84</v>
      </c>
      <c r="M1380" s="138">
        <f t="shared" ca="1" si="311"/>
        <v>7.4481118634254768E-6</v>
      </c>
    </row>
    <row r="1381" spans="1:13" ht="26.1" customHeight="1" x14ac:dyDescent="0.2">
      <c r="A1381" s="137" t="s">
        <v>1504</v>
      </c>
      <c r="B1381" s="17" t="s">
        <v>1012</v>
      </c>
      <c r="C1381" s="18" t="s">
        <v>15</v>
      </c>
      <c r="D1381" s="16" t="s">
        <v>1013</v>
      </c>
      <c r="E1381" s="19" t="s">
        <v>18</v>
      </c>
      <c r="F1381" s="18">
        <v>4</v>
      </c>
      <c r="G1381" s="20">
        <f t="shared" si="307"/>
        <v>4.5599999999999996</v>
      </c>
      <c r="H1381" s="20">
        <f t="shared" si="308"/>
        <v>32.5</v>
      </c>
      <c r="I1381" s="20">
        <f t="shared" si="309"/>
        <v>148.24</v>
      </c>
      <c r="J1381" s="20">
        <v>35.880000000000003</v>
      </c>
      <c r="K1381" s="20">
        <v>4813.2</v>
      </c>
      <c r="L1381" s="20">
        <f t="shared" si="310"/>
        <v>178.39</v>
      </c>
      <c r="M1381" s="138">
        <f t="shared" ca="1" si="311"/>
        <v>1.3176008283582612E-5</v>
      </c>
    </row>
    <row r="1382" spans="1:13" ht="26.1" customHeight="1" x14ac:dyDescent="0.2">
      <c r="A1382" s="137" t="s">
        <v>1505</v>
      </c>
      <c r="B1382" s="17" t="s">
        <v>1018</v>
      </c>
      <c r="C1382" s="18" t="s">
        <v>26</v>
      </c>
      <c r="D1382" s="16" t="s">
        <v>1019</v>
      </c>
      <c r="E1382" s="19" t="s">
        <v>331</v>
      </c>
      <c r="F1382" s="18">
        <v>4</v>
      </c>
      <c r="G1382" s="20">
        <f t="shared" si="307"/>
        <v>9.41</v>
      </c>
      <c r="H1382" s="20">
        <f t="shared" si="308"/>
        <v>19.059999999999999</v>
      </c>
      <c r="I1382" s="20">
        <f t="shared" si="309"/>
        <v>113.88</v>
      </c>
      <c r="J1382" s="20">
        <v>35.880000000000003</v>
      </c>
      <c r="K1382" s="20">
        <v>4813.2</v>
      </c>
      <c r="L1382" s="20">
        <f t="shared" si="310"/>
        <v>137.04</v>
      </c>
      <c r="M1382" s="138">
        <f t="shared" ca="1" si="311"/>
        <v>1.0121868799720619E-5</v>
      </c>
    </row>
    <row r="1383" spans="1:13" ht="24" customHeight="1" x14ac:dyDescent="0.2">
      <c r="A1383" s="137" t="s">
        <v>1506</v>
      </c>
      <c r="B1383" s="17" t="s">
        <v>1289</v>
      </c>
      <c r="C1383" s="18" t="s">
        <v>15</v>
      </c>
      <c r="D1383" s="16" t="s">
        <v>1290</v>
      </c>
      <c r="E1383" s="19" t="s">
        <v>18</v>
      </c>
      <c r="F1383" s="18">
        <v>12</v>
      </c>
      <c r="G1383" s="20">
        <f t="shared" si="307"/>
        <v>8.16</v>
      </c>
      <c r="H1383" s="20">
        <f t="shared" si="308"/>
        <v>47.84</v>
      </c>
      <c r="I1383" s="20">
        <f t="shared" si="309"/>
        <v>672</v>
      </c>
      <c r="J1383" s="20">
        <v>35.880000000000003</v>
      </c>
      <c r="K1383" s="20">
        <v>4813.2</v>
      </c>
      <c r="L1383" s="20">
        <f t="shared" si="310"/>
        <v>808.68</v>
      </c>
      <c r="M1383" s="138">
        <f t="shared" ca="1" si="311"/>
        <v>5.9729661857545756E-5</v>
      </c>
    </row>
    <row r="1384" spans="1:13" ht="26.1" customHeight="1" x14ac:dyDescent="0.2">
      <c r="A1384" s="137" t="s">
        <v>1507</v>
      </c>
      <c r="B1384" s="17" t="s">
        <v>1027</v>
      </c>
      <c r="C1384" s="18" t="s">
        <v>26</v>
      </c>
      <c r="D1384" s="16" t="s">
        <v>1028</v>
      </c>
      <c r="E1384" s="19" t="s">
        <v>331</v>
      </c>
      <c r="F1384" s="18">
        <v>12</v>
      </c>
      <c r="G1384" s="20">
        <f t="shared" si="307"/>
        <v>2.5099999999999998</v>
      </c>
      <c r="H1384" s="20">
        <f t="shared" si="308"/>
        <v>7.4700000000000006</v>
      </c>
      <c r="I1384" s="20">
        <f t="shared" si="309"/>
        <v>119.76</v>
      </c>
      <c r="J1384" s="20">
        <v>35.880000000000003</v>
      </c>
      <c r="K1384" s="20">
        <v>4813.2</v>
      </c>
      <c r="L1384" s="20">
        <f t="shared" si="310"/>
        <v>144.11000000000001</v>
      </c>
      <c r="M1384" s="138">
        <f t="shared" ca="1" si="311"/>
        <v>1.06440638698755E-5</v>
      </c>
    </row>
    <row r="1385" spans="1:13" ht="24" customHeight="1" x14ac:dyDescent="0.2">
      <c r="A1385" s="137" t="s">
        <v>1508</v>
      </c>
      <c r="B1385" s="17" t="s">
        <v>1029</v>
      </c>
      <c r="C1385" s="18" t="s">
        <v>15</v>
      </c>
      <c r="D1385" s="16" t="s">
        <v>1030</v>
      </c>
      <c r="E1385" s="19" t="s">
        <v>18</v>
      </c>
      <c r="F1385" s="18">
        <v>12</v>
      </c>
      <c r="G1385" s="20">
        <f t="shared" si="307"/>
        <v>6.52</v>
      </c>
      <c r="H1385" s="20">
        <f t="shared" si="308"/>
        <v>56.980000000000004</v>
      </c>
      <c r="I1385" s="20">
        <f t="shared" si="309"/>
        <v>762</v>
      </c>
      <c r="J1385" s="20">
        <v>35.880000000000003</v>
      </c>
      <c r="K1385" s="20">
        <v>4813.2</v>
      </c>
      <c r="L1385" s="20">
        <f t="shared" si="310"/>
        <v>916.99</v>
      </c>
      <c r="M1385" s="138">
        <f t="shared" ca="1" si="311"/>
        <v>6.7729513066665286E-5</v>
      </c>
    </row>
    <row r="1386" spans="1:13" ht="26.1" customHeight="1" x14ac:dyDescent="0.2">
      <c r="A1386" s="137" t="s">
        <v>1509</v>
      </c>
      <c r="B1386" s="17" t="s">
        <v>1033</v>
      </c>
      <c r="C1386" s="18" t="s">
        <v>15</v>
      </c>
      <c r="D1386" s="16" t="s">
        <v>1034</v>
      </c>
      <c r="E1386" s="19" t="s">
        <v>18</v>
      </c>
      <c r="F1386" s="18">
        <v>12</v>
      </c>
      <c r="G1386" s="20">
        <f t="shared" si="307"/>
        <v>4.8900000000000006</v>
      </c>
      <c r="H1386" s="20">
        <f t="shared" si="308"/>
        <v>63.7</v>
      </c>
      <c r="I1386" s="20">
        <f t="shared" si="309"/>
        <v>823.08</v>
      </c>
      <c r="J1386" s="20">
        <v>35.880000000000003</v>
      </c>
      <c r="K1386" s="20">
        <v>4813.2</v>
      </c>
      <c r="L1386" s="20">
        <f t="shared" si="310"/>
        <v>990.49</v>
      </c>
      <c r="M1386" s="138">
        <f t="shared" ca="1" si="311"/>
        <v>7.3158273696988298E-5</v>
      </c>
    </row>
    <row r="1387" spans="1:13" ht="24" customHeight="1" x14ac:dyDescent="0.2">
      <c r="A1387" s="137" t="s">
        <v>1510</v>
      </c>
      <c r="B1387" s="17" t="s">
        <v>1035</v>
      </c>
      <c r="C1387" s="18" t="s">
        <v>15</v>
      </c>
      <c r="D1387" s="16" t="s">
        <v>1036</v>
      </c>
      <c r="E1387" s="19" t="s">
        <v>54</v>
      </c>
      <c r="F1387" s="18">
        <v>12</v>
      </c>
      <c r="G1387" s="20">
        <f t="shared" si="307"/>
        <v>12.73</v>
      </c>
      <c r="H1387" s="20">
        <f t="shared" si="308"/>
        <v>82.089999999999989</v>
      </c>
      <c r="I1387" s="20">
        <f t="shared" si="309"/>
        <v>1137.8399999999999</v>
      </c>
      <c r="J1387" s="20">
        <v>35.880000000000003</v>
      </c>
      <c r="K1387" s="20">
        <v>4813.2</v>
      </c>
      <c r="L1387" s="20">
        <f t="shared" si="310"/>
        <v>1369.27</v>
      </c>
      <c r="M1387" s="138">
        <f t="shared" ca="1" si="311"/>
        <v>1.0113522541880804E-4</v>
      </c>
    </row>
    <row r="1388" spans="1:13" ht="90.95" customHeight="1" x14ac:dyDescent="0.2">
      <c r="A1388" s="137" t="s">
        <v>1511</v>
      </c>
      <c r="B1388" s="17" t="s">
        <v>1302</v>
      </c>
      <c r="C1388" s="18" t="s">
        <v>167</v>
      </c>
      <c r="D1388" s="16" t="s">
        <v>1303</v>
      </c>
      <c r="E1388" s="19" t="s">
        <v>331</v>
      </c>
      <c r="F1388" s="18">
        <v>4</v>
      </c>
      <c r="G1388" s="20">
        <f t="shared" si="307"/>
        <v>0</v>
      </c>
      <c r="H1388" s="20">
        <f t="shared" si="308"/>
        <v>533.13</v>
      </c>
      <c r="I1388" s="20">
        <f t="shared" si="309"/>
        <v>2132.52</v>
      </c>
      <c r="J1388" s="20">
        <v>35.880000000000003</v>
      </c>
      <c r="K1388" s="20">
        <v>4813.2</v>
      </c>
      <c r="L1388" s="20">
        <f t="shared" si="310"/>
        <v>2566.27</v>
      </c>
      <c r="M1388" s="138">
        <f t="shared" ca="1" si="311"/>
        <v>1.8954646996978278E-4</v>
      </c>
    </row>
    <row r="1389" spans="1:13" ht="26.1" customHeight="1" x14ac:dyDescent="0.2">
      <c r="A1389" s="137" t="s">
        <v>1512</v>
      </c>
      <c r="B1389" s="17" t="s">
        <v>1051</v>
      </c>
      <c r="C1389" s="18" t="s">
        <v>15</v>
      </c>
      <c r="D1389" s="16" t="s">
        <v>1052</v>
      </c>
      <c r="E1389" s="19" t="s">
        <v>18</v>
      </c>
      <c r="F1389" s="18">
        <v>4</v>
      </c>
      <c r="G1389" s="20">
        <f t="shared" si="307"/>
        <v>6.52</v>
      </c>
      <c r="H1389" s="20">
        <f t="shared" si="308"/>
        <v>44.7</v>
      </c>
      <c r="I1389" s="20">
        <f t="shared" si="309"/>
        <v>204.88</v>
      </c>
      <c r="J1389" s="20">
        <v>35.880000000000003</v>
      </c>
      <c r="K1389" s="20">
        <v>4813.2</v>
      </c>
      <c r="L1389" s="20">
        <f t="shared" si="310"/>
        <v>246.55</v>
      </c>
      <c r="M1389" s="138">
        <f t="shared" ca="1" si="311"/>
        <v>1.8210352835457669E-5</v>
      </c>
    </row>
    <row r="1390" spans="1:13" ht="24" customHeight="1" x14ac:dyDescent="0.2">
      <c r="A1390" s="137" t="s">
        <v>1513</v>
      </c>
      <c r="B1390" s="17" t="s">
        <v>1053</v>
      </c>
      <c r="C1390" s="18" t="s">
        <v>15</v>
      </c>
      <c r="D1390" s="16" t="s">
        <v>1054</v>
      </c>
      <c r="E1390" s="19" t="s">
        <v>18</v>
      </c>
      <c r="F1390" s="18">
        <v>6</v>
      </c>
      <c r="G1390" s="20">
        <f t="shared" si="307"/>
        <v>19.920000000000002</v>
      </c>
      <c r="H1390" s="20">
        <f t="shared" si="308"/>
        <v>71.039999999999992</v>
      </c>
      <c r="I1390" s="20">
        <f t="shared" si="309"/>
        <v>545.76</v>
      </c>
      <c r="J1390" s="20">
        <v>35.880000000000003</v>
      </c>
      <c r="K1390" s="20">
        <v>4813.2</v>
      </c>
      <c r="L1390" s="20">
        <f t="shared" si="310"/>
        <v>656.76</v>
      </c>
      <c r="M1390" s="138">
        <f t="shared" ca="1" si="311"/>
        <v>4.8508746007767906E-5</v>
      </c>
    </row>
    <row r="1391" spans="1:13" ht="24" customHeight="1" x14ac:dyDescent="0.2">
      <c r="A1391" s="137" t="s">
        <v>1514</v>
      </c>
      <c r="B1391" s="17" t="s">
        <v>1055</v>
      </c>
      <c r="C1391" s="18" t="s">
        <v>15</v>
      </c>
      <c r="D1391" s="16" t="s">
        <v>1056</v>
      </c>
      <c r="E1391" s="19" t="s">
        <v>18</v>
      </c>
      <c r="F1391" s="18">
        <v>4</v>
      </c>
      <c r="G1391" s="20">
        <f t="shared" si="307"/>
        <v>31.020000000000003</v>
      </c>
      <c r="H1391" s="20">
        <f t="shared" si="308"/>
        <v>148.42999999999998</v>
      </c>
      <c r="I1391" s="20">
        <f t="shared" si="309"/>
        <v>717.8</v>
      </c>
      <c r="J1391" s="20">
        <v>35.880000000000003</v>
      </c>
      <c r="K1391" s="20">
        <v>4813.2</v>
      </c>
      <c r="L1391" s="20">
        <f t="shared" si="310"/>
        <v>863.8</v>
      </c>
      <c r="M1391" s="138">
        <f t="shared" ca="1" si="311"/>
        <v>6.3800863026843775E-5</v>
      </c>
    </row>
    <row r="1392" spans="1:13" ht="26.1" customHeight="1" x14ac:dyDescent="0.2">
      <c r="A1392" s="137" t="s">
        <v>1515</v>
      </c>
      <c r="B1392" s="17" t="s">
        <v>1519</v>
      </c>
      <c r="C1392" s="18" t="s">
        <v>26</v>
      </c>
      <c r="D1392" s="16" t="s">
        <v>1520</v>
      </c>
      <c r="E1392" s="19" t="s">
        <v>331</v>
      </c>
      <c r="F1392" s="18">
        <v>8</v>
      </c>
      <c r="G1392" s="20">
        <f t="shared" si="307"/>
        <v>4.3899999999999997</v>
      </c>
      <c r="H1392" s="20">
        <f t="shared" si="308"/>
        <v>205.3</v>
      </c>
      <c r="I1392" s="20">
        <f t="shared" si="309"/>
        <v>1677.52</v>
      </c>
      <c r="J1392" s="20">
        <v>35.880000000000003</v>
      </c>
      <c r="K1392" s="20">
        <v>4813.2</v>
      </c>
      <c r="L1392" s="20">
        <f t="shared" si="310"/>
        <v>2018.72</v>
      </c>
      <c r="M1392" s="138">
        <f t="shared" ca="1" si="311"/>
        <v>1.4910404979109757E-4</v>
      </c>
    </row>
    <row r="1393" spans="1:13" ht="51.95" customHeight="1" x14ac:dyDescent="0.2">
      <c r="A1393" s="137" t="s">
        <v>1516</v>
      </c>
      <c r="B1393" s="17" t="s">
        <v>1353</v>
      </c>
      <c r="C1393" s="18" t="s">
        <v>26</v>
      </c>
      <c r="D1393" s="16" t="s">
        <v>1354</v>
      </c>
      <c r="E1393" s="19" t="s">
        <v>331</v>
      </c>
      <c r="F1393" s="18">
        <v>8</v>
      </c>
      <c r="G1393" s="20">
        <f t="shared" si="307"/>
        <v>12.870000000000001</v>
      </c>
      <c r="H1393" s="20">
        <f t="shared" si="308"/>
        <v>274.27</v>
      </c>
      <c r="I1393" s="20">
        <f t="shared" si="309"/>
        <v>2297.12</v>
      </c>
      <c r="J1393" s="20">
        <v>35.880000000000003</v>
      </c>
      <c r="K1393" s="20">
        <v>4813.2</v>
      </c>
      <c r="L1393" s="20">
        <f t="shared" si="310"/>
        <v>2764.35</v>
      </c>
      <c r="M1393" s="138">
        <f t="shared" ca="1" si="311"/>
        <v>2.0417679521678118E-4</v>
      </c>
    </row>
    <row r="1394" spans="1:13" ht="24" customHeight="1" x14ac:dyDescent="0.2">
      <c r="A1394" s="137" t="s">
        <v>1517</v>
      </c>
      <c r="B1394" s="17" t="s">
        <v>1356</v>
      </c>
      <c r="C1394" s="18" t="s">
        <v>15</v>
      </c>
      <c r="D1394" s="16" t="s">
        <v>1357</v>
      </c>
      <c r="E1394" s="19" t="s">
        <v>18</v>
      </c>
      <c r="F1394" s="18">
        <v>8</v>
      </c>
      <c r="G1394" s="20">
        <f t="shared" si="307"/>
        <v>17.63</v>
      </c>
      <c r="H1394" s="20">
        <f t="shared" si="308"/>
        <v>42.97</v>
      </c>
      <c r="I1394" s="20">
        <f t="shared" si="309"/>
        <v>484.8</v>
      </c>
      <c r="J1394" s="20">
        <v>35.880000000000003</v>
      </c>
      <c r="K1394" s="20">
        <v>4813.2</v>
      </c>
      <c r="L1394" s="20">
        <f t="shared" si="310"/>
        <v>583.4</v>
      </c>
      <c r="M1394" s="138">
        <f t="shared" ca="1" si="311"/>
        <v>4.3090325873883605E-5</v>
      </c>
    </row>
    <row r="1395" spans="1:13" ht="24" customHeight="1" x14ac:dyDescent="0.2">
      <c r="A1395" s="137" t="s">
        <v>1518</v>
      </c>
      <c r="B1395" s="17" t="s">
        <v>1359</v>
      </c>
      <c r="C1395" s="18" t="s">
        <v>15</v>
      </c>
      <c r="D1395" s="16" t="s">
        <v>1360</v>
      </c>
      <c r="E1395" s="19" t="s">
        <v>18</v>
      </c>
      <c r="F1395" s="18">
        <v>8</v>
      </c>
      <c r="G1395" s="20">
        <f t="shared" si="307"/>
        <v>37.56</v>
      </c>
      <c r="H1395" s="20">
        <f t="shared" si="308"/>
        <v>475.29</v>
      </c>
      <c r="I1395" s="20">
        <f t="shared" si="309"/>
        <v>4102.8</v>
      </c>
      <c r="J1395" s="20">
        <v>35.880000000000003</v>
      </c>
      <c r="K1395" s="20">
        <v>4813.2</v>
      </c>
      <c r="L1395" s="20">
        <f t="shared" si="310"/>
        <v>4937.3</v>
      </c>
      <c r="M1395" s="138">
        <f t="shared" ca="1" si="311"/>
        <v>3.6467237904889532E-4</v>
      </c>
    </row>
    <row r="1396" spans="1:13" ht="25.5" customHeight="1" x14ac:dyDescent="0.2">
      <c r="A1396" s="142" t="s">
        <v>1521</v>
      </c>
      <c r="B1396" s="28"/>
      <c r="C1396" s="28"/>
      <c r="D1396" s="27" t="s">
        <v>227</v>
      </c>
      <c r="E1396" s="28"/>
      <c r="F1396" s="28"/>
      <c r="G1396" s="28"/>
      <c r="H1396" s="28"/>
      <c r="I1396" s="28"/>
      <c r="J1396" s="29"/>
      <c r="K1396" s="29"/>
      <c r="L1396" s="30">
        <f>SUM(L1397:L1425)</f>
        <v>11983.940000000004</v>
      </c>
      <c r="M1396" s="143">
        <f ca="1">SUM(M1397:M1425)</f>
        <v>8.8514206351228788E-4</v>
      </c>
    </row>
    <row r="1397" spans="1:13" ht="24" customHeight="1" x14ac:dyDescent="0.2">
      <c r="A1397" s="137" t="s">
        <v>1522</v>
      </c>
      <c r="B1397" s="17" t="s">
        <v>1061</v>
      </c>
      <c r="C1397" s="18" t="s">
        <v>15</v>
      </c>
      <c r="D1397" s="16" t="s">
        <v>1062</v>
      </c>
      <c r="E1397" s="19" t="s">
        <v>169</v>
      </c>
      <c r="F1397" s="18">
        <v>38</v>
      </c>
      <c r="G1397" s="20">
        <f t="shared" ref="G1397:G1425" si="312">VLOOKUP(A1397,ORCA,11,0)</f>
        <v>3.91</v>
      </c>
      <c r="H1397" s="20">
        <f t="shared" ref="H1397:H1425" si="313">VLOOKUP(A1397,ORCA,12,0)</f>
        <v>3.6799999999999997</v>
      </c>
      <c r="I1397" s="20">
        <f t="shared" ref="I1397:I1425" si="314">TRUNC((G1397+H1397)*F1397,2)</f>
        <v>288.42</v>
      </c>
      <c r="J1397" s="20">
        <v>35.880000000000003</v>
      </c>
      <c r="K1397" s="20">
        <v>4813.2</v>
      </c>
      <c r="L1397" s="20">
        <f t="shared" si="310"/>
        <v>347.08</v>
      </c>
      <c r="M1397" s="138">
        <f t="shared" ref="M1397:M1425" ca="1" si="315">L1397/L$1838</f>
        <v>2.5635567885340282E-5</v>
      </c>
    </row>
    <row r="1398" spans="1:13" ht="26.1" customHeight="1" x14ac:dyDescent="0.2">
      <c r="A1398" s="137" t="s">
        <v>1523</v>
      </c>
      <c r="B1398" s="17" t="s">
        <v>1065</v>
      </c>
      <c r="C1398" s="18" t="s">
        <v>26</v>
      </c>
      <c r="D1398" s="16" t="s">
        <v>1066</v>
      </c>
      <c r="E1398" s="19" t="s">
        <v>169</v>
      </c>
      <c r="F1398" s="18">
        <v>76</v>
      </c>
      <c r="G1398" s="20">
        <f t="shared" si="312"/>
        <v>1.41</v>
      </c>
      <c r="H1398" s="20">
        <f t="shared" si="313"/>
        <v>20.28</v>
      </c>
      <c r="I1398" s="20">
        <f t="shared" si="314"/>
        <v>1648.44</v>
      </c>
      <c r="J1398" s="20">
        <v>35.880000000000003</v>
      </c>
      <c r="K1398" s="20">
        <v>4813.2</v>
      </c>
      <c r="L1398" s="20">
        <f t="shared" si="310"/>
        <v>1983.73</v>
      </c>
      <c r="M1398" s="138">
        <f t="shared" ca="1" si="315"/>
        <v>1.465196642883084E-4</v>
      </c>
    </row>
    <row r="1399" spans="1:13" ht="51.95" customHeight="1" x14ac:dyDescent="0.2">
      <c r="A1399" s="137" t="s">
        <v>1524</v>
      </c>
      <c r="B1399" s="17" t="s">
        <v>1067</v>
      </c>
      <c r="C1399" s="18" t="s">
        <v>26</v>
      </c>
      <c r="D1399" s="16" t="s">
        <v>1068</v>
      </c>
      <c r="E1399" s="19" t="s">
        <v>169</v>
      </c>
      <c r="F1399" s="18">
        <v>6</v>
      </c>
      <c r="G1399" s="20">
        <f t="shared" si="312"/>
        <v>12.84</v>
      </c>
      <c r="H1399" s="20">
        <f t="shared" si="313"/>
        <v>31.51</v>
      </c>
      <c r="I1399" s="20">
        <f t="shared" si="314"/>
        <v>266.10000000000002</v>
      </c>
      <c r="J1399" s="20">
        <v>35.880000000000003</v>
      </c>
      <c r="K1399" s="20">
        <v>4813.2</v>
      </c>
      <c r="L1399" s="20">
        <f t="shared" si="310"/>
        <v>320.22000000000003</v>
      </c>
      <c r="M1399" s="138">
        <f t="shared" ca="1" si="315"/>
        <v>2.3651669782884829E-5</v>
      </c>
    </row>
    <row r="1400" spans="1:13" ht="26.1" customHeight="1" x14ac:dyDescent="0.2">
      <c r="A1400" s="137" t="s">
        <v>1525</v>
      </c>
      <c r="B1400" s="17" t="s">
        <v>1366</v>
      </c>
      <c r="C1400" s="18" t="s">
        <v>26</v>
      </c>
      <c r="D1400" s="16" t="s">
        <v>1367</v>
      </c>
      <c r="E1400" s="19" t="s">
        <v>169</v>
      </c>
      <c r="F1400" s="18">
        <v>51</v>
      </c>
      <c r="G1400" s="20">
        <f t="shared" si="312"/>
        <v>2.06</v>
      </c>
      <c r="H1400" s="20">
        <f t="shared" si="313"/>
        <v>55.28</v>
      </c>
      <c r="I1400" s="20">
        <f t="shared" si="314"/>
        <v>2924.34</v>
      </c>
      <c r="J1400" s="20">
        <v>35.880000000000003</v>
      </c>
      <c r="K1400" s="20">
        <v>4813.2</v>
      </c>
      <c r="L1400" s="20">
        <f t="shared" si="310"/>
        <v>3519.15</v>
      </c>
      <c r="M1400" s="138">
        <f t="shared" ca="1" si="315"/>
        <v>2.599268431592004E-4</v>
      </c>
    </row>
    <row r="1401" spans="1:13" ht="39" customHeight="1" x14ac:dyDescent="0.2">
      <c r="A1401" s="137" t="s">
        <v>1526</v>
      </c>
      <c r="B1401" s="17" t="s">
        <v>1369</v>
      </c>
      <c r="C1401" s="18" t="s">
        <v>26</v>
      </c>
      <c r="D1401" s="16" t="s">
        <v>1370</v>
      </c>
      <c r="E1401" s="19" t="s">
        <v>331</v>
      </c>
      <c r="F1401" s="18">
        <v>20</v>
      </c>
      <c r="G1401" s="20">
        <f t="shared" si="312"/>
        <v>1.67</v>
      </c>
      <c r="H1401" s="20">
        <f t="shared" si="313"/>
        <v>2.02</v>
      </c>
      <c r="I1401" s="20">
        <f t="shared" si="314"/>
        <v>73.8</v>
      </c>
      <c r="J1401" s="20">
        <v>35.880000000000003</v>
      </c>
      <c r="K1401" s="20">
        <v>4813.2</v>
      </c>
      <c r="L1401" s="20">
        <f t="shared" si="310"/>
        <v>88.81</v>
      </c>
      <c r="M1401" s="138">
        <f t="shared" ca="1" si="315"/>
        <v>6.5595677765848532E-6</v>
      </c>
    </row>
    <row r="1402" spans="1:13" ht="26.1" customHeight="1" x14ac:dyDescent="0.2">
      <c r="A1402" s="137" t="s">
        <v>1527</v>
      </c>
      <c r="B1402" s="17" t="s">
        <v>1075</v>
      </c>
      <c r="C1402" s="18" t="s">
        <v>15</v>
      </c>
      <c r="D1402" s="16" t="s">
        <v>1076</v>
      </c>
      <c r="E1402" s="19" t="s">
        <v>18</v>
      </c>
      <c r="F1402" s="18">
        <v>29</v>
      </c>
      <c r="G1402" s="20">
        <f t="shared" si="312"/>
        <v>4.5599999999999996</v>
      </c>
      <c r="H1402" s="20">
        <f t="shared" si="313"/>
        <v>5.330000000000001</v>
      </c>
      <c r="I1402" s="20">
        <f t="shared" si="314"/>
        <v>286.81</v>
      </c>
      <c r="J1402" s="20">
        <v>35.880000000000003</v>
      </c>
      <c r="K1402" s="20">
        <v>4813.2</v>
      </c>
      <c r="L1402" s="20">
        <f t="shared" si="310"/>
        <v>345.14</v>
      </c>
      <c r="M1402" s="138">
        <f t="shared" ca="1" si="315"/>
        <v>2.5492278148975294E-5</v>
      </c>
    </row>
    <row r="1403" spans="1:13" ht="26.1" customHeight="1" x14ac:dyDescent="0.2">
      <c r="A1403" s="137" t="s">
        <v>1528</v>
      </c>
      <c r="B1403" s="17" t="s">
        <v>1373</v>
      </c>
      <c r="C1403" s="18" t="s">
        <v>15</v>
      </c>
      <c r="D1403" s="16" t="s">
        <v>1374</v>
      </c>
      <c r="E1403" s="19" t="s">
        <v>18</v>
      </c>
      <c r="F1403" s="18">
        <v>8</v>
      </c>
      <c r="G1403" s="20">
        <f t="shared" si="312"/>
        <v>6.04</v>
      </c>
      <c r="H1403" s="20">
        <f t="shared" si="313"/>
        <v>19</v>
      </c>
      <c r="I1403" s="20">
        <f t="shared" si="314"/>
        <v>200.32</v>
      </c>
      <c r="J1403" s="20">
        <v>35.880000000000003</v>
      </c>
      <c r="K1403" s="20">
        <v>4813.2</v>
      </c>
      <c r="L1403" s="20">
        <f t="shared" si="310"/>
        <v>241.06</v>
      </c>
      <c r="M1403" s="138">
        <f t="shared" ca="1" si="315"/>
        <v>1.7804857653682521E-5</v>
      </c>
    </row>
    <row r="1404" spans="1:13" ht="24" customHeight="1" x14ac:dyDescent="0.2">
      <c r="A1404" s="137" t="s">
        <v>1529</v>
      </c>
      <c r="B1404" s="17" t="s">
        <v>1376</v>
      </c>
      <c r="C1404" s="18" t="s">
        <v>15</v>
      </c>
      <c r="D1404" s="16" t="s">
        <v>1377</v>
      </c>
      <c r="E1404" s="19" t="s">
        <v>18</v>
      </c>
      <c r="F1404" s="18">
        <v>6</v>
      </c>
      <c r="G1404" s="20">
        <f t="shared" si="312"/>
        <v>4.5599999999999996</v>
      </c>
      <c r="H1404" s="20">
        <f t="shared" si="313"/>
        <v>5.53</v>
      </c>
      <c r="I1404" s="20">
        <f t="shared" si="314"/>
        <v>60.54</v>
      </c>
      <c r="J1404" s="20">
        <v>35.880000000000003</v>
      </c>
      <c r="K1404" s="20">
        <v>4813.2</v>
      </c>
      <c r="L1404" s="20">
        <f t="shared" si="310"/>
        <v>72.849999999999994</v>
      </c>
      <c r="M1404" s="138">
        <f t="shared" ca="1" si="315"/>
        <v>5.3807511825718552E-6</v>
      </c>
    </row>
    <row r="1405" spans="1:13" ht="24" customHeight="1" x14ac:dyDescent="0.2">
      <c r="A1405" s="137" t="s">
        <v>1530</v>
      </c>
      <c r="B1405" s="17" t="s">
        <v>1379</v>
      </c>
      <c r="C1405" s="18" t="s">
        <v>15</v>
      </c>
      <c r="D1405" s="16" t="s">
        <v>1380</v>
      </c>
      <c r="E1405" s="19" t="s">
        <v>18</v>
      </c>
      <c r="F1405" s="18">
        <v>2</v>
      </c>
      <c r="G1405" s="20">
        <f t="shared" si="312"/>
        <v>6.04</v>
      </c>
      <c r="H1405" s="20">
        <f t="shared" si="313"/>
        <v>25.54</v>
      </c>
      <c r="I1405" s="20">
        <f t="shared" si="314"/>
        <v>63.16</v>
      </c>
      <c r="J1405" s="20">
        <v>35.880000000000003</v>
      </c>
      <c r="K1405" s="20">
        <v>4813.2</v>
      </c>
      <c r="L1405" s="20">
        <f t="shared" si="310"/>
        <v>76</v>
      </c>
      <c r="M1405" s="138">
        <f t="shared" ca="1" si="315"/>
        <v>5.6134123524428418E-6</v>
      </c>
    </row>
    <row r="1406" spans="1:13" ht="39" customHeight="1" x14ac:dyDescent="0.2">
      <c r="A1406" s="137" t="s">
        <v>1531</v>
      </c>
      <c r="B1406" s="17" t="s">
        <v>1382</v>
      </c>
      <c r="C1406" s="18" t="s">
        <v>26</v>
      </c>
      <c r="D1406" s="16" t="s">
        <v>1383</v>
      </c>
      <c r="E1406" s="19" t="s">
        <v>331</v>
      </c>
      <c r="F1406" s="18">
        <v>5</v>
      </c>
      <c r="G1406" s="20">
        <f t="shared" si="312"/>
        <v>1.67</v>
      </c>
      <c r="H1406" s="20">
        <f t="shared" si="313"/>
        <v>2.8100000000000005</v>
      </c>
      <c r="I1406" s="20">
        <f t="shared" si="314"/>
        <v>22.4</v>
      </c>
      <c r="J1406" s="20">
        <v>35.880000000000003</v>
      </c>
      <c r="K1406" s="20">
        <v>4813.2</v>
      </c>
      <c r="L1406" s="20">
        <f t="shared" si="310"/>
        <v>26.95</v>
      </c>
      <c r="M1406" s="138">
        <f t="shared" ca="1" si="315"/>
        <v>1.9905455644517709E-6</v>
      </c>
    </row>
    <row r="1407" spans="1:13" ht="39" customHeight="1" x14ac:dyDescent="0.2">
      <c r="A1407" s="137" t="s">
        <v>1532</v>
      </c>
      <c r="B1407" s="17" t="s">
        <v>1081</v>
      </c>
      <c r="C1407" s="18" t="s">
        <v>26</v>
      </c>
      <c r="D1407" s="16" t="s">
        <v>1082</v>
      </c>
      <c r="E1407" s="19" t="s">
        <v>331</v>
      </c>
      <c r="F1407" s="18">
        <v>1</v>
      </c>
      <c r="G1407" s="20">
        <f t="shared" si="312"/>
        <v>3.8500000000000005</v>
      </c>
      <c r="H1407" s="20">
        <f t="shared" si="313"/>
        <v>18.079999999999998</v>
      </c>
      <c r="I1407" s="20">
        <f t="shared" si="314"/>
        <v>21.93</v>
      </c>
      <c r="J1407" s="20">
        <v>35.880000000000003</v>
      </c>
      <c r="K1407" s="20">
        <v>4813.2</v>
      </c>
      <c r="L1407" s="20">
        <f t="shared" si="310"/>
        <v>26.39</v>
      </c>
      <c r="M1407" s="138">
        <f t="shared" ca="1" si="315"/>
        <v>1.9491835786969292E-6</v>
      </c>
    </row>
    <row r="1408" spans="1:13" ht="39" customHeight="1" x14ac:dyDescent="0.2">
      <c r="A1408" s="137" t="s">
        <v>1533</v>
      </c>
      <c r="B1408" s="17" t="s">
        <v>1083</v>
      </c>
      <c r="C1408" s="18" t="s">
        <v>26</v>
      </c>
      <c r="D1408" s="16" t="s">
        <v>1084</v>
      </c>
      <c r="E1408" s="19" t="s">
        <v>331</v>
      </c>
      <c r="F1408" s="18">
        <v>4</v>
      </c>
      <c r="G1408" s="20">
        <f t="shared" si="312"/>
        <v>2.75</v>
      </c>
      <c r="H1408" s="20">
        <f t="shared" si="313"/>
        <v>9.44</v>
      </c>
      <c r="I1408" s="20">
        <f t="shared" si="314"/>
        <v>48.76</v>
      </c>
      <c r="J1408" s="20">
        <v>35.880000000000003</v>
      </c>
      <c r="K1408" s="20">
        <v>4813.2</v>
      </c>
      <c r="L1408" s="20">
        <f t="shared" si="310"/>
        <v>58.67</v>
      </c>
      <c r="M1408" s="138">
        <f t="shared" ca="1" si="315"/>
        <v>4.3334066147081784E-6</v>
      </c>
    </row>
    <row r="1409" spans="1:13" ht="24" customHeight="1" x14ac:dyDescent="0.2">
      <c r="A1409" s="137" t="s">
        <v>1534</v>
      </c>
      <c r="B1409" s="17" t="s">
        <v>1386</v>
      </c>
      <c r="C1409" s="18" t="s">
        <v>15</v>
      </c>
      <c r="D1409" s="16" t="s">
        <v>1387</v>
      </c>
      <c r="E1409" s="19" t="s">
        <v>54</v>
      </c>
      <c r="F1409" s="18">
        <v>2</v>
      </c>
      <c r="G1409" s="20">
        <f t="shared" si="312"/>
        <v>6.04</v>
      </c>
      <c r="H1409" s="20">
        <f t="shared" si="313"/>
        <v>18.53</v>
      </c>
      <c r="I1409" s="20">
        <f t="shared" si="314"/>
        <v>49.14</v>
      </c>
      <c r="J1409" s="20">
        <v>35.880000000000003</v>
      </c>
      <c r="K1409" s="20">
        <v>4813.2</v>
      </c>
      <c r="L1409" s="20">
        <f t="shared" si="310"/>
        <v>59.13</v>
      </c>
      <c r="M1409" s="138">
        <f t="shared" ca="1" si="315"/>
        <v>4.3673825315782272E-6</v>
      </c>
    </row>
    <row r="1410" spans="1:13" ht="24" customHeight="1" x14ac:dyDescent="0.2">
      <c r="A1410" s="137" t="s">
        <v>1535</v>
      </c>
      <c r="B1410" s="17" t="s">
        <v>1541</v>
      </c>
      <c r="C1410" s="18" t="s">
        <v>15</v>
      </c>
      <c r="D1410" s="16" t="s">
        <v>1542</v>
      </c>
      <c r="E1410" s="19" t="s">
        <v>18</v>
      </c>
      <c r="F1410" s="18">
        <v>4</v>
      </c>
      <c r="G1410" s="20">
        <f t="shared" si="312"/>
        <v>4.5599999999999996</v>
      </c>
      <c r="H1410" s="20">
        <f t="shared" si="313"/>
        <v>8.6900000000000013</v>
      </c>
      <c r="I1410" s="20">
        <f t="shared" si="314"/>
        <v>53</v>
      </c>
      <c r="J1410" s="20">
        <v>35.880000000000003</v>
      </c>
      <c r="K1410" s="20">
        <v>4813.2</v>
      </c>
      <c r="L1410" s="20">
        <f t="shared" si="310"/>
        <v>63.78</v>
      </c>
      <c r="M1410" s="138">
        <f t="shared" ca="1" si="315"/>
        <v>4.7108347347211112E-6</v>
      </c>
    </row>
    <row r="1411" spans="1:13" ht="24" customHeight="1" x14ac:dyDescent="0.2">
      <c r="A1411" s="137" t="s">
        <v>1536</v>
      </c>
      <c r="B1411" s="17" t="s">
        <v>1544</v>
      </c>
      <c r="C1411" s="18" t="s">
        <v>15</v>
      </c>
      <c r="D1411" s="16" t="s">
        <v>1545</v>
      </c>
      <c r="E1411" s="19" t="s">
        <v>18</v>
      </c>
      <c r="F1411" s="18">
        <v>2</v>
      </c>
      <c r="G1411" s="20">
        <f t="shared" si="312"/>
        <v>4.5599999999999996</v>
      </c>
      <c r="H1411" s="20">
        <f t="shared" si="313"/>
        <v>15.3</v>
      </c>
      <c r="I1411" s="20">
        <f t="shared" si="314"/>
        <v>39.72</v>
      </c>
      <c r="J1411" s="20">
        <v>35.880000000000003</v>
      </c>
      <c r="K1411" s="20">
        <v>4813.2</v>
      </c>
      <c r="L1411" s="20">
        <f t="shared" si="310"/>
        <v>47.79</v>
      </c>
      <c r="M1411" s="138">
        <f t="shared" ca="1" si="315"/>
        <v>3.5298023200426765E-6</v>
      </c>
    </row>
    <row r="1412" spans="1:13" ht="24" customHeight="1" x14ac:dyDescent="0.2">
      <c r="A1412" s="137" t="s">
        <v>1537</v>
      </c>
      <c r="B1412" s="17" t="s">
        <v>1547</v>
      </c>
      <c r="C1412" s="18" t="s">
        <v>15</v>
      </c>
      <c r="D1412" s="16" t="s">
        <v>1548</v>
      </c>
      <c r="E1412" s="19" t="s">
        <v>18</v>
      </c>
      <c r="F1412" s="18">
        <v>2</v>
      </c>
      <c r="G1412" s="20">
        <f t="shared" si="312"/>
        <v>6.04</v>
      </c>
      <c r="H1412" s="20">
        <f t="shared" si="313"/>
        <v>14.2</v>
      </c>
      <c r="I1412" s="20">
        <f t="shared" si="314"/>
        <v>40.479999999999997</v>
      </c>
      <c r="J1412" s="20">
        <v>35.880000000000003</v>
      </c>
      <c r="K1412" s="20">
        <v>4813.2</v>
      </c>
      <c r="L1412" s="20">
        <f t="shared" si="310"/>
        <v>48.71</v>
      </c>
      <c r="M1412" s="138">
        <f t="shared" ca="1" si="315"/>
        <v>3.5977541537827742E-6</v>
      </c>
    </row>
    <row r="1413" spans="1:13" ht="39" customHeight="1" x14ac:dyDescent="0.2">
      <c r="A1413" s="137" t="s">
        <v>1538</v>
      </c>
      <c r="B1413" s="17" t="s">
        <v>1097</v>
      </c>
      <c r="C1413" s="18" t="s">
        <v>26</v>
      </c>
      <c r="D1413" s="16" t="s">
        <v>1098</v>
      </c>
      <c r="E1413" s="19" t="s">
        <v>331</v>
      </c>
      <c r="F1413" s="18">
        <v>32</v>
      </c>
      <c r="G1413" s="20">
        <f t="shared" si="312"/>
        <v>2.94</v>
      </c>
      <c r="H1413" s="20">
        <f t="shared" si="313"/>
        <v>1.8299999999999996</v>
      </c>
      <c r="I1413" s="20">
        <f t="shared" si="314"/>
        <v>152.63999999999999</v>
      </c>
      <c r="J1413" s="20">
        <v>35.880000000000003</v>
      </c>
      <c r="K1413" s="20">
        <v>4813.2</v>
      </c>
      <c r="L1413" s="20">
        <f t="shared" si="310"/>
        <v>183.68</v>
      </c>
      <c r="M1413" s="138">
        <f t="shared" ca="1" si="315"/>
        <v>1.3566731327588174E-5</v>
      </c>
    </row>
    <row r="1414" spans="1:13" ht="39" customHeight="1" x14ac:dyDescent="0.2">
      <c r="A1414" s="137" t="s">
        <v>1539</v>
      </c>
      <c r="B1414" s="17" t="s">
        <v>1101</v>
      </c>
      <c r="C1414" s="18" t="s">
        <v>26</v>
      </c>
      <c r="D1414" s="16" t="s">
        <v>1102</v>
      </c>
      <c r="E1414" s="19" t="s">
        <v>331</v>
      </c>
      <c r="F1414" s="18">
        <v>23</v>
      </c>
      <c r="G1414" s="20">
        <f t="shared" si="312"/>
        <v>5.3100000000000005</v>
      </c>
      <c r="H1414" s="20">
        <f t="shared" si="313"/>
        <v>8.6</v>
      </c>
      <c r="I1414" s="20">
        <f t="shared" si="314"/>
        <v>319.93</v>
      </c>
      <c r="J1414" s="20">
        <v>35.880000000000003</v>
      </c>
      <c r="K1414" s="20">
        <v>4813.2</v>
      </c>
      <c r="L1414" s="20">
        <f t="shared" si="310"/>
        <v>385</v>
      </c>
      <c r="M1414" s="138">
        <f t="shared" ca="1" si="315"/>
        <v>2.8436365206453871E-5</v>
      </c>
    </row>
    <row r="1415" spans="1:13" ht="24" customHeight="1" x14ac:dyDescent="0.2">
      <c r="A1415" s="137" t="s">
        <v>1540</v>
      </c>
      <c r="B1415" s="17" t="s">
        <v>1103</v>
      </c>
      <c r="C1415" s="18" t="s">
        <v>15</v>
      </c>
      <c r="D1415" s="16" t="s">
        <v>1104</v>
      </c>
      <c r="E1415" s="19" t="s">
        <v>18</v>
      </c>
      <c r="F1415" s="18">
        <v>3</v>
      </c>
      <c r="G1415" s="20">
        <f t="shared" si="312"/>
        <v>9.129999999999999</v>
      </c>
      <c r="H1415" s="20">
        <f t="shared" si="313"/>
        <v>23.080000000000002</v>
      </c>
      <c r="I1415" s="20">
        <f t="shared" si="314"/>
        <v>96.63</v>
      </c>
      <c r="J1415" s="20">
        <v>35.880000000000003</v>
      </c>
      <c r="K1415" s="20">
        <v>4813.2</v>
      </c>
      <c r="L1415" s="20">
        <f t="shared" si="310"/>
        <v>116.28</v>
      </c>
      <c r="M1415" s="138">
        <f t="shared" ca="1" si="315"/>
        <v>8.5885208992375484E-6</v>
      </c>
    </row>
    <row r="1416" spans="1:13" ht="24" customHeight="1" x14ac:dyDescent="0.2">
      <c r="A1416" s="137" t="s">
        <v>1543</v>
      </c>
      <c r="B1416" s="17" t="s">
        <v>1394</v>
      </c>
      <c r="C1416" s="18" t="s">
        <v>15</v>
      </c>
      <c r="D1416" s="16" t="s">
        <v>1395</v>
      </c>
      <c r="E1416" s="19" t="s">
        <v>18</v>
      </c>
      <c r="F1416" s="18">
        <v>15</v>
      </c>
      <c r="G1416" s="20">
        <f t="shared" si="312"/>
        <v>12.08</v>
      </c>
      <c r="H1416" s="20">
        <f t="shared" si="313"/>
        <v>98.100000000000009</v>
      </c>
      <c r="I1416" s="20">
        <f t="shared" si="314"/>
        <v>1652.7</v>
      </c>
      <c r="J1416" s="20">
        <v>35.880000000000003</v>
      </c>
      <c r="K1416" s="20">
        <v>4813.2</v>
      </c>
      <c r="L1416" s="20">
        <f t="shared" si="310"/>
        <v>1988.85</v>
      </c>
      <c r="M1416" s="138">
        <f t="shared" ca="1" si="315"/>
        <v>1.4689783101520982E-4</v>
      </c>
    </row>
    <row r="1417" spans="1:13" ht="65.099999999999994" customHeight="1" x14ac:dyDescent="0.2">
      <c r="A1417" s="137" t="s">
        <v>1546</v>
      </c>
      <c r="B1417" s="17" t="s">
        <v>1107</v>
      </c>
      <c r="C1417" s="18" t="s">
        <v>26</v>
      </c>
      <c r="D1417" s="16" t="s">
        <v>1108</v>
      </c>
      <c r="E1417" s="19" t="s">
        <v>331</v>
      </c>
      <c r="F1417" s="18">
        <v>8</v>
      </c>
      <c r="G1417" s="20">
        <f t="shared" si="312"/>
        <v>5.01</v>
      </c>
      <c r="H1417" s="20">
        <f t="shared" si="313"/>
        <v>4.42</v>
      </c>
      <c r="I1417" s="20">
        <f t="shared" si="314"/>
        <v>75.44</v>
      </c>
      <c r="J1417" s="20">
        <v>35.880000000000003</v>
      </c>
      <c r="K1417" s="20">
        <v>4813.2</v>
      </c>
      <c r="L1417" s="20">
        <f t="shared" si="310"/>
        <v>90.78</v>
      </c>
      <c r="M1417" s="138">
        <f t="shared" ca="1" si="315"/>
        <v>6.7050733336152789E-6</v>
      </c>
    </row>
    <row r="1418" spans="1:13" ht="26.1" customHeight="1" x14ac:dyDescent="0.2">
      <c r="A1418" s="137" t="s">
        <v>1549</v>
      </c>
      <c r="B1418" s="17" t="s">
        <v>1109</v>
      </c>
      <c r="C1418" s="18" t="s">
        <v>26</v>
      </c>
      <c r="D1418" s="16" t="s">
        <v>1110</v>
      </c>
      <c r="E1418" s="19" t="s">
        <v>331</v>
      </c>
      <c r="F1418" s="18">
        <v>2</v>
      </c>
      <c r="G1418" s="20">
        <f t="shared" si="312"/>
        <v>3.92</v>
      </c>
      <c r="H1418" s="20">
        <f t="shared" si="313"/>
        <v>2.9000000000000004</v>
      </c>
      <c r="I1418" s="20">
        <f t="shared" si="314"/>
        <v>13.64</v>
      </c>
      <c r="J1418" s="20">
        <v>35.880000000000003</v>
      </c>
      <c r="K1418" s="20">
        <v>4813.2</v>
      </c>
      <c r="L1418" s="20">
        <f t="shared" si="310"/>
        <v>16.41</v>
      </c>
      <c r="M1418" s="138">
        <f t="shared" ca="1" si="315"/>
        <v>1.2120539039945664E-6</v>
      </c>
    </row>
    <row r="1419" spans="1:13" ht="24" customHeight="1" x14ac:dyDescent="0.2">
      <c r="A1419" s="137" t="s">
        <v>1550</v>
      </c>
      <c r="B1419" s="17" t="s">
        <v>1113</v>
      </c>
      <c r="C1419" s="18" t="s">
        <v>15</v>
      </c>
      <c r="D1419" s="16" t="s">
        <v>1114</v>
      </c>
      <c r="E1419" s="19" t="s">
        <v>18</v>
      </c>
      <c r="F1419" s="18">
        <v>9</v>
      </c>
      <c r="G1419" s="20">
        <f t="shared" si="312"/>
        <v>9.7899999999999991</v>
      </c>
      <c r="H1419" s="20">
        <f t="shared" si="313"/>
        <v>10.170000000000002</v>
      </c>
      <c r="I1419" s="20">
        <f t="shared" si="314"/>
        <v>179.64</v>
      </c>
      <c r="J1419" s="20">
        <v>35.880000000000003</v>
      </c>
      <c r="K1419" s="20">
        <v>4813.2</v>
      </c>
      <c r="L1419" s="20">
        <f t="shared" si="310"/>
        <v>216.17</v>
      </c>
      <c r="M1419" s="138">
        <f t="shared" ca="1" si="315"/>
        <v>1.5966465108257487E-5</v>
      </c>
    </row>
    <row r="1420" spans="1:13" ht="24" customHeight="1" x14ac:dyDescent="0.2">
      <c r="A1420" s="137" t="s">
        <v>1551</v>
      </c>
      <c r="B1420" s="17" t="s">
        <v>1400</v>
      </c>
      <c r="C1420" s="18" t="s">
        <v>15</v>
      </c>
      <c r="D1420" s="16" t="s">
        <v>1401</v>
      </c>
      <c r="E1420" s="19" t="s">
        <v>18</v>
      </c>
      <c r="F1420" s="18">
        <v>9</v>
      </c>
      <c r="G1420" s="20">
        <f t="shared" si="312"/>
        <v>14.69</v>
      </c>
      <c r="H1420" s="20">
        <f t="shared" si="313"/>
        <v>57.83</v>
      </c>
      <c r="I1420" s="20">
        <f t="shared" si="314"/>
        <v>652.67999999999995</v>
      </c>
      <c r="J1420" s="20">
        <v>35.880000000000003</v>
      </c>
      <c r="K1420" s="20">
        <v>4813.2</v>
      </c>
      <c r="L1420" s="20">
        <f t="shared" si="310"/>
        <v>785.43</v>
      </c>
      <c r="M1420" s="138">
        <f t="shared" ca="1" si="315"/>
        <v>5.8012400841831332E-5</v>
      </c>
    </row>
    <row r="1421" spans="1:13" ht="24" customHeight="1" x14ac:dyDescent="0.2">
      <c r="A1421" s="137" t="s">
        <v>1552</v>
      </c>
      <c r="B1421" s="17" t="s">
        <v>1117</v>
      </c>
      <c r="C1421" s="18" t="s">
        <v>15</v>
      </c>
      <c r="D1421" s="16" t="s">
        <v>1118</v>
      </c>
      <c r="E1421" s="19" t="s">
        <v>18</v>
      </c>
      <c r="F1421" s="18">
        <v>6</v>
      </c>
      <c r="G1421" s="20">
        <f t="shared" si="312"/>
        <v>9.7899999999999991</v>
      </c>
      <c r="H1421" s="20">
        <f t="shared" si="313"/>
        <v>8.93</v>
      </c>
      <c r="I1421" s="20">
        <f t="shared" si="314"/>
        <v>112.32</v>
      </c>
      <c r="J1421" s="20">
        <v>35.880000000000003</v>
      </c>
      <c r="K1421" s="20">
        <v>4813.2</v>
      </c>
      <c r="L1421" s="20">
        <f t="shared" si="310"/>
        <v>135.16</v>
      </c>
      <c r="M1421" s="138">
        <f t="shared" ca="1" si="315"/>
        <v>9.9830107046865073E-6</v>
      </c>
    </row>
    <row r="1422" spans="1:13" ht="24" customHeight="1" x14ac:dyDescent="0.2">
      <c r="A1422" s="137" t="s">
        <v>1553</v>
      </c>
      <c r="B1422" s="17" t="s">
        <v>1404</v>
      </c>
      <c r="C1422" s="18" t="s">
        <v>15</v>
      </c>
      <c r="D1422" s="16" t="s">
        <v>1405</v>
      </c>
      <c r="E1422" s="19" t="s">
        <v>18</v>
      </c>
      <c r="F1422" s="18">
        <v>1</v>
      </c>
      <c r="G1422" s="20">
        <f t="shared" si="312"/>
        <v>14.69</v>
      </c>
      <c r="H1422" s="20">
        <f t="shared" si="313"/>
        <v>53.379999999999995</v>
      </c>
      <c r="I1422" s="20">
        <f t="shared" si="314"/>
        <v>68.069999999999993</v>
      </c>
      <c r="J1422" s="20">
        <v>35.880000000000003</v>
      </c>
      <c r="K1422" s="20">
        <v>4813.2</v>
      </c>
      <c r="L1422" s="20">
        <f t="shared" si="310"/>
        <v>81.91</v>
      </c>
      <c r="M1422" s="138">
        <f t="shared" ca="1" si="315"/>
        <v>6.0499290235341206E-6</v>
      </c>
    </row>
    <row r="1423" spans="1:13" ht="26.1" customHeight="1" x14ac:dyDescent="0.2">
      <c r="A1423" s="137" t="s">
        <v>1554</v>
      </c>
      <c r="B1423" s="17" t="s">
        <v>1119</v>
      </c>
      <c r="C1423" s="18" t="s">
        <v>15</v>
      </c>
      <c r="D1423" s="16" t="s">
        <v>1120</v>
      </c>
      <c r="E1423" s="19" t="s">
        <v>18</v>
      </c>
      <c r="F1423" s="18">
        <v>12</v>
      </c>
      <c r="G1423" s="20">
        <f t="shared" si="312"/>
        <v>6.1999999999999993</v>
      </c>
      <c r="H1423" s="20">
        <f t="shared" si="313"/>
        <v>10.57</v>
      </c>
      <c r="I1423" s="20">
        <f t="shared" si="314"/>
        <v>201.24</v>
      </c>
      <c r="J1423" s="20">
        <v>35.880000000000003</v>
      </c>
      <c r="K1423" s="20">
        <v>4813.2</v>
      </c>
      <c r="L1423" s="20">
        <f t="shared" si="310"/>
        <v>242.17</v>
      </c>
      <c r="M1423" s="138">
        <f t="shared" ca="1" si="315"/>
        <v>1.7886843018303725E-5</v>
      </c>
    </row>
    <row r="1424" spans="1:13" ht="24" customHeight="1" x14ac:dyDescent="0.2">
      <c r="A1424" s="137" t="s">
        <v>1555</v>
      </c>
      <c r="B1424" s="17" t="s">
        <v>877</v>
      </c>
      <c r="C1424" s="18" t="s">
        <v>15</v>
      </c>
      <c r="D1424" s="16" t="s">
        <v>878</v>
      </c>
      <c r="E1424" s="19" t="s">
        <v>18</v>
      </c>
      <c r="F1424" s="18">
        <v>3</v>
      </c>
      <c r="G1424" s="20">
        <f t="shared" si="312"/>
        <v>0</v>
      </c>
      <c r="H1424" s="20">
        <f t="shared" si="313"/>
        <v>61.32</v>
      </c>
      <c r="I1424" s="20">
        <f t="shared" si="314"/>
        <v>183.96</v>
      </c>
      <c r="J1424" s="20">
        <v>35.880000000000003</v>
      </c>
      <c r="K1424" s="20">
        <v>4813.2</v>
      </c>
      <c r="L1424" s="20">
        <f t="shared" si="310"/>
        <v>221.37</v>
      </c>
      <c r="M1424" s="138">
        <f t="shared" ca="1" si="315"/>
        <v>1.6350540690266737E-5</v>
      </c>
    </row>
    <row r="1425" spans="1:13" ht="24" customHeight="1" x14ac:dyDescent="0.2">
      <c r="A1425" s="137" t="s">
        <v>1556</v>
      </c>
      <c r="B1425" s="17" t="s">
        <v>880</v>
      </c>
      <c r="C1425" s="18" t="s">
        <v>15</v>
      </c>
      <c r="D1425" s="16" t="s">
        <v>881</v>
      </c>
      <c r="E1425" s="19" t="s">
        <v>18</v>
      </c>
      <c r="F1425" s="18">
        <v>3</v>
      </c>
      <c r="G1425" s="20">
        <f t="shared" si="312"/>
        <v>0</v>
      </c>
      <c r="H1425" s="20">
        <f t="shared" si="313"/>
        <v>54.09</v>
      </c>
      <c r="I1425" s="20">
        <f t="shared" si="314"/>
        <v>162.27000000000001</v>
      </c>
      <c r="J1425" s="20">
        <v>35.880000000000003</v>
      </c>
      <c r="K1425" s="20">
        <v>4813.2</v>
      </c>
      <c r="L1425" s="20">
        <f t="shared" si="310"/>
        <v>195.27</v>
      </c>
      <c r="M1425" s="138">
        <f t="shared" ca="1" si="315"/>
        <v>1.4422776711335709E-5</v>
      </c>
    </row>
    <row r="1426" spans="1:13" ht="26.25" customHeight="1" x14ac:dyDescent="0.2">
      <c r="A1426" s="142" t="s">
        <v>1557</v>
      </c>
      <c r="B1426" s="28"/>
      <c r="C1426" s="28"/>
      <c r="D1426" s="27" t="s">
        <v>883</v>
      </c>
      <c r="E1426" s="28"/>
      <c r="F1426" s="28"/>
      <c r="G1426" s="28"/>
      <c r="H1426" s="28"/>
      <c r="I1426" s="28"/>
      <c r="J1426" s="29"/>
      <c r="K1426" s="29"/>
      <c r="L1426" s="30">
        <f>SUM(L1427:L1442)</f>
        <v>5326.4100000000008</v>
      </c>
      <c r="M1426" s="143">
        <f ca="1">SUM(M1427:M1442)</f>
        <v>3.9341231168651421E-4</v>
      </c>
    </row>
    <row r="1427" spans="1:13" ht="39" customHeight="1" x14ac:dyDescent="0.2">
      <c r="A1427" s="137" t="s">
        <v>1558</v>
      </c>
      <c r="B1427" s="17" t="s">
        <v>1125</v>
      </c>
      <c r="C1427" s="18" t="s">
        <v>15</v>
      </c>
      <c r="D1427" s="16" t="s">
        <v>1126</v>
      </c>
      <c r="E1427" s="19" t="s">
        <v>18</v>
      </c>
      <c r="F1427" s="18">
        <v>8</v>
      </c>
      <c r="G1427" s="20">
        <f t="shared" ref="G1427:G1442" si="316">VLOOKUP(A1427,ORCA,11,0)</f>
        <v>7.17</v>
      </c>
      <c r="H1427" s="20">
        <f t="shared" ref="H1427:H1442" si="317">VLOOKUP(A1427,ORCA,12,0)</f>
        <v>34.08</v>
      </c>
      <c r="I1427" s="20">
        <f t="shared" ref="I1427:I1442" si="318">TRUNC((G1427+H1427)*F1427,2)</f>
        <v>330</v>
      </c>
      <c r="J1427" s="20">
        <v>35.880000000000003</v>
      </c>
      <c r="K1427" s="20">
        <v>4813.2</v>
      </c>
      <c r="L1427" s="20">
        <f t="shared" si="310"/>
        <v>397.12</v>
      </c>
      <c r="M1427" s="138">
        <f t="shared" ref="M1427:M1442" ca="1" si="319">L1427/L$1838</f>
        <v>2.9331556755290811E-5</v>
      </c>
    </row>
    <row r="1428" spans="1:13" ht="24" customHeight="1" x14ac:dyDescent="0.2">
      <c r="A1428" s="137" t="s">
        <v>1559</v>
      </c>
      <c r="B1428" s="17" t="s">
        <v>1415</v>
      </c>
      <c r="C1428" s="18" t="s">
        <v>15</v>
      </c>
      <c r="D1428" s="16" t="s">
        <v>1416</v>
      </c>
      <c r="E1428" s="19" t="s">
        <v>18</v>
      </c>
      <c r="F1428" s="18">
        <v>8</v>
      </c>
      <c r="G1428" s="20">
        <f t="shared" si="316"/>
        <v>2.6100000000000003</v>
      </c>
      <c r="H1428" s="20">
        <f t="shared" si="317"/>
        <v>18.91</v>
      </c>
      <c r="I1428" s="20">
        <f t="shared" si="318"/>
        <v>172.16</v>
      </c>
      <c r="J1428" s="20">
        <v>35.880000000000003</v>
      </c>
      <c r="K1428" s="20">
        <v>4813.2</v>
      </c>
      <c r="L1428" s="20">
        <f t="shared" si="310"/>
        <v>207.17</v>
      </c>
      <c r="M1428" s="138">
        <f t="shared" ca="1" si="319"/>
        <v>1.5301718908626099E-5</v>
      </c>
    </row>
    <row r="1429" spans="1:13" ht="26.1" customHeight="1" x14ac:dyDescent="0.2">
      <c r="A1429" s="137" t="s">
        <v>1560</v>
      </c>
      <c r="B1429" s="17" t="s">
        <v>1131</v>
      </c>
      <c r="C1429" s="18" t="s">
        <v>26</v>
      </c>
      <c r="D1429" s="16" t="s">
        <v>1132</v>
      </c>
      <c r="E1429" s="19" t="s">
        <v>331</v>
      </c>
      <c r="F1429" s="18">
        <v>16</v>
      </c>
      <c r="G1429" s="20">
        <f t="shared" si="316"/>
        <v>5.3000000000000007</v>
      </c>
      <c r="H1429" s="20">
        <f t="shared" si="317"/>
        <v>6.4699999999999989</v>
      </c>
      <c r="I1429" s="20">
        <f t="shared" si="318"/>
        <v>188.32</v>
      </c>
      <c r="J1429" s="20">
        <v>35.880000000000003</v>
      </c>
      <c r="K1429" s="20">
        <v>4813.2</v>
      </c>
      <c r="L1429" s="20">
        <f t="shared" si="310"/>
        <v>226.62</v>
      </c>
      <c r="M1429" s="138">
        <f t="shared" ca="1" si="319"/>
        <v>1.6738309306718379E-5</v>
      </c>
    </row>
    <row r="1430" spans="1:13" ht="24" customHeight="1" x14ac:dyDescent="0.2">
      <c r="A1430" s="137" t="s">
        <v>1561</v>
      </c>
      <c r="B1430" s="17" t="s">
        <v>1422</v>
      </c>
      <c r="C1430" s="18" t="s">
        <v>26</v>
      </c>
      <c r="D1430" s="16" t="s">
        <v>1423</v>
      </c>
      <c r="E1430" s="19" t="s">
        <v>331</v>
      </c>
      <c r="F1430" s="18">
        <v>1</v>
      </c>
      <c r="G1430" s="20">
        <f t="shared" si="316"/>
        <v>5.3000000000000007</v>
      </c>
      <c r="H1430" s="20">
        <f t="shared" si="317"/>
        <v>3.8199999999999985</v>
      </c>
      <c r="I1430" s="20">
        <f t="shared" si="318"/>
        <v>9.1199999999999992</v>
      </c>
      <c r="J1430" s="20">
        <v>35.880000000000003</v>
      </c>
      <c r="K1430" s="20">
        <v>4813.2</v>
      </c>
      <c r="L1430" s="20">
        <f t="shared" si="310"/>
        <v>10.97</v>
      </c>
      <c r="M1430" s="138">
        <f t="shared" ca="1" si="319"/>
        <v>8.1025175666181554E-7</v>
      </c>
    </row>
    <row r="1431" spans="1:13" ht="24" customHeight="1" x14ac:dyDescent="0.2">
      <c r="A1431" s="137" t="s">
        <v>1562</v>
      </c>
      <c r="B1431" s="17" t="s">
        <v>1137</v>
      </c>
      <c r="C1431" s="18" t="s">
        <v>26</v>
      </c>
      <c r="D1431" s="16" t="s">
        <v>1138</v>
      </c>
      <c r="E1431" s="19" t="s">
        <v>331</v>
      </c>
      <c r="F1431" s="18">
        <v>11</v>
      </c>
      <c r="G1431" s="20">
        <f t="shared" si="316"/>
        <v>1.43</v>
      </c>
      <c r="H1431" s="20">
        <f t="shared" si="317"/>
        <v>8.23</v>
      </c>
      <c r="I1431" s="20">
        <f t="shared" si="318"/>
        <v>106.26</v>
      </c>
      <c r="J1431" s="20">
        <v>35.880000000000003</v>
      </c>
      <c r="K1431" s="20">
        <v>4813.2</v>
      </c>
      <c r="L1431" s="20">
        <f t="shared" si="310"/>
        <v>127.87</v>
      </c>
      <c r="M1431" s="138">
        <f t="shared" ca="1" si="319"/>
        <v>9.4445662829850828E-6</v>
      </c>
    </row>
    <row r="1432" spans="1:13" ht="24" customHeight="1" x14ac:dyDescent="0.2">
      <c r="A1432" s="137" t="s">
        <v>1563</v>
      </c>
      <c r="B1432" s="17" t="s">
        <v>1139</v>
      </c>
      <c r="C1432" s="18" t="s">
        <v>26</v>
      </c>
      <c r="D1432" s="16" t="s">
        <v>1140</v>
      </c>
      <c r="E1432" s="19" t="s">
        <v>331</v>
      </c>
      <c r="F1432" s="18">
        <v>9</v>
      </c>
      <c r="G1432" s="20">
        <f t="shared" si="316"/>
        <v>9.08</v>
      </c>
      <c r="H1432" s="20">
        <f t="shared" si="317"/>
        <v>17.61</v>
      </c>
      <c r="I1432" s="20">
        <f t="shared" si="318"/>
        <v>240.21</v>
      </c>
      <c r="J1432" s="20">
        <v>35.880000000000003</v>
      </c>
      <c r="K1432" s="20">
        <v>4813.2</v>
      </c>
      <c r="L1432" s="20">
        <f t="shared" si="310"/>
        <v>289.06</v>
      </c>
      <c r="M1432" s="138">
        <f t="shared" ca="1" si="319"/>
        <v>2.1350170718383261E-5</v>
      </c>
    </row>
    <row r="1433" spans="1:13" ht="26.1" customHeight="1" x14ac:dyDescent="0.2">
      <c r="A1433" s="137" t="s">
        <v>1564</v>
      </c>
      <c r="B1433" s="17" t="s">
        <v>1141</v>
      </c>
      <c r="C1433" s="18" t="s">
        <v>26</v>
      </c>
      <c r="D1433" s="16" t="s">
        <v>1142</v>
      </c>
      <c r="E1433" s="19" t="s">
        <v>331</v>
      </c>
      <c r="F1433" s="18">
        <v>9</v>
      </c>
      <c r="G1433" s="20">
        <f t="shared" si="316"/>
        <v>5.76</v>
      </c>
      <c r="H1433" s="20">
        <f t="shared" si="317"/>
        <v>7.51</v>
      </c>
      <c r="I1433" s="20">
        <f t="shared" si="318"/>
        <v>119.43</v>
      </c>
      <c r="J1433" s="20">
        <v>35.880000000000003</v>
      </c>
      <c r="K1433" s="20">
        <v>4813.2</v>
      </c>
      <c r="L1433" s="20">
        <f t="shared" ref="L1433:L1448" si="320">TRUNC((I1433*(1+$M$6)),2)</f>
        <v>143.72</v>
      </c>
      <c r="M1433" s="138">
        <f t="shared" ca="1" si="319"/>
        <v>1.0615258201224806E-5</v>
      </c>
    </row>
    <row r="1434" spans="1:13" ht="24" customHeight="1" x14ac:dyDescent="0.2">
      <c r="A1434" s="137" t="s">
        <v>1565</v>
      </c>
      <c r="B1434" s="17" t="s">
        <v>1428</v>
      </c>
      <c r="C1434" s="18" t="s">
        <v>26</v>
      </c>
      <c r="D1434" s="16" t="s">
        <v>1429</v>
      </c>
      <c r="E1434" s="19" t="s">
        <v>331</v>
      </c>
      <c r="F1434" s="18">
        <v>15</v>
      </c>
      <c r="G1434" s="20">
        <f t="shared" si="316"/>
        <v>9.08</v>
      </c>
      <c r="H1434" s="20">
        <f t="shared" si="317"/>
        <v>16.79</v>
      </c>
      <c r="I1434" s="20">
        <f t="shared" si="318"/>
        <v>388.05</v>
      </c>
      <c r="J1434" s="20">
        <v>35.880000000000003</v>
      </c>
      <c r="K1434" s="20">
        <v>4813.2</v>
      </c>
      <c r="L1434" s="20">
        <f t="shared" si="320"/>
        <v>466.97</v>
      </c>
      <c r="M1434" s="138">
        <f t="shared" ca="1" si="319"/>
        <v>3.4490725871318873E-5</v>
      </c>
    </row>
    <row r="1435" spans="1:13" ht="24" customHeight="1" x14ac:dyDescent="0.2">
      <c r="A1435" s="137" t="s">
        <v>1566</v>
      </c>
      <c r="B1435" s="17" t="s">
        <v>1147</v>
      </c>
      <c r="C1435" s="18" t="s">
        <v>15</v>
      </c>
      <c r="D1435" s="16" t="s">
        <v>1148</v>
      </c>
      <c r="E1435" s="19" t="s">
        <v>18</v>
      </c>
      <c r="F1435" s="18">
        <v>16</v>
      </c>
      <c r="G1435" s="20">
        <f t="shared" si="316"/>
        <v>9.129999999999999</v>
      </c>
      <c r="H1435" s="20">
        <f t="shared" si="317"/>
        <v>2.91</v>
      </c>
      <c r="I1435" s="20">
        <f t="shared" si="318"/>
        <v>192.64</v>
      </c>
      <c r="J1435" s="20">
        <v>35.880000000000003</v>
      </c>
      <c r="K1435" s="20">
        <v>4813.2</v>
      </c>
      <c r="L1435" s="20">
        <f t="shared" si="320"/>
        <v>231.82</v>
      </c>
      <c r="M1435" s="138">
        <f t="shared" ca="1" si="319"/>
        <v>1.7122384888727626E-5</v>
      </c>
    </row>
    <row r="1436" spans="1:13" ht="24" customHeight="1" x14ac:dyDescent="0.2">
      <c r="A1436" s="137" t="s">
        <v>1567</v>
      </c>
      <c r="B1436" s="17" t="s">
        <v>1432</v>
      </c>
      <c r="C1436" s="18" t="s">
        <v>15</v>
      </c>
      <c r="D1436" s="16" t="s">
        <v>1433</v>
      </c>
      <c r="E1436" s="19" t="s">
        <v>18</v>
      </c>
      <c r="F1436" s="18">
        <v>4</v>
      </c>
      <c r="G1436" s="20">
        <f t="shared" si="316"/>
        <v>9.4600000000000009</v>
      </c>
      <c r="H1436" s="20">
        <f t="shared" si="317"/>
        <v>8.11</v>
      </c>
      <c r="I1436" s="20">
        <f t="shared" si="318"/>
        <v>70.28</v>
      </c>
      <c r="J1436" s="20">
        <v>35.880000000000003</v>
      </c>
      <c r="K1436" s="20">
        <v>4813.2</v>
      </c>
      <c r="L1436" s="20">
        <f t="shared" si="320"/>
        <v>84.57</v>
      </c>
      <c r="M1436" s="138">
        <f t="shared" ca="1" si="319"/>
        <v>6.24639845586962E-6</v>
      </c>
    </row>
    <row r="1437" spans="1:13" ht="24" customHeight="1" x14ac:dyDescent="0.2">
      <c r="A1437" s="137" t="s">
        <v>1568</v>
      </c>
      <c r="B1437" s="17" t="s">
        <v>1149</v>
      </c>
      <c r="C1437" s="18" t="s">
        <v>15</v>
      </c>
      <c r="D1437" s="16" t="s">
        <v>1150</v>
      </c>
      <c r="E1437" s="19" t="s">
        <v>18</v>
      </c>
      <c r="F1437" s="18">
        <v>4</v>
      </c>
      <c r="G1437" s="20">
        <f t="shared" si="316"/>
        <v>15.02</v>
      </c>
      <c r="H1437" s="20">
        <f t="shared" si="317"/>
        <v>14.61</v>
      </c>
      <c r="I1437" s="20">
        <f t="shared" si="318"/>
        <v>118.52</v>
      </c>
      <c r="J1437" s="20">
        <v>35.880000000000003</v>
      </c>
      <c r="K1437" s="20">
        <v>4813.2</v>
      </c>
      <c r="L1437" s="20">
        <f t="shared" si="320"/>
        <v>142.62</v>
      </c>
      <c r="M1437" s="138">
        <f t="shared" ca="1" si="319"/>
        <v>1.0534011443492082E-5</v>
      </c>
    </row>
    <row r="1438" spans="1:13" ht="39" customHeight="1" x14ac:dyDescent="0.2">
      <c r="A1438" s="137" t="s">
        <v>1569</v>
      </c>
      <c r="B1438" s="17" t="s">
        <v>1436</v>
      </c>
      <c r="C1438" s="18" t="s">
        <v>15</v>
      </c>
      <c r="D1438" s="16" t="s">
        <v>1437</v>
      </c>
      <c r="E1438" s="19" t="s">
        <v>18</v>
      </c>
      <c r="F1438" s="18">
        <v>10</v>
      </c>
      <c r="G1438" s="20">
        <f t="shared" si="316"/>
        <v>15.02</v>
      </c>
      <c r="H1438" s="20">
        <f t="shared" si="317"/>
        <v>27.320000000000004</v>
      </c>
      <c r="I1438" s="20">
        <f t="shared" si="318"/>
        <v>423.4</v>
      </c>
      <c r="J1438" s="20">
        <v>35.880000000000003</v>
      </c>
      <c r="K1438" s="20">
        <v>4813.2</v>
      </c>
      <c r="L1438" s="20">
        <f t="shared" si="320"/>
        <v>509.51</v>
      </c>
      <c r="M1438" s="138">
        <f t="shared" ca="1" si="319"/>
        <v>3.7632759574909902E-5</v>
      </c>
    </row>
    <row r="1439" spans="1:13" ht="26.1" customHeight="1" x14ac:dyDescent="0.2">
      <c r="A1439" s="137" t="s">
        <v>1570</v>
      </c>
      <c r="B1439" s="17" t="s">
        <v>1157</v>
      </c>
      <c r="C1439" s="18" t="s">
        <v>26</v>
      </c>
      <c r="D1439" s="16" t="s">
        <v>1158</v>
      </c>
      <c r="E1439" s="19" t="s">
        <v>331</v>
      </c>
      <c r="F1439" s="18">
        <v>8</v>
      </c>
      <c r="G1439" s="20">
        <f t="shared" si="316"/>
        <v>1.9100000000000001</v>
      </c>
      <c r="H1439" s="20">
        <f t="shared" si="317"/>
        <v>14.16</v>
      </c>
      <c r="I1439" s="20">
        <f t="shared" si="318"/>
        <v>128.56</v>
      </c>
      <c r="J1439" s="20">
        <v>35.880000000000003</v>
      </c>
      <c r="K1439" s="20">
        <v>4813.2</v>
      </c>
      <c r="L1439" s="20">
        <f t="shared" si="320"/>
        <v>154.69999999999999</v>
      </c>
      <c r="M1439" s="138">
        <f t="shared" ca="1" si="319"/>
        <v>1.14262485647751E-5</v>
      </c>
    </row>
    <row r="1440" spans="1:13" ht="24" customHeight="1" x14ac:dyDescent="0.2">
      <c r="A1440" s="137" t="s">
        <v>1571</v>
      </c>
      <c r="B1440" s="17" t="s">
        <v>1159</v>
      </c>
      <c r="C1440" s="18" t="s">
        <v>15</v>
      </c>
      <c r="D1440" s="16" t="s">
        <v>1160</v>
      </c>
      <c r="E1440" s="19" t="s">
        <v>132</v>
      </c>
      <c r="F1440" s="18">
        <v>20</v>
      </c>
      <c r="G1440" s="20">
        <f t="shared" si="316"/>
        <v>7.83</v>
      </c>
      <c r="H1440" s="20">
        <f t="shared" si="317"/>
        <v>6.09</v>
      </c>
      <c r="I1440" s="20">
        <f t="shared" si="318"/>
        <v>278.39999999999998</v>
      </c>
      <c r="J1440" s="20">
        <v>35.880000000000003</v>
      </c>
      <c r="K1440" s="20">
        <v>4813.2</v>
      </c>
      <c r="L1440" s="20">
        <f t="shared" si="320"/>
        <v>335.02</v>
      </c>
      <c r="M1440" s="138">
        <f t="shared" ca="1" si="319"/>
        <v>2.4744807977834221E-5</v>
      </c>
    </row>
    <row r="1441" spans="1:13" ht="24" customHeight="1" x14ac:dyDescent="0.2">
      <c r="A1441" s="137" t="s">
        <v>1572</v>
      </c>
      <c r="B1441" s="17" t="s">
        <v>1161</v>
      </c>
      <c r="C1441" s="18" t="s">
        <v>26</v>
      </c>
      <c r="D1441" s="16" t="s">
        <v>1162</v>
      </c>
      <c r="E1441" s="19" t="s">
        <v>169</v>
      </c>
      <c r="F1441" s="18">
        <v>36</v>
      </c>
      <c r="G1441" s="20">
        <f t="shared" si="316"/>
        <v>1.72</v>
      </c>
      <c r="H1441" s="20">
        <f t="shared" si="317"/>
        <v>11.24</v>
      </c>
      <c r="I1441" s="20">
        <f t="shared" si="318"/>
        <v>466.56</v>
      </c>
      <c r="J1441" s="20">
        <v>35.880000000000003</v>
      </c>
      <c r="K1441" s="20">
        <v>4813.2</v>
      </c>
      <c r="L1441" s="20">
        <f t="shared" si="320"/>
        <v>561.45000000000005</v>
      </c>
      <c r="M1441" s="138">
        <f t="shared" ca="1" si="319"/>
        <v>4.1469083753671498E-5</v>
      </c>
    </row>
    <row r="1442" spans="1:13" ht="26.1" customHeight="1" x14ac:dyDescent="0.2">
      <c r="A1442" s="137" t="s">
        <v>1575</v>
      </c>
      <c r="B1442" s="17" t="s">
        <v>897</v>
      </c>
      <c r="C1442" s="18" t="s">
        <v>26</v>
      </c>
      <c r="D1442" s="16" t="s">
        <v>898</v>
      </c>
      <c r="E1442" s="19" t="s">
        <v>169</v>
      </c>
      <c r="F1442" s="18">
        <v>45</v>
      </c>
      <c r="G1442" s="20">
        <f t="shared" si="316"/>
        <v>11</v>
      </c>
      <c r="H1442" s="20">
        <f t="shared" si="317"/>
        <v>15.54</v>
      </c>
      <c r="I1442" s="20">
        <f t="shared" si="318"/>
        <v>1194.3</v>
      </c>
      <c r="J1442" s="20">
        <v>35.880000000000003</v>
      </c>
      <c r="K1442" s="20">
        <v>4813.2</v>
      </c>
      <c r="L1442" s="20">
        <f t="shared" si="320"/>
        <v>1437.22</v>
      </c>
      <c r="M1442" s="138">
        <f t="shared" ca="1" si="319"/>
        <v>1.0615405922602502E-4</v>
      </c>
    </row>
    <row r="1443" spans="1:13" ht="24" customHeight="1" x14ac:dyDescent="0.2">
      <c r="A1443" s="142" t="s">
        <v>4565</v>
      </c>
      <c r="B1443" s="28"/>
      <c r="C1443" s="28"/>
      <c r="D1443" s="27" t="s">
        <v>906</v>
      </c>
      <c r="E1443" s="28"/>
      <c r="F1443" s="28"/>
      <c r="G1443" s="28"/>
      <c r="H1443" s="28"/>
      <c r="I1443" s="28"/>
      <c r="J1443" s="29"/>
      <c r="K1443" s="29"/>
      <c r="L1443" s="30">
        <f>SUM(L1444:L1448)</f>
        <v>4038.13</v>
      </c>
      <c r="M1443" s="143">
        <f ca="1">SUM(M1444:M1448)</f>
        <v>2.9825906345750015E-4</v>
      </c>
    </row>
    <row r="1444" spans="1:13" ht="39" customHeight="1" x14ac:dyDescent="0.2">
      <c r="A1444" s="137" t="s">
        <v>4566</v>
      </c>
      <c r="B1444" s="17" t="s">
        <v>1576</v>
      </c>
      <c r="C1444" s="18" t="s">
        <v>26</v>
      </c>
      <c r="D1444" s="16" t="s">
        <v>1577</v>
      </c>
      <c r="E1444" s="19" t="s">
        <v>331</v>
      </c>
      <c r="F1444" s="18">
        <v>1</v>
      </c>
      <c r="G1444" s="20">
        <f>VLOOKUP(A1444,ORCA,11,0)</f>
        <v>278.95000000000005</v>
      </c>
      <c r="H1444" s="20">
        <f>VLOOKUP(A1444,ORCA,12,0)</f>
        <v>520.55999999999995</v>
      </c>
      <c r="I1444" s="20">
        <f t="shared" ref="I1444:I1448" si="321">TRUNC((G1444+H1444)*F1444,2)</f>
        <v>799.51</v>
      </c>
      <c r="J1444" s="20">
        <v>35.880000000000003</v>
      </c>
      <c r="K1444" s="20">
        <v>4813.2</v>
      </c>
      <c r="L1444" s="20">
        <f t="shared" si="320"/>
        <v>962.13</v>
      </c>
      <c r="M1444" s="138">
        <f t="shared" ref="M1444:M1448" ca="1" si="322">L1444/L$1838</f>
        <v>7.1063584561260949E-5</v>
      </c>
    </row>
    <row r="1445" spans="1:13" ht="24" customHeight="1" x14ac:dyDescent="0.2">
      <c r="A1445" s="137" t="s">
        <v>4567</v>
      </c>
      <c r="B1445" s="17" t="s">
        <v>1573</v>
      </c>
      <c r="C1445" s="18" t="s">
        <v>167</v>
      </c>
      <c r="D1445" s="16" t="s">
        <v>1574</v>
      </c>
      <c r="E1445" s="19" t="s">
        <v>331</v>
      </c>
      <c r="F1445" s="18">
        <v>1</v>
      </c>
      <c r="G1445" s="20">
        <f>VLOOKUP(A1445,ORCA,11,0)</f>
        <v>0</v>
      </c>
      <c r="H1445" s="20">
        <f>VLOOKUP(A1445,ORCA,12,0)</f>
        <v>744.35</v>
      </c>
      <c r="I1445" s="20">
        <f t="shared" si="321"/>
        <v>744.35</v>
      </c>
      <c r="J1445" s="20">
        <v>35.880000000000003</v>
      </c>
      <c r="K1445" s="20">
        <v>4813.2</v>
      </c>
      <c r="L1445" s="20">
        <f t="shared" si="320"/>
        <v>895.75</v>
      </c>
      <c r="M1445" s="138">
        <f t="shared" ca="1" si="322"/>
        <v>6.6160712035535205E-5</v>
      </c>
    </row>
    <row r="1446" spans="1:13" ht="26.1" customHeight="1" x14ac:dyDescent="0.2">
      <c r="A1446" s="137" t="s">
        <v>4568</v>
      </c>
      <c r="B1446" s="17" t="s">
        <v>1165</v>
      </c>
      <c r="C1446" s="18" t="s">
        <v>15</v>
      </c>
      <c r="D1446" s="16" t="s">
        <v>1166</v>
      </c>
      <c r="E1446" s="19" t="s">
        <v>18</v>
      </c>
      <c r="F1446" s="18">
        <v>2</v>
      </c>
      <c r="G1446" s="20">
        <f>VLOOKUP(A1446,ORCA,11,0)</f>
        <v>13.25</v>
      </c>
      <c r="H1446" s="20">
        <f>VLOOKUP(A1446,ORCA,12,0)</f>
        <v>63.34</v>
      </c>
      <c r="I1446" s="20">
        <f t="shared" si="321"/>
        <v>153.18</v>
      </c>
      <c r="J1446" s="20">
        <v>35.880000000000003</v>
      </c>
      <c r="K1446" s="20">
        <v>4813.2</v>
      </c>
      <c r="L1446" s="20">
        <f t="shared" si="320"/>
        <v>184.33</v>
      </c>
      <c r="M1446" s="138">
        <f t="shared" ca="1" si="322"/>
        <v>1.3614740775339331E-5</v>
      </c>
    </row>
    <row r="1447" spans="1:13" ht="24" customHeight="1" x14ac:dyDescent="0.2">
      <c r="A1447" s="137" t="s">
        <v>4569</v>
      </c>
      <c r="B1447" s="17" t="s">
        <v>1163</v>
      </c>
      <c r="C1447" s="18" t="s">
        <v>15</v>
      </c>
      <c r="D1447" s="16" t="s">
        <v>1164</v>
      </c>
      <c r="E1447" s="19" t="s">
        <v>18</v>
      </c>
      <c r="F1447" s="18">
        <v>2</v>
      </c>
      <c r="G1447" s="20">
        <f>VLOOKUP(A1447,ORCA,11,0)</f>
        <v>235.35</v>
      </c>
      <c r="H1447" s="20">
        <f>VLOOKUP(A1447,ORCA,12,0)</f>
        <v>147.22</v>
      </c>
      <c r="I1447" s="20">
        <f t="shared" si="321"/>
        <v>765.14</v>
      </c>
      <c r="J1447" s="20">
        <v>35.880000000000003</v>
      </c>
      <c r="K1447" s="20">
        <v>4813.2</v>
      </c>
      <c r="L1447" s="20">
        <f t="shared" si="320"/>
        <v>920.76</v>
      </c>
      <c r="M1447" s="138">
        <f t="shared" ca="1" si="322"/>
        <v>6.8007967863621986E-5</v>
      </c>
    </row>
    <row r="1448" spans="1:13" ht="24" customHeight="1" x14ac:dyDescent="0.2">
      <c r="A1448" s="137" t="s">
        <v>5190</v>
      </c>
      <c r="B1448" s="17" t="s">
        <v>1059</v>
      </c>
      <c r="C1448" s="18" t="s">
        <v>15</v>
      </c>
      <c r="D1448" s="16" t="s">
        <v>1060</v>
      </c>
      <c r="E1448" s="19" t="s">
        <v>18</v>
      </c>
      <c r="F1448" s="18">
        <v>8</v>
      </c>
      <c r="G1448" s="20">
        <f>VLOOKUP(A1448,ORCA,11,0)</f>
        <v>11.1</v>
      </c>
      <c r="H1448" s="20">
        <f>VLOOKUP(A1448,ORCA,12,0)</f>
        <v>100.58000000000001</v>
      </c>
      <c r="I1448" s="20">
        <f t="shared" si="321"/>
        <v>893.44</v>
      </c>
      <c r="J1448" s="20">
        <v>35.880000000000003</v>
      </c>
      <c r="K1448" s="20">
        <v>4813.2</v>
      </c>
      <c r="L1448" s="20">
        <f t="shared" si="320"/>
        <v>1075.1600000000001</v>
      </c>
      <c r="M1448" s="138">
        <f t="shared" ca="1" si="322"/>
        <v>7.9412058221742712E-5</v>
      </c>
    </row>
    <row r="1449" spans="1:13" ht="26.1" customHeight="1" x14ac:dyDescent="0.2">
      <c r="A1449" s="136" t="s">
        <v>1578</v>
      </c>
      <c r="B1449" s="14"/>
      <c r="C1449" s="14"/>
      <c r="D1449" s="13" t="s">
        <v>3539</v>
      </c>
      <c r="E1449" s="14"/>
      <c r="F1449" s="14"/>
      <c r="G1449" s="14"/>
      <c r="H1449" s="14"/>
      <c r="I1449" s="14"/>
      <c r="J1449" s="15"/>
      <c r="K1449" s="15"/>
      <c r="L1449" s="21">
        <f>SUM(L1450,L1456,L1460,L1464,L1470,L1473,L1479,L1482,L1485,L1508,L1524)</f>
        <v>1085755.98</v>
      </c>
      <c r="M1449" s="139">
        <f ca="1">SUM(M1450,M1456,M1460,M1464,M1470,M1473,M1479,M1482,M1485,M1508,M1524)</f>
        <v>8.0194684603561633E-2</v>
      </c>
    </row>
    <row r="1450" spans="1:13" ht="26.1" customHeight="1" x14ac:dyDescent="0.2">
      <c r="A1450" s="140" t="s">
        <v>1579</v>
      </c>
      <c r="B1450" s="24"/>
      <c r="C1450" s="24"/>
      <c r="D1450" s="23" t="s">
        <v>929</v>
      </c>
      <c r="E1450" s="24"/>
      <c r="F1450" s="24"/>
      <c r="G1450" s="24"/>
      <c r="H1450" s="24"/>
      <c r="I1450" s="24"/>
      <c r="J1450" s="25"/>
      <c r="K1450" s="25"/>
      <c r="L1450" s="26">
        <f>SUM(L1451,L1454)</f>
        <v>25217.39</v>
      </c>
      <c r="M1450" s="141">
        <f ca="1">SUM(M1451,M1454)</f>
        <v>1.8625737963469551E-3</v>
      </c>
    </row>
    <row r="1451" spans="1:13" ht="24" customHeight="1" x14ac:dyDescent="0.2">
      <c r="A1451" s="142" t="s">
        <v>1580</v>
      </c>
      <c r="B1451" s="28"/>
      <c r="C1451" s="28"/>
      <c r="D1451" s="27" t="s">
        <v>151</v>
      </c>
      <c r="E1451" s="28"/>
      <c r="F1451" s="28"/>
      <c r="G1451" s="28"/>
      <c r="H1451" s="28"/>
      <c r="I1451" s="28"/>
      <c r="J1451" s="29"/>
      <c r="K1451" s="29"/>
      <c r="L1451" s="30">
        <f>SUM(L1452:L1453)</f>
        <v>2939.75</v>
      </c>
      <c r="M1451" s="143">
        <f ca="1">SUM(M1452:M1453)</f>
        <v>2.1713196004070846E-4</v>
      </c>
    </row>
    <row r="1452" spans="1:13" ht="24" customHeight="1" x14ac:dyDescent="0.2">
      <c r="A1452" s="137" t="s">
        <v>1581</v>
      </c>
      <c r="B1452" s="17" t="s">
        <v>757</v>
      </c>
      <c r="C1452" s="18" t="s">
        <v>15</v>
      </c>
      <c r="D1452" s="16" t="s">
        <v>758</v>
      </c>
      <c r="E1452" s="19" t="s">
        <v>17</v>
      </c>
      <c r="F1452" s="18">
        <v>37</v>
      </c>
      <c r="G1452" s="20">
        <f>VLOOKUP(A1452,ORCA,11,0)</f>
        <v>27.700000000000003</v>
      </c>
      <c r="H1452" s="20">
        <f>VLOOKUP(A1452,ORCA,12,0)</f>
        <v>31.059999999999995</v>
      </c>
      <c r="I1452" s="20">
        <f t="shared" ref="I1452:I1453" si="323">TRUNC((G1452+H1452)*F1452,2)</f>
        <v>2174.12</v>
      </c>
      <c r="J1452" s="20">
        <v>35.880000000000003</v>
      </c>
      <c r="K1452" s="20">
        <v>4813.2</v>
      </c>
      <c r="L1452" s="20">
        <f t="shared" ref="L1452:L1459" si="324">TRUNC((I1452*(1+$M$6)),2)</f>
        <v>2616.33</v>
      </c>
      <c r="M1452" s="138">
        <f ca="1">L1452/L$1838</f>
        <v>1.9324393605351026E-4</v>
      </c>
    </row>
    <row r="1453" spans="1:13" ht="24" customHeight="1" x14ac:dyDescent="0.2">
      <c r="A1453" s="137" t="s">
        <v>1582</v>
      </c>
      <c r="B1453" s="17" t="s">
        <v>933</v>
      </c>
      <c r="C1453" s="18" t="s">
        <v>15</v>
      </c>
      <c r="D1453" s="16" t="s">
        <v>934</v>
      </c>
      <c r="E1453" s="19" t="s">
        <v>50</v>
      </c>
      <c r="F1453" s="18">
        <v>0.1</v>
      </c>
      <c r="G1453" s="20">
        <f>VLOOKUP(A1453,ORCA,11,0)</f>
        <v>655.73</v>
      </c>
      <c r="H1453" s="20">
        <f>VLOOKUP(A1453,ORCA,12,0)</f>
        <v>2031.9299999999998</v>
      </c>
      <c r="I1453" s="20">
        <f t="shared" si="323"/>
        <v>268.76</v>
      </c>
      <c r="J1453" s="20">
        <v>35.880000000000003</v>
      </c>
      <c r="K1453" s="20">
        <v>4813.2</v>
      </c>
      <c r="L1453" s="20">
        <f t="shared" si="324"/>
        <v>323.42</v>
      </c>
      <c r="M1453" s="138">
        <f ca="1">L1453/L$1838</f>
        <v>2.3888023987198213E-5</v>
      </c>
    </row>
    <row r="1454" spans="1:13" ht="26.1" customHeight="1" x14ac:dyDescent="0.2">
      <c r="A1454" s="142" t="s">
        <v>1583</v>
      </c>
      <c r="B1454" s="28"/>
      <c r="C1454" s="28"/>
      <c r="D1454" s="27" t="s">
        <v>939</v>
      </c>
      <c r="E1454" s="28"/>
      <c r="F1454" s="28"/>
      <c r="G1454" s="28"/>
      <c r="H1454" s="28"/>
      <c r="I1454" s="28"/>
      <c r="J1454" s="29"/>
      <c r="K1454" s="29"/>
      <c r="L1454" s="30">
        <f>SUM(L1455)</f>
        <v>22277.64</v>
      </c>
      <c r="M1454" s="143">
        <f ca="1">SUM(M1455)</f>
        <v>1.6454418363062468E-3</v>
      </c>
    </row>
    <row r="1455" spans="1:13" ht="24" customHeight="1" x14ac:dyDescent="0.2">
      <c r="A1455" s="137" t="s">
        <v>1584</v>
      </c>
      <c r="B1455" s="17" t="s">
        <v>941</v>
      </c>
      <c r="C1455" s="18" t="s">
        <v>15</v>
      </c>
      <c r="D1455" s="16" t="s">
        <v>942</v>
      </c>
      <c r="E1455" s="19" t="s">
        <v>17</v>
      </c>
      <c r="F1455" s="18">
        <v>44.46</v>
      </c>
      <c r="G1455" s="20">
        <f>VLOOKUP(A1455,ORCA,11,0)</f>
        <v>51.46</v>
      </c>
      <c r="H1455" s="20">
        <f>VLOOKUP(A1455,ORCA,12,0)</f>
        <v>364.92</v>
      </c>
      <c r="I1455" s="20">
        <f t="shared" ref="I1455" si="325">TRUNC((G1455+H1455)*F1455,2)</f>
        <v>18512.25</v>
      </c>
      <c r="J1455" s="20">
        <v>35.880000000000003</v>
      </c>
      <c r="K1455" s="20">
        <v>4813.2</v>
      </c>
      <c r="L1455" s="20">
        <f t="shared" si="324"/>
        <v>22277.64</v>
      </c>
      <c r="M1455" s="138">
        <f ca="1">L1455/L$1838</f>
        <v>1.6454418363062468E-3</v>
      </c>
    </row>
    <row r="1456" spans="1:13" ht="24" customHeight="1" x14ac:dyDescent="0.2">
      <c r="A1456" s="140" t="s">
        <v>1585</v>
      </c>
      <c r="B1456" s="24"/>
      <c r="C1456" s="24"/>
      <c r="D1456" s="23" t="s">
        <v>948</v>
      </c>
      <c r="E1456" s="24"/>
      <c r="F1456" s="24"/>
      <c r="G1456" s="24"/>
      <c r="H1456" s="24"/>
      <c r="I1456" s="24"/>
      <c r="J1456" s="25"/>
      <c r="K1456" s="25"/>
      <c r="L1456" s="26">
        <f>SUM(L1457:L1459)</f>
        <v>28630.55</v>
      </c>
      <c r="M1456" s="141">
        <f ca="1">SUM(M1457:M1459)</f>
        <v>2.114672145095163E-3</v>
      </c>
    </row>
    <row r="1457" spans="1:13" ht="52.5" customHeight="1" x14ac:dyDescent="0.2">
      <c r="A1457" s="137" t="s">
        <v>1586</v>
      </c>
      <c r="B1457" s="17" t="s">
        <v>599</v>
      </c>
      <c r="C1457" s="18" t="s">
        <v>26</v>
      </c>
      <c r="D1457" s="16" t="s">
        <v>600</v>
      </c>
      <c r="E1457" s="19" t="s">
        <v>17</v>
      </c>
      <c r="F1457" s="18">
        <v>179.86</v>
      </c>
      <c r="G1457" s="20">
        <f>VLOOKUP(A1457,ORCA,11,0)</f>
        <v>27.2</v>
      </c>
      <c r="H1457" s="20">
        <f>VLOOKUP(A1457,ORCA,12,0)</f>
        <v>71.95</v>
      </c>
      <c r="I1457" s="20">
        <f t="shared" ref="I1457:I1459" si="326">TRUNC((G1457+H1457)*F1457,2)</f>
        <v>17833.11</v>
      </c>
      <c r="J1457" s="20">
        <v>35.880000000000003</v>
      </c>
      <c r="K1457" s="20">
        <v>4813.2</v>
      </c>
      <c r="L1457" s="20">
        <f t="shared" si="324"/>
        <v>21460.36</v>
      </c>
      <c r="M1457" s="138">
        <f ca="1">L1457/L$1838</f>
        <v>1.585076972524609E-3</v>
      </c>
    </row>
    <row r="1458" spans="1:13" ht="24" customHeight="1" x14ac:dyDescent="0.2">
      <c r="A1458" s="137" t="s">
        <v>4645</v>
      </c>
      <c r="B1458" s="17" t="s">
        <v>951</v>
      </c>
      <c r="C1458" s="18" t="s">
        <v>15</v>
      </c>
      <c r="D1458" s="16" t="s">
        <v>952</v>
      </c>
      <c r="E1458" s="19" t="s">
        <v>17</v>
      </c>
      <c r="F1458" s="18">
        <v>179.86</v>
      </c>
      <c r="G1458" s="20">
        <f>VLOOKUP(A1458,ORCA,11,0)</f>
        <v>11.79</v>
      </c>
      <c r="H1458" s="20">
        <f>VLOOKUP(A1458,ORCA,12,0)</f>
        <v>11.970000000000002</v>
      </c>
      <c r="I1458" s="20">
        <f t="shared" si="326"/>
        <v>4273.47</v>
      </c>
      <c r="J1458" s="20">
        <v>35.880000000000003</v>
      </c>
      <c r="K1458" s="20">
        <v>4813.2</v>
      </c>
      <c r="L1458" s="20">
        <f t="shared" si="324"/>
        <v>5142.6899999999996</v>
      </c>
      <c r="M1458" s="138">
        <f ca="1">L1458/L$1838</f>
        <v>3.7984262593137208E-4</v>
      </c>
    </row>
    <row r="1459" spans="1:13" ht="39.75" customHeight="1" x14ac:dyDescent="0.2">
      <c r="A1459" s="137" t="s">
        <v>4646</v>
      </c>
      <c r="B1459" s="17" t="s">
        <v>954</v>
      </c>
      <c r="C1459" s="18" t="s">
        <v>15</v>
      </c>
      <c r="D1459" s="16" t="s">
        <v>955</v>
      </c>
      <c r="E1459" s="19" t="s">
        <v>17</v>
      </c>
      <c r="F1459" s="18">
        <v>99.93</v>
      </c>
      <c r="G1459" s="20">
        <f>VLOOKUP(A1459,ORCA,11,0)</f>
        <v>2.2399999999999998</v>
      </c>
      <c r="H1459" s="20">
        <f>VLOOKUP(A1459,ORCA,12,0)</f>
        <v>14.62</v>
      </c>
      <c r="I1459" s="20">
        <f t="shared" si="326"/>
        <v>1684.81</v>
      </c>
      <c r="J1459" s="20">
        <v>35.880000000000003</v>
      </c>
      <c r="K1459" s="20">
        <v>4813.2</v>
      </c>
      <c r="L1459" s="20">
        <f t="shared" si="324"/>
        <v>2027.5</v>
      </c>
      <c r="M1459" s="138">
        <f ca="1">L1459/L$1838</f>
        <v>1.4975254663918239E-4</v>
      </c>
    </row>
    <row r="1460" spans="1:13" ht="24" customHeight="1" x14ac:dyDescent="0.2">
      <c r="A1460" s="140" t="s">
        <v>1587</v>
      </c>
      <c r="B1460" s="24"/>
      <c r="C1460" s="24"/>
      <c r="D1460" s="23" t="s">
        <v>176</v>
      </c>
      <c r="E1460" s="24"/>
      <c r="F1460" s="24"/>
      <c r="G1460" s="24"/>
      <c r="H1460" s="24"/>
      <c r="I1460" s="24"/>
      <c r="J1460" s="25"/>
      <c r="K1460" s="25"/>
      <c r="L1460" s="26">
        <f>SUM(L1461)</f>
        <v>38572.9</v>
      </c>
      <c r="M1460" s="141">
        <f ca="1">SUM(M1461)</f>
        <v>2.8490209648624016E-3</v>
      </c>
    </row>
    <row r="1461" spans="1:13" ht="51.95" customHeight="1" x14ac:dyDescent="0.2">
      <c r="A1461" s="142" t="s">
        <v>1588</v>
      </c>
      <c r="B1461" s="28"/>
      <c r="C1461" s="28"/>
      <c r="D1461" s="27" t="s">
        <v>1589</v>
      </c>
      <c r="E1461" s="28"/>
      <c r="F1461" s="28"/>
      <c r="G1461" s="28"/>
      <c r="H1461" s="28"/>
      <c r="I1461" s="28"/>
      <c r="J1461" s="29"/>
      <c r="K1461" s="29"/>
      <c r="L1461" s="30">
        <f>SUM(L1462:L1463)</f>
        <v>38572.9</v>
      </c>
      <c r="M1461" s="143">
        <f ca="1">SUM(M1462:M1463)</f>
        <v>2.8490209648624016E-3</v>
      </c>
    </row>
    <row r="1462" spans="1:13" ht="24" customHeight="1" x14ac:dyDescent="0.2">
      <c r="A1462" s="137" t="s">
        <v>1590</v>
      </c>
      <c r="B1462" s="17" t="s">
        <v>996</v>
      </c>
      <c r="C1462" s="18" t="s">
        <v>15</v>
      </c>
      <c r="D1462" s="16" t="s">
        <v>997</v>
      </c>
      <c r="E1462" s="19" t="s">
        <v>17</v>
      </c>
      <c r="F1462" s="18">
        <v>31.55</v>
      </c>
      <c r="G1462" s="20">
        <f>VLOOKUP(A1462,ORCA,11,0)</f>
        <v>39.74</v>
      </c>
      <c r="H1462" s="20">
        <f>VLOOKUP(A1462,ORCA,12,0)</f>
        <v>651.52</v>
      </c>
      <c r="I1462" s="20">
        <f t="shared" ref="I1462:I1463" si="327">TRUNC((G1462+H1462)*F1462,2)</f>
        <v>21809.25</v>
      </c>
      <c r="J1462" s="20">
        <v>35.880000000000003</v>
      </c>
      <c r="K1462" s="20">
        <v>4813.2</v>
      </c>
      <c r="L1462" s="20">
        <f t="shared" ref="L1462:L1472" si="328">TRUNC((I1462*(1+$M$6)),2)</f>
        <v>26245.25</v>
      </c>
      <c r="M1462" s="138">
        <f ca="1">L1462/L$1838</f>
        <v>1.9384922439861908E-3</v>
      </c>
    </row>
    <row r="1463" spans="1:13" ht="24" customHeight="1" x14ac:dyDescent="0.2">
      <c r="A1463" s="137" t="s">
        <v>1591</v>
      </c>
      <c r="B1463" s="17" t="s">
        <v>1197</v>
      </c>
      <c r="C1463" s="18" t="s">
        <v>15</v>
      </c>
      <c r="D1463" s="16" t="s">
        <v>1198</v>
      </c>
      <c r="E1463" s="19" t="s">
        <v>17</v>
      </c>
      <c r="F1463" s="18">
        <v>25.7</v>
      </c>
      <c r="G1463" s="20">
        <f>VLOOKUP(A1463,ORCA,11,0)</f>
        <v>42.48</v>
      </c>
      <c r="H1463" s="20">
        <f>VLOOKUP(A1463,ORCA,12,0)</f>
        <v>356.12</v>
      </c>
      <c r="I1463" s="20">
        <f t="shared" si="327"/>
        <v>10244.02</v>
      </c>
      <c r="J1463" s="20">
        <v>35.880000000000003</v>
      </c>
      <c r="K1463" s="20">
        <v>4813.2</v>
      </c>
      <c r="L1463" s="20">
        <f t="shared" si="328"/>
        <v>12327.65</v>
      </c>
      <c r="M1463" s="138">
        <f ca="1">L1463/L$1838</f>
        <v>9.1052872087621058E-4</v>
      </c>
    </row>
    <row r="1464" spans="1:13" ht="24" customHeight="1" x14ac:dyDescent="0.2">
      <c r="A1464" s="140" t="s">
        <v>1592</v>
      </c>
      <c r="B1464" s="24"/>
      <c r="C1464" s="24"/>
      <c r="D1464" s="23" t="s">
        <v>185</v>
      </c>
      <c r="E1464" s="24"/>
      <c r="F1464" s="24"/>
      <c r="G1464" s="24"/>
      <c r="H1464" s="24"/>
      <c r="I1464" s="24"/>
      <c r="J1464" s="25"/>
      <c r="K1464" s="25"/>
      <c r="L1464" s="26">
        <f>SUM(L1465:L1469)</f>
        <v>374688.05</v>
      </c>
      <c r="M1464" s="141">
        <f ca="1">SUM(M1465:M1469)</f>
        <v>2.7674717476088434E-2</v>
      </c>
    </row>
    <row r="1465" spans="1:13" ht="24" customHeight="1" x14ac:dyDescent="0.2">
      <c r="A1465" s="137" t="s">
        <v>1593</v>
      </c>
      <c r="B1465" s="17" t="s">
        <v>1594</v>
      </c>
      <c r="C1465" s="18" t="s">
        <v>26</v>
      </c>
      <c r="D1465" s="16" t="s">
        <v>1595</v>
      </c>
      <c r="E1465" s="19" t="s">
        <v>17</v>
      </c>
      <c r="F1465" s="18">
        <v>1295.58</v>
      </c>
      <c r="G1465" s="20">
        <f>VLOOKUP(A1465,ORCA,11,0)</f>
        <v>2.46</v>
      </c>
      <c r="H1465" s="20">
        <f>VLOOKUP(A1465,ORCA,12,0)</f>
        <v>215.03</v>
      </c>
      <c r="I1465" s="20">
        <f t="shared" ref="I1465:I1469" si="329">TRUNC((G1465+H1465)*F1465,2)</f>
        <v>281775.69</v>
      </c>
      <c r="J1465" s="20">
        <v>35.880000000000003</v>
      </c>
      <c r="K1465" s="20">
        <v>4813.2</v>
      </c>
      <c r="L1465" s="20">
        <f t="shared" si="328"/>
        <v>339088.86</v>
      </c>
      <c r="M1465" s="138">
        <f ca="1">L1465/L$1838</f>
        <v>2.5045336780260018E-2</v>
      </c>
    </row>
    <row r="1466" spans="1:13" ht="26.1" customHeight="1" x14ac:dyDescent="0.2">
      <c r="A1466" s="137" t="s">
        <v>1596</v>
      </c>
      <c r="B1466" s="17" t="s">
        <v>1462</v>
      </c>
      <c r="C1466" s="18" t="s">
        <v>15</v>
      </c>
      <c r="D1466" s="16" t="s">
        <v>1463</v>
      </c>
      <c r="E1466" s="19" t="s">
        <v>17</v>
      </c>
      <c r="F1466" s="18">
        <v>181.5</v>
      </c>
      <c r="G1466" s="20">
        <f>VLOOKUP(A1466,ORCA,11,0)</f>
        <v>6.8100000000000005</v>
      </c>
      <c r="H1466" s="20">
        <f>VLOOKUP(A1466,ORCA,12,0)</f>
        <v>31.78</v>
      </c>
      <c r="I1466" s="20">
        <f t="shared" si="329"/>
        <v>7004.08</v>
      </c>
      <c r="J1466" s="20">
        <v>35.880000000000003</v>
      </c>
      <c r="K1466" s="20">
        <v>4813.2</v>
      </c>
      <c r="L1466" s="20">
        <f t="shared" si="328"/>
        <v>8428.7000000000007</v>
      </c>
      <c r="M1466" s="138">
        <f ca="1">L1466/L$1838</f>
        <v>6.2254958809256566E-4</v>
      </c>
    </row>
    <row r="1467" spans="1:13" ht="26.1" customHeight="1" x14ac:dyDescent="0.2">
      <c r="A1467" s="137" t="s">
        <v>1597</v>
      </c>
      <c r="B1467" s="17" t="s">
        <v>1598</v>
      </c>
      <c r="C1467" s="18" t="s">
        <v>15</v>
      </c>
      <c r="D1467" s="16" t="s">
        <v>1599</v>
      </c>
      <c r="E1467" s="19" t="s">
        <v>17</v>
      </c>
      <c r="F1467" s="18">
        <v>677.99</v>
      </c>
      <c r="G1467" s="20">
        <f>VLOOKUP(A1467,ORCA,11,0)</f>
        <v>3.42</v>
      </c>
      <c r="H1467" s="20">
        <f>VLOOKUP(A1467,ORCA,12,0)</f>
        <v>10.84</v>
      </c>
      <c r="I1467" s="20">
        <f t="shared" si="329"/>
        <v>9668.1299999999992</v>
      </c>
      <c r="J1467" s="20">
        <v>35.880000000000003</v>
      </c>
      <c r="K1467" s="20">
        <v>4813.2</v>
      </c>
      <c r="L1467" s="20">
        <f t="shared" si="328"/>
        <v>11634.62</v>
      </c>
      <c r="M1467" s="138">
        <f ca="1">L1467/L$1838</f>
        <v>8.5934104768392821E-4</v>
      </c>
    </row>
    <row r="1468" spans="1:13" ht="24" customHeight="1" x14ac:dyDescent="0.2">
      <c r="A1468" s="137" t="s">
        <v>1600</v>
      </c>
      <c r="B1468" s="17" t="s">
        <v>1246</v>
      </c>
      <c r="C1468" s="18" t="s">
        <v>26</v>
      </c>
      <c r="D1468" s="16" t="s">
        <v>1247</v>
      </c>
      <c r="E1468" s="19" t="s">
        <v>17</v>
      </c>
      <c r="F1468" s="18">
        <v>677.99</v>
      </c>
      <c r="G1468" s="20">
        <f>VLOOKUP(A1468,ORCA,11,0)</f>
        <v>7.79</v>
      </c>
      <c r="H1468" s="20">
        <f>VLOOKUP(A1468,ORCA,12,0)</f>
        <v>0.80999999999999961</v>
      </c>
      <c r="I1468" s="20">
        <f t="shared" si="329"/>
        <v>5830.71</v>
      </c>
      <c r="J1468" s="20">
        <v>35.880000000000003</v>
      </c>
      <c r="K1468" s="20">
        <v>4813.2</v>
      </c>
      <c r="L1468" s="20">
        <f t="shared" si="328"/>
        <v>7016.67</v>
      </c>
      <c r="M1468" s="138">
        <f ca="1">L1468/L$1838</f>
        <v>5.1825607961862E-4</v>
      </c>
    </row>
    <row r="1469" spans="1:13" ht="24" customHeight="1" x14ac:dyDescent="0.2">
      <c r="A1469" s="137" t="s">
        <v>1601</v>
      </c>
      <c r="B1469" s="17" t="s">
        <v>671</v>
      </c>
      <c r="C1469" s="18" t="s">
        <v>15</v>
      </c>
      <c r="D1469" s="16" t="s">
        <v>672</v>
      </c>
      <c r="E1469" s="19" t="s">
        <v>132</v>
      </c>
      <c r="F1469" s="18">
        <v>121.7</v>
      </c>
      <c r="G1469" s="20">
        <f>VLOOKUP(A1469,ORCA,11,0)</f>
        <v>30.92</v>
      </c>
      <c r="H1469" s="20">
        <f>VLOOKUP(A1469,ORCA,12,0)</f>
        <v>27.25</v>
      </c>
      <c r="I1469" s="20">
        <f t="shared" si="329"/>
        <v>7079.28</v>
      </c>
      <c r="J1469" s="20">
        <v>35.880000000000003</v>
      </c>
      <c r="K1469" s="20">
        <v>4813.2</v>
      </c>
      <c r="L1469" s="20">
        <f t="shared" si="328"/>
        <v>8519.2000000000007</v>
      </c>
      <c r="M1469" s="138">
        <f ca="1">L1469/L$1838</f>
        <v>6.2923398043330343E-4</v>
      </c>
    </row>
    <row r="1470" spans="1:13" ht="26.1" customHeight="1" x14ac:dyDescent="0.2">
      <c r="A1470" s="140" t="s">
        <v>1602</v>
      </c>
      <c r="B1470" s="24"/>
      <c r="C1470" s="24"/>
      <c r="D1470" s="23" t="s">
        <v>1200</v>
      </c>
      <c r="E1470" s="24"/>
      <c r="F1470" s="24"/>
      <c r="G1470" s="24"/>
      <c r="H1470" s="24"/>
      <c r="I1470" s="24"/>
      <c r="J1470" s="25"/>
      <c r="K1470" s="25"/>
      <c r="L1470" s="26">
        <f>SUM(L1471:L1472)</f>
        <v>13657.2</v>
      </c>
      <c r="M1470" s="141">
        <f ca="1">SUM(M1471:M1472)</f>
        <v>1.0087301997339787E-3</v>
      </c>
    </row>
    <row r="1471" spans="1:13" ht="24" customHeight="1" x14ac:dyDescent="0.2">
      <c r="A1471" s="137" t="s">
        <v>1603</v>
      </c>
      <c r="B1471" s="17" t="s">
        <v>1202</v>
      </c>
      <c r="C1471" s="18" t="s">
        <v>15</v>
      </c>
      <c r="D1471" s="16" t="s">
        <v>1203</v>
      </c>
      <c r="E1471" s="19" t="s">
        <v>17</v>
      </c>
      <c r="F1471" s="18">
        <v>25.7</v>
      </c>
      <c r="G1471" s="20">
        <f>VLOOKUP(A1471,ORCA,11,0)</f>
        <v>0</v>
      </c>
      <c r="H1471" s="20">
        <f>VLOOKUP(A1471,ORCA,12,0)</f>
        <v>188.08</v>
      </c>
      <c r="I1471" s="20">
        <f t="shared" ref="I1471:I1472" si="330">TRUNC((G1471+H1471)*F1471,2)</f>
        <v>4833.6499999999996</v>
      </c>
      <c r="J1471" s="20">
        <v>35.880000000000003</v>
      </c>
      <c r="K1471" s="20">
        <v>4813.2</v>
      </c>
      <c r="L1471" s="20">
        <f t="shared" si="328"/>
        <v>5816.81</v>
      </c>
      <c r="M1471" s="138">
        <f ca="1">L1471/L$1838</f>
        <v>4.2963359349754013E-4</v>
      </c>
    </row>
    <row r="1472" spans="1:13" ht="26.1" customHeight="1" x14ac:dyDescent="0.2">
      <c r="A1472" s="137" t="s">
        <v>1604</v>
      </c>
      <c r="B1472" s="17" t="s">
        <v>5295</v>
      </c>
      <c r="C1472" s="18" t="s">
        <v>167</v>
      </c>
      <c r="D1472" s="16" t="s">
        <v>1469</v>
      </c>
      <c r="E1472" s="19" t="s">
        <v>17</v>
      </c>
      <c r="F1472" s="18">
        <v>16</v>
      </c>
      <c r="G1472" s="20">
        <f>VLOOKUP(A1472,ORCA,11,0)</f>
        <v>51.36</v>
      </c>
      <c r="H1472" s="20">
        <f>VLOOKUP(A1472,ORCA,12,0)</f>
        <v>355.84</v>
      </c>
      <c r="I1472" s="20">
        <f t="shared" si="330"/>
        <v>6515.2</v>
      </c>
      <c r="J1472" s="20">
        <v>35.880000000000003</v>
      </c>
      <c r="K1472" s="20">
        <v>4813.2</v>
      </c>
      <c r="L1472" s="20">
        <f t="shared" si="328"/>
        <v>7840.39</v>
      </c>
      <c r="M1472" s="138">
        <f ca="1">L1472/L$1838</f>
        <v>5.7909660623643863E-4</v>
      </c>
    </row>
    <row r="1473" spans="1:13" ht="26.1" customHeight="1" x14ac:dyDescent="0.2">
      <c r="A1473" s="140" t="s">
        <v>1605</v>
      </c>
      <c r="B1473" s="24"/>
      <c r="C1473" s="24"/>
      <c r="D1473" s="23" t="s">
        <v>1471</v>
      </c>
      <c r="E1473" s="24"/>
      <c r="F1473" s="24"/>
      <c r="G1473" s="24"/>
      <c r="H1473" s="24"/>
      <c r="I1473" s="24"/>
      <c r="J1473" s="25"/>
      <c r="K1473" s="25"/>
      <c r="L1473" s="26">
        <f>SUM(L1474)</f>
        <v>35534.339999999997</v>
      </c>
      <c r="M1473" s="141">
        <f ca="1">SUM(M1474)</f>
        <v>2.6245908301566288E-3</v>
      </c>
    </row>
    <row r="1474" spans="1:13" ht="26.1" customHeight="1" x14ac:dyDescent="0.2">
      <c r="A1474" s="142" t="s">
        <v>1606</v>
      </c>
      <c r="B1474" s="28"/>
      <c r="C1474" s="28"/>
      <c r="D1474" s="27" t="s">
        <v>151</v>
      </c>
      <c r="E1474" s="28"/>
      <c r="F1474" s="28"/>
      <c r="G1474" s="28"/>
      <c r="H1474" s="28"/>
      <c r="I1474" s="28"/>
      <c r="J1474" s="29"/>
      <c r="K1474" s="29"/>
      <c r="L1474" s="30">
        <f>SUM(L1475:L1478)</f>
        <v>35534.339999999997</v>
      </c>
      <c r="M1474" s="143">
        <f ca="1">SUM(M1475:M1478)</f>
        <v>2.6245908301566288E-3</v>
      </c>
    </row>
    <row r="1475" spans="1:13" ht="24" customHeight="1" x14ac:dyDescent="0.2">
      <c r="A1475" s="137" t="s">
        <v>1607</v>
      </c>
      <c r="B1475" s="17" t="s">
        <v>760</v>
      </c>
      <c r="C1475" s="18" t="s">
        <v>15</v>
      </c>
      <c r="D1475" s="16" t="s">
        <v>761</v>
      </c>
      <c r="E1475" s="19" t="s">
        <v>17</v>
      </c>
      <c r="F1475" s="18">
        <v>68.16</v>
      </c>
      <c r="G1475" s="20">
        <f>VLOOKUP(A1475,ORCA,11,0)</f>
        <v>3</v>
      </c>
      <c r="H1475" s="20">
        <f>VLOOKUP(A1475,ORCA,12,0)</f>
        <v>2.1799999999999997</v>
      </c>
      <c r="I1475" s="20">
        <f t="shared" ref="I1475:I1478" si="331">TRUNC((G1475+H1475)*F1475,2)</f>
        <v>353.06</v>
      </c>
      <c r="J1475" s="20">
        <v>35.880000000000003</v>
      </c>
      <c r="K1475" s="20">
        <v>4813.2</v>
      </c>
      <c r="L1475" s="20">
        <f t="shared" ref="L1475:L1478" si="332">TRUNC((I1475*(1+$M$6)),2)</f>
        <v>424.87</v>
      </c>
      <c r="M1475" s="138">
        <f ca="1">L1475/L$1838</f>
        <v>3.1381190870820929E-5</v>
      </c>
    </row>
    <row r="1476" spans="1:13" ht="24" customHeight="1" x14ac:dyDescent="0.2">
      <c r="A1476" s="137" t="s">
        <v>1608</v>
      </c>
      <c r="B1476" s="17" t="s">
        <v>763</v>
      </c>
      <c r="C1476" s="18" t="s">
        <v>15</v>
      </c>
      <c r="D1476" s="16" t="s">
        <v>764</v>
      </c>
      <c r="E1476" s="19" t="s">
        <v>17</v>
      </c>
      <c r="F1476" s="18">
        <v>7.32</v>
      </c>
      <c r="G1476" s="20">
        <f>VLOOKUP(A1476,ORCA,11,0)</f>
        <v>19.34</v>
      </c>
      <c r="H1476" s="20">
        <f>VLOOKUP(A1476,ORCA,12,0)</f>
        <v>5.120000000000001</v>
      </c>
      <c r="I1476" s="20">
        <f t="shared" si="331"/>
        <v>179.04</v>
      </c>
      <c r="J1476" s="20">
        <v>35.880000000000003</v>
      </c>
      <c r="K1476" s="20">
        <v>4813.2</v>
      </c>
      <c r="L1476" s="20">
        <f t="shared" si="332"/>
        <v>215.45</v>
      </c>
      <c r="M1476" s="138">
        <f ca="1">L1476/L$1838</f>
        <v>1.5913285412286976E-5</v>
      </c>
    </row>
    <row r="1477" spans="1:13" ht="26.1" customHeight="1" x14ac:dyDescent="0.2">
      <c r="A1477" s="137" t="s">
        <v>1609</v>
      </c>
      <c r="B1477" s="17" t="s">
        <v>973</v>
      </c>
      <c r="C1477" s="18" t="s">
        <v>15</v>
      </c>
      <c r="D1477" s="16" t="s">
        <v>974</v>
      </c>
      <c r="E1477" s="19" t="s">
        <v>17</v>
      </c>
      <c r="F1477" s="18">
        <v>359.71</v>
      </c>
      <c r="G1477" s="20">
        <f>VLOOKUP(A1477,ORCA,11,0)</f>
        <v>12.09</v>
      </c>
      <c r="H1477" s="20">
        <f>VLOOKUP(A1477,ORCA,12,0)</f>
        <v>8.82</v>
      </c>
      <c r="I1477" s="20">
        <f t="shared" si="331"/>
        <v>7521.53</v>
      </c>
      <c r="J1477" s="20">
        <v>35.880000000000003</v>
      </c>
      <c r="K1477" s="20">
        <v>4813.2</v>
      </c>
      <c r="L1477" s="20">
        <f t="shared" si="332"/>
        <v>9051.4</v>
      </c>
      <c r="M1477" s="138">
        <f ca="1">L1477/L$1838</f>
        <v>6.6854263903817291E-4</v>
      </c>
    </row>
    <row r="1478" spans="1:13" ht="24" customHeight="1" x14ac:dyDescent="0.2">
      <c r="A1478" s="137" t="s">
        <v>1610</v>
      </c>
      <c r="B1478" s="17" t="s">
        <v>976</v>
      </c>
      <c r="C1478" s="18" t="s">
        <v>26</v>
      </c>
      <c r="D1478" s="16" t="s">
        <v>977</v>
      </c>
      <c r="E1478" s="19" t="s">
        <v>17</v>
      </c>
      <c r="F1478" s="18">
        <v>359.71</v>
      </c>
      <c r="G1478" s="20">
        <f>VLOOKUP(A1478,ORCA,11,0)</f>
        <v>28.96</v>
      </c>
      <c r="H1478" s="20">
        <f>VLOOKUP(A1478,ORCA,12,0)</f>
        <v>30.740000000000002</v>
      </c>
      <c r="I1478" s="20">
        <f t="shared" si="331"/>
        <v>21474.68</v>
      </c>
      <c r="J1478" s="20">
        <v>35.880000000000003</v>
      </c>
      <c r="K1478" s="20">
        <v>4813.2</v>
      </c>
      <c r="L1478" s="20">
        <f t="shared" si="332"/>
        <v>25842.62</v>
      </c>
      <c r="M1478" s="138">
        <f ca="1">L1478/L$1838</f>
        <v>1.9087537148353478E-3</v>
      </c>
    </row>
    <row r="1479" spans="1:13" ht="24" customHeight="1" x14ac:dyDescent="0.2">
      <c r="A1479" s="140" t="s">
        <v>1611</v>
      </c>
      <c r="B1479" s="24"/>
      <c r="C1479" s="24"/>
      <c r="D1479" s="23" t="s">
        <v>161</v>
      </c>
      <c r="E1479" s="24"/>
      <c r="F1479" s="24"/>
      <c r="G1479" s="24"/>
      <c r="H1479" s="24"/>
      <c r="I1479" s="24"/>
      <c r="J1479" s="25"/>
      <c r="K1479" s="25"/>
      <c r="L1479" s="26">
        <f>SUM(L1480:L1481)</f>
        <v>5385.26</v>
      </c>
      <c r="M1479" s="141">
        <f ca="1">SUM(M1480:M1481)</f>
        <v>3.97759013225215E-4</v>
      </c>
    </row>
    <row r="1480" spans="1:13" ht="26.1" customHeight="1" x14ac:dyDescent="0.2">
      <c r="A1480" s="137" t="s">
        <v>1612</v>
      </c>
      <c r="B1480" s="17" t="s">
        <v>760</v>
      </c>
      <c r="C1480" s="18" t="s">
        <v>15</v>
      </c>
      <c r="D1480" s="16" t="s">
        <v>761</v>
      </c>
      <c r="E1480" s="19" t="s">
        <v>17</v>
      </c>
      <c r="F1480" s="18">
        <v>150.97999999999999</v>
      </c>
      <c r="G1480" s="20">
        <f>VLOOKUP(A1480,ORCA,11,0)</f>
        <v>3</v>
      </c>
      <c r="H1480" s="20">
        <f>VLOOKUP(A1480,ORCA,12,0)</f>
        <v>2.1799999999999997</v>
      </c>
      <c r="I1480" s="20">
        <f t="shared" ref="I1480:I1481" si="333">TRUNC((G1480+H1480)*F1480,2)</f>
        <v>782.07</v>
      </c>
      <c r="J1480" s="20">
        <v>35.880000000000003</v>
      </c>
      <c r="K1480" s="20">
        <v>4813.2</v>
      </c>
      <c r="L1480" s="20">
        <f t="shared" ref="L1480:L1481" si="334">TRUNC((I1480*(1+$M$6)),2)</f>
        <v>941.14</v>
      </c>
      <c r="M1480" s="138">
        <f ca="1">L1480/L$1838</f>
        <v>6.9513248702342842E-5</v>
      </c>
    </row>
    <row r="1481" spans="1:13" ht="39" customHeight="1" x14ac:dyDescent="0.2">
      <c r="A1481" s="137" t="s">
        <v>1613</v>
      </c>
      <c r="B1481" s="17" t="s">
        <v>763</v>
      </c>
      <c r="C1481" s="18" t="s">
        <v>15</v>
      </c>
      <c r="D1481" s="16" t="s">
        <v>764</v>
      </c>
      <c r="E1481" s="19" t="s">
        <v>17</v>
      </c>
      <c r="F1481" s="18">
        <v>150.97999999999999</v>
      </c>
      <c r="G1481" s="20">
        <f>VLOOKUP(A1481,ORCA,11,0)</f>
        <v>19.34</v>
      </c>
      <c r="H1481" s="20">
        <f>VLOOKUP(A1481,ORCA,12,0)</f>
        <v>5.120000000000001</v>
      </c>
      <c r="I1481" s="20">
        <f t="shared" si="333"/>
        <v>3692.97</v>
      </c>
      <c r="J1481" s="20">
        <v>35.880000000000003</v>
      </c>
      <c r="K1481" s="20">
        <v>4813.2</v>
      </c>
      <c r="L1481" s="20">
        <f t="shared" si="334"/>
        <v>4444.12</v>
      </c>
      <c r="M1481" s="138">
        <f ca="1">L1481/L$1838</f>
        <v>3.2824576452287216E-4</v>
      </c>
    </row>
    <row r="1482" spans="1:13" ht="24" customHeight="1" x14ac:dyDescent="0.2">
      <c r="A1482" s="140" t="s">
        <v>1614</v>
      </c>
      <c r="B1482" s="24"/>
      <c r="C1482" s="24"/>
      <c r="D1482" s="23" t="s">
        <v>923</v>
      </c>
      <c r="E1482" s="24"/>
      <c r="F1482" s="24"/>
      <c r="G1482" s="24"/>
      <c r="H1482" s="24"/>
      <c r="I1482" s="24"/>
      <c r="J1482" s="25"/>
      <c r="K1482" s="25"/>
      <c r="L1482" s="26">
        <f>SUM(L1483:L1484)</f>
        <v>11407.58</v>
      </c>
      <c r="M1482" s="141">
        <f ca="1">SUM(M1483:M1484)</f>
        <v>8.4257171688789363E-4</v>
      </c>
    </row>
    <row r="1483" spans="1:13" ht="24" customHeight="1" x14ac:dyDescent="0.2">
      <c r="A1483" s="137" t="s">
        <v>1615</v>
      </c>
      <c r="B1483" s="17" t="s">
        <v>958</v>
      </c>
      <c r="C1483" s="18" t="s">
        <v>15</v>
      </c>
      <c r="D1483" s="16" t="s">
        <v>959</v>
      </c>
      <c r="E1483" s="19" t="s">
        <v>17</v>
      </c>
      <c r="F1483" s="18">
        <v>99.93</v>
      </c>
      <c r="G1483" s="20">
        <f>VLOOKUP(A1483,ORCA,11,0)</f>
        <v>24.549999999999997</v>
      </c>
      <c r="H1483" s="20">
        <f>VLOOKUP(A1483,ORCA,12,0)</f>
        <v>44.600000000000009</v>
      </c>
      <c r="I1483" s="20">
        <f t="shared" ref="I1483:I1484" si="335">TRUNC((G1483+H1483)*F1483,2)</f>
        <v>6910.15</v>
      </c>
      <c r="J1483" s="20">
        <v>35.880000000000003</v>
      </c>
      <c r="K1483" s="20">
        <v>4813.2</v>
      </c>
      <c r="L1483" s="20">
        <f t="shared" ref="L1483:L1484" si="336">TRUNC((I1483*(1+$M$6)),2)</f>
        <v>8315.67</v>
      </c>
      <c r="M1483" s="138">
        <f ca="1">L1483/L$1838</f>
        <v>6.142011144320838E-4</v>
      </c>
    </row>
    <row r="1484" spans="1:13" ht="26.1" customHeight="1" x14ac:dyDescent="0.2">
      <c r="A1484" s="137" t="s">
        <v>1616</v>
      </c>
      <c r="B1484" s="17" t="s">
        <v>645</v>
      </c>
      <c r="C1484" s="18" t="s">
        <v>167</v>
      </c>
      <c r="D1484" s="16" t="s">
        <v>646</v>
      </c>
      <c r="E1484" s="19" t="s">
        <v>180</v>
      </c>
      <c r="F1484" s="18">
        <v>96.41</v>
      </c>
      <c r="G1484" s="20">
        <f>VLOOKUP(A1484,ORCA,11,0)</f>
        <v>0</v>
      </c>
      <c r="H1484" s="20">
        <f>VLOOKUP(A1484,ORCA,12,0)</f>
        <v>26.65</v>
      </c>
      <c r="I1484" s="20">
        <f t="shared" si="335"/>
        <v>2569.3200000000002</v>
      </c>
      <c r="J1484" s="20">
        <v>35.880000000000003</v>
      </c>
      <c r="K1484" s="20">
        <v>4813.2</v>
      </c>
      <c r="L1484" s="20">
        <f t="shared" si="336"/>
        <v>3091.91</v>
      </c>
      <c r="M1484" s="138">
        <f ca="1">L1484/L$1838</f>
        <v>2.2837060245580983E-4</v>
      </c>
    </row>
    <row r="1485" spans="1:13" ht="24" customHeight="1" x14ac:dyDescent="0.2">
      <c r="A1485" s="140" t="s">
        <v>1617</v>
      </c>
      <c r="B1485" s="24"/>
      <c r="C1485" s="24"/>
      <c r="D1485" s="23" t="s">
        <v>1235</v>
      </c>
      <c r="E1485" s="24"/>
      <c r="F1485" s="24"/>
      <c r="G1485" s="24"/>
      <c r="H1485" s="24"/>
      <c r="I1485" s="24"/>
      <c r="J1485" s="25"/>
      <c r="K1485" s="25"/>
      <c r="L1485" s="26">
        <f>SUM(L1486,L1489,L1493,L1496,L1499)</f>
        <v>148986.99</v>
      </c>
      <c r="M1485" s="141">
        <f ca="1">SUM(M1486,M1489,M1493,M1496,M1499)</f>
        <v>1.1004281710779976E-2</v>
      </c>
    </row>
    <row r="1486" spans="1:13" ht="24" customHeight="1" x14ac:dyDescent="0.2">
      <c r="A1486" s="142" t="s">
        <v>1618</v>
      </c>
      <c r="B1486" s="28"/>
      <c r="C1486" s="28"/>
      <c r="D1486" s="27" t="s">
        <v>138</v>
      </c>
      <c r="E1486" s="28"/>
      <c r="F1486" s="28"/>
      <c r="G1486" s="28"/>
      <c r="H1486" s="28"/>
      <c r="I1486" s="28"/>
      <c r="J1486" s="29"/>
      <c r="K1486" s="29"/>
      <c r="L1486" s="30">
        <f>SUM(L1487:L1488)</f>
        <v>29051.1</v>
      </c>
      <c r="M1486" s="143">
        <f ca="1">SUM(M1487:M1488)</f>
        <v>2.1457342577901614E-3</v>
      </c>
    </row>
    <row r="1487" spans="1:13" ht="26.1" customHeight="1" x14ac:dyDescent="0.2">
      <c r="A1487" s="137" t="s">
        <v>1619</v>
      </c>
      <c r="B1487" s="17" t="s">
        <v>688</v>
      </c>
      <c r="C1487" s="18" t="s">
        <v>26</v>
      </c>
      <c r="D1487" s="16" t="s">
        <v>689</v>
      </c>
      <c r="E1487" s="19" t="s">
        <v>17</v>
      </c>
      <c r="F1487" s="18">
        <v>916.51</v>
      </c>
      <c r="G1487" s="20">
        <f>VLOOKUP(A1487,ORCA,11,0)</f>
        <v>10.130000000000001</v>
      </c>
      <c r="H1487" s="20">
        <f>VLOOKUP(A1487,ORCA,12,0)</f>
        <v>4.25</v>
      </c>
      <c r="I1487" s="20">
        <f t="shared" ref="I1487:I1488" si="337">TRUNC((G1487+H1487)*F1487,2)</f>
        <v>13179.41</v>
      </c>
      <c r="J1487" s="20">
        <v>35.880000000000003</v>
      </c>
      <c r="K1487" s="20">
        <v>4813.2</v>
      </c>
      <c r="L1487" s="20">
        <f t="shared" ref="L1487:L1488" si="338">TRUNC((I1487*(1+$M$6)),2)</f>
        <v>15860.1</v>
      </c>
      <c r="M1487" s="138">
        <f ca="1">L1487/L$1838</f>
        <v>1.1714379111970885E-3</v>
      </c>
    </row>
    <row r="1488" spans="1:13" ht="24" customHeight="1" x14ac:dyDescent="0.2">
      <c r="A1488" s="137" t="s">
        <v>1620</v>
      </c>
      <c r="B1488" s="17" t="s">
        <v>579</v>
      </c>
      <c r="C1488" s="18" t="s">
        <v>15</v>
      </c>
      <c r="D1488" s="16" t="s">
        <v>580</v>
      </c>
      <c r="E1488" s="19" t="s">
        <v>17</v>
      </c>
      <c r="F1488" s="18">
        <v>916.51</v>
      </c>
      <c r="G1488" s="20">
        <f>VLOOKUP(A1488,ORCA,11,0)</f>
        <v>6.8900000000000006</v>
      </c>
      <c r="H1488" s="20">
        <f>VLOOKUP(A1488,ORCA,12,0)</f>
        <v>5.07</v>
      </c>
      <c r="I1488" s="20">
        <f t="shared" si="337"/>
        <v>10961.45</v>
      </c>
      <c r="J1488" s="20">
        <v>35.880000000000003</v>
      </c>
      <c r="K1488" s="20">
        <v>4813.2</v>
      </c>
      <c r="L1488" s="20">
        <f t="shared" si="338"/>
        <v>13191</v>
      </c>
      <c r="M1488" s="138">
        <f ca="1">L1488/L$1838</f>
        <v>9.7429634659307275E-4</v>
      </c>
    </row>
    <row r="1489" spans="1:13" ht="26.1" customHeight="1" x14ac:dyDescent="0.2">
      <c r="A1489" s="142" t="s">
        <v>1621</v>
      </c>
      <c r="B1489" s="28"/>
      <c r="C1489" s="28"/>
      <c r="D1489" s="27" t="s">
        <v>151</v>
      </c>
      <c r="E1489" s="28"/>
      <c r="F1489" s="28"/>
      <c r="G1489" s="28"/>
      <c r="H1489" s="28"/>
      <c r="I1489" s="28"/>
      <c r="J1489" s="29"/>
      <c r="K1489" s="29"/>
      <c r="L1489" s="30">
        <f>SUM(L1490:L1492)</f>
        <v>33985.21</v>
      </c>
      <c r="M1489" s="143">
        <f ca="1">SUM(M1490:M1492)</f>
        <v>2.5101710212416316E-3</v>
      </c>
    </row>
    <row r="1490" spans="1:13" ht="24" customHeight="1" x14ac:dyDescent="0.2">
      <c r="A1490" s="137" t="s">
        <v>1622</v>
      </c>
      <c r="B1490" s="17" t="s">
        <v>688</v>
      </c>
      <c r="C1490" s="18" t="s">
        <v>26</v>
      </c>
      <c r="D1490" s="16" t="s">
        <v>689</v>
      </c>
      <c r="E1490" s="19" t="s">
        <v>17</v>
      </c>
      <c r="F1490" s="18">
        <v>1043.81</v>
      </c>
      <c r="G1490" s="20">
        <f>VLOOKUP(A1490,ORCA,11,0)</f>
        <v>10.130000000000001</v>
      </c>
      <c r="H1490" s="20">
        <f>VLOOKUP(A1490,ORCA,12,0)</f>
        <v>4.25</v>
      </c>
      <c r="I1490" s="20">
        <f t="shared" ref="I1490:I1492" si="339">TRUNC((G1490+H1490)*F1490,2)</f>
        <v>15009.98</v>
      </c>
      <c r="J1490" s="20">
        <v>35.880000000000003</v>
      </c>
      <c r="K1490" s="20">
        <v>4813.2</v>
      </c>
      <c r="L1490" s="20">
        <f t="shared" ref="L1490:L1492" si="340">TRUNC((I1490*(1+$M$6)),2)</f>
        <v>18063</v>
      </c>
      <c r="M1490" s="138">
        <f ca="1">L1490/L$1838</f>
        <v>1.334145622660198E-3</v>
      </c>
    </row>
    <row r="1491" spans="1:13" ht="24" customHeight="1" x14ac:dyDescent="0.2">
      <c r="A1491" s="137" t="s">
        <v>1623</v>
      </c>
      <c r="B1491" s="17" t="s">
        <v>714</v>
      </c>
      <c r="C1491" s="18" t="s">
        <v>15</v>
      </c>
      <c r="D1491" s="16" t="s">
        <v>715</v>
      </c>
      <c r="E1491" s="19" t="s">
        <v>17</v>
      </c>
      <c r="F1491" s="18">
        <v>270.68</v>
      </c>
      <c r="G1491" s="20">
        <f>VLOOKUP(A1491,ORCA,11,0)</f>
        <v>7.73</v>
      </c>
      <c r="H1491" s="20">
        <f>VLOOKUP(A1491,ORCA,12,0)</f>
        <v>6.99</v>
      </c>
      <c r="I1491" s="20">
        <f t="shared" si="339"/>
        <v>3984.4</v>
      </c>
      <c r="J1491" s="20">
        <v>35.880000000000003</v>
      </c>
      <c r="K1491" s="20">
        <v>4813.2</v>
      </c>
      <c r="L1491" s="20">
        <f t="shared" si="340"/>
        <v>4794.82</v>
      </c>
      <c r="M1491" s="138">
        <f ca="1">L1491/L$1838</f>
        <v>3.541487081018419E-4</v>
      </c>
    </row>
    <row r="1492" spans="1:13" ht="26.1" customHeight="1" x14ac:dyDescent="0.2">
      <c r="A1492" s="137" t="s">
        <v>1624</v>
      </c>
      <c r="B1492" s="17" t="s">
        <v>579</v>
      </c>
      <c r="C1492" s="18" t="s">
        <v>15</v>
      </c>
      <c r="D1492" s="16" t="s">
        <v>580</v>
      </c>
      <c r="E1492" s="19" t="s">
        <v>17</v>
      </c>
      <c r="F1492" s="18">
        <v>773.13</v>
      </c>
      <c r="G1492" s="20">
        <f>VLOOKUP(A1492,ORCA,11,0)</f>
        <v>6.8900000000000006</v>
      </c>
      <c r="H1492" s="20">
        <f>VLOOKUP(A1492,ORCA,12,0)</f>
        <v>5.07</v>
      </c>
      <c r="I1492" s="20">
        <f t="shared" si="339"/>
        <v>9246.6299999999992</v>
      </c>
      <c r="J1492" s="20">
        <v>35.880000000000003</v>
      </c>
      <c r="K1492" s="20">
        <v>4813.2</v>
      </c>
      <c r="L1492" s="20">
        <f t="shared" si="340"/>
        <v>11127.39</v>
      </c>
      <c r="M1492" s="138">
        <f ca="1">L1492/L$1838</f>
        <v>8.218766904795915E-4</v>
      </c>
    </row>
    <row r="1493" spans="1:13" ht="24" customHeight="1" x14ac:dyDescent="0.2">
      <c r="A1493" s="142" t="s">
        <v>1625</v>
      </c>
      <c r="B1493" s="28"/>
      <c r="C1493" s="28"/>
      <c r="D1493" s="27" t="s">
        <v>161</v>
      </c>
      <c r="E1493" s="28"/>
      <c r="F1493" s="28"/>
      <c r="G1493" s="28"/>
      <c r="H1493" s="28"/>
      <c r="I1493" s="28"/>
      <c r="J1493" s="29"/>
      <c r="K1493" s="29"/>
      <c r="L1493" s="30">
        <f>SUM(L1494:L1495)</f>
        <v>6915.08</v>
      </c>
      <c r="M1493" s="143">
        <f ca="1">SUM(M1494:M1495)</f>
        <v>5.1075257223855857E-4</v>
      </c>
    </row>
    <row r="1494" spans="1:13" ht="24" customHeight="1" x14ac:dyDescent="0.2">
      <c r="A1494" s="137" t="s">
        <v>1626</v>
      </c>
      <c r="B1494" s="17" t="s">
        <v>621</v>
      </c>
      <c r="C1494" s="18" t="s">
        <v>26</v>
      </c>
      <c r="D1494" s="16" t="s">
        <v>622</v>
      </c>
      <c r="E1494" s="19" t="s">
        <v>17</v>
      </c>
      <c r="F1494" s="18">
        <v>150.97999999999999</v>
      </c>
      <c r="G1494" s="20">
        <f>VLOOKUP(A1494,ORCA,11,0)</f>
        <v>21.86</v>
      </c>
      <c r="H1494" s="20">
        <f>VLOOKUP(A1494,ORCA,12,0)</f>
        <v>4.240000000000002</v>
      </c>
      <c r="I1494" s="20">
        <f t="shared" ref="I1494:I1495" si="341">TRUNC((G1494+H1494)*F1494,2)</f>
        <v>3940.57</v>
      </c>
      <c r="J1494" s="20">
        <v>35.880000000000003</v>
      </c>
      <c r="K1494" s="20">
        <v>4813.2</v>
      </c>
      <c r="L1494" s="20">
        <f t="shared" ref="L1494:L1495" si="342">TRUNC((I1494*(1+$M$6)),2)</f>
        <v>4742.08</v>
      </c>
      <c r="M1494" s="138">
        <f ca="1">L1494/L$1838</f>
        <v>3.50253295372002E-4</v>
      </c>
    </row>
    <row r="1495" spans="1:13" ht="39" customHeight="1" x14ac:dyDescent="0.2">
      <c r="A1495" s="137" t="s">
        <v>1627</v>
      </c>
      <c r="B1495" s="17" t="s">
        <v>579</v>
      </c>
      <c r="C1495" s="18" t="s">
        <v>15</v>
      </c>
      <c r="D1495" s="16" t="s">
        <v>580</v>
      </c>
      <c r="E1495" s="19" t="s">
        <v>17</v>
      </c>
      <c r="F1495" s="18">
        <v>150.97999999999999</v>
      </c>
      <c r="G1495" s="20">
        <f>VLOOKUP(A1495,ORCA,11,0)</f>
        <v>6.8900000000000006</v>
      </c>
      <c r="H1495" s="20">
        <f>VLOOKUP(A1495,ORCA,12,0)</f>
        <v>5.07</v>
      </c>
      <c r="I1495" s="20">
        <f t="shared" si="341"/>
        <v>1805.72</v>
      </c>
      <c r="J1495" s="20">
        <v>35.880000000000003</v>
      </c>
      <c r="K1495" s="20">
        <v>4813.2</v>
      </c>
      <c r="L1495" s="20">
        <f t="shared" si="342"/>
        <v>2173</v>
      </c>
      <c r="M1495" s="138">
        <f ca="1">L1495/L$1838</f>
        <v>1.6049927686655652E-4</v>
      </c>
    </row>
    <row r="1496" spans="1:13" ht="39" customHeight="1" x14ac:dyDescent="0.2">
      <c r="A1496" s="142" t="s">
        <v>1628</v>
      </c>
      <c r="B1496" s="28"/>
      <c r="C1496" s="28"/>
      <c r="D1496" s="27" t="s">
        <v>1629</v>
      </c>
      <c r="E1496" s="28"/>
      <c r="F1496" s="28"/>
      <c r="G1496" s="28"/>
      <c r="H1496" s="28"/>
      <c r="I1496" s="28"/>
      <c r="J1496" s="29"/>
      <c r="K1496" s="29"/>
      <c r="L1496" s="30">
        <f>SUM(L1497:L1498)</f>
        <v>74089.959999999992</v>
      </c>
      <c r="M1496" s="143">
        <f ca="1">SUM(M1497:M1498)</f>
        <v>5.4723354823157377E-3</v>
      </c>
    </row>
    <row r="1497" spans="1:13" ht="24" customHeight="1" x14ac:dyDescent="0.2">
      <c r="A1497" s="137" t="s">
        <v>1630</v>
      </c>
      <c r="B1497" s="17" t="s">
        <v>1631</v>
      </c>
      <c r="C1497" s="18" t="s">
        <v>26</v>
      </c>
      <c r="D1497" s="16" t="s">
        <v>1632</v>
      </c>
      <c r="E1497" s="19" t="s">
        <v>17</v>
      </c>
      <c r="F1497" s="18">
        <v>1030.93</v>
      </c>
      <c r="G1497" s="20">
        <f>VLOOKUP(A1497,ORCA,11,0)</f>
        <v>9.18</v>
      </c>
      <c r="H1497" s="20">
        <f>VLOOKUP(A1497,ORCA,12,0)</f>
        <v>47.05</v>
      </c>
      <c r="I1497" s="20">
        <f t="shared" ref="I1497:I1498" si="343">TRUNC((G1497+H1497)*F1497,2)</f>
        <v>57969.19</v>
      </c>
      <c r="J1497" s="20">
        <v>35.880000000000003</v>
      </c>
      <c r="K1497" s="20">
        <v>4813.2</v>
      </c>
      <c r="L1497" s="20">
        <f t="shared" ref="L1497:L1498" si="344">TRUNC((I1497*(1+$M$6)),2)</f>
        <v>69760.12</v>
      </c>
      <c r="M1497" s="138">
        <f ca="1">L1497/L$1838</f>
        <v>5.1525305173144072E-3</v>
      </c>
    </row>
    <row r="1498" spans="1:13" ht="26.1" customHeight="1" x14ac:dyDescent="0.2">
      <c r="A1498" s="137" t="s">
        <v>1633</v>
      </c>
      <c r="B1498" s="17" t="s">
        <v>1634</v>
      </c>
      <c r="C1498" s="18" t="s">
        <v>26</v>
      </c>
      <c r="D1498" s="16" t="s">
        <v>1635</v>
      </c>
      <c r="E1498" s="19" t="s">
        <v>169</v>
      </c>
      <c r="F1498" s="18">
        <v>377.15</v>
      </c>
      <c r="G1498" s="20">
        <f>VLOOKUP(A1498,ORCA,11,0)</f>
        <v>7.98</v>
      </c>
      <c r="H1498" s="20">
        <f>VLOOKUP(A1498,ORCA,12,0)</f>
        <v>1.5599999999999987</v>
      </c>
      <c r="I1498" s="20">
        <f t="shared" si="343"/>
        <v>3598.01</v>
      </c>
      <c r="J1498" s="20">
        <v>35.880000000000003</v>
      </c>
      <c r="K1498" s="20">
        <v>4813.2</v>
      </c>
      <c r="L1498" s="20">
        <f t="shared" si="344"/>
        <v>4329.84</v>
      </c>
      <c r="M1498" s="138">
        <f ca="1">L1498/L$1838</f>
        <v>3.198049650013305E-4</v>
      </c>
    </row>
    <row r="1499" spans="1:13" ht="26.1" customHeight="1" x14ac:dyDescent="0.2">
      <c r="A1499" s="142" t="s">
        <v>1636</v>
      </c>
      <c r="B1499" s="28"/>
      <c r="C1499" s="28"/>
      <c r="D1499" s="27" t="s">
        <v>651</v>
      </c>
      <c r="E1499" s="28"/>
      <c r="F1499" s="28"/>
      <c r="G1499" s="28"/>
      <c r="H1499" s="28"/>
      <c r="I1499" s="28"/>
      <c r="J1499" s="29"/>
      <c r="K1499" s="29"/>
      <c r="L1499" s="30">
        <f>SUM(L1500,L1504)</f>
        <v>4945.6399999999994</v>
      </c>
      <c r="M1499" s="143">
        <f ca="1">SUM(M1500,M1504)</f>
        <v>3.6528837719388709E-4</v>
      </c>
    </row>
    <row r="1500" spans="1:13" ht="24" customHeight="1" x14ac:dyDescent="0.2">
      <c r="A1500" s="142" t="s">
        <v>1637</v>
      </c>
      <c r="B1500" s="28"/>
      <c r="C1500" s="28"/>
      <c r="D1500" s="27" t="s">
        <v>653</v>
      </c>
      <c r="E1500" s="28"/>
      <c r="F1500" s="28"/>
      <c r="G1500" s="28"/>
      <c r="H1500" s="28"/>
      <c r="I1500" s="28"/>
      <c r="J1500" s="29"/>
      <c r="K1500" s="29"/>
      <c r="L1500" s="30">
        <f>SUM(L1501:L1503)</f>
        <v>3163.79</v>
      </c>
      <c r="M1500" s="143">
        <f ca="1">SUM(M1501:M1503)</f>
        <v>2.336797087701992E-4</v>
      </c>
    </row>
    <row r="1501" spans="1:13" ht="24" customHeight="1" x14ac:dyDescent="0.2">
      <c r="A1501" s="137" t="s">
        <v>1638</v>
      </c>
      <c r="B1501" s="17" t="s">
        <v>1246</v>
      </c>
      <c r="C1501" s="18" t="s">
        <v>26</v>
      </c>
      <c r="D1501" s="16" t="s">
        <v>1247</v>
      </c>
      <c r="E1501" s="19" t="s">
        <v>17</v>
      </c>
      <c r="F1501" s="18">
        <v>31.55</v>
      </c>
      <c r="G1501" s="20">
        <f>VLOOKUP(A1501,ORCA,11,0)</f>
        <v>7.79</v>
      </c>
      <c r="H1501" s="20">
        <f>VLOOKUP(A1501,ORCA,12,0)</f>
        <v>0.80999999999999961</v>
      </c>
      <c r="I1501" s="20">
        <f t="shared" ref="I1501:I1523" si="345">TRUNC((G1501+H1501)*F1501,2)</f>
        <v>271.33</v>
      </c>
      <c r="J1501" s="20">
        <v>35.880000000000003</v>
      </c>
      <c r="K1501" s="20">
        <v>4813.2</v>
      </c>
      <c r="L1501" s="20">
        <f t="shared" ref="L1501:L1523" si="346">TRUNC((I1501*(1+$M$6)),2)</f>
        <v>326.51</v>
      </c>
      <c r="M1501" s="138">
        <f ca="1">L1501/L$1838</f>
        <v>2.411625351573832E-5</v>
      </c>
    </row>
    <row r="1502" spans="1:13" ht="26.1" customHeight="1" x14ac:dyDescent="0.2">
      <c r="A1502" s="137" t="s">
        <v>1639</v>
      </c>
      <c r="B1502" s="17" t="s">
        <v>1249</v>
      </c>
      <c r="C1502" s="18" t="s">
        <v>15</v>
      </c>
      <c r="D1502" s="16" t="s">
        <v>1250</v>
      </c>
      <c r="E1502" s="19" t="s">
        <v>17</v>
      </c>
      <c r="F1502" s="18">
        <v>94.65</v>
      </c>
      <c r="G1502" s="20">
        <f>VLOOKUP(A1502,ORCA,11,0)</f>
        <v>8.31</v>
      </c>
      <c r="H1502" s="20">
        <f>VLOOKUP(A1502,ORCA,12,0)</f>
        <v>6.09</v>
      </c>
      <c r="I1502" s="20">
        <f t="shared" si="345"/>
        <v>1362.96</v>
      </c>
      <c r="J1502" s="20">
        <v>35.880000000000003</v>
      </c>
      <c r="K1502" s="20">
        <v>4813.2</v>
      </c>
      <c r="L1502" s="20">
        <f t="shared" si="346"/>
        <v>1640.18</v>
      </c>
      <c r="M1502" s="138">
        <f ca="1">L1502/L$1838</f>
        <v>1.2114482463460133E-4</v>
      </c>
    </row>
    <row r="1503" spans="1:13" ht="26.1" customHeight="1" x14ac:dyDescent="0.2">
      <c r="A1503" s="137" t="s">
        <v>1640</v>
      </c>
      <c r="B1503" s="17" t="s">
        <v>1252</v>
      </c>
      <c r="C1503" s="18" t="s">
        <v>15</v>
      </c>
      <c r="D1503" s="16" t="s">
        <v>1253</v>
      </c>
      <c r="E1503" s="19" t="s">
        <v>17</v>
      </c>
      <c r="F1503" s="18">
        <v>94.65</v>
      </c>
      <c r="G1503" s="20">
        <f>VLOOKUP(A1503,ORCA,11,0)</f>
        <v>8.31</v>
      </c>
      <c r="H1503" s="20">
        <f>VLOOKUP(A1503,ORCA,12,0)</f>
        <v>2.1999999999999993</v>
      </c>
      <c r="I1503" s="20">
        <f t="shared" si="345"/>
        <v>994.77</v>
      </c>
      <c r="J1503" s="20">
        <v>35.880000000000003</v>
      </c>
      <c r="K1503" s="20">
        <v>4813.2</v>
      </c>
      <c r="L1503" s="20">
        <f t="shared" si="346"/>
        <v>1197.0999999999999</v>
      </c>
      <c r="M1503" s="138">
        <f ca="1">L1503/L$1838</f>
        <v>8.8418630619859547E-5</v>
      </c>
    </row>
    <row r="1504" spans="1:13" ht="26.1" customHeight="1" x14ac:dyDescent="0.2">
      <c r="A1504" s="142" t="s">
        <v>1641</v>
      </c>
      <c r="B1504" s="28"/>
      <c r="C1504" s="28"/>
      <c r="D1504" s="27" t="s">
        <v>658</v>
      </c>
      <c r="E1504" s="28"/>
      <c r="F1504" s="28"/>
      <c r="G1504" s="28"/>
      <c r="H1504" s="28"/>
      <c r="I1504" s="28"/>
      <c r="J1504" s="29"/>
      <c r="K1504" s="29"/>
      <c r="L1504" s="30">
        <f>SUM(L1505:L1507)</f>
        <v>1781.85</v>
      </c>
      <c r="M1504" s="143">
        <f ca="1">SUM(M1505:M1507)</f>
        <v>1.3160866842368786E-4</v>
      </c>
    </row>
    <row r="1505" spans="1:13" ht="26.1" customHeight="1" x14ac:dyDescent="0.2">
      <c r="A1505" s="137" t="s">
        <v>1642</v>
      </c>
      <c r="B1505" s="17" t="s">
        <v>1246</v>
      </c>
      <c r="C1505" s="18" t="s">
        <v>26</v>
      </c>
      <c r="D1505" s="16" t="s">
        <v>1247</v>
      </c>
      <c r="E1505" s="19" t="s">
        <v>17</v>
      </c>
      <c r="F1505" s="18">
        <v>25.35</v>
      </c>
      <c r="G1505" s="20">
        <f>VLOOKUP(A1505,ORCA,11,0)</f>
        <v>7.79</v>
      </c>
      <c r="H1505" s="20">
        <f>VLOOKUP(A1505,ORCA,12,0)</f>
        <v>0.80999999999999961</v>
      </c>
      <c r="I1505" s="20">
        <f t="shared" si="345"/>
        <v>218.01</v>
      </c>
      <c r="J1505" s="20">
        <v>35.880000000000003</v>
      </c>
      <c r="K1505" s="20">
        <v>4813.2</v>
      </c>
      <c r="L1505" s="20">
        <f t="shared" si="346"/>
        <v>262.35000000000002</v>
      </c>
      <c r="M1505" s="138">
        <f ca="1">L1505/L$1838</f>
        <v>1.9377351719254996E-5</v>
      </c>
    </row>
    <row r="1506" spans="1:13" ht="24" customHeight="1" x14ac:dyDescent="0.2">
      <c r="A1506" s="137" t="s">
        <v>1643</v>
      </c>
      <c r="B1506" s="17" t="s">
        <v>1249</v>
      </c>
      <c r="C1506" s="18" t="s">
        <v>15</v>
      </c>
      <c r="D1506" s="16" t="s">
        <v>1250</v>
      </c>
      <c r="E1506" s="19" t="s">
        <v>17</v>
      </c>
      <c r="F1506" s="18">
        <v>50.69</v>
      </c>
      <c r="G1506" s="20">
        <f>VLOOKUP(A1506,ORCA,11,0)</f>
        <v>8.31</v>
      </c>
      <c r="H1506" s="20">
        <f>VLOOKUP(A1506,ORCA,12,0)</f>
        <v>6.09</v>
      </c>
      <c r="I1506" s="20">
        <f t="shared" si="345"/>
        <v>729.93</v>
      </c>
      <c r="J1506" s="20">
        <v>35.880000000000003</v>
      </c>
      <c r="K1506" s="20">
        <v>4813.2</v>
      </c>
      <c r="L1506" s="20">
        <f t="shared" si="346"/>
        <v>878.39</v>
      </c>
      <c r="M1506" s="138">
        <f ca="1">L1506/L$1838</f>
        <v>6.4878490477135101E-5</v>
      </c>
    </row>
    <row r="1507" spans="1:13" ht="39" customHeight="1" x14ac:dyDescent="0.2">
      <c r="A1507" s="137" t="s">
        <v>1644</v>
      </c>
      <c r="B1507" s="17" t="s">
        <v>1252</v>
      </c>
      <c r="C1507" s="18" t="s">
        <v>15</v>
      </c>
      <c r="D1507" s="16" t="s">
        <v>1253</v>
      </c>
      <c r="E1507" s="19" t="s">
        <v>17</v>
      </c>
      <c r="F1507" s="18">
        <v>50.69</v>
      </c>
      <c r="G1507" s="20">
        <f>VLOOKUP(A1507,ORCA,11,0)</f>
        <v>8.31</v>
      </c>
      <c r="H1507" s="20">
        <f>VLOOKUP(A1507,ORCA,12,0)</f>
        <v>2.1999999999999993</v>
      </c>
      <c r="I1507" s="20">
        <f t="shared" si="345"/>
        <v>532.75</v>
      </c>
      <c r="J1507" s="20">
        <v>35.880000000000003</v>
      </c>
      <c r="K1507" s="20">
        <v>4813.2</v>
      </c>
      <c r="L1507" s="20">
        <f t="shared" si="346"/>
        <v>641.11</v>
      </c>
      <c r="M1507" s="138">
        <f ca="1">L1507/L$1838</f>
        <v>4.7352826227297771E-5</v>
      </c>
    </row>
    <row r="1508" spans="1:13" ht="26.1" customHeight="1" x14ac:dyDescent="0.2">
      <c r="A1508" s="140" t="s">
        <v>1645</v>
      </c>
      <c r="B1508" s="24"/>
      <c r="C1508" s="24"/>
      <c r="D1508" s="23" t="s">
        <v>247</v>
      </c>
      <c r="E1508" s="24"/>
      <c r="F1508" s="24"/>
      <c r="G1508" s="24"/>
      <c r="H1508" s="24"/>
      <c r="I1508" s="24"/>
      <c r="J1508" s="25"/>
      <c r="K1508" s="25"/>
      <c r="L1508" s="26">
        <f>SUM(L1509:L1523)</f>
        <v>270908.53000000003</v>
      </c>
      <c r="M1508" s="141">
        <f ca="1">SUM(M1509:M1523)</f>
        <v>2.000949064058069E-2</v>
      </c>
    </row>
    <row r="1509" spans="1:13" ht="26.1" customHeight="1" x14ac:dyDescent="0.2">
      <c r="A1509" s="137" t="s">
        <v>1646</v>
      </c>
      <c r="B1509" s="17" t="s">
        <v>979</v>
      </c>
      <c r="C1509" s="18" t="s">
        <v>15</v>
      </c>
      <c r="D1509" s="16" t="s">
        <v>980</v>
      </c>
      <c r="E1509" s="19" t="s">
        <v>18</v>
      </c>
      <c r="F1509" s="18">
        <v>14</v>
      </c>
      <c r="G1509" s="20">
        <f t="shared" ref="G1509:G1523" si="347">VLOOKUP(A1509,ORCA,11,0)</f>
        <v>9.56</v>
      </c>
      <c r="H1509" s="20">
        <f t="shared" ref="H1509:H1523" si="348">VLOOKUP(A1509,ORCA,12,0)</f>
        <v>3.09</v>
      </c>
      <c r="I1509" s="20">
        <f t="shared" si="345"/>
        <v>177.1</v>
      </c>
      <c r="J1509" s="20">
        <v>35.880000000000003</v>
      </c>
      <c r="K1509" s="20">
        <v>4813.2</v>
      </c>
      <c r="L1509" s="20">
        <f t="shared" si="346"/>
        <v>213.12</v>
      </c>
      <c r="M1509" s="138">
        <f t="shared" ref="M1509:M1523" ca="1" si="349">L1509/L$1838</f>
        <v>1.5741190007271297E-5</v>
      </c>
    </row>
    <row r="1510" spans="1:13" ht="26.1" customHeight="1" x14ac:dyDescent="0.2">
      <c r="A1510" s="137" t="s">
        <v>1647</v>
      </c>
      <c r="B1510" s="17" t="s">
        <v>981</v>
      </c>
      <c r="C1510" s="18" t="s">
        <v>15</v>
      </c>
      <c r="D1510" s="16" t="s">
        <v>1486</v>
      </c>
      <c r="E1510" s="19" t="s">
        <v>17</v>
      </c>
      <c r="F1510" s="18">
        <v>0.36</v>
      </c>
      <c r="G1510" s="20">
        <f t="shared" si="347"/>
        <v>5.9</v>
      </c>
      <c r="H1510" s="20">
        <f t="shared" si="348"/>
        <v>329.18</v>
      </c>
      <c r="I1510" s="20">
        <f t="shared" si="345"/>
        <v>120.62</v>
      </c>
      <c r="J1510" s="20">
        <v>35.880000000000003</v>
      </c>
      <c r="K1510" s="20">
        <v>4813.2</v>
      </c>
      <c r="L1510" s="20">
        <f t="shared" si="346"/>
        <v>145.15</v>
      </c>
      <c r="M1510" s="138">
        <f t="shared" ca="1" si="349"/>
        <v>1.072087898627735E-5</v>
      </c>
    </row>
    <row r="1511" spans="1:13" ht="24" customHeight="1" x14ac:dyDescent="0.2">
      <c r="A1511" s="137" t="s">
        <v>1648</v>
      </c>
      <c r="B1511" s="17" t="s">
        <v>984</v>
      </c>
      <c r="C1511" s="18" t="s">
        <v>26</v>
      </c>
      <c r="D1511" s="16" t="s">
        <v>985</v>
      </c>
      <c r="E1511" s="19" t="s">
        <v>331</v>
      </c>
      <c r="F1511" s="18">
        <v>16</v>
      </c>
      <c r="G1511" s="20">
        <f t="shared" si="347"/>
        <v>11.370000000000001</v>
      </c>
      <c r="H1511" s="20">
        <f t="shared" si="348"/>
        <v>186.57999999999998</v>
      </c>
      <c r="I1511" s="20">
        <f t="shared" si="345"/>
        <v>3167.2</v>
      </c>
      <c r="J1511" s="20">
        <v>35.880000000000003</v>
      </c>
      <c r="K1511" s="20">
        <v>4813.2</v>
      </c>
      <c r="L1511" s="20">
        <f t="shared" si="346"/>
        <v>3811.4</v>
      </c>
      <c r="M1511" s="138">
        <f t="shared" ca="1" si="349"/>
        <v>2.8151262947500856E-4</v>
      </c>
    </row>
    <row r="1512" spans="1:13" ht="24" customHeight="1" x14ac:dyDescent="0.2">
      <c r="A1512" s="137" t="s">
        <v>1649</v>
      </c>
      <c r="B1512" s="17" t="s">
        <v>994</v>
      </c>
      <c r="C1512" s="18" t="s">
        <v>15</v>
      </c>
      <c r="D1512" s="16" t="s">
        <v>1257</v>
      </c>
      <c r="E1512" s="19" t="s">
        <v>17</v>
      </c>
      <c r="F1512" s="18">
        <v>6.26</v>
      </c>
      <c r="G1512" s="20">
        <f t="shared" si="347"/>
        <v>44.66</v>
      </c>
      <c r="H1512" s="20">
        <f t="shared" si="348"/>
        <v>438.39</v>
      </c>
      <c r="I1512" s="20">
        <f t="shared" si="345"/>
        <v>3023.89</v>
      </c>
      <c r="J1512" s="20">
        <v>35.880000000000003</v>
      </c>
      <c r="K1512" s="20">
        <v>4813.2</v>
      </c>
      <c r="L1512" s="20">
        <f t="shared" si="346"/>
        <v>3638.94</v>
      </c>
      <c r="M1512" s="138">
        <f t="shared" ca="1" si="349"/>
        <v>2.6877461507629415E-4</v>
      </c>
    </row>
    <row r="1513" spans="1:13" ht="26.1" customHeight="1" x14ac:dyDescent="0.2">
      <c r="A1513" s="137" t="s">
        <v>1650</v>
      </c>
      <c r="B1513" s="17" t="s">
        <v>988</v>
      </c>
      <c r="C1513" s="18" t="s">
        <v>15</v>
      </c>
      <c r="D1513" s="16" t="s">
        <v>989</v>
      </c>
      <c r="E1513" s="19" t="s">
        <v>18</v>
      </c>
      <c r="F1513" s="18">
        <v>16</v>
      </c>
      <c r="G1513" s="20">
        <f t="shared" si="347"/>
        <v>0</v>
      </c>
      <c r="H1513" s="20">
        <f t="shared" si="348"/>
        <v>52.44</v>
      </c>
      <c r="I1513" s="20">
        <f t="shared" si="345"/>
        <v>839.04</v>
      </c>
      <c r="J1513" s="20">
        <v>35.880000000000003</v>
      </c>
      <c r="K1513" s="20">
        <v>4813.2</v>
      </c>
      <c r="L1513" s="20">
        <f t="shared" si="346"/>
        <v>1009.7</v>
      </c>
      <c r="M1513" s="138">
        <f t="shared" ca="1" si="349"/>
        <v>7.4577137529757074E-5</v>
      </c>
    </row>
    <row r="1514" spans="1:13" ht="24" customHeight="1" x14ac:dyDescent="0.2">
      <c r="A1514" s="137" t="s">
        <v>1651</v>
      </c>
      <c r="B1514" s="17" t="s">
        <v>990</v>
      </c>
      <c r="C1514" s="18" t="s">
        <v>26</v>
      </c>
      <c r="D1514" s="16" t="s">
        <v>991</v>
      </c>
      <c r="E1514" s="19" t="s">
        <v>331</v>
      </c>
      <c r="F1514" s="18">
        <v>4</v>
      </c>
      <c r="G1514" s="20">
        <f t="shared" si="347"/>
        <v>28.27</v>
      </c>
      <c r="H1514" s="20">
        <f t="shared" si="348"/>
        <v>258.63</v>
      </c>
      <c r="I1514" s="20">
        <f t="shared" si="345"/>
        <v>1147.5999999999999</v>
      </c>
      <c r="J1514" s="20">
        <v>35.880000000000003</v>
      </c>
      <c r="K1514" s="20">
        <v>4813.2</v>
      </c>
      <c r="L1514" s="20">
        <f t="shared" si="346"/>
        <v>1381.02</v>
      </c>
      <c r="M1514" s="138">
        <f t="shared" ca="1" si="349"/>
        <v>1.0200308851277123E-4</v>
      </c>
    </row>
    <row r="1515" spans="1:13" ht="24" customHeight="1" x14ac:dyDescent="0.2">
      <c r="A1515" s="137" t="s">
        <v>1652</v>
      </c>
      <c r="B1515" s="17" t="s">
        <v>986</v>
      </c>
      <c r="C1515" s="18" t="s">
        <v>15</v>
      </c>
      <c r="D1515" s="16" t="s">
        <v>987</v>
      </c>
      <c r="E1515" s="19" t="s">
        <v>18</v>
      </c>
      <c r="F1515" s="18">
        <v>48</v>
      </c>
      <c r="G1515" s="20">
        <f t="shared" si="347"/>
        <v>8.16</v>
      </c>
      <c r="H1515" s="20">
        <f t="shared" si="348"/>
        <v>6.1199999999999992</v>
      </c>
      <c r="I1515" s="20">
        <f t="shared" si="345"/>
        <v>685.44</v>
      </c>
      <c r="J1515" s="20">
        <v>35.880000000000003</v>
      </c>
      <c r="K1515" s="20">
        <v>4813.2</v>
      </c>
      <c r="L1515" s="20">
        <f t="shared" si="346"/>
        <v>824.85</v>
      </c>
      <c r="M1515" s="138">
        <f t="shared" ca="1" si="349"/>
        <v>6.092398919621682E-5</v>
      </c>
    </row>
    <row r="1516" spans="1:13" ht="26.1" customHeight="1" x14ac:dyDescent="0.2">
      <c r="A1516" s="137" t="s">
        <v>1653</v>
      </c>
      <c r="B1516" s="17" t="s">
        <v>1654</v>
      </c>
      <c r="C1516" s="18" t="s">
        <v>15</v>
      </c>
      <c r="D1516" s="16" t="s">
        <v>1655</v>
      </c>
      <c r="E1516" s="19" t="s">
        <v>17</v>
      </c>
      <c r="F1516" s="18">
        <v>611.53</v>
      </c>
      <c r="G1516" s="20">
        <f t="shared" si="347"/>
        <v>0</v>
      </c>
      <c r="H1516" s="20">
        <f t="shared" si="348"/>
        <v>29.51</v>
      </c>
      <c r="I1516" s="20">
        <f t="shared" si="345"/>
        <v>18046.25</v>
      </c>
      <c r="J1516" s="20">
        <v>35.880000000000003</v>
      </c>
      <c r="K1516" s="20">
        <v>4813.2</v>
      </c>
      <c r="L1516" s="20">
        <f t="shared" si="346"/>
        <v>21716.85</v>
      </c>
      <c r="M1516" s="138">
        <f t="shared" ca="1" si="349"/>
        <v>1.6040215006072149E-3</v>
      </c>
    </row>
    <row r="1517" spans="1:13" ht="26.1" customHeight="1" x14ac:dyDescent="0.2">
      <c r="A1517" s="137" t="s">
        <v>1656</v>
      </c>
      <c r="B1517" s="17" t="s">
        <v>1657</v>
      </c>
      <c r="C1517" s="18" t="s">
        <v>15</v>
      </c>
      <c r="D1517" s="16" t="s">
        <v>1658</v>
      </c>
      <c r="E1517" s="19" t="s">
        <v>132</v>
      </c>
      <c r="F1517" s="18">
        <v>314.39999999999998</v>
      </c>
      <c r="G1517" s="20">
        <f t="shared" si="347"/>
        <v>97.140000000000015</v>
      </c>
      <c r="H1517" s="20">
        <f t="shared" si="348"/>
        <v>180.79</v>
      </c>
      <c r="I1517" s="20">
        <f t="shared" si="345"/>
        <v>87381.19</v>
      </c>
      <c r="J1517" s="20">
        <v>35.880000000000003</v>
      </c>
      <c r="K1517" s="20">
        <v>4813.2</v>
      </c>
      <c r="L1517" s="20">
        <f t="shared" si="346"/>
        <v>105154.52</v>
      </c>
      <c r="M1517" s="138">
        <f t="shared" ca="1" si="349"/>
        <v>7.7667852826736571E-3</v>
      </c>
    </row>
    <row r="1518" spans="1:13" ht="24" customHeight="1" x14ac:dyDescent="0.2">
      <c r="A1518" s="137" t="s">
        <v>1659</v>
      </c>
      <c r="B1518" s="17" t="s">
        <v>1660</v>
      </c>
      <c r="C1518" s="18" t="s">
        <v>15</v>
      </c>
      <c r="D1518" s="16" t="s">
        <v>1661</v>
      </c>
      <c r="E1518" s="19" t="s">
        <v>1009</v>
      </c>
      <c r="F1518" s="18">
        <v>1</v>
      </c>
      <c r="G1518" s="20">
        <f t="shared" si="347"/>
        <v>120.83999999999999</v>
      </c>
      <c r="H1518" s="20">
        <f t="shared" si="348"/>
        <v>5068.17</v>
      </c>
      <c r="I1518" s="20">
        <f t="shared" si="345"/>
        <v>5189.01</v>
      </c>
      <c r="J1518" s="20">
        <v>35.880000000000003</v>
      </c>
      <c r="K1518" s="20">
        <v>4813.2</v>
      </c>
      <c r="L1518" s="20">
        <f t="shared" si="346"/>
        <v>6244.45</v>
      </c>
      <c r="M1518" s="138">
        <f t="shared" ca="1" si="349"/>
        <v>4.612193784764698E-4</v>
      </c>
    </row>
    <row r="1519" spans="1:13" ht="24" customHeight="1" x14ac:dyDescent="0.2">
      <c r="A1519" s="137" t="s">
        <v>1662</v>
      </c>
      <c r="B1519" s="17" t="s">
        <v>1663</v>
      </c>
      <c r="C1519" s="18" t="s">
        <v>15</v>
      </c>
      <c r="D1519" s="16" t="s">
        <v>1664</v>
      </c>
      <c r="E1519" s="19" t="s">
        <v>1009</v>
      </c>
      <c r="F1519" s="18">
        <v>1</v>
      </c>
      <c r="G1519" s="20">
        <f t="shared" si="347"/>
        <v>169.75</v>
      </c>
      <c r="H1519" s="20">
        <f t="shared" si="348"/>
        <v>1643.85</v>
      </c>
      <c r="I1519" s="20">
        <f t="shared" si="345"/>
        <v>1813.6</v>
      </c>
      <c r="J1519" s="20">
        <v>35.880000000000003</v>
      </c>
      <c r="K1519" s="20">
        <v>4813.2</v>
      </c>
      <c r="L1519" s="20">
        <f t="shared" si="346"/>
        <v>2182.48</v>
      </c>
      <c r="M1519" s="138">
        <f t="shared" ca="1" si="349"/>
        <v>1.6119947619683492E-4</v>
      </c>
    </row>
    <row r="1520" spans="1:13" ht="24" customHeight="1" x14ac:dyDescent="0.2">
      <c r="A1520" s="137" t="s">
        <v>1665</v>
      </c>
      <c r="B1520" s="17" t="s">
        <v>1666</v>
      </c>
      <c r="C1520" s="18" t="s">
        <v>15</v>
      </c>
      <c r="D1520" s="16" t="s">
        <v>1667</v>
      </c>
      <c r="E1520" s="19" t="s">
        <v>1009</v>
      </c>
      <c r="F1520" s="18">
        <v>1</v>
      </c>
      <c r="G1520" s="20">
        <f t="shared" si="347"/>
        <v>53.98</v>
      </c>
      <c r="H1520" s="20">
        <f t="shared" si="348"/>
        <v>1624.8</v>
      </c>
      <c r="I1520" s="20">
        <f t="shared" si="345"/>
        <v>1678.78</v>
      </c>
      <c r="J1520" s="20">
        <v>35.880000000000003</v>
      </c>
      <c r="K1520" s="20">
        <v>4813.2</v>
      </c>
      <c r="L1520" s="20">
        <f t="shared" si="346"/>
        <v>2020.24</v>
      </c>
      <c r="M1520" s="138">
        <f t="shared" ca="1" si="349"/>
        <v>1.4921631803814641E-4</v>
      </c>
    </row>
    <row r="1521" spans="1:13" ht="26.1" customHeight="1" x14ac:dyDescent="0.2">
      <c r="A1521" s="137" t="s">
        <v>1668</v>
      </c>
      <c r="B1521" s="17" t="s">
        <v>1669</v>
      </c>
      <c r="C1521" s="18" t="s">
        <v>167</v>
      </c>
      <c r="D1521" s="16" t="s">
        <v>1670</v>
      </c>
      <c r="E1521" s="19" t="s">
        <v>180</v>
      </c>
      <c r="F1521" s="18">
        <v>70</v>
      </c>
      <c r="G1521" s="20">
        <f t="shared" si="347"/>
        <v>0</v>
      </c>
      <c r="H1521" s="20">
        <f t="shared" si="348"/>
        <v>817.46</v>
      </c>
      <c r="I1521" s="20">
        <f t="shared" si="345"/>
        <v>57222.2</v>
      </c>
      <c r="J1521" s="20">
        <v>35.880000000000003</v>
      </c>
      <c r="K1521" s="20">
        <v>4813.2</v>
      </c>
      <c r="L1521" s="20">
        <f t="shared" si="346"/>
        <v>68861.19</v>
      </c>
      <c r="M1521" s="138">
        <f t="shared" ca="1" si="349"/>
        <v>5.0861349282883359E-3</v>
      </c>
    </row>
    <row r="1522" spans="1:13" ht="24" customHeight="1" x14ac:dyDescent="0.2">
      <c r="A1522" s="137" t="s">
        <v>3789</v>
      </c>
      <c r="B1522" s="17">
        <v>180315</v>
      </c>
      <c r="C1522" s="18" t="s">
        <v>15</v>
      </c>
      <c r="D1522" s="16" t="s">
        <v>2090</v>
      </c>
      <c r="E1522" s="19" t="s">
        <v>17</v>
      </c>
      <c r="F1522" s="18">
        <v>82.17</v>
      </c>
      <c r="G1522" s="20">
        <f t="shared" si="347"/>
        <v>16.47</v>
      </c>
      <c r="H1522" s="20">
        <f t="shared" si="348"/>
        <v>398.08000000000004</v>
      </c>
      <c r="I1522" s="20">
        <f t="shared" si="345"/>
        <v>34063.57</v>
      </c>
      <c r="J1522" s="20">
        <v>35.880000000000003</v>
      </c>
      <c r="K1522" s="20">
        <v>4813.2</v>
      </c>
      <c r="L1522" s="20">
        <f t="shared" si="346"/>
        <v>40992.1</v>
      </c>
      <c r="M1522" s="138">
        <f t="shared" ca="1" si="349"/>
        <v>3.0277047433233187E-3</v>
      </c>
    </row>
    <row r="1523" spans="1:13" ht="26.1" customHeight="1" x14ac:dyDescent="0.2">
      <c r="A1523" s="137" t="s">
        <v>3844</v>
      </c>
      <c r="B1523" s="17" t="s">
        <v>3845</v>
      </c>
      <c r="C1523" s="18" t="s">
        <v>15</v>
      </c>
      <c r="D1523" s="16" t="s">
        <v>3790</v>
      </c>
      <c r="E1523" s="19" t="s">
        <v>1009</v>
      </c>
      <c r="F1523" s="18">
        <v>1</v>
      </c>
      <c r="G1523" s="20">
        <f t="shared" si="347"/>
        <v>518.16999999999996</v>
      </c>
      <c r="H1523" s="20">
        <f t="shared" si="348"/>
        <v>10045.67</v>
      </c>
      <c r="I1523" s="20">
        <f t="shared" si="345"/>
        <v>10563.84</v>
      </c>
      <c r="J1523" s="20">
        <v>35.880000000000003</v>
      </c>
      <c r="K1523" s="20">
        <v>4813.2</v>
      </c>
      <c r="L1523" s="20">
        <f t="shared" si="346"/>
        <v>12712.52</v>
      </c>
      <c r="M1523" s="138">
        <f t="shared" ca="1" si="349"/>
        <v>9.389554841931142E-4</v>
      </c>
    </row>
    <row r="1524" spans="1:13" ht="26.1" customHeight="1" x14ac:dyDescent="0.2">
      <c r="A1524" s="140" t="s">
        <v>1671</v>
      </c>
      <c r="B1524" s="24"/>
      <c r="C1524" s="24"/>
      <c r="D1524" s="23" t="s">
        <v>875</v>
      </c>
      <c r="E1524" s="24"/>
      <c r="F1524" s="24"/>
      <c r="G1524" s="24"/>
      <c r="H1524" s="24"/>
      <c r="I1524" s="24"/>
      <c r="J1524" s="25"/>
      <c r="K1524" s="25"/>
      <c r="L1524" s="26">
        <f>SUM(L1525,L1562,L1600,L1625)</f>
        <v>132767.19</v>
      </c>
      <c r="M1524" s="141">
        <f ca="1">SUM(M1525,M1562,M1600,M1625)</f>
        <v>9.8062761098042864E-3</v>
      </c>
    </row>
    <row r="1525" spans="1:13" ht="26.1" customHeight="1" x14ac:dyDescent="0.2">
      <c r="A1525" s="142" t="s">
        <v>1672</v>
      </c>
      <c r="B1525" s="28"/>
      <c r="C1525" s="28"/>
      <c r="D1525" s="27" t="s">
        <v>1002</v>
      </c>
      <c r="E1525" s="28"/>
      <c r="F1525" s="28"/>
      <c r="G1525" s="28"/>
      <c r="H1525" s="28"/>
      <c r="I1525" s="28"/>
      <c r="J1525" s="29"/>
      <c r="K1525" s="29"/>
      <c r="L1525" s="30">
        <f>SUM(L1526:L1561)</f>
        <v>38080.25</v>
      </c>
      <c r="M1525" s="143">
        <f ca="1">SUM(M1526:M1561)</f>
        <v>2.8126334965014677E-3</v>
      </c>
    </row>
    <row r="1526" spans="1:13" ht="39" customHeight="1" x14ac:dyDescent="0.2">
      <c r="A1526" s="137" t="s">
        <v>1673</v>
      </c>
      <c r="B1526" s="17" t="s">
        <v>1003</v>
      </c>
      <c r="C1526" s="18" t="s">
        <v>26</v>
      </c>
      <c r="D1526" s="16" t="s">
        <v>1004</v>
      </c>
      <c r="E1526" s="19" t="s">
        <v>331</v>
      </c>
      <c r="F1526" s="18">
        <v>2</v>
      </c>
      <c r="G1526" s="20">
        <f t="shared" ref="G1526:G1561" si="350">VLOOKUP(A1526,ORCA,11,0)</f>
        <v>37.769999999999996</v>
      </c>
      <c r="H1526" s="20">
        <f t="shared" ref="H1526:H1561" si="351">VLOOKUP(A1526,ORCA,12,0)</f>
        <v>732.61</v>
      </c>
      <c r="I1526" s="20">
        <f t="shared" ref="I1526:I1589" si="352">TRUNC((G1526+H1526)*F1526,2)</f>
        <v>1540.76</v>
      </c>
      <c r="J1526" s="20">
        <v>35.880000000000003</v>
      </c>
      <c r="K1526" s="20">
        <v>4813.2</v>
      </c>
      <c r="L1526" s="20">
        <f t="shared" ref="L1526:L1589" si="353">TRUNC((I1526*(1+$M$6)),2)</f>
        <v>1854.15</v>
      </c>
      <c r="M1526" s="138">
        <f t="shared" ref="M1526:M1561" ca="1" si="354">L1526/L$1838</f>
        <v>1.3694879622739336E-4</v>
      </c>
    </row>
    <row r="1527" spans="1:13" ht="26.1" customHeight="1" x14ac:dyDescent="0.2">
      <c r="A1527" s="137" t="s">
        <v>1674</v>
      </c>
      <c r="B1527" s="17" t="s">
        <v>1675</v>
      </c>
      <c r="C1527" s="18" t="s">
        <v>26</v>
      </c>
      <c r="D1527" s="16" t="s">
        <v>1676</v>
      </c>
      <c r="E1527" s="19" t="s">
        <v>331</v>
      </c>
      <c r="F1527" s="18">
        <v>12</v>
      </c>
      <c r="G1527" s="20">
        <f t="shared" si="350"/>
        <v>18.170000000000002</v>
      </c>
      <c r="H1527" s="20">
        <f t="shared" si="351"/>
        <v>274.56</v>
      </c>
      <c r="I1527" s="20">
        <f t="shared" si="352"/>
        <v>3512.76</v>
      </c>
      <c r="J1527" s="20">
        <v>35.880000000000003</v>
      </c>
      <c r="K1527" s="20">
        <v>4813.2</v>
      </c>
      <c r="L1527" s="20">
        <f t="shared" si="353"/>
        <v>4227.25</v>
      </c>
      <c r="M1527" s="138">
        <f t="shared" ca="1" si="354"/>
        <v>3.1222759693242113E-4</v>
      </c>
    </row>
    <row r="1528" spans="1:13" ht="26.1" customHeight="1" x14ac:dyDescent="0.2">
      <c r="A1528" s="137" t="s">
        <v>1677</v>
      </c>
      <c r="B1528" s="17" t="s">
        <v>1275</v>
      </c>
      <c r="C1528" s="18" t="s">
        <v>15</v>
      </c>
      <c r="D1528" s="16" t="s">
        <v>1276</v>
      </c>
      <c r="E1528" s="19" t="s">
        <v>18</v>
      </c>
      <c r="F1528" s="18">
        <v>12</v>
      </c>
      <c r="G1528" s="20">
        <f t="shared" si="350"/>
        <v>53.18</v>
      </c>
      <c r="H1528" s="20">
        <f t="shared" si="351"/>
        <v>291.34999999999997</v>
      </c>
      <c r="I1528" s="20">
        <f t="shared" si="352"/>
        <v>4134.3599999999997</v>
      </c>
      <c r="J1528" s="20">
        <v>35.880000000000003</v>
      </c>
      <c r="K1528" s="20">
        <v>4813.2</v>
      </c>
      <c r="L1528" s="20">
        <f t="shared" si="353"/>
        <v>4975.28</v>
      </c>
      <c r="M1528" s="138">
        <f t="shared" ca="1" si="354"/>
        <v>3.6747760801133974E-4</v>
      </c>
    </row>
    <row r="1529" spans="1:13" ht="26.1" customHeight="1" x14ac:dyDescent="0.2">
      <c r="A1529" s="137" t="s">
        <v>1678</v>
      </c>
      <c r="B1529" s="17" t="s">
        <v>1005</v>
      </c>
      <c r="C1529" s="18" t="s">
        <v>15</v>
      </c>
      <c r="D1529" s="16" t="s">
        <v>1006</v>
      </c>
      <c r="E1529" s="19" t="s">
        <v>54</v>
      </c>
      <c r="F1529" s="18">
        <v>2</v>
      </c>
      <c r="G1529" s="20">
        <f t="shared" si="350"/>
        <v>53.18</v>
      </c>
      <c r="H1529" s="20">
        <f t="shared" si="351"/>
        <v>391.78</v>
      </c>
      <c r="I1529" s="20">
        <f t="shared" si="352"/>
        <v>889.92</v>
      </c>
      <c r="J1529" s="20">
        <v>35.880000000000003</v>
      </c>
      <c r="K1529" s="20">
        <v>4813.2</v>
      </c>
      <c r="L1529" s="20">
        <f t="shared" si="353"/>
        <v>1070.92</v>
      </c>
      <c r="M1529" s="138">
        <f t="shared" ca="1" si="354"/>
        <v>7.9098888901027486E-5</v>
      </c>
    </row>
    <row r="1530" spans="1:13" ht="24" customHeight="1" x14ac:dyDescent="0.2">
      <c r="A1530" s="137" t="s">
        <v>1679</v>
      </c>
      <c r="B1530" s="17" t="s">
        <v>1007</v>
      </c>
      <c r="C1530" s="18" t="s">
        <v>15</v>
      </c>
      <c r="D1530" s="16" t="s">
        <v>1008</v>
      </c>
      <c r="E1530" s="19" t="s">
        <v>1009</v>
      </c>
      <c r="F1530" s="18">
        <v>14</v>
      </c>
      <c r="G1530" s="20">
        <f t="shared" si="350"/>
        <v>6.52</v>
      </c>
      <c r="H1530" s="20">
        <f t="shared" si="351"/>
        <v>4.4700000000000006</v>
      </c>
      <c r="I1530" s="20">
        <f t="shared" si="352"/>
        <v>153.86000000000001</v>
      </c>
      <c r="J1530" s="20">
        <v>35.880000000000003</v>
      </c>
      <c r="K1530" s="20">
        <v>4813.2</v>
      </c>
      <c r="L1530" s="20">
        <f t="shared" si="353"/>
        <v>185.15</v>
      </c>
      <c r="M1530" s="138">
        <f t="shared" ca="1" si="354"/>
        <v>1.3675306540194634E-5</v>
      </c>
    </row>
    <row r="1531" spans="1:13" ht="24" customHeight="1" x14ac:dyDescent="0.2">
      <c r="A1531" s="137" t="s">
        <v>1680</v>
      </c>
      <c r="B1531" s="17" t="s">
        <v>1010</v>
      </c>
      <c r="C1531" s="18" t="s">
        <v>15</v>
      </c>
      <c r="D1531" s="16" t="s">
        <v>1011</v>
      </c>
      <c r="E1531" s="19" t="s">
        <v>18</v>
      </c>
      <c r="F1531" s="18">
        <v>14</v>
      </c>
      <c r="G1531" s="20">
        <f t="shared" si="350"/>
        <v>10.45</v>
      </c>
      <c r="H1531" s="20">
        <f t="shared" si="351"/>
        <v>10.5</v>
      </c>
      <c r="I1531" s="20">
        <f t="shared" si="352"/>
        <v>293.3</v>
      </c>
      <c r="J1531" s="20">
        <v>35.880000000000003</v>
      </c>
      <c r="K1531" s="20">
        <v>4813.2</v>
      </c>
      <c r="L1531" s="20">
        <f t="shared" si="353"/>
        <v>352.95</v>
      </c>
      <c r="M1531" s="138">
        <f t="shared" ca="1" si="354"/>
        <v>2.6069130128877645E-5</v>
      </c>
    </row>
    <row r="1532" spans="1:13" ht="26.1" customHeight="1" x14ac:dyDescent="0.2">
      <c r="A1532" s="137" t="s">
        <v>1681</v>
      </c>
      <c r="B1532" s="17" t="s">
        <v>1012</v>
      </c>
      <c r="C1532" s="18" t="s">
        <v>15</v>
      </c>
      <c r="D1532" s="16" t="s">
        <v>1013</v>
      </c>
      <c r="E1532" s="19" t="s">
        <v>18</v>
      </c>
      <c r="F1532" s="18">
        <v>14</v>
      </c>
      <c r="G1532" s="20">
        <f t="shared" si="350"/>
        <v>4.5599999999999996</v>
      </c>
      <c r="H1532" s="20">
        <f t="shared" si="351"/>
        <v>32.5</v>
      </c>
      <c r="I1532" s="20">
        <f t="shared" si="352"/>
        <v>518.84</v>
      </c>
      <c r="J1532" s="20">
        <v>35.880000000000003</v>
      </c>
      <c r="K1532" s="20">
        <v>4813.2</v>
      </c>
      <c r="L1532" s="20">
        <f t="shared" si="353"/>
        <v>624.37</v>
      </c>
      <c r="M1532" s="138">
        <f t="shared" ca="1" si="354"/>
        <v>4.6116398295983384E-5</v>
      </c>
    </row>
    <row r="1533" spans="1:13" ht="24" customHeight="1" x14ac:dyDescent="0.2">
      <c r="A1533" s="137" t="s">
        <v>1682</v>
      </c>
      <c r="B1533" s="17" t="s">
        <v>1014</v>
      </c>
      <c r="C1533" s="18" t="s">
        <v>15</v>
      </c>
      <c r="D1533" s="16" t="s">
        <v>1015</v>
      </c>
      <c r="E1533" s="19" t="s">
        <v>18</v>
      </c>
      <c r="F1533" s="18">
        <v>14</v>
      </c>
      <c r="G1533" s="20">
        <f t="shared" si="350"/>
        <v>4.8900000000000006</v>
      </c>
      <c r="H1533" s="20">
        <f t="shared" si="351"/>
        <v>11.489999999999998</v>
      </c>
      <c r="I1533" s="20">
        <f t="shared" si="352"/>
        <v>229.32</v>
      </c>
      <c r="J1533" s="20">
        <v>35.880000000000003</v>
      </c>
      <c r="K1533" s="20">
        <v>4813.2</v>
      </c>
      <c r="L1533" s="20">
        <f t="shared" si="353"/>
        <v>275.95999999999998</v>
      </c>
      <c r="M1533" s="138">
        <f t="shared" ca="1" si="354"/>
        <v>2.0382595694475351E-5</v>
      </c>
    </row>
    <row r="1534" spans="1:13" ht="24" customHeight="1" x14ac:dyDescent="0.2">
      <c r="A1534" s="137" t="s">
        <v>1683</v>
      </c>
      <c r="B1534" s="17" t="s">
        <v>1684</v>
      </c>
      <c r="C1534" s="18" t="s">
        <v>15</v>
      </c>
      <c r="D1534" s="16" t="s">
        <v>1685</v>
      </c>
      <c r="E1534" s="19" t="s">
        <v>18</v>
      </c>
      <c r="F1534" s="18">
        <v>14</v>
      </c>
      <c r="G1534" s="20">
        <f t="shared" si="350"/>
        <v>11.420000000000002</v>
      </c>
      <c r="H1534" s="20">
        <f t="shared" si="351"/>
        <v>31.989999999999995</v>
      </c>
      <c r="I1534" s="20">
        <f t="shared" si="352"/>
        <v>607.74</v>
      </c>
      <c r="J1534" s="20">
        <v>35.880000000000003</v>
      </c>
      <c r="K1534" s="20">
        <v>4813.2</v>
      </c>
      <c r="L1534" s="20">
        <f t="shared" si="353"/>
        <v>731.35</v>
      </c>
      <c r="M1534" s="138">
        <f t="shared" ca="1" si="354"/>
        <v>5.4018014788935169E-5</v>
      </c>
    </row>
    <row r="1535" spans="1:13" ht="26.1" customHeight="1" x14ac:dyDescent="0.2">
      <c r="A1535" s="137" t="s">
        <v>1686</v>
      </c>
      <c r="B1535" s="17" t="s">
        <v>1016</v>
      </c>
      <c r="C1535" s="18" t="s">
        <v>15</v>
      </c>
      <c r="D1535" s="16" t="s">
        <v>1017</v>
      </c>
      <c r="E1535" s="19" t="s">
        <v>18</v>
      </c>
      <c r="F1535" s="18">
        <v>14</v>
      </c>
      <c r="G1535" s="20">
        <f t="shared" si="350"/>
        <v>4.8900000000000006</v>
      </c>
      <c r="H1535" s="20">
        <f t="shared" si="351"/>
        <v>145.23000000000002</v>
      </c>
      <c r="I1535" s="20">
        <f t="shared" si="352"/>
        <v>2101.6799999999998</v>
      </c>
      <c r="J1535" s="20">
        <v>35.880000000000003</v>
      </c>
      <c r="K1535" s="20">
        <v>4813.2</v>
      </c>
      <c r="L1535" s="20">
        <f t="shared" si="353"/>
        <v>2529.16</v>
      </c>
      <c r="M1535" s="138">
        <f t="shared" ca="1" si="354"/>
        <v>1.8680549980663603E-4</v>
      </c>
    </row>
    <row r="1536" spans="1:13" ht="26.1" customHeight="1" x14ac:dyDescent="0.2">
      <c r="A1536" s="137" t="s">
        <v>1687</v>
      </c>
      <c r="B1536" s="17" t="s">
        <v>1018</v>
      </c>
      <c r="C1536" s="18" t="s">
        <v>26</v>
      </c>
      <c r="D1536" s="16" t="s">
        <v>1019</v>
      </c>
      <c r="E1536" s="19" t="s">
        <v>331</v>
      </c>
      <c r="F1536" s="18">
        <v>12</v>
      </c>
      <c r="G1536" s="20">
        <f t="shared" si="350"/>
        <v>9.41</v>
      </c>
      <c r="H1536" s="20">
        <f t="shared" si="351"/>
        <v>19.059999999999999</v>
      </c>
      <c r="I1536" s="20">
        <f t="shared" si="352"/>
        <v>341.64</v>
      </c>
      <c r="J1536" s="20">
        <v>35.880000000000003</v>
      </c>
      <c r="K1536" s="20">
        <v>4813.2</v>
      </c>
      <c r="L1536" s="20">
        <f t="shared" si="353"/>
        <v>411.12</v>
      </c>
      <c r="M1536" s="138">
        <f t="shared" ca="1" si="354"/>
        <v>3.036560639916186E-5</v>
      </c>
    </row>
    <row r="1537" spans="1:13" ht="24" customHeight="1" x14ac:dyDescent="0.2">
      <c r="A1537" s="137" t="s">
        <v>1688</v>
      </c>
      <c r="B1537" s="17" t="s">
        <v>1296</v>
      </c>
      <c r="C1537" s="18" t="s">
        <v>15</v>
      </c>
      <c r="D1537" s="16" t="s">
        <v>1297</v>
      </c>
      <c r="E1537" s="19" t="s">
        <v>18</v>
      </c>
      <c r="F1537" s="18">
        <v>4</v>
      </c>
      <c r="G1537" s="20">
        <f t="shared" si="350"/>
        <v>53.57</v>
      </c>
      <c r="H1537" s="20">
        <f t="shared" si="351"/>
        <v>92.550000000000011</v>
      </c>
      <c r="I1537" s="20">
        <f t="shared" si="352"/>
        <v>584.48</v>
      </c>
      <c r="J1537" s="20">
        <v>35.880000000000003</v>
      </c>
      <c r="K1537" s="20">
        <v>4813.2</v>
      </c>
      <c r="L1537" s="20">
        <f t="shared" si="353"/>
        <v>703.36</v>
      </c>
      <c r="M1537" s="138">
        <f t="shared" ca="1" si="354"/>
        <v>5.1950654108081544E-5</v>
      </c>
    </row>
    <row r="1538" spans="1:13" ht="24" customHeight="1" x14ac:dyDescent="0.2">
      <c r="A1538" s="137" t="s">
        <v>1689</v>
      </c>
      <c r="B1538" s="17" t="s">
        <v>1022</v>
      </c>
      <c r="C1538" s="18" t="s">
        <v>15</v>
      </c>
      <c r="D1538" s="16" t="s">
        <v>1023</v>
      </c>
      <c r="E1538" s="19" t="s">
        <v>1024</v>
      </c>
      <c r="F1538" s="18">
        <v>4</v>
      </c>
      <c r="G1538" s="20">
        <f t="shared" si="350"/>
        <v>4.8900000000000006</v>
      </c>
      <c r="H1538" s="20">
        <f t="shared" si="351"/>
        <v>3.8200000000000003</v>
      </c>
      <c r="I1538" s="20">
        <f t="shared" si="352"/>
        <v>34.840000000000003</v>
      </c>
      <c r="J1538" s="20">
        <v>35.880000000000003</v>
      </c>
      <c r="K1538" s="20">
        <v>4813.2</v>
      </c>
      <c r="L1538" s="20">
        <f t="shared" si="353"/>
        <v>41.92</v>
      </c>
      <c r="M1538" s="138">
        <f t="shared" ca="1" si="354"/>
        <v>3.0962400765053151E-6</v>
      </c>
    </row>
    <row r="1539" spans="1:13" ht="24" customHeight="1" x14ac:dyDescent="0.2">
      <c r="A1539" s="137" t="s">
        <v>1690</v>
      </c>
      <c r="B1539" s="17" t="s">
        <v>1289</v>
      </c>
      <c r="C1539" s="18" t="s">
        <v>15</v>
      </c>
      <c r="D1539" s="16" t="s">
        <v>1290</v>
      </c>
      <c r="E1539" s="19" t="s">
        <v>18</v>
      </c>
      <c r="F1539" s="18">
        <v>20</v>
      </c>
      <c r="G1539" s="20">
        <f t="shared" si="350"/>
        <v>8.16</v>
      </c>
      <c r="H1539" s="20">
        <f t="shared" si="351"/>
        <v>47.84</v>
      </c>
      <c r="I1539" s="20">
        <f t="shared" si="352"/>
        <v>1120</v>
      </c>
      <c r="J1539" s="20">
        <v>35.880000000000003</v>
      </c>
      <c r="K1539" s="20">
        <v>4813.2</v>
      </c>
      <c r="L1539" s="20">
        <f t="shared" si="353"/>
        <v>1347.8</v>
      </c>
      <c r="M1539" s="138">
        <f t="shared" ca="1" si="354"/>
        <v>9.9549436429242929E-5</v>
      </c>
    </row>
    <row r="1540" spans="1:13" ht="26.1" customHeight="1" x14ac:dyDescent="0.2">
      <c r="A1540" s="137" t="s">
        <v>1691</v>
      </c>
      <c r="B1540" s="17" t="s">
        <v>1027</v>
      </c>
      <c r="C1540" s="18" t="s">
        <v>26</v>
      </c>
      <c r="D1540" s="16" t="s">
        <v>1028</v>
      </c>
      <c r="E1540" s="19" t="s">
        <v>331</v>
      </c>
      <c r="F1540" s="18">
        <v>20</v>
      </c>
      <c r="G1540" s="20">
        <f t="shared" si="350"/>
        <v>2.5099999999999998</v>
      </c>
      <c r="H1540" s="20">
        <f t="shared" si="351"/>
        <v>7.4700000000000006</v>
      </c>
      <c r="I1540" s="20">
        <f t="shared" si="352"/>
        <v>199.6</v>
      </c>
      <c r="J1540" s="20">
        <v>35.880000000000003</v>
      </c>
      <c r="K1540" s="20">
        <v>4813.2</v>
      </c>
      <c r="L1540" s="20">
        <f t="shared" si="353"/>
        <v>240.19</v>
      </c>
      <c r="M1540" s="138">
        <f t="shared" ca="1" si="354"/>
        <v>1.7740598854384819E-5</v>
      </c>
    </row>
    <row r="1541" spans="1:13" ht="26.1" customHeight="1" x14ac:dyDescent="0.2">
      <c r="A1541" s="137" t="s">
        <v>1692</v>
      </c>
      <c r="B1541" s="17" t="s">
        <v>1693</v>
      </c>
      <c r="C1541" s="18" t="s">
        <v>15</v>
      </c>
      <c r="D1541" s="16" t="s">
        <v>1694</v>
      </c>
      <c r="E1541" s="19" t="s">
        <v>54</v>
      </c>
      <c r="F1541" s="18">
        <v>18</v>
      </c>
      <c r="G1541" s="20">
        <f t="shared" si="350"/>
        <v>6.52</v>
      </c>
      <c r="H1541" s="20">
        <f t="shared" si="351"/>
        <v>113.86</v>
      </c>
      <c r="I1541" s="20">
        <f t="shared" si="352"/>
        <v>2166.84</v>
      </c>
      <c r="J1541" s="20">
        <v>35.880000000000003</v>
      </c>
      <c r="K1541" s="20">
        <v>4813.2</v>
      </c>
      <c r="L1541" s="20">
        <f t="shared" si="353"/>
        <v>2607.5700000000002</v>
      </c>
      <c r="M1541" s="138">
        <f t="shared" ca="1" si="354"/>
        <v>1.9259691641920242E-4</v>
      </c>
    </row>
    <row r="1542" spans="1:13" ht="26.1" customHeight="1" x14ac:dyDescent="0.2">
      <c r="A1542" s="137" t="s">
        <v>1695</v>
      </c>
      <c r="B1542" s="17" t="s">
        <v>1031</v>
      </c>
      <c r="C1542" s="18" t="s">
        <v>15</v>
      </c>
      <c r="D1542" s="16" t="s">
        <v>1032</v>
      </c>
      <c r="E1542" s="19" t="s">
        <v>54</v>
      </c>
      <c r="F1542" s="18">
        <v>2</v>
      </c>
      <c r="G1542" s="20">
        <f t="shared" si="350"/>
        <v>6.52</v>
      </c>
      <c r="H1542" s="20">
        <f t="shared" si="351"/>
        <v>673.76</v>
      </c>
      <c r="I1542" s="20">
        <f t="shared" si="352"/>
        <v>1360.56</v>
      </c>
      <c r="J1542" s="20">
        <v>35.880000000000003</v>
      </c>
      <c r="K1542" s="20">
        <v>4813.2</v>
      </c>
      <c r="L1542" s="20">
        <f t="shared" si="353"/>
        <v>1637.29</v>
      </c>
      <c r="M1542" s="138">
        <f t="shared" ca="1" si="354"/>
        <v>1.209313672438308E-4</v>
      </c>
    </row>
    <row r="1543" spans="1:13" ht="26.1" customHeight="1" x14ac:dyDescent="0.2">
      <c r="A1543" s="137" t="s">
        <v>1696</v>
      </c>
      <c r="B1543" s="17" t="s">
        <v>1033</v>
      </c>
      <c r="C1543" s="18" t="s">
        <v>15</v>
      </c>
      <c r="D1543" s="16" t="s">
        <v>1034</v>
      </c>
      <c r="E1543" s="19" t="s">
        <v>18</v>
      </c>
      <c r="F1543" s="18">
        <v>20</v>
      </c>
      <c r="G1543" s="20">
        <f t="shared" si="350"/>
        <v>4.8900000000000006</v>
      </c>
      <c r="H1543" s="20">
        <f t="shared" si="351"/>
        <v>63.7</v>
      </c>
      <c r="I1543" s="20">
        <f t="shared" si="352"/>
        <v>1371.8</v>
      </c>
      <c r="J1543" s="20">
        <v>35.880000000000003</v>
      </c>
      <c r="K1543" s="20">
        <v>4813.2</v>
      </c>
      <c r="L1543" s="20">
        <f t="shared" si="353"/>
        <v>1650.82</v>
      </c>
      <c r="M1543" s="138">
        <f t="shared" ca="1" si="354"/>
        <v>1.2193070236394333E-4</v>
      </c>
    </row>
    <row r="1544" spans="1:13" ht="24" customHeight="1" x14ac:dyDescent="0.2">
      <c r="A1544" s="137" t="s">
        <v>1697</v>
      </c>
      <c r="B1544" s="17" t="s">
        <v>1035</v>
      </c>
      <c r="C1544" s="18" t="s">
        <v>15</v>
      </c>
      <c r="D1544" s="16" t="s">
        <v>1036</v>
      </c>
      <c r="E1544" s="19" t="s">
        <v>54</v>
      </c>
      <c r="F1544" s="18">
        <v>24</v>
      </c>
      <c r="G1544" s="20">
        <f t="shared" si="350"/>
        <v>12.73</v>
      </c>
      <c r="H1544" s="20">
        <f t="shared" si="351"/>
        <v>82.089999999999989</v>
      </c>
      <c r="I1544" s="20">
        <f t="shared" si="352"/>
        <v>2275.6799999999998</v>
      </c>
      <c r="J1544" s="20">
        <v>35.880000000000003</v>
      </c>
      <c r="K1544" s="20">
        <v>4813.2</v>
      </c>
      <c r="L1544" s="20">
        <f t="shared" si="353"/>
        <v>2738.55</v>
      </c>
      <c r="M1544" s="138">
        <f t="shared" ca="1" si="354"/>
        <v>2.0227118944450456E-4</v>
      </c>
    </row>
    <row r="1545" spans="1:13" ht="24" customHeight="1" x14ac:dyDescent="0.2">
      <c r="A1545" s="137" t="s">
        <v>1698</v>
      </c>
      <c r="B1545" s="17" t="s">
        <v>1037</v>
      </c>
      <c r="C1545" s="18" t="s">
        <v>15</v>
      </c>
      <c r="D1545" s="16" t="s">
        <v>1038</v>
      </c>
      <c r="E1545" s="19" t="s">
        <v>18</v>
      </c>
      <c r="F1545" s="18">
        <v>2</v>
      </c>
      <c r="G1545" s="20">
        <f t="shared" si="350"/>
        <v>57.16</v>
      </c>
      <c r="H1545" s="20">
        <f t="shared" si="351"/>
        <v>362.72</v>
      </c>
      <c r="I1545" s="20">
        <f t="shared" si="352"/>
        <v>839.76</v>
      </c>
      <c r="J1545" s="20">
        <v>35.880000000000003</v>
      </c>
      <c r="K1545" s="20">
        <v>4813.2</v>
      </c>
      <c r="L1545" s="20">
        <f t="shared" si="353"/>
        <v>1010.56</v>
      </c>
      <c r="M1545" s="138">
        <f t="shared" ca="1" si="354"/>
        <v>7.4640657722166299E-5</v>
      </c>
    </row>
    <row r="1546" spans="1:13" ht="26.1" customHeight="1" x14ac:dyDescent="0.2">
      <c r="A1546" s="137" t="s">
        <v>1699</v>
      </c>
      <c r="B1546" s="17" t="s">
        <v>1039</v>
      </c>
      <c r="C1546" s="18" t="s">
        <v>15</v>
      </c>
      <c r="D1546" s="16" t="s">
        <v>1040</v>
      </c>
      <c r="E1546" s="19" t="s">
        <v>18</v>
      </c>
      <c r="F1546" s="18">
        <v>2</v>
      </c>
      <c r="G1546" s="20">
        <f t="shared" si="350"/>
        <v>29.39</v>
      </c>
      <c r="H1546" s="20">
        <f t="shared" si="351"/>
        <v>81.42</v>
      </c>
      <c r="I1546" s="20">
        <f t="shared" si="352"/>
        <v>221.62</v>
      </c>
      <c r="J1546" s="20">
        <v>35.880000000000003</v>
      </c>
      <c r="K1546" s="20">
        <v>4813.2</v>
      </c>
      <c r="L1546" s="20">
        <f t="shared" si="353"/>
        <v>266.69</v>
      </c>
      <c r="M1546" s="138">
        <f t="shared" ca="1" si="354"/>
        <v>1.9697907108855022E-5</v>
      </c>
    </row>
    <row r="1547" spans="1:13" ht="24" customHeight="1" x14ac:dyDescent="0.2">
      <c r="A1547" s="137" t="s">
        <v>1700</v>
      </c>
      <c r="B1547" s="17" t="s">
        <v>1701</v>
      </c>
      <c r="C1547" s="18" t="s">
        <v>15</v>
      </c>
      <c r="D1547" s="16" t="s">
        <v>1702</v>
      </c>
      <c r="E1547" s="19" t="s">
        <v>18</v>
      </c>
      <c r="F1547" s="18">
        <v>2</v>
      </c>
      <c r="G1547" s="20">
        <f t="shared" si="350"/>
        <v>11.75</v>
      </c>
      <c r="H1547" s="20">
        <f t="shared" si="351"/>
        <v>182.85</v>
      </c>
      <c r="I1547" s="20">
        <f t="shared" si="352"/>
        <v>389.2</v>
      </c>
      <c r="J1547" s="20">
        <v>35.880000000000003</v>
      </c>
      <c r="K1547" s="20">
        <v>4813.2</v>
      </c>
      <c r="L1547" s="20">
        <f t="shared" si="353"/>
        <v>468.36</v>
      </c>
      <c r="M1547" s="138">
        <f t="shared" ca="1" si="354"/>
        <v>3.4593392228817492E-5</v>
      </c>
    </row>
    <row r="1548" spans="1:13" ht="26.1" customHeight="1" x14ac:dyDescent="0.2">
      <c r="A1548" s="137" t="s">
        <v>1703</v>
      </c>
      <c r="B1548" s="17" t="s">
        <v>1704</v>
      </c>
      <c r="C1548" s="18" t="s">
        <v>15</v>
      </c>
      <c r="D1548" s="16" t="s">
        <v>1705</v>
      </c>
      <c r="E1548" s="19" t="s">
        <v>18</v>
      </c>
      <c r="F1548" s="18">
        <v>2</v>
      </c>
      <c r="G1548" s="20">
        <f t="shared" si="350"/>
        <v>71.210000000000008</v>
      </c>
      <c r="H1548" s="20">
        <f t="shared" si="351"/>
        <v>106.42999999999998</v>
      </c>
      <c r="I1548" s="20">
        <f t="shared" si="352"/>
        <v>355.28</v>
      </c>
      <c r="J1548" s="20">
        <v>35.880000000000003</v>
      </c>
      <c r="K1548" s="20">
        <v>4813.2</v>
      </c>
      <c r="L1548" s="20">
        <f t="shared" si="353"/>
        <v>427.54</v>
      </c>
      <c r="M1548" s="138">
        <f t="shared" ca="1" si="354"/>
        <v>3.1578398910044904E-5</v>
      </c>
    </row>
    <row r="1549" spans="1:13" ht="24" customHeight="1" x14ac:dyDescent="0.2">
      <c r="A1549" s="137" t="s">
        <v>1706</v>
      </c>
      <c r="B1549" s="17" t="s">
        <v>1312</v>
      </c>
      <c r="C1549" s="18" t="s">
        <v>15</v>
      </c>
      <c r="D1549" s="16" t="s">
        <v>1313</v>
      </c>
      <c r="E1549" s="19" t="s">
        <v>18</v>
      </c>
      <c r="F1549" s="18">
        <v>12</v>
      </c>
      <c r="G1549" s="20">
        <f t="shared" si="350"/>
        <v>16.32</v>
      </c>
      <c r="H1549" s="20">
        <f t="shared" si="351"/>
        <v>80.09</v>
      </c>
      <c r="I1549" s="20">
        <f t="shared" si="352"/>
        <v>1156.92</v>
      </c>
      <c r="J1549" s="20">
        <v>35.880000000000003</v>
      </c>
      <c r="K1549" s="20">
        <v>4813.2</v>
      </c>
      <c r="L1549" s="20">
        <f t="shared" si="353"/>
        <v>1392.23</v>
      </c>
      <c r="M1549" s="138">
        <f t="shared" ca="1" si="354"/>
        <v>1.0283106683475655E-4</v>
      </c>
    </row>
    <row r="1550" spans="1:13" ht="26.1" customHeight="1" x14ac:dyDescent="0.2">
      <c r="A1550" s="137" t="s">
        <v>1707</v>
      </c>
      <c r="B1550" s="17" t="s">
        <v>1708</v>
      </c>
      <c r="C1550" s="18" t="s">
        <v>15</v>
      </c>
      <c r="D1550" s="16" t="s">
        <v>1709</v>
      </c>
      <c r="E1550" s="19" t="s">
        <v>18</v>
      </c>
      <c r="F1550" s="18">
        <v>12</v>
      </c>
      <c r="G1550" s="20">
        <f t="shared" si="350"/>
        <v>11.420000000000002</v>
      </c>
      <c r="H1550" s="20">
        <f t="shared" si="351"/>
        <v>32.489999999999995</v>
      </c>
      <c r="I1550" s="20">
        <f t="shared" si="352"/>
        <v>526.91999999999996</v>
      </c>
      <c r="J1550" s="20">
        <v>35.880000000000003</v>
      </c>
      <c r="K1550" s="20">
        <v>4813.2</v>
      </c>
      <c r="L1550" s="20">
        <f t="shared" si="353"/>
        <v>634.09</v>
      </c>
      <c r="M1550" s="138">
        <f t="shared" ca="1" si="354"/>
        <v>4.6834324191585285E-5</v>
      </c>
    </row>
    <row r="1551" spans="1:13" ht="24" customHeight="1" x14ac:dyDescent="0.2">
      <c r="A1551" s="137" t="s">
        <v>1710</v>
      </c>
      <c r="B1551" s="17" t="s">
        <v>1711</v>
      </c>
      <c r="C1551" s="18" t="s">
        <v>15</v>
      </c>
      <c r="D1551" s="16" t="s">
        <v>1712</v>
      </c>
      <c r="E1551" s="19" t="s">
        <v>18</v>
      </c>
      <c r="F1551" s="18">
        <v>12</v>
      </c>
      <c r="G1551" s="20">
        <f t="shared" si="350"/>
        <v>8.16</v>
      </c>
      <c r="H1551" s="20">
        <f t="shared" si="351"/>
        <v>23.16</v>
      </c>
      <c r="I1551" s="20">
        <f t="shared" si="352"/>
        <v>375.84</v>
      </c>
      <c r="J1551" s="20">
        <v>35.880000000000003</v>
      </c>
      <c r="K1551" s="20">
        <v>4813.2</v>
      </c>
      <c r="L1551" s="20">
        <f t="shared" si="353"/>
        <v>452.28</v>
      </c>
      <c r="M1551" s="138">
        <f t="shared" ca="1" si="354"/>
        <v>3.3405712352142744E-5</v>
      </c>
    </row>
    <row r="1552" spans="1:13" ht="24" customHeight="1" x14ac:dyDescent="0.2">
      <c r="A1552" s="137" t="s">
        <v>1713</v>
      </c>
      <c r="B1552" s="17" t="s">
        <v>1714</v>
      </c>
      <c r="C1552" s="18" t="s">
        <v>15</v>
      </c>
      <c r="D1552" s="16" t="s">
        <v>1715</v>
      </c>
      <c r="E1552" s="19" t="s">
        <v>18</v>
      </c>
      <c r="F1552" s="18">
        <v>2</v>
      </c>
      <c r="G1552" s="20">
        <f t="shared" si="350"/>
        <v>1.53</v>
      </c>
      <c r="H1552" s="20">
        <f t="shared" si="351"/>
        <v>39.82</v>
      </c>
      <c r="I1552" s="20">
        <f t="shared" si="352"/>
        <v>82.7</v>
      </c>
      <c r="J1552" s="20">
        <v>35.880000000000003</v>
      </c>
      <c r="K1552" s="20">
        <v>4813.2</v>
      </c>
      <c r="L1552" s="20">
        <f t="shared" si="353"/>
        <v>99.52</v>
      </c>
      <c r="M1552" s="138">
        <f t="shared" ca="1" si="354"/>
        <v>7.3506157541462052E-6</v>
      </c>
    </row>
    <row r="1553" spans="1:13" ht="39" customHeight="1" x14ac:dyDescent="0.2">
      <c r="A1553" s="137" t="s">
        <v>1716</v>
      </c>
      <c r="B1553" s="17" t="s">
        <v>1717</v>
      </c>
      <c r="C1553" s="18" t="s">
        <v>15</v>
      </c>
      <c r="D1553" s="16" t="s">
        <v>1718</v>
      </c>
      <c r="E1553" s="19" t="s">
        <v>18</v>
      </c>
      <c r="F1553" s="18">
        <v>2</v>
      </c>
      <c r="G1553" s="20">
        <f t="shared" si="350"/>
        <v>31.939999999999998</v>
      </c>
      <c r="H1553" s="20">
        <f t="shared" si="351"/>
        <v>20.770000000000003</v>
      </c>
      <c r="I1553" s="20">
        <f t="shared" si="352"/>
        <v>105.42</v>
      </c>
      <c r="J1553" s="20">
        <v>35.880000000000003</v>
      </c>
      <c r="K1553" s="20">
        <v>4813.2</v>
      </c>
      <c r="L1553" s="20">
        <f t="shared" si="353"/>
        <v>126.86</v>
      </c>
      <c r="M1553" s="138">
        <f t="shared" ca="1" si="354"/>
        <v>9.3699669872486709E-6</v>
      </c>
    </row>
    <row r="1554" spans="1:13" ht="24" customHeight="1" x14ac:dyDescent="0.2">
      <c r="A1554" s="137" t="s">
        <v>1719</v>
      </c>
      <c r="B1554" s="17" t="s">
        <v>1053</v>
      </c>
      <c r="C1554" s="18" t="s">
        <v>15</v>
      </c>
      <c r="D1554" s="16" t="s">
        <v>1054</v>
      </c>
      <c r="E1554" s="19" t="s">
        <v>18</v>
      </c>
      <c r="F1554" s="18">
        <v>5</v>
      </c>
      <c r="G1554" s="20">
        <f t="shared" si="350"/>
        <v>19.920000000000002</v>
      </c>
      <c r="H1554" s="20">
        <f t="shared" si="351"/>
        <v>71.039999999999992</v>
      </c>
      <c r="I1554" s="20">
        <f t="shared" si="352"/>
        <v>454.8</v>
      </c>
      <c r="J1554" s="20">
        <v>35.880000000000003</v>
      </c>
      <c r="K1554" s="20">
        <v>4813.2</v>
      </c>
      <c r="L1554" s="20">
        <f t="shared" si="353"/>
        <v>547.29999999999995</v>
      </c>
      <c r="M1554" s="138">
        <f t="shared" ca="1" si="354"/>
        <v>4.0423955006473251E-5</v>
      </c>
    </row>
    <row r="1555" spans="1:13" ht="24" customHeight="1" x14ac:dyDescent="0.2">
      <c r="A1555" s="137" t="s">
        <v>1720</v>
      </c>
      <c r="B1555" s="17" t="s">
        <v>1315</v>
      </c>
      <c r="C1555" s="18" t="s">
        <v>15</v>
      </c>
      <c r="D1555" s="16" t="s">
        <v>1316</v>
      </c>
      <c r="E1555" s="19" t="s">
        <v>18</v>
      </c>
      <c r="F1555" s="18">
        <v>12</v>
      </c>
      <c r="G1555" s="20">
        <f t="shared" si="350"/>
        <v>19.920000000000002</v>
      </c>
      <c r="H1555" s="20">
        <f t="shared" si="351"/>
        <v>68.03</v>
      </c>
      <c r="I1555" s="20">
        <f t="shared" si="352"/>
        <v>1055.4000000000001</v>
      </c>
      <c r="J1555" s="20">
        <v>35.880000000000003</v>
      </c>
      <c r="K1555" s="20">
        <v>4813.2</v>
      </c>
      <c r="L1555" s="20">
        <f t="shared" si="353"/>
        <v>1270.06</v>
      </c>
      <c r="M1555" s="138">
        <f t="shared" ca="1" si="354"/>
        <v>9.3807506478204677E-5</v>
      </c>
    </row>
    <row r="1556" spans="1:13" ht="24" customHeight="1" x14ac:dyDescent="0.2">
      <c r="A1556" s="137" t="s">
        <v>1721</v>
      </c>
      <c r="B1556" s="17" t="s">
        <v>1723</v>
      </c>
      <c r="C1556" s="18" t="s">
        <v>15</v>
      </c>
      <c r="D1556" s="16" t="s">
        <v>1724</v>
      </c>
      <c r="E1556" s="19" t="s">
        <v>18</v>
      </c>
      <c r="F1556" s="18">
        <v>1</v>
      </c>
      <c r="G1556" s="20">
        <f t="shared" si="350"/>
        <v>27.76</v>
      </c>
      <c r="H1556" s="20">
        <f t="shared" si="351"/>
        <v>134.70000000000002</v>
      </c>
      <c r="I1556" s="20">
        <f t="shared" si="352"/>
        <v>162.46</v>
      </c>
      <c r="J1556" s="20">
        <v>35.880000000000003</v>
      </c>
      <c r="K1556" s="20">
        <v>4813.2</v>
      </c>
      <c r="L1556" s="20">
        <f t="shared" si="353"/>
        <v>195.5</v>
      </c>
      <c r="M1556" s="138">
        <f t="shared" ca="1" si="354"/>
        <v>1.4439764669770732E-5</v>
      </c>
    </row>
    <row r="1557" spans="1:13" ht="24" customHeight="1" x14ac:dyDescent="0.2">
      <c r="A1557" s="137" t="s">
        <v>1722</v>
      </c>
      <c r="B1557" s="17" t="s">
        <v>1319</v>
      </c>
      <c r="C1557" s="18" t="s">
        <v>15</v>
      </c>
      <c r="D1557" s="16" t="s">
        <v>1320</v>
      </c>
      <c r="E1557" s="19" t="s">
        <v>18</v>
      </c>
      <c r="F1557" s="18">
        <v>1</v>
      </c>
      <c r="G1557" s="20">
        <f t="shared" si="350"/>
        <v>17.63</v>
      </c>
      <c r="H1557" s="20">
        <f t="shared" si="351"/>
        <v>58.350000000000009</v>
      </c>
      <c r="I1557" s="20">
        <f t="shared" si="352"/>
        <v>75.98</v>
      </c>
      <c r="J1557" s="20">
        <v>35.880000000000003</v>
      </c>
      <c r="K1557" s="20">
        <v>4813.2</v>
      </c>
      <c r="L1557" s="20">
        <f t="shared" si="353"/>
        <v>91.43</v>
      </c>
      <c r="M1557" s="138">
        <f t="shared" ca="1" si="354"/>
        <v>6.7530827813664357E-6</v>
      </c>
    </row>
    <row r="1558" spans="1:13" ht="24" customHeight="1" x14ac:dyDescent="0.2">
      <c r="A1558" s="137" t="s">
        <v>1725</v>
      </c>
      <c r="B1558" s="17" t="s">
        <v>1727</v>
      </c>
      <c r="C1558" s="18" t="s">
        <v>15</v>
      </c>
      <c r="D1558" s="16" t="s">
        <v>1728</v>
      </c>
      <c r="E1558" s="19" t="s">
        <v>18</v>
      </c>
      <c r="F1558" s="18">
        <v>2</v>
      </c>
      <c r="G1558" s="20">
        <f t="shared" si="350"/>
        <v>17.63</v>
      </c>
      <c r="H1558" s="20">
        <f t="shared" si="351"/>
        <v>54.78</v>
      </c>
      <c r="I1558" s="20">
        <f t="shared" si="352"/>
        <v>144.82</v>
      </c>
      <c r="J1558" s="20">
        <v>35.880000000000003</v>
      </c>
      <c r="K1558" s="20">
        <v>4813.2</v>
      </c>
      <c r="L1558" s="20">
        <f t="shared" si="353"/>
        <v>174.27</v>
      </c>
      <c r="M1558" s="138">
        <f t="shared" ca="1" si="354"/>
        <v>1.2871702245529133E-5</v>
      </c>
    </row>
    <row r="1559" spans="1:13" ht="24" customHeight="1" x14ac:dyDescent="0.2">
      <c r="A1559" s="137" t="s">
        <v>1726</v>
      </c>
      <c r="B1559" s="17" t="s">
        <v>1730</v>
      </c>
      <c r="C1559" s="18" t="s">
        <v>15</v>
      </c>
      <c r="D1559" s="16" t="s">
        <v>1731</v>
      </c>
      <c r="E1559" s="19" t="s">
        <v>18</v>
      </c>
      <c r="F1559" s="18">
        <v>2</v>
      </c>
      <c r="G1559" s="20">
        <f t="shared" si="350"/>
        <v>37.56</v>
      </c>
      <c r="H1559" s="20">
        <f t="shared" si="351"/>
        <v>298.64999999999998</v>
      </c>
      <c r="I1559" s="20">
        <f t="shared" si="352"/>
        <v>672.42</v>
      </c>
      <c r="J1559" s="20">
        <v>35.880000000000003</v>
      </c>
      <c r="K1559" s="20">
        <v>4813.2</v>
      </c>
      <c r="L1559" s="20">
        <f t="shared" si="353"/>
        <v>809.19</v>
      </c>
      <c r="M1559" s="138">
        <f t="shared" ca="1" si="354"/>
        <v>5.9767330808858204E-5</v>
      </c>
    </row>
    <row r="1560" spans="1:13" ht="24" customHeight="1" x14ac:dyDescent="0.2">
      <c r="A1560" s="137" t="s">
        <v>1729</v>
      </c>
      <c r="B1560" s="17" t="s">
        <v>1057</v>
      </c>
      <c r="C1560" s="18" t="s">
        <v>15</v>
      </c>
      <c r="D1560" s="16" t="s">
        <v>1058</v>
      </c>
      <c r="E1560" s="19" t="s">
        <v>18</v>
      </c>
      <c r="F1560" s="18">
        <v>4</v>
      </c>
      <c r="G1560" s="20">
        <f t="shared" si="350"/>
        <v>27.76</v>
      </c>
      <c r="H1560" s="20">
        <f t="shared" si="351"/>
        <v>189.42000000000002</v>
      </c>
      <c r="I1560" s="20">
        <f t="shared" si="352"/>
        <v>868.72</v>
      </c>
      <c r="J1560" s="20">
        <v>35.880000000000003</v>
      </c>
      <c r="K1560" s="20">
        <v>4813.2</v>
      </c>
      <c r="L1560" s="20">
        <f t="shared" si="353"/>
        <v>1045.4100000000001</v>
      </c>
      <c r="M1560" s="138">
        <f t="shared" ca="1" si="354"/>
        <v>7.7214702728516731E-5</v>
      </c>
    </row>
    <row r="1561" spans="1:13" ht="24" customHeight="1" x14ac:dyDescent="0.2">
      <c r="A1561" s="137" t="s">
        <v>1732</v>
      </c>
      <c r="B1561" s="17" t="s">
        <v>1055</v>
      </c>
      <c r="C1561" s="18" t="s">
        <v>15</v>
      </c>
      <c r="D1561" s="16" t="s">
        <v>1056</v>
      </c>
      <c r="E1561" s="19" t="s">
        <v>18</v>
      </c>
      <c r="F1561" s="18">
        <v>4</v>
      </c>
      <c r="G1561" s="20">
        <f t="shared" si="350"/>
        <v>31.020000000000003</v>
      </c>
      <c r="H1561" s="20">
        <f t="shared" si="351"/>
        <v>148.42999999999998</v>
      </c>
      <c r="I1561" s="20">
        <f t="shared" si="352"/>
        <v>717.8</v>
      </c>
      <c r="J1561" s="20">
        <v>35.880000000000003</v>
      </c>
      <c r="K1561" s="20">
        <v>4813.2</v>
      </c>
      <c r="L1561" s="20">
        <f t="shared" si="353"/>
        <v>863.8</v>
      </c>
      <c r="M1561" s="138">
        <f t="shared" ca="1" si="354"/>
        <v>6.3800863026843775E-5</v>
      </c>
    </row>
    <row r="1562" spans="1:13" ht="24" customHeight="1" x14ac:dyDescent="0.2">
      <c r="A1562" s="142" t="s">
        <v>1733</v>
      </c>
      <c r="B1562" s="28"/>
      <c r="C1562" s="28"/>
      <c r="D1562" s="27" t="s">
        <v>227</v>
      </c>
      <c r="E1562" s="28"/>
      <c r="F1562" s="28"/>
      <c r="G1562" s="28"/>
      <c r="H1562" s="28"/>
      <c r="I1562" s="28"/>
      <c r="J1562" s="29"/>
      <c r="K1562" s="29"/>
      <c r="L1562" s="30">
        <f>SUM(L1563:L1599)</f>
        <v>23627.040000000005</v>
      </c>
      <c r="M1562" s="143">
        <f ca="1">SUM(M1563:M1599)</f>
        <v>1.7451094498376468E-3</v>
      </c>
    </row>
    <row r="1563" spans="1:13" ht="24" customHeight="1" x14ac:dyDescent="0.2">
      <c r="A1563" s="137" t="s">
        <v>1734</v>
      </c>
      <c r="B1563" s="17" t="s">
        <v>1061</v>
      </c>
      <c r="C1563" s="18" t="s">
        <v>15</v>
      </c>
      <c r="D1563" s="16" t="s">
        <v>1062</v>
      </c>
      <c r="E1563" s="19" t="s">
        <v>169</v>
      </c>
      <c r="F1563" s="18">
        <v>72</v>
      </c>
      <c r="G1563" s="20">
        <f t="shared" ref="G1563:G1599" si="355">VLOOKUP(A1563,ORCA,11,0)</f>
        <v>3.91</v>
      </c>
      <c r="H1563" s="20">
        <f t="shared" ref="H1563:H1599" si="356">VLOOKUP(A1563,ORCA,12,0)</f>
        <v>3.6799999999999997</v>
      </c>
      <c r="I1563" s="20">
        <f t="shared" si="352"/>
        <v>546.48</v>
      </c>
      <c r="J1563" s="20">
        <v>35.880000000000003</v>
      </c>
      <c r="K1563" s="20">
        <v>4813.2</v>
      </c>
      <c r="L1563" s="20">
        <f t="shared" si="353"/>
        <v>657.63</v>
      </c>
      <c r="M1563" s="138">
        <f t="shared" ref="M1563:M1599" ca="1" si="357">L1563/L$1838</f>
        <v>4.8573004807065611E-5</v>
      </c>
    </row>
    <row r="1564" spans="1:13" ht="24" customHeight="1" x14ac:dyDescent="0.2">
      <c r="A1564" s="137" t="s">
        <v>1735</v>
      </c>
      <c r="B1564" s="17" t="s">
        <v>1063</v>
      </c>
      <c r="C1564" s="18" t="s">
        <v>26</v>
      </c>
      <c r="D1564" s="16" t="s">
        <v>1064</v>
      </c>
      <c r="E1564" s="19" t="s">
        <v>169</v>
      </c>
      <c r="F1564" s="18">
        <v>30</v>
      </c>
      <c r="G1564" s="20">
        <f t="shared" si="355"/>
        <v>0.98</v>
      </c>
      <c r="H1564" s="20">
        <f t="shared" si="356"/>
        <v>11.77</v>
      </c>
      <c r="I1564" s="20">
        <f t="shared" si="352"/>
        <v>382.5</v>
      </c>
      <c r="J1564" s="20">
        <v>35.880000000000003</v>
      </c>
      <c r="K1564" s="20">
        <v>4813.2</v>
      </c>
      <c r="L1564" s="20">
        <f t="shared" si="353"/>
        <v>460.3</v>
      </c>
      <c r="M1564" s="138">
        <f t="shared" ca="1" si="357"/>
        <v>3.3998075076703164E-5</v>
      </c>
    </row>
    <row r="1565" spans="1:13" ht="24" customHeight="1" x14ac:dyDescent="0.2">
      <c r="A1565" s="137" t="s">
        <v>1736</v>
      </c>
      <c r="B1565" s="17" t="s">
        <v>1065</v>
      </c>
      <c r="C1565" s="18" t="s">
        <v>26</v>
      </c>
      <c r="D1565" s="16" t="s">
        <v>1066</v>
      </c>
      <c r="E1565" s="19" t="s">
        <v>169</v>
      </c>
      <c r="F1565" s="18">
        <v>108</v>
      </c>
      <c r="G1565" s="20">
        <f t="shared" si="355"/>
        <v>1.41</v>
      </c>
      <c r="H1565" s="20">
        <f t="shared" si="356"/>
        <v>20.28</v>
      </c>
      <c r="I1565" s="20">
        <f t="shared" si="352"/>
        <v>2342.52</v>
      </c>
      <c r="J1565" s="20">
        <v>35.880000000000003</v>
      </c>
      <c r="K1565" s="20">
        <v>4813.2</v>
      </c>
      <c r="L1565" s="20">
        <f t="shared" si="353"/>
        <v>2818.98</v>
      </c>
      <c r="M1565" s="138">
        <f t="shared" ca="1" si="357"/>
        <v>2.0821180464854373E-4</v>
      </c>
    </row>
    <row r="1566" spans="1:13" ht="39" customHeight="1" x14ac:dyDescent="0.2">
      <c r="A1566" s="137" t="s">
        <v>1737</v>
      </c>
      <c r="B1566" s="17" t="s">
        <v>1366</v>
      </c>
      <c r="C1566" s="18" t="s">
        <v>26</v>
      </c>
      <c r="D1566" s="16" t="s">
        <v>1367</v>
      </c>
      <c r="E1566" s="19" t="s">
        <v>169</v>
      </c>
      <c r="F1566" s="18">
        <v>96</v>
      </c>
      <c r="G1566" s="20">
        <f t="shared" si="355"/>
        <v>2.06</v>
      </c>
      <c r="H1566" s="20">
        <f t="shared" si="356"/>
        <v>55.28</v>
      </c>
      <c r="I1566" s="20">
        <f t="shared" si="352"/>
        <v>5504.64</v>
      </c>
      <c r="J1566" s="20">
        <v>35.880000000000003</v>
      </c>
      <c r="K1566" s="20">
        <v>4813.2</v>
      </c>
      <c r="L1566" s="20">
        <f t="shared" si="353"/>
        <v>6624.28</v>
      </c>
      <c r="M1566" s="138">
        <f t="shared" ca="1" si="357"/>
        <v>4.8927388392157984E-4</v>
      </c>
    </row>
    <row r="1567" spans="1:13" ht="39" customHeight="1" x14ac:dyDescent="0.2">
      <c r="A1567" s="137" t="s">
        <v>1738</v>
      </c>
      <c r="B1567" s="17" t="s">
        <v>1739</v>
      </c>
      <c r="C1567" s="18" t="s">
        <v>26</v>
      </c>
      <c r="D1567" s="16" t="s">
        <v>1740</v>
      </c>
      <c r="E1567" s="19" t="s">
        <v>169</v>
      </c>
      <c r="F1567" s="18">
        <v>30</v>
      </c>
      <c r="G1567" s="20">
        <f t="shared" si="355"/>
        <v>1.67</v>
      </c>
      <c r="H1567" s="20">
        <f t="shared" si="356"/>
        <v>33.35</v>
      </c>
      <c r="I1567" s="20">
        <f t="shared" si="352"/>
        <v>1050.5999999999999</v>
      </c>
      <c r="J1567" s="20">
        <v>35.880000000000003</v>
      </c>
      <c r="K1567" s="20">
        <v>4813.2</v>
      </c>
      <c r="L1567" s="20">
        <f t="shared" si="353"/>
        <v>1264.29</v>
      </c>
      <c r="M1567" s="138">
        <f t="shared" ca="1" si="357"/>
        <v>9.3381330303552107E-5</v>
      </c>
    </row>
    <row r="1568" spans="1:13" ht="24" customHeight="1" x14ac:dyDescent="0.2">
      <c r="A1568" s="137" t="s">
        <v>1741</v>
      </c>
      <c r="B1568" s="17" t="s">
        <v>1742</v>
      </c>
      <c r="C1568" s="18" t="s">
        <v>26</v>
      </c>
      <c r="D1568" s="16" t="s">
        <v>1743</v>
      </c>
      <c r="E1568" s="19" t="s">
        <v>169</v>
      </c>
      <c r="F1568" s="18">
        <v>18</v>
      </c>
      <c r="G1568" s="20">
        <f t="shared" si="355"/>
        <v>2.2999999999999998</v>
      </c>
      <c r="H1568" s="20">
        <f t="shared" si="356"/>
        <v>76.91</v>
      </c>
      <c r="I1568" s="20">
        <f t="shared" si="352"/>
        <v>1425.78</v>
      </c>
      <c r="J1568" s="20">
        <v>35.880000000000003</v>
      </c>
      <c r="K1568" s="20">
        <v>4813.2</v>
      </c>
      <c r="L1568" s="20">
        <f t="shared" si="353"/>
        <v>1715.78</v>
      </c>
      <c r="M1568" s="138">
        <f t="shared" ca="1" si="357"/>
        <v>1.2672869271150499E-4</v>
      </c>
    </row>
    <row r="1569" spans="1:13" ht="39" customHeight="1" x14ac:dyDescent="0.2">
      <c r="A1569" s="137" t="s">
        <v>1744</v>
      </c>
      <c r="B1569" s="17" t="s">
        <v>1069</v>
      </c>
      <c r="C1569" s="18" t="s">
        <v>15</v>
      </c>
      <c r="D1569" s="16" t="s">
        <v>1070</v>
      </c>
      <c r="E1569" s="19" t="s">
        <v>18</v>
      </c>
      <c r="F1569" s="18">
        <v>11</v>
      </c>
      <c r="G1569" s="20">
        <f t="shared" si="355"/>
        <v>2.9299999999999997</v>
      </c>
      <c r="H1569" s="20">
        <f t="shared" si="356"/>
        <v>14.96</v>
      </c>
      <c r="I1569" s="20">
        <f t="shared" si="352"/>
        <v>196.79</v>
      </c>
      <c r="J1569" s="20">
        <v>35.880000000000003</v>
      </c>
      <c r="K1569" s="20">
        <v>4813.2</v>
      </c>
      <c r="L1569" s="20">
        <f t="shared" si="353"/>
        <v>236.81</v>
      </c>
      <c r="M1569" s="138">
        <f t="shared" ca="1" si="357"/>
        <v>1.7490949726078807E-5</v>
      </c>
    </row>
    <row r="1570" spans="1:13" ht="24" customHeight="1" x14ac:dyDescent="0.2">
      <c r="A1570" s="137" t="s">
        <v>1745</v>
      </c>
      <c r="B1570" s="17" t="s">
        <v>1746</v>
      </c>
      <c r="C1570" s="18" t="s">
        <v>26</v>
      </c>
      <c r="D1570" s="16" t="s">
        <v>1747</v>
      </c>
      <c r="E1570" s="19" t="s">
        <v>331</v>
      </c>
      <c r="F1570" s="18">
        <v>4</v>
      </c>
      <c r="G1570" s="20">
        <f t="shared" si="355"/>
        <v>5.43</v>
      </c>
      <c r="H1570" s="20">
        <f t="shared" si="356"/>
        <v>38.840000000000003</v>
      </c>
      <c r="I1570" s="20">
        <f t="shared" si="352"/>
        <v>177.08</v>
      </c>
      <c r="J1570" s="20">
        <v>35.880000000000003</v>
      </c>
      <c r="K1570" s="20">
        <v>4813.2</v>
      </c>
      <c r="L1570" s="20">
        <f t="shared" si="353"/>
        <v>213.09</v>
      </c>
      <c r="M1570" s="138">
        <f t="shared" ca="1" si="357"/>
        <v>1.573897418660586E-5</v>
      </c>
    </row>
    <row r="1571" spans="1:13" ht="24" customHeight="1" x14ac:dyDescent="0.2">
      <c r="A1571" s="137" t="s">
        <v>1748</v>
      </c>
      <c r="B1571" s="17" t="s">
        <v>1369</v>
      </c>
      <c r="C1571" s="18" t="s">
        <v>26</v>
      </c>
      <c r="D1571" s="16" t="s">
        <v>1370</v>
      </c>
      <c r="E1571" s="19" t="s">
        <v>331</v>
      </c>
      <c r="F1571" s="18">
        <v>25</v>
      </c>
      <c r="G1571" s="20">
        <f t="shared" si="355"/>
        <v>1.67</v>
      </c>
      <c r="H1571" s="20">
        <f t="shared" si="356"/>
        <v>2.02</v>
      </c>
      <c r="I1571" s="20">
        <f t="shared" si="352"/>
        <v>92.25</v>
      </c>
      <c r="J1571" s="20">
        <v>35.880000000000003</v>
      </c>
      <c r="K1571" s="20">
        <v>4813.2</v>
      </c>
      <c r="L1571" s="20">
        <f t="shared" si="353"/>
        <v>111.01</v>
      </c>
      <c r="M1571" s="138">
        <f t="shared" ca="1" si="357"/>
        <v>8.199275069008946E-6</v>
      </c>
    </row>
    <row r="1572" spans="1:13" ht="24" customHeight="1" x14ac:dyDescent="0.2">
      <c r="A1572" s="137" t="s">
        <v>1749</v>
      </c>
      <c r="B1572" s="17" t="s">
        <v>1750</v>
      </c>
      <c r="C1572" s="18" t="s">
        <v>15</v>
      </c>
      <c r="D1572" s="16" t="s">
        <v>1751</v>
      </c>
      <c r="E1572" s="19" t="s">
        <v>18</v>
      </c>
      <c r="F1572" s="18">
        <v>5</v>
      </c>
      <c r="G1572" s="20">
        <f t="shared" si="355"/>
        <v>2.9299999999999997</v>
      </c>
      <c r="H1572" s="20">
        <f t="shared" si="356"/>
        <v>2.1000000000000005</v>
      </c>
      <c r="I1572" s="20">
        <f t="shared" si="352"/>
        <v>25.15</v>
      </c>
      <c r="J1572" s="20">
        <v>35.880000000000003</v>
      </c>
      <c r="K1572" s="20">
        <v>4813.2</v>
      </c>
      <c r="L1572" s="20">
        <f t="shared" si="353"/>
        <v>30.26</v>
      </c>
      <c r="M1572" s="138">
        <f t="shared" ca="1" si="357"/>
        <v>2.2350244445384266E-6</v>
      </c>
    </row>
    <row r="1573" spans="1:13" ht="24" customHeight="1" x14ac:dyDescent="0.2">
      <c r="A1573" s="137" t="s">
        <v>1752</v>
      </c>
      <c r="B1573" s="17" t="s">
        <v>1075</v>
      </c>
      <c r="C1573" s="18" t="s">
        <v>15</v>
      </c>
      <c r="D1573" s="16" t="s">
        <v>1076</v>
      </c>
      <c r="E1573" s="19" t="s">
        <v>18</v>
      </c>
      <c r="F1573" s="18">
        <v>40</v>
      </c>
      <c r="G1573" s="20">
        <f t="shared" si="355"/>
        <v>4.5599999999999996</v>
      </c>
      <c r="H1573" s="20">
        <f t="shared" si="356"/>
        <v>5.330000000000001</v>
      </c>
      <c r="I1573" s="20">
        <f t="shared" si="352"/>
        <v>395.6</v>
      </c>
      <c r="J1573" s="20">
        <v>35.880000000000003</v>
      </c>
      <c r="K1573" s="20">
        <v>4813.2</v>
      </c>
      <c r="L1573" s="20">
        <f t="shared" si="353"/>
        <v>476.06</v>
      </c>
      <c r="M1573" s="138">
        <f t="shared" ca="1" si="357"/>
        <v>3.516211953294657E-5</v>
      </c>
    </row>
    <row r="1574" spans="1:13" ht="24" customHeight="1" x14ac:dyDescent="0.2">
      <c r="A1574" s="137" t="s">
        <v>1753</v>
      </c>
      <c r="B1574" s="17" t="s">
        <v>1754</v>
      </c>
      <c r="C1574" s="18" t="s">
        <v>26</v>
      </c>
      <c r="D1574" s="16" t="s">
        <v>1755</v>
      </c>
      <c r="E1574" s="19" t="s">
        <v>331</v>
      </c>
      <c r="F1574" s="18">
        <v>8</v>
      </c>
      <c r="G1574" s="20">
        <f t="shared" si="355"/>
        <v>3.8500000000000005</v>
      </c>
      <c r="H1574" s="20">
        <f t="shared" si="356"/>
        <v>16.75</v>
      </c>
      <c r="I1574" s="20">
        <f t="shared" si="352"/>
        <v>164.8</v>
      </c>
      <c r="J1574" s="20">
        <v>35.880000000000003</v>
      </c>
      <c r="K1574" s="20">
        <v>4813.2</v>
      </c>
      <c r="L1574" s="20">
        <f t="shared" si="353"/>
        <v>198.32</v>
      </c>
      <c r="M1574" s="138">
        <f t="shared" ca="1" si="357"/>
        <v>1.46480518123219E-5</v>
      </c>
    </row>
    <row r="1575" spans="1:13" ht="26.1" customHeight="1" x14ac:dyDescent="0.2">
      <c r="A1575" s="137" t="s">
        <v>1756</v>
      </c>
      <c r="B1575" s="17" t="s">
        <v>1373</v>
      </c>
      <c r="C1575" s="18" t="s">
        <v>15</v>
      </c>
      <c r="D1575" s="16" t="s">
        <v>1374</v>
      </c>
      <c r="E1575" s="19" t="s">
        <v>18</v>
      </c>
      <c r="F1575" s="18">
        <v>2</v>
      </c>
      <c r="G1575" s="20">
        <f t="shared" si="355"/>
        <v>6.04</v>
      </c>
      <c r="H1575" s="20">
        <f t="shared" si="356"/>
        <v>19</v>
      </c>
      <c r="I1575" s="20">
        <f t="shared" si="352"/>
        <v>50.08</v>
      </c>
      <c r="J1575" s="20">
        <v>35.880000000000003</v>
      </c>
      <c r="K1575" s="20">
        <v>4813.2</v>
      </c>
      <c r="L1575" s="20">
        <f t="shared" si="353"/>
        <v>60.26</v>
      </c>
      <c r="M1575" s="138">
        <f t="shared" ca="1" si="357"/>
        <v>4.45084510997639E-6</v>
      </c>
    </row>
    <row r="1576" spans="1:13" ht="24" customHeight="1" x14ac:dyDescent="0.2">
      <c r="A1576" s="137" t="s">
        <v>1757</v>
      </c>
      <c r="B1576" s="17" t="s">
        <v>1758</v>
      </c>
      <c r="C1576" s="18" t="s">
        <v>26</v>
      </c>
      <c r="D1576" s="16" t="s">
        <v>1759</v>
      </c>
      <c r="E1576" s="19" t="s">
        <v>331</v>
      </c>
      <c r="F1576" s="18">
        <v>24</v>
      </c>
      <c r="G1576" s="20">
        <f t="shared" si="355"/>
        <v>1.96</v>
      </c>
      <c r="H1576" s="20">
        <f t="shared" si="356"/>
        <v>1.9500000000000002</v>
      </c>
      <c r="I1576" s="20">
        <f t="shared" si="352"/>
        <v>93.84</v>
      </c>
      <c r="J1576" s="20">
        <v>35.880000000000003</v>
      </c>
      <c r="K1576" s="20">
        <v>4813.2</v>
      </c>
      <c r="L1576" s="20">
        <f t="shared" si="353"/>
        <v>112.92</v>
      </c>
      <c r="M1576" s="138">
        <f t="shared" ca="1" si="357"/>
        <v>8.3403489847084967E-6</v>
      </c>
    </row>
    <row r="1577" spans="1:13" ht="24" customHeight="1" x14ac:dyDescent="0.2">
      <c r="A1577" s="137" t="s">
        <v>1760</v>
      </c>
      <c r="B1577" s="17" t="s">
        <v>1761</v>
      </c>
      <c r="C1577" s="18" t="s">
        <v>26</v>
      </c>
      <c r="D1577" s="16" t="s">
        <v>1762</v>
      </c>
      <c r="E1577" s="19" t="s">
        <v>331</v>
      </c>
      <c r="F1577" s="18">
        <v>4</v>
      </c>
      <c r="G1577" s="20">
        <f t="shared" si="355"/>
        <v>4.1500000000000004</v>
      </c>
      <c r="H1577" s="20">
        <f t="shared" si="356"/>
        <v>6.76</v>
      </c>
      <c r="I1577" s="20">
        <f t="shared" si="352"/>
        <v>43.64</v>
      </c>
      <c r="J1577" s="20">
        <v>35.880000000000003</v>
      </c>
      <c r="K1577" s="20">
        <v>4813.2</v>
      </c>
      <c r="L1577" s="20">
        <f t="shared" si="353"/>
        <v>52.51</v>
      </c>
      <c r="M1577" s="138">
        <f t="shared" ca="1" si="357"/>
        <v>3.8784247714049158E-6</v>
      </c>
    </row>
    <row r="1578" spans="1:13" ht="24" customHeight="1" x14ac:dyDescent="0.2">
      <c r="A1578" s="137" t="s">
        <v>1763</v>
      </c>
      <c r="B1578" s="17" t="s">
        <v>1376</v>
      </c>
      <c r="C1578" s="18" t="s">
        <v>15</v>
      </c>
      <c r="D1578" s="16" t="s">
        <v>1377</v>
      </c>
      <c r="E1578" s="19" t="s">
        <v>18</v>
      </c>
      <c r="F1578" s="18">
        <v>12</v>
      </c>
      <c r="G1578" s="20">
        <f t="shared" si="355"/>
        <v>4.5599999999999996</v>
      </c>
      <c r="H1578" s="20">
        <f t="shared" si="356"/>
        <v>5.53</v>
      </c>
      <c r="I1578" s="20">
        <f t="shared" si="352"/>
        <v>121.08</v>
      </c>
      <c r="J1578" s="20">
        <v>35.880000000000003</v>
      </c>
      <c r="K1578" s="20">
        <v>4813.2</v>
      </c>
      <c r="L1578" s="20">
        <f t="shared" si="353"/>
        <v>145.69999999999999</v>
      </c>
      <c r="M1578" s="138">
        <f t="shared" ca="1" si="357"/>
        <v>1.076150236514371E-5</v>
      </c>
    </row>
    <row r="1579" spans="1:13" ht="24" customHeight="1" x14ac:dyDescent="0.2">
      <c r="A1579" s="137" t="s">
        <v>1764</v>
      </c>
      <c r="B1579" s="17" t="s">
        <v>1083</v>
      </c>
      <c r="C1579" s="18" t="s">
        <v>26</v>
      </c>
      <c r="D1579" s="16" t="s">
        <v>1084</v>
      </c>
      <c r="E1579" s="19" t="s">
        <v>331</v>
      </c>
      <c r="F1579" s="18">
        <v>5</v>
      </c>
      <c r="G1579" s="20">
        <f t="shared" si="355"/>
        <v>2.75</v>
      </c>
      <c r="H1579" s="20">
        <f t="shared" si="356"/>
        <v>9.44</v>
      </c>
      <c r="I1579" s="20">
        <f t="shared" si="352"/>
        <v>60.95</v>
      </c>
      <c r="J1579" s="20">
        <v>35.880000000000003</v>
      </c>
      <c r="K1579" s="20">
        <v>4813.2</v>
      </c>
      <c r="L1579" s="20">
        <f t="shared" si="353"/>
        <v>73.34</v>
      </c>
      <c r="M1579" s="138">
        <f t="shared" ca="1" si="357"/>
        <v>5.4169429201073432E-6</v>
      </c>
    </row>
    <row r="1580" spans="1:13" ht="26.1" customHeight="1" x14ac:dyDescent="0.2">
      <c r="A1580" s="137" t="s">
        <v>1765</v>
      </c>
      <c r="B1580" s="17" t="s">
        <v>1766</v>
      </c>
      <c r="C1580" s="18" t="s">
        <v>15</v>
      </c>
      <c r="D1580" s="16" t="s">
        <v>1767</v>
      </c>
      <c r="E1580" s="19" t="s">
        <v>18</v>
      </c>
      <c r="F1580" s="18">
        <v>10</v>
      </c>
      <c r="G1580" s="20">
        <f t="shared" si="355"/>
        <v>4.5599999999999996</v>
      </c>
      <c r="H1580" s="20">
        <f t="shared" si="356"/>
        <v>6.0900000000000007</v>
      </c>
      <c r="I1580" s="20">
        <f t="shared" si="352"/>
        <v>106.5</v>
      </c>
      <c r="J1580" s="20">
        <v>35.880000000000003</v>
      </c>
      <c r="K1580" s="20">
        <v>4813.2</v>
      </c>
      <c r="L1580" s="20">
        <f t="shared" si="353"/>
        <v>128.16</v>
      </c>
      <c r="M1580" s="138">
        <f t="shared" ca="1" si="357"/>
        <v>9.4659858827509827E-6</v>
      </c>
    </row>
    <row r="1581" spans="1:13" ht="24" customHeight="1" x14ac:dyDescent="0.2">
      <c r="A1581" s="137" t="s">
        <v>1768</v>
      </c>
      <c r="B1581" s="17" t="s">
        <v>1544</v>
      </c>
      <c r="C1581" s="18" t="s">
        <v>15</v>
      </c>
      <c r="D1581" s="16" t="s">
        <v>1545</v>
      </c>
      <c r="E1581" s="19" t="s">
        <v>18</v>
      </c>
      <c r="F1581" s="18">
        <v>5</v>
      </c>
      <c r="G1581" s="20">
        <f t="shared" si="355"/>
        <v>4.5599999999999996</v>
      </c>
      <c r="H1581" s="20">
        <f t="shared" si="356"/>
        <v>15.3</v>
      </c>
      <c r="I1581" s="20">
        <f t="shared" si="352"/>
        <v>99.3</v>
      </c>
      <c r="J1581" s="20">
        <v>35.880000000000003</v>
      </c>
      <c r="K1581" s="20">
        <v>4813.2</v>
      </c>
      <c r="L1581" s="20">
        <f t="shared" si="353"/>
        <v>119.49</v>
      </c>
      <c r="M1581" s="138">
        <f t="shared" ca="1" si="357"/>
        <v>8.8256137104394108E-6</v>
      </c>
    </row>
    <row r="1582" spans="1:13" ht="24" customHeight="1" x14ac:dyDescent="0.2">
      <c r="A1582" s="137" t="s">
        <v>1769</v>
      </c>
      <c r="B1582" s="17" t="s">
        <v>1386</v>
      </c>
      <c r="C1582" s="18" t="s">
        <v>15</v>
      </c>
      <c r="D1582" s="16" t="s">
        <v>1387</v>
      </c>
      <c r="E1582" s="19" t="s">
        <v>54</v>
      </c>
      <c r="F1582" s="18">
        <v>10</v>
      </c>
      <c r="G1582" s="20">
        <f t="shared" si="355"/>
        <v>6.04</v>
      </c>
      <c r="H1582" s="20">
        <f t="shared" si="356"/>
        <v>18.53</v>
      </c>
      <c r="I1582" s="20">
        <f t="shared" si="352"/>
        <v>245.7</v>
      </c>
      <c r="J1582" s="20">
        <v>35.880000000000003</v>
      </c>
      <c r="K1582" s="20">
        <v>4813.2</v>
      </c>
      <c r="L1582" s="20">
        <f t="shared" si="353"/>
        <v>295.67</v>
      </c>
      <c r="M1582" s="138">
        <f t="shared" ca="1" si="357"/>
        <v>2.1838389871668095E-5</v>
      </c>
    </row>
    <row r="1583" spans="1:13" ht="24" customHeight="1" x14ac:dyDescent="0.2">
      <c r="A1583" s="137" t="s">
        <v>1770</v>
      </c>
      <c r="B1583" s="17" t="s">
        <v>1771</v>
      </c>
      <c r="C1583" s="18" t="s">
        <v>26</v>
      </c>
      <c r="D1583" s="16" t="s">
        <v>1772</v>
      </c>
      <c r="E1583" s="19" t="s">
        <v>331</v>
      </c>
      <c r="F1583" s="18">
        <v>4</v>
      </c>
      <c r="G1583" s="20">
        <f t="shared" si="355"/>
        <v>5.3100000000000005</v>
      </c>
      <c r="H1583" s="20">
        <f t="shared" si="356"/>
        <v>11.72</v>
      </c>
      <c r="I1583" s="20">
        <f t="shared" si="352"/>
        <v>68.12</v>
      </c>
      <c r="J1583" s="20">
        <v>35.880000000000003</v>
      </c>
      <c r="K1583" s="20">
        <v>4813.2</v>
      </c>
      <c r="L1583" s="20">
        <f t="shared" si="353"/>
        <v>81.97</v>
      </c>
      <c r="M1583" s="138">
        <f t="shared" ca="1" si="357"/>
        <v>6.0543606648649964E-6</v>
      </c>
    </row>
    <row r="1584" spans="1:13" ht="24" customHeight="1" x14ac:dyDescent="0.2">
      <c r="A1584" s="137" t="s">
        <v>1773</v>
      </c>
      <c r="B1584" s="17" t="s">
        <v>1097</v>
      </c>
      <c r="C1584" s="18" t="s">
        <v>26</v>
      </c>
      <c r="D1584" s="16" t="s">
        <v>1098</v>
      </c>
      <c r="E1584" s="19" t="s">
        <v>331</v>
      </c>
      <c r="F1584" s="18">
        <v>64</v>
      </c>
      <c r="G1584" s="20">
        <f t="shared" si="355"/>
        <v>2.94</v>
      </c>
      <c r="H1584" s="20">
        <f t="shared" si="356"/>
        <v>1.8299999999999996</v>
      </c>
      <c r="I1584" s="20">
        <f t="shared" si="352"/>
        <v>305.27999999999997</v>
      </c>
      <c r="J1584" s="20">
        <v>35.880000000000003</v>
      </c>
      <c r="K1584" s="20">
        <v>4813.2</v>
      </c>
      <c r="L1584" s="20">
        <f t="shared" si="353"/>
        <v>367.37</v>
      </c>
      <c r="M1584" s="138">
        <f t="shared" ca="1" si="357"/>
        <v>2.7134201262064829E-5</v>
      </c>
    </row>
    <row r="1585" spans="1:13" ht="24" customHeight="1" x14ac:dyDescent="0.2">
      <c r="A1585" s="137" t="s">
        <v>1774</v>
      </c>
      <c r="B1585" s="17" t="s">
        <v>1099</v>
      </c>
      <c r="C1585" s="18" t="s">
        <v>15</v>
      </c>
      <c r="D1585" s="16" t="s">
        <v>1100</v>
      </c>
      <c r="E1585" s="19" t="s">
        <v>18</v>
      </c>
      <c r="F1585" s="18">
        <v>23</v>
      </c>
      <c r="G1585" s="20">
        <f t="shared" si="355"/>
        <v>5.87</v>
      </c>
      <c r="H1585" s="20">
        <f t="shared" si="356"/>
        <v>1.9799999999999995</v>
      </c>
      <c r="I1585" s="20">
        <f t="shared" si="352"/>
        <v>180.55</v>
      </c>
      <c r="J1585" s="20">
        <v>35.880000000000003</v>
      </c>
      <c r="K1585" s="20">
        <v>4813.2</v>
      </c>
      <c r="L1585" s="20">
        <f t="shared" si="353"/>
        <v>217.27</v>
      </c>
      <c r="M1585" s="138">
        <f t="shared" ca="1" si="357"/>
        <v>1.6047711865990214E-5</v>
      </c>
    </row>
    <row r="1586" spans="1:13" ht="24" customHeight="1" x14ac:dyDescent="0.2">
      <c r="A1586" s="137" t="s">
        <v>1775</v>
      </c>
      <c r="B1586" s="17" t="s">
        <v>1101</v>
      </c>
      <c r="C1586" s="18" t="s">
        <v>26</v>
      </c>
      <c r="D1586" s="16" t="s">
        <v>1102</v>
      </c>
      <c r="E1586" s="19" t="s">
        <v>331</v>
      </c>
      <c r="F1586" s="18">
        <v>40</v>
      </c>
      <c r="G1586" s="20">
        <f t="shared" si="355"/>
        <v>5.3100000000000005</v>
      </c>
      <c r="H1586" s="20">
        <f t="shared" si="356"/>
        <v>8.6</v>
      </c>
      <c r="I1586" s="20">
        <f t="shared" si="352"/>
        <v>556.4</v>
      </c>
      <c r="J1586" s="20">
        <v>35.880000000000003</v>
      </c>
      <c r="K1586" s="20">
        <v>4813.2</v>
      </c>
      <c r="L1586" s="20">
        <f t="shared" si="353"/>
        <v>669.57</v>
      </c>
      <c r="M1586" s="138">
        <f t="shared" ca="1" si="357"/>
        <v>4.9454901431909922E-5</v>
      </c>
    </row>
    <row r="1587" spans="1:13" ht="24" customHeight="1" x14ac:dyDescent="0.2">
      <c r="A1587" s="137" t="s">
        <v>1776</v>
      </c>
      <c r="B1587" s="17" t="s">
        <v>1394</v>
      </c>
      <c r="C1587" s="18" t="s">
        <v>15</v>
      </c>
      <c r="D1587" s="16" t="s">
        <v>1395</v>
      </c>
      <c r="E1587" s="19" t="s">
        <v>18</v>
      </c>
      <c r="F1587" s="18">
        <v>10</v>
      </c>
      <c r="G1587" s="20">
        <f t="shared" si="355"/>
        <v>12.08</v>
      </c>
      <c r="H1587" s="20">
        <f t="shared" si="356"/>
        <v>98.100000000000009</v>
      </c>
      <c r="I1587" s="20">
        <f t="shared" si="352"/>
        <v>1101.8</v>
      </c>
      <c r="J1587" s="20">
        <v>35.880000000000003</v>
      </c>
      <c r="K1587" s="20">
        <v>4813.2</v>
      </c>
      <c r="L1587" s="20">
        <f t="shared" si="353"/>
        <v>1325.9</v>
      </c>
      <c r="M1587" s="138">
        <f t="shared" ca="1" si="357"/>
        <v>9.7931887343473216E-5</v>
      </c>
    </row>
    <row r="1588" spans="1:13" ht="24" customHeight="1" x14ac:dyDescent="0.2">
      <c r="A1588" s="137" t="s">
        <v>1777</v>
      </c>
      <c r="B1588" s="17" t="s">
        <v>1103</v>
      </c>
      <c r="C1588" s="18" t="s">
        <v>15</v>
      </c>
      <c r="D1588" s="16" t="s">
        <v>1104</v>
      </c>
      <c r="E1588" s="19" t="s">
        <v>18</v>
      </c>
      <c r="F1588" s="18">
        <v>10</v>
      </c>
      <c r="G1588" s="20">
        <f t="shared" si="355"/>
        <v>9.129999999999999</v>
      </c>
      <c r="H1588" s="20">
        <f t="shared" si="356"/>
        <v>23.080000000000002</v>
      </c>
      <c r="I1588" s="20">
        <f t="shared" si="352"/>
        <v>322.10000000000002</v>
      </c>
      <c r="J1588" s="20">
        <v>35.880000000000003</v>
      </c>
      <c r="K1588" s="20">
        <v>4813.2</v>
      </c>
      <c r="L1588" s="20">
        <f t="shared" si="353"/>
        <v>387.61</v>
      </c>
      <c r="M1588" s="138">
        <f t="shared" ca="1" si="357"/>
        <v>2.8629141604346975E-5</v>
      </c>
    </row>
    <row r="1589" spans="1:13" ht="51.95" customHeight="1" x14ac:dyDescent="0.2">
      <c r="A1589" s="137" t="s">
        <v>1778</v>
      </c>
      <c r="B1589" s="17" t="s">
        <v>1779</v>
      </c>
      <c r="C1589" s="18" t="s">
        <v>15</v>
      </c>
      <c r="D1589" s="16" t="s">
        <v>1780</v>
      </c>
      <c r="E1589" s="19" t="s">
        <v>18</v>
      </c>
      <c r="F1589" s="18">
        <v>2</v>
      </c>
      <c r="G1589" s="20">
        <f t="shared" si="355"/>
        <v>12.08</v>
      </c>
      <c r="H1589" s="20">
        <f t="shared" si="356"/>
        <v>118.79</v>
      </c>
      <c r="I1589" s="20">
        <f t="shared" si="352"/>
        <v>261.74</v>
      </c>
      <c r="J1589" s="20">
        <v>35.880000000000003</v>
      </c>
      <c r="K1589" s="20">
        <v>4813.2</v>
      </c>
      <c r="L1589" s="20">
        <f t="shared" si="353"/>
        <v>314.97000000000003</v>
      </c>
      <c r="M1589" s="138">
        <f t="shared" ca="1" si="357"/>
        <v>2.3263901166433187E-5</v>
      </c>
    </row>
    <row r="1590" spans="1:13" ht="51.95" customHeight="1" x14ac:dyDescent="0.2">
      <c r="A1590" s="137" t="s">
        <v>1781</v>
      </c>
      <c r="B1590" s="17" t="s">
        <v>1782</v>
      </c>
      <c r="C1590" s="18" t="s">
        <v>15</v>
      </c>
      <c r="D1590" s="16" t="s">
        <v>1783</v>
      </c>
      <c r="E1590" s="19" t="s">
        <v>18</v>
      </c>
      <c r="F1590" s="18">
        <v>15</v>
      </c>
      <c r="G1590" s="20">
        <f t="shared" si="355"/>
        <v>7.17</v>
      </c>
      <c r="H1590" s="20">
        <f t="shared" si="356"/>
        <v>11.000000000000002</v>
      </c>
      <c r="I1590" s="20">
        <f t="shared" ref="I1590:I1632" si="358">TRUNC((G1590+H1590)*F1590,2)</f>
        <v>272.55</v>
      </c>
      <c r="J1590" s="20">
        <v>35.880000000000003</v>
      </c>
      <c r="K1590" s="20">
        <v>4813.2</v>
      </c>
      <c r="L1590" s="20">
        <f t="shared" ref="L1590:L1632" si="359">TRUNC((I1590*(1+$M$6)),2)</f>
        <v>327.98</v>
      </c>
      <c r="M1590" s="138">
        <f t="shared" ca="1" si="357"/>
        <v>2.4224828728344782E-5</v>
      </c>
    </row>
    <row r="1591" spans="1:13" ht="51.95" customHeight="1" x14ac:dyDescent="0.2">
      <c r="A1591" s="137" t="s">
        <v>1784</v>
      </c>
      <c r="B1591" s="17" t="s">
        <v>1785</v>
      </c>
      <c r="C1591" s="18" t="s">
        <v>15</v>
      </c>
      <c r="D1591" s="16" t="s">
        <v>1786</v>
      </c>
      <c r="E1591" s="19" t="s">
        <v>18</v>
      </c>
      <c r="F1591" s="18">
        <v>20</v>
      </c>
      <c r="G1591" s="20">
        <f t="shared" si="355"/>
        <v>7.17</v>
      </c>
      <c r="H1591" s="20">
        <f t="shared" si="356"/>
        <v>15.9</v>
      </c>
      <c r="I1591" s="20">
        <f t="shared" si="358"/>
        <v>461.4</v>
      </c>
      <c r="J1591" s="20">
        <v>35.880000000000003</v>
      </c>
      <c r="K1591" s="20">
        <v>4813.2</v>
      </c>
      <c r="L1591" s="20">
        <f t="shared" si="359"/>
        <v>555.24</v>
      </c>
      <c r="M1591" s="138">
        <f t="shared" ca="1" si="357"/>
        <v>4.1010408875925835E-5</v>
      </c>
    </row>
    <row r="1592" spans="1:13" ht="51.95" customHeight="1" x14ac:dyDescent="0.2">
      <c r="A1592" s="137" t="s">
        <v>1787</v>
      </c>
      <c r="B1592" s="17" t="s">
        <v>1109</v>
      </c>
      <c r="C1592" s="18" t="s">
        <v>26</v>
      </c>
      <c r="D1592" s="16" t="s">
        <v>1110</v>
      </c>
      <c r="E1592" s="19" t="s">
        <v>331</v>
      </c>
      <c r="F1592" s="18">
        <v>25</v>
      </c>
      <c r="G1592" s="20">
        <f t="shared" si="355"/>
        <v>3.92</v>
      </c>
      <c r="H1592" s="20">
        <f t="shared" si="356"/>
        <v>2.9000000000000004</v>
      </c>
      <c r="I1592" s="20">
        <f t="shared" si="358"/>
        <v>170.5</v>
      </c>
      <c r="J1592" s="20">
        <v>35.880000000000003</v>
      </c>
      <c r="K1592" s="20">
        <v>4813.2</v>
      </c>
      <c r="L1592" s="20">
        <f t="shared" si="359"/>
        <v>205.17</v>
      </c>
      <c r="M1592" s="138">
        <f t="shared" ca="1" si="357"/>
        <v>1.5153997530930236E-5</v>
      </c>
    </row>
    <row r="1593" spans="1:13" ht="24" customHeight="1" x14ac:dyDescent="0.2">
      <c r="A1593" s="137" t="s">
        <v>1788</v>
      </c>
      <c r="B1593" s="17" t="s">
        <v>1113</v>
      </c>
      <c r="C1593" s="18" t="s">
        <v>15</v>
      </c>
      <c r="D1593" s="16" t="s">
        <v>1114</v>
      </c>
      <c r="E1593" s="19" t="s">
        <v>18</v>
      </c>
      <c r="F1593" s="18">
        <v>15</v>
      </c>
      <c r="G1593" s="20">
        <f t="shared" si="355"/>
        <v>9.7899999999999991</v>
      </c>
      <c r="H1593" s="20">
        <f t="shared" si="356"/>
        <v>10.170000000000002</v>
      </c>
      <c r="I1593" s="20">
        <f t="shared" si="358"/>
        <v>299.39999999999998</v>
      </c>
      <c r="J1593" s="20">
        <v>35.880000000000003</v>
      </c>
      <c r="K1593" s="20">
        <v>4813.2</v>
      </c>
      <c r="L1593" s="20">
        <f t="shared" si="359"/>
        <v>360.29</v>
      </c>
      <c r="M1593" s="138">
        <f t="shared" ca="1" si="357"/>
        <v>2.6611267585021469E-5</v>
      </c>
    </row>
    <row r="1594" spans="1:13" ht="24" customHeight="1" x14ac:dyDescent="0.2">
      <c r="A1594" s="137" t="s">
        <v>1789</v>
      </c>
      <c r="B1594" s="17" t="s">
        <v>1400</v>
      </c>
      <c r="C1594" s="18" t="s">
        <v>15</v>
      </c>
      <c r="D1594" s="16" t="s">
        <v>1401</v>
      </c>
      <c r="E1594" s="19" t="s">
        <v>18</v>
      </c>
      <c r="F1594" s="18">
        <v>8</v>
      </c>
      <c r="G1594" s="20">
        <f t="shared" si="355"/>
        <v>14.69</v>
      </c>
      <c r="H1594" s="20">
        <f t="shared" si="356"/>
        <v>57.83</v>
      </c>
      <c r="I1594" s="20">
        <f t="shared" si="358"/>
        <v>580.16</v>
      </c>
      <c r="J1594" s="20">
        <v>35.880000000000003</v>
      </c>
      <c r="K1594" s="20">
        <v>4813.2</v>
      </c>
      <c r="L1594" s="20">
        <f t="shared" si="359"/>
        <v>698.16</v>
      </c>
      <c r="M1594" s="138">
        <f t="shared" ca="1" si="357"/>
        <v>5.1566578526072297E-5</v>
      </c>
    </row>
    <row r="1595" spans="1:13" ht="24" customHeight="1" x14ac:dyDescent="0.2">
      <c r="A1595" s="137" t="s">
        <v>1790</v>
      </c>
      <c r="B1595" s="17" t="s">
        <v>1117</v>
      </c>
      <c r="C1595" s="18" t="s">
        <v>15</v>
      </c>
      <c r="D1595" s="16" t="s">
        <v>1118</v>
      </c>
      <c r="E1595" s="19" t="s">
        <v>18</v>
      </c>
      <c r="F1595" s="18">
        <v>5</v>
      </c>
      <c r="G1595" s="20">
        <f t="shared" si="355"/>
        <v>9.7899999999999991</v>
      </c>
      <c r="H1595" s="20">
        <f t="shared" si="356"/>
        <v>8.93</v>
      </c>
      <c r="I1595" s="20">
        <f t="shared" si="358"/>
        <v>93.6</v>
      </c>
      <c r="J1595" s="20">
        <v>35.880000000000003</v>
      </c>
      <c r="K1595" s="20">
        <v>4813.2</v>
      </c>
      <c r="L1595" s="20">
        <f t="shared" si="359"/>
        <v>112.63</v>
      </c>
      <c r="M1595" s="138">
        <f t="shared" ca="1" si="357"/>
        <v>8.3189293849425952E-6</v>
      </c>
    </row>
    <row r="1596" spans="1:13" ht="24" customHeight="1" x14ac:dyDescent="0.2">
      <c r="A1596" s="137" t="s">
        <v>1791</v>
      </c>
      <c r="B1596" s="17" t="s">
        <v>1404</v>
      </c>
      <c r="C1596" s="18" t="s">
        <v>15</v>
      </c>
      <c r="D1596" s="16" t="s">
        <v>1405</v>
      </c>
      <c r="E1596" s="19" t="s">
        <v>18</v>
      </c>
      <c r="F1596" s="18">
        <v>15</v>
      </c>
      <c r="G1596" s="20">
        <f t="shared" si="355"/>
        <v>14.69</v>
      </c>
      <c r="H1596" s="20">
        <f t="shared" si="356"/>
        <v>53.379999999999995</v>
      </c>
      <c r="I1596" s="20">
        <f t="shared" si="358"/>
        <v>1021.05</v>
      </c>
      <c r="J1596" s="20">
        <v>35.880000000000003</v>
      </c>
      <c r="K1596" s="20">
        <v>4813.2</v>
      </c>
      <c r="L1596" s="20">
        <f t="shared" si="359"/>
        <v>1228.73</v>
      </c>
      <c r="M1596" s="138">
        <f t="shared" ca="1" si="357"/>
        <v>9.0754844208119648E-5</v>
      </c>
    </row>
    <row r="1597" spans="1:13" ht="24" customHeight="1" x14ac:dyDescent="0.2">
      <c r="A1597" s="137" t="s">
        <v>1792</v>
      </c>
      <c r="B1597" s="17" t="s">
        <v>1119</v>
      </c>
      <c r="C1597" s="18" t="s">
        <v>15</v>
      </c>
      <c r="D1597" s="16" t="s">
        <v>1120</v>
      </c>
      <c r="E1597" s="19" t="s">
        <v>18</v>
      </c>
      <c r="F1597" s="18">
        <v>21</v>
      </c>
      <c r="G1597" s="20">
        <f t="shared" si="355"/>
        <v>6.1999999999999993</v>
      </c>
      <c r="H1597" s="20">
        <f t="shared" si="356"/>
        <v>10.57</v>
      </c>
      <c r="I1597" s="20">
        <f t="shared" si="358"/>
        <v>352.17</v>
      </c>
      <c r="J1597" s="20">
        <v>35.880000000000003</v>
      </c>
      <c r="K1597" s="20">
        <v>4813.2</v>
      </c>
      <c r="L1597" s="20">
        <f t="shared" si="359"/>
        <v>423.8</v>
      </c>
      <c r="M1597" s="138">
        <f t="shared" ca="1" si="357"/>
        <v>3.1302159933753638E-5</v>
      </c>
    </row>
    <row r="1598" spans="1:13" ht="24" customHeight="1" x14ac:dyDescent="0.2">
      <c r="A1598" s="137" t="s">
        <v>1793</v>
      </c>
      <c r="B1598" s="17" t="s">
        <v>877</v>
      </c>
      <c r="C1598" s="18" t="s">
        <v>15</v>
      </c>
      <c r="D1598" s="16" t="s">
        <v>878</v>
      </c>
      <c r="E1598" s="19" t="s">
        <v>18</v>
      </c>
      <c r="F1598" s="18">
        <v>4</v>
      </c>
      <c r="G1598" s="20">
        <f t="shared" si="355"/>
        <v>0</v>
      </c>
      <c r="H1598" s="20">
        <f t="shared" si="356"/>
        <v>61.32</v>
      </c>
      <c r="I1598" s="20">
        <f t="shared" si="358"/>
        <v>245.28</v>
      </c>
      <c r="J1598" s="20">
        <v>35.880000000000003</v>
      </c>
      <c r="K1598" s="20">
        <v>4813.2</v>
      </c>
      <c r="L1598" s="20">
        <f t="shared" si="359"/>
        <v>295.16000000000003</v>
      </c>
      <c r="M1598" s="138">
        <f t="shared" ca="1" si="357"/>
        <v>2.180072092035565E-5</v>
      </c>
    </row>
    <row r="1599" spans="1:13" ht="24" customHeight="1" x14ac:dyDescent="0.2">
      <c r="A1599" s="137" t="s">
        <v>1794</v>
      </c>
      <c r="B1599" s="17" t="s">
        <v>880</v>
      </c>
      <c r="C1599" s="18" t="s">
        <v>15</v>
      </c>
      <c r="D1599" s="16" t="s">
        <v>881</v>
      </c>
      <c r="E1599" s="19" t="s">
        <v>18</v>
      </c>
      <c r="F1599" s="18">
        <v>4</v>
      </c>
      <c r="G1599" s="20">
        <f t="shared" si="355"/>
        <v>0</v>
      </c>
      <c r="H1599" s="20">
        <f t="shared" si="356"/>
        <v>54.09</v>
      </c>
      <c r="I1599" s="20">
        <f t="shared" si="358"/>
        <v>216.36</v>
      </c>
      <c r="J1599" s="20">
        <v>35.880000000000003</v>
      </c>
      <c r="K1599" s="20">
        <v>4813.2</v>
      </c>
      <c r="L1599" s="20">
        <f t="shared" si="359"/>
        <v>260.36</v>
      </c>
      <c r="M1599" s="138">
        <f t="shared" ca="1" si="357"/>
        <v>1.923036894844761E-5</v>
      </c>
    </row>
    <row r="1600" spans="1:13" ht="24" customHeight="1" x14ac:dyDescent="0.2">
      <c r="A1600" s="142" t="s">
        <v>1795</v>
      </c>
      <c r="B1600" s="28"/>
      <c r="C1600" s="28"/>
      <c r="D1600" s="27" t="s">
        <v>883</v>
      </c>
      <c r="E1600" s="28"/>
      <c r="F1600" s="28"/>
      <c r="G1600" s="28"/>
      <c r="H1600" s="28"/>
      <c r="I1600" s="28"/>
      <c r="J1600" s="29"/>
      <c r="K1600" s="29"/>
      <c r="L1600" s="30">
        <f>SUM(L1601:L1624)</f>
        <v>9809.73</v>
      </c>
      <c r="M1600" s="143">
        <f ca="1">SUM(M1601:M1624)</f>
        <v>7.2455341521222535E-4</v>
      </c>
    </row>
    <row r="1601" spans="1:13" ht="24" customHeight="1" x14ac:dyDescent="0.2">
      <c r="A1601" s="137" t="s">
        <v>1796</v>
      </c>
      <c r="B1601" s="17" t="s">
        <v>1125</v>
      </c>
      <c r="C1601" s="18" t="s">
        <v>15</v>
      </c>
      <c r="D1601" s="16" t="s">
        <v>1126</v>
      </c>
      <c r="E1601" s="19" t="s">
        <v>18</v>
      </c>
      <c r="F1601" s="18">
        <v>12</v>
      </c>
      <c r="G1601" s="20">
        <f t="shared" ref="G1601:G1624" si="360">VLOOKUP(A1601,ORCA,11,0)</f>
        <v>7.17</v>
      </c>
      <c r="H1601" s="20">
        <f t="shared" ref="H1601:H1624" si="361">VLOOKUP(A1601,ORCA,12,0)</f>
        <v>34.08</v>
      </c>
      <c r="I1601" s="20">
        <f t="shared" si="358"/>
        <v>495</v>
      </c>
      <c r="J1601" s="20">
        <v>35.880000000000003</v>
      </c>
      <c r="K1601" s="20">
        <v>4813.2</v>
      </c>
      <c r="L1601" s="20">
        <f t="shared" si="359"/>
        <v>595.67999999999995</v>
      </c>
      <c r="M1601" s="138">
        <f t="shared" ref="M1601:M1624" ca="1" si="362">L1601/L$1838</f>
        <v>4.3997335132936212E-5</v>
      </c>
    </row>
    <row r="1602" spans="1:13" ht="24" customHeight="1" x14ac:dyDescent="0.2">
      <c r="A1602" s="137" t="s">
        <v>1797</v>
      </c>
      <c r="B1602" s="17" t="s">
        <v>1798</v>
      </c>
      <c r="C1602" s="18" t="s">
        <v>15</v>
      </c>
      <c r="D1602" s="16" t="s">
        <v>1799</v>
      </c>
      <c r="E1602" s="19" t="s">
        <v>18</v>
      </c>
      <c r="F1602" s="18">
        <v>12</v>
      </c>
      <c r="G1602" s="20">
        <f t="shared" si="360"/>
        <v>7.17</v>
      </c>
      <c r="H1602" s="20">
        <f t="shared" si="361"/>
        <v>5.6999999999999993</v>
      </c>
      <c r="I1602" s="20">
        <f t="shared" si="358"/>
        <v>154.44</v>
      </c>
      <c r="J1602" s="20">
        <v>35.880000000000003</v>
      </c>
      <c r="K1602" s="20">
        <v>4813.2</v>
      </c>
      <c r="L1602" s="20">
        <f t="shared" si="359"/>
        <v>185.85</v>
      </c>
      <c r="M1602" s="138">
        <f t="shared" ca="1" si="362"/>
        <v>1.3727009022388186E-5</v>
      </c>
    </row>
    <row r="1603" spans="1:13" ht="39" customHeight="1" x14ac:dyDescent="0.2">
      <c r="A1603" s="137" t="s">
        <v>1800</v>
      </c>
      <c r="B1603" s="17" t="s">
        <v>1801</v>
      </c>
      <c r="C1603" s="18" t="s">
        <v>15</v>
      </c>
      <c r="D1603" s="16" t="s">
        <v>1802</v>
      </c>
      <c r="E1603" s="19" t="s">
        <v>18</v>
      </c>
      <c r="F1603" s="18">
        <v>2</v>
      </c>
      <c r="G1603" s="20">
        <f t="shared" si="360"/>
        <v>10.77</v>
      </c>
      <c r="H1603" s="20">
        <f t="shared" si="361"/>
        <v>28.3</v>
      </c>
      <c r="I1603" s="20">
        <f t="shared" si="358"/>
        <v>78.14</v>
      </c>
      <c r="J1603" s="20">
        <v>35.880000000000003</v>
      </c>
      <c r="K1603" s="20">
        <v>4813.2</v>
      </c>
      <c r="L1603" s="20">
        <f t="shared" si="359"/>
        <v>94.03</v>
      </c>
      <c r="M1603" s="138">
        <f t="shared" ca="1" si="362"/>
        <v>6.9451205723710583E-6</v>
      </c>
    </row>
    <row r="1604" spans="1:13" ht="24" customHeight="1" x14ac:dyDescent="0.2">
      <c r="A1604" s="137" t="s">
        <v>1803</v>
      </c>
      <c r="B1604" s="17" t="s">
        <v>1133</v>
      </c>
      <c r="C1604" s="18" t="s">
        <v>15</v>
      </c>
      <c r="D1604" s="16" t="s">
        <v>1134</v>
      </c>
      <c r="E1604" s="19" t="s">
        <v>18</v>
      </c>
      <c r="F1604" s="18">
        <v>5</v>
      </c>
      <c r="G1604" s="20">
        <f t="shared" si="360"/>
        <v>9.129999999999999</v>
      </c>
      <c r="H1604" s="20">
        <f t="shared" si="361"/>
        <v>10.64</v>
      </c>
      <c r="I1604" s="20">
        <f t="shared" si="358"/>
        <v>98.85</v>
      </c>
      <c r="J1604" s="20">
        <v>35.880000000000003</v>
      </c>
      <c r="K1604" s="20">
        <v>4813.2</v>
      </c>
      <c r="L1604" s="20">
        <f t="shared" si="359"/>
        <v>118.95</v>
      </c>
      <c r="M1604" s="138">
        <f t="shared" ca="1" si="362"/>
        <v>8.7857289384615272E-6</v>
      </c>
    </row>
    <row r="1605" spans="1:13" ht="39" customHeight="1" x14ac:dyDescent="0.2">
      <c r="A1605" s="137" t="s">
        <v>1804</v>
      </c>
      <c r="B1605" s="17" t="s">
        <v>1805</v>
      </c>
      <c r="C1605" s="18" t="s">
        <v>15</v>
      </c>
      <c r="D1605" s="16" t="s">
        <v>1806</v>
      </c>
      <c r="E1605" s="19" t="s">
        <v>18</v>
      </c>
      <c r="F1605" s="18">
        <v>28</v>
      </c>
      <c r="G1605" s="20">
        <f t="shared" si="360"/>
        <v>9.129999999999999</v>
      </c>
      <c r="H1605" s="20">
        <f t="shared" si="361"/>
        <v>5.370000000000001</v>
      </c>
      <c r="I1605" s="20">
        <f t="shared" si="358"/>
        <v>406</v>
      </c>
      <c r="J1605" s="20">
        <v>35.880000000000003</v>
      </c>
      <c r="K1605" s="20">
        <v>4813.2</v>
      </c>
      <c r="L1605" s="20">
        <f t="shared" si="359"/>
        <v>488.58</v>
      </c>
      <c r="M1605" s="138">
        <f t="shared" ca="1" si="362"/>
        <v>3.6086855357322677E-5</v>
      </c>
    </row>
    <row r="1606" spans="1:13" ht="39" customHeight="1" x14ac:dyDescent="0.2">
      <c r="A1606" s="137" t="s">
        <v>1807</v>
      </c>
      <c r="B1606" s="17" t="s">
        <v>1422</v>
      </c>
      <c r="C1606" s="18" t="s">
        <v>26</v>
      </c>
      <c r="D1606" s="16" t="s">
        <v>1423</v>
      </c>
      <c r="E1606" s="19" t="s">
        <v>331</v>
      </c>
      <c r="F1606" s="18">
        <v>25</v>
      </c>
      <c r="G1606" s="20">
        <f t="shared" si="360"/>
        <v>5.3000000000000007</v>
      </c>
      <c r="H1606" s="20">
        <f t="shared" si="361"/>
        <v>3.8199999999999985</v>
      </c>
      <c r="I1606" s="20">
        <f t="shared" si="358"/>
        <v>228</v>
      </c>
      <c r="J1606" s="20">
        <v>35.880000000000003</v>
      </c>
      <c r="K1606" s="20">
        <v>4813.2</v>
      </c>
      <c r="L1606" s="20">
        <f t="shared" si="359"/>
        <v>274.37</v>
      </c>
      <c r="M1606" s="138">
        <f t="shared" ca="1" si="362"/>
        <v>2.0265157199207139E-5</v>
      </c>
    </row>
    <row r="1607" spans="1:13" ht="39" customHeight="1" x14ac:dyDescent="0.2">
      <c r="A1607" s="137" t="s">
        <v>1808</v>
      </c>
      <c r="B1607" s="17" t="s">
        <v>1137</v>
      </c>
      <c r="C1607" s="18" t="s">
        <v>26</v>
      </c>
      <c r="D1607" s="16" t="s">
        <v>1138</v>
      </c>
      <c r="E1607" s="19" t="s">
        <v>331</v>
      </c>
      <c r="F1607" s="18">
        <v>15</v>
      </c>
      <c r="G1607" s="20">
        <f t="shared" si="360"/>
        <v>1.43</v>
      </c>
      <c r="H1607" s="20">
        <f t="shared" si="361"/>
        <v>8.23</v>
      </c>
      <c r="I1607" s="20">
        <f t="shared" si="358"/>
        <v>144.9</v>
      </c>
      <c r="J1607" s="20">
        <v>35.880000000000003</v>
      </c>
      <c r="K1607" s="20">
        <v>4813.2</v>
      </c>
      <c r="L1607" s="20">
        <f t="shared" si="359"/>
        <v>174.37</v>
      </c>
      <c r="M1607" s="138">
        <f t="shared" ca="1" si="362"/>
        <v>1.2879088314413926E-5</v>
      </c>
    </row>
    <row r="1608" spans="1:13" ht="24" customHeight="1" x14ac:dyDescent="0.2">
      <c r="A1608" s="137" t="s">
        <v>1809</v>
      </c>
      <c r="B1608" s="17" t="s">
        <v>1139</v>
      </c>
      <c r="C1608" s="18" t="s">
        <v>26</v>
      </c>
      <c r="D1608" s="16" t="s">
        <v>1140</v>
      </c>
      <c r="E1608" s="19" t="s">
        <v>331</v>
      </c>
      <c r="F1608" s="18">
        <v>7</v>
      </c>
      <c r="G1608" s="20">
        <f t="shared" si="360"/>
        <v>9.08</v>
      </c>
      <c r="H1608" s="20">
        <f t="shared" si="361"/>
        <v>17.61</v>
      </c>
      <c r="I1608" s="20">
        <f t="shared" si="358"/>
        <v>186.83</v>
      </c>
      <c r="J1608" s="20">
        <v>35.880000000000003</v>
      </c>
      <c r="K1608" s="20">
        <v>4813.2</v>
      </c>
      <c r="L1608" s="20">
        <f t="shared" si="359"/>
        <v>224.83</v>
      </c>
      <c r="M1608" s="138">
        <f t="shared" ca="1" si="362"/>
        <v>1.6606098673680582E-5</v>
      </c>
    </row>
    <row r="1609" spans="1:13" ht="26.1" customHeight="1" x14ac:dyDescent="0.2">
      <c r="A1609" s="137" t="s">
        <v>1810</v>
      </c>
      <c r="B1609" s="17" t="s">
        <v>1141</v>
      </c>
      <c r="C1609" s="18" t="s">
        <v>26</v>
      </c>
      <c r="D1609" s="16" t="s">
        <v>1142</v>
      </c>
      <c r="E1609" s="19" t="s">
        <v>331</v>
      </c>
      <c r="F1609" s="18">
        <v>20</v>
      </c>
      <c r="G1609" s="20">
        <f t="shared" si="360"/>
        <v>5.76</v>
      </c>
      <c r="H1609" s="20">
        <f t="shared" si="361"/>
        <v>7.51</v>
      </c>
      <c r="I1609" s="20">
        <f t="shared" si="358"/>
        <v>265.39999999999998</v>
      </c>
      <c r="J1609" s="20">
        <v>35.880000000000003</v>
      </c>
      <c r="K1609" s="20">
        <v>4813.2</v>
      </c>
      <c r="L1609" s="20">
        <f t="shared" si="359"/>
        <v>319.38</v>
      </c>
      <c r="M1609" s="138">
        <f t="shared" ca="1" si="362"/>
        <v>2.3589626804252565E-5</v>
      </c>
    </row>
    <row r="1610" spans="1:13" ht="24" customHeight="1" x14ac:dyDescent="0.2">
      <c r="A1610" s="137" t="s">
        <v>1811</v>
      </c>
      <c r="B1610" s="17" t="s">
        <v>885</v>
      </c>
      <c r="C1610" s="18" t="s">
        <v>15</v>
      </c>
      <c r="D1610" s="16" t="s">
        <v>886</v>
      </c>
      <c r="E1610" s="19" t="s">
        <v>18</v>
      </c>
      <c r="F1610" s="18">
        <v>15</v>
      </c>
      <c r="G1610" s="20">
        <f t="shared" si="360"/>
        <v>14.69</v>
      </c>
      <c r="H1610" s="20">
        <f t="shared" si="361"/>
        <v>9.1800000000000015</v>
      </c>
      <c r="I1610" s="20">
        <f t="shared" si="358"/>
        <v>358.05</v>
      </c>
      <c r="J1610" s="20">
        <v>35.880000000000003</v>
      </c>
      <c r="K1610" s="20">
        <v>4813.2</v>
      </c>
      <c r="L1610" s="20">
        <f t="shared" si="359"/>
        <v>430.87</v>
      </c>
      <c r="M1610" s="138">
        <f t="shared" ca="1" si="362"/>
        <v>3.1824355003908518E-5</v>
      </c>
    </row>
    <row r="1611" spans="1:13" ht="26.1" customHeight="1" x14ac:dyDescent="0.2">
      <c r="A1611" s="137" t="s">
        <v>1812</v>
      </c>
      <c r="B1611" s="17" t="s">
        <v>1147</v>
      </c>
      <c r="C1611" s="18" t="s">
        <v>15</v>
      </c>
      <c r="D1611" s="16" t="s">
        <v>1148</v>
      </c>
      <c r="E1611" s="19" t="s">
        <v>18</v>
      </c>
      <c r="F1611" s="18">
        <v>16</v>
      </c>
      <c r="G1611" s="20">
        <f t="shared" si="360"/>
        <v>9.129999999999999</v>
      </c>
      <c r="H1611" s="20">
        <f t="shared" si="361"/>
        <v>2.91</v>
      </c>
      <c r="I1611" s="20">
        <f t="shared" si="358"/>
        <v>192.64</v>
      </c>
      <c r="J1611" s="20">
        <v>35.880000000000003</v>
      </c>
      <c r="K1611" s="20">
        <v>4813.2</v>
      </c>
      <c r="L1611" s="20">
        <f t="shared" si="359"/>
        <v>231.82</v>
      </c>
      <c r="M1611" s="138">
        <f t="shared" ca="1" si="362"/>
        <v>1.7122384888727626E-5</v>
      </c>
    </row>
    <row r="1612" spans="1:13" ht="26.1" customHeight="1" x14ac:dyDescent="0.2">
      <c r="A1612" s="137" t="s">
        <v>1813</v>
      </c>
      <c r="B1612" s="17" t="s">
        <v>1814</v>
      </c>
      <c r="C1612" s="18" t="s">
        <v>15</v>
      </c>
      <c r="D1612" s="16" t="s">
        <v>1815</v>
      </c>
      <c r="E1612" s="19" t="s">
        <v>18</v>
      </c>
      <c r="F1612" s="18">
        <v>6</v>
      </c>
      <c r="G1612" s="20">
        <f t="shared" si="360"/>
        <v>9.4600000000000009</v>
      </c>
      <c r="H1612" s="20">
        <f t="shared" si="361"/>
        <v>3.9699999999999989</v>
      </c>
      <c r="I1612" s="20">
        <f t="shared" si="358"/>
        <v>80.58</v>
      </c>
      <c r="J1612" s="20">
        <v>35.880000000000003</v>
      </c>
      <c r="K1612" s="20">
        <v>4813.2</v>
      </c>
      <c r="L1612" s="20">
        <f t="shared" si="359"/>
        <v>96.96</v>
      </c>
      <c r="M1612" s="138">
        <f t="shared" ca="1" si="362"/>
        <v>7.1615323906954995E-6</v>
      </c>
    </row>
    <row r="1613" spans="1:13" ht="24" customHeight="1" x14ac:dyDescent="0.2">
      <c r="A1613" s="137" t="s">
        <v>1816</v>
      </c>
      <c r="B1613" s="17" t="s">
        <v>1432</v>
      </c>
      <c r="C1613" s="18" t="s">
        <v>15</v>
      </c>
      <c r="D1613" s="16" t="s">
        <v>1433</v>
      </c>
      <c r="E1613" s="19" t="s">
        <v>18</v>
      </c>
      <c r="F1613" s="18">
        <v>7</v>
      </c>
      <c r="G1613" s="20">
        <f t="shared" si="360"/>
        <v>9.4600000000000009</v>
      </c>
      <c r="H1613" s="20">
        <f t="shared" si="361"/>
        <v>8.11</v>
      </c>
      <c r="I1613" s="20">
        <f t="shared" si="358"/>
        <v>122.99</v>
      </c>
      <c r="J1613" s="20">
        <v>35.880000000000003</v>
      </c>
      <c r="K1613" s="20">
        <v>4813.2</v>
      </c>
      <c r="L1613" s="20">
        <f t="shared" si="359"/>
        <v>148</v>
      </c>
      <c r="M1613" s="138">
        <f t="shared" ca="1" si="362"/>
        <v>1.0931381949493955E-5</v>
      </c>
    </row>
    <row r="1614" spans="1:13" ht="24" customHeight="1" x14ac:dyDescent="0.2">
      <c r="A1614" s="137" t="s">
        <v>1817</v>
      </c>
      <c r="B1614" s="17" t="s">
        <v>1149</v>
      </c>
      <c r="C1614" s="18" t="s">
        <v>15</v>
      </c>
      <c r="D1614" s="16" t="s">
        <v>1150</v>
      </c>
      <c r="E1614" s="19" t="s">
        <v>18</v>
      </c>
      <c r="F1614" s="18">
        <v>8</v>
      </c>
      <c r="G1614" s="20">
        <f t="shared" si="360"/>
        <v>15.02</v>
      </c>
      <c r="H1614" s="20">
        <f t="shared" si="361"/>
        <v>14.61</v>
      </c>
      <c r="I1614" s="20">
        <f t="shared" si="358"/>
        <v>237.04</v>
      </c>
      <c r="J1614" s="20">
        <v>35.880000000000003</v>
      </c>
      <c r="K1614" s="20">
        <v>4813.2</v>
      </c>
      <c r="L1614" s="20">
        <f t="shared" si="359"/>
        <v>285.25</v>
      </c>
      <c r="M1614" s="138">
        <f t="shared" ca="1" si="362"/>
        <v>2.106876149387264E-5</v>
      </c>
    </row>
    <row r="1615" spans="1:13" ht="24" customHeight="1" x14ac:dyDescent="0.2">
      <c r="A1615" s="137" t="s">
        <v>1818</v>
      </c>
      <c r="B1615" s="17" t="s">
        <v>1436</v>
      </c>
      <c r="C1615" s="18" t="s">
        <v>15</v>
      </c>
      <c r="D1615" s="16" t="s">
        <v>1437</v>
      </c>
      <c r="E1615" s="19" t="s">
        <v>18</v>
      </c>
      <c r="F1615" s="18">
        <v>6</v>
      </c>
      <c r="G1615" s="20">
        <f t="shared" si="360"/>
        <v>15.02</v>
      </c>
      <c r="H1615" s="20">
        <f t="shared" si="361"/>
        <v>27.320000000000004</v>
      </c>
      <c r="I1615" s="20">
        <f t="shared" si="358"/>
        <v>254.04</v>
      </c>
      <c r="J1615" s="20">
        <v>35.880000000000003</v>
      </c>
      <c r="K1615" s="20">
        <v>4813.2</v>
      </c>
      <c r="L1615" s="20">
        <f t="shared" si="359"/>
        <v>305.70999999999998</v>
      </c>
      <c r="M1615" s="138">
        <f t="shared" ca="1" si="362"/>
        <v>2.2579951187701332E-5</v>
      </c>
    </row>
    <row r="1616" spans="1:13" ht="26.1" customHeight="1" x14ac:dyDescent="0.2">
      <c r="A1616" s="137" t="s">
        <v>1819</v>
      </c>
      <c r="B1616" s="17" t="s">
        <v>1820</v>
      </c>
      <c r="C1616" s="18" t="s">
        <v>15</v>
      </c>
      <c r="D1616" s="16" t="s">
        <v>1821</v>
      </c>
      <c r="E1616" s="19" t="s">
        <v>18</v>
      </c>
      <c r="F1616" s="18">
        <v>5</v>
      </c>
      <c r="G1616" s="20">
        <f t="shared" si="360"/>
        <v>4.5599999999999996</v>
      </c>
      <c r="H1616" s="20">
        <f t="shared" si="361"/>
        <v>2.8900000000000006</v>
      </c>
      <c r="I1616" s="20">
        <f t="shared" si="358"/>
        <v>37.25</v>
      </c>
      <c r="J1616" s="20">
        <v>35.880000000000003</v>
      </c>
      <c r="K1616" s="20">
        <v>4813.2</v>
      </c>
      <c r="L1616" s="20">
        <f t="shared" si="359"/>
        <v>44.82</v>
      </c>
      <c r="M1616" s="138">
        <f t="shared" ca="1" si="362"/>
        <v>3.3104360741643183E-6</v>
      </c>
    </row>
    <row r="1617" spans="1:13" ht="65.099999999999994" customHeight="1" x14ac:dyDescent="0.2">
      <c r="A1617" s="137" t="s">
        <v>1822</v>
      </c>
      <c r="B1617" s="17" t="s">
        <v>1823</v>
      </c>
      <c r="C1617" s="18" t="s">
        <v>15</v>
      </c>
      <c r="D1617" s="16" t="s">
        <v>1824</v>
      </c>
      <c r="E1617" s="19" t="s">
        <v>18</v>
      </c>
      <c r="F1617" s="18">
        <v>5</v>
      </c>
      <c r="G1617" s="20">
        <f t="shared" si="360"/>
        <v>5.87</v>
      </c>
      <c r="H1617" s="20">
        <f t="shared" si="361"/>
        <v>5.81</v>
      </c>
      <c r="I1617" s="20">
        <f t="shared" si="358"/>
        <v>58.4</v>
      </c>
      <c r="J1617" s="20">
        <v>35.880000000000003</v>
      </c>
      <c r="K1617" s="20">
        <v>4813.2</v>
      </c>
      <c r="L1617" s="20">
        <f t="shared" si="359"/>
        <v>70.27</v>
      </c>
      <c r="M1617" s="138">
        <f t="shared" ca="1" si="362"/>
        <v>5.1901906053441906E-6</v>
      </c>
    </row>
    <row r="1618" spans="1:13" ht="24" customHeight="1" x14ac:dyDescent="0.2">
      <c r="A1618" s="137" t="s">
        <v>1825</v>
      </c>
      <c r="B1618" s="17" t="s">
        <v>891</v>
      </c>
      <c r="C1618" s="18" t="s">
        <v>15</v>
      </c>
      <c r="D1618" s="16" t="s">
        <v>892</v>
      </c>
      <c r="E1618" s="19" t="s">
        <v>18</v>
      </c>
      <c r="F1618" s="18">
        <v>10</v>
      </c>
      <c r="G1618" s="20">
        <f t="shared" si="360"/>
        <v>7.51</v>
      </c>
      <c r="H1618" s="20">
        <f t="shared" si="361"/>
        <v>6.370000000000001</v>
      </c>
      <c r="I1618" s="20">
        <f t="shared" si="358"/>
        <v>138.80000000000001</v>
      </c>
      <c r="J1618" s="20">
        <v>35.880000000000003</v>
      </c>
      <c r="K1618" s="20">
        <v>4813.2</v>
      </c>
      <c r="L1618" s="20">
        <f t="shared" si="359"/>
        <v>167.03</v>
      </c>
      <c r="M1618" s="138">
        <f t="shared" ca="1" si="362"/>
        <v>1.2336950858270104E-5</v>
      </c>
    </row>
    <row r="1619" spans="1:13" ht="26.1" customHeight="1" x14ac:dyDescent="0.2">
      <c r="A1619" s="137" t="s">
        <v>1826</v>
      </c>
      <c r="B1619" s="17" t="s">
        <v>1439</v>
      </c>
      <c r="C1619" s="18" t="s">
        <v>15</v>
      </c>
      <c r="D1619" s="16" t="s">
        <v>1440</v>
      </c>
      <c r="E1619" s="19" t="s">
        <v>18</v>
      </c>
      <c r="F1619" s="18">
        <v>3</v>
      </c>
      <c r="G1619" s="20">
        <f t="shared" si="360"/>
        <v>13.06</v>
      </c>
      <c r="H1619" s="20">
        <f t="shared" si="361"/>
        <v>5.85</v>
      </c>
      <c r="I1619" s="20">
        <f t="shared" si="358"/>
        <v>56.73</v>
      </c>
      <c r="J1619" s="20">
        <v>35.880000000000003</v>
      </c>
      <c r="K1619" s="20">
        <v>4813.2</v>
      </c>
      <c r="L1619" s="20">
        <f t="shared" si="359"/>
        <v>68.260000000000005</v>
      </c>
      <c r="M1619" s="138">
        <f t="shared" ca="1" si="362"/>
        <v>5.0417306207598479E-6</v>
      </c>
    </row>
    <row r="1620" spans="1:13" ht="26.1" customHeight="1" x14ac:dyDescent="0.2">
      <c r="A1620" s="137" t="s">
        <v>1827</v>
      </c>
      <c r="B1620" s="17" t="s">
        <v>1157</v>
      </c>
      <c r="C1620" s="18" t="s">
        <v>26</v>
      </c>
      <c r="D1620" s="16" t="s">
        <v>1158</v>
      </c>
      <c r="E1620" s="19" t="s">
        <v>331</v>
      </c>
      <c r="F1620" s="18">
        <v>15</v>
      </c>
      <c r="G1620" s="20">
        <f t="shared" si="360"/>
        <v>1.9100000000000001</v>
      </c>
      <c r="H1620" s="20">
        <f t="shared" si="361"/>
        <v>14.16</v>
      </c>
      <c r="I1620" s="20">
        <f t="shared" si="358"/>
        <v>241.05</v>
      </c>
      <c r="J1620" s="20">
        <v>35.880000000000003</v>
      </c>
      <c r="K1620" s="20">
        <v>4813.2</v>
      </c>
      <c r="L1620" s="20">
        <f t="shared" si="359"/>
        <v>290.07</v>
      </c>
      <c r="M1620" s="138">
        <f t="shared" ca="1" si="362"/>
        <v>2.1424770014119673E-5</v>
      </c>
    </row>
    <row r="1621" spans="1:13" ht="24" customHeight="1" x14ac:dyDescent="0.2">
      <c r="A1621" s="137" t="s">
        <v>1828</v>
      </c>
      <c r="B1621" s="17" t="s">
        <v>1159</v>
      </c>
      <c r="C1621" s="18" t="s">
        <v>15</v>
      </c>
      <c r="D1621" s="16" t="s">
        <v>1160</v>
      </c>
      <c r="E1621" s="19" t="s">
        <v>132</v>
      </c>
      <c r="F1621" s="18">
        <v>42</v>
      </c>
      <c r="G1621" s="20">
        <f t="shared" si="360"/>
        <v>7.83</v>
      </c>
      <c r="H1621" s="20">
        <f t="shared" si="361"/>
        <v>6.09</v>
      </c>
      <c r="I1621" s="20">
        <f t="shared" si="358"/>
        <v>584.64</v>
      </c>
      <c r="J1621" s="20">
        <v>35.880000000000003</v>
      </c>
      <c r="K1621" s="20">
        <v>4813.2</v>
      </c>
      <c r="L1621" s="20">
        <f t="shared" si="359"/>
        <v>703.55</v>
      </c>
      <c r="M1621" s="138">
        <f t="shared" ca="1" si="362"/>
        <v>5.196468763896265E-5</v>
      </c>
    </row>
    <row r="1622" spans="1:13" ht="24" customHeight="1" x14ac:dyDescent="0.2">
      <c r="A1622" s="137" t="s">
        <v>1829</v>
      </c>
      <c r="B1622" s="17" t="s">
        <v>1161</v>
      </c>
      <c r="C1622" s="18" t="s">
        <v>26</v>
      </c>
      <c r="D1622" s="16" t="s">
        <v>1162</v>
      </c>
      <c r="E1622" s="19" t="s">
        <v>169</v>
      </c>
      <c r="F1622" s="18">
        <v>54</v>
      </c>
      <c r="G1622" s="20">
        <f t="shared" si="360"/>
        <v>1.72</v>
      </c>
      <c r="H1622" s="20">
        <f t="shared" si="361"/>
        <v>11.24</v>
      </c>
      <c r="I1622" s="20">
        <f t="shared" si="358"/>
        <v>699.84</v>
      </c>
      <c r="J1622" s="20">
        <v>35.880000000000003</v>
      </c>
      <c r="K1622" s="20">
        <v>4813.2</v>
      </c>
      <c r="L1622" s="20">
        <f t="shared" si="359"/>
        <v>842.18</v>
      </c>
      <c r="M1622" s="138">
        <f t="shared" ca="1" si="362"/>
        <v>6.2203994933951484E-5</v>
      </c>
    </row>
    <row r="1623" spans="1:13" ht="49.5" customHeight="1" x14ac:dyDescent="0.2">
      <c r="A1623" s="137" t="s">
        <v>1830</v>
      </c>
      <c r="B1623" s="17" t="s">
        <v>897</v>
      </c>
      <c r="C1623" s="18" t="s">
        <v>26</v>
      </c>
      <c r="D1623" s="16" t="s">
        <v>898</v>
      </c>
      <c r="E1623" s="19" t="s">
        <v>169</v>
      </c>
      <c r="F1623" s="18">
        <v>90</v>
      </c>
      <c r="G1623" s="20">
        <f t="shared" si="360"/>
        <v>11</v>
      </c>
      <c r="H1623" s="20">
        <f t="shared" si="361"/>
        <v>15.54</v>
      </c>
      <c r="I1623" s="20">
        <f t="shared" si="358"/>
        <v>2388.6</v>
      </c>
      <c r="J1623" s="20">
        <v>35.880000000000003</v>
      </c>
      <c r="K1623" s="20">
        <v>4813.2</v>
      </c>
      <c r="L1623" s="20">
        <f t="shared" si="359"/>
        <v>2874.44</v>
      </c>
      <c r="M1623" s="138">
        <f t="shared" ca="1" si="362"/>
        <v>2.1230811845205004E-4</v>
      </c>
    </row>
    <row r="1624" spans="1:13" ht="24" customHeight="1" x14ac:dyDescent="0.2">
      <c r="A1624" s="137" t="s">
        <v>1831</v>
      </c>
      <c r="B1624" s="17" t="s">
        <v>900</v>
      </c>
      <c r="C1624" s="18" t="s">
        <v>26</v>
      </c>
      <c r="D1624" s="16" t="s">
        <v>901</v>
      </c>
      <c r="E1624" s="19" t="s">
        <v>169</v>
      </c>
      <c r="F1624" s="18">
        <v>12</v>
      </c>
      <c r="G1624" s="20">
        <f t="shared" si="360"/>
        <v>13.02</v>
      </c>
      <c r="H1624" s="20">
        <f t="shared" si="361"/>
        <v>40.61</v>
      </c>
      <c r="I1624" s="20">
        <f t="shared" si="358"/>
        <v>643.55999999999995</v>
      </c>
      <c r="J1624" s="20">
        <v>35.880000000000003</v>
      </c>
      <c r="K1624" s="20">
        <v>4813.2</v>
      </c>
      <c r="L1624" s="20">
        <f t="shared" si="359"/>
        <v>774.46</v>
      </c>
      <c r="M1624" s="138">
        <f t="shared" ca="1" si="362"/>
        <v>5.7202149085169522E-5</v>
      </c>
    </row>
    <row r="1625" spans="1:13" ht="24" customHeight="1" x14ac:dyDescent="0.2">
      <c r="A1625" s="142" t="s">
        <v>4570</v>
      </c>
      <c r="B1625" s="28"/>
      <c r="C1625" s="28"/>
      <c r="D1625" s="27" t="s">
        <v>906</v>
      </c>
      <c r="E1625" s="28"/>
      <c r="F1625" s="28"/>
      <c r="G1625" s="28"/>
      <c r="H1625" s="28"/>
      <c r="I1625" s="28"/>
      <c r="J1625" s="29"/>
      <c r="K1625" s="29"/>
      <c r="L1625" s="30">
        <f>SUM(L1626:L1632)</f>
        <v>61250.170000000006</v>
      </c>
      <c r="M1625" s="143">
        <f ca="1">SUM(M1626:M1632)</f>
        <v>4.5239797482529475E-3</v>
      </c>
    </row>
    <row r="1626" spans="1:13" ht="26.1" customHeight="1" x14ac:dyDescent="0.2">
      <c r="A1626" s="137" t="s">
        <v>4571</v>
      </c>
      <c r="B1626" s="17" t="s">
        <v>1832</v>
      </c>
      <c r="C1626" s="18" t="s">
        <v>15</v>
      </c>
      <c r="D1626" s="16" t="s">
        <v>1833</v>
      </c>
      <c r="E1626" s="19" t="s">
        <v>18</v>
      </c>
      <c r="F1626" s="18">
        <v>1</v>
      </c>
      <c r="G1626" s="20">
        <f t="shared" ref="G1626:G1632" si="363">VLOOKUP(A1626,ORCA,11,0)</f>
        <v>112.91</v>
      </c>
      <c r="H1626" s="20">
        <f t="shared" ref="H1626:H1632" si="364">VLOOKUP(A1626,ORCA,12,0)</f>
        <v>179.54</v>
      </c>
      <c r="I1626" s="20">
        <f t="shared" si="358"/>
        <v>292.45</v>
      </c>
      <c r="J1626" s="20">
        <v>35.880000000000003</v>
      </c>
      <c r="K1626" s="20">
        <v>4813.2</v>
      </c>
      <c r="L1626" s="20">
        <f t="shared" si="359"/>
        <v>351.93</v>
      </c>
      <c r="M1626" s="138">
        <f t="shared" ref="M1626:M1632" ca="1" si="365">L1626/L$1838</f>
        <v>2.5993792226252756E-5</v>
      </c>
    </row>
    <row r="1627" spans="1:13" ht="26.1" customHeight="1" x14ac:dyDescent="0.2">
      <c r="A1627" s="137" t="s">
        <v>4572</v>
      </c>
      <c r="B1627" s="17" t="s">
        <v>1165</v>
      </c>
      <c r="C1627" s="18" t="s">
        <v>15</v>
      </c>
      <c r="D1627" s="16" t="s">
        <v>1166</v>
      </c>
      <c r="E1627" s="19" t="s">
        <v>18</v>
      </c>
      <c r="F1627" s="18">
        <v>10</v>
      </c>
      <c r="G1627" s="20">
        <f t="shared" si="363"/>
        <v>13.25</v>
      </c>
      <c r="H1627" s="20">
        <f t="shared" si="364"/>
        <v>63.34</v>
      </c>
      <c r="I1627" s="20">
        <f t="shared" si="358"/>
        <v>765.9</v>
      </c>
      <c r="J1627" s="20">
        <v>35.880000000000003</v>
      </c>
      <c r="K1627" s="20">
        <v>4813.2</v>
      </c>
      <c r="L1627" s="20">
        <f t="shared" si="359"/>
        <v>921.68</v>
      </c>
      <c r="M1627" s="138">
        <f t="shared" ca="1" si="365"/>
        <v>6.8075919697362078E-5</v>
      </c>
    </row>
    <row r="1628" spans="1:13" ht="26.1" customHeight="1" x14ac:dyDescent="0.2">
      <c r="A1628" s="137" t="s">
        <v>4573</v>
      </c>
      <c r="B1628" s="17" t="s">
        <v>1834</v>
      </c>
      <c r="C1628" s="18" t="s">
        <v>15</v>
      </c>
      <c r="D1628" s="16" t="s">
        <v>1835</v>
      </c>
      <c r="E1628" s="19" t="s">
        <v>54</v>
      </c>
      <c r="F1628" s="18">
        <v>1</v>
      </c>
      <c r="G1628" s="20">
        <f t="shared" si="363"/>
        <v>1901.15</v>
      </c>
      <c r="H1628" s="20">
        <f t="shared" si="364"/>
        <v>33777.869999999995</v>
      </c>
      <c r="I1628" s="20">
        <f t="shared" si="358"/>
        <v>35679.019999999997</v>
      </c>
      <c r="J1628" s="20">
        <v>35.880000000000003</v>
      </c>
      <c r="K1628" s="20">
        <v>4813.2</v>
      </c>
      <c r="L1628" s="20">
        <f t="shared" si="359"/>
        <v>42936.13</v>
      </c>
      <c r="M1628" s="138">
        <f t="shared" ca="1" si="365"/>
        <v>3.171292138264364E-3</v>
      </c>
    </row>
    <row r="1629" spans="1:13" ht="24" customHeight="1" x14ac:dyDescent="0.2">
      <c r="A1629" s="137" t="s">
        <v>4574</v>
      </c>
      <c r="B1629" s="17" t="s">
        <v>1163</v>
      </c>
      <c r="C1629" s="18" t="s">
        <v>15</v>
      </c>
      <c r="D1629" s="16" t="s">
        <v>1164</v>
      </c>
      <c r="E1629" s="19" t="s">
        <v>18</v>
      </c>
      <c r="F1629" s="18">
        <v>10</v>
      </c>
      <c r="G1629" s="20">
        <f t="shared" si="363"/>
        <v>235.35</v>
      </c>
      <c r="H1629" s="20">
        <f t="shared" si="364"/>
        <v>147.22</v>
      </c>
      <c r="I1629" s="20">
        <f t="shared" si="358"/>
        <v>3825.7</v>
      </c>
      <c r="J1629" s="20">
        <v>35.880000000000003</v>
      </c>
      <c r="K1629" s="20">
        <v>4813.2</v>
      </c>
      <c r="L1629" s="20">
        <f t="shared" si="359"/>
        <v>4603.84</v>
      </c>
      <c r="M1629" s="138">
        <f t="shared" ca="1" si="365"/>
        <v>3.400427937456639E-4</v>
      </c>
    </row>
    <row r="1630" spans="1:13" ht="24" customHeight="1" x14ac:dyDescent="0.2">
      <c r="A1630" s="137" t="s">
        <v>4575</v>
      </c>
      <c r="B1630" s="17" t="s">
        <v>1573</v>
      </c>
      <c r="C1630" s="18" t="s">
        <v>167</v>
      </c>
      <c r="D1630" s="16" t="s">
        <v>1574</v>
      </c>
      <c r="E1630" s="19" t="s">
        <v>331</v>
      </c>
      <c r="F1630" s="18">
        <v>1</v>
      </c>
      <c r="G1630" s="20">
        <f t="shared" si="363"/>
        <v>0</v>
      </c>
      <c r="H1630" s="20">
        <f t="shared" si="364"/>
        <v>744.35</v>
      </c>
      <c r="I1630" s="20">
        <f t="shared" si="358"/>
        <v>744.35</v>
      </c>
      <c r="J1630" s="20">
        <v>35.880000000000003</v>
      </c>
      <c r="K1630" s="20">
        <v>4813.2</v>
      </c>
      <c r="L1630" s="20">
        <f t="shared" si="359"/>
        <v>895.75</v>
      </c>
      <c r="M1630" s="138">
        <f t="shared" ca="1" si="365"/>
        <v>6.6160712035535205E-5</v>
      </c>
    </row>
    <row r="1631" spans="1:13" ht="26.1" customHeight="1" x14ac:dyDescent="0.2">
      <c r="A1631" s="137" t="s">
        <v>4576</v>
      </c>
      <c r="B1631" s="17" t="s">
        <v>925</v>
      </c>
      <c r="C1631" s="18" t="s">
        <v>15</v>
      </c>
      <c r="D1631" s="16" t="s">
        <v>926</v>
      </c>
      <c r="E1631" s="19" t="s">
        <v>17</v>
      </c>
      <c r="F1631" s="18">
        <v>294</v>
      </c>
      <c r="G1631" s="20">
        <f t="shared" si="363"/>
        <v>11.21</v>
      </c>
      <c r="H1631" s="20">
        <f t="shared" si="364"/>
        <v>20.65</v>
      </c>
      <c r="I1631" s="20">
        <f t="shared" si="358"/>
        <v>9366.84</v>
      </c>
      <c r="J1631" s="20">
        <v>35.880000000000003</v>
      </c>
      <c r="K1631" s="20">
        <v>4813.2</v>
      </c>
      <c r="L1631" s="20">
        <f t="shared" si="359"/>
        <v>11272.05</v>
      </c>
      <c r="M1631" s="138">
        <f t="shared" ca="1" si="365"/>
        <v>8.3256137772833331E-4</v>
      </c>
    </row>
    <row r="1632" spans="1:13" ht="24" customHeight="1" x14ac:dyDescent="0.2">
      <c r="A1632" s="137" t="s">
        <v>4577</v>
      </c>
      <c r="B1632" s="17" t="s">
        <v>1059</v>
      </c>
      <c r="C1632" s="18" t="s">
        <v>15</v>
      </c>
      <c r="D1632" s="16" t="s">
        <v>1060</v>
      </c>
      <c r="E1632" s="19" t="s">
        <v>18</v>
      </c>
      <c r="F1632" s="18">
        <v>2</v>
      </c>
      <c r="G1632" s="20">
        <f t="shared" si="363"/>
        <v>11.1</v>
      </c>
      <c r="H1632" s="20">
        <f t="shared" si="364"/>
        <v>100.58000000000001</v>
      </c>
      <c r="I1632" s="20">
        <f t="shared" si="358"/>
        <v>223.36</v>
      </c>
      <c r="J1632" s="20">
        <v>35.880000000000003</v>
      </c>
      <c r="K1632" s="20">
        <v>4813.2</v>
      </c>
      <c r="L1632" s="20">
        <f t="shared" si="359"/>
        <v>268.79000000000002</v>
      </c>
      <c r="M1632" s="138">
        <f t="shared" ca="1" si="365"/>
        <v>1.9853014555435678E-5</v>
      </c>
    </row>
    <row r="1633" spans="1:13" ht="24" customHeight="1" x14ac:dyDescent="0.2">
      <c r="A1633" s="136" t="s">
        <v>1836</v>
      </c>
      <c r="B1633" s="14"/>
      <c r="C1633" s="14"/>
      <c r="D1633" s="13" t="s">
        <v>99</v>
      </c>
      <c r="E1633" s="14"/>
      <c r="F1633" s="14"/>
      <c r="G1633" s="14"/>
      <c r="H1633" s="14"/>
      <c r="I1633" s="14"/>
      <c r="J1633" s="15"/>
      <c r="K1633" s="15"/>
      <c r="L1633" s="21">
        <f>SUM(L1634,L1638,L1641)</f>
        <v>1153909.6500000001</v>
      </c>
      <c r="M1633" s="139">
        <f ca="1">SUM(M1634,M1638,M1641)</f>
        <v>8.522856161727628E-2</v>
      </c>
    </row>
    <row r="1634" spans="1:13" ht="24" customHeight="1" x14ac:dyDescent="0.2">
      <c r="A1634" s="140" t="s">
        <v>1837</v>
      </c>
      <c r="B1634" s="24"/>
      <c r="C1634" s="24"/>
      <c r="D1634" s="23" t="s">
        <v>495</v>
      </c>
      <c r="E1634" s="24"/>
      <c r="F1634" s="24"/>
      <c r="G1634" s="24"/>
      <c r="H1634" s="24"/>
      <c r="I1634" s="24"/>
      <c r="J1634" s="25"/>
      <c r="K1634" s="25"/>
      <c r="L1634" s="26">
        <f>SUM(L1635:L1637)</f>
        <v>162344.71000000002</v>
      </c>
      <c r="M1634" s="141">
        <f ca="1">SUM(M1635:M1637)</f>
        <v>1.1990892111417776E-2</v>
      </c>
    </row>
    <row r="1635" spans="1:13" ht="24" customHeight="1" x14ac:dyDescent="0.2">
      <c r="A1635" s="137" t="s">
        <v>1838</v>
      </c>
      <c r="B1635" s="17" t="s">
        <v>1839</v>
      </c>
      <c r="C1635" s="18" t="s">
        <v>15</v>
      </c>
      <c r="D1635" s="16" t="s">
        <v>1840</v>
      </c>
      <c r="E1635" s="19" t="s">
        <v>17</v>
      </c>
      <c r="F1635" s="18">
        <v>1015.93</v>
      </c>
      <c r="G1635" s="20">
        <f>VLOOKUP(A1635,ORCA,11,0)</f>
        <v>14.22</v>
      </c>
      <c r="H1635" s="20">
        <f>VLOOKUP(A1635,ORCA,12,0)</f>
        <v>84.04</v>
      </c>
      <c r="I1635" s="20">
        <f t="shared" ref="I1635:I1637" si="366">TRUNC((G1635+H1635)*F1635,2)</f>
        <v>99825.279999999999</v>
      </c>
      <c r="J1635" s="20">
        <v>35.880000000000003</v>
      </c>
      <c r="K1635" s="20">
        <v>4813.2</v>
      </c>
      <c r="L1635" s="20">
        <f t="shared" ref="L1635:L1640" si="367">TRUNC((I1635*(1+$M$6)),2)</f>
        <v>120129.74</v>
      </c>
      <c r="M1635" s="138">
        <f ca="1">L1635/L$1838</f>
        <v>8.8728653475229867E-3</v>
      </c>
    </row>
    <row r="1636" spans="1:13" ht="24" customHeight="1" x14ac:dyDescent="0.2">
      <c r="A1636" s="137" t="s">
        <v>1841</v>
      </c>
      <c r="B1636" s="17" t="s">
        <v>925</v>
      </c>
      <c r="C1636" s="18" t="s">
        <v>15</v>
      </c>
      <c r="D1636" s="16" t="s">
        <v>926</v>
      </c>
      <c r="E1636" s="19" t="s">
        <v>17</v>
      </c>
      <c r="F1636" s="18">
        <v>581.80999999999995</v>
      </c>
      <c r="G1636" s="20">
        <f>VLOOKUP(A1636,ORCA,11,0)</f>
        <v>11.21</v>
      </c>
      <c r="H1636" s="20">
        <f>VLOOKUP(A1636,ORCA,12,0)</f>
        <v>20.65</v>
      </c>
      <c r="I1636" s="20">
        <f t="shared" si="366"/>
        <v>18536.46</v>
      </c>
      <c r="J1636" s="20">
        <v>35.880000000000003</v>
      </c>
      <c r="K1636" s="20">
        <v>4813.2</v>
      </c>
      <c r="L1636" s="20">
        <f t="shared" si="367"/>
        <v>22306.77</v>
      </c>
      <c r="M1636" s="138">
        <f ca="1">L1636/L$1838</f>
        <v>1.6475933981723871E-3</v>
      </c>
    </row>
    <row r="1637" spans="1:13" ht="24" customHeight="1" x14ac:dyDescent="0.2">
      <c r="A1637" s="137" t="s">
        <v>1842</v>
      </c>
      <c r="B1637" s="17" t="s">
        <v>1843</v>
      </c>
      <c r="C1637" s="18" t="s">
        <v>15</v>
      </c>
      <c r="D1637" s="16" t="s">
        <v>1844</v>
      </c>
      <c r="E1637" s="19" t="s">
        <v>132</v>
      </c>
      <c r="F1637" s="18">
        <v>406.17</v>
      </c>
      <c r="G1637" s="20">
        <f>VLOOKUP(A1637,ORCA,11,0)</f>
        <v>17.93</v>
      </c>
      <c r="H1637" s="20">
        <f>VLOOKUP(A1637,ORCA,12,0)</f>
        <v>22.799999999999997</v>
      </c>
      <c r="I1637" s="20">
        <f t="shared" si="366"/>
        <v>16543.3</v>
      </c>
      <c r="J1637" s="20">
        <v>35.880000000000003</v>
      </c>
      <c r="K1637" s="20">
        <v>4813.2</v>
      </c>
      <c r="L1637" s="20">
        <f t="shared" si="367"/>
        <v>19908.2</v>
      </c>
      <c r="M1637" s="138">
        <f ca="1">L1637/L$1838</f>
        <v>1.4704333657224026E-3</v>
      </c>
    </row>
    <row r="1638" spans="1:13" ht="26.1" customHeight="1" x14ac:dyDescent="0.2">
      <c r="A1638" s="140" t="s">
        <v>1845</v>
      </c>
      <c r="B1638" s="24"/>
      <c r="C1638" s="24"/>
      <c r="D1638" s="23" t="s">
        <v>1846</v>
      </c>
      <c r="E1638" s="24"/>
      <c r="F1638" s="24"/>
      <c r="G1638" s="24"/>
      <c r="H1638" s="24"/>
      <c r="I1638" s="24"/>
      <c r="J1638" s="25"/>
      <c r="K1638" s="25"/>
      <c r="L1638" s="26">
        <f>SUM(L1639:L1640)</f>
        <v>164892.28</v>
      </c>
      <c r="M1638" s="141">
        <f ca="1">SUM(M1639:M1640)</f>
        <v>1.2179057386506103E-2</v>
      </c>
    </row>
    <row r="1639" spans="1:13" ht="24" customHeight="1" x14ac:dyDescent="0.2">
      <c r="A1639" s="137" t="s">
        <v>1847</v>
      </c>
      <c r="B1639" s="17" t="s">
        <v>925</v>
      </c>
      <c r="C1639" s="18" t="s">
        <v>15</v>
      </c>
      <c r="D1639" s="16" t="s">
        <v>926</v>
      </c>
      <c r="E1639" s="19" t="s">
        <v>17</v>
      </c>
      <c r="F1639" s="18">
        <v>3163.02</v>
      </c>
      <c r="G1639" s="20">
        <f>VLOOKUP(A1639,ORCA,11,0)</f>
        <v>11.21</v>
      </c>
      <c r="H1639" s="20">
        <f>VLOOKUP(A1639,ORCA,12,0)</f>
        <v>20.65</v>
      </c>
      <c r="I1639" s="20">
        <f t="shared" ref="I1639:I1640" si="368">TRUNC((G1639+H1639)*F1639,2)</f>
        <v>100773.81</v>
      </c>
      <c r="J1639" s="20">
        <v>35.880000000000003</v>
      </c>
      <c r="K1639" s="20">
        <v>4813.2</v>
      </c>
      <c r="L1639" s="20">
        <f t="shared" si="367"/>
        <v>121271.2</v>
      </c>
      <c r="M1639" s="138">
        <f ca="1">L1639/L$1838</f>
        <v>8.9571743694153473E-3</v>
      </c>
    </row>
    <row r="1640" spans="1:13" ht="24" customHeight="1" x14ac:dyDescent="0.2">
      <c r="A1640" s="137" t="s">
        <v>1848</v>
      </c>
      <c r="B1640" s="17" t="s">
        <v>1849</v>
      </c>
      <c r="C1640" s="18" t="s">
        <v>15</v>
      </c>
      <c r="D1640" s="16" t="s">
        <v>1850</v>
      </c>
      <c r="E1640" s="19" t="s">
        <v>17</v>
      </c>
      <c r="F1640" s="18">
        <v>3163.02</v>
      </c>
      <c r="G1640" s="20">
        <f>VLOOKUP(A1640,ORCA,11,0)</f>
        <v>7.73</v>
      </c>
      <c r="H1640" s="20">
        <f>VLOOKUP(A1640,ORCA,12,0)</f>
        <v>3.7300000000000004</v>
      </c>
      <c r="I1640" s="20">
        <f t="shared" si="368"/>
        <v>36248.199999999997</v>
      </c>
      <c r="J1640" s="20">
        <v>35.880000000000003</v>
      </c>
      <c r="K1640" s="20">
        <v>4813.2</v>
      </c>
      <c r="L1640" s="20">
        <f t="shared" si="367"/>
        <v>43621.08</v>
      </c>
      <c r="M1640" s="138">
        <f ca="1">L1640/L$1838</f>
        <v>3.2218830170907555E-3</v>
      </c>
    </row>
    <row r="1641" spans="1:13" ht="24" customHeight="1" x14ac:dyDescent="0.2">
      <c r="A1641" s="140" t="s">
        <v>1851</v>
      </c>
      <c r="B1641" s="24"/>
      <c r="C1641" s="24"/>
      <c r="D1641" s="23" t="s">
        <v>1852</v>
      </c>
      <c r="E1641" s="24"/>
      <c r="F1641" s="24"/>
      <c r="G1641" s="24"/>
      <c r="H1641" s="24"/>
      <c r="I1641" s="24"/>
      <c r="J1641" s="25"/>
      <c r="K1641" s="25"/>
      <c r="L1641" s="26">
        <f>SUM(L1642,L1644,L1657,L1659,L1662,L1665)</f>
        <v>826672.66000000015</v>
      </c>
      <c r="M1641" s="141">
        <f ca="1">SUM(M1642,M1644,M1657,M1659,M1662,M1665)</f>
        <v>6.1058612119352401E-2</v>
      </c>
    </row>
    <row r="1642" spans="1:13" ht="24" customHeight="1" x14ac:dyDescent="0.2">
      <c r="A1642" s="142" t="s">
        <v>1853</v>
      </c>
      <c r="B1642" s="28"/>
      <c r="C1642" s="28"/>
      <c r="D1642" s="27" t="s">
        <v>1854</v>
      </c>
      <c r="E1642" s="28"/>
      <c r="F1642" s="28"/>
      <c r="G1642" s="28"/>
      <c r="H1642" s="28"/>
      <c r="I1642" s="28"/>
      <c r="J1642" s="29"/>
      <c r="K1642" s="29"/>
      <c r="L1642" s="30">
        <f>SUM(L1643)</f>
        <v>2661.89</v>
      </c>
      <c r="M1642" s="143">
        <f ca="1">SUM(M1643)</f>
        <v>1.9660902903742206E-4</v>
      </c>
    </row>
    <row r="1643" spans="1:13" ht="38.25" customHeight="1" x14ac:dyDescent="0.2">
      <c r="A1643" s="137" t="s">
        <v>1855</v>
      </c>
      <c r="B1643" s="17" t="s">
        <v>1856</v>
      </c>
      <c r="C1643" s="18" t="s">
        <v>15</v>
      </c>
      <c r="D1643" s="16" t="s">
        <v>1857</v>
      </c>
      <c r="E1643" s="19" t="s">
        <v>17</v>
      </c>
      <c r="F1643" s="18">
        <v>390.81</v>
      </c>
      <c r="G1643" s="20">
        <f>VLOOKUP(A1643,ORCA,11,0)</f>
        <v>1.38</v>
      </c>
      <c r="H1643" s="20">
        <f>VLOOKUP(A1643,ORCA,12,0)</f>
        <v>4.28</v>
      </c>
      <c r="I1643" s="20">
        <f t="shared" ref="I1643" si="369">TRUNC((G1643+H1643)*F1643,2)</f>
        <v>2211.98</v>
      </c>
      <c r="J1643" s="20">
        <v>35.880000000000003</v>
      </c>
      <c r="K1643" s="20">
        <v>4813.2</v>
      </c>
      <c r="L1643" s="20">
        <f t="shared" ref="L1643" si="370">TRUNC((I1643*(1+$M$6)),2)</f>
        <v>2661.89</v>
      </c>
      <c r="M1643" s="138">
        <f ca="1">L1643/L$1838</f>
        <v>1.9660902903742206E-4</v>
      </c>
    </row>
    <row r="1644" spans="1:13" ht="24" customHeight="1" x14ac:dyDescent="0.2">
      <c r="A1644" s="142" t="s">
        <v>1858</v>
      </c>
      <c r="B1644" s="28"/>
      <c r="C1644" s="28"/>
      <c r="D1644" s="27" t="s">
        <v>1859</v>
      </c>
      <c r="E1644" s="28"/>
      <c r="F1644" s="28"/>
      <c r="G1644" s="28"/>
      <c r="H1644" s="28"/>
      <c r="I1644" s="28"/>
      <c r="J1644" s="29"/>
      <c r="K1644" s="29"/>
      <c r="L1644" s="30">
        <f>SUM(L1645,L1647,L1650,L1655)</f>
        <v>92886.99</v>
      </c>
      <c r="M1644" s="143">
        <f ca="1">SUM(M1645,M1647,M1650,M1655)</f>
        <v>6.8606970664109833E-3</v>
      </c>
    </row>
    <row r="1645" spans="1:13" ht="24" customHeight="1" x14ac:dyDescent="0.2">
      <c r="A1645" s="142" t="s">
        <v>1860</v>
      </c>
      <c r="B1645" s="28"/>
      <c r="C1645" s="28"/>
      <c r="D1645" s="27" t="s">
        <v>3827</v>
      </c>
      <c r="E1645" s="28"/>
      <c r="F1645" s="28"/>
      <c r="G1645" s="28"/>
      <c r="H1645" s="28"/>
      <c r="I1645" s="28"/>
      <c r="J1645" s="29"/>
      <c r="K1645" s="29"/>
      <c r="L1645" s="30">
        <f>SUM(L1646:L1646)</f>
        <v>27582.28</v>
      </c>
      <c r="M1645" s="143">
        <f ca="1">SUM(M1646:M1646)</f>
        <v>2.0372462007965412E-3</v>
      </c>
    </row>
    <row r="1646" spans="1:13" ht="51.95" customHeight="1" x14ac:dyDescent="0.2">
      <c r="A1646" s="137" t="s">
        <v>1861</v>
      </c>
      <c r="B1646" s="17" t="s">
        <v>3828</v>
      </c>
      <c r="C1646" s="18" t="s">
        <v>26</v>
      </c>
      <c r="D1646" s="16" t="s">
        <v>3829</v>
      </c>
      <c r="E1646" s="19" t="s">
        <v>169</v>
      </c>
      <c r="F1646" s="18">
        <v>390</v>
      </c>
      <c r="G1646" s="20">
        <f>VLOOKUP(A1646,ORCA,11,0)</f>
        <v>4.55</v>
      </c>
      <c r="H1646" s="20">
        <f>VLOOKUP(A1646,ORCA,12,0)</f>
        <v>54.220000000000006</v>
      </c>
      <c r="I1646" s="20">
        <f t="shared" ref="I1646:I1666" si="371">TRUNC((G1646+H1646)*F1646,2)</f>
        <v>22920.3</v>
      </c>
      <c r="J1646" s="20">
        <v>35.880000000000003</v>
      </c>
      <c r="K1646" s="20">
        <v>4813.2</v>
      </c>
      <c r="L1646" s="20">
        <f t="shared" ref="L1646:L1666" si="372">TRUNC((I1646*(1+$M$6)),2)</f>
        <v>27582.28</v>
      </c>
      <c r="M1646" s="138">
        <f ca="1">L1646/L$1838</f>
        <v>2.0372462007965412E-3</v>
      </c>
    </row>
    <row r="1647" spans="1:13" ht="24" customHeight="1" x14ac:dyDescent="0.2">
      <c r="A1647" s="142" t="s">
        <v>1862</v>
      </c>
      <c r="B1647" s="28"/>
      <c r="C1647" s="28"/>
      <c r="D1647" s="27" t="s">
        <v>1863</v>
      </c>
      <c r="E1647" s="28"/>
      <c r="F1647" s="157"/>
      <c r="G1647" s="28"/>
      <c r="H1647" s="28"/>
      <c r="I1647" s="28"/>
      <c r="J1647" s="29"/>
      <c r="K1647" s="29"/>
      <c r="L1647" s="30">
        <f>SUM(L1648:L1649)</f>
        <v>28854.73</v>
      </c>
      <c r="M1647" s="143">
        <f ca="1">SUM(M1648:M1649)</f>
        <v>2.1312302343210929E-3</v>
      </c>
    </row>
    <row r="1648" spans="1:13" ht="24" customHeight="1" x14ac:dyDescent="0.2">
      <c r="A1648" s="137" t="s">
        <v>1864</v>
      </c>
      <c r="B1648" s="17" t="s">
        <v>4673</v>
      </c>
      <c r="C1648" s="18" t="s">
        <v>15</v>
      </c>
      <c r="D1648" s="16" t="s">
        <v>4674</v>
      </c>
      <c r="E1648" s="19" t="s">
        <v>17</v>
      </c>
      <c r="F1648" s="18">
        <v>123.3</v>
      </c>
      <c r="G1648" s="20">
        <f>VLOOKUP(A1648,ORCA,11,0)</f>
        <v>9.94</v>
      </c>
      <c r="H1648" s="20">
        <f>VLOOKUP(A1648,ORCA,12,0)</f>
        <v>22.130000000000003</v>
      </c>
      <c r="I1648" s="20">
        <f t="shared" si="371"/>
        <v>3954.23</v>
      </c>
      <c r="J1648" s="20">
        <v>35.880000000000003</v>
      </c>
      <c r="K1648" s="20">
        <v>4813.2</v>
      </c>
      <c r="L1648" s="20">
        <f t="shared" si="372"/>
        <v>4758.5200000000004</v>
      </c>
      <c r="M1648" s="138">
        <f t="shared" ref="M1648:M1649" ca="1" si="373">L1648/L$1838</f>
        <v>3.5146756509666207E-4</v>
      </c>
    </row>
    <row r="1649" spans="1:13" ht="26.1" customHeight="1" x14ac:dyDescent="0.2">
      <c r="A1649" s="137" t="s">
        <v>1865</v>
      </c>
      <c r="B1649" s="17" t="s">
        <v>4675</v>
      </c>
      <c r="C1649" s="18" t="s">
        <v>15</v>
      </c>
      <c r="D1649" s="16" t="s">
        <v>4676</v>
      </c>
      <c r="E1649" s="19" t="s">
        <v>17</v>
      </c>
      <c r="F1649" s="18">
        <v>382.2</v>
      </c>
      <c r="G1649" s="20">
        <f>VLOOKUP(A1649,ORCA,11,0)</f>
        <v>20.45</v>
      </c>
      <c r="H1649" s="20">
        <f>VLOOKUP(A1649,ORCA,12,0)</f>
        <v>31.94</v>
      </c>
      <c r="I1649" s="20">
        <f t="shared" si="371"/>
        <v>20023.45</v>
      </c>
      <c r="J1649" s="20">
        <v>35.880000000000003</v>
      </c>
      <c r="K1649" s="20">
        <v>4813.2</v>
      </c>
      <c r="L1649" s="20">
        <f t="shared" si="372"/>
        <v>24096.21</v>
      </c>
      <c r="M1649" s="138">
        <f t="shared" ca="1" si="373"/>
        <v>1.7797626692244307E-3</v>
      </c>
    </row>
    <row r="1650" spans="1:13" ht="24" customHeight="1" x14ac:dyDescent="0.2">
      <c r="A1650" s="142" t="s">
        <v>1866</v>
      </c>
      <c r="B1650" s="28"/>
      <c r="C1650" s="28"/>
      <c r="D1650" s="27" t="s">
        <v>1867</v>
      </c>
      <c r="E1650" s="28"/>
      <c r="F1650" s="28"/>
      <c r="G1650" s="28"/>
      <c r="H1650" s="28"/>
      <c r="I1650" s="28"/>
      <c r="J1650" s="29"/>
      <c r="K1650" s="29"/>
      <c r="L1650" s="30">
        <f>SUM(L1651:L1654)</f>
        <v>36051.71</v>
      </c>
      <c r="M1650" s="143">
        <f ca="1">SUM(M1651:M1654)</f>
        <v>2.6628041347458832E-3</v>
      </c>
    </row>
    <row r="1651" spans="1:13" ht="24" customHeight="1" x14ac:dyDescent="0.2">
      <c r="A1651" s="137" t="s">
        <v>1868</v>
      </c>
      <c r="B1651" s="17" t="s">
        <v>1869</v>
      </c>
      <c r="C1651" s="18" t="s">
        <v>15</v>
      </c>
      <c r="D1651" s="16" t="s">
        <v>1870</v>
      </c>
      <c r="E1651" s="19" t="s">
        <v>1871</v>
      </c>
      <c r="F1651" s="18">
        <v>910</v>
      </c>
      <c r="G1651" s="20">
        <f>VLOOKUP(A1651,ORCA,11,0)</f>
        <v>2.6100000000000003</v>
      </c>
      <c r="H1651" s="20">
        <f>VLOOKUP(A1651,ORCA,12,0)</f>
        <v>8.4699999999999989</v>
      </c>
      <c r="I1651" s="20">
        <f t="shared" si="371"/>
        <v>10082.799999999999</v>
      </c>
      <c r="J1651" s="20">
        <v>35.880000000000003</v>
      </c>
      <c r="K1651" s="20">
        <v>4813.2</v>
      </c>
      <c r="L1651" s="20">
        <f t="shared" si="372"/>
        <v>12133.64</v>
      </c>
      <c r="M1651" s="138">
        <f ca="1">L1651/L$1838</f>
        <v>8.9619900863282316E-4</v>
      </c>
    </row>
    <row r="1652" spans="1:13" ht="24" customHeight="1" x14ac:dyDescent="0.2">
      <c r="A1652" s="137" t="s">
        <v>1872</v>
      </c>
      <c r="B1652" s="17" t="s">
        <v>1873</v>
      </c>
      <c r="C1652" s="18" t="s">
        <v>15</v>
      </c>
      <c r="D1652" s="16" t="s">
        <v>1874</v>
      </c>
      <c r="E1652" s="19" t="s">
        <v>1871</v>
      </c>
      <c r="F1652" s="18">
        <v>1069.2</v>
      </c>
      <c r="G1652" s="20">
        <f>VLOOKUP(A1652,ORCA,11,0)</f>
        <v>2.27</v>
      </c>
      <c r="H1652" s="20">
        <f>VLOOKUP(A1652,ORCA,12,0)</f>
        <v>11.98</v>
      </c>
      <c r="I1652" s="20">
        <f t="shared" si="371"/>
        <v>15236.1</v>
      </c>
      <c r="J1652" s="20">
        <v>35.880000000000003</v>
      </c>
      <c r="K1652" s="20">
        <v>4813.2</v>
      </c>
      <c r="L1652" s="20">
        <f t="shared" si="372"/>
        <v>18335.12</v>
      </c>
      <c r="M1652" s="138">
        <f ca="1">L1652/L$1838</f>
        <v>1.3542445933094973E-3</v>
      </c>
    </row>
    <row r="1653" spans="1:13" ht="24" customHeight="1" x14ac:dyDescent="0.2">
      <c r="A1653" s="137" t="s">
        <v>1875</v>
      </c>
      <c r="B1653" s="17" t="s">
        <v>1876</v>
      </c>
      <c r="C1653" s="18" t="s">
        <v>15</v>
      </c>
      <c r="D1653" s="16" t="s">
        <v>1877</v>
      </c>
      <c r="E1653" s="19" t="s">
        <v>1871</v>
      </c>
      <c r="F1653" s="18">
        <v>52.3</v>
      </c>
      <c r="G1653" s="20">
        <f>VLOOKUP(A1653,ORCA,11,0)</f>
        <v>2.6100000000000003</v>
      </c>
      <c r="H1653" s="20">
        <f>VLOOKUP(A1653,ORCA,12,0)</f>
        <v>8.91</v>
      </c>
      <c r="I1653" s="20">
        <f t="shared" si="371"/>
        <v>602.49</v>
      </c>
      <c r="J1653" s="20">
        <v>35.880000000000003</v>
      </c>
      <c r="K1653" s="20">
        <v>4813.2</v>
      </c>
      <c r="L1653" s="20">
        <f t="shared" si="372"/>
        <v>725.03</v>
      </c>
      <c r="M1653" s="138">
        <f ca="1">L1653/L$1838</f>
        <v>5.355121523541623E-5</v>
      </c>
    </row>
    <row r="1654" spans="1:13" ht="26.1" customHeight="1" x14ac:dyDescent="0.2">
      <c r="A1654" s="137" t="s">
        <v>3785</v>
      </c>
      <c r="B1654" s="17" t="s">
        <v>1906</v>
      </c>
      <c r="C1654" s="18" t="s">
        <v>15</v>
      </c>
      <c r="D1654" s="16" t="s">
        <v>1907</v>
      </c>
      <c r="E1654" s="19" t="s">
        <v>1871</v>
      </c>
      <c r="F1654" s="18">
        <v>361.4</v>
      </c>
      <c r="G1654" s="20">
        <f>VLOOKUP(A1654,ORCA,11,0)</f>
        <v>2.6100000000000003</v>
      </c>
      <c r="H1654" s="20">
        <f>VLOOKUP(A1654,ORCA,12,0)</f>
        <v>8.5599999999999987</v>
      </c>
      <c r="I1654" s="20">
        <f t="shared" si="371"/>
        <v>4036.83</v>
      </c>
      <c r="J1654" s="20">
        <v>35.880000000000003</v>
      </c>
      <c r="K1654" s="20">
        <v>4813.2</v>
      </c>
      <c r="L1654" s="20">
        <f t="shared" si="372"/>
        <v>4857.92</v>
      </c>
      <c r="M1654" s="138">
        <f ca="1">L1654/L$1838</f>
        <v>3.5880931756814645E-4</v>
      </c>
    </row>
    <row r="1655" spans="1:13" ht="24" customHeight="1" x14ac:dyDescent="0.2">
      <c r="A1655" s="142" t="s">
        <v>3830</v>
      </c>
      <c r="B1655" s="28"/>
      <c r="C1655" s="28"/>
      <c r="D1655" s="27" t="s">
        <v>1910</v>
      </c>
      <c r="E1655" s="28"/>
      <c r="F1655" s="28"/>
      <c r="G1655" s="28"/>
      <c r="H1655" s="28"/>
      <c r="I1655" s="28"/>
      <c r="J1655" s="29"/>
      <c r="K1655" s="29"/>
      <c r="L1655" s="30">
        <f>L1656</f>
        <v>398.27</v>
      </c>
      <c r="M1655" s="143">
        <f ca="1">M1656</f>
        <v>2.941649654746593E-5</v>
      </c>
    </row>
    <row r="1656" spans="1:13" ht="24" customHeight="1" x14ac:dyDescent="0.2">
      <c r="A1656" s="137" t="s">
        <v>3831</v>
      </c>
      <c r="B1656" s="17" t="s">
        <v>1912</v>
      </c>
      <c r="C1656" s="18" t="s">
        <v>15</v>
      </c>
      <c r="D1656" s="16" t="s">
        <v>1913</v>
      </c>
      <c r="E1656" s="19" t="s">
        <v>18</v>
      </c>
      <c r="F1656" s="18">
        <v>24</v>
      </c>
      <c r="G1656" s="20">
        <f>VLOOKUP(A1656,ORCA,11,0)</f>
        <v>0</v>
      </c>
      <c r="H1656" s="20">
        <f>VLOOKUP(A1656,ORCA,12,0)</f>
        <v>13.79</v>
      </c>
      <c r="I1656" s="20">
        <f t="shared" si="371"/>
        <v>330.96</v>
      </c>
      <c r="J1656" s="20">
        <v>35.880000000000003</v>
      </c>
      <c r="K1656" s="20">
        <v>4813.2</v>
      </c>
      <c r="L1656" s="20">
        <f t="shared" si="372"/>
        <v>398.27</v>
      </c>
      <c r="M1656" s="138">
        <f ca="1">L1656/L$1838</f>
        <v>2.941649654746593E-5</v>
      </c>
    </row>
    <row r="1657" spans="1:13" ht="26.1" customHeight="1" x14ac:dyDescent="0.2">
      <c r="A1657" s="142" t="s">
        <v>1878</v>
      </c>
      <c r="B1657" s="28"/>
      <c r="C1657" s="28"/>
      <c r="D1657" s="27" t="s">
        <v>1879</v>
      </c>
      <c r="E1657" s="28"/>
      <c r="F1657" s="28"/>
      <c r="G1657" s="28"/>
      <c r="H1657" s="28"/>
      <c r="I1657" s="28"/>
      <c r="J1657" s="29"/>
      <c r="K1657" s="29"/>
      <c r="L1657" s="30">
        <f>SUM(L1658)</f>
        <v>616229.03</v>
      </c>
      <c r="M1657" s="143">
        <f ca="1">SUM(M1658)</f>
        <v>4.5515100643893039E-2</v>
      </c>
    </row>
    <row r="1658" spans="1:13" ht="26.1" customHeight="1" x14ac:dyDescent="0.2">
      <c r="A1658" s="137" t="s">
        <v>1880</v>
      </c>
      <c r="B1658" s="17" t="s">
        <v>1881</v>
      </c>
      <c r="C1658" s="18" t="s">
        <v>15</v>
      </c>
      <c r="D1658" s="16" t="s">
        <v>1882</v>
      </c>
      <c r="E1658" s="19" t="s">
        <v>1871</v>
      </c>
      <c r="F1658" s="18">
        <v>30121.96</v>
      </c>
      <c r="G1658" s="20">
        <f>VLOOKUP(A1658,ORCA,11,0)</f>
        <v>0</v>
      </c>
      <c r="H1658" s="20">
        <f>VLOOKUP(A1658,ORCA,12,0)</f>
        <v>17</v>
      </c>
      <c r="I1658" s="20">
        <f t="shared" si="371"/>
        <v>512073.32</v>
      </c>
      <c r="J1658" s="20">
        <v>35.880000000000003</v>
      </c>
      <c r="K1658" s="20">
        <v>4813.2</v>
      </c>
      <c r="L1658" s="20">
        <f t="shared" si="372"/>
        <v>616229.03</v>
      </c>
      <c r="M1658" s="138">
        <f ca="1">L1658/L$1838</f>
        <v>4.5515100643893039E-2</v>
      </c>
    </row>
    <row r="1659" spans="1:13" ht="24" customHeight="1" x14ac:dyDescent="0.2">
      <c r="A1659" s="142" t="s">
        <v>1883</v>
      </c>
      <c r="B1659" s="28"/>
      <c r="C1659" s="28"/>
      <c r="D1659" s="27" t="s">
        <v>185</v>
      </c>
      <c r="E1659" s="28"/>
      <c r="F1659" s="28"/>
      <c r="G1659" s="28"/>
      <c r="H1659" s="28"/>
      <c r="I1659" s="28"/>
      <c r="J1659" s="29"/>
      <c r="K1659" s="29"/>
      <c r="L1659" s="30">
        <f>SUM(L1660:L1661)</f>
        <v>99290.42</v>
      </c>
      <c r="M1659" s="143">
        <f ca="1">SUM(M1660:M1661)</f>
        <v>7.3336588172004981E-3</v>
      </c>
    </row>
    <row r="1660" spans="1:13" ht="24" customHeight="1" x14ac:dyDescent="0.2">
      <c r="A1660" s="137" t="s">
        <v>1884</v>
      </c>
      <c r="B1660" s="17" t="s">
        <v>671</v>
      </c>
      <c r="C1660" s="18" t="s">
        <v>15</v>
      </c>
      <c r="D1660" s="16" t="s">
        <v>672</v>
      </c>
      <c r="E1660" s="19" t="s">
        <v>132</v>
      </c>
      <c r="F1660" s="18">
        <v>154.80000000000001</v>
      </c>
      <c r="G1660" s="20">
        <f>VLOOKUP(A1660,ORCA,11,0)</f>
        <v>30.92</v>
      </c>
      <c r="H1660" s="20">
        <f>VLOOKUP(A1660,ORCA,12,0)</f>
        <v>27.25</v>
      </c>
      <c r="I1660" s="20">
        <f t="shared" si="371"/>
        <v>9004.7099999999991</v>
      </c>
      <c r="J1660" s="20">
        <v>35.880000000000003</v>
      </c>
      <c r="K1660" s="20">
        <v>4813.2</v>
      </c>
      <c r="L1660" s="20">
        <f t="shared" si="372"/>
        <v>10836.26</v>
      </c>
      <c r="M1660" s="138">
        <f ca="1">L1660/L$1838</f>
        <v>8.0037362813529308E-4</v>
      </c>
    </row>
    <row r="1661" spans="1:13" ht="24" customHeight="1" x14ac:dyDescent="0.2">
      <c r="A1661" s="137" t="s">
        <v>1885</v>
      </c>
      <c r="B1661" s="17">
        <v>190102</v>
      </c>
      <c r="C1661" s="18" t="s">
        <v>15</v>
      </c>
      <c r="D1661" s="16" t="s">
        <v>3767</v>
      </c>
      <c r="E1661" s="19" t="s">
        <v>17</v>
      </c>
      <c r="F1661" s="18">
        <v>390.81</v>
      </c>
      <c r="G1661" s="20">
        <f>VLOOKUP(A1661,ORCA,11,0)</f>
        <v>0</v>
      </c>
      <c r="H1661" s="20">
        <f>VLOOKUP(A1661,ORCA,12,0)</f>
        <v>188.08</v>
      </c>
      <c r="I1661" s="20">
        <f t="shared" si="371"/>
        <v>73503.539999999994</v>
      </c>
      <c r="J1661" s="20">
        <v>35.880000000000003</v>
      </c>
      <c r="K1661" s="20">
        <v>4813.2</v>
      </c>
      <c r="L1661" s="20">
        <f t="shared" si="372"/>
        <v>88454.16</v>
      </c>
      <c r="M1661" s="138">
        <f ca="1">L1661/L$1838</f>
        <v>6.5332851890652051E-3</v>
      </c>
    </row>
    <row r="1662" spans="1:13" ht="24" customHeight="1" x14ac:dyDescent="0.2">
      <c r="A1662" s="142" t="s">
        <v>1886</v>
      </c>
      <c r="B1662" s="28"/>
      <c r="C1662" s="28"/>
      <c r="D1662" s="27" t="s">
        <v>1235</v>
      </c>
      <c r="E1662" s="28"/>
      <c r="F1662" s="28"/>
      <c r="G1662" s="28"/>
      <c r="H1662" s="28"/>
      <c r="I1662" s="28"/>
      <c r="J1662" s="29"/>
      <c r="K1662" s="29"/>
      <c r="L1662" s="30">
        <f>SUM(L1663:L1664)</f>
        <v>620.55999999999995</v>
      </c>
      <c r="M1662" s="143">
        <f ca="1">SUM(M1663:M1664)</f>
        <v>4.5834989071472763E-5</v>
      </c>
    </row>
    <row r="1663" spans="1:13" ht="24" customHeight="1" x14ac:dyDescent="0.2">
      <c r="A1663" s="137" t="s">
        <v>1887</v>
      </c>
      <c r="B1663" s="17" t="s">
        <v>714</v>
      </c>
      <c r="C1663" s="18" t="s">
        <v>15</v>
      </c>
      <c r="D1663" s="16" t="s">
        <v>715</v>
      </c>
      <c r="E1663" s="19" t="s">
        <v>17</v>
      </c>
      <c r="F1663" s="18">
        <v>20.57</v>
      </c>
      <c r="G1663" s="20">
        <f>VLOOKUP(A1663,ORCA,11,0)</f>
        <v>7.73</v>
      </c>
      <c r="H1663" s="20">
        <f>VLOOKUP(A1663,ORCA,12,0)</f>
        <v>6.99</v>
      </c>
      <c r="I1663" s="20">
        <f t="shared" si="371"/>
        <v>302.79000000000002</v>
      </c>
      <c r="J1663" s="20">
        <v>35.880000000000003</v>
      </c>
      <c r="K1663" s="20">
        <v>4813.2</v>
      </c>
      <c r="L1663" s="20">
        <f t="shared" si="372"/>
        <v>364.37</v>
      </c>
      <c r="M1663" s="138">
        <f ca="1">L1663/L$1838</f>
        <v>2.6912619195521031E-5</v>
      </c>
    </row>
    <row r="1664" spans="1:13" ht="24" customHeight="1" x14ac:dyDescent="0.2">
      <c r="A1664" s="137" t="s">
        <v>1888</v>
      </c>
      <c r="B1664" s="17" t="s">
        <v>1889</v>
      </c>
      <c r="C1664" s="18" t="s">
        <v>15</v>
      </c>
      <c r="D1664" s="16" t="s">
        <v>1890</v>
      </c>
      <c r="E1664" s="19" t="s">
        <v>17</v>
      </c>
      <c r="F1664" s="18">
        <v>20.57</v>
      </c>
      <c r="G1664" s="20">
        <f>VLOOKUP(A1664,ORCA,11,0)</f>
        <v>8.4400000000000013</v>
      </c>
      <c r="H1664" s="20">
        <f>VLOOKUP(A1664,ORCA,12,0)</f>
        <v>1.9099999999999984</v>
      </c>
      <c r="I1664" s="20">
        <f t="shared" si="371"/>
        <v>212.89</v>
      </c>
      <c r="J1664" s="20">
        <v>35.880000000000003</v>
      </c>
      <c r="K1664" s="20">
        <v>4813.2</v>
      </c>
      <c r="L1664" s="20">
        <f t="shared" si="372"/>
        <v>256.19</v>
      </c>
      <c r="M1664" s="138">
        <f ca="1">L1664/L$1838</f>
        <v>1.8922369875951732E-5</v>
      </c>
    </row>
    <row r="1665" spans="1:13" ht="24" customHeight="1" x14ac:dyDescent="0.2">
      <c r="A1665" s="142" t="s">
        <v>1891</v>
      </c>
      <c r="B1665" s="28"/>
      <c r="C1665" s="28"/>
      <c r="D1665" s="27" t="s">
        <v>171</v>
      </c>
      <c r="E1665" s="28"/>
      <c r="F1665" s="28"/>
      <c r="G1665" s="28"/>
      <c r="H1665" s="28"/>
      <c r="I1665" s="28"/>
      <c r="J1665" s="29"/>
      <c r="K1665" s="29"/>
      <c r="L1665" s="30">
        <f>SUM(L1666)</f>
        <v>14983.77</v>
      </c>
      <c r="M1665" s="143">
        <f ca="1">SUM(M1666)</f>
        <v>1.1067115737389802E-3</v>
      </c>
    </row>
    <row r="1666" spans="1:13" ht="26.1" customHeight="1" x14ac:dyDescent="0.2">
      <c r="A1666" s="137" t="s">
        <v>1892</v>
      </c>
      <c r="B1666" s="17" t="s">
        <v>925</v>
      </c>
      <c r="C1666" s="18" t="s">
        <v>15</v>
      </c>
      <c r="D1666" s="16" t="s">
        <v>926</v>
      </c>
      <c r="E1666" s="19" t="s">
        <v>17</v>
      </c>
      <c r="F1666" s="18">
        <v>390.81</v>
      </c>
      <c r="G1666" s="20">
        <f>VLOOKUP(A1666,ORCA,11,0)</f>
        <v>11.21</v>
      </c>
      <c r="H1666" s="20">
        <f>VLOOKUP(A1666,ORCA,12,0)</f>
        <v>20.65</v>
      </c>
      <c r="I1666" s="20">
        <f t="shared" si="371"/>
        <v>12451.2</v>
      </c>
      <c r="J1666" s="20">
        <v>35.880000000000003</v>
      </c>
      <c r="K1666" s="20">
        <v>4813.2</v>
      </c>
      <c r="L1666" s="20">
        <f t="shared" si="372"/>
        <v>14983.77</v>
      </c>
      <c r="M1666" s="138">
        <f ca="1">L1666/L$1838</f>
        <v>1.1067115737389802E-3</v>
      </c>
    </row>
    <row r="1667" spans="1:13" ht="24" customHeight="1" x14ac:dyDescent="0.2">
      <c r="A1667" s="136" t="s">
        <v>1893</v>
      </c>
      <c r="B1667" s="14"/>
      <c r="C1667" s="14"/>
      <c r="D1667" s="13" t="s">
        <v>1894</v>
      </c>
      <c r="E1667" s="14"/>
      <c r="F1667" s="14"/>
      <c r="G1667" s="14"/>
      <c r="H1667" s="14"/>
      <c r="I1667" s="14"/>
      <c r="J1667" s="15"/>
      <c r="K1667" s="15"/>
      <c r="L1667" s="21">
        <f>SUM(L1668,L1670,L1682,L1684,L1687,L1690)</f>
        <v>1759735.82</v>
      </c>
      <c r="M1667" s="139">
        <f ca="1">SUM(M1668,M1670,M1682,M1684,M1687,M1690)</f>
        <v>0.12997529985558071</v>
      </c>
    </row>
    <row r="1668" spans="1:13" ht="24" customHeight="1" x14ac:dyDescent="0.2">
      <c r="A1668" s="140" t="s">
        <v>1895</v>
      </c>
      <c r="B1668" s="24"/>
      <c r="C1668" s="24"/>
      <c r="D1668" s="23" t="s">
        <v>1854</v>
      </c>
      <c r="E1668" s="24"/>
      <c r="F1668" s="24"/>
      <c r="G1668" s="24"/>
      <c r="H1668" s="24"/>
      <c r="I1668" s="24"/>
      <c r="J1668" s="25"/>
      <c r="K1668" s="25"/>
      <c r="L1668" s="26">
        <f>SUM(L1669)</f>
        <v>3783.64</v>
      </c>
      <c r="M1668" s="141">
        <f ca="1">SUM(M1669)</f>
        <v>2.7946225675258991E-4</v>
      </c>
    </row>
    <row r="1669" spans="1:13" ht="39" customHeight="1" x14ac:dyDescent="0.2">
      <c r="A1669" s="137" t="s">
        <v>1896</v>
      </c>
      <c r="B1669" s="17" t="s">
        <v>1856</v>
      </c>
      <c r="C1669" s="18" t="s">
        <v>15</v>
      </c>
      <c r="D1669" s="16" t="s">
        <v>1857</v>
      </c>
      <c r="E1669" s="19" t="s">
        <v>17</v>
      </c>
      <c r="F1669" s="18">
        <v>555.5</v>
      </c>
      <c r="G1669" s="20">
        <f>VLOOKUP(A1669,ORCA,11,0)</f>
        <v>1.38</v>
      </c>
      <c r="H1669" s="20">
        <f>VLOOKUP(A1669,ORCA,12,0)</f>
        <v>4.28</v>
      </c>
      <c r="I1669" s="20">
        <f t="shared" ref="I1669" si="374">TRUNC((G1669+H1669)*F1669,2)</f>
        <v>3144.13</v>
      </c>
      <c r="J1669" s="20">
        <v>35.880000000000003</v>
      </c>
      <c r="K1669" s="20">
        <v>4813.2</v>
      </c>
      <c r="L1669" s="20">
        <f t="shared" ref="L1669" si="375">TRUNC((I1669*(1+$M$6)),2)</f>
        <v>3783.64</v>
      </c>
      <c r="M1669" s="138">
        <f ca="1">L1669/L$1838</f>
        <v>2.7946225675258991E-4</v>
      </c>
    </row>
    <row r="1670" spans="1:13" ht="24" customHeight="1" x14ac:dyDescent="0.2">
      <c r="A1670" s="140" t="s">
        <v>1897</v>
      </c>
      <c r="B1670" s="24"/>
      <c r="C1670" s="24"/>
      <c r="D1670" s="23" t="s">
        <v>1859</v>
      </c>
      <c r="E1670" s="24"/>
      <c r="F1670" s="24"/>
      <c r="G1670" s="24"/>
      <c r="H1670" s="24"/>
      <c r="I1670" s="24"/>
      <c r="J1670" s="25"/>
      <c r="K1670" s="25"/>
      <c r="L1670" s="26">
        <f>SUM(L1671,L1673,L1676,L1680)</f>
        <v>112779.90999999999</v>
      </c>
      <c r="M1670" s="141">
        <f ca="1">SUM(M1671,M1673,M1676,M1680)</f>
        <v>8.3300018408077898E-3</v>
      </c>
    </row>
    <row r="1671" spans="1:13" ht="24" customHeight="1" x14ac:dyDescent="0.2">
      <c r="A1671" s="142" t="s">
        <v>1898</v>
      </c>
      <c r="B1671" s="28"/>
      <c r="C1671" s="28"/>
      <c r="D1671" s="27" t="s">
        <v>3827</v>
      </c>
      <c r="E1671" s="28"/>
      <c r="F1671" s="28"/>
      <c r="G1671" s="28"/>
      <c r="H1671" s="28"/>
      <c r="I1671" s="28"/>
      <c r="J1671" s="29"/>
      <c r="K1671" s="29"/>
      <c r="L1671" s="30">
        <f>L1672</f>
        <v>65631.7</v>
      </c>
      <c r="M1671" s="143">
        <f ca="1">M1672</f>
        <v>4.8476025722608267E-3</v>
      </c>
    </row>
    <row r="1672" spans="1:13" ht="51.95" customHeight="1" x14ac:dyDescent="0.2">
      <c r="A1672" s="137" t="s">
        <v>1899</v>
      </c>
      <c r="B1672" s="17" t="s">
        <v>3828</v>
      </c>
      <c r="C1672" s="18" t="s">
        <v>26</v>
      </c>
      <c r="D1672" s="16" t="s">
        <v>3829</v>
      </c>
      <c r="E1672" s="19" t="s">
        <v>169</v>
      </c>
      <c r="F1672" s="18">
        <v>928</v>
      </c>
      <c r="G1672" s="20">
        <f>VLOOKUP(A1672,ORCA,11,0)</f>
        <v>11.809999999999999</v>
      </c>
      <c r="H1672" s="20">
        <f>VLOOKUP(A1672,ORCA,12,0)</f>
        <v>46.960000000000008</v>
      </c>
      <c r="I1672" s="20">
        <f t="shared" ref="I1672" si="376">TRUNC((G1672+H1672)*F1672,2)</f>
        <v>54538.559999999998</v>
      </c>
      <c r="J1672" s="20">
        <v>35.880000000000003</v>
      </c>
      <c r="K1672" s="20">
        <v>4813.2</v>
      </c>
      <c r="L1672" s="20">
        <f t="shared" ref="L1672" si="377">TRUNC((I1672*(1+$M$6)),2)</f>
        <v>65631.7</v>
      </c>
      <c r="M1672" s="138">
        <f ca="1">L1672/L$1838</f>
        <v>4.8476025722608267E-3</v>
      </c>
    </row>
    <row r="1673" spans="1:13" ht="24" customHeight="1" x14ac:dyDescent="0.2">
      <c r="A1673" s="142" t="s">
        <v>1900</v>
      </c>
      <c r="B1673" s="28"/>
      <c r="C1673" s="28"/>
      <c r="D1673" s="27" t="s">
        <v>1863</v>
      </c>
      <c r="E1673" s="28"/>
      <c r="F1673" s="28"/>
      <c r="G1673" s="28"/>
      <c r="H1673" s="28"/>
      <c r="I1673" s="28"/>
      <c r="J1673" s="29"/>
      <c r="K1673" s="29"/>
      <c r="L1673" s="30">
        <f>SUM(L1674:L1675)</f>
        <v>16556.309999999998</v>
      </c>
      <c r="M1673" s="143">
        <f ca="1">SUM(M1674:M1675)</f>
        <v>1.2228604613799072E-3</v>
      </c>
    </row>
    <row r="1674" spans="1:13" ht="24" customHeight="1" x14ac:dyDescent="0.2">
      <c r="A1674" s="137" t="s">
        <v>1901</v>
      </c>
      <c r="B1674" s="17" t="s">
        <v>4673</v>
      </c>
      <c r="C1674" s="18" t="s">
        <v>15</v>
      </c>
      <c r="D1674" s="16" t="s">
        <v>4674</v>
      </c>
      <c r="E1674" s="19" t="s">
        <v>17</v>
      </c>
      <c r="F1674" s="18">
        <v>92.8</v>
      </c>
      <c r="G1674" s="20">
        <f>VLOOKUP(A1674,ORCA,11,0)</f>
        <v>9.94</v>
      </c>
      <c r="H1674" s="20">
        <f>VLOOKUP(A1674,ORCA,12,0)</f>
        <v>22.130000000000003</v>
      </c>
      <c r="I1674" s="20">
        <f t="shared" ref="I1674:I1675" si="378">TRUNC((G1674+H1674)*F1674,2)</f>
        <v>2976.09</v>
      </c>
      <c r="J1674" s="20">
        <v>35.880000000000003</v>
      </c>
      <c r="K1674" s="20">
        <v>4813.2</v>
      </c>
      <c r="L1674" s="20">
        <f t="shared" ref="L1674:L1675" si="379">TRUNC((I1674*(1+$M$6)),2)</f>
        <v>3581.42</v>
      </c>
      <c r="M1674" s="138">
        <f t="shared" ref="M1674:M1675" ca="1" si="380">L1674/L$1838</f>
        <v>2.6452614825376111E-4</v>
      </c>
    </row>
    <row r="1675" spans="1:13" ht="26.1" customHeight="1" x14ac:dyDescent="0.2">
      <c r="A1675" s="137" t="s">
        <v>1902</v>
      </c>
      <c r="B1675" s="17" t="s">
        <v>4675</v>
      </c>
      <c r="C1675" s="18" t="s">
        <v>15</v>
      </c>
      <c r="D1675" s="16" t="s">
        <v>4676</v>
      </c>
      <c r="E1675" s="19" t="s">
        <v>17</v>
      </c>
      <c r="F1675" s="18">
        <v>205.8</v>
      </c>
      <c r="G1675" s="20">
        <f>VLOOKUP(A1675,ORCA,11,0)</f>
        <v>20.45</v>
      </c>
      <c r="H1675" s="20">
        <f>VLOOKUP(A1675,ORCA,12,0)</f>
        <v>31.94</v>
      </c>
      <c r="I1675" s="20">
        <f t="shared" si="378"/>
        <v>10781.86</v>
      </c>
      <c r="J1675" s="20">
        <v>35.880000000000003</v>
      </c>
      <c r="K1675" s="20">
        <v>4813.2</v>
      </c>
      <c r="L1675" s="20">
        <f t="shared" si="379"/>
        <v>12974.89</v>
      </c>
      <c r="M1675" s="138">
        <f t="shared" ca="1" si="380"/>
        <v>9.5833431312614614E-4</v>
      </c>
    </row>
    <row r="1676" spans="1:13" ht="24" customHeight="1" x14ac:dyDescent="0.2">
      <c r="A1676" s="142" t="s">
        <v>1903</v>
      </c>
      <c r="B1676" s="28"/>
      <c r="C1676" s="28"/>
      <c r="D1676" s="27" t="s">
        <v>1867</v>
      </c>
      <c r="E1676" s="28"/>
      <c r="F1676" s="28"/>
      <c r="G1676" s="28"/>
      <c r="H1676" s="28"/>
      <c r="I1676" s="28"/>
      <c r="J1676" s="29"/>
      <c r="K1676" s="29"/>
      <c r="L1676" s="30">
        <f>SUM(L1677:L1679)</f>
        <v>30193.629999999997</v>
      </c>
      <c r="M1676" s="143">
        <f ca="1">SUM(M1677:M1679)</f>
        <v>2.2301223106195893E-3</v>
      </c>
    </row>
    <row r="1677" spans="1:13" ht="26.1" customHeight="1" x14ac:dyDescent="0.2">
      <c r="A1677" s="137" t="s">
        <v>1904</v>
      </c>
      <c r="B1677" s="17" t="s">
        <v>1873</v>
      </c>
      <c r="C1677" s="18" t="s">
        <v>15</v>
      </c>
      <c r="D1677" s="16" t="s">
        <v>1874</v>
      </c>
      <c r="E1677" s="19" t="s">
        <v>1871</v>
      </c>
      <c r="F1677" s="18">
        <v>701.9</v>
      </c>
      <c r="G1677" s="20">
        <f>VLOOKUP(A1677,ORCA,11,0)</f>
        <v>2.27</v>
      </c>
      <c r="H1677" s="20">
        <f>VLOOKUP(A1677,ORCA,12,0)</f>
        <v>11.98</v>
      </c>
      <c r="I1677" s="20">
        <f t="shared" ref="I1677:I1679" si="381">TRUNC((G1677+H1677)*F1677,2)</f>
        <v>10002.07</v>
      </c>
      <c r="J1677" s="20">
        <v>35.880000000000003</v>
      </c>
      <c r="K1677" s="20">
        <v>4813.2</v>
      </c>
      <c r="L1677" s="20">
        <f t="shared" ref="L1677:L1679" si="382">TRUNC((I1677*(1+$M$6)),2)</f>
        <v>12036.49</v>
      </c>
      <c r="M1677" s="138">
        <f ca="1">L1677/L$1838</f>
        <v>8.8902344271124664E-4</v>
      </c>
    </row>
    <row r="1678" spans="1:13" ht="26.1" customHeight="1" x14ac:dyDescent="0.2">
      <c r="A1678" s="137" t="s">
        <v>1905</v>
      </c>
      <c r="B1678" s="17" t="s">
        <v>1906</v>
      </c>
      <c r="C1678" s="18" t="s">
        <v>15</v>
      </c>
      <c r="D1678" s="16" t="s">
        <v>1907</v>
      </c>
      <c r="E1678" s="19" t="s">
        <v>1871</v>
      </c>
      <c r="F1678" s="18">
        <v>154.19999999999999</v>
      </c>
      <c r="G1678" s="20">
        <f>VLOOKUP(A1678,ORCA,11,0)</f>
        <v>2.6100000000000003</v>
      </c>
      <c r="H1678" s="20">
        <f>VLOOKUP(A1678,ORCA,12,0)</f>
        <v>8.5599999999999987</v>
      </c>
      <c r="I1678" s="20">
        <f t="shared" si="381"/>
        <v>1722.41</v>
      </c>
      <c r="J1678" s="20">
        <v>35.880000000000003</v>
      </c>
      <c r="K1678" s="20">
        <v>4813.2</v>
      </c>
      <c r="L1678" s="20">
        <f t="shared" si="382"/>
        <v>2072.7399999999998</v>
      </c>
      <c r="M1678" s="138">
        <f ca="1">L1678/L$1838</f>
        <v>1.5309400420266284E-4</v>
      </c>
    </row>
    <row r="1679" spans="1:13" ht="39" customHeight="1" x14ac:dyDescent="0.2">
      <c r="A1679" s="137" t="s">
        <v>1908</v>
      </c>
      <c r="B1679" s="17" t="s">
        <v>1869</v>
      </c>
      <c r="C1679" s="18" t="s">
        <v>15</v>
      </c>
      <c r="D1679" s="16" t="s">
        <v>1870</v>
      </c>
      <c r="E1679" s="19" t="s">
        <v>1871</v>
      </c>
      <c r="F1679" s="18">
        <v>1206.3</v>
      </c>
      <c r="G1679" s="20">
        <f>VLOOKUP(A1679,ORCA,11,0)</f>
        <v>2.6100000000000003</v>
      </c>
      <c r="H1679" s="20">
        <f>VLOOKUP(A1679,ORCA,12,0)</f>
        <v>8.4699999999999989</v>
      </c>
      <c r="I1679" s="20">
        <f t="shared" si="381"/>
        <v>13365.8</v>
      </c>
      <c r="J1679" s="20">
        <v>35.880000000000003</v>
      </c>
      <c r="K1679" s="20">
        <v>4813.2</v>
      </c>
      <c r="L1679" s="20">
        <f t="shared" si="382"/>
        <v>16084.4</v>
      </c>
      <c r="M1679" s="138">
        <f ca="1">L1679/L$1838</f>
        <v>1.1880048637056796E-3</v>
      </c>
    </row>
    <row r="1680" spans="1:13" ht="26.1" customHeight="1" x14ac:dyDescent="0.2">
      <c r="A1680" s="142" t="s">
        <v>1909</v>
      </c>
      <c r="B1680" s="28"/>
      <c r="C1680" s="28"/>
      <c r="D1680" s="27" t="s">
        <v>1910</v>
      </c>
      <c r="E1680" s="28"/>
      <c r="F1680" s="28"/>
      <c r="G1680" s="28"/>
      <c r="H1680" s="28"/>
      <c r="I1680" s="28"/>
      <c r="J1680" s="29"/>
      <c r="K1680" s="29"/>
      <c r="L1680" s="30">
        <f>SUM(L1681)</f>
        <v>398.27</v>
      </c>
      <c r="M1680" s="143">
        <f ca="1">SUM(M1681)</f>
        <v>2.941649654746593E-5</v>
      </c>
    </row>
    <row r="1681" spans="1:13" ht="39" customHeight="1" x14ac:dyDescent="0.2">
      <c r="A1681" s="137" t="s">
        <v>1911</v>
      </c>
      <c r="B1681" s="17" t="s">
        <v>1912</v>
      </c>
      <c r="C1681" s="18" t="s">
        <v>15</v>
      </c>
      <c r="D1681" s="16" t="s">
        <v>1913</v>
      </c>
      <c r="E1681" s="19" t="s">
        <v>18</v>
      </c>
      <c r="F1681" s="18">
        <v>24</v>
      </c>
      <c r="G1681" s="20">
        <f>VLOOKUP(A1681,ORCA,11,0)</f>
        <v>0</v>
      </c>
      <c r="H1681" s="20">
        <f>VLOOKUP(A1681,ORCA,12,0)</f>
        <v>13.79</v>
      </c>
      <c r="I1681" s="20">
        <f t="shared" ref="I1681" si="383">TRUNC((G1681+H1681)*F1681,2)</f>
        <v>330.96</v>
      </c>
      <c r="J1681" s="20">
        <v>35.880000000000003</v>
      </c>
      <c r="K1681" s="20">
        <v>4813.2</v>
      </c>
      <c r="L1681" s="20">
        <f t="shared" ref="L1681" si="384">TRUNC((I1681*(1+$M$6)),2)</f>
        <v>398.27</v>
      </c>
      <c r="M1681" s="138">
        <f ca="1">L1681/L$1838</f>
        <v>2.941649654746593E-5</v>
      </c>
    </row>
    <row r="1682" spans="1:13" ht="24" customHeight="1" x14ac:dyDescent="0.2">
      <c r="A1682" s="140" t="s">
        <v>1914</v>
      </c>
      <c r="B1682" s="24"/>
      <c r="C1682" s="24"/>
      <c r="D1682" s="23" t="s">
        <v>1915</v>
      </c>
      <c r="E1682" s="24"/>
      <c r="F1682" s="24"/>
      <c r="G1682" s="24"/>
      <c r="H1682" s="24"/>
      <c r="I1682" s="24"/>
      <c r="J1682" s="25"/>
      <c r="K1682" s="25"/>
      <c r="L1682" s="26">
        <f>SUM(L1683)</f>
        <v>1389239.07</v>
      </c>
      <c r="M1682" s="141">
        <f ca="1">SUM(M1683)</f>
        <v>0.10261015468466061</v>
      </c>
    </row>
    <row r="1683" spans="1:13" ht="24" customHeight="1" x14ac:dyDescent="0.2">
      <c r="A1683" s="137" t="s">
        <v>1916</v>
      </c>
      <c r="B1683" s="17" t="s">
        <v>1881</v>
      </c>
      <c r="C1683" s="18" t="s">
        <v>15</v>
      </c>
      <c r="D1683" s="16" t="s">
        <v>1882</v>
      </c>
      <c r="E1683" s="19" t="s">
        <v>1871</v>
      </c>
      <c r="F1683" s="18">
        <v>67907.55</v>
      </c>
      <c r="G1683" s="20">
        <f>VLOOKUP(A1683,ORCA,11,0)</f>
        <v>0</v>
      </c>
      <c r="H1683" s="20">
        <f>VLOOKUP(A1683,ORCA,12,0)</f>
        <v>17</v>
      </c>
      <c r="I1683" s="20">
        <f t="shared" ref="I1683" si="385">TRUNC((G1683+H1683)*F1683,2)</f>
        <v>1154428.3500000001</v>
      </c>
      <c r="J1683" s="20">
        <v>35.880000000000003</v>
      </c>
      <c r="K1683" s="20">
        <v>4813.2</v>
      </c>
      <c r="L1683" s="20">
        <f t="shared" ref="L1683" si="386">TRUNC((I1683*(1+$M$6)),2)</f>
        <v>1389239.07</v>
      </c>
      <c r="M1683" s="138">
        <f ca="1">L1683/L$1838</f>
        <v>0.10261015468466061</v>
      </c>
    </row>
    <row r="1684" spans="1:13" ht="24" customHeight="1" x14ac:dyDescent="0.2">
      <c r="A1684" s="140" t="s">
        <v>1917</v>
      </c>
      <c r="B1684" s="24"/>
      <c r="C1684" s="24"/>
      <c r="D1684" s="23" t="s">
        <v>185</v>
      </c>
      <c r="E1684" s="24"/>
      <c r="F1684" s="24"/>
      <c r="G1684" s="24"/>
      <c r="H1684" s="24"/>
      <c r="I1684" s="24"/>
      <c r="J1684" s="25"/>
      <c r="K1684" s="25"/>
      <c r="L1684" s="26">
        <f>SUM(L1685:L1686)</f>
        <v>147778.36000000002</v>
      </c>
      <c r="M1684" s="141">
        <f ca="1">SUM(M1685:M1686)</f>
        <v>1.09150114664177E-2</v>
      </c>
    </row>
    <row r="1685" spans="1:13" ht="26.1" customHeight="1" x14ac:dyDescent="0.2">
      <c r="A1685" s="137" t="s">
        <v>1918</v>
      </c>
      <c r="B1685" s="17" t="s">
        <v>1183</v>
      </c>
      <c r="C1685" s="18" t="s">
        <v>15</v>
      </c>
      <c r="D1685" s="16" t="s">
        <v>1184</v>
      </c>
      <c r="E1685" s="19" t="s">
        <v>132</v>
      </c>
      <c r="F1685" s="18">
        <v>55.37</v>
      </c>
      <c r="G1685" s="20">
        <f>VLOOKUP(A1685,ORCA,11,0)</f>
        <v>15.49</v>
      </c>
      <c r="H1685" s="20">
        <f>VLOOKUP(A1685,ORCA,12,0)</f>
        <v>20.36</v>
      </c>
      <c r="I1685" s="20">
        <f t="shared" ref="I1685:I1686" si="387">TRUNC((G1685+H1685)*F1685,2)</f>
        <v>1985.01</v>
      </c>
      <c r="J1685" s="20">
        <v>35.880000000000003</v>
      </c>
      <c r="K1685" s="20">
        <v>4813.2</v>
      </c>
      <c r="L1685" s="20">
        <f t="shared" ref="L1685:L1686" si="388">TRUNC((I1685*(1+$M$6)),2)</f>
        <v>2388.7600000000002</v>
      </c>
      <c r="M1685" s="138">
        <f ca="1">L1685/L$1838</f>
        <v>1.7643545909238638E-4</v>
      </c>
    </row>
    <row r="1686" spans="1:13" ht="26.1" customHeight="1" x14ac:dyDescent="0.2">
      <c r="A1686" s="137" t="s">
        <v>1919</v>
      </c>
      <c r="B1686" s="17" t="s">
        <v>1594</v>
      </c>
      <c r="C1686" s="18" t="s">
        <v>26</v>
      </c>
      <c r="D1686" s="16" t="s">
        <v>1595</v>
      </c>
      <c r="E1686" s="19" t="s">
        <v>17</v>
      </c>
      <c r="F1686" s="18">
        <v>555.5</v>
      </c>
      <c r="G1686" s="20">
        <f>VLOOKUP(A1686,ORCA,11,0)</f>
        <v>2.4400000000000004</v>
      </c>
      <c r="H1686" s="20">
        <f>VLOOKUP(A1686,ORCA,12,0)</f>
        <v>215.05</v>
      </c>
      <c r="I1686" s="20">
        <f t="shared" si="387"/>
        <v>120815.69</v>
      </c>
      <c r="J1686" s="20">
        <v>35.880000000000003</v>
      </c>
      <c r="K1686" s="20">
        <v>4813.2</v>
      </c>
      <c r="L1686" s="20">
        <f t="shared" si="388"/>
        <v>145389.6</v>
      </c>
      <c r="M1686" s="138">
        <f ca="1">L1686/L$1838</f>
        <v>1.0738576007325314E-2</v>
      </c>
    </row>
    <row r="1687" spans="1:13" ht="24" customHeight="1" x14ac:dyDescent="0.2">
      <c r="A1687" s="140" t="s">
        <v>1920</v>
      </c>
      <c r="B1687" s="24"/>
      <c r="C1687" s="24"/>
      <c r="D1687" s="23" t="s">
        <v>923</v>
      </c>
      <c r="E1687" s="24"/>
      <c r="F1687" s="24"/>
      <c r="G1687" s="24"/>
      <c r="H1687" s="24"/>
      <c r="I1687" s="24"/>
      <c r="J1687" s="25"/>
      <c r="K1687" s="25"/>
      <c r="L1687" s="26">
        <f>SUM(L1688:L1689)</f>
        <v>99464.42</v>
      </c>
      <c r="M1687" s="141">
        <f ca="1">SUM(M1688:M1689)</f>
        <v>7.3465105770600374E-3</v>
      </c>
    </row>
    <row r="1688" spans="1:13" ht="26.1" customHeight="1" x14ac:dyDescent="0.2">
      <c r="A1688" s="137" t="s">
        <v>5393</v>
      </c>
      <c r="B1688" s="17" t="s">
        <v>3832</v>
      </c>
      <c r="C1688" s="18" t="s">
        <v>15</v>
      </c>
      <c r="D1688" s="16" t="s">
        <v>3833</v>
      </c>
      <c r="E1688" s="19" t="s">
        <v>17</v>
      </c>
      <c r="F1688" s="18">
        <v>555.5</v>
      </c>
      <c r="G1688" s="20">
        <f>VLOOKUP(A1688,ORCA,11,0)</f>
        <v>9.67</v>
      </c>
      <c r="H1688" s="20">
        <f>VLOOKUP(A1688,ORCA,12,0)</f>
        <v>24.53</v>
      </c>
      <c r="I1688" s="20">
        <f t="shared" ref="I1688:I1751" si="389">TRUNC((G1688+H1688)*F1688,2)</f>
        <v>18998.099999999999</v>
      </c>
      <c r="J1688" s="20">
        <v>35.880000000000003</v>
      </c>
      <c r="K1688" s="20">
        <v>4813.2</v>
      </c>
      <c r="L1688" s="20">
        <f t="shared" ref="L1688:L1689" si="390">TRUNC((I1688*(1+$M$6)),2)</f>
        <v>22862.31</v>
      </c>
      <c r="M1688" s="138">
        <f ca="1">L1688/L$1838</f>
        <v>1.6886259652549673E-3</v>
      </c>
    </row>
    <row r="1689" spans="1:13" ht="52.5" customHeight="1" x14ac:dyDescent="0.2">
      <c r="A1689" s="137" t="s">
        <v>5392</v>
      </c>
      <c r="B1689" s="17" t="s">
        <v>1921</v>
      </c>
      <c r="C1689" s="18" t="s">
        <v>26</v>
      </c>
      <c r="D1689" s="16" t="s">
        <v>3631</v>
      </c>
      <c r="E1689" s="19" t="s">
        <v>17</v>
      </c>
      <c r="F1689" s="18">
        <v>555.5</v>
      </c>
      <c r="G1689" s="20">
        <f>VLOOKUP(A1689,ORCA,11,0)</f>
        <v>16.14</v>
      </c>
      <c r="H1689" s="20">
        <f>VLOOKUP(A1689,ORCA,12,0)</f>
        <v>98.45</v>
      </c>
      <c r="I1689" s="20">
        <f t="shared" si="389"/>
        <v>63654.74</v>
      </c>
      <c r="J1689" s="20">
        <v>35.880000000000003</v>
      </c>
      <c r="K1689" s="20">
        <v>4813.2</v>
      </c>
      <c r="L1689" s="20">
        <f t="shared" si="390"/>
        <v>76602.11</v>
      </c>
      <c r="M1689" s="138">
        <f ca="1">L1689/L$1838</f>
        <v>5.6578846118050703E-3</v>
      </c>
    </row>
    <row r="1690" spans="1:13" ht="26.1" customHeight="1" x14ac:dyDescent="0.2">
      <c r="A1690" s="140" t="s">
        <v>1923</v>
      </c>
      <c r="B1690" s="24"/>
      <c r="C1690" s="24"/>
      <c r="D1690" s="23" t="s">
        <v>1235</v>
      </c>
      <c r="E1690" s="24"/>
      <c r="F1690" s="24"/>
      <c r="G1690" s="24"/>
      <c r="H1690" s="24"/>
      <c r="I1690" s="24"/>
      <c r="J1690" s="25"/>
      <c r="K1690" s="25"/>
      <c r="L1690" s="26">
        <f>SUM(L1691:L1691)</f>
        <v>6690.42</v>
      </c>
      <c r="M1690" s="141">
        <f ca="1">SUM(M1691:M1691)</f>
        <v>4.9415902988198207E-4</v>
      </c>
    </row>
    <row r="1691" spans="1:13" ht="24" customHeight="1" x14ac:dyDescent="0.2">
      <c r="A1691" s="137" t="s">
        <v>1924</v>
      </c>
      <c r="B1691" s="17" t="s">
        <v>1925</v>
      </c>
      <c r="C1691" s="18" t="s">
        <v>15</v>
      </c>
      <c r="D1691" s="16" t="s">
        <v>1926</v>
      </c>
      <c r="E1691" s="19" t="s">
        <v>17</v>
      </c>
      <c r="F1691" s="18">
        <v>443.35</v>
      </c>
      <c r="G1691" s="20">
        <f>VLOOKUP(A1691,ORCA,11,0)</f>
        <v>3.42</v>
      </c>
      <c r="H1691" s="20">
        <f>VLOOKUP(A1691,ORCA,12,0)</f>
        <v>9.1199999999999992</v>
      </c>
      <c r="I1691" s="20">
        <f t="shared" si="389"/>
        <v>5559.6</v>
      </c>
      <c r="J1691" s="20">
        <v>35.880000000000003</v>
      </c>
      <c r="K1691" s="20">
        <v>4813.2</v>
      </c>
      <c r="L1691" s="20">
        <f t="shared" ref="L1691" si="391">TRUNC((I1691*(1+$M$6)),2)</f>
        <v>6690.42</v>
      </c>
      <c r="M1691" s="138">
        <f ca="1">L1691/L$1838</f>
        <v>4.9415902988198207E-4</v>
      </c>
    </row>
    <row r="1692" spans="1:13" ht="26.1" customHeight="1" x14ac:dyDescent="0.2">
      <c r="A1692" s="135" t="s">
        <v>1927</v>
      </c>
      <c r="B1692" s="11"/>
      <c r="C1692" s="11"/>
      <c r="D1692" s="10" t="s">
        <v>1928</v>
      </c>
      <c r="E1692" s="11"/>
      <c r="F1692" s="11"/>
      <c r="G1692" s="11"/>
      <c r="H1692" s="11"/>
      <c r="I1692" s="11"/>
      <c r="J1692" s="12"/>
      <c r="K1692" s="12"/>
      <c r="L1692" s="22">
        <f>SUM(L1693:L1707,L1708,L1722,L1738,L1754)</f>
        <v>288361.20999999996</v>
      </c>
      <c r="M1692" s="144">
        <f ca="1">SUM(M1693:M1707,M1708,M1722,M1738,M1754)</f>
        <v>2.1298557607623218E-2</v>
      </c>
    </row>
    <row r="1693" spans="1:13" ht="36" customHeight="1" x14ac:dyDescent="0.2">
      <c r="A1693" s="137" t="s">
        <v>1929</v>
      </c>
      <c r="B1693" s="17" t="s">
        <v>1930</v>
      </c>
      <c r="C1693" s="18" t="s">
        <v>15</v>
      </c>
      <c r="D1693" s="16" t="s">
        <v>1931</v>
      </c>
      <c r="E1693" s="19" t="s">
        <v>18</v>
      </c>
      <c r="F1693" s="18">
        <v>15</v>
      </c>
      <c r="G1693" s="20">
        <f t="shared" ref="G1693:G1707" si="392">VLOOKUP(A1693,ORCA,11,0)</f>
        <v>13.95</v>
      </c>
      <c r="H1693" s="20">
        <f t="shared" ref="H1693:H1707" si="393">VLOOKUP(A1693,ORCA,12,0)</f>
        <v>158.27000000000001</v>
      </c>
      <c r="I1693" s="20">
        <f t="shared" si="389"/>
        <v>2583.3000000000002</v>
      </c>
      <c r="J1693" s="20">
        <v>35.880000000000003</v>
      </c>
      <c r="K1693" s="20">
        <v>4813.2</v>
      </c>
      <c r="L1693" s="20">
        <f t="shared" ref="L1693:L1753" si="394">TRUNC((I1693*(1+$M$6)),2)</f>
        <v>3108.74</v>
      </c>
      <c r="M1693" s="138">
        <f t="shared" ref="M1693:M1707" ca="1" si="395">L1693/L$1838</f>
        <v>2.2961367784912051E-4</v>
      </c>
    </row>
    <row r="1694" spans="1:13" ht="39" customHeight="1" x14ac:dyDescent="0.2">
      <c r="A1694" s="137" t="s">
        <v>1932</v>
      </c>
      <c r="B1694" s="17" t="s">
        <v>1205</v>
      </c>
      <c r="C1694" s="18" t="s">
        <v>15</v>
      </c>
      <c r="D1694" s="16" t="s">
        <v>1933</v>
      </c>
      <c r="E1694" s="19" t="s">
        <v>18</v>
      </c>
      <c r="F1694" s="18">
        <v>6</v>
      </c>
      <c r="G1694" s="20">
        <f t="shared" si="392"/>
        <v>13.95</v>
      </c>
      <c r="H1694" s="20">
        <f t="shared" si="393"/>
        <v>153.04000000000002</v>
      </c>
      <c r="I1694" s="20">
        <f t="shared" si="389"/>
        <v>1001.94</v>
      </c>
      <c r="J1694" s="20">
        <v>35.880000000000003</v>
      </c>
      <c r="K1694" s="20">
        <v>4813.2</v>
      </c>
      <c r="L1694" s="20">
        <f t="shared" si="394"/>
        <v>1205.73</v>
      </c>
      <c r="M1694" s="138">
        <f t="shared" ca="1" si="395"/>
        <v>8.9056048364617211E-5</v>
      </c>
    </row>
    <row r="1695" spans="1:13" ht="42.75" customHeight="1" x14ac:dyDescent="0.2">
      <c r="A1695" s="137" t="s">
        <v>1934</v>
      </c>
      <c r="B1695" s="17" t="s">
        <v>1935</v>
      </c>
      <c r="C1695" s="18" t="s">
        <v>26</v>
      </c>
      <c r="D1695" s="16" t="s">
        <v>1936</v>
      </c>
      <c r="E1695" s="19" t="s">
        <v>331</v>
      </c>
      <c r="F1695" s="18">
        <v>120</v>
      </c>
      <c r="G1695" s="20">
        <f t="shared" si="392"/>
        <v>5.91</v>
      </c>
      <c r="H1695" s="20">
        <f t="shared" si="393"/>
        <v>18.46</v>
      </c>
      <c r="I1695" s="20">
        <f t="shared" si="389"/>
        <v>2924.4</v>
      </c>
      <c r="J1695" s="20">
        <v>35.880000000000003</v>
      </c>
      <c r="K1695" s="20">
        <v>4813.2</v>
      </c>
      <c r="L1695" s="20">
        <f t="shared" si="394"/>
        <v>3519.22</v>
      </c>
      <c r="M1695" s="138">
        <f t="shared" ca="1" si="395"/>
        <v>2.599320134074197E-4</v>
      </c>
    </row>
    <row r="1696" spans="1:13" ht="38.25" customHeight="1" x14ac:dyDescent="0.2">
      <c r="A1696" s="137" t="s">
        <v>1937</v>
      </c>
      <c r="B1696" s="17" t="s">
        <v>1938</v>
      </c>
      <c r="C1696" s="18" t="s">
        <v>15</v>
      </c>
      <c r="D1696" s="16" t="s">
        <v>1939</v>
      </c>
      <c r="E1696" s="19" t="s">
        <v>54</v>
      </c>
      <c r="F1696" s="18">
        <v>1</v>
      </c>
      <c r="G1696" s="20">
        <f t="shared" si="392"/>
        <v>1.27</v>
      </c>
      <c r="H1696" s="20">
        <f t="shared" si="393"/>
        <v>35.68</v>
      </c>
      <c r="I1696" s="20">
        <f t="shared" si="389"/>
        <v>36.950000000000003</v>
      </c>
      <c r="J1696" s="20">
        <v>35.880000000000003</v>
      </c>
      <c r="K1696" s="20">
        <v>4813.2</v>
      </c>
      <c r="L1696" s="20">
        <f t="shared" si="394"/>
        <v>44.46</v>
      </c>
      <c r="M1696" s="138">
        <f t="shared" ca="1" si="395"/>
        <v>3.2838462261790627E-6</v>
      </c>
    </row>
    <row r="1697" spans="1:13" ht="37.5" customHeight="1" x14ac:dyDescent="0.2">
      <c r="A1697" s="137" t="s">
        <v>1940</v>
      </c>
      <c r="B1697" s="17" t="s">
        <v>1941</v>
      </c>
      <c r="C1697" s="18" t="s">
        <v>26</v>
      </c>
      <c r="D1697" s="16" t="s">
        <v>1942</v>
      </c>
      <c r="E1697" s="19" t="s">
        <v>331</v>
      </c>
      <c r="F1697" s="18">
        <v>2</v>
      </c>
      <c r="G1697" s="20">
        <f t="shared" si="392"/>
        <v>165.26999999999998</v>
      </c>
      <c r="H1697" s="20">
        <f t="shared" si="393"/>
        <v>8069.42</v>
      </c>
      <c r="I1697" s="20">
        <f t="shared" si="389"/>
        <v>16469.38</v>
      </c>
      <c r="J1697" s="20">
        <v>35.880000000000003</v>
      </c>
      <c r="K1697" s="20">
        <v>4813.2</v>
      </c>
      <c r="L1697" s="20">
        <f t="shared" si="394"/>
        <v>19819.25</v>
      </c>
      <c r="M1697" s="138">
        <f t="shared" ca="1" si="395"/>
        <v>1.4638634574493789E-3</v>
      </c>
    </row>
    <row r="1698" spans="1:13" ht="24" customHeight="1" x14ac:dyDescent="0.2">
      <c r="A1698" s="137" t="s">
        <v>1943</v>
      </c>
      <c r="B1698" s="17" t="s">
        <v>1944</v>
      </c>
      <c r="C1698" s="18" t="s">
        <v>15</v>
      </c>
      <c r="D1698" s="16" t="s">
        <v>1945</v>
      </c>
      <c r="E1698" s="19" t="s">
        <v>18</v>
      </c>
      <c r="F1698" s="18">
        <v>1</v>
      </c>
      <c r="G1698" s="20">
        <f t="shared" si="392"/>
        <v>21.22</v>
      </c>
      <c r="H1698" s="20">
        <f t="shared" si="393"/>
        <v>134.41999999999999</v>
      </c>
      <c r="I1698" s="20">
        <f t="shared" si="389"/>
        <v>155.63999999999999</v>
      </c>
      <c r="J1698" s="20">
        <v>35.880000000000003</v>
      </c>
      <c r="K1698" s="20">
        <v>4813.2</v>
      </c>
      <c r="L1698" s="20">
        <f t="shared" si="394"/>
        <v>187.29</v>
      </c>
      <c r="M1698" s="138">
        <f t="shared" ca="1" si="395"/>
        <v>1.3833368414329208E-5</v>
      </c>
    </row>
    <row r="1699" spans="1:13" ht="26.1" customHeight="1" x14ac:dyDescent="0.2">
      <c r="A1699" s="137" t="s">
        <v>1946</v>
      </c>
      <c r="B1699" s="17" t="s">
        <v>1947</v>
      </c>
      <c r="C1699" s="18" t="s">
        <v>15</v>
      </c>
      <c r="D1699" s="16" t="s">
        <v>1948</v>
      </c>
      <c r="E1699" s="19" t="s">
        <v>18</v>
      </c>
      <c r="F1699" s="18">
        <v>6</v>
      </c>
      <c r="G1699" s="20">
        <f t="shared" si="392"/>
        <v>16.32</v>
      </c>
      <c r="H1699" s="20">
        <f t="shared" si="393"/>
        <v>273.75</v>
      </c>
      <c r="I1699" s="20">
        <f t="shared" si="389"/>
        <v>1740.42</v>
      </c>
      <c r="J1699" s="20">
        <v>35.880000000000003</v>
      </c>
      <c r="K1699" s="20">
        <v>4813.2</v>
      </c>
      <c r="L1699" s="20">
        <f t="shared" si="394"/>
        <v>2094.42</v>
      </c>
      <c r="M1699" s="138">
        <f t="shared" ca="1" si="395"/>
        <v>1.5469530393688602E-4</v>
      </c>
    </row>
    <row r="1700" spans="1:13" ht="24" customHeight="1" x14ac:dyDescent="0.2">
      <c r="A1700" s="137" t="s">
        <v>1949</v>
      </c>
      <c r="B1700" s="17" t="s">
        <v>1950</v>
      </c>
      <c r="C1700" s="18" t="s">
        <v>15</v>
      </c>
      <c r="D1700" s="16" t="s">
        <v>1951</v>
      </c>
      <c r="E1700" s="19" t="s">
        <v>18</v>
      </c>
      <c r="F1700" s="18">
        <v>9</v>
      </c>
      <c r="G1700" s="20">
        <f t="shared" si="392"/>
        <v>2.71</v>
      </c>
      <c r="H1700" s="20">
        <f t="shared" si="393"/>
        <v>192.63</v>
      </c>
      <c r="I1700" s="20">
        <f t="shared" si="389"/>
        <v>1758.06</v>
      </c>
      <c r="J1700" s="20">
        <v>35.880000000000003</v>
      </c>
      <c r="K1700" s="20">
        <v>4813.2</v>
      </c>
      <c r="L1700" s="20">
        <f t="shared" si="394"/>
        <v>2115.64</v>
      </c>
      <c r="M1700" s="138">
        <f t="shared" ca="1" si="395"/>
        <v>1.5626262775423914E-4</v>
      </c>
    </row>
    <row r="1701" spans="1:13" ht="24" customHeight="1" x14ac:dyDescent="0.2">
      <c r="A1701" s="137" t="s">
        <v>1952</v>
      </c>
      <c r="B1701" s="17" t="s">
        <v>1953</v>
      </c>
      <c r="C1701" s="18" t="s">
        <v>15</v>
      </c>
      <c r="D1701" s="16" t="s">
        <v>1954</v>
      </c>
      <c r="E1701" s="19" t="s">
        <v>1009</v>
      </c>
      <c r="F1701" s="18">
        <v>9</v>
      </c>
      <c r="G1701" s="20">
        <f t="shared" si="392"/>
        <v>6.52</v>
      </c>
      <c r="H1701" s="20">
        <f t="shared" si="393"/>
        <v>383.45000000000005</v>
      </c>
      <c r="I1701" s="20">
        <f t="shared" si="389"/>
        <v>3509.73</v>
      </c>
      <c r="J1701" s="20">
        <v>35.880000000000003</v>
      </c>
      <c r="K1701" s="20">
        <v>4813.2</v>
      </c>
      <c r="L1701" s="20">
        <f t="shared" si="394"/>
        <v>4223.6000000000004</v>
      </c>
      <c r="M1701" s="138">
        <f t="shared" ca="1" si="395"/>
        <v>3.1195800541812616E-4</v>
      </c>
    </row>
    <row r="1702" spans="1:13" ht="36" customHeight="1" x14ac:dyDescent="0.2">
      <c r="A1702" s="137" t="s">
        <v>1955</v>
      </c>
      <c r="B1702" s="17" t="s">
        <v>1956</v>
      </c>
      <c r="C1702" s="18" t="s">
        <v>15</v>
      </c>
      <c r="D1702" s="16" t="s">
        <v>1957</v>
      </c>
      <c r="E1702" s="19" t="s">
        <v>18</v>
      </c>
      <c r="F1702" s="18">
        <v>9</v>
      </c>
      <c r="G1702" s="20">
        <f t="shared" si="392"/>
        <v>162.95999999999998</v>
      </c>
      <c r="H1702" s="20">
        <f t="shared" si="393"/>
        <v>415.37000000000006</v>
      </c>
      <c r="I1702" s="20">
        <f t="shared" si="389"/>
        <v>5204.97</v>
      </c>
      <c r="J1702" s="20">
        <v>35.880000000000003</v>
      </c>
      <c r="K1702" s="20">
        <v>4813.2</v>
      </c>
      <c r="L1702" s="20">
        <f t="shared" si="394"/>
        <v>6263.66</v>
      </c>
      <c r="M1702" s="138">
        <f t="shared" ca="1" si="395"/>
        <v>4.6263824230923856E-4</v>
      </c>
    </row>
    <row r="1703" spans="1:13" ht="24" customHeight="1" x14ac:dyDescent="0.2">
      <c r="A1703" s="137" t="s">
        <v>1958</v>
      </c>
      <c r="B1703" s="17" t="s">
        <v>1959</v>
      </c>
      <c r="C1703" s="18" t="s">
        <v>15</v>
      </c>
      <c r="D1703" s="16" t="s">
        <v>1960</v>
      </c>
      <c r="E1703" s="19" t="s">
        <v>18</v>
      </c>
      <c r="F1703" s="18">
        <v>4</v>
      </c>
      <c r="G1703" s="20">
        <f t="shared" si="392"/>
        <v>37.56</v>
      </c>
      <c r="H1703" s="20">
        <f t="shared" si="393"/>
        <v>253.76</v>
      </c>
      <c r="I1703" s="20">
        <f t="shared" si="389"/>
        <v>1165.28</v>
      </c>
      <c r="J1703" s="20">
        <v>35.880000000000003</v>
      </c>
      <c r="K1703" s="20">
        <v>4813.2</v>
      </c>
      <c r="L1703" s="20">
        <f t="shared" si="394"/>
        <v>1402.29</v>
      </c>
      <c r="M1703" s="138">
        <f t="shared" ca="1" si="395"/>
        <v>1.0357410536456674E-4</v>
      </c>
    </row>
    <row r="1704" spans="1:13" ht="24" customHeight="1" x14ac:dyDescent="0.2">
      <c r="A1704" s="137" t="s">
        <v>1961</v>
      </c>
      <c r="B1704" s="17" t="s">
        <v>1962</v>
      </c>
      <c r="C1704" s="18" t="s">
        <v>15</v>
      </c>
      <c r="D1704" s="16" t="s">
        <v>1963</v>
      </c>
      <c r="E1704" s="19" t="s">
        <v>18</v>
      </c>
      <c r="F1704" s="18">
        <v>2032</v>
      </c>
      <c r="G1704" s="20">
        <f t="shared" si="392"/>
        <v>0.2</v>
      </c>
      <c r="H1704" s="20">
        <f t="shared" si="393"/>
        <v>0.26</v>
      </c>
      <c r="I1704" s="20">
        <f t="shared" si="389"/>
        <v>934.72</v>
      </c>
      <c r="J1704" s="20">
        <v>35.880000000000003</v>
      </c>
      <c r="K1704" s="20">
        <v>4813.2</v>
      </c>
      <c r="L1704" s="20">
        <f t="shared" si="394"/>
        <v>1124.8399999999999</v>
      </c>
      <c r="M1704" s="138">
        <f t="shared" ca="1" si="395"/>
        <v>8.308145724370797E-5</v>
      </c>
    </row>
    <row r="1705" spans="1:13" ht="60.75" customHeight="1" x14ac:dyDescent="0.2">
      <c r="A1705" s="137" t="s">
        <v>1964</v>
      </c>
      <c r="B1705" s="17" t="s">
        <v>1965</v>
      </c>
      <c r="C1705" s="18" t="s">
        <v>26</v>
      </c>
      <c r="D1705" s="16" t="s">
        <v>1966</v>
      </c>
      <c r="E1705" s="19" t="s">
        <v>331</v>
      </c>
      <c r="F1705" s="18">
        <v>26</v>
      </c>
      <c r="G1705" s="20">
        <f t="shared" si="392"/>
        <v>30.78</v>
      </c>
      <c r="H1705" s="20">
        <f t="shared" si="393"/>
        <v>52.519999999999996</v>
      </c>
      <c r="I1705" s="20">
        <f t="shared" si="389"/>
        <v>2165.8000000000002</v>
      </c>
      <c r="J1705" s="20">
        <v>35.880000000000003</v>
      </c>
      <c r="K1705" s="20">
        <v>4813.2</v>
      </c>
      <c r="L1705" s="20">
        <f t="shared" si="394"/>
        <v>2606.3200000000002</v>
      </c>
      <c r="M1705" s="138">
        <f t="shared" ca="1" si="395"/>
        <v>1.9250459055814248E-4</v>
      </c>
    </row>
    <row r="1706" spans="1:13" ht="41.25" customHeight="1" x14ac:dyDescent="0.2">
      <c r="A1706" s="137" t="s">
        <v>1967</v>
      </c>
      <c r="B1706" s="17" t="s">
        <v>1834</v>
      </c>
      <c r="C1706" s="18" t="s">
        <v>15</v>
      </c>
      <c r="D1706" s="16" t="s">
        <v>1835</v>
      </c>
      <c r="E1706" s="19" t="s">
        <v>54</v>
      </c>
      <c r="F1706" s="18">
        <v>1</v>
      </c>
      <c r="G1706" s="20">
        <f t="shared" si="392"/>
        <v>1901.15</v>
      </c>
      <c r="H1706" s="20">
        <f t="shared" si="393"/>
        <v>33777.869999999995</v>
      </c>
      <c r="I1706" s="20">
        <f t="shared" si="389"/>
        <v>35679.019999999997</v>
      </c>
      <c r="J1706" s="20">
        <v>35.880000000000003</v>
      </c>
      <c r="K1706" s="20">
        <v>4813.2</v>
      </c>
      <c r="L1706" s="20">
        <f t="shared" si="394"/>
        <v>42936.13</v>
      </c>
      <c r="M1706" s="138">
        <f t="shared" ca="1" si="395"/>
        <v>3.171292138264364E-3</v>
      </c>
    </row>
    <row r="1707" spans="1:13" ht="39" customHeight="1" x14ac:dyDescent="0.2">
      <c r="A1707" s="137" t="s">
        <v>1968</v>
      </c>
      <c r="B1707" s="17" t="s">
        <v>1969</v>
      </c>
      <c r="C1707" s="18" t="s">
        <v>15</v>
      </c>
      <c r="D1707" s="16" t="s">
        <v>1970</v>
      </c>
      <c r="E1707" s="19" t="s">
        <v>132</v>
      </c>
      <c r="F1707" s="18">
        <v>203.46</v>
      </c>
      <c r="G1707" s="20">
        <f t="shared" si="392"/>
        <v>27.11</v>
      </c>
      <c r="H1707" s="20">
        <f t="shared" si="393"/>
        <v>125.92</v>
      </c>
      <c r="I1707" s="20">
        <f t="shared" si="389"/>
        <v>31135.48</v>
      </c>
      <c r="J1707" s="20">
        <v>35.880000000000003</v>
      </c>
      <c r="K1707" s="20">
        <v>4813.2</v>
      </c>
      <c r="L1707" s="20">
        <f t="shared" si="394"/>
        <v>37468.43</v>
      </c>
      <c r="M1707" s="138">
        <f t="shared" ca="1" si="395"/>
        <v>2.7674440498505256E-3</v>
      </c>
    </row>
    <row r="1708" spans="1:13" ht="39" customHeight="1" x14ac:dyDescent="0.2">
      <c r="A1708" s="136" t="s">
        <v>1971</v>
      </c>
      <c r="B1708" s="14"/>
      <c r="C1708" s="14"/>
      <c r="D1708" s="13" t="s">
        <v>201</v>
      </c>
      <c r="E1708" s="14"/>
      <c r="F1708" s="14"/>
      <c r="G1708" s="14"/>
      <c r="H1708" s="14"/>
      <c r="I1708" s="14"/>
      <c r="J1708" s="15"/>
      <c r="K1708" s="15"/>
      <c r="L1708" s="21">
        <f>SUM(L1709:L1721)</f>
        <v>123357.60999999999</v>
      </c>
      <c r="M1708" s="139">
        <f ca="1">SUM(M1709:M1721)</f>
        <v>9.111278049234563E-3</v>
      </c>
    </row>
    <row r="1709" spans="1:13" ht="26.1" customHeight="1" x14ac:dyDescent="0.2">
      <c r="A1709" s="137" t="s">
        <v>1972</v>
      </c>
      <c r="B1709" s="17" t="s">
        <v>1974</v>
      </c>
      <c r="C1709" s="18" t="s">
        <v>26</v>
      </c>
      <c r="D1709" s="16" t="s">
        <v>1975</v>
      </c>
      <c r="E1709" s="19" t="s">
        <v>169</v>
      </c>
      <c r="F1709" s="18">
        <v>810</v>
      </c>
      <c r="G1709" s="20">
        <f t="shared" ref="G1709:G1721" si="396">VLOOKUP(A1709,ORCA,11,0)</f>
        <v>1.46</v>
      </c>
      <c r="H1709" s="20">
        <f t="shared" ref="H1709:H1721" si="397">VLOOKUP(A1709,ORCA,12,0)</f>
        <v>50.33</v>
      </c>
      <c r="I1709" s="20">
        <f t="shared" si="389"/>
        <v>41949.9</v>
      </c>
      <c r="J1709" s="20">
        <v>35.880000000000003</v>
      </c>
      <c r="K1709" s="20">
        <v>4813.2</v>
      </c>
      <c r="L1709" s="20">
        <f t="shared" si="394"/>
        <v>50482.5</v>
      </c>
      <c r="M1709" s="138">
        <f t="shared" ref="M1709:M1718" ca="1" si="398">L1709/L$1838</f>
        <v>3.728672224765734E-3</v>
      </c>
    </row>
    <row r="1710" spans="1:13" ht="24" customHeight="1" x14ac:dyDescent="0.2">
      <c r="A1710" s="137" t="s">
        <v>1973</v>
      </c>
      <c r="B1710" s="17" t="s">
        <v>1987</v>
      </c>
      <c r="C1710" s="18" t="s">
        <v>15</v>
      </c>
      <c r="D1710" s="16" t="s">
        <v>1988</v>
      </c>
      <c r="E1710" s="19" t="s">
        <v>18</v>
      </c>
      <c r="F1710" s="18">
        <v>900</v>
      </c>
      <c r="G1710" s="20">
        <f t="shared" si="396"/>
        <v>0.32</v>
      </c>
      <c r="H1710" s="20">
        <f t="shared" si="397"/>
        <v>0.10999999999999999</v>
      </c>
      <c r="I1710" s="20">
        <f t="shared" si="389"/>
        <v>387</v>
      </c>
      <c r="J1710" s="20">
        <v>35.880000000000003</v>
      </c>
      <c r="K1710" s="20">
        <v>4813.2</v>
      </c>
      <c r="L1710" s="20">
        <f t="shared" si="394"/>
        <v>465.71</v>
      </c>
      <c r="M1710" s="138">
        <f t="shared" ca="1" si="398"/>
        <v>3.439766140337047E-5</v>
      </c>
    </row>
    <row r="1711" spans="1:13" ht="24" customHeight="1" x14ac:dyDescent="0.2">
      <c r="A1711" s="137" t="s">
        <v>1976</v>
      </c>
      <c r="B1711" s="17" t="s">
        <v>801</v>
      </c>
      <c r="C1711" s="18" t="s">
        <v>15</v>
      </c>
      <c r="D1711" s="16" t="s">
        <v>802</v>
      </c>
      <c r="E1711" s="19" t="s">
        <v>18</v>
      </c>
      <c r="F1711" s="18">
        <v>900</v>
      </c>
      <c r="G1711" s="20">
        <f t="shared" si="396"/>
        <v>0.51</v>
      </c>
      <c r="H1711" s="20">
        <f t="shared" si="397"/>
        <v>0.16000000000000003</v>
      </c>
      <c r="I1711" s="20">
        <f t="shared" si="389"/>
        <v>603</v>
      </c>
      <c r="J1711" s="20">
        <v>35.880000000000003</v>
      </c>
      <c r="K1711" s="20">
        <v>4813.2</v>
      </c>
      <c r="L1711" s="20">
        <f t="shared" si="394"/>
        <v>725.65</v>
      </c>
      <c r="M1711" s="138">
        <f t="shared" ca="1" si="398"/>
        <v>5.3597008862501948E-5</v>
      </c>
    </row>
    <row r="1712" spans="1:13" ht="24" customHeight="1" x14ac:dyDescent="0.2">
      <c r="A1712" s="137" t="s">
        <v>1979</v>
      </c>
      <c r="B1712" s="17" t="s">
        <v>4578</v>
      </c>
      <c r="C1712" s="18" t="s">
        <v>15</v>
      </c>
      <c r="D1712" s="16" t="s">
        <v>4579</v>
      </c>
      <c r="E1712" s="19" t="s">
        <v>54</v>
      </c>
      <c r="F1712" s="18">
        <v>50</v>
      </c>
      <c r="G1712" s="20">
        <f t="shared" si="396"/>
        <v>8.16</v>
      </c>
      <c r="H1712" s="20">
        <f t="shared" si="397"/>
        <v>22.86</v>
      </c>
      <c r="I1712" s="20">
        <f t="shared" si="389"/>
        <v>1551</v>
      </c>
      <c r="J1712" s="20">
        <v>35.880000000000003</v>
      </c>
      <c r="K1712" s="20">
        <v>4813.2</v>
      </c>
      <c r="L1712" s="20">
        <f t="shared" si="394"/>
        <v>1866.47</v>
      </c>
      <c r="M1712" s="138">
        <f t="shared" ca="1" si="398"/>
        <v>1.378587599139999E-4</v>
      </c>
    </row>
    <row r="1713" spans="1:13" ht="24" customHeight="1" x14ac:dyDescent="0.2">
      <c r="A1713" s="137" t="s">
        <v>1980</v>
      </c>
      <c r="B1713" s="17" t="s">
        <v>867</v>
      </c>
      <c r="C1713" s="18" t="s">
        <v>15</v>
      </c>
      <c r="D1713" s="16" t="s">
        <v>868</v>
      </c>
      <c r="E1713" s="19" t="s">
        <v>18</v>
      </c>
      <c r="F1713" s="18">
        <v>50</v>
      </c>
      <c r="G1713" s="20">
        <f t="shared" si="396"/>
        <v>0.32</v>
      </c>
      <c r="H1713" s="20">
        <f t="shared" si="397"/>
        <v>1.3499999999999999</v>
      </c>
      <c r="I1713" s="20">
        <f t="shared" si="389"/>
        <v>83.5</v>
      </c>
      <c r="J1713" s="20">
        <v>35.880000000000003</v>
      </c>
      <c r="K1713" s="20">
        <v>4813.2</v>
      </c>
      <c r="L1713" s="20">
        <f t="shared" si="394"/>
        <v>100.48</v>
      </c>
      <c r="M1713" s="138">
        <f t="shared" ca="1" si="398"/>
        <v>7.4215220154402207E-6</v>
      </c>
    </row>
    <row r="1714" spans="1:13" ht="24" customHeight="1" x14ac:dyDescent="0.2">
      <c r="A1714" s="137" t="s">
        <v>1981</v>
      </c>
      <c r="B1714" s="17" t="s">
        <v>4366</v>
      </c>
      <c r="C1714" s="18" t="s">
        <v>15</v>
      </c>
      <c r="D1714" s="16" t="s">
        <v>4367</v>
      </c>
      <c r="E1714" s="19" t="s">
        <v>169</v>
      </c>
      <c r="F1714" s="18">
        <v>16</v>
      </c>
      <c r="G1714" s="20">
        <f t="shared" si="396"/>
        <v>5.2200000000000006</v>
      </c>
      <c r="H1714" s="20">
        <f t="shared" si="397"/>
        <v>30.020000000000003</v>
      </c>
      <c r="I1714" s="20">
        <f t="shared" si="389"/>
        <v>563.84</v>
      </c>
      <c r="J1714" s="20">
        <v>35.880000000000003</v>
      </c>
      <c r="K1714" s="20">
        <v>4813.2</v>
      </c>
      <c r="L1714" s="20">
        <f t="shared" si="394"/>
        <v>678.52</v>
      </c>
      <c r="M1714" s="138">
        <f t="shared" ca="1" si="398"/>
        <v>5.0115954597098909E-5</v>
      </c>
    </row>
    <row r="1715" spans="1:13" ht="26.1" customHeight="1" x14ac:dyDescent="0.2">
      <c r="A1715" s="137" t="s">
        <v>1982</v>
      </c>
      <c r="B1715" s="17" t="s">
        <v>4580</v>
      </c>
      <c r="C1715" s="18" t="s">
        <v>26</v>
      </c>
      <c r="D1715" s="16" t="s">
        <v>4581</v>
      </c>
      <c r="E1715" s="19" t="s">
        <v>331</v>
      </c>
      <c r="F1715" s="18">
        <v>44</v>
      </c>
      <c r="G1715" s="20">
        <f t="shared" si="396"/>
        <v>5.35</v>
      </c>
      <c r="H1715" s="20">
        <f t="shared" si="397"/>
        <v>39.04</v>
      </c>
      <c r="I1715" s="20">
        <f t="shared" si="389"/>
        <v>1953.16</v>
      </c>
      <c r="J1715" s="20">
        <v>35.880000000000003</v>
      </c>
      <c r="K1715" s="20">
        <v>4813.2</v>
      </c>
      <c r="L1715" s="20">
        <f t="shared" si="394"/>
        <v>2350.4299999999998</v>
      </c>
      <c r="M1715" s="138">
        <f t="shared" ca="1" si="398"/>
        <v>1.736043788888451E-4</v>
      </c>
    </row>
    <row r="1716" spans="1:13" ht="24" customHeight="1" x14ac:dyDescent="0.2">
      <c r="A1716" s="137" t="s">
        <v>1983</v>
      </c>
      <c r="B1716" s="17" t="s">
        <v>751</v>
      </c>
      <c r="C1716" s="18" t="s">
        <v>15</v>
      </c>
      <c r="D1716" s="16" t="s">
        <v>752</v>
      </c>
      <c r="E1716" s="19" t="s">
        <v>169</v>
      </c>
      <c r="F1716" s="18">
        <v>144</v>
      </c>
      <c r="G1716" s="20">
        <f t="shared" si="396"/>
        <v>6.52</v>
      </c>
      <c r="H1716" s="20">
        <f t="shared" si="397"/>
        <v>7.16</v>
      </c>
      <c r="I1716" s="20">
        <f t="shared" si="389"/>
        <v>1969.92</v>
      </c>
      <c r="J1716" s="20">
        <v>35.880000000000003</v>
      </c>
      <c r="K1716" s="20">
        <v>4813.2</v>
      </c>
      <c r="L1716" s="20">
        <f t="shared" si="394"/>
        <v>2370.6</v>
      </c>
      <c r="M1716" s="138">
        <f t="shared" ca="1" si="398"/>
        <v>1.7509414898290792E-4</v>
      </c>
    </row>
    <row r="1717" spans="1:13" ht="26.1" customHeight="1" x14ac:dyDescent="0.2">
      <c r="A1717" s="137" t="s">
        <v>1984</v>
      </c>
      <c r="B1717" s="17" t="s">
        <v>4434</v>
      </c>
      <c r="C1717" s="18" t="s">
        <v>26</v>
      </c>
      <c r="D1717" s="16" t="s">
        <v>4435</v>
      </c>
      <c r="E1717" s="19" t="s">
        <v>331</v>
      </c>
      <c r="F1717" s="18">
        <v>46</v>
      </c>
      <c r="G1717" s="20">
        <f t="shared" si="396"/>
        <v>11.05</v>
      </c>
      <c r="H1717" s="20">
        <f t="shared" si="397"/>
        <v>54.17</v>
      </c>
      <c r="I1717" s="20">
        <f t="shared" si="389"/>
        <v>3000.12</v>
      </c>
      <c r="J1717" s="20">
        <v>35.880000000000003</v>
      </c>
      <c r="K1717" s="20">
        <v>4813.2</v>
      </c>
      <c r="L1717" s="20">
        <f t="shared" si="394"/>
        <v>3610.34</v>
      </c>
      <c r="M1717" s="138">
        <f t="shared" ca="1" si="398"/>
        <v>2.6666219937524329E-4</v>
      </c>
    </row>
    <row r="1718" spans="1:13" ht="24" customHeight="1" x14ac:dyDescent="0.2">
      <c r="A1718" s="137" t="s">
        <v>1986</v>
      </c>
      <c r="B1718" s="17" t="s">
        <v>4582</v>
      </c>
      <c r="C1718" s="18" t="s">
        <v>15</v>
      </c>
      <c r="D1718" s="16" t="s">
        <v>4583</v>
      </c>
      <c r="E1718" s="19" t="s">
        <v>18</v>
      </c>
      <c r="F1718" s="18">
        <v>8</v>
      </c>
      <c r="G1718" s="20">
        <f t="shared" si="396"/>
        <v>13.06</v>
      </c>
      <c r="H1718" s="20">
        <f t="shared" si="397"/>
        <v>5.8699999999999992</v>
      </c>
      <c r="I1718" s="20">
        <f t="shared" si="389"/>
        <v>151.44</v>
      </c>
      <c r="J1718" s="20">
        <v>35.880000000000003</v>
      </c>
      <c r="K1718" s="20">
        <v>4813.2</v>
      </c>
      <c r="L1718" s="20">
        <f t="shared" si="394"/>
        <v>182.24</v>
      </c>
      <c r="M1718" s="138">
        <f t="shared" ca="1" si="398"/>
        <v>1.3460371935647152E-5</v>
      </c>
    </row>
    <row r="1719" spans="1:13" ht="24" customHeight="1" x14ac:dyDescent="0.2">
      <c r="A1719" s="137" t="s">
        <v>1989</v>
      </c>
      <c r="B1719" s="17" t="s">
        <v>4584</v>
      </c>
      <c r="C1719" s="18" t="s">
        <v>15</v>
      </c>
      <c r="D1719" s="16" t="s">
        <v>4585</v>
      </c>
      <c r="E1719" s="19" t="s">
        <v>18</v>
      </c>
      <c r="F1719" s="18">
        <v>50</v>
      </c>
      <c r="G1719" s="20">
        <f t="shared" si="396"/>
        <v>13.06</v>
      </c>
      <c r="H1719" s="20">
        <f t="shared" si="397"/>
        <v>8.35</v>
      </c>
      <c r="I1719" s="20">
        <f t="shared" si="389"/>
        <v>1070.5</v>
      </c>
      <c r="J1719" s="20">
        <v>35.880000000000003</v>
      </c>
      <c r="K1719" s="20">
        <v>4813.2</v>
      </c>
      <c r="L1719" s="20">
        <f t="shared" si="394"/>
        <v>1288.23</v>
      </c>
      <c r="M1719" s="138">
        <f t="shared" ref="M1719:M1721" ca="1" si="399">L1719/L$1838</f>
        <v>9.5149555194571611E-5</v>
      </c>
    </row>
    <row r="1720" spans="1:13" ht="24" customHeight="1" x14ac:dyDescent="0.2">
      <c r="A1720" s="137" t="s">
        <v>1990</v>
      </c>
      <c r="B1720" s="17" t="s">
        <v>4677</v>
      </c>
      <c r="C1720" s="18" t="s">
        <v>167</v>
      </c>
      <c r="D1720" s="16" t="s">
        <v>4678</v>
      </c>
      <c r="E1720" s="19" t="s">
        <v>169</v>
      </c>
      <c r="F1720" s="18">
        <v>1200</v>
      </c>
      <c r="G1720" s="20">
        <f t="shared" si="396"/>
        <v>0</v>
      </c>
      <c r="H1720" s="20">
        <f t="shared" si="397"/>
        <v>38.29</v>
      </c>
      <c r="I1720" s="20">
        <f t="shared" si="389"/>
        <v>45948</v>
      </c>
      <c r="J1720" s="20">
        <v>35.880000000000003</v>
      </c>
      <c r="K1720" s="20">
        <v>4813.2</v>
      </c>
      <c r="L1720" s="20">
        <f t="shared" si="394"/>
        <v>55293.82</v>
      </c>
      <c r="M1720" s="138">
        <f t="shared" ca="1" si="399"/>
        <v>4.084039634233567E-3</v>
      </c>
    </row>
    <row r="1721" spans="1:13" ht="26.1" customHeight="1" x14ac:dyDescent="0.2">
      <c r="A1721" s="137" t="s">
        <v>4863</v>
      </c>
      <c r="B1721" s="17" t="s">
        <v>4864</v>
      </c>
      <c r="C1721" s="18" t="s">
        <v>167</v>
      </c>
      <c r="D1721" s="16" t="s">
        <v>4865</v>
      </c>
      <c r="E1721" s="19" t="s">
        <v>331</v>
      </c>
      <c r="F1721" s="18">
        <v>44</v>
      </c>
      <c r="G1721" s="20">
        <f t="shared" si="396"/>
        <v>0</v>
      </c>
      <c r="H1721" s="20">
        <f t="shared" si="397"/>
        <v>74.459999999999994</v>
      </c>
      <c r="I1721" s="20">
        <f t="shared" si="389"/>
        <v>3276.24</v>
      </c>
      <c r="J1721" s="20">
        <v>35.880000000000003</v>
      </c>
      <c r="K1721" s="20">
        <v>4813.2</v>
      </c>
      <c r="L1721" s="20">
        <f t="shared" si="394"/>
        <v>3942.62</v>
      </c>
      <c r="M1721" s="138">
        <f t="shared" ca="1" si="399"/>
        <v>2.912046290656342E-4</v>
      </c>
    </row>
    <row r="1722" spans="1:13" ht="24" customHeight="1" x14ac:dyDescent="0.2">
      <c r="A1722" s="136" t="s">
        <v>4586</v>
      </c>
      <c r="B1722" s="14"/>
      <c r="C1722" s="14"/>
      <c r="D1722" s="13" t="s">
        <v>4587</v>
      </c>
      <c r="E1722" s="14"/>
      <c r="F1722" s="14"/>
      <c r="G1722" s="14"/>
      <c r="H1722" s="14"/>
      <c r="I1722" s="14"/>
      <c r="J1722" s="15"/>
      <c r="K1722" s="15"/>
      <c r="L1722" s="21">
        <f>SUM(L1723:L1737)</f>
        <v>16492.89</v>
      </c>
      <c r="M1722" s="139">
        <f ca="1">SUM(M1723:M1737)</f>
        <v>1.2181762164931713E-3</v>
      </c>
    </row>
    <row r="1723" spans="1:13" ht="24" customHeight="1" x14ac:dyDescent="0.2">
      <c r="A1723" s="137" t="s">
        <v>4588</v>
      </c>
      <c r="B1723" s="17" t="s">
        <v>867</v>
      </c>
      <c r="C1723" s="18" t="s">
        <v>15</v>
      </c>
      <c r="D1723" s="16" t="s">
        <v>868</v>
      </c>
      <c r="E1723" s="19" t="s">
        <v>18</v>
      </c>
      <c r="F1723" s="18">
        <v>100</v>
      </c>
      <c r="G1723" s="20">
        <f t="shared" ref="G1723:G1737" si="400">VLOOKUP(A1723,ORCA,11,0)</f>
        <v>0.32</v>
      </c>
      <c r="H1723" s="20">
        <f t="shared" ref="H1723:H1737" si="401">VLOOKUP(A1723,ORCA,12,0)</f>
        <v>1.3499999999999999</v>
      </c>
      <c r="I1723" s="20">
        <f t="shared" si="389"/>
        <v>167</v>
      </c>
      <c r="J1723" s="20">
        <v>35.880000000000003</v>
      </c>
      <c r="K1723" s="20">
        <v>4813.2</v>
      </c>
      <c r="L1723" s="20">
        <f t="shared" si="394"/>
        <v>200.96</v>
      </c>
      <c r="M1723" s="138">
        <f t="shared" ref="M1723:M1737" ca="1" si="402">L1723/L$1838</f>
        <v>1.4843044030880441E-5</v>
      </c>
    </row>
    <row r="1724" spans="1:13" ht="24" customHeight="1" x14ac:dyDescent="0.2">
      <c r="A1724" s="137" t="s">
        <v>4589</v>
      </c>
      <c r="B1724" s="17" t="s">
        <v>801</v>
      </c>
      <c r="C1724" s="18" t="s">
        <v>15</v>
      </c>
      <c r="D1724" s="16" t="s">
        <v>802</v>
      </c>
      <c r="E1724" s="19" t="s">
        <v>18</v>
      </c>
      <c r="F1724" s="18">
        <v>200</v>
      </c>
      <c r="G1724" s="20">
        <f t="shared" si="400"/>
        <v>0.51</v>
      </c>
      <c r="H1724" s="20">
        <f t="shared" si="401"/>
        <v>0.16000000000000003</v>
      </c>
      <c r="I1724" s="20">
        <f t="shared" si="389"/>
        <v>134</v>
      </c>
      <c r="J1724" s="20">
        <v>35.880000000000003</v>
      </c>
      <c r="K1724" s="20">
        <v>4813.2</v>
      </c>
      <c r="L1724" s="20">
        <f t="shared" si="394"/>
        <v>161.25</v>
      </c>
      <c r="M1724" s="138">
        <f t="shared" ca="1" si="402"/>
        <v>1.1910036076729057E-5</v>
      </c>
    </row>
    <row r="1725" spans="1:13" ht="24" customHeight="1" x14ac:dyDescent="0.2">
      <c r="A1725" s="137" t="s">
        <v>4590</v>
      </c>
      <c r="B1725" s="17" t="s">
        <v>4591</v>
      </c>
      <c r="C1725" s="18" t="s">
        <v>15</v>
      </c>
      <c r="D1725" s="16" t="s">
        <v>4592</v>
      </c>
      <c r="E1725" s="19" t="s">
        <v>169</v>
      </c>
      <c r="F1725" s="18">
        <v>520</v>
      </c>
      <c r="G1725" s="20">
        <f t="shared" si="400"/>
        <v>1.79</v>
      </c>
      <c r="H1725" s="20">
        <f t="shared" si="401"/>
        <v>4.01</v>
      </c>
      <c r="I1725" s="20">
        <f t="shared" si="389"/>
        <v>3016</v>
      </c>
      <c r="J1725" s="20">
        <v>35.880000000000003</v>
      </c>
      <c r="K1725" s="20">
        <v>4813.2</v>
      </c>
      <c r="L1725" s="20">
        <f t="shared" si="394"/>
        <v>3629.45</v>
      </c>
      <c r="M1725" s="138">
        <f t="shared" ca="1" si="402"/>
        <v>2.6807367713912729E-4</v>
      </c>
    </row>
    <row r="1726" spans="1:13" ht="24" customHeight="1" x14ac:dyDescent="0.2">
      <c r="A1726" s="137" t="s">
        <v>4593</v>
      </c>
      <c r="B1726" s="17" t="s">
        <v>4594</v>
      </c>
      <c r="C1726" s="18" t="s">
        <v>15</v>
      </c>
      <c r="D1726" s="16" t="s">
        <v>4595</v>
      </c>
      <c r="E1726" s="19" t="s">
        <v>169</v>
      </c>
      <c r="F1726" s="18">
        <v>220</v>
      </c>
      <c r="G1726" s="20">
        <f t="shared" si="400"/>
        <v>1.95</v>
      </c>
      <c r="H1726" s="20">
        <f t="shared" si="401"/>
        <v>5.1899999999999995</v>
      </c>
      <c r="I1726" s="20">
        <f t="shared" si="389"/>
        <v>1570.8</v>
      </c>
      <c r="J1726" s="20">
        <v>35.880000000000003</v>
      </c>
      <c r="K1726" s="20">
        <v>4813.2</v>
      </c>
      <c r="L1726" s="20">
        <f t="shared" si="394"/>
        <v>1890.3</v>
      </c>
      <c r="M1726" s="138">
        <f t="shared" ca="1" si="402"/>
        <v>1.3961886012924611E-4</v>
      </c>
    </row>
    <row r="1727" spans="1:13" ht="24" customHeight="1" x14ac:dyDescent="0.2">
      <c r="A1727" s="137" t="s">
        <v>4596</v>
      </c>
      <c r="B1727" s="17" t="s">
        <v>4011</v>
      </c>
      <c r="C1727" s="18" t="s">
        <v>15</v>
      </c>
      <c r="D1727" s="16" t="s">
        <v>4012</v>
      </c>
      <c r="E1727" s="19" t="s">
        <v>18</v>
      </c>
      <c r="F1727" s="18">
        <v>4</v>
      </c>
      <c r="G1727" s="20">
        <f t="shared" si="400"/>
        <v>22.86</v>
      </c>
      <c r="H1727" s="20">
        <f t="shared" si="401"/>
        <v>24.86</v>
      </c>
      <c r="I1727" s="20">
        <f t="shared" si="389"/>
        <v>190.88</v>
      </c>
      <c r="J1727" s="20">
        <v>35.880000000000003</v>
      </c>
      <c r="K1727" s="20">
        <v>4813.2</v>
      </c>
      <c r="L1727" s="20">
        <f t="shared" si="394"/>
        <v>229.7</v>
      </c>
      <c r="M1727" s="138">
        <f t="shared" ca="1" si="402"/>
        <v>1.6965800228370009E-5</v>
      </c>
    </row>
    <row r="1728" spans="1:13" ht="24" customHeight="1" x14ac:dyDescent="0.2">
      <c r="A1728" s="137" t="s">
        <v>4597</v>
      </c>
      <c r="B1728" s="17" t="s">
        <v>4148</v>
      </c>
      <c r="C1728" s="18" t="s">
        <v>15</v>
      </c>
      <c r="D1728" s="16" t="s">
        <v>4149</v>
      </c>
      <c r="E1728" s="19" t="s">
        <v>54</v>
      </c>
      <c r="F1728" s="18">
        <v>63</v>
      </c>
      <c r="G1728" s="20">
        <f t="shared" si="400"/>
        <v>2.6100000000000003</v>
      </c>
      <c r="H1728" s="20">
        <f t="shared" si="401"/>
        <v>2.6499999999999995</v>
      </c>
      <c r="I1728" s="20">
        <f t="shared" si="389"/>
        <v>331.38</v>
      </c>
      <c r="J1728" s="20">
        <v>35.880000000000003</v>
      </c>
      <c r="K1728" s="20">
        <v>4813.2</v>
      </c>
      <c r="L1728" s="20">
        <f t="shared" si="394"/>
        <v>398.78</v>
      </c>
      <c r="M1728" s="138">
        <f t="shared" ca="1" si="402"/>
        <v>2.9454165498778374E-5</v>
      </c>
    </row>
    <row r="1729" spans="1:13" ht="24" customHeight="1" x14ac:dyDescent="0.2">
      <c r="A1729" s="137" t="s">
        <v>4598</v>
      </c>
      <c r="B1729" s="17" t="s">
        <v>3976</v>
      </c>
      <c r="C1729" s="18" t="s">
        <v>15</v>
      </c>
      <c r="D1729" s="16" t="s">
        <v>3977</v>
      </c>
      <c r="E1729" s="19" t="s">
        <v>54</v>
      </c>
      <c r="F1729" s="18">
        <v>36</v>
      </c>
      <c r="G1729" s="20">
        <f t="shared" si="400"/>
        <v>11.1</v>
      </c>
      <c r="H1729" s="20">
        <f t="shared" si="401"/>
        <v>7.76</v>
      </c>
      <c r="I1729" s="20">
        <f t="shared" si="389"/>
        <v>678.96</v>
      </c>
      <c r="J1729" s="20">
        <v>35.880000000000003</v>
      </c>
      <c r="K1729" s="20">
        <v>4813.2</v>
      </c>
      <c r="L1729" s="20">
        <f t="shared" si="394"/>
        <v>817.06</v>
      </c>
      <c r="M1729" s="138">
        <f t="shared" ca="1" si="402"/>
        <v>6.0348614430091426E-5</v>
      </c>
    </row>
    <row r="1730" spans="1:13" ht="24" customHeight="1" x14ac:dyDescent="0.2">
      <c r="A1730" s="137" t="s">
        <v>4599</v>
      </c>
      <c r="B1730" s="17" t="s">
        <v>4153</v>
      </c>
      <c r="C1730" s="18" t="s">
        <v>15</v>
      </c>
      <c r="D1730" s="16" t="s">
        <v>4154</v>
      </c>
      <c r="E1730" s="19" t="s">
        <v>54</v>
      </c>
      <c r="F1730" s="18">
        <v>117</v>
      </c>
      <c r="G1730" s="20">
        <f t="shared" si="400"/>
        <v>0.97</v>
      </c>
      <c r="H1730" s="20">
        <f t="shared" si="401"/>
        <v>0.24</v>
      </c>
      <c r="I1730" s="20">
        <f t="shared" si="389"/>
        <v>141.57</v>
      </c>
      <c r="J1730" s="20">
        <v>35.880000000000003</v>
      </c>
      <c r="K1730" s="20">
        <v>4813.2</v>
      </c>
      <c r="L1730" s="20">
        <f t="shared" si="394"/>
        <v>170.36</v>
      </c>
      <c r="M1730" s="138">
        <f t="shared" ca="1" si="402"/>
        <v>1.2582906952133719E-5</v>
      </c>
    </row>
    <row r="1731" spans="1:13" ht="24" customHeight="1" x14ac:dyDescent="0.2">
      <c r="A1731" s="137" t="s">
        <v>4600</v>
      </c>
      <c r="B1731" s="17" t="s">
        <v>4077</v>
      </c>
      <c r="C1731" s="18" t="s">
        <v>15</v>
      </c>
      <c r="D1731" s="16" t="s">
        <v>4078</v>
      </c>
      <c r="E1731" s="19" t="s">
        <v>18</v>
      </c>
      <c r="F1731" s="18">
        <v>23</v>
      </c>
      <c r="G1731" s="20">
        <f t="shared" si="400"/>
        <v>4.5599999999999996</v>
      </c>
      <c r="H1731" s="20">
        <f t="shared" si="401"/>
        <v>4.88</v>
      </c>
      <c r="I1731" s="20">
        <f t="shared" si="389"/>
        <v>217.12</v>
      </c>
      <c r="J1731" s="20">
        <v>35.880000000000003</v>
      </c>
      <c r="K1731" s="20">
        <v>4813.2</v>
      </c>
      <c r="L1731" s="20">
        <f t="shared" si="394"/>
        <v>261.27999999999997</v>
      </c>
      <c r="M1731" s="138">
        <f t="shared" ca="1" si="402"/>
        <v>1.9298320782187706E-5</v>
      </c>
    </row>
    <row r="1732" spans="1:13" ht="24" customHeight="1" x14ac:dyDescent="0.2">
      <c r="A1732" s="137" t="s">
        <v>4601</v>
      </c>
      <c r="B1732" s="17" t="s">
        <v>4086</v>
      </c>
      <c r="C1732" s="18" t="s">
        <v>15</v>
      </c>
      <c r="D1732" s="16" t="s">
        <v>4087</v>
      </c>
      <c r="E1732" s="19" t="s">
        <v>169</v>
      </c>
      <c r="F1732" s="18">
        <v>150</v>
      </c>
      <c r="G1732" s="20">
        <f t="shared" si="400"/>
        <v>13.06</v>
      </c>
      <c r="H1732" s="20">
        <f t="shared" si="401"/>
        <v>9.4</v>
      </c>
      <c r="I1732" s="20">
        <f t="shared" si="389"/>
        <v>3369</v>
      </c>
      <c r="J1732" s="20">
        <v>35.880000000000003</v>
      </c>
      <c r="K1732" s="20">
        <v>4813.2</v>
      </c>
      <c r="L1732" s="20">
        <f t="shared" si="394"/>
        <v>4054.25</v>
      </c>
      <c r="M1732" s="138">
        <f t="shared" ca="1" si="402"/>
        <v>2.9944969776172885E-4</v>
      </c>
    </row>
    <row r="1733" spans="1:13" ht="24" customHeight="1" x14ac:dyDescent="0.2">
      <c r="A1733" s="137" t="s">
        <v>4602</v>
      </c>
      <c r="B1733" s="17" t="s">
        <v>4603</v>
      </c>
      <c r="C1733" s="18" t="s">
        <v>15</v>
      </c>
      <c r="D1733" s="16" t="s">
        <v>4604</v>
      </c>
      <c r="E1733" s="19" t="s">
        <v>169</v>
      </c>
      <c r="F1733" s="18">
        <v>6</v>
      </c>
      <c r="G1733" s="20">
        <f t="shared" si="400"/>
        <v>5.55</v>
      </c>
      <c r="H1733" s="20">
        <f t="shared" si="401"/>
        <v>10.34</v>
      </c>
      <c r="I1733" s="20">
        <f t="shared" si="389"/>
        <v>95.34</v>
      </c>
      <c r="J1733" s="20">
        <v>35.880000000000003</v>
      </c>
      <c r="K1733" s="20">
        <v>4813.2</v>
      </c>
      <c r="L1733" s="20">
        <f t="shared" si="394"/>
        <v>114.73</v>
      </c>
      <c r="M1733" s="138">
        <f t="shared" ca="1" si="402"/>
        <v>8.4740368315232546E-6</v>
      </c>
    </row>
    <row r="1734" spans="1:13" ht="24" customHeight="1" x14ac:dyDescent="0.2">
      <c r="A1734" s="137" t="s">
        <v>4605</v>
      </c>
      <c r="B1734" s="17" t="s">
        <v>4101</v>
      </c>
      <c r="C1734" s="18" t="s">
        <v>15</v>
      </c>
      <c r="D1734" s="16" t="s">
        <v>4102</v>
      </c>
      <c r="E1734" s="19" t="s">
        <v>18</v>
      </c>
      <c r="F1734" s="18">
        <v>73</v>
      </c>
      <c r="G1734" s="20">
        <f t="shared" si="400"/>
        <v>1.95</v>
      </c>
      <c r="H1734" s="20">
        <f t="shared" si="401"/>
        <v>2.0999999999999996</v>
      </c>
      <c r="I1734" s="20">
        <f t="shared" si="389"/>
        <v>295.64999999999998</v>
      </c>
      <c r="J1734" s="20">
        <v>35.880000000000003</v>
      </c>
      <c r="K1734" s="20">
        <v>4813.2</v>
      </c>
      <c r="L1734" s="20">
        <f t="shared" si="394"/>
        <v>355.78</v>
      </c>
      <c r="M1734" s="138">
        <f t="shared" ca="1" si="402"/>
        <v>2.6278155878317291E-5</v>
      </c>
    </row>
    <row r="1735" spans="1:13" ht="24" customHeight="1" x14ac:dyDescent="0.2">
      <c r="A1735" s="137" t="s">
        <v>4606</v>
      </c>
      <c r="B1735" s="17" t="s">
        <v>801</v>
      </c>
      <c r="C1735" s="18" t="s">
        <v>15</v>
      </c>
      <c r="D1735" s="16" t="s">
        <v>802</v>
      </c>
      <c r="E1735" s="19" t="s">
        <v>18</v>
      </c>
      <c r="F1735" s="18">
        <v>200</v>
      </c>
      <c r="G1735" s="20">
        <f t="shared" si="400"/>
        <v>0.51</v>
      </c>
      <c r="H1735" s="20">
        <f t="shared" si="401"/>
        <v>0.16000000000000003</v>
      </c>
      <c r="I1735" s="20">
        <f t="shared" si="389"/>
        <v>134</v>
      </c>
      <c r="J1735" s="20">
        <v>35.880000000000003</v>
      </c>
      <c r="K1735" s="20">
        <v>4813.2</v>
      </c>
      <c r="L1735" s="20">
        <f t="shared" si="394"/>
        <v>161.25</v>
      </c>
      <c r="M1735" s="138">
        <f t="shared" ca="1" si="402"/>
        <v>1.1910036076729057E-5</v>
      </c>
    </row>
    <row r="1736" spans="1:13" ht="39" customHeight="1" x14ac:dyDescent="0.2">
      <c r="A1736" s="137" t="s">
        <v>4607</v>
      </c>
      <c r="B1736" s="17" t="s">
        <v>3996</v>
      </c>
      <c r="C1736" s="18" t="s">
        <v>26</v>
      </c>
      <c r="D1736" s="16" t="s">
        <v>3997</v>
      </c>
      <c r="E1736" s="19" t="s">
        <v>331</v>
      </c>
      <c r="F1736" s="18">
        <v>10</v>
      </c>
      <c r="G1736" s="20">
        <f t="shared" si="400"/>
        <v>0.92999999999999994</v>
      </c>
      <c r="H1736" s="20">
        <f t="shared" si="401"/>
        <v>101.07</v>
      </c>
      <c r="I1736" s="20">
        <f t="shared" si="389"/>
        <v>1020</v>
      </c>
      <c r="J1736" s="20">
        <v>35.880000000000003</v>
      </c>
      <c r="K1736" s="20">
        <v>4813.2</v>
      </c>
      <c r="L1736" s="20">
        <f t="shared" si="394"/>
        <v>1227.46</v>
      </c>
      <c r="M1736" s="138">
        <f t="shared" ca="1" si="402"/>
        <v>9.0661041133282779E-5</v>
      </c>
    </row>
    <row r="1737" spans="1:13" ht="39" customHeight="1" x14ac:dyDescent="0.2">
      <c r="A1737" s="137" t="s">
        <v>4608</v>
      </c>
      <c r="B1737" s="17" t="s">
        <v>3998</v>
      </c>
      <c r="C1737" s="18" t="s">
        <v>26</v>
      </c>
      <c r="D1737" s="16" t="s">
        <v>3999</v>
      </c>
      <c r="E1737" s="19" t="s">
        <v>169</v>
      </c>
      <c r="F1737" s="18">
        <v>180</v>
      </c>
      <c r="G1737" s="20">
        <f t="shared" si="400"/>
        <v>6.51</v>
      </c>
      <c r="H1737" s="20">
        <f t="shared" si="401"/>
        <v>6.51</v>
      </c>
      <c r="I1737" s="20">
        <f t="shared" si="389"/>
        <v>2343.6</v>
      </c>
      <c r="J1737" s="20">
        <v>35.880000000000003</v>
      </c>
      <c r="K1737" s="20">
        <v>4813.2</v>
      </c>
      <c r="L1737" s="20">
        <f t="shared" si="394"/>
        <v>2820.28</v>
      </c>
      <c r="M1737" s="138">
        <f t="shared" ca="1" si="402"/>
        <v>2.0830782354404605E-4</v>
      </c>
    </row>
    <row r="1738" spans="1:13" ht="24" customHeight="1" x14ac:dyDescent="0.2">
      <c r="A1738" s="136" t="s">
        <v>4609</v>
      </c>
      <c r="B1738" s="14"/>
      <c r="C1738" s="14"/>
      <c r="D1738" s="13" t="s">
        <v>4610</v>
      </c>
      <c r="E1738" s="14"/>
      <c r="F1738" s="14"/>
      <c r="G1738" s="14"/>
      <c r="H1738" s="14"/>
      <c r="I1738" s="14"/>
      <c r="J1738" s="15"/>
      <c r="K1738" s="15"/>
      <c r="L1738" s="21">
        <f>SUM(L1739:L1753)</f>
        <v>3753.3799999999997</v>
      </c>
      <c r="M1738" s="139">
        <f ca="1">SUM(M1739:M1753)</f>
        <v>2.7722723230805155E-4</v>
      </c>
    </row>
    <row r="1739" spans="1:13" ht="24" customHeight="1" x14ac:dyDescent="0.2">
      <c r="A1739" s="137" t="s">
        <v>4611</v>
      </c>
      <c r="B1739" s="17" t="s">
        <v>4612</v>
      </c>
      <c r="C1739" s="18" t="s">
        <v>15</v>
      </c>
      <c r="D1739" s="16" t="s">
        <v>4613</v>
      </c>
      <c r="E1739" s="19" t="s">
        <v>18</v>
      </c>
      <c r="F1739" s="18">
        <v>10</v>
      </c>
      <c r="G1739" s="20">
        <f t="shared" ref="G1739:G1753" si="403">VLOOKUP(A1739,ORCA,11,0)</f>
        <v>6.52</v>
      </c>
      <c r="H1739" s="20">
        <f t="shared" ref="H1739:H1753" si="404">VLOOKUP(A1739,ORCA,12,0)</f>
        <v>5.1300000000000008</v>
      </c>
      <c r="I1739" s="20">
        <f t="shared" si="389"/>
        <v>116.5</v>
      </c>
      <c r="J1739" s="20">
        <v>35.880000000000003</v>
      </c>
      <c r="K1739" s="20">
        <v>4813.2</v>
      </c>
      <c r="L1739" s="20">
        <f t="shared" si="394"/>
        <v>140.19</v>
      </c>
      <c r="M1739" s="138">
        <f t="shared" ref="M1739:M1753" ca="1" si="405">L1739/L$1838</f>
        <v>1.0354529969591606E-5</v>
      </c>
    </row>
    <row r="1740" spans="1:13" ht="24" customHeight="1" x14ac:dyDescent="0.2">
      <c r="A1740" s="137" t="s">
        <v>4614</v>
      </c>
      <c r="B1740" s="17" t="s">
        <v>4007</v>
      </c>
      <c r="C1740" s="18" t="s">
        <v>15</v>
      </c>
      <c r="D1740" s="16" t="s">
        <v>4008</v>
      </c>
      <c r="E1740" s="19" t="s">
        <v>18</v>
      </c>
      <c r="F1740" s="18">
        <v>4</v>
      </c>
      <c r="G1740" s="20">
        <f t="shared" si="403"/>
        <v>6.52</v>
      </c>
      <c r="H1740" s="20">
        <f t="shared" si="404"/>
        <v>6.6400000000000006</v>
      </c>
      <c r="I1740" s="20">
        <f t="shared" si="389"/>
        <v>52.64</v>
      </c>
      <c r="J1740" s="20">
        <v>35.880000000000003</v>
      </c>
      <c r="K1740" s="20">
        <v>4813.2</v>
      </c>
      <c r="L1740" s="20">
        <f t="shared" si="394"/>
        <v>63.34</v>
      </c>
      <c r="M1740" s="138">
        <f t="shared" ca="1" si="405"/>
        <v>4.6783360316280213E-6</v>
      </c>
    </row>
    <row r="1741" spans="1:13" ht="26.1" customHeight="1" x14ac:dyDescent="0.2">
      <c r="A1741" s="137" t="s">
        <v>4615</v>
      </c>
      <c r="B1741" s="17" t="s">
        <v>3968</v>
      </c>
      <c r="C1741" s="18" t="s">
        <v>15</v>
      </c>
      <c r="D1741" s="16" t="s">
        <v>3969</v>
      </c>
      <c r="E1741" s="19" t="s">
        <v>18</v>
      </c>
      <c r="F1741" s="18">
        <v>2</v>
      </c>
      <c r="G1741" s="20">
        <f t="shared" si="403"/>
        <v>16.32</v>
      </c>
      <c r="H1741" s="20">
        <f t="shared" si="404"/>
        <v>27.380000000000003</v>
      </c>
      <c r="I1741" s="20">
        <f t="shared" si="389"/>
        <v>87.4</v>
      </c>
      <c r="J1741" s="20">
        <v>35.880000000000003</v>
      </c>
      <c r="K1741" s="20">
        <v>4813.2</v>
      </c>
      <c r="L1741" s="20">
        <f t="shared" si="394"/>
        <v>105.17</v>
      </c>
      <c r="M1741" s="138">
        <f t="shared" ca="1" si="405"/>
        <v>7.7679286461370225E-6</v>
      </c>
    </row>
    <row r="1742" spans="1:13" ht="24" customHeight="1" x14ac:dyDescent="0.2">
      <c r="A1742" s="137" t="s">
        <v>4616</v>
      </c>
      <c r="B1742" s="17" t="s">
        <v>4617</v>
      </c>
      <c r="C1742" s="18" t="s">
        <v>15</v>
      </c>
      <c r="D1742" s="16" t="s">
        <v>4618</v>
      </c>
      <c r="E1742" s="19" t="s">
        <v>169</v>
      </c>
      <c r="F1742" s="18">
        <v>20</v>
      </c>
      <c r="G1742" s="20">
        <f t="shared" si="403"/>
        <v>4.4400000000000004</v>
      </c>
      <c r="H1742" s="20">
        <f t="shared" si="404"/>
        <v>8.34</v>
      </c>
      <c r="I1742" s="20">
        <f t="shared" si="389"/>
        <v>255.6</v>
      </c>
      <c r="J1742" s="20">
        <v>35.880000000000003</v>
      </c>
      <c r="K1742" s="20">
        <v>4813.2</v>
      </c>
      <c r="L1742" s="20">
        <f t="shared" si="394"/>
        <v>307.58</v>
      </c>
      <c r="M1742" s="138">
        <f t="shared" ca="1" si="405"/>
        <v>2.2718070675846965E-5</v>
      </c>
    </row>
    <row r="1743" spans="1:13" ht="26.1" customHeight="1" x14ac:dyDescent="0.2">
      <c r="A1743" s="137" t="s">
        <v>4619</v>
      </c>
      <c r="B1743" s="17" t="s">
        <v>3970</v>
      </c>
      <c r="C1743" s="18" t="s">
        <v>15</v>
      </c>
      <c r="D1743" s="16" t="s">
        <v>3971</v>
      </c>
      <c r="E1743" s="19" t="s">
        <v>18</v>
      </c>
      <c r="F1743" s="18">
        <v>1</v>
      </c>
      <c r="G1743" s="20">
        <f t="shared" si="403"/>
        <v>65.33</v>
      </c>
      <c r="H1743" s="20">
        <f t="shared" si="404"/>
        <v>214.36</v>
      </c>
      <c r="I1743" s="20">
        <f t="shared" si="389"/>
        <v>279.69</v>
      </c>
      <c r="J1743" s="20">
        <v>35.880000000000003</v>
      </c>
      <c r="K1743" s="20">
        <v>4813.2</v>
      </c>
      <c r="L1743" s="20">
        <f t="shared" si="394"/>
        <v>336.57</v>
      </c>
      <c r="M1743" s="138">
        <f t="shared" ca="1" si="405"/>
        <v>2.4859292045548518E-5</v>
      </c>
    </row>
    <row r="1744" spans="1:13" ht="26.1" customHeight="1" x14ac:dyDescent="0.2">
      <c r="A1744" s="137" t="s">
        <v>4620</v>
      </c>
      <c r="B1744" s="17" t="s">
        <v>3972</v>
      </c>
      <c r="C1744" s="18" t="s">
        <v>15</v>
      </c>
      <c r="D1744" s="16" t="s">
        <v>3973</v>
      </c>
      <c r="E1744" s="19" t="s">
        <v>169</v>
      </c>
      <c r="F1744" s="18">
        <v>4</v>
      </c>
      <c r="G1744" s="20">
        <f t="shared" si="403"/>
        <v>3.26</v>
      </c>
      <c r="H1744" s="20">
        <f t="shared" si="404"/>
        <v>65.179999999999993</v>
      </c>
      <c r="I1744" s="20">
        <f t="shared" si="389"/>
        <v>273.76</v>
      </c>
      <c r="J1744" s="20">
        <v>35.880000000000003</v>
      </c>
      <c r="K1744" s="20">
        <v>4813.2</v>
      </c>
      <c r="L1744" s="20">
        <f t="shared" si="394"/>
        <v>329.44</v>
      </c>
      <c r="M1744" s="138">
        <f t="shared" ca="1" si="405"/>
        <v>2.4332665334062763E-5</v>
      </c>
    </row>
    <row r="1745" spans="1:13" ht="24" customHeight="1" x14ac:dyDescent="0.2">
      <c r="A1745" s="137" t="s">
        <v>4621</v>
      </c>
      <c r="B1745" s="17" t="s">
        <v>4622</v>
      </c>
      <c r="C1745" s="18" t="s">
        <v>15</v>
      </c>
      <c r="D1745" s="16" t="s">
        <v>4623</v>
      </c>
      <c r="E1745" s="19" t="s">
        <v>54</v>
      </c>
      <c r="F1745" s="18">
        <v>2</v>
      </c>
      <c r="G1745" s="20">
        <f t="shared" si="403"/>
        <v>26.36</v>
      </c>
      <c r="H1745" s="20">
        <f t="shared" si="404"/>
        <v>40.17</v>
      </c>
      <c r="I1745" s="20">
        <f t="shared" si="389"/>
        <v>133.06</v>
      </c>
      <c r="J1745" s="20">
        <v>35.880000000000003</v>
      </c>
      <c r="K1745" s="20">
        <v>4813.2</v>
      </c>
      <c r="L1745" s="20">
        <f t="shared" si="394"/>
        <v>160.12</v>
      </c>
      <c r="M1745" s="138">
        <f t="shared" ca="1" si="405"/>
        <v>1.1826573498330893E-5</v>
      </c>
    </row>
    <row r="1746" spans="1:13" ht="26.1" customHeight="1" x14ac:dyDescent="0.2">
      <c r="A1746" s="137" t="s">
        <v>4624</v>
      </c>
      <c r="B1746" s="17" t="s">
        <v>4625</v>
      </c>
      <c r="C1746" s="18" t="s">
        <v>15</v>
      </c>
      <c r="D1746" s="16" t="s">
        <v>4626</v>
      </c>
      <c r="E1746" s="19" t="s">
        <v>18</v>
      </c>
      <c r="F1746" s="18">
        <v>1</v>
      </c>
      <c r="G1746" s="20">
        <f t="shared" si="403"/>
        <v>118.72</v>
      </c>
      <c r="H1746" s="20">
        <f t="shared" si="404"/>
        <v>786.9</v>
      </c>
      <c r="I1746" s="20">
        <f t="shared" si="389"/>
        <v>905.62</v>
      </c>
      <c r="J1746" s="20">
        <v>35.880000000000003</v>
      </c>
      <c r="K1746" s="20">
        <v>4813.2</v>
      </c>
      <c r="L1746" s="20">
        <f t="shared" si="394"/>
        <v>1089.82</v>
      </c>
      <c r="M1746" s="138">
        <f t="shared" ca="1" si="405"/>
        <v>8.0494855920253393E-5</v>
      </c>
    </row>
    <row r="1747" spans="1:13" ht="24" customHeight="1" x14ac:dyDescent="0.2">
      <c r="A1747" s="137" t="s">
        <v>4627</v>
      </c>
      <c r="B1747" s="17" t="s">
        <v>4628</v>
      </c>
      <c r="C1747" s="18" t="s">
        <v>15</v>
      </c>
      <c r="D1747" s="16" t="s">
        <v>4629</v>
      </c>
      <c r="E1747" s="19" t="s">
        <v>18</v>
      </c>
      <c r="F1747" s="18">
        <v>1</v>
      </c>
      <c r="G1747" s="20">
        <f t="shared" si="403"/>
        <v>88.19</v>
      </c>
      <c r="H1747" s="20">
        <f t="shared" si="404"/>
        <v>121.56</v>
      </c>
      <c r="I1747" s="20">
        <f t="shared" si="389"/>
        <v>209.75</v>
      </c>
      <c r="J1747" s="20">
        <v>35.880000000000003</v>
      </c>
      <c r="K1747" s="20">
        <v>4813.2</v>
      </c>
      <c r="L1747" s="20">
        <f t="shared" si="394"/>
        <v>252.41</v>
      </c>
      <c r="M1747" s="138">
        <f t="shared" ca="1" si="405"/>
        <v>1.8643176472106548E-5</v>
      </c>
    </row>
    <row r="1748" spans="1:13" ht="26.1" customHeight="1" x14ac:dyDescent="0.2">
      <c r="A1748" s="137" t="s">
        <v>4630</v>
      </c>
      <c r="B1748" s="17" t="s">
        <v>4631</v>
      </c>
      <c r="C1748" s="18" t="s">
        <v>15</v>
      </c>
      <c r="D1748" s="16" t="s">
        <v>4632</v>
      </c>
      <c r="E1748" s="19" t="s">
        <v>18</v>
      </c>
      <c r="F1748" s="18">
        <v>1</v>
      </c>
      <c r="G1748" s="20">
        <f t="shared" si="403"/>
        <v>78.39</v>
      </c>
      <c r="H1748" s="20">
        <f t="shared" si="404"/>
        <v>152.95999999999998</v>
      </c>
      <c r="I1748" s="20">
        <f t="shared" si="389"/>
        <v>231.35</v>
      </c>
      <c r="J1748" s="20">
        <v>35.880000000000003</v>
      </c>
      <c r="K1748" s="20">
        <v>4813.2</v>
      </c>
      <c r="L1748" s="20">
        <f t="shared" si="394"/>
        <v>278.39999999999998</v>
      </c>
      <c r="M1748" s="138">
        <f t="shared" ca="1" si="405"/>
        <v>2.0562815775264303E-5</v>
      </c>
    </row>
    <row r="1749" spans="1:13" ht="26.1" customHeight="1" x14ac:dyDescent="0.2">
      <c r="A1749" s="137" t="s">
        <v>4633</v>
      </c>
      <c r="B1749" s="17" t="s">
        <v>3921</v>
      </c>
      <c r="C1749" s="18" t="s">
        <v>15</v>
      </c>
      <c r="D1749" s="16" t="s">
        <v>3922</v>
      </c>
      <c r="E1749" s="19" t="s">
        <v>18</v>
      </c>
      <c r="F1749" s="18">
        <v>3</v>
      </c>
      <c r="G1749" s="20">
        <f t="shared" si="403"/>
        <v>32.659999999999997</v>
      </c>
      <c r="H1749" s="20">
        <f t="shared" si="404"/>
        <v>79.350000000000009</v>
      </c>
      <c r="I1749" s="20">
        <f t="shared" si="389"/>
        <v>336.03</v>
      </c>
      <c r="J1749" s="20">
        <v>35.880000000000003</v>
      </c>
      <c r="K1749" s="20">
        <v>4813.2</v>
      </c>
      <c r="L1749" s="20">
        <f t="shared" si="394"/>
        <v>404.37</v>
      </c>
      <c r="M1749" s="138">
        <f t="shared" ca="1" si="405"/>
        <v>2.9867046749438316E-5</v>
      </c>
    </row>
    <row r="1750" spans="1:13" ht="24" customHeight="1" x14ac:dyDescent="0.2">
      <c r="A1750" s="137" t="s">
        <v>4634</v>
      </c>
      <c r="B1750" s="17" t="s">
        <v>3933</v>
      </c>
      <c r="C1750" s="18" t="s">
        <v>15</v>
      </c>
      <c r="D1750" s="16" t="s">
        <v>3934</v>
      </c>
      <c r="E1750" s="19" t="s">
        <v>169</v>
      </c>
      <c r="F1750" s="18">
        <v>2</v>
      </c>
      <c r="G1750" s="20">
        <f t="shared" si="403"/>
        <v>9.7899999999999991</v>
      </c>
      <c r="H1750" s="20">
        <f t="shared" si="404"/>
        <v>8.990000000000002</v>
      </c>
      <c r="I1750" s="20">
        <f t="shared" si="389"/>
        <v>37.56</v>
      </c>
      <c r="J1750" s="20">
        <v>35.880000000000003</v>
      </c>
      <c r="K1750" s="20">
        <v>4813.2</v>
      </c>
      <c r="L1750" s="20">
        <f t="shared" si="394"/>
        <v>45.19</v>
      </c>
      <c r="M1750" s="138">
        <f t="shared" ca="1" si="405"/>
        <v>3.337764529038053E-6</v>
      </c>
    </row>
    <row r="1751" spans="1:13" ht="39" customHeight="1" x14ac:dyDescent="0.2">
      <c r="A1751" s="137" t="s">
        <v>4635</v>
      </c>
      <c r="B1751" s="17" t="s">
        <v>4033</v>
      </c>
      <c r="C1751" s="18" t="s">
        <v>26</v>
      </c>
      <c r="D1751" s="16" t="s">
        <v>4034</v>
      </c>
      <c r="E1751" s="19" t="s">
        <v>169</v>
      </c>
      <c r="F1751" s="18">
        <v>10</v>
      </c>
      <c r="G1751" s="20">
        <f t="shared" si="403"/>
        <v>1</v>
      </c>
      <c r="H1751" s="20">
        <f t="shared" si="404"/>
        <v>1.5299999999999998</v>
      </c>
      <c r="I1751" s="20">
        <f t="shared" si="389"/>
        <v>25.3</v>
      </c>
      <c r="J1751" s="20">
        <v>35.880000000000003</v>
      </c>
      <c r="K1751" s="20">
        <v>4813.2</v>
      </c>
      <c r="L1751" s="20">
        <f t="shared" si="394"/>
        <v>30.44</v>
      </c>
      <c r="M1751" s="138">
        <f t="shared" ca="1" si="405"/>
        <v>2.2483193685310542E-6</v>
      </c>
    </row>
    <row r="1752" spans="1:13" ht="26.1" customHeight="1" x14ac:dyDescent="0.2">
      <c r="A1752" s="137" t="s">
        <v>4636</v>
      </c>
      <c r="B1752" s="17" t="s">
        <v>861</v>
      </c>
      <c r="C1752" s="18" t="s">
        <v>26</v>
      </c>
      <c r="D1752" s="16" t="s">
        <v>862</v>
      </c>
      <c r="E1752" s="19" t="s">
        <v>331</v>
      </c>
      <c r="F1752" s="18">
        <v>3</v>
      </c>
      <c r="G1752" s="20">
        <f t="shared" si="403"/>
        <v>2.88</v>
      </c>
      <c r="H1752" s="20">
        <f t="shared" si="404"/>
        <v>8.82</v>
      </c>
      <c r="I1752" s="20">
        <f t="shared" ref="I1752:I1753" si="406">TRUNC((G1752+H1752)*F1752,2)</f>
        <v>35.1</v>
      </c>
      <c r="J1752" s="20">
        <v>35.880000000000003</v>
      </c>
      <c r="K1752" s="20">
        <v>4813.2</v>
      </c>
      <c r="L1752" s="20">
        <f t="shared" si="394"/>
        <v>42.23</v>
      </c>
      <c r="M1752" s="138">
        <f t="shared" ca="1" si="405"/>
        <v>3.1191368900481738E-6</v>
      </c>
    </row>
    <row r="1753" spans="1:13" ht="26.1" customHeight="1" x14ac:dyDescent="0.2">
      <c r="A1753" s="137" t="s">
        <v>4637</v>
      </c>
      <c r="B1753" s="17" t="s">
        <v>853</v>
      </c>
      <c r="C1753" s="18" t="s">
        <v>26</v>
      </c>
      <c r="D1753" s="16" t="s">
        <v>854</v>
      </c>
      <c r="E1753" s="19" t="s">
        <v>331</v>
      </c>
      <c r="F1753" s="18">
        <v>2</v>
      </c>
      <c r="G1753" s="20">
        <f t="shared" si="403"/>
        <v>11.93</v>
      </c>
      <c r="H1753" s="20">
        <f t="shared" si="404"/>
        <v>57.919999999999995</v>
      </c>
      <c r="I1753" s="20">
        <f t="shared" si="406"/>
        <v>139.69999999999999</v>
      </c>
      <c r="J1753" s="20">
        <v>35.880000000000003</v>
      </c>
      <c r="K1753" s="20">
        <v>4813.2</v>
      </c>
      <c r="L1753" s="20">
        <f t="shared" si="394"/>
        <v>168.11</v>
      </c>
      <c r="M1753" s="138">
        <f t="shared" ca="1" si="405"/>
        <v>1.2416720402225873E-5</v>
      </c>
    </row>
    <row r="1754" spans="1:13" ht="24" customHeight="1" x14ac:dyDescent="0.2">
      <c r="A1754" s="136" t="s">
        <v>4690</v>
      </c>
      <c r="B1754" s="14"/>
      <c r="C1754" s="14"/>
      <c r="D1754" s="13" t="s">
        <v>4691</v>
      </c>
      <c r="E1754" s="14"/>
      <c r="F1754" s="14"/>
      <c r="G1754" s="14"/>
      <c r="H1754" s="14"/>
      <c r="I1754" s="14"/>
      <c r="J1754" s="15"/>
      <c r="K1754" s="15"/>
      <c r="L1754" s="21">
        <f>L1755</f>
        <v>16637.310000000005</v>
      </c>
      <c r="M1754" s="139">
        <f ca="1">M1755</f>
        <v>1.2288431771765899E-3</v>
      </c>
    </row>
    <row r="1755" spans="1:13" ht="24" customHeight="1" x14ac:dyDescent="0.2">
      <c r="A1755" s="140" t="s">
        <v>4692</v>
      </c>
      <c r="B1755" s="24"/>
      <c r="C1755" s="24"/>
      <c r="D1755" s="23" t="s">
        <v>4693</v>
      </c>
      <c r="E1755" s="24"/>
      <c r="F1755" s="24"/>
      <c r="G1755" s="24"/>
      <c r="H1755" s="24"/>
      <c r="I1755" s="24"/>
      <c r="J1755" s="25"/>
      <c r="K1755" s="25"/>
      <c r="L1755" s="26">
        <f>SUM(L1756:L1783)</f>
        <v>16637.310000000005</v>
      </c>
      <c r="M1755" s="141">
        <f ca="1">SUM(M1756:M1783)</f>
        <v>1.2288431771765899E-3</v>
      </c>
    </row>
    <row r="1756" spans="1:13" ht="26.1" customHeight="1" x14ac:dyDescent="0.2">
      <c r="A1756" s="137" t="s">
        <v>4694</v>
      </c>
      <c r="B1756" s="17" t="s">
        <v>4695</v>
      </c>
      <c r="C1756" s="18" t="s">
        <v>15</v>
      </c>
      <c r="D1756" s="16" t="s">
        <v>4696</v>
      </c>
      <c r="E1756" s="19" t="s">
        <v>18</v>
      </c>
      <c r="F1756" s="18">
        <v>1</v>
      </c>
      <c r="G1756" s="20">
        <f t="shared" ref="G1756:G1783" si="407">VLOOKUP(A1756,ORCA,11,0)</f>
        <v>2415.6799999999998</v>
      </c>
      <c r="H1756" s="20">
        <f t="shared" ref="H1756:H1783" si="408">VLOOKUP(A1756,ORCA,12,0)</f>
        <v>4950.9500000000007</v>
      </c>
      <c r="I1756" s="20">
        <f t="shared" ref="I1756:I1783" si="409">TRUNC((G1756+H1756)*F1756,2)</f>
        <v>7366.63</v>
      </c>
      <c r="J1756" s="20">
        <v>35.880000000000003</v>
      </c>
      <c r="K1756" s="20">
        <v>4813.2</v>
      </c>
      <c r="L1756" s="20">
        <f t="shared" ref="L1756:L1783" si="410">TRUNC((I1756*(1+$M$6)),2)</f>
        <v>8865</v>
      </c>
      <c r="M1756" s="138">
        <f t="shared" ref="M1756:M1779" ca="1" si="411">L1756/L$1838</f>
        <v>6.5477500663691836E-4</v>
      </c>
    </row>
    <row r="1757" spans="1:13" ht="26.1" customHeight="1" x14ac:dyDescent="0.2">
      <c r="A1757" s="137" t="s">
        <v>4697</v>
      </c>
      <c r="B1757" s="17" t="s">
        <v>4698</v>
      </c>
      <c r="C1757" s="18" t="s">
        <v>15</v>
      </c>
      <c r="D1757" s="16" t="s">
        <v>4699</v>
      </c>
      <c r="E1757" s="19" t="s">
        <v>54</v>
      </c>
      <c r="F1757" s="18">
        <v>3</v>
      </c>
      <c r="G1757" s="20">
        <f t="shared" si="407"/>
        <v>5.2200000000000006</v>
      </c>
      <c r="H1757" s="20">
        <f t="shared" si="408"/>
        <v>31.07</v>
      </c>
      <c r="I1757" s="20">
        <f t="shared" si="409"/>
        <v>108.87</v>
      </c>
      <c r="J1757" s="20">
        <v>35.880000000000003</v>
      </c>
      <c r="K1757" s="20">
        <v>4813.2</v>
      </c>
      <c r="L1757" s="20">
        <f t="shared" si="410"/>
        <v>131.01</v>
      </c>
      <c r="M1757" s="138">
        <f t="shared" ca="1" si="411"/>
        <v>9.6764888459675883E-6</v>
      </c>
    </row>
    <row r="1758" spans="1:13" ht="26.1" customHeight="1" x14ac:dyDescent="0.2">
      <c r="A1758" s="137" t="s">
        <v>4700</v>
      </c>
      <c r="B1758" s="17" t="s">
        <v>4701</v>
      </c>
      <c r="C1758" s="18" t="s">
        <v>15</v>
      </c>
      <c r="D1758" s="16" t="s">
        <v>4702</v>
      </c>
      <c r="E1758" s="19" t="s">
        <v>18</v>
      </c>
      <c r="F1758" s="18">
        <v>2</v>
      </c>
      <c r="G1758" s="20">
        <f t="shared" si="407"/>
        <v>5.2200000000000006</v>
      </c>
      <c r="H1758" s="20">
        <f t="shared" si="408"/>
        <v>7.0499999999999989</v>
      </c>
      <c r="I1758" s="20">
        <f t="shared" si="409"/>
        <v>24.54</v>
      </c>
      <c r="J1758" s="20">
        <v>35.880000000000003</v>
      </c>
      <c r="K1758" s="20">
        <v>4813.2</v>
      </c>
      <c r="L1758" s="20">
        <f t="shared" si="410"/>
        <v>29.53</v>
      </c>
      <c r="M1758" s="138">
        <f t="shared" ca="1" si="411"/>
        <v>2.1811061416794359E-6</v>
      </c>
    </row>
    <row r="1759" spans="1:13" ht="26.1" customHeight="1" x14ac:dyDescent="0.2">
      <c r="A1759" s="137" t="s">
        <v>4703</v>
      </c>
      <c r="B1759" s="17" t="s">
        <v>4704</v>
      </c>
      <c r="C1759" s="18" t="s">
        <v>15</v>
      </c>
      <c r="D1759" s="16" t="s">
        <v>4705</v>
      </c>
      <c r="E1759" s="19" t="s">
        <v>18</v>
      </c>
      <c r="F1759" s="18">
        <v>6</v>
      </c>
      <c r="G1759" s="20">
        <f t="shared" si="407"/>
        <v>5.2200000000000006</v>
      </c>
      <c r="H1759" s="20">
        <f t="shared" si="408"/>
        <v>6.59</v>
      </c>
      <c r="I1759" s="20">
        <f t="shared" si="409"/>
        <v>70.86</v>
      </c>
      <c r="J1759" s="20">
        <v>35.880000000000003</v>
      </c>
      <c r="K1759" s="20">
        <v>4813.2</v>
      </c>
      <c r="L1759" s="20">
        <f t="shared" si="410"/>
        <v>85.27</v>
      </c>
      <c r="M1759" s="138">
        <f t="shared" ca="1" si="411"/>
        <v>6.2981009380631723E-6</v>
      </c>
    </row>
    <row r="1760" spans="1:13" ht="26.1" customHeight="1" x14ac:dyDescent="0.2">
      <c r="A1760" s="137" t="s">
        <v>4706</v>
      </c>
      <c r="B1760" s="17" t="s">
        <v>4707</v>
      </c>
      <c r="C1760" s="18" t="s">
        <v>15</v>
      </c>
      <c r="D1760" s="16" t="s">
        <v>4708</v>
      </c>
      <c r="E1760" s="19" t="s">
        <v>18</v>
      </c>
      <c r="F1760" s="18">
        <v>3</v>
      </c>
      <c r="G1760" s="20">
        <f t="shared" si="407"/>
        <v>14.1</v>
      </c>
      <c r="H1760" s="20">
        <f t="shared" si="408"/>
        <v>130.36000000000001</v>
      </c>
      <c r="I1760" s="20">
        <f t="shared" si="409"/>
        <v>433.38</v>
      </c>
      <c r="J1760" s="20">
        <v>35.880000000000003</v>
      </c>
      <c r="K1760" s="20">
        <v>4813.2</v>
      </c>
      <c r="L1760" s="20">
        <f t="shared" si="410"/>
        <v>521.52</v>
      </c>
      <c r="M1760" s="138">
        <f t="shared" ca="1" si="411"/>
        <v>3.8519826447973562E-5</v>
      </c>
    </row>
    <row r="1761" spans="1:13" ht="26.1" customHeight="1" x14ac:dyDescent="0.2">
      <c r="A1761" s="137" t="s">
        <v>4709</v>
      </c>
      <c r="B1761" s="17" t="s">
        <v>4710</v>
      </c>
      <c r="C1761" s="18" t="s">
        <v>15</v>
      </c>
      <c r="D1761" s="16" t="s">
        <v>4711</v>
      </c>
      <c r="E1761" s="19" t="s">
        <v>54</v>
      </c>
      <c r="F1761" s="18">
        <v>1</v>
      </c>
      <c r="G1761" s="20">
        <f t="shared" si="407"/>
        <v>12.02</v>
      </c>
      <c r="H1761" s="20">
        <f t="shared" si="408"/>
        <v>15.29</v>
      </c>
      <c r="I1761" s="20">
        <f t="shared" si="409"/>
        <v>27.31</v>
      </c>
      <c r="J1761" s="20">
        <v>35.880000000000003</v>
      </c>
      <c r="K1761" s="20">
        <v>4813.2</v>
      </c>
      <c r="L1761" s="20">
        <f t="shared" si="410"/>
        <v>32.86</v>
      </c>
      <c r="M1761" s="138">
        <f t="shared" ca="1" si="411"/>
        <v>2.4270622355430497E-6</v>
      </c>
    </row>
    <row r="1762" spans="1:13" ht="26.1" customHeight="1" x14ac:dyDescent="0.2">
      <c r="A1762" s="137" t="s">
        <v>4712</v>
      </c>
      <c r="B1762" s="17" t="s">
        <v>4713</v>
      </c>
      <c r="C1762" s="18" t="s">
        <v>15</v>
      </c>
      <c r="D1762" s="16" t="s">
        <v>4714</v>
      </c>
      <c r="E1762" s="19" t="s">
        <v>18</v>
      </c>
      <c r="F1762" s="18">
        <v>1</v>
      </c>
      <c r="G1762" s="20">
        <f t="shared" si="407"/>
        <v>5.2200000000000006</v>
      </c>
      <c r="H1762" s="20">
        <f t="shared" si="408"/>
        <v>23.1</v>
      </c>
      <c r="I1762" s="20">
        <f t="shared" si="409"/>
        <v>28.32</v>
      </c>
      <c r="J1762" s="20">
        <v>35.880000000000003</v>
      </c>
      <c r="K1762" s="20">
        <v>4813.2</v>
      </c>
      <c r="L1762" s="20">
        <f t="shared" si="410"/>
        <v>34.08</v>
      </c>
      <c r="M1762" s="138">
        <f t="shared" ca="1" si="411"/>
        <v>2.5171722759375271E-6</v>
      </c>
    </row>
    <row r="1763" spans="1:13" ht="26.1" customHeight="1" x14ac:dyDescent="0.2">
      <c r="A1763" s="137" t="s">
        <v>4715</v>
      </c>
      <c r="B1763" s="17" t="s">
        <v>1930</v>
      </c>
      <c r="C1763" s="18" t="s">
        <v>15</v>
      </c>
      <c r="D1763" s="16" t="s">
        <v>1931</v>
      </c>
      <c r="E1763" s="19" t="s">
        <v>18</v>
      </c>
      <c r="F1763" s="18">
        <v>1</v>
      </c>
      <c r="G1763" s="20">
        <f t="shared" si="407"/>
        <v>13.95</v>
      </c>
      <c r="H1763" s="20">
        <f t="shared" si="408"/>
        <v>158.27000000000001</v>
      </c>
      <c r="I1763" s="20">
        <f t="shared" si="409"/>
        <v>172.22</v>
      </c>
      <c r="J1763" s="20">
        <v>35.880000000000003</v>
      </c>
      <c r="K1763" s="20">
        <v>4813.2</v>
      </c>
      <c r="L1763" s="20">
        <f t="shared" si="410"/>
        <v>207.24</v>
      </c>
      <c r="M1763" s="138">
        <f t="shared" ca="1" si="411"/>
        <v>1.5306889156845457E-5</v>
      </c>
    </row>
    <row r="1764" spans="1:13" ht="24" customHeight="1" x14ac:dyDescent="0.2">
      <c r="A1764" s="137" t="s">
        <v>4716</v>
      </c>
      <c r="B1764" s="17" t="s">
        <v>869</v>
      </c>
      <c r="C1764" s="18" t="s">
        <v>15</v>
      </c>
      <c r="D1764" s="16" t="s">
        <v>870</v>
      </c>
      <c r="E1764" s="19" t="s">
        <v>18</v>
      </c>
      <c r="F1764" s="18">
        <v>4</v>
      </c>
      <c r="G1764" s="20">
        <f t="shared" si="407"/>
        <v>0.32</v>
      </c>
      <c r="H1764" s="20">
        <f t="shared" si="408"/>
        <v>1.28</v>
      </c>
      <c r="I1764" s="20">
        <f t="shared" si="409"/>
        <v>6.4</v>
      </c>
      <c r="J1764" s="20">
        <v>35.880000000000003</v>
      </c>
      <c r="K1764" s="20">
        <v>4813.2</v>
      </c>
      <c r="L1764" s="20">
        <f t="shared" si="410"/>
        <v>7.7</v>
      </c>
      <c r="M1764" s="138">
        <f t="shared" ca="1" si="411"/>
        <v>5.6872730412907744E-7</v>
      </c>
    </row>
    <row r="1765" spans="1:13" ht="24" customHeight="1" x14ac:dyDescent="0.2">
      <c r="A1765" s="137" t="s">
        <v>4717</v>
      </c>
      <c r="B1765" s="17" t="s">
        <v>4718</v>
      </c>
      <c r="C1765" s="18" t="s">
        <v>15</v>
      </c>
      <c r="D1765" s="16" t="s">
        <v>4719</v>
      </c>
      <c r="E1765" s="19" t="s">
        <v>18</v>
      </c>
      <c r="F1765" s="18">
        <v>8</v>
      </c>
      <c r="G1765" s="20">
        <f t="shared" si="407"/>
        <v>0.92</v>
      </c>
      <c r="H1765" s="20">
        <f t="shared" si="408"/>
        <v>0.49999999999999989</v>
      </c>
      <c r="I1765" s="20">
        <f t="shared" si="409"/>
        <v>11.36</v>
      </c>
      <c r="J1765" s="20">
        <v>35.880000000000003</v>
      </c>
      <c r="K1765" s="20">
        <v>4813.2</v>
      </c>
      <c r="L1765" s="20">
        <f t="shared" si="410"/>
        <v>13.67</v>
      </c>
      <c r="M1765" s="138">
        <f t="shared" ca="1" si="411"/>
        <v>1.0096756165512322E-6</v>
      </c>
    </row>
    <row r="1766" spans="1:13" ht="24" customHeight="1" x14ac:dyDescent="0.2">
      <c r="A1766" s="137" t="s">
        <v>4720</v>
      </c>
      <c r="B1766" s="17" t="s">
        <v>4721</v>
      </c>
      <c r="C1766" s="18" t="s">
        <v>15</v>
      </c>
      <c r="D1766" s="16" t="s">
        <v>4722</v>
      </c>
      <c r="E1766" s="19" t="s">
        <v>18</v>
      </c>
      <c r="F1766" s="18">
        <v>8</v>
      </c>
      <c r="G1766" s="20">
        <f t="shared" si="407"/>
        <v>0.65</v>
      </c>
      <c r="H1766" s="20">
        <f t="shared" si="408"/>
        <v>0.39</v>
      </c>
      <c r="I1766" s="20">
        <f t="shared" si="409"/>
        <v>8.32</v>
      </c>
      <c r="J1766" s="20">
        <v>35.880000000000003</v>
      </c>
      <c r="K1766" s="20">
        <v>4813.2</v>
      </c>
      <c r="L1766" s="20">
        <f t="shared" si="410"/>
        <v>10.01</v>
      </c>
      <c r="M1766" s="138">
        <f t="shared" ca="1" si="411"/>
        <v>7.3934549536780058E-7</v>
      </c>
    </row>
    <row r="1767" spans="1:13" ht="51.95" customHeight="1" x14ac:dyDescent="0.2">
      <c r="A1767" s="137" t="s">
        <v>4723</v>
      </c>
      <c r="B1767" s="17" t="s">
        <v>4724</v>
      </c>
      <c r="C1767" s="18" t="s">
        <v>15</v>
      </c>
      <c r="D1767" s="16" t="s">
        <v>4725</v>
      </c>
      <c r="E1767" s="19" t="s">
        <v>18</v>
      </c>
      <c r="F1767" s="18">
        <v>2</v>
      </c>
      <c r="G1767" s="20">
        <f t="shared" si="407"/>
        <v>9.129999999999999</v>
      </c>
      <c r="H1767" s="20">
        <f t="shared" si="408"/>
        <v>23.69</v>
      </c>
      <c r="I1767" s="20">
        <f t="shared" si="409"/>
        <v>65.64</v>
      </c>
      <c r="J1767" s="20">
        <v>35.880000000000003</v>
      </c>
      <c r="K1767" s="20">
        <v>4813.2</v>
      </c>
      <c r="L1767" s="20">
        <f t="shared" si="410"/>
        <v>78.989999999999995</v>
      </c>
      <c r="M1767" s="138">
        <f t="shared" ca="1" si="411"/>
        <v>5.8342558120981588E-6</v>
      </c>
    </row>
    <row r="1768" spans="1:13" ht="65.099999999999994" customHeight="1" x14ac:dyDescent="0.2">
      <c r="A1768" s="137" t="s">
        <v>4726</v>
      </c>
      <c r="B1768" s="17" t="s">
        <v>4727</v>
      </c>
      <c r="C1768" s="18" t="s">
        <v>15</v>
      </c>
      <c r="D1768" s="16" t="s">
        <v>4728</v>
      </c>
      <c r="E1768" s="19" t="s">
        <v>18</v>
      </c>
      <c r="F1768" s="18">
        <v>1</v>
      </c>
      <c r="G1768" s="20">
        <f t="shared" si="407"/>
        <v>8.5400000000000009</v>
      </c>
      <c r="H1768" s="20">
        <f t="shared" si="408"/>
        <v>7.7899999999999974</v>
      </c>
      <c r="I1768" s="20">
        <f t="shared" si="409"/>
        <v>16.329999999999998</v>
      </c>
      <c r="J1768" s="20">
        <v>35.880000000000003</v>
      </c>
      <c r="K1768" s="20">
        <v>4813.2</v>
      </c>
      <c r="L1768" s="20">
        <f t="shared" si="410"/>
        <v>19.649999999999999</v>
      </c>
      <c r="M1768" s="138">
        <f t="shared" ca="1" si="411"/>
        <v>1.4513625358618663E-6</v>
      </c>
    </row>
    <row r="1769" spans="1:13" ht="26.1" customHeight="1" x14ac:dyDescent="0.2">
      <c r="A1769" s="137" t="s">
        <v>4729</v>
      </c>
      <c r="B1769" s="17" t="s">
        <v>925</v>
      </c>
      <c r="C1769" s="18" t="s">
        <v>15</v>
      </c>
      <c r="D1769" s="16" t="s">
        <v>926</v>
      </c>
      <c r="E1769" s="19" t="s">
        <v>17</v>
      </c>
      <c r="F1769" s="18">
        <v>5.46</v>
      </c>
      <c r="G1769" s="20">
        <f t="shared" si="407"/>
        <v>11.21</v>
      </c>
      <c r="H1769" s="20">
        <f t="shared" si="408"/>
        <v>20.65</v>
      </c>
      <c r="I1769" s="20">
        <f t="shared" si="409"/>
        <v>173.95</v>
      </c>
      <c r="J1769" s="20">
        <v>35.880000000000003</v>
      </c>
      <c r="K1769" s="20">
        <v>4813.2</v>
      </c>
      <c r="L1769" s="20">
        <f t="shared" si="410"/>
        <v>209.33</v>
      </c>
      <c r="M1769" s="138">
        <f t="shared" ca="1" si="411"/>
        <v>1.5461257996537633E-5</v>
      </c>
    </row>
    <row r="1770" spans="1:13" ht="39" customHeight="1" x14ac:dyDescent="0.2">
      <c r="A1770" s="137" t="s">
        <v>4730</v>
      </c>
      <c r="B1770" s="17" t="s">
        <v>4731</v>
      </c>
      <c r="C1770" s="18" t="s">
        <v>26</v>
      </c>
      <c r="D1770" s="16" t="s">
        <v>4732</v>
      </c>
      <c r="E1770" s="19" t="s">
        <v>331</v>
      </c>
      <c r="F1770" s="18">
        <v>6</v>
      </c>
      <c r="G1770" s="20">
        <f t="shared" si="407"/>
        <v>7.23</v>
      </c>
      <c r="H1770" s="20">
        <f t="shared" si="408"/>
        <v>5.6099999999999994</v>
      </c>
      <c r="I1770" s="20">
        <f t="shared" si="409"/>
        <v>77.040000000000006</v>
      </c>
      <c r="J1770" s="20">
        <v>35.880000000000003</v>
      </c>
      <c r="K1770" s="20">
        <v>4813.2</v>
      </c>
      <c r="L1770" s="20">
        <f t="shared" si="410"/>
        <v>92.7</v>
      </c>
      <c r="M1770" s="138">
        <f t="shared" ca="1" si="411"/>
        <v>6.8468858562033091E-6</v>
      </c>
    </row>
    <row r="1771" spans="1:13" ht="51.95" customHeight="1" x14ac:dyDescent="0.2">
      <c r="A1771" s="137" t="s">
        <v>4733</v>
      </c>
      <c r="B1771" s="17" t="s">
        <v>4734</v>
      </c>
      <c r="C1771" s="18" t="s">
        <v>26</v>
      </c>
      <c r="D1771" s="16" t="s">
        <v>4735</v>
      </c>
      <c r="E1771" s="19" t="s">
        <v>169</v>
      </c>
      <c r="F1771" s="18">
        <v>39</v>
      </c>
      <c r="G1771" s="20">
        <f t="shared" si="407"/>
        <v>12.42</v>
      </c>
      <c r="H1771" s="20">
        <f t="shared" si="408"/>
        <v>25.39</v>
      </c>
      <c r="I1771" s="20">
        <f t="shared" si="409"/>
        <v>1474.59</v>
      </c>
      <c r="J1771" s="20">
        <v>35.880000000000003</v>
      </c>
      <c r="K1771" s="20">
        <v>4813.2</v>
      </c>
      <c r="L1771" s="20">
        <f t="shared" si="410"/>
        <v>1774.52</v>
      </c>
      <c r="M1771" s="138">
        <f t="shared" ca="1" si="411"/>
        <v>1.3106726957443253E-4</v>
      </c>
    </row>
    <row r="1772" spans="1:13" ht="51.95" customHeight="1" x14ac:dyDescent="0.2">
      <c r="A1772" s="137" t="s">
        <v>4736</v>
      </c>
      <c r="B1772" s="17" t="s">
        <v>4737</v>
      </c>
      <c r="C1772" s="18" t="s">
        <v>26</v>
      </c>
      <c r="D1772" s="16" t="s">
        <v>4738</v>
      </c>
      <c r="E1772" s="19" t="s">
        <v>331</v>
      </c>
      <c r="F1772" s="18">
        <v>4</v>
      </c>
      <c r="G1772" s="20">
        <f t="shared" si="407"/>
        <v>18.61</v>
      </c>
      <c r="H1772" s="20">
        <f t="shared" si="408"/>
        <v>10.25</v>
      </c>
      <c r="I1772" s="20">
        <f t="shared" si="409"/>
        <v>115.44</v>
      </c>
      <c r="J1772" s="20">
        <v>35.880000000000003</v>
      </c>
      <c r="K1772" s="20">
        <v>4813.2</v>
      </c>
      <c r="L1772" s="20">
        <f t="shared" si="410"/>
        <v>138.91999999999999</v>
      </c>
      <c r="M1772" s="138">
        <f t="shared" ca="1" si="411"/>
        <v>1.026072689475473E-5</v>
      </c>
    </row>
    <row r="1773" spans="1:13" ht="26.1" customHeight="1" x14ac:dyDescent="0.2">
      <c r="A1773" s="137" t="s">
        <v>4739</v>
      </c>
      <c r="B1773" s="17" t="s">
        <v>4740</v>
      </c>
      <c r="C1773" s="18" t="s">
        <v>167</v>
      </c>
      <c r="D1773" s="16" t="s">
        <v>4741</v>
      </c>
      <c r="E1773" s="19" t="s">
        <v>331</v>
      </c>
      <c r="F1773" s="18">
        <v>1</v>
      </c>
      <c r="G1773" s="20">
        <f t="shared" si="407"/>
        <v>0</v>
      </c>
      <c r="H1773" s="20">
        <f t="shared" si="408"/>
        <v>21.39</v>
      </c>
      <c r="I1773" s="20">
        <f t="shared" si="409"/>
        <v>21.39</v>
      </c>
      <c r="J1773" s="20">
        <v>35.880000000000003</v>
      </c>
      <c r="K1773" s="20">
        <v>4813.2</v>
      </c>
      <c r="L1773" s="20">
        <f t="shared" si="410"/>
        <v>25.74</v>
      </c>
      <c r="M1773" s="138">
        <f t="shared" ca="1" si="411"/>
        <v>1.9011741309457729E-6</v>
      </c>
    </row>
    <row r="1774" spans="1:13" ht="24" customHeight="1" x14ac:dyDescent="0.2">
      <c r="A1774" s="137" t="s">
        <v>4742</v>
      </c>
      <c r="B1774" s="17" t="s">
        <v>4743</v>
      </c>
      <c r="C1774" s="18" t="s">
        <v>167</v>
      </c>
      <c r="D1774" s="16" t="s">
        <v>4744</v>
      </c>
      <c r="E1774" s="19" t="s">
        <v>18</v>
      </c>
      <c r="F1774" s="18">
        <v>4</v>
      </c>
      <c r="G1774" s="20">
        <f t="shared" si="407"/>
        <v>0</v>
      </c>
      <c r="H1774" s="20">
        <f t="shared" si="408"/>
        <v>29.43</v>
      </c>
      <c r="I1774" s="20">
        <f t="shared" si="409"/>
        <v>117.72</v>
      </c>
      <c r="J1774" s="20">
        <v>35.880000000000003</v>
      </c>
      <c r="K1774" s="20">
        <v>4813.2</v>
      </c>
      <c r="L1774" s="20">
        <f t="shared" si="410"/>
        <v>141.66</v>
      </c>
      <c r="M1774" s="138">
        <f t="shared" ca="1" si="411"/>
        <v>1.0463105182198066E-5</v>
      </c>
    </row>
    <row r="1775" spans="1:13" ht="24" customHeight="1" x14ac:dyDescent="0.2">
      <c r="A1775" s="137" t="s">
        <v>4745</v>
      </c>
      <c r="B1775" s="17" t="s">
        <v>4746</v>
      </c>
      <c r="C1775" s="18" t="s">
        <v>167</v>
      </c>
      <c r="D1775" s="16" t="s">
        <v>4747</v>
      </c>
      <c r="E1775" s="19" t="s">
        <v>169</v>
      </c>
      <c r="F1775" s="18">
        <v>40</v>
      </c>
      <c r="G1775" s="20">
        <f t="shared" si="407"/>
        <v>0</v>
      </c>
      <c r="H1775" s="20">
        <f t="shared" si="408"/>
        <v>25.13</v>
      </c>
      <c r="I1775" s="20">
        <f t="shared" si="409"/>
        <v>1005.2</v>
      </c>
      <c r="J1775" s="20">
        <v>35.880000000000003</v>
      </c>
      <c r="K1775" s="20">
        <v>4813.2</v>
      </c>
      <c r="L1775" s="20">
        <f t="shared" si="410"/>
        <v>1209.6500000000001</v>
      </c>
      <c r="M1775" s="138">
        <f t="shared" ca="1" si="411"/>
        <v>8.9345582264901109E-5</v>
      </c>
    </row>
    <row r="1776" spans="1:13" ht="24" customHeight="1" x14ac:dyDescent="0.2">
      <c r="A1776" s="137" t="s">
        <v>4748</v>
      </c>
      <c r="B1776" s="17" t="s">
        <v>4749</v>
      </c>
      <c r="C1776" s="18" t="s">
        <v>167</v>
      </c>
      <c r="D1776" s="16" t="s">
        <v>4750</v>
      </c>
      <c r="E1776" s="19" t="s">
        <v>331</v>
      </c>
      <c r="F1776" s="18">
        <v>1</v>
      </c>
      <c r="G1776" s="20">
        <f t="shared" si="407"/>
        <v>0</v>
      </c>
      <c r="H1776" s="20">
        <f t="shared" si="408"/>
        <v>63.62</v>
      </c>
      <c r="I1776" s="20">
        <f t="shared" si="409"/>
        <v>63.62</v>
      </c>
      <c r="J1776" s="20">
        <v>35.880000000000003</v>
      </c>
      <c r="K1776" s="20">
        <v>4813.2</v>
      </c>
      <c r="L1776" s="20">
        <f t="shared" si="410"/>
        <v>76.56</v>
      </c>
      <c r="M1776" s="138">
        <f t="shared" ca="1" si="411"/>
        <v>5.6547743381976843E-6</v>
      </c>
    </row>
    <row r="1777" spans="1:13" ht="24" customHeight="1" x14ac:dyDescent="0.2">
      <c r="A1777" s="137" t="s">
        <v>4751</v>
      </c>
      <c r="B1777" s="17" t="s">
        <v>4752</v>
      </c>
      <c r="C1777" s="18" t="s">
        <v>167</v>
      </c>
      <c r="D1777" s="16" t="s">
        <v>4753</v>
      </c>
      <c r="E1777" s="19" t="s">
        <v>18</v>
      </c>
      <c r="F1777" s="18">
        <v>1</v>
      </c>
      <c r="G1777" s="20">
        <f t="shared" si="407"/>
        <v>0</v>
      </c>
      <c r="H1777" s="20">
        <f t="shared" si="408"/>
        <v>274.89999999999998</v>
      </c>
      <c r="I1777" s="20">
        <f t="shared" si="409"/>
        <v>274.89999999999998</v>
      </c>
      <c r="J1777" s="20">
        <v>35.880000000000003</v>
      </c>
      <c r="K1777" s="20">
        <v>4813.2</v>
      </c>
      <c r="L1777" s="20">
        <f t="shared" si="410"/>
        <v>330.81</v>
      </c>
      <c r="M1777" s="138">
        <f t="shared" ca="1" si="411"/>
        <v>2.4433854477784429E-5</v>
      </c>
    </row>
    <row r="1778" spans="1:13" ht="26.1" customHeight="1" x14ac:dyDescent="0.2">
      <c r="A1778" s="137" t="s">
        <v>4754</v>
      </c>
      <c r="B1778" s="17" t="s">
        <v>4755</v>
      </c>
      <c r="C1778" s="18" t="s">
        <v>167</v>
      </c>
      <c r="D1778" s="16" t="s">
        <v>4756</v>
      </c>
      <c r="E1778" s="19" t="s">
        <v>18</v>
      </c>
      <c r="F1778" s="18">
        <v>2</v>
      </c>
      <c r="G1778" s="20">
        <f t="shared" si="407"/>
        <v>0</v>
      </c>
      <c r="H1778" s="20">
        <f t="shared" si="408"/>
        <v>17.399999999999999</v>
      </c>
      <c r="I1778" s="20">
        <f t="shared" si="409"/>
        <v>34.799999999999997</v>
      </c>
      <c r="J1778" s="20">
        <v>35.880000000000003</v>
      </c>
      <c r="K1778" s="20">
        <v>4813.2</v>
      </c>
      <c r="L1778" s="20">
        <f t="shared" si="410"/>
        <v>41.87</v>
      </c>
      <c r="M1778" s="138">
        <f t="shared" ca="1" si="411"/>
        <v>3.0925470420629182E-6</v>
      </c>
    </row>
    <row r="1779" spans="1:13" ht="26.1" customHeight="1" x14ac:dyDescent="0.2">
      <c r="A1779" s="137" t="s">
        <v>4757</v>
      </c>
      <c r="B1779" s="17" t="s">
        <v>4758</v>
      </c>
      <c r="C1779" s="18" t="s">
        <v>167</v>
      </c>
      <c r="D1779" s="16" t="s">
        <v>4759</v>
      </c>
      <c r="E1779" s="19" t="s">
        <v>18</v>
      </c>
      <c r="F1779" s="18">
        <v>2</v>
      </c>
      <c r="G1779" s="20">
        <f t="shared" si="407"/>
        <v>0</v>
      </c>
      <c r="H1779" s="20">
        <f t="shared" si="408"/>
        <v>17.399999999999999</v>
      </c>
      <c r="I1779" s="20">
        <f t="shared" si="409"/>
        <v>34.799999999999997</v>
      </c>
      <c r="J1779" s="20">
        <v>35.880000000000003</v>
      </c>
      <c r="K1779" s="20">
        <v>4813.2</v>
      </c>
      <c r="L1779" s="20">
        <f t="shared" si="410"/>
        <v>41.87</v>
      </c>
      <c r="M1779" s="138">
        <f t="shared" ca="1" si="411"/>
        <v>3.0925470420629182E-6</v>
      </c>
    </row>
    <row r="1780" spans="1:13" ht="24" customHeight="1" x14ac:dyDescent="0.2">
      <c r="A1780" s="137" t="s">
        <v>4760</v>
      </c>
      <c r="B1780" s="17" t="s">
        <v>4761</v>
      </c>
      <c r="C1780" s="18" t="s">
        <v>167</v>
      </c>
      <c r="D1780" s="16" t="s">
        <v>4762</v>
      </c>
      <c r="E1780" s="19" t="s">
        <v>331</v>
      </c>
      <c r="F1780" s="18">
        <v>1</v>
      </c>
      <c r="G1780" s="20">
        <f t="shared" si="407"/>
        <v>0</v>
      </c>
      <c r="H1780" s="20">
        <f t="shared" si="408"/>
        <v>1470.19</v>
      </c>
      <c r="I1780" s="20">
        <f t="shared" si="409"/>
        <v>1470.19</v>
      </c>
      <c r="J1780" s="20">
        <v>35.880000000000003</v>
      </c>
      <c r="K1780" s="20">
        <v>4813.2</v>
      </c>
      <c r="L1780" s="20">
        <f t="shared" si="410"/>
        <v>1769.22</v>
      </c>
      <c r="M1780" s="138">
        <f t="shared" ref="M1780:M1783" ca="1" si="412">L1780/L$1838</f>
        <v>1.306758079235385E-4</v>
      </c>
    </row>
    <row r="1781" spans="1:13" ht="26.1" customHeight="1" x14ac:dyDescent="0.2">
      <c r="A1781" s="137" t="s">
        <v>4763</v>
      </c>
      <c r="B1781" s="17" t="s">
        <v>4764</v>
      </c>
      <c r="C1781" s="18" t="s">
        <v>167</v>
      </c>
      <c r="D1781" s="16" t="s">
        <v>4765</v>
      </c>
      <c r="E1781" s="19" t="s">
        <v>331</v>
      </c>
      <c r="F1781" s="18">
        <v>3</v>
      </c>
      <c r="G1781" s="20">
        <f t="shared" si="407"/>
        <v>32.659999999999997</v>
      </c>
      <c r="H1781" s="20">
        <f t="shared" si="408"/>
        <v>5.5300000000000011</v>
      </c>
      <c r="I1781" s="20">
        <f t="shared" si="409"/>
        <v>114.57</v>
      </c>
      <c r="J1781" s="20">
        <v>35.880000000000003</v>
      </c>
      <c r="K1781" s="20">
        <v>4813.2</v>
      </c>
      <c r="L1781" s="20">
        <f t="shared" si="410"/>
        <v>137.87</v>
      </c>
      <c r="M1781" s="138">
        <f t="shared" ca="1" si="412"/>
        <v>1.0183173171464404E-5</v>
      </c>
    </row>
    <row r="1782" spans="1:13" ht="24" customHeight="1" x14ac:dyDescent="0.2">
      <c r="A1782" s="137" t="s">
        <v>4766</v>
      </c>
      <c r="B1782" s="17" t="s">
        <v>4767</v>
      </c>
      <c r="C1782" s="18" t="s">
        <v>167</v>
      </c>
      <c r="D1782" s="16" t="s">
        <v>4768</v>
      </c>
      <c r="E1782" s="19" t="s">
        <v>331</v>
      </c>
      <c r="F1782" s="18">
        <v>4</v>
      </c>
      <c r="G1782" s="20">
        <f t="shared" si="407"/>
        <v>32.659999999999997</v>
      </c>
      <c r="H1782" s="20">
        <f t="shared" si="408"/>
        <v>7.0800000000000054</v>
      </c>
      <c r="I1782" s="20">
        <f t="shared" si="409"/>
        <v>158.96</v>
      </c>
      <c r="J1782" s="20">
        <v>35.880000000000003</v>
      </c>
      <c r="K1782" s="20">
        <v>4813.2</v>
      </c>
      <c r="L1782" s="20">
        <f t="shared" si="410"/>
        <v>191.29</v>
      </c>
      <c r="M1782" s="138">
        <f t="shared" ca="1" si="412"/>
        <v>1.4128811169720936E-5</v>
      </c>
    </row>
    <row r="1783" spans="1:13" ht="26.1" customHeight="1" x14ac:dyDescent="0.2">
      <c r="A1783" s="137" t="s">
        <v>4789</v>
      </c>
      <c r="B1783" s="17" t="s">
        <v>4790</v>
      </c>
      <c r="C1783" s="18" t="s">
        <v>167</v>
      </c>
      <c r="D1783" s="16" t="s">
        <v>4791</v>
      </c>
      <c r="E1783" s="19" t="s">
        <v>331</v>
      </c>
      <c r="F1783" s="18">
        <v>1</v>
      </c>
      <c r="G1783" s="20">
        <f t="shared" si="407"/>
        <v>0</v>
      </c>
      <c r="H1783" s="20">
        <f t="shared" si="408"/>
        <v>347.99</v>
      </c>
      <c r="I1783" s="20">
        <f t="shared" si="409"/>
        <v>347.99</v>
      </c>
      <c r="J1783" s="20">
        <v>35.880000000000003</v>
      </c>
      <c r="K1783" s="20">
        <v>4813.2</v>
      </c>
      <c r="L1783" s="20">
        <f t="shared" si="410"/>
        <v>418.77</v>
      </c>
      <c r="M1783" s="138">
        <f t="shared" ca="1" si="412"/>
        <v>3.0930640668848536E-5</v>
      </c>
    </row>
    <row r="1784" spans="1:13" ht="36" customHeight="1" x14ac:dyDescent="0.2">
      <c r="A1784" s="135" t="s">
        <v>1991</v>
      </c>
      <c r="B1784" s="11"/>
      <c r="C1784" s="11"/>
      <c r="D1784" s="10" t="s">
        <v>1992</v>
      </c>
      <c r="E1784" s="11"/>
      <c r="F1784" s="11"/>
      <c r="G1784" s="11"/>
      <c r="H1784" s="11"/>
      <c r="I1784" s="11"/>
      <c r="J1784" s="12"/>
      <c r="K1784" s="12"/>
      <c r="L1784" s="22">
        <f>SUM(L1785,L1791,L1811,L1828,L1836,L1807)</f>
        <v>1381167.49</v>
      </c>
      <c r="M1784" s="144">
        <f ca="1">SUM(M1785,M1791,M1811,M1828,M1836,M1807)</f>
        <v>0.10195993247093746</v>
      </c>
    </row>
    <row r="1785" spans="1:13" ht="39" customHeight="1" x14ac:dyDescent="0.2">
      <c r="A1785" s="136" t="s">
        <v>1993</v>
      </c>
      <c r="B1785" s="14"/>
      <c r="C1785" s="14"/>
      <c r="D1785" s="13" t="s">
        <v>1994</v>
      </c>
      <c r="E1785" s="14"/>
      <c r="F1785" s="14"/>
      <c r="G1785" s="14"/>
      <c r="H1785" s="14"/>
      <c r="I1785" s="14"/>
      <c r="J1785" s="15"/>
      <c r="K1785" s="15"/>
      <c r="L1785" s="21">
        <f>SUM(L1786:L1790)</f>
        <v>38577.5</v>
      </c>
      <c r="M1785" s="139">
        <f ca="1">SUM(M1786:M1790)</f>
        <v>2.849360724031102E-3</v>
      </c>
    </row>
    <row r="1786" spans="1:13" ht="34.5" customHeight="1" x14ac:dyDescent="0.2">
      <c r="A1786" s="137" t="s">
        <v>1995</v>
      </c>
      <c r="B1786" s="17" t="s">
        <v>1996</v>
      </c>
      <c r="C1786" s="18" t="s">
        <v>15</v>
      </c>
      <c r="D1786" s="16" t="s">
        <v>1997</v>
      </c>
      <c r="E1786" s="19" t="s">
        <v>17</v>
      </c>
      <c r="F1786" s="18">
        <v>1063.77</v>
      </c>
      <c r="G1786" s="20">
        <f>VLOOKUP(A1786,ORCA,11,0)</f>
        <v>5.0999999999999996</v>
      </c>
      <c r="H1786" s="20">
        <f>VLOOKUP(A1786,ORCA,12,0)</f>
        <v>13.020000000000001</v>
      </c>
      <c r="I1786" s="20">
        <f t="shared" ref="I1786:I1810" si="413">TRUNC((G1786+H1786)*F1786,2)</f>
        <v>19275.509999999998</v>
      </c>
      <c r="J1786" s="20">
        <v>35.880000000000003</v>
      </c>
      <c r="K1786" s="20">
        <v>4813.2</v>
      </c>
      <c r="L1786" s="20">
        <f t="shared" ref="L1786:L1810" si="414">TRUNC((I1786*(1+$M$6)),2)</f>
        <v>23196.14</v>
      </c>
      <c r="M1786" s="138">
        <f ca="1">L1786/L$1838</f>
        <v>1.7132828790130724E-3</v>
      </c>
    </row>
    <row r="1787" spans="1:13" ht="49.5" customHeight="1" x14ac:dyDescent="0.2">
      <c r="A1787" s="137" t="s">
        <v>3836</v>
      </c>
      <c r="B1787" s="17" t="s">
        <v>1998</v>
      </c>
      <c r="C1787" s="18" t="s">
        <v>15</v>
      </c>
      <c r="D1787" s="16" t="s">
        <v>1999</v>
      </c>
      <c r="E1787" s="19" t="s">
        <v>54</v>
      </c>
      <c r="F1787" s="18">
        <v>50</v>
      </c>
      <c r="G1787" s="20">
        <f>VLOOKUP(A1787,ORCA,11,0)</f>
        <v>26.4</v>
      </c>
      <c r="H1787" s="20">
        <f>VLOOKUP(A1787,ORCA,12,0)</f>
        <v>9.1499999999999986</v>
      </c>
      <c r="I1787" s="20">
        <f t="shared" si="413"/>
        <v>1777.5</v>
      </c>
      <c r="J1787" s="20">
        <v>35.880000000000003</v>
      </c>
      <c r="K1787" s="20">
        <v>4813.2</v>
      </c>
      <c r="L1787" s="20">
        <f t="shared" si="414"/>
        <v>2139.04</v>
      </c>
      <c r="M1787" s="138">
        <f ca="1">L1787/L$1838</f>
        <v>1.5799096787328076E-4</v>
      </c>
    </row>
    <row r="1788" spans="1:13" ht="26.1" customHeight="1" x14ac:dyDescent="0.2">
      <c r="A1788" s="137" t="s">
        <v>3837</v>
      </c>
      <c r="B1788" s="17" t="s">
        <v>2000</v>
      </c>
      <c r="C1788" s="18" t="s">
        <v>26</v>
      </c>
      <c r="D1788" s="16" t="s">
        <v>2001</v>
      </c>
      <c r="E1788" s="19" t="s">
        <v>331</v>
      </c>
      <c r="F1788" s="18">
        <v>10</v>
      </c>
      <c r="G1788" s="20">
        <f>VLOOKUP(A1788,ORCA,11,0)</f>
        <v>100.33</v>
      </c>
      <c r="H1788" s="20">
        <f>VLOOKUP(A1788,ORCA,12,0)</f>
        <v>199.48000000000002</v>
      </c>
      <c r="I1788" s="20">
        <f t="shared" si="413"/>
        <v>2998.1</v>
      </c>
      <c r="J1788" s="20">
        <v>35.880000000000003</v>
      </c>
      <c r="K1788" s="20">
        <v>4813.2</v>
      </c>
      <c r="L1788" s="20">
        <f t="shared" si="414"/>
        <v>3607.91</v>
      </c>
      <c r="M1788" s="138">
        <f ca="1">L1788/L$1838</f>
        <v>2.6648271790134283E-4</v>
      </c>
    </row>
    <row r="1789" spans="1:13" ht="37.5" customHeight="1" x14ac:dyDescent="0.2">
      <c r="A1789" s="137" t="s">
        <v>3838</v>
      </c>
      <c r="B1789" s="17" t="s">
        <v>2002</v>
      </c>
      <c r="C1789" s="18" t="s">
        <v>26</v>
      </c>
      <c r="D1789" s="16" t="s">
        <v>2003</v>
      </c>
      <c r="E1789" s="19" t="s">
        <v>331</v>
      </c>
      <c r="F1789" s="18">
        <v>50</v>
      </c>
      <c r="G1789" s="20">
        <f>VLOOKUP(A1789,ORCA,11,0)</f>
        <v>23.92</v>
      </c>
      <c r="H1789" s="20">
        <f>VLOOKUP(A1789,ORCA,12,0)</f>
        <v>80.36</v>
      </c>
      <c r="I1789" s="20">
        <f t="shared" si="413"/>
        <v>5214</v>
      </c>
      <c r="J1789" s="20">
        <v>35.880000000000003</v>
      </c>
      <c r="K1789" s="20">
        <v>4813.2</v>
      </c>
      <c r="L1789" s="20">
        <f t="shared" si="414"/>
        <v>6274.52</v>
      </c>
      <c r="M1789" s="138">
        <f ca="1">L1789/L$1838</f>
        <v>4.6344036939012718E-4</v>
      </c>
    </row>
    <row r="1790" spans="1:13" ht="39.75" customHeight="1" x14ac:dyDescent="0.2">
      <c r="A1790" s="137" t="s">
        <v>3839</v>
      </c>
      <c r="B1790" s="17" t="s">
        <v>2004</v>
      </c>
      <c r="C1790" s="18" t="s">
        <v>26</v>
      </c>
      <c r="D1790" s="16" t="s">
        <v>2005</v>
      </c>
      <c r="E1790" s="19" t="s">
        <v>331</v>
      </c>
      <c r="F1790" s="18">
        <v>50</v>
      </c>
      <c r="G1790" s="20">
        <f>VLOOKUP(A1790,ORCA,11,0)</f>
        <v>16.72</v>
      </c>
      <c r="H1790" s="20">
        <f>VLOOKUP(A1790,ORCA,12,0)</f>
        <v>39.120000000000005</v>
      </c>
      <c r="I1790" s="20">
        <f t="shared" si="413"/>
        <v>2792</v>
      </c>
      <c r="J1790" s="20">
        <v>35.880000000000003</v>
      </c>
      <c r="K1790" s="20">
        <v>4813.2</v>
      </c>
      <c r="L1790" s="20">
        <f t="shared" si="414"/>
        <v>3359.89</v>
      </c>
      <c r="M1790" s="138">
        <f ca="1">L1790/L$1838</f>
        <v>2.4816378985327868E-4</v>
      </c>
    </row>
    <row r="1791" spans="1:13" ht="24" customHeight="1" x14ac:dyDescent="0.2">
      <c r="A1791" s="136" t="s">
        <v>2006</v>
      </c>
      <c r="B1791" s="14"/>
      <c r="C1791" s="14"/>
      <c r="D1791" s="13" t="s">
        <v>2007</v>
      </c>
      <c r="E1791" s="14"/>
      <c r="F1791" s="14"/>
      <c r="G1791" s="14"/>
      <c r="H1791" s="14"/>
      <c r="I1791" s="14"/>
      <c r="J1791" s="15"/>
      <c r="K1791" s="15"/>
      <c r="L1791" s="21">
        <f>SUM(L1792:L1806)</f>
        <v>396215.96999999991</v>
      </c>
      <c r="M1791" s="139">
        <f ca="1">SUM(M1792:M1806)</f>
        <v>2.9264784476751616E-2</v>
      </c>
    </row>
    <row r="1792" spans="1:13" ht="51.95" customHeight="1" x14ac:dyDescent="0.2">
      <c r="A1792" s="137" t="s">
        <v>2008</v>
      </c>
      <c r="B1792" s="17" t="s">
        <v>2009</v>
      </c>
      <c r="C1792" s="18" t="s">
        <v>15</v>
      </c>
      <c r="D1792" s="16" t="s">
        <v>4679</v>
      </c>
      <c r="E1792" s="19" t="s">
        <v>17</v>
      </c>
      <c r="F1792" s="18">
        <v>237.39</v>
      </c>
      <c r="G1792" s="20">
        <f t="shared" ref="G1792:G1806" si="415">VLOOKUP(A1792,ORCA,11,0)</f>
        <v>16.47</v>
      </c>
      <c r="H1792" s="20">
        <f t="shared" ref="H1792:H1806" si="416">VLOOKUP(A1792,ORCA,12,0)</f>
        <v>282.87</v>
      </c>
      <c r="I1792" s="20">
        <f t="shared" si="413"/>
        <v>71060.320000000007</v>
      </c>
      <c r="J1792" s="20">
        <v>35.880000000000003</v>
      </c>
      <c r="K1792" s="20">
        <v>4813.2</v>
      </c>
      <c r="L1792" s="20">
        <f t="shared" si="414"/>
        <v>85513.98</v>
      </c>
      <c r="M1792" s="138">
        <f t="shared" ref="M1792:M1805" ca="1" si="417">L1792/L$1838</f>
        <v>6.3161214689282912E-3</v>
      </c>
    </row>
    <row r="1793" spans="1:13" ht="34.5" customHeight="1" x14ac:dyDescent="0.2">
      <c r="A1793" s="137" t="s">
        <v>2010</v>
      </c>
      <c r="B1793" s="17" t="s">
        <v>992</v>
      </c>
      <c r="C1793" s="18" t="s">
        <v>15</v>
      </c>
      <c r="D1793" s="16" t="s">
        <v>993</v>
      </c>
      <c r="E1793" s="19" t="s">
        <v>132</v>
      </c>
      <c r="F1793" s="18">
        <v>10.8</v>
      </c>
      <c r="G1793" s="20">
        <f t="shared" si="415"/>
        <v>16.47</v>
      </c>
      <c r="H1793" s="20">
        <f t="shared" si="416"/>
        <v>49.260000000000005</v>
      </c>
      <c r="I1793" s="20">
        <f t="shared" si="413"/>
        <v>709.88</v>
      </c>
      <c r="J1793" s="20">
        <v>35.880000000000003</v>
      </c>
      <c r="K1793" s="20">
        <v>4813.2</v>
      </c>
      <c r="L1793" s="20">
        <f t="shared" si="414"/>
        <v>854.26</v>
      </c>
      <c r="M1793" s="138">
        <f t="shared" ca="1" si="417"/>
        <v>6.3096232055234505E-5</v>
      </c>
    </row>
    <row r="1794" spans="1:13" ht="39" customHeight="1" x14ac:dyDescent="0.2">
      <c r="A1794" s="137" t="s">
        <v>2011</v>
      </c>
      <c r="B1794" s="17" t="s">
        <v>2012</v>
      </c>
      <c r="C1794" s="18" t="s">
        <v>167</v>
      </c>
      <c r="D1794" s="16" t="s">
        <v>2013</v>
      </c>
      <c r="E1794" s="19" t="s">
        <v>245</v>
      </c>
      <c r="F1794" s="18">
        <v>3</v>
      </c>
      <c r="G1794" s="20">
        <f t="shared" si="415"/>
        <v>0</v>
      </c>
      <c r="H1794" s="20">
        <f t="shared" si="416"/>
        <v>56500</v>
      </c>
      <c r="I1794" s="20">
        <f t="shared" si="413"/>
        <v>169500</v>
      </c>
      <c r="J1794" s="20">
        <v>35.880000000000003</v>
      </c>
      <c r="K1794" s="20">
        <v>4813.2</v>
      </c>
      <c r="L1794" s="20">
        <f t="shared" si="414"/>
        <v>203976.3</v>
      </c>
      <c r="M1794" s="138">
        <f t="shared" ca="1" si="417"/>
        <v>1.5065830026652459E-2</v>
      </c>
    </row>
    <row r="1795" spans="1:13" ht="35.25" customHeight="1" x14ac:dyDescent="0.2">
      <c r="A1795" s="137" t="s">
        <v>2014</v>
      </c>
      <c r="B1795" s="17" t="s">
        <v>2015</v>
      </c>
      <c r="C1795" s="18" t="s">
        <v>167</v>
      </c>
      <c r="D1795" s="16" t="s">
        <v>3608</v>
      </c>
      <c r="E1795" s="19" t="s">
        <v>180</v>
      </c>
      <c r="F1795" s="18">
        <v>111.93</v>
      </c>
      <c r="G1795" s="20">
        <f t="shared" si="415"/>
        <v>0</v>
      </c>
      <c r="H1795" s="20">
        <f t="shared" si="416"/>
        <v>11.53</v>
      </c>
      <c r="I1795" s="20">
        <f t="shared" si="413"/>
        <v>1290.55</v>
      </c>
      <c r="J1795" s="20">
        <v>35.880000000000003</v>
      </c>
      <c r="K1795" s="20">
        <v>4813.2</v>
      </c>
      <c r="L1795" s="20">
        <f t="shared" si="414"/>
        <v>1553.04</v>
      </c>
      <c r="M1795" s="138">
        <f t="shared" ca="1" si="417"/>
        <v>1.1470860420839252E-4</v>
      </c>
    </row>
    <row r="1796" spans="1:13" ht="35.25" customHeight="1" x14ac:dyDescent="0.2">
      <c r="A1796" s="137" t="s">
        <v>3598</v>
      </c>
      <c r="B1796" s="17" t="s">
        <v>2017</v>
      </c>
      <c r="C1796" s="18" t="s">
        <v>15</v>
      </c>
      <c r="D1796" s="16" t="s">
        <v>2018</v>
      </c>
      <c r="E1796" s="19" t="s">
        <v>54</v>
      </c>
      <c r="F1796" s="18">
        <v>30</v>
      </c>
      <c r="G1796" s="20">
        <f t="shared" si="415"/>
        <v>11.420000000000002</v>
      </c>
      <c r="H1796" s="20">
        <f t="shared" si="416"/>
        <v>124.63000000000001</v>
      </c>
      <c r="I1796" s="20">
        <f t="shared" si="413"/>
        <v>4081.5</v>
      </c>
      <c r="J1796" s="20">
        <v>35.880000000000003</v>
      </c>
      <c r="K1796" s="20">
        <v>4813.2</v>
      </c>
      <c r="L1796" s="20">
        <f t="shared" si="414"/>
        <v>4911.67</v>
      </c>
      <c r="M1796" s="138">
        <f t="shared" ca="1" si="417"/>
        <v>3.6277932959372284E-4</v>
      </c>
    </row>
    <row r="1797" spans="1:13" ht="35.25" customHeight="1" x14ac:dyDescent="0.2">
      <c r="A1797" s="137" t="s">
        <v>3599</v>
      </c>
      <c r="B1797" s="17" t="s">
        <v>2019</v>
      </c>
      <c r="C1797" s="18" t="s">
        <v>15</v>
      </c>
      <c r="D1797" s="16" t="s">
        <v>2020</v>
      </c>
      <c r="E1797" s="19" t="s">
        <v>54</v>
      </c>
      <c r="F1797" s="18">
        <v>42</v>
      </c>
      <c r="G1797" s="20">
        <f t="shared" si="415"/>
        <v>11.420000000000002</v>
      </c>
      <c r="H1797" s="20">
        <f t="shared" si="416"/>
        <v>85.09</v>
      </c>
      <c r="I1797" s="20">
        <f t="shared" si="413"/>
        <v>4053.42</v>
      </c>
      <c r="J1797" s="20">
        <v>35.880000000000003</v>
      </c>
      <c r="K1797" s="20">
        <v>4813.2</v>
      </c>
      <c r="L1797" s="20">
        <f t="shared" si="414"/>
        <v>4877.88</v>
      </c>
      <c r="M1797" s="138">
        <f t="shared" ca="1" si="417"/>
        <v>3.602835769175512E-4</v>
      </c>
    </row>
    <row r="1798" spans="1:13" ht="30.75" customHeight="1" x14ac:dyDescent="0.2">
      <c r="A1798" s="137" t="s">
        <v>3600</v>
      </c>
      <c r="B1798" s="17" t="s">
        <v>2021</v>
      </c>
      <c r="C1798" s="18" t="s">
        <v>15</v>
      </c>
      <c r="D1798" s="16" t="s">
        <v>2022</v>
      </c>
      <c r="E1798" s="19" t="s">
        <v>132</v>
      </c>
      <c r="F1798" s="18">
        <v>425</v>
      </c>
      <c r="G1798" s="20">
        <f t="shared" si="415"/>
        <v>1.33</v>
      </c>
      <c r="H1798" s="20">
        <f t="shared" si="416"/>
        <v>5.76</v>
      </c>
      <c r="I1798" s="20">
        <f t="shared" si="413"/>
        <v>3013.25</v>
      </c>
      <c r="J1798" s="20">
        <v>35.880000000000003</v>
      </c>
      <c r="K1798" s="20">
        <v>4813.2</v>
      </c>
      <c r="L1798" s="20">
        <f t="shared" si="414"/>
        <v>3626.14</v>
      </c>
      <c r="M1798" s="138">
        <f t="shared" ca="1" si="417"/>
        <v>2.6782919825904061E-4</v>
      </c>
    </row>
    <row r="1799" spans="1:13" ht="60.75" customHeight="1" x14ac:dyDescent="0.2">
      <c r="A1799" s="137" t="s">
        <v>3601</v>
      </c>
      <c r="B1799" s="17" t="s">
        <v>2023</v>
      </c>
      <c r="C1799" s="18" t="s">
        <v>167</v>
      </c>
      <c r="D1799" s="16" t="s">
        <v>2024</v>
      </c>
      <c r="E1799" s="19" t="s">
        <v>245</v>
      </c>
      <c r="F1799" s="18">
        <v>2</v>
      </c>
      <c r="G1799" s="20">
        <f t="shared" si="415"/>
        <v>0</v>
      </c>
      <c r="H1799" s="20">
        <f t="shared" si="416"/>
        <v>2232.04</v>
      </c>
      <c r="I1799" s="20">
        <f t="shared" si="413"/>
        <v>4464.08</v>
      </c>
      <c r="J1799" s="20">
        <v>35.880000000000003</v>
      </c>
      <c r="K1799" s="20">
        <v>4813.2</v>
      </c>
      <c r="L1799" s="20">
        <f t="shared" si="414"/>
        <v>5372.07</v>
      </c>
      <c r="M1799" s="138">
        <f t="shared" ca="1" si="417"/>
        <v>3.9678479073931074E-4</v>
      </c>
    </row>
    <row r="1800" spans="1:13" ht="50.25" customHeight="1" x14ac:dyDescent="0.2">
      <c r="A1800" s="137" t="s">
        <v>3602</v>
      </c>
      <c r="B1800" s="17" t="s">
        <v>2025</v>
      </c>
      <c r="C1800" s="18" t="s">
        <v>15</v>
      </c>
      <c r="D1800" s="16" t="s">
        <v>2026</v>
      </c>
      <c r="E1800" s="19" t="s">
        <v>17</v>
      </c>
      <c r="F1800" s="18">
        <v>269</v>
      </c>
      <c r="G1800" s="20">
        <f t="shared" si="415"/>
        <v>21.57</v>
      </c>
      <c r="H1800" s="20">
        <f t="shared" si="416"/>
        <v>202.20000000000002</v>
      </c>
      <c r="I1800" s="20">
        <f t="shared" si="413"/>
        <v>60194.13</v>
      </c>
      <c r="J1800" s="20">
        <v>35.880000000000003</v>
      </c>
      <c r="K1800" s="20">
        <v>4813.2</v>
      </c>
      <c r="L1800" s="20">
        <f t="shared" si="414"/>
        <v>72437.61</v>
      </c>
      <c r="M1800" s="138">
        <f t="shared" ca="1" si="417"/>
        <v>5.3502917730978575E-3</v>
      </c>
    </row>
    <row r="1801" spans="1:13" ht="26.1" customHeight="1" x14ac:dyDescent="0.2">
      <c r="A1801" s="137" t="s">
        <v>3603</v>
      </c>
      <c r="B1801" s="17" t="s">
        <v>2027</v>
      </c>
      <c r="C1801" s="18" t="s">
        <v>167</v>
      </c>
      <c r="D1801" s="16" t="s">
        <v>2028</v>
      </c>
      <c r="E1801" s="19" t="s">
        <v>331</v>
      </c>
      <c r="F1801" s="18">
        <v>1</v>
      </c>
      <c r="G1801" s="20">
        <f t="shared" si="415"/>
        <v>0</v>
      </c>
      <c r="H1801" s="20">
        <f t="shared" si="416"/>
        <v>45.12</v>
      </c>
      <c r="I1801" s="20">
        <f t="shared" si="413"/>
        <v>45.12</v>
      </c>
      <c r="J1801" s="20">
        <v>35.880000000000003</v>
      </c>
      <c r="K1801" s="20">
        <v>4813.2</v>
      </c>
      <c r="L1801" s="20">
        <f t="shared" si="414"/>
        <v>54.29</v>
      </c>
      <c r="M1801" s="138">
        <f t="shared" ca="1" si="417"/>
        <v>4.0098967975542353E-6</v>
      </c>
    </row>
    <row r="1802" spans="1:13" ht="39" customHeight="1" x14ac:dyDescent="0.2">
      <c r="A1802" s="137" t="s">
        <v>3604</v>
      </c>
      <c r="B1802" s="17" t="s">
        <v>2029</v>
      </c>
      <c r="C1802" s="18" t="s">
        <v>167</v>
      </c>
      <c r="D1802" s="16" t="s">
        <v>2030</v>
      </c>
      <c r="E1802" s="19" t="s">
        <v>331</v>
      </c>
      <c r="F1802" s="18">
        <v>16</v>
      </c>
      <c r="G1802" s="20">
        <f t="shared" si="415"/>
        <v>0</v>
      </c>
      <c r="H1802" s="20">
        <f t="shared" si="416"/>
        <v>263</v>
      </c>
      <c r="I1802" s="20">
        <f t="shared" si="413"/>
        <v>4208</v>
      </c>
      <c r="J1802" s="20">
        <v>35.880000000000003</v>
      </c>
      <c r="K1802" s="20">
        <v>4813.2</v>
      </c>
      <c r="L1802" s="20">
        <f t="shared" si="414"/>
        <v>5063.8999999999996</v>
      </c>
      <c r="M1802" s="138">
        <f t="shared" ca="1" si="417"/>
        <v>3.7402314225704351E-4</v>
      </c>
    </row>
    <row r="1803" spans="1:13" ht="24" customHeight="1" x14ac:dyDescent="0.2">
      <c r="A1803" s="137" t="s">
        <v>3605</v>
      </c>
      <c r="B1803" s="17" t="s">
        <v>2031</v>
      </c>
      <c r="C1803" s="18" t="s">
        <v>167</v>
      </c>
      <c r="D1803" s="16" t="s">
        <v>2032</v>
      </c>
      <c r="E1803" s="19" t="s">
        <v>331</v>
      </c>
      <c r="F1803" s="18">
        <v>15</v>
      </c>
      <c r="G1803" s="20">
        <f t="shared" si="415"/>
        <v>0</v>
      </c>
      <c r="H1803" s="20">
        <f t="shared" si="416"/>
        <v>7.8</v>
      </c>
      <c r="I1803" s="20">
        <f t="shared" si="413"/>
        <v>117</v>
      </c>
      <c r="J1803" s="20">
        <v>35.880000000000003</v>
      </c>
      <c r="K1803" s="20">
        <v>4813.2</v>
      </c>
      <c r="L1803" s="20">
        <f t="shared" si="414"/>
        <v>140.79</v>
      </c>
      <c r="M1803" s="138">
        <f t="shared" ca="1" si="417"/>
        <v>1.0398846382900365E-5</v>
      </c>
    </row>
    <row r="1804" spans="1:13" ht="24" customHeight="1" x14ac:dyDescent="0.2">
      <c r="A1804" s="137" t="s">
        <v>3606</v>
      </c>
      <c r="B1804" s="17" t="s">
        <v>2033</v>
      </c>
      <c r="C1804" s="18" t="s">
        <v>167</v>
      </c>
      <c r="D1804" s="16" t="s">
        <v>2034</v>
      </c>
      <c r="E1804" s="19" t="s">
        <v>331</v>
      </c>
      <c r="F1804" s="18">
        <v>4</v>
      </c>
      <c r="G1804" s="20">
        <f t="shared" si="415"/>
        <v>0</v>
      </c>
      <c r="H1804" s="20">
        <f t="shared" si="416"/>
        <v>203.15</v>
      </c>
      <c r="I1804" s="20">
        <f t="shared" si="413"/>
        <v>812.6</v>
      </c>
      <c r="J1804" s="20">
        <v>35.880000000000003</v>
      </c>
      <c r="K1804" s="20">
        <v>4813.2</v>
      </c>
      <c r="L1804" s="20">
        <f t="shared" si="414"/>
        <v>977.88</v>
      </c>
      <c r="M1804" s="138">
        <f t="shared" ca="1" si="417"/>
        <v>7.2226890410615868E-5</v>
      </c>
    </row>
    <row r="1805" spans="1:13" ht="36.75" customHeight="1" x14ac:dyDescent="0.2">
      <c r="A1805" s="137" t="s">
        <v>3607</v>
      </c>
      <c r="B1805" s="17" t="s">
        <v>2035</v>
      </c>
      <c r="C1805" s="18" t="s">
        <v>167</v>
      </c>
      <c r="D1805" s="16" t="s">
        <v>2036</v>
      </c>
      <c r="E1805" s="19" t="s">
        <v>331</v>
      </c>
      <c r="F1805" s="18">
        <v>12</v>
      </c>
      <c r="G1805" s="20">
        <f t="shared" si="415"/>
        <v>0</v>
      </c>
      <c r="H1805" s="20">
        <f t="shared" si="416"/>
        <v>13.14</v>
      </c>
      <c r="I1805" s="20">
        <f t="shared" si="413"/>
        <v>157.68</v>
      </c>
      <c r="J1805" s="20">
        <v>35.880000000000003</v>
      </c>
      <c r="K1805" s="20">
        <v>4813.2</v>
      </c>
      <c r="L1805" s="20">
        <f t="shared" si="414"/>
        <v>189.75</v>
      </c>
      <c r="M1805" s="138">
        <f t="shared" ca="1" si="417"/>
        <v>1.4015065708895123E-5</v>
      </c>
    </row>
    <row r="1806" spans="1:13" ht="26.1" customHeight="1" x14ac:dyDescent="0.2">
      <c r="A1806" s="137" t="s">
        <v>4680</v>
      </c>
      <c r="B1806" s="17" t="s">
        <v>4681</v>
      </c>
      <c r="C1806" s="18" t="s">
        <v>15</v>
      </c>
      <c r="D1806" s="16" t="s">
        <v>4682</v>
      </c>
      <c r="E1806" s="19" t="s">
        <v>17</v>
      </c>
      <c r="F1806" s="18">
        <v>238.47</v>
      </c>
      <c r="G1806" s="20">
        <f t="shared" si="415"/>
        <v>12.920000000000002</v>
      </c>
      <c r="H1806" s="20">
        <f t="shared" si="416"/>
        <v>10.309999999999999</v>
      </c>
      <c r="I1806" s="20">
        <f t="shared" si="413"/>
        <v>5539.65</v>
      </c>
      <c r="J1806" s="20">
        <v>35.880000000000003</v>
      </c>
      <c r="K1806" s="20">
        <v>4813.2</v>
      </c>
      <c r="L1806" s="20">
        <f t="shared" si="414"/>
        <v>6666.41</v>
      </c>
      <c r="M1806" s="138">
        <f t="shared" ref="M1806" ca="1" si="418">L1806/L$1838</f>
        <v>4.923856347427432E-4</v>
      </c>
    </row>
    <row r="1807" spans="1:13" ht="24" customHeight="1" x14ac:dyDescent="0.2">
      <c r="A1807" s="136" t="s">
        <v>2037</v>
      </c>
      <c r="B1807" s="14"/>
      <c r="C1807" s="14"/>
      <c r="D1807" s="13" t="s">
        <v>5301</v>
      </c>
      <c r="E1807" s="14"/>
      <c r="F1807" s="14"/>
      <c r="G1807" s="14"/>
      <c r="H1807" s="14"/>
      <c r="I1807" s="14"/>
      <c r="J1807" s="15"/>
      <c r="K1807" s="15"/>
      <c r="L1807" s="21">
        <f>SUM(L1808:L1810)</f>
        <v>72555.55</v>
      </c>
      <c r="M1807" s="139">
        <f ca="1">SUM(M1808:M1810)</f>
        <v>5.3590029027405827E-3</v>
      </c>
    </row>
    <row r="1808" spans="1:13" ht="65.099999999999994" customHeight="1" x14ac:dyDescent="0.2">
      <c r="A1808" s="137" t="s">
        <v>2039</v>
      </c>
      <c r="B1808" s="17" t="s">
        <v>5302</v>
      </c>
      <c r="C1808" s="18" t="s">
        <v>167</v>
      </c>
      <c r="D1808" s="16" t="s">
        <v>5303</v>
      </c>
      <c r="E1808" s="19" t="s">
        <v>169</v>
      </c>
      <c r="F1808" s="18">
        <v>392.1</v>
      </c>
      <c r="G1808" s="20">
        <f>VLOOKUP(A1808,ORCA,11,0)</f>
        <v>0</v>
      </c>
      <c r="H1808" s="20">
        <f>VLOOKUP(A1808,ORCA,12,0)</f>
        <v>116.23</v>
      </c>
      <c r="I1808" s="20">
        <f t="shared" si="413"/>
        <v>45573.78</v>
      </c>
      <c r="J1808" s="20">
        <v>35.880000000000003</v>
      </c>
      <c r="K1808" s="20">
        <v>4813.2</v>
      </c>
      <c r="L1808" s="20">
        <f t="shared" si="414"/>
        <v>54843.48</v>
      </c>
      <c r="M1808" s="138">
        <f t="shared" ref="M1808:M1810" ca="1" si="419">L1808/L$1838</f>
        <v>4.0507772116177895E-3</v>
      </c>
    </row>
    <row r="1809" spans="1:13" ht="78" customHeight="1" x14ac:dyDescent="0.2">
      <c r="A1809" s="137" t="s">
        <v>2041</v>
      </c>
      <c r="B1809" s="17" t="s">
        <v>5304</v>
      </c>
      <c r="C1809" s="18" t="s">
        <v>167</v>
      </c>
      <c r="D1809" s="16" t="s">
        <v>5305</v>
      </c>
      <c r="E1809" s="19" t="s">
        <v>180</v>
      </c>
      <c r="F1809" s="18">
        <v>58.81</v>
      </c>
      <c r="G1809" s="20">
        <f>VLOOKUP(A1809,ORCA,11,0)</f>
        <v>0</v>
      </c>
      <c r="H1809" s="20">
        <f>VLOOKUP(A1809,ORCA,12,0)</f>
        <v>93</v>
      </c>
      <c r="I1809" s="20">
        <f t="shared" si="413"/>
        <v>5469.33</v>
      </c>
      <c r="J1809" s="20">
        <v>35.880000000000003</v>
      </c>
      <c r="K1809" s="20">
        <v>4813.2</v>
      </c>
      <c r="L1809" s="20">
        <f t="shared" si="414"/>
        <v>6581.79</v>
      </c>
      <c r="M1809" s="138">
        <f t="shared" ca="1" si="419"/>
        <v>4.8613554325243122E-4</v>
      </c>
    </row>
    <row r="1810" spans="1:13" ht="26.1" customHeight="1" x14ac:dyDescent="0.2">
      <c r="A1810" s="137" t="s">
        <v>2042</v>
      </c>
      <c r="B1810" s="17" t="s">
        <v>5331</v>
      </c>
      <c r="C1810" s="18" t="s">
        <v>167</v>
      </c>
      <c r="D1810" s="16" t="s">
        <v>5332</v>
      </c>
      <c r="E1810" s="19" t="s">
        <v>331</v>
      </c>
      <c r="F1810" s="18">
        <v>53</v>
      </c>
      <c r="G1810" s="20">
        <f>VLOOKUP(A1810,ORCA,11,0)</f>
        <v>0</v>
      </c>
      <c r="H1810" s="20">
        <f>VLOOKUP(A1810,ORCA,12,0)</f>
        <v>174.51</v>
      </c>
      <c r="I1810" s="20">
        <f t="shared" si="413"/>
        <v>9249.0300000000007</v>
      </c>
      <c r="J1810" s="20">
        <v>35.880000000000003</v>
      </c>
      <c r="K1810" s="20">
        <v>4813.2</v>
      </c>
      <c r="L1810" s="20">
        <f t="shared" si="414"/>
        <v>11130.28</v>
      </c>
      <c r="M1810" s="138">
        <f t="shared" ca="1" si="419"/>
        <v>8.2209014787036215E-4</v>
      </c>
    </row>
    <row r="1811" spans="1:13" ht="26.1" customHeight="1" x14ac:dyDescent="0.2">
      <c r="A1811" s="136" t="s">
        <v>3557</v>
      </c>
      <c r="B1811" s="14"/>
      <c r="C1811" s="14"/>
      <c r="D1811" s="13" t="s">
        <v>2038</v>
      </c>
      <c r="E1811" s="14"/>
      <c r="F1811" s="14"/>
      <c r="G1811" s="14"/>
      <c r="H1811" s="14"/>
      <c r="I1811" s="14"/>
      <c r="J1811" s="15"/>
      <c r="K1811" s="15"/>
      <c r="L1811" s="21">
        <f>SUM(L1814,L1816,L1822,L1812,L1825)</f>
        <v>160584.56999999998</v>
      </c>
      <c r="M1811" s="139">
        <f ca="1">SUM(M1814,M1816,M1822,M1812,M1825)</f>
        <v>1.1860886958548977E-2</v>
      </c>
    </row>
    <row r="1812" spans="1:13" ht="39" customHeight="1" x14ac:dyDescent="0.2">
      <c r="A1812" s="140" t="s">
        <v>5306</v>
      </c>
      <c r="B1812" s="24"/>
      <c r="C1812" s="24"/>
      <c r="D1812" s="23" t="s">
        <v>1854</v>
      </c>
      <c r="E1812" s="24"/>
      <c r="F1812" s="24"/>
      <c r="G1812" s="24"/>
      <c r="H1812" s="24"/>
      <c r="I1812" s="24"/>
      <c r="J1812" s="25"/>
      <c r="K1812" s="25"/>
      <c r="L1812" s="26">
        <f>SUM(L1813)</f>
        <v>2163.52</v>
      </c>
      <c r="M1812" s="141">
        <f ca="1">SUM(M1813)</f>
        <v>1.5979907753627812E-4</v>
      </c>
    </row>
    <row r="1813" spans="1:13" ht="39" customHeight="1" x14ac:dyDescent="0.2">
      <c r="A1813" s="137" t="s">
        <v>5307</v>
      </c>
      <c r="B1813" s="17" t="s">
        <v>1856</v>
      </c>
      <c r="C1813" s="18" t="s">
        <v>15</v>
      </c>
      <c r="D1813" s="16" t="s">
        <v>1857</v>
      </c>
      <c r="E1813" s="19" t="s">
        <v>17</v>
      </c>
      <c r="F1813" s="18">
        <v>317.64</v>
      </c>
      <c r="G1813" s="20">
        <f>VLOOKUP(A1813,ORCA,11,0)</f>
        <v>1.38</v>
      </c>
      <c r="H1813" s="20">
        <f>VLOOKUP(A1813,ORCA,12,0)</f>
        <v>4.28</v>
      </c>
      <c r="I1813" s="20">
        <f t="shared" ref="I1813" si="420">TRUNC((G1813+H1813)*F1813,2)</f>
        <v>1797.84</v>
      </c>
      <c r="J1813" s="20">
        <v>35.880000000000003</v>
      </c>
      <c r="K1813" s="20">
        <v>4813.2</v>
      </c>
      <c r="L1813" s="20">
        <f t="shared" ref="L1813" si="421">TRUNC((I1813*(1+$M$6)),2)</f>
        <v>2163.52</v>
      </c>
      <c r="M1813" s="138">
        <f ca="1">L1813/L$1838</f>
        <v>1.5979907753627812E-4</v>
      </c>
    </row>
    <row r="1814" spans="1:13" ht="26.1" customHeight="1" x14ac:dyDescent="0.2">
      <c r="A1814" s="140" t="s">
        <v>5308</v>
      </c>
      <c r="B1814" s="24"/>
      <c r="C1814" s="24"/>
      <c r="D1814" s="23" t="s">
        <v>2040</v>
      </c>
      <c r="E1814" s="24"/>
      <c r="F1814" s="24"/>
      <c r="G1814" s="24"/>
      <c r="H1814" s="24"/>
      <c r="I1814" s="24"/>
      <c r="J1814" s="25"/>
      <c r="K1814" s="25"/>
      <c r="L1814" s="26">
        <f>L1815</f>
        <v>3677.63</v>
      </c>
      <c r="M1814" s="141">
        <f ca="1">M1815</f>
        <v>2.7163228512782066E-4</v>
      </c>
    </row>
    <row r="1815" spans="1:13" ht="51.95" customHeight="1" x14ac:dyDescent="0.2">
      <c r="A1815" s="137" t="s">
        <v>5309</v>
      </c>
      <c r="B1815" s="17" t="s">
        <v>3828</v>
      </c>
      <c r="C1815" s="18" t="s">
        <v>26</v>
      </c>
      <c r="D1815" s="16" t="s">
        <v>3829</v>
      </c>
      <c r="E1815" s="19" t="s">
        <v>169</v>
      </c>
      <c r="F1815" s="18">
        <v>52</v>
      </c>
      <c r="G1815" s="20">
        <f>VLOOKUP(A1815,ORCA,11,0)</f>
        <v>11.809999999999999</v>
      </c>
      <c r="H1815" s="20">
        <f>VLOOKUP(A1815,ORCA,12,0)</f>
        <v>46.960000000000008</v>
      </c>
      <c r="I1815" s="20">
        <f t="shared" ref="I1815:I1837" si="422">TRUNC((G1815+H1815)*F1815,2)</f>
        <v>3056.04</v>
      </c>
      <c r="J1815" s="20">
        <v>35.880000000000003</v>
      </c>
      <c r="K1815" s="20">
        <v>4813.2</v>
      </c>
      <c r="L1815" s="20">
        <f t="shared" ref="L1815" si="423">TRUNC((I1815*(1+$M$6)),2)</f>
        <v>3677.63</v>
      </c>
      <c r="M1815" s="138">
        <f ca="1">L1815/L$1838</f>
        <v>2.7163228512782066E-4</v>
      </c>
    </row>
    <row r="1816" spans="1:13" ht="27.75" customHeight="1" x14ac:dyDescent="0.2">
      <c r="A1816" s="140" t="s">
        <v>5310</v>
      </c>
      <c r="B1816" s="24"/>
      <c r="C1816" s="24"/>
      <c r="D1816" s="23" t="s">
        <v>1867</v>
      </c>
      <c r="E1816" s="24"/>
      <c r="F1816" s="24"/>
      <c r="G1816" s="24"/>
      <c r="H1816" s="24"/>
      <c r="I1816" s="24"/>
      <c r="J1816" s="25"/>
      <c r="K1816" s="25"/>
      <c r="L1816" s="26">
        <f>SUM(L1817:L1821)</f>
        <v>82655.799999999988</v>
      </c>
      <c r="M1816" s="141">
        <f ca="1">SUM(M1817:M1821)</f>
        <v>6.1050143252769085E-3</v>
      </c>
    </row>
    <row r="1817" spans="1:13" ht="36" customHeight="1" x14ac:dyDescent="0.2">
      <c r="A1817" s="137" t="s">
        <v>5312</v>
      </c>
      <c r="B1817" s="17" t="s">
        <v>1876</v>
      </c>
      <c r="C1817" s="18" t="s">
        <v>15</v>
      </c>
      <c r="D1817" s="16" t="s">
        <v>1877</v>
      </c>
      <c r="E1817" s="19" t="s">
        <v>1871</v>
      </c>
      <c r="F1817" s="18">
        <v>54.6</v>
      </c>
      <c r="G1817" s="20">
        <f>VLOOKUP(A1817,ORCA,11,0)</f>
        <v>2.6100000000000003</v>
      </c>
      <c r="H1817" s="20">
        <f>VLOOKUP(A1817,ORCA,12,0)</f>
        <v>8.91</v>
      </c>
      <c r="I1817" s="20">
        <f t="shared" si="422"/>
        <v>628.99</v>
      </c>
      <c r="J1817" s="20">
        <v>35.880000000000003</v>
      </c>
      <c r="K1817" s="20">
        <v>4813.2</v>
      </c>
      <c r="L1817" s="20">
        <f t="shared" ref="L1817:L1837" si="424">TRUNC((I1817*(1+$M$6)),2)</f>
        <v>756.92</v>
      </c>
      <c r="M1817" s="138">
        <f ca="1">L1817/L$1838</f>
        <v>5.5906632602776786E-5</v>
      </c>
    </row>
    <row r="1818" spans="1:13" ht="33" customHeight="1" x14ac:dyDescent="0.2">
      <c r="A1818" s="137" t="s">
        <v>5311</v>
      </c>
      <c r="B1818" s="17" t="s">
        <v>1906</v>
      </c>
      <c r="C1818" s="18" t="s">
        <v>15</v>
      </c>
      <c r="D1818" s="16" t="s">
        <v>1907</v>
      </c>
      <c r="E1818" s="19" t="s">
        <v>1871</v>
      </c>
      <c r="F1818" s="18">
        <v>445</v>
      </c>
      <c r="G1818" s="20">
        <f>VLOOKUP(A1818,ORCA,11,0)</f>
        <v>2.6100000000000003</v>
      </c>
      <c r="H1818" s="20">
        <f>VLOOKUP(A1818,ORCA,12,0)</f>
        <v>8.5599999999999987</v>
      </c>
      <c r="I1818" s="20">
        <f t="shared" si="422"/>
        <v>4970.6499999999996</v>
      </c>
      <c r="J1818" s="20">
        <v>35.880000000000003</v>
      </c>
      <c r="K1818" s="20">
        <v>4813.2</v>
      </c>
      <c r="L1818" s="20">
        <f t="shared" si="424"/>
        <v>5981.68</v>
      </c>
      <c r="M1818" s="138">
        <f ca="1">L1818/L$1838</f>
        <v>4.4181100526789871E-4</v>
      </c>
    </row>
    <row r="1819" spans="1:13" ht="27.75" customHeight="1" x14ac:dyDescent="0.2">
      <c r="A1819" s="137" t="s">
        <v>5313</v>
      </c>
      <c r="B1819" s="17" t="s">
        <v>2043</v>
      </c>
      <c r="C1819" s="18" t="s">
        <v>15</v>
      </c>
      <c r="D1819" s="16" t="s">
        <v>2044</v>
      </c>
      <c r="E1819" s="19" t="s">
        <v>1871</v>
      </c>
      <c r="F1819" s="18">
        <v>57.1</v>
      </c>
      <c r="G1819" s="20">
        <f>VLOOKUP(A1819,ORCA,11,0)</f>
        <v>3.26</v>
      </c>
      <c r="H1819" s="20">
        <f>VLOOKUP(A1819,ORCA,12,0)</f>
        <v>8.2100000000000009</v>
      </c>
      <c r="I1819" s="20">
        <f t="shared" si="422"/>
        <v>654.92999999999995</v>
      </c>
      <c r="J1819" s="20">
        <v>35.880000000000003</v>
      </c>
      <c r="K1819" s="20">
        <v>4813.2</v>
      </c>
      <c r="L1819" s="20">
        <f t="shared" si="424"/>
        <v>788.14</v>
      </c>
      <c r="M1819" s="138">
        <f ca="1">L1819/L$1838</f>
        <v>5.8212563308609229E-5</v>
      </c>
    </row>
    <row r="1820" spans="1:13" ht="50.25" customHeight="1" x14ac:dyDescent="0.2">
      <c r="A1820" s="137" t="s">
        <v>5314</v>
      </c>
      <c r="B1820" s="17" t="s">
        <v>1873</v>
      </c>
      <c r="C1820" s="18" t="s">
        <v>15</v>
      </c>
      <c r="D1820" s="16" t="s">
        <v>1874</v>
      </c>
      <c r="E1820" s="19" t="s">
        <v>1871</v>
      </c>
      <c r="F1820" s="18">
        <v>2165.8000000000002</v>
      </c>
      <c r="G1820" s="20">
        <f>VLOOKUP(A1820,ORCA,11,0)</f>
        <v>2.27</v>
      </c>
      <c r="H1820" s="20">
        <f>VLOOKUP(A1820,ORCA,12,0)</f>
        <v>11.98</v>
      </c>
      <c r="I1820" s="20">
        <f t="shared" si="422"/>
        <v>30862.65</v>
      </c>
      <c r="J1820" s="20">
        <v>35.880000000000003</v>
      </c>
      <c r="K1820" s="20">
        <v>4813.2</v>
      </c>
      <c r="L1820" s="20">
        <f t="shared" si="424"/>
        <v>37140.11</v>
      </c>
      <c r="M1820" s="138">
        <f ca="1">L1820/L$1838</f>
        <v>2.7431941084879725E-3</v>
      </c>
    </row>
    <row r="1821" spans="1:13" ht="69.95" customHeight="1" x14ac:dyDescent="0.2">
      <c r="A1821" s="137" t="s">
        <v>5315</v>
      </c>
      <c r="B1821" s="17" t="s">
        <v>1869</v>
      </c>
      <c r="C1821" s="18" t="s">
        <v>15</v>
      </c>
      <c r="D1821" s="16" t="s">
        <v>1870</v>
      </c>
      <c r="E1821" s="19" t="s">
        <v>1871</v>
      </c>
      <c r="F1821" s="18">
        <v>2849.1</v>
      </c>
      <c r="G1821" s="20">
        <f>VLOOKUP(A1821,ORCA,11,0)</f>
        <v>2.6100000000000003</v>
      </c>
      <c r="H1821" s="20">
        <f>VLOOKUP(A1821,ORCA,12,0)</f>
        <v>8.4699999999999989</v>
      </c>
      <c r="I1821" s="20">
        <f t="shared" si="422"/>
        <v>31568.02</v>
      </c>
      <c r="J1821" s="20">
        <v>35.880000000000003</v>
      </c>
      <c r="K1821" s="20">
        <v>4813.2</v>
      </c>
      <c r="L1821" s="20">
        <f t="shared" si="424"/>
        <v>37988.949999999997</v>
      </c>
      <c r="M1821" s="138">
        <f ca="1">L1821/L$1838</f>
        <v>2.8058900156096513E-3</v>
      </c>
    </row>
    <row r="1822" spans="1:13" ht="25.5" customHeight="1" x14ac:dyDescent="0.2">
      <c r="A1822" s="140" t="s">
        <v>5316</v>
      </c>
      <c r="B1822" s="24"/>
      <c r="C1822" s="24"/>
      <c r="D1822" s="23" t="s">
        <v>1863</v>
      </c>
      <c r="E1822" s="24"/>
      <c r="F1822" s="24"/>
      <c r="G1822" s="24"/>
      <c r="H1822" s="24"/>
      <c r="I1822" s="24"/>
      <c r="J1822" s="25"/>
      <c r="K1822" s="25"/>
      <c r="L1822" s="26">
        <f>SUM(L1823:L1824)</f>
        <v>56326.03</v>
      </c>
      <c r="M1822" s="141">
        <f ca="1">SUM(M1823:M1824)</f>
        <v>4.1602793758692908E-3</v>
      </c>
    </row>
    <row r="1823" spans="1:13" ht="26.1" customHeight="1" x14ac:dyDescent="0.2">
      <c r="A1823" s="137" t="s">
        <v>5317</v>
      </c>
      <c r="B1823" s="17" t="s">
        <v>4675</v>
      </c>
      <c r="C1823" s="18" t="s">
        <v>15</v>
      </c>
      <c r="D1823" s="16" t="s">
        <v>4676</v>
      </c>
      <c r="E1823" s="19" t="s">
        <v>17</v>
      </c>
      <c r="F1823" s="18">
        <v>761.8</v>
      </c>
      <c r="G1823" s="20">
        <f>VLOOKUP(A1823,ORCA,11,0)</f>
        <v>20.45</v>
      </c>
      <c r="H1823" s="20">
        <f>VLOOKUP(A1823,ORCA,12,0)</f>
        <v>31.94</v>
      </c>
      <c r="I1823" s="20">
        <f t="shared" si="422"/>
        <v>39910.699999999997</v>
      </c>
      <c r="J1823" s="20">
        <v>35.880000000000003</v>
      </c>
      <c r="K1823" s="20">
        <v>4813.2</v>
      </c>
      <c r="L1823" s="20">
        <f t="shared" si="424"/>
        <v>48028.53</v>
      </c>
      <c r="M1823" s="138">
        <f t="shared" ref="M1823:M1824" ca="1" si="425">L1823/L$1838</f>
        <v>3.5474203101535737E-3</v>
      </c>
    </row>
    <row r="1824" spans="1:13" ht="24" customHeight="1" x14ac:dyDescent="0.2">
      <c r="A1824" s="137" t="s">
        <v>5318</v>
      </c>
      <c r="B1824" s="17" t="s">
        <v>4673</v>
      </c>
      <c r="C1824" s="18" t="s">
        <v>15</v>
      </c>
      <c r="D1824" s="16" t="s">
        <v>4674</v>
      </c>
      <c r="E1824" s="19" t="s">
        <v>17</v>
      </c>
      <c r="F1824" s="18">
        <v>215</v>
      </c>
      <c r="G1824" s="20">
        <f>VLOOKUP(A1824,ORCA,11,0)</f>
        <v>9.94</v>
      </c>
      <c r="H1824" s="20">
        <f>VLOOKUP(A1824,ORCA,12,0)</f>
        <v>22.130000000000003</v>
      </c>
      <c r="I1824" s="20">
        <f t="shared" si="422"/>
        <v>6895.05</v>
      </c>
      <c r="J1824" s="20">
        <v>35.880000000000003</v>
      </c>
      <c r="K1824" s="20">
        <v>4813.2</v>
      </c>
      <c r="L1824" s="20">
        <f t="shared" si="424"/>
        <v>8297.5</v>
      </c>
      <c r="M1824" s="138">
        <f t="shared" ca="1" si="425"/>
        <v>6.1285906571571683E-4</v>
      </c>
    </row>
    <row r="1825" spans="1:13" ht="24" customHeight="1" x14ac:dyDescent="0.2">
      <c r="A1825" s="140" t="s">
        <v>5319</v>
      </c>
      <c r="B1825" s="24"/>
      <c r="C1825" s="24"/>
      <c r="D1825" s="23" t="s">
        <v>5296</v>
      </c>
      <c r="E1825" s="24"/>
      <c r="F1825" s="24"/>
      <c r="G1825" s="24"/>
      <c r="H1825" s="24"/>
      <c r="I1825" s="24"/>
      <c r="J1825" s="25"/>
      <c r="K1825" s="25"/>
      <c r="L1825" s="26">
        <f>SUM(L1826:L1827)</f>
        <v>15761.59</v>
      </c>
      <c r="M1825" s="141">
        <f ca="1">SUM(M1826:M1827)</f>
        <v>1.1641618947386785E-3</v>
      </c>
    </row>
    <row r="1826" spans="1:13" ht="24" customHeight="1" x14ac:dyDescent="0.2">
      <c r="A1826" s="137" t="s">
        <v>5320</v>
      </c>
      <c r="B1826" s="17" t="s">
        <v>5297</v>
      </c>
      <c r="C1826" s="18" t="s">
        <v>15</v>
      </c>
      <c r="D1826" s="16" t="s">
        <v>5298</v>
      </c>
      <c r="E1826" s="19" t="s">
        <v>50</v>
      </c>
      <c r="F1826" s="18">
        <v>23.7</v>
      </c>
      <c r="G1826" s="20">
        <f>VLOOKUP(A1826,ORCA,11,0)</f>
        <v>0</v>
      </c>
      <c r="H1826" s="20">
        <f>VLOOKUP(A1826,ORCA,12,0)</f>
        <v>517.04999999999995</v>
      </c>
      <c r="I1826" s="20">
        <f t="shared" si="422"/>
        <v>12254.08</v>
      </c>
      <c r="J1826" s="20">
        <v>35.880000000000003</v>
      </c>
      <c r="K1826" s="20">
        <v>4813.2</v>
      </c>
      <c r="L1826" s="20">
        <f t="shared" si="424"/>
        <v>14746.55</v>
      </c>
      <c r="M1826" s="138">
        <f t="shared" ref="M1826:M1827" ca="1" si="426">L1826/L$1838</f>
        <v>1.0891903411304736E-3</v>
      </c>
    </row>
    <row r="1827" spans="1:13" ht="26.1" customHeight="1" x14ac:dyDescent="0.2">
      <c r="A1827" s="137" t="s">
        <v>5321</v>
      </c>
      <c r="B1827" s="17" t="s">
        <v>5299</v>
      </c>
      <c r="C1827" s="18" t="s">
        <v>15</v>
      </c>
      <c r="D1827" s="16" t="s">
        <v>5300</v>
      </c>
      <c r="E1827" s="19" t="s">
        <v>50</v>
      </c>
      <c r="F1827" s="18">
        <v>23.7</v>
      </c>
      <c r="G1827" s="20">
        <f>VLOOKUP(A1827,ORCA,11,0)</f>
        <v>35.5</v>
      </c>
      <c r="H1827" s="20">
        <f>VLOOKUP(A1827,ORCA,12,0)</f>
        <v>9.0000000000003411E-2</v>
      </c>
      <c r="I1827" s="20">
        <f t="shared" si="422"/>
        <v>843.48</v>
      </c>
      <c r="J1827" s="20">
        <v>35.880000000000003</v>
      </c>
      <c r="K1827" s="20">
        <v>4813.2</v>
      </c>
      <c r="L1827" s="20">
        <f t="shared" si="424"/>
        <v>1015.04</v>
      </c>
      <c r="M1827" s="138">
        <f t="shared" ca="1" si="426"/>
        <v>7.4971553608205025E-5</v>
      </c>
    </row>
    <row r="1828" spans="1:13" ht="21.75" customHeight="1" x14ac:dyDescent="0.2">
      <c r="A1828" s="136" t="s">
        <v>3558</v>
      </c>
      <c r="B1828" s="14"/>
      <c r="C1828" s="14"/>
      <c r="D1828" s="13" t="s">
        <v>2046</v>
      </c>
      <c r="E1828" s="14"/>
      <c r="F1828" s="14"/>
      <c r="G1828" s="14"/>
      <c r="H1828" s="14"/>
      <c r="I1828" s="14"/>
      <c r="J1828" s="15"/>
      <c r="K1828" s="15"/>
      <c r="L1828" s="21">
        <f>SUM(L1829:L1835)</f>
        <v>699766.15</v>
      </c>
      <c r="M1828" s="139">
        <f ca="1">SUM(M1829:M1835)</f>
        <v>5.1631160116633441E-2</v>
      </c>
    </row>
    <row r="1829" spans="1:13" ht="32.25" customHeight="1" x14ac:dyDescent="0.2">
      <c r="A1829" s="137" t="s">
        <v>5322</v>
      </c>
      <c r="B1829" s="17" t="s">
        <v>2048</v>
      </c>
      <c r="C1829" s="18" t="s">
        <v>15</v>
      </c>
      <c r="D1829" s="16" t="s">
        <v>2049</v>
      </c>
      <c r="E1829" s="19" t="s">
        <v>18</v>
      </c>
      <c r="F1829" s="18">
        <v>1</v>
      </c>
      <c r="G1829" s="20">
        <f>VLOOKUP(A1829,ORCA,11,0)</f>
        <v>4.78</v>
      </c>
      <c r="H1829" s="20">
        <f>'Orçamento Analítico '!J15414+'Orçamento Analítico '!J15412</f>
        <v>808.46999999999991</v>
      </c>
      <c r="I1829" s="20">
        <f>TRUNC((G1829+H1829)*F1829,2)</f>
        <v>813.25</v>
      </c>
      <c r="J1829" s="20">
        <v>35.880000000000003</v>
      </c>
      <c r="K1829" s="20">
        <v>4813.2</v>
      </c>
      <c r="L1829" s="20">
        <f>TRUNC((I1829*(1+$M$6)),2)</f>
        <v>978.66</v>
      </c>
      <c r="M1829" s="138">
        <f t="shared" ref="M1829:M1835" ca="1" si="427">L1829/L$1838</f>
        <v>7.2284501747917263E-5</v>
      </c>
    </row>
    <row r="1830" spans="1:13" ht="33" customHeight="1" x14ac:dyDescent="0.2">
      <c r="A1830" s="137" t="s">
        <v>5323</v>
      </c>
      <c r="B1830" s="17">
        <v>270802</v>
      </c>
      <c r="C1830" s="18" t="s">
        <v>15</v>
      </c>
      <c r="D1830" s="16" t="s">
        <v>2052</v>
      </c>
      <c r="E1830" s="19" t="s">
        <v>1009</v>
      </c>
      <c r="F1830" s="18">
        <v>1</v>
      </c>
      <c r="G1830" s="20">
        <f t="shared" ref="G1830:G1835" si="428">VLOOKUP(A1830,ORCA,11,0)</f>
        <v>88.93</v>
      </c>
      <c r="H1830" s="20">
        <f t="shared" ref="H1830:H1835" si="429">VLOOKUP(A1830,ORCA,12,0)</f>
        <v>2206.7600000000002</v>
      </c>
      <c r="I1830" s="20">
        <f t="shared" si="422"/>
        <v>2295.69</v>
      </c>
      <c r="J1830" s="20">
        <v>35.880000000000003</v>
      </c>
      <c r="K1830" s="20">
        <v>4813.2</v>
      </c>
      <c r="L1830" s="20">
        <f t="shared" si="424"/>
        <v>2762.63</v>
      </c>
      <c r="M1830" s="138">
        <v>1.4999999999999999E-4</v>
      </c>
    </row>
    <row r="1831" spans="1:13" ht="28.5" customHeight="1" x14ac:dyDescent="0.2">
      <c r="A1831" s="137" t="s">
        <v>5324</v>
      </c>
      <c r="B1831" s="17" t="s">
        <v>2054</v>
      </c>
      <c r="C1831" s="18" t="s">
        <v>15</v>
      </c>
      <c r="D1831" s="16" t="s">
        <v>2055</v>
      </c>
      <c r="E1831" s="19" t="s">
        <v>18</v>
      </c>
      <c r="F1831" s="18">
        <v>3</v>
      </c>
      <c r="G1831" s="20">
        <f t="shared" si="428"/>
        <v>32.659999999999997</v>
      </c>
      <c r="H1831" s="20">
        <f t="shared" si="429"/>
        <v>79.59</v>
      </c>
      <c r="I1831" s="20">
        <f t="shared" si="422"/>
        <v>336.75</v>
      </c>
      <c r="J1831" s="20">
        <v>35.880000000000003</v>
      </c>
      <c r="K1831" s="20">
        <v>4813.2</v>
      </c>
      <c r="L1831" s="20">
        <f t="shared" si="424"/>
        <v>405.24</v>
      </c>
      <c r="M1831" s="138">
        <f t="shared" ca="1" si="427"/>
        <v>2.9931305548736017E-5</v>
      </c>
    </row>
    <row r="1832" spans="1:13" ht="36" customHeight="1" x14ac:dyDescent="0.2">
      <c r="A1832" s="137" t="s">
        <v>5325</v>
      </c>
      <c r="B1832" s="17" t="s">
        <v>1669</v>
      </c>
      <c r="C1832" s="18" t="s">
        <v>167</v>
      </c>
      <c r="D1832" s="16" t="s">
        <v>1670</v>
      </c>
      <c r="E1832" s="19" t="s">
        <v>180</v>
      </c>
      <c r="F1832" s="18">
        <v>101.4</v>
      </c>
      <c r="G1832" s="20">
        <f t="shared" si="428"/>
        <v>0</v>
      </c>
      <c r="H1832" s="20">
        <f t="shared" si="429"/>
        <v>817.46</v>
      </c>
      <c r="I1832" s="20">
        <f t="shared" si="422"/>
        <v>82890.44</v>
      </c>
      <c r="J1832" s="20">
        <v>35.880000000000003</v>
      </c>
      <c r="K1832" s="20">
        <v>4813.2</v>
      </c>
      <c r="L1832" s="20">
        <f t="shared" si="424"/>
        <v>99750.35</v>
      </c>
      <c r="M1832" s="138">
        <f t="shared" ca="1" si="427"/>
        <v>7.367629563822327E-3</v>
      </c>
    </row>
    <row r="1833" spans="1:13" ht="24" customHeight="1" x14ac:dyDescent="0.2">
      <c r="A1833" s="137" t="s">
        <v>5326</v>
      </c>
      <c r="B1833" s="17">
        <v>271502</v>
      </c>
      <c r="C1833" s="18" t="s">
        <v>15</v>
      </c>
      <c r="D1833" s="16" t="s">
        <v>41</v>
      </c>
      <c r="E1833" s="19" t="s">
        <v>42</v>
      </c>
      <c r="F1833" s="18">
        <v>17640</v>
      </c>
      <c r="G1833" s="20">
        <f t="shared" si="428"/>
        <v>0</v>
      </c>
      <c r="H1833" s="20">
        <f t="shared" si="429"/>
        <v>16.5</v>
      </c>
      <c r="I1833" s="20">
        <f t="shared" si="422"/>
        <v>291060</v>
      </c>
      <c r="J1833" s="20">
        <v>35.880000000000003</v>
      </c>
      <c r="K1833" s="20">
        <v>4813.2</v>
      </c>
      <c r="L1833" s="20">
        <f t="shared" si="424"/>
        <v>350261.6</v>
      </c>
      <c r="M1833" s="138">
        <f t="shared" ca="1" si="427"/>
        <v>2.5870563052978864E-2</v>
      </c>
    </row>
    <row r="1834" spans="1:13" ht="26.1" customHeight="1" x14ac:dyDescent="0.2">
      <c r="A1834" s="137" t="s">
        <v>5327</v>
      </c>
      <c r="B1834" s="17" t="s">
        <v>43</v>
      </c>
      <c r="C1834" s="18" t="s">
        <v>15</v>
      </c>
      <c r="D1834" s="16" t="s">
        <v>44</v>
      </c>
      <c r="E1834" s="19" t="s">
        <v>42</v>
      </c>
      <c r="F1834" s="18">
        <v>17640</v>
      </c>
      <c r="G1834" s="20">
        <f t="shared" si="428"/>
        <v>0</v>
      </c>
      <c r="H1834" s="20">
        <f t="shared" si="429"/>
        <v>2.97</v>
      </c>
      <c r="I1834" s="20">
        <f t="shared" si="422"/>
        <v>52390.8</v>
      </c>
      <c r="J1834" s="20">
        <v>35.880000000000003</v>
      </c>
      <c r="K1834" s="20">
        <v>4813.2</v>
      </c>
      <c r="L1834" s="20">
        <f t="shared" si="424"/>
        <v>63047.08</v>
      </c>
      <c r="M1834" s="138">
        <f t="shared" ca="1" si="427"/>
        <v>4.6567007586506854E-3</v>
      </c>
    </row>
    <row r="1835" spans="1:13" ht="24" customHeight="1" x14ac:dyDescent="0.2">
      <c r="A1835" s="137" t="s">
        <v>5328</v>
      </c>
      <c r="B1835" s="17" t="s">
        <v>4683</v>
      </c>
      <c r="C1835" s="18" t="s">
        <v>167</v>
      </c>
      <c r="D1835" s="16" t="s">
        <v>4684</v>
      </c>
      <c r="E1835" s="19" t="s">
        <v>331</v>
      </c>
      <c r="F1835" s="18">
        <v>17640</v>
      </c>
      <c r="G1835" s="20">
        <f t="shared" si="428"/>
        <v>0</v>
      </c>
      <c r="H1835" s="20">
        <f t="shared" si="429"/>
        <v>8.6</v>
      </c>
      <c r="I1835" s="20">
        <f t="shared" si="422"/>
        <v>151704</v>
      </c>
      <c r="J1835" s="20">
        <v>35.880000000000003</v>
      </c>
      <c r="K1835" s="20">
        <v>4813.2</v>
      </c>
      <c r="L1835" s="20">
        <f t="shared" si="424"/>
        <v>182560.59</v>
      </c>
      <c r="M1835" s="138">
        <f t="shared" ca="1" si="427"/>
        <v>1.348405093388491E-2</v>
      </c>
    </row>
    <row r="1836" spans="1:13" ht="22.5" customHeight="1" x14ac:dyDescent="0.2">
      <c r="A1836" s="136" t="s">
        <v>5329</v>
      </c>
      <c r="B1836" s="14"/>
      <c r="C1836" s="14"/>
      <c r="D1836" s="13" t="s">
        <v>2057</v>
      </c>
      <c r="E1836" s="14"/>
      <c r="F1836" s="14"/>
      <c r="G1836" s="14"/>
      <c r="H1836" s="14"/>
      <c r="I1836" s="14"/>
      <c r="J1836" s="15"/>
      <c r="K1836" s="15"/>
      <c r="L1836" s="21">
        <f>SUM(L1837)</f>
        <v>13467.75</v>
      </c>
      <c r="M1836" s="139">
        <f ca="1">SUM(M1837)</f>
        <v>9.9473729223173804E-4</v>
      </c>
    </row>
    <row r="1837" spans="1:13" ht="33" customHeight="1" thickBot="1" x14ac:dyDescent="0.25">
      <c r="A1837" s="146" t="s">
        <v>5330</v>
      </c>
      <c r="B1837" s="128" t="s">
        <v>2058</v>
      </c>
      <c r="C1837" s="69" t="s">
        <v>15</v>
      </c>
      <c r="D1837" s="127" t="s">
        <v>2059</v>
      </c>
      <c r="E1837" s="129" t="s">
        <v>17</v>
      </c>
      <c r="F1837" s="69">
        <v>3497.32</v>
      </c>
      <c r="G1837" s="20">
        <f>VLOOKUP(A1837,ORCA,11,0)</f>
        <v>1.78</v>
      </c>
      <c r="H1837" s="20">
        <f>VLOOKUP(A1837,ORCA,12,0)</f>
        <v>1.4200000000000002</v>
      </c>
      <c r="I1837" s="20">
        <f t="shared" si="422"/>
        <v>11191.42</v>
      </c>
      <c r="J1837" s="20">
        <v>35.880000000000003</v>
      </c>
      <c r="K1837" s="20">
        <v>4813.2</v>
      </c>
      <c r="L1837" s="20">
        <f t="shared" si="424"/>
        <v>13467.75</v>
      </c>
      <c r="M1837" s="138">
        <f t="shared" ref="M1837" ca="1" si="430">L1837/L$1838</f>
        <v>9.9473729223173804E-4</v>
      </c>
    </row>
    <row r="1838" spans="1:13" ht="19.5" thickBot="1" x14ac:dyDescent="0.25">
      <c r="A1838" s="130"/>
      <c r="B1838" s="131"/>
      <c r="C1838" s="131"/>
      <c r="D1838" s="132"/>
      <c r="E1838" s="131"/>
      <c r="F1838" s="131"/>
      <c r="G1838" s="131"/>
      <c r="H1838" s="131"/>
      <c r="I1838" s="131"/>
      <c r="J1838" s="133"/>
      <c r="K1838" s="133"/>
      <c r="L1838" s="134">
        <f ca="1">L13+L76+L340+L470+L1692+L1784</f>
        <v>13539001.810000001</v>
      </c>
      <c r="M1838" s="162">
        <f ca="1">L1838/L1838</f>
        <v>1</v>
      </c>
    </row>
    <row r="1839" spans="1:13" x14ac:dyDescent="0.2">
      <c r="A1839" s="147"/>
      <c r="B1839" s="148"/>
      <c r="C1839" s="148"/>
      <c r="D1839" s="149"/>
      <c r="E1839" s="148"/>
      <c r="F1839" s="148"/>
      <c r="G1839" s="148"/>
      <c r="H1839" s="148"/>
      <c r="I1839" s="148"/>
      <c r="J1839" s="31"/>
      <c r="K1839" s="31"/>
      <c r="L1839" s="31"/>
      <c r="M1839" s="150"/>
    </row>
    <row r="1840" spans="1:13" x14ac:dyDescent="0.2">
      <c r="A1840" s="387"/>
      <c r="B1840" s="388"/>
      <c r="C1840" s="388"/>
      <c r="D1840" s="151"/>
      <c r="E1840" s="152"/>
      <c r="F1840" s="152"/>
      <c r="G1840" s="152"/>
      <c r="H1840" s="152"/>
      <c r="I1840" s="152"/>
      <c r="J1840" s="32"/>
      <c r="K1840" s="385"/>
      <c r="L1840" s="385"/>
      <c r="M1840" s="386"/>
    </row>
    <row r="1841" spans="1:13" x14ac:dyDescent="0.2">
      <c r="A1841" s="387"/>
      <c r="B1841" s="388"/>
      <c r="C1841" s="388"/>
      <c r="D1841" s="151"/>
      <c r="E1841" s="152"/>
      <c r="F1841" s="152"/>
      <c r="G1841" s="152"/>
      <c r="H1841" s="152"/>
      <c r="I1841" s="152"/>
      <c r="J1841" s="32"/>
      <c r="K1841" s="385"/>
      <c r="L1841" s="385"/>
      <c r="M1841" s="386"/>
    </row>
    <row r="1842" spans="1:13" x14ac:dyDescent="0.2">
      <c r="A1842" s="387"/>
      <c r="B1842" s="388"/>
      <c r="C1842" s="388"/>
      <c r="D1842" s="151"/>
      <c r="E1842" s="152"/>
      <c r="F1842" s="152"/>
      <c r="G1842" s="152"/>
      <c r="H1842" s="152"/>
      <c r="I1842" s="152"/>
      <c r="J1842" s="32"/>
      <c r="K1842" s="385"/>
      <c r="L1842" s="385"/>
      <c r="M1842" s="386"/>
    </row>
    <row r="1843" spans="1:13" ht="21.75" customHeight="1" x14ac:dyDescent="0.2">
      <c r="A1843" s="153"/>
      <c r="B1843" s="154"/>
      <c r="C1843" s="154"/>
      <c r="D1843" s="155"/>
      <c r="E1843" s="154"/>
      <c r="F1843" s="154"/>
      <c r="G1843" s="154"/>
      <c r="H1843" s="154"/>
      <c r="I1843" s="154"/>
      <c r="J1843" s="33"/>
      <c r="K1843" s="33"/>
      <c r="L1843" s="33"/>
      <c r="M1843" s="156"/>
    </row>
    <row r="1844" spans="1:13" ht="54" customHeight="1" thickBot="1" x14ac:dyDescent="0.25">
      <c r="A1844" s="382"/>
      <c r="B1844" s="383"/>
      <c r="C1844" s="383"/>
      <c r="D1844" s="383"/>
      <c r="E1844" s="383"/>
      <c r="F1844" s="383"/>
      <c r="G1844" s="383"/>
      <c r="H1844" s="383"/>
      <c r="I1844" s="383"/>
      <c r="J1844" s="383"/>
      <c r="K1844" s="383"/>
      <c r="L1844" s="383"/>
      <c r="M1844" s="384"/>
    </row>
  </sheetData>
  <customSheetViews>
    <customSheetView guid="{03F4BE65-D8A4-4DAE-835A-582D09BC445B}" scale="70" outlineSymbols="0" fitToPage="1" topLeftCell="A1076">
      <selection activeCell="A1083" sqref="A1083"/>
      <pageMargins left="0.5" right="0.5" top="1" bottom="1" header="0.5" footer="0.5"/>
      <pageSetup paperSize="9" scale="60" fitToHeight="0" orientation="landscape" r:id="rId1"/>
      <headerFooter>
        <oddHeader xml:space="preserve">&amp;L </oddHeader>
        <oddFooter xml:space="preserve">&amp;L </oddFooter>
      </headerFooter>
    </customSheetView>
    <customSheetView guid="{E169EC20-6BDC-449F-A4C2-90B29C180D68}" scale="89" outlineSymbols="0" fitToPage="1" hiddenColumns="1" topLeftCell="A187">
      <selection activeCell="A198" sqref="A198"/>
      <pageMargins left="0.5" right="0.5" top="1" bottom="1" header="0.5" footer="0.5"/>
      <pageSetup paperSize="9" scale="60" fitToHeight="0" orientation="landscape" r:id="rId2"/>
      <headerFooter>
        <oddHeader xml:space="preserve">&amp;L </oddHeader>
        <oddFooter xml:space="preserve">&amp;L </oddFooter>
      </headerFooter>
    </customSheetView>
    <customSheetView guid="{367DCA63-FAF0-47B4-9BCB-3A011EDAEF6B}" scale="89" outlineSymbols="0" fitToPage="1" hiddenColumns="1" topLeftCell="B1">
      <selection sqref="A1:M6"/>
      <pageMargins left="0.5" right="0.5" top="1" bottom="1" header="0.5" footer="0.5"/>
      <pageSetup paperSize="9" scale="60" fitToHeight="0" orientation="landscape" r:id="rId3"/>
      <headerFooter>
        <oddHeader xml:space="preserve">&amp;L </oddHeader>
        <oddFooter xml:space="preserve">&amp;L </oddFooter>
      </headerFooter>
    </customSheetView>
  </customSheetViews>
  <mergeCells count="38">
    <mergeCell ref="A1844:M1844"/>
    <mergeCell ref="K1842:M1842"/>
    <mergeCell ref="K1841:M1841"/>
    <mergeCell ref="K1840:M1840"/>
    <mergeCell ref="A1842:C1842"/>
    <mergeCell ref="A1840:C1840"/>
    <mergeCell ref="A1841:C1841"/>
    <mergeCell ref="A10:M10"/>
    <mergeCell ref="A11:A12"/>
    <mergeCell ref="B11:B12"/>
    <mergeCell ref="C11:C12"/>
    <mergeCell ref="D11:D12"/>
    <mergeCell ref="J11:L11"/>
    <mergeCell ref="M11:M12"/>
    <mergeCell ref="E11:E12"/>
    <mergeCell ref="F11:F12"/>
    <mergeCell ref="G11:I11"/>
    <mergeCell ref="L1:M5"/>
    <mergeCell ref="A8:M8"/>
    <mergeCell ref="A9:J9"/>
    <mergeCell ref="L6:L7"/>
    <mergeCell ref="M6:M7"/>
    <mergeCell ref="A1:D1"/>
    <mergeCell ref="E1:I1"/>
    <mergeCell ref="J1:J2"/>
    <mergeCell ref="K1:K2"/>
    <mergeCell ref="A2:D2"/>
    <mergeCell ref="E2:I2"/>
    <mergeCell ref="A7:K7"/>
    <mergeCell ref="A3:C3"/>
    <mergeCell ref="E3:I3"/>
    <mergeCell ref="J3:K6"/>
    <mergeCell ref="A4:C4"/>
    <mergeCell ref="E4:I4"/>
    <mergeCell ref="A5:C5"/>
    <mergeCell ref="E5:I5"/>
    <mergeCell ref="A6:C6"/>
    <mergeCell ref="E6:I6"/>
  </mergeCells>
  <phoneticPr fontId="18" type="noConversion"/>
  <dataValidations count="1">
    <dataValidation allowBlank="1" showInputMessage="1" showErrorMessage="1" promptTitle="ATENÇÃO!" prompt="Altere o CÓDIGO INEP." sqref="A8:A9"/>
  </dataValidations>
  <pageMargins left="0.5" right="0.5" top="1" bottom="1" header="0.5" footer="0.5"/>
  <pageSetup paperSize="9" scale="63" fitToHeight="0" orientation="landscape" r:id="rId4"/>
  <headerFooter>
    <oddHeader xml:space="preserve">&amp;L </oddHeader>
    <oddFooter xml:space="preserve">&amp;L </odd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497"/>
  <sheetViews>
    <sheetView showOutlineSymbols="0" topLeftCell="A15396" zoomScale="85" zoomScaleNormal="100" workbookViewId="0">
      <selection activeCell="J15414" activeCellId="1" sqref="J15412 J15414"/>
    </sheetView>
  </sheetViews>
  <sheetFormatPr defaultRowHeight="14.25" x14ac:dyDescent="0.2"/>
  <cols>
    <col min="1" max="1" width="10" style="225" bestFit="1" customWidth="1"/>
    <col min="2" max="2" width="12" bestFit="1" customWidth="1"/>
    <col min="3" max="3" width="10" bestFit="1" customWidth="1"/>
    <col min="4" max="4" width="60" bestFit="1" customWidth="1"/>
    <col min="5" max="5" width="24.5" customWidth="1"/>
    <col min="6" max="7" width="12" bestFit="1" customWidth="1"/>
    <col min="8" max="8" width="12.375" customWidth="1"/>
    <col min="9" max="9" width="14" bestFit="1" customWidth="1"/>
    <col min="10" max="10" width="19.5" bestFit="1" customWidth="1"/>
    <col min="11" max="11" width="9.125" style="229" hidden="1" customWidth="1"/>
    <col min="12" max="12" width="9.625" style="229" hidden="1" customWidth="1"/>
    <col min="13" max="14" width="0" hidden="1" customWidth="1"/>
  </cols>
  <sheetData>
    <row r="1" spans="1:13" ht="14.25" hidden="1" customHeight="1" x14ac:dyDescent="0.2">
      <c r="A1" s="285"/>
      <c r="B1" s="286"/>
      <c r="C1" s="286"/>
      <c r="D1" s="286"/>
      <c r="E1" s="286"/>
      <c r="F1" s="286"/>
      <c r="G1" s="286"/>
      <c r="H1" s="286"/>
      <c r="I1" s="286"/>
      <c r="J1" s="287"/>
      <c r="K1" s="226"/>
      <c r="L1" s="226"/>
      <c r="M1" s="2"/>
    </row>
    <row r="2" spans="1:13" ht="14.25" hidden="1" customHeight="1" x14ac:dyDescent="0.2">
      <c r="A2" s="288"/>
      <c r="B2" s="289"/>
      <c r="C2" s="289"/>
      <c r="D2" s="289"/>
      <c r="E2" s="289"/>
      <c r="F2" s="289"/>
      <c r="G2" s="289"/>
      <c r="H2" s="289"/>
      <c r="I2" s="289"/>
      <c r="J2" s="290"/>
      <c r="K2" s="226"/>
      <c r="L2" s="226"/>
      <c r="M2" s="2"/>
    </row>
    <row r="3" spans="1:13" ht="14.25" hidden="1" customHeight="1" x14ac:dyDescent="0.2">
      <c r="A3" s="288"/>
      <c r="B3" s="289"/>
      <c r="C3" s="289"/>
      <c r="D3" s="289"/>
      <c r="E3" s="289"/>
      <c r="F3" s="289"/>
      <c r="G3" s="289"/>
      <c r="H3" s="289"/>
      <c r="I3" s="289"/>
      <c r="J3" s="290"/>
      <c r="K3" s="226"/>
      <c r="L3" s="226"/>
      <c r="M3" s="2"/>
    </row>
    <row r="4" spans="1:13" ht="14.25" hidden="1" customHeight="1" x14ac:dyDescent="0.2">
      <c r="A4" s="288"/>
      <c r="B4" s="289"/>
      <c r="C4" s="289"/>
      <c r="D4" s="289"/>
      <c r="E4" s="289"/>
      <c r="F4" s="289"/>
      <c r="G4" s="289"/>
      <c r="H4" s="289"/>
      <c r="I4" s="289"/>
      <c r="J4" s="290"/>
      <c r="K4" s="226"/>
      <c r="L4" s="226"/>
      <c r="M4" s="2"/>
    </row>
    <row r="5" spans="1:13" ht="14.25" hidden="1" customHeight="1" x14ac:dyDescent="0.2">
      <c r="A5" s="288"/>
      <c r="B5" s="289"/>
      <c r="C5" s="289"/>
      <c r="D5" s="289"/>
      <c r="E5" s="289"/>
      <c r="F5" s="289"/>
      <c r="G5" s="289"/>
      <c r="H5" s="289"/>
      <c r="I5" s="289"/>
      <c r="J5" s="290"/>
      <c r="K5" s="227"/>
      <c r="L5" s="227"/>
      <c r="M5" s="4"/>
    </row>
    <row r="6" spans="1:13" ht="14.25" hidden="1" customHeight="1" x14ac:dyDescent="0.2">
      <c r="A6" s="291"/>
      <c r="B6" s="292"/>
      <c r="C6" s="292"/>
      <c r="D6" s="292"/>
      <c r="E6" s="292"/>
      <c r="F6" s="292"/>
      <c r="G6" s="292"/>
      <c r="H6" s="292"/>
      <c r="I6" s="292"/>
      <c r="J6" s="293"/>
      <c r="K6" s="228"/>
      <c r="L6" s="228"/>
      <c r="M6" s="5"/>
    </row>
    <row r="7" spans="1:13" x14ac:dyDescent="0.2">
      <c r="A7" s="389" t="s">
        <v>5401</v>
      </c>
      <c r="B7" s="390"/>
      <c r="C7" s="390"/>
      <c r="D7" s="390"/>
      <c r="E7" s="390"/>
      <c r="F7" s="390"/>
      <c r="G7" s="390"/>
      <c r="H7" s="390"/>
      <c r="I7" s="390"/>
      <c r="J7" s="391"/>
    </row>
    <row r="8" spans="1:13" x14ac:dyDescent="0.2">
      <c r="A8" s="392"/>
      <c r="B8" s="393"/>
      <c r="C8" s="393"/>
      <c r="D8" s="393"/>
      <c r="E8" s="393"/>
      <c r="F8" s="393"/>
      <c r="G8" s="393"/>
      <c r="H8" s="393"/>
      <c r="I8" s="393"/>
      <c r="J8" s="394"/>
    </row>
    <row r="9" spans="1:13" x14ac:dyDescent="0.2">
      <c r="A9" s="392"/>
      <c r="B9" s="393"/>
      <c r="C9" s="393"/>
      <c r="D9" s="393"/>
      <c r="E9" s="393"/>
      <c r="F9" s="393"/>
      <c r="G9" s="393"/>
      <c r="H9" s="393"/>
      <c r="I9" s="393"/>
      <c r="J9" s="394"/>
      <c r="M9" t="s">
        <v>2073</v>
      </c>
    </row>
    <row r="10" spans="1:13" ht="15" thickBot="1" x14ac:dyDescent="0.25">
      <c r="A10" s="395"/>
      <c r="B10" s="396"/>
      <c r="C10" s="396"/>
      <c r="D10" s="396"/>
      <c r="E10" s="396"/>
      <c r="F10" s="396"/>
      <c r="G10" s="396"/>
      <c r="H10" s="396"/>
      <c r="I10" s="396"/>
      <c r="J10" s="397"/>
    </row>
    <row r="11" spans="1:13" hidden="1" x14ac:dyDescent="0.2">
      <c r="A11" s="420" t="s">
        <v>4902</v>
      </c>
      <c r="B11" s="421"/>
      <c r="C11" s="422"/>
      <c r="D11" s="165"/>
      <c r="E11" s="170">
        <f ca="1">TODAY()</f>
        <v>45162</v>
      </c>
      <c r="F11" s="170"/>
      <c r="G11" s="170"/>
      <c r="H11" s="170"/>
      <c r="I11" s="423" t="s">
        <v>2099</v>
      </c>
      <c r="J11" s="424"/>
      <c r="M11" t="s">
        <v>2099</v>
      </c>
    </row>
    <row r="12" spans="1:13" hidden="1" x14ac:dyDescent="0.2">
      <c r="A12" s="233"/>
      <c r="B12" s="171"/>
      <c r="C12" s="171"/>
      <c r="D12" s="172"/>
      <c r="E12" s="171"/>
      <c r="F12" s="171"/>
      <c r="G12" s="171"/>
      <c r="H12" s="167"/>
      <c r="I12" s="398" t="s">
        <v>3787</v>
      </c>
      <c r="J12" s="399"/>
      <c r="M12" t="s">
        <v>5390</v>
      </c>
    </row>
    <row r="13" spans="1:13" hidden="1" x14ac:dyDescent="0.2">
      <c r="A13" s="404" t="s">
        <v>3516</v>
      </c>
      <c r="B13" s="405"/>
      <c r="C13" s="406"/>
      <c r="D13" s="180" t="s">
        <v>2066</v>
      </c>
      <c r="E13" s="173" t="s">
        <v>2067</v>
      </c>
      <c r="F13" s="173"/>
      <c r="G13" s="173"/>
      <c r="H13" s="173"/>
      <c r="I13" s="400"/>
      <c r="J13" s="401"/>
      <c r="M13">
        <v>0.92</v>
      </c>
    </row>
    <row r="14" spans="1:13" ht="14.25" hidden="1" customHeight="1" x14ac:dyDescent="0.2">
      <c r="A14" s="407"/>
      <c r="B14" s="408"/>
      <c r="C14" s="409"/>
      <c r="D14" s="181" t="s">
        <v>2072</v>
      </c>
      <c r="E14" s="166" t="s">
        <v>2068</v>
      </c>
      <c r="F14" s="166"/>
      <c r="G14" s="166"/>
      <c r="H14" s="166"/>
      <c r="I14" s="400"/>
      <c r="J14" s="401"/>
    </row>
    <row r="15" spans="1:13" ht="14.25" hidden="1" customHeight="1" x14ac:dyDescent="0.2">
      <c r="A15" s="410"/>
      <c r="B15" s="411"/>
      <c r="C15" s="412"/>
      <c r="D15" s="168"/>
      <c r="E15" s="167"/>
      <c r="F15" s="167"/>
      <c r="G15" s="167"/>
      <c r="H15" s="167"/>
      <c r="I15" s="400"/>
      <c r="J15" s="401"/>
      <c r="K15" s="229" t="s">
        <v>5372</v>
      </c>
      <c r="L15" s="229" t="s">
        <v>5373</v>
      </c>
    </row>
    <row r="16" spans="1:13" ht="14.25" hidden="1" customHeight="1" x14ac:dyDescent="0.2">
      <c r="A16" s="413" t="s">
        <v>2069</v>
      </c>
      <c r="B16" s="414"/>
      <c r="C16" s="415"/>
      <c r="D16" s="164" t="s">
        <v>2070</v>
      </c>
      <c r="E16" s="169" t="s">
        <v>5370</v>
      </c>
      <c r="F16" s="169"/>
      <c r="G16" s="169"/>
      <c r="H16" s="169"/>
      <c r="I16" s="402"/>
      <c r="J16" s="403"/>
    </row>
    <row r="17" spans="1:13" ht="15.75" hidden="1" thickBot="1" x14ac:dyDescent="0.25">
      <c r="A17" s="212">
        <v>9538.7900000000009</v>
      </c>
      <c r="B17" s="213"/>
      <c r="C17" s="214"/>
      <c r="D17" s="63">
        <v>910.83</v>
      </c>
      <c r="E17" s="215">
        <v>6311.77</v>
      </c>
      <c r="F17" s="213"/>
      <c r="G17" s="213"/>
      <c r="H17" s="216"/>
      <c r="I17" s="216"/>
      <c r="J17" s="217"/>
    </row>
    <row r="18" spans="1:13" ht="24" customHeight="1" x14ac:dyDescent="0.2">
      <c r="A18" s="234" t="s">
        <v>10</v>
      </c>
      <c r="B18" s="206"/>
      <c r="C18" s="206"/>
      <c r="D18" s="207" t="s">
        <v>11</v>
      </c>
      <c r="E18" s="206"/>
      <c r="F18" s="416"/>
      <c r="G18" s="417"/>
      <c r="H18" s="206"/>
      <c r="I18" s="206"/>
      <c r="J18" s="208"/>
    </row>
    <row r="19" spans="1:13" ht="24" customHeight="1" x14ac:dyDescent="0.2">
      <c r="A19" s="235" t="s">
        <v>12</v>
      </c>
      <c r="B19" s="14"/>
      <c r="C19" s="14"/>
      <c r="D19" s="13" t="s">
        <v>13</v>
      </c>
      <c r="E19" s="14"/>
      <c r="F19" s="418"/>
      <c r="G19" s="418"/>
      <c r="H19" s="14"/>
      <c r="I19" s="14"/>
      <c r="J19" s="209"/>
    </row>
    <row r="20" spans="1:13" ht="18" customHeight="1" x14ac:dyDescent="0.2">
      <c r="A20" s="236" t="s">
        <v>5375</v>
      </c>
      <c r="B20" s="183" t="s">
        <v>2</v>
      </c>
      <c r="C20" s="182" t="s">
        <v>3</v>
      </c>
      <c r="D20" s="182" t="s">
        <v>4</v>
      </c>
      <c r="E20" s="419" t="s">
        <v>2100</v>
      </c>
      <c r="F20" s="419"/>
      <c r="G20" s="184" t="s">
        <v>5</v>
      </c>
      <c r="H20" s="183" t="s">
        <v>6</v>
      </c>
      <c r="I20" s="183" t="s">
        <v>7</v>
      </c>
      <c r="J20" s="218" t="s">
        <v>8</v>
      </c>
      <c r="K20" s="189">
        <f ca="1">SUMIF(E22:F31,E22,J22:J31)</f>
        <v>2.75</v>
      </c>
      <c r="L20" s="189">
        <f ca="1">(SUMIF(E22:F31,E24,J22:J31))</f>
        <v>369.03000000000003</v>
      </c>
      <c r="M20" t="s">
        <v>7</v>
      </c>
    </row>
    <row r="21" spans="1:13" ht="39" customHeight="1" x14ac:dyDescent="0.2">
      <c r="A21" s="237" t="s">
        <v>2125</v>
      </c>
      <c r="B21" s="186" t="s">
        <v>14</v>
      </c>
      <c r="C21" s="185" t="s">
        <v>15</v>
      </c>
      <c r="D21" s="185" t="s">
        <v>16</v>
      </c>
      <c r="E21" s="425">
        <v>2</v>
      </c>
      <c r="F21" s="425"/>
      <c r="G21" s="187" t="s">
        <v>17</v>
      </c>
      <c r="H21" s="188">
        <v>1</v>
      </c>
      <c r="I21" s="189">
        <f>(M21*$M$13)</f>
        <v>371.76279999999997</v>
      </c>
      <c r="J21" s="231">
        <f>TRUNC(I21*H21,2)</f>
        <v>371.76</v>
      </c>
      <c r="M21">
        <v>404.09</v>
      </c>
    </row>
    <row r="22" spans="1:13" ht="24" customHeight="1" x14ac:dyDescent="0.2">
      <c r="A22" s="238" t="s">
        <v>2126</v>
      </c>
      <c r="B22" s="191" t="s">
        <v>2130</v>
      </c>
      <c r="C22" s="190" t="s">
        <v>15</v>
      </c>
      <c r="D22" s="190" t="s">
        <v>2131</v>
      </c>
      <c r="E22" s="426" t="s">
        <v>2129</v>
      </c>
      <c r="F22" s="426"/>
      <c r="G22" s="192" t="s">
        <v>39</v>
      </c>
      <c r="H22" s="193">
        <v>0.16919999999999999</v>
      </c>
      <c r="I22" s="189">
        <f>(M22*$M$13)</f>
        <v>13.533200000000001</v>
      </c>
      <c r="J22" s="219">
        <f>TRUNC(I22*H22,2)</f>
        <v>2.2799999999999998</v>
      </c>
      <c r="M22">
        <v>14.71</v>
      </c>
    </row>
    <row r="23" spans="1:13" ht="24" customHeight="1" x14ac:dyDescent="0.2">
      <c r="A23" s="238" t="s">
        <v>2126</v>
      </c>
      <c r="B23" s="191" t="s">
        <v>2127</v>
      </c>
      <c r="C23" s="190" t="s">
        <v>15</v>
      </c>
      <c r="D23" s="190" t="s">
        <v>2128</v>
      </c>
      <c r="E23" s="426" t="s">
        <v>2129</v>
      </c>
      <c r="F23" s="426"/>
      <c r="G23" s="192" t="s">
        <v>39</v>
      </c>
      <c r="H23" s="193">
        <v>2.47E-2</v>
      </c>
      <c r="I23" s="189">
        <f t="shared" ref="I23:I31" si="0">(M23*$M$13)</f>
        <v>19.136000000000003</v>
      </c>
      <c r="J23" s="219">
        <f t="shared" ref="J23:J31" si="1">TRUNC(I23*H23,2)</f>
        <v>0.47</v>
      </c>
      <c r="M23">
        <v>20.8</v>
      </c>
    </row>
    <row r="24" spans="1:13" ht="24" customHeight="1" x14ac:dyDescent="0.2">
      <c r="A24" s="238" t="s">
        <v>2126</v>
      </c>
      <c r="B24" s="191" t="s">
        <v>2144</v>
      </c>
      <c r="C24" s="190" t="s">
        <v>15</v>
      </c>
      <c r="D24" s="190" t="s">
        <v>2145</v>
      </c>
      <c r="E24" s="426" t="s">
        <v>2119</v>
      </c>
      <c r="F24" s="426"/>
      <c r="G24" s="192" t="s">
        <v>1871</v>
      </c>
      <c r="H24" s="193">
        <v>5.1400000000000001E-2</v>
      </c>
      <c r="I24" s="189">
        <f t="shared" si="0"/>
        <v>6.4216000000000006</v>
      </c>
      <c r="J24" s="219">
        <f t="shared" si="1"/>
        <v>0.33</v>
      </c>
      <c r="M24">
        <v>6.98</v>
      </c>
    </row>
    <row r="25" spans="1:13" ht="24" customHeight="1" x14ac:dyDescent="0.2">
      <c r="A25" s="238" t="s">
        <v>2126</v>
      </c>
      <c r="B25" s="191" t="s">
        <v>2140</v>
      </c>
      <c r="C25" s="190" t="s">
        <v>15</v>
      </c>
      <c r="D25" s="190" t="s">
        <v>2141</v>
      </c>
      <c r="E25" s="426" t="s">
        <v>2119</v>
      </c>
      <c r="F25" s="426"/>
      <c r="G25" s="192" t="s">
        <v>1871</v>
      </c>
      <c r="H25" s="193">
        <v>2.6608000000000001</v>
      </c>
      <c r="I25" s="189">
        <f t="shared" si="0"/>
        <v>0.59800000000000009</v>
      </c>
      <c r="J25" s="219">
        <f t="shared" si="1"/>
        <v>1.59</v>
      </c>
      <c r="M25">
        <v>0.65</v>
      </c>
    </row>
    <row r="26" spans="1:13" ht="24" customHeight="1" x14ac:dyDescent="0.2">
      <c r="A26" s="238" t="s">
        <v>2126</v>
      </c>
      <c r="B26" s="191" t="s">
        <v>2132</v>
      </c>
      <c r="C26" s="190" t="s">
        <v>15</v>
      </c>
      <c r="D26" s="190" t="s">
        <v>2133</v>
      </c>
      <c r="E26" s="426" t="s">
        <v>2119</v>
      </c>
      <c r="F26" s="426"/>
      <c r="G26" s="192" t="s">
        <v>54</v>
      </c>
      <c r="H26" s="193">
        <v>1.3332999999999999</v>
      </c>
      <c r="I26" s="189">
        <f t="shared" si="0"/>
        <v>2.1252</v>
      </c>
      <c r="J26" s="219">
        <f t="shared" si="1"/>
        <v>2.83</v>
      </c>
      <c r="M26">
        <v>2.31</v>
      </c>
    </row>
    <row r="27" spans="1:13" ht="24" customHeight="1" x14ac:dyDescent="0.2">
      <c r="A27" s="238" t="s">
        <v>2126</v>
      </c>
      <c r="B27" s="191" t="s">
        <v>2142</v>
      </c>
      <c r="C27" s="190" t="s">
        <v>15</v>
      </c>
      <c r="D27" s="190" t="s">
        <v>2143</v>
      </c>
      <c r="E27" s="426" t="s">
        <v>2119</v>
      </c>
      <c r="F27" s="426"/>
      <c r="G27" s="192" t="s">
        <v>54</v>
      </c>
      <c r="H27" s="193">
        <v>1.1852</v>
      </c>
      <c r="I27" s="189">
        <f t="shared" si="0"/>
        <v>1.0488</v>
      </c>
      <c r="J27" s="219">
        <f t="shared" si="1"/>
        <v>1.24</v>
      </c>
      <c r="M27">
        <v>1.1399999999999999</v>
      </c>
    </row>
    <row r="28" spans="1:13" ht="24" customHeight="1" x14ac:dyDescent="0.2">
      <c r="A28" s="238" t="s">
        <v>2126</v>
      </c>
      <c r="B28" s="191" t="s">
        <v>2138</v>
      </c>
      <c r="C28" s="190" t="s">
        <v>15</v>
      </c>
      <c r="D28" s="190" t="s">
        <v>2139</v>
      </c>
      <c r="E28" s="426" t="s">
        <v>2119</v>
      </c>
      <c r="F28" s="426"/>
      <c r="G28" s="192" t="s">
        <v>17</v>
      </c>
      <c r="H28" s="193">
        <v>1</v>
      </c>
      <c r="I28" s="189">
        <f t="shared" si="0"/>
        <v>288.50279999999998</v>
      </c>
      <c r="J28" s="219">
        <f t="shared" si="1"/>
        <v>288.5</v>
      </c>
      <c r="M28">
        <v>313.58999999999997</v>
      </c>
    </row>
    <row r="29" spans="1:13" ht="24" customHeight="1" x14ac:dyDescent="0.2">
      <c r="A29" s="238" t="s">
        <v>2126</v>
      </c>
      <c r="B29" s="191" t="s">
        <v>2134</v>
      </c>
      <c r="C29" s="190" t="s">
        <v>15</v>
      </c>
      <c r="D29" s="190" t="s">
        <v>2135</v>
      </c>
      <c r="E29" s="426" t="s">
        <v>2119</v>
      </c>
      <c r="F29" s="426"/>
      <c r="G29" s="192" t="s">
        <v>1871</v>
      </c>
      <c r="H29" s="193">
        <v>1.15E-2</v>
      </c>
      <c r="I29" s="189">
        <f t="shared" si="0"/>
        <v>25.566800000000001</v>
      </c>
      <c r="J29" s="219">
        <f t="shared" si="1"/>
        <v>0.28999999999999998</v>
      </c>
      <c r="M29">
        <v>27.79</v>
      </c>
    </row>
    <row r="30" spans="1:13" ht="24" customHeight="1" x14ac:dyDescent="0.2">
      <c r="A30" s="238" t="s">
        <v>2126</v>
      </c>
      <c r="B30" s="191" t="s">
        <v>2136</v>
      </c>
      <c r="C30" s="190" t="s">
        <v>15</v>
      </c>
      <c r="D30" s="190" t="s">
        <v>2137</v>
      </c>
      <c r="E30" s="426" t="s">
        <v>2119</v>
      </c>
      <c r="F30" s="426"/>
      <c r="G30" s="192" t="s">
        <v>132</v>
      </c>
      <c r="H30" s="193">
        <v>1.2613000000000001</v>
      </c>
      <c r="I30" s="189">
        <f t="shared" si="0"/>
        <v>7.2404000000000002</v>
      </c>
      <c r="J30" s="219">
        <f t="shared" si="1"/>
        <v>9.1300000000000008</v>
      </c>
      <c r="M30">
        <v>7.87</v>
      </c>
    </row>
    <row r="31" spans="1:13" ht="24" customHeight="1" x14ac:dyDescent="0.2">
      <c r="A31" s="238" t="s">
        <v>2126</v>
      </c>
      <c r="B31" s="191" t="s">
        <v>2146</v>
      </c>
      <c r="C31" s="190" t="s">
        <v>15</v>
      </c>
      <c r="D31" s="190" t="s">
        <v>2147</v>
      </c>
      <c r="E31" s="426" t="s">
        <v>2119</v>
      </c>
      <c r="F31" s="426"/>
      <c r="G31" s="192" t="s">
        <v>132</v>
      </c>
      <c r="H31" s="193">
        <v>2.4022000000000001</v>
      </c>
      <c r="I31" s="189">
        <f t="shared" si="0"/>
        <v>27.112400000000001</v>
      </c>
      <c r="J31" s="219">
        <f t="shared" si="1"/>
        <v>65.12</v>
      </c>
      <c r="M31">
        <v>29.47</v>
      </c>
    </row>
    <row r="32" spans="1:13" x14ac:dyDescent="0.2">
      <c r="A32" s="239"/>
      <c r="B32" s="195"/>
      <c r="C32" s="195"/>
      <c r="D32" s="195"/>
      <c r="E32" s="195" t="s">
        <v>3847</v>
      </c>
      <c r="F32" s="196">
        <v>2.99</v>
      </c>
      <c r="G32" s="195" t="s">
        <v>3848</v>
      </c>
      <c r="H32" s="196">
        <v>0</v>
      </c>
      <c r="I32" s="196">
        <v>2.99</v>
      </c>
      <c r="J32" s="220"/>
      <c r="M32">
        <v>2.99</v>
      </c>
    </row>
    <row r="33" spans="1:14" ht="25.5" x14ac:dyDescent="0.2">
      <c r="A33" s="239"/>
      <c r="B33" s="195"/>
      <c r="C33" s="195"/>
      <c r="D33" s="195"/>
      <c r="E33" s="195" t="s">
        <v>3849</v>
      </c>
      <c r="F33" s="196">
        <v>0</v>
      </c>
      <c r="G33" s="195"/>
      <c r="H33" s="195" t="s">
        <v>3850</v>
      </c>
      <c r="I33" s="196">
        <v>404.09</v>
      </c>
      <c r="J33" s="220"/>
      <c r="M33">
        <v>404.09</v>
      </c>
    </row>
    <row r="34" spans="1:14" ht="30" customHeight="1" x14ac:dyDescent="0.2">
      <c r="A34" s="240"/>
      <c r="B34" s="197"/>
      <c r="C34" s="197"/>
      <c r="D34" s="197"/>
      <c r="E34" s="197"/>
      <c r="F34" s="197"/>
      <c r="G34" s="197" t="s">
        <v>3851</v>
      </c>
      <c r="H34" s="198">
        <v>12</v>
      </c>
      <c r="I34" s="199">
        <v>4849.08</v>
      </c>
      <c r="J34" s="220"/>
      <c r="M34">
        <v>4849.08</v>
      </c>
    </row>
    <row r="35" spans="1:14" ht="0.95" customHeight="1" x14ac:dyDescent="0.2">
      <c r="A35" s="237"/>
      <c r="B35" s="185"/>
      <c r="C35" s="185"/>
      <c r="D35" s="185"/>
      <c r="E35" s="185"/>
      <c r="F35" s="185"/>
      <c r="G35" s="185"/>
      <c r="H35" s="185"/>
      <c r="I35" s="185"/>
      <c r="J35" s="220"/>
    </row>
    <row r="36" spans="1:14" ht="18" customHeight="1" x14ac:dyDescent="0.2">
      <c r="A36" s="236" t="s">
        <v>5374</v>
      </c>
      <c r="B36" s="183" t="s">
        <v>2</v>
      </c>
      <c r="C36" s="182" t="s">
        <v>3</v>
      </c>
      <c r="D36" s="182" t="s">
        <v>4</v>
      </c>
      <c r="E36" s="419" t="s">
        <v>2100</v>
      </c>
      <c r="F36" s="419"/>
      <c r="G36" s="184" t="s">
        <v>5</v>
      </c>
      <c r="H36" s="183" t="s">
        <v>6</v>
      </c>
      <c r="I36" s="183" t="s">
        <v>7</v>
      </c>
      <c r="J36" s="218" t="s">
        <v>8</v>
      </c>
      <c r="K36" s="229">
        <v>0</v>
      </c>
      <c r="L36" s="229">
        <f>J38</f>
        <v>5.3</v>
      </c>
      <c r="M36" t="s">
        <v>7</v>
      </c>
    </row>
    <row r="37" spans="1:14" ht="39" customHeight="1" x14ac:dyDescent="0.2">
      <c r="A37" s="237" t="s">
        <v>2125</v>
      </c>
      <c r="B37" s="186" t="s">
        <v>19</v>
      </c>
      <c r="C37" s="185" t="s">
        <v>15</v>
      </c>
      <c r="D37" s="185" t="s">
        <v>20</v>
      </c>
      <c r="E37" s="425">
        <v>2</v>
      </c>
      <c r="F37" s="425"/>
      <c r="G37" s="187" t="s">
        <v>17</v>
      </c>
      <c r="H37" s="188">
        <v>1</v>
      </c>
      <c r="I37" s="189">
        <v>5.3</v>
      </c>
      <c r="J37" s="231">
        <f>TRUNC(I37*H37,2)</f>
        <v>5.3</v>
      </c>
      <c r="M37">
        <v>7.47</v>
      </c>
    </row>
    <row r="38" spans="1:14" ht="26.1" customHeight="1" x14ac:dyDescent="0.2">
      <c r="A38" s="238" t="s">
        <v>2126</v>
      </c>
      <c r="B38" s="191" t="s">
        <v>2204</v>
      </c>
      <c r="C38" s="190" t="s">
        <v>15</v>
      </c>
      <c r="D38" s="190" t="s">
        <v>2205</v>
      </c>
      <c r="E38" s="426" t="s">
        <v>2119</v>
      </c>
      <c r="F38" s="426"/>
      <c r="G38" s="192" t="s">
        <v>17</v>
      </c>
      <c r="H38" s="193">
        <v>1</v>
      </c>
      <c r="I38" s="189">
        <v>5.3</v>
      </c>
      <c r="J38" s="219">
        <f>TRUNC(I38*H38,2)</f>
        <v>5.3</v>
      </c>
      <c r="M38">
        <v>7.47</v>
      </c>
      <c r="N38">
        <f>M38*0.71</f>
        <v>5.3036999999999992</v>
      </c>
    </row>
    <row r="39" spans="1:14" x14ac:dyDescent="0.2">
      <c r="A39" s="239"/>
      <c r="B39" s="195"/>
      <c r="C39" s="195"/>
      <c r="D39" s="195"/>
      <c r="E39" s="195" t="s">
        <v>3847</v>
      </c>
      <c r="F39" s="196">
        <v>0</v>
      </c>
      <c r="G39" s="195" t="s">
        <v>3848</v>
      </c>
      <c r="H39" s="196">
        <v>0</v>
      </c>
      <c r="I39" s="196">
        <v>0</v>
      </c>
      <c r="J39" s="220"/>
      <c r="M39">
        <v>0</v>
      </c>
    </row>
    <row r="40" spans="1:14" ht="25.5" x14ac:dyDescent="0.2">
      <c r="A40" s="239"/>
      <c r="B40" s="195"/>
      <c r="C40" s="195"/>
      <c r="D40" s="195"/>
      <c r="E40" s="195" t="s">
        <v>3849</v>
      </c>
      <c r="F40" s="196">
        <v>0</v>
      </c>
      <c r="G40" s="195"/>
      <c r="H40" s="195" t="s">
        <v>3850</v>
      </c>
      <c r="I40" s="196">
        <v>7.47</v>
      </c>
      <c r="J40" s="220"/>
      <c r="M40">
        <v>7.47</v>
      </c>
    </row>
    <row r="41" spans="1:14" ht="30" customHeight="1" x14ac:dyDescent="0.2">
      <c r="A41" s="240"/>
      <c r="B41" s="197"/>
      <c r="C41" s="197"/>
      <c r="D41" s="197"/>
      <c r="E41" s="197"/>
      <c r="F41" s="197"/>
      <c r="G41" s="197" t="s">
        <v>3851</v>
      </c>
      <c r="H41" s="198">
        <v>3497.32</v>
      </c>
      <c r="I41" s="199">
        <v>26124.98</v>
      </c>
      <c r="J41" s="220"/>
      <c r="M41">
        <v>26124.98</v>
      </c>
    </row>
    <row r="42" spans="1:14" ht="0.95" customHeight="1" x14ac:dyDescent="0.2">
      <c r="A42" s="237"/>
      <c r="B42" s="185"/>
      <c r="C42" s="185"/>
      <c r="D42" s="185"/>
      <c r="E42" s="185"/>
      <c r="F42" s="185"/>
      <c r="G42" s="185"/>
      <c r="H42" s="185"/>
      <c r="I42" s="185"/>
      <c r="J42" s="220"/>
    </row>
    <row r="43" spans="1:14" ht="18" customHeight="1" x14ac:dyDescent="0.2">
      <c r="A43" s="236" t="s">
        <v>5376</v>
      </c>
      <c r="B43" s="183" t="s">
        <v>2</v>
      </c>
      <c r="C43" s="182" t="s">
        <v>3</v>
      </c>
      <c r="D43" s="182" t="s">
        <v>4</v>
      </c>
      <c r="E43" s="419" t="s">
        <v>2100</v>
      </c>
      <c r="F43" s="419"/>
      <c r="G43" s="184" t="s">
        <v>5</v>
      </c>
      <c r="H43" s="183" t="s">
        <v>6</v>
      </c>
      <c r="I43" s="183" t="s">
        <v>7</v>
      </c>
      <c r="J43" s="218" t="s">
        <v>8</v>
      </c>
      <c r="K43" s="229">
        <v>0</v>
      </c>
      <c r="L43" s="229">
        <f>J45</f>
        <v>32</v>
      </c>
      <c r="M43" t="s">
        <v>7</v>
      </c>
    </row>
    <row r="44" spans="1:14" ht="26.1" customHeight="1" x14ac:dyDescent="0.2">
      <c r="A44" s="237" t="s">
        <v>2125</v>
      </c>
      <c r="B44" s="186" t="s">
        <v>21</v>
      </c>
      <c r="C44" s="185" t="s">
        <v>15</v>
      </c>
      <c r="D44" s="185" t="s">
        <v>22</v>
      </c>
      <c r="E44" s="425">
        <v>2</v>
      </c>
      <c r="F44" s="425"/>
      <c r="G44" s="187" t="s">
        <v>17</v>
      </c>
      <c r="H44" s="188">
        <v>1</v>
      </c>
      <c r="I44" s="189">
        <v>32</v>
      </c>
      <c r="J44" s="231">
        <f>TRUNC(I44*H44,2)</f>
        <v>32</v>
      </c>
      <c r="M44">
        <v>45.12</v>
      </c>
      <c r="N44">
        <f>M44*0.71</f>
        <v>32.035199999999996</v>
      </c>
    </row>
    <row r="45" spans="1:14" ht="26.1" customHeight="1" x14ac:dyDescent="0.2">
      <c r="A45" s="238" t="s">
        <v>2126</v>
      </c>
      <c r="B45" s="191" t="s">
        <v>2206</v>
      </c>
      <c r="C45" s="190" t="s">
        <v>15</v>
      </c>
      <c r="D45" s="190" t="s">
        <v>2207</v>
      </c>
      <c r="E45" s="426" t="s">
        <v>2119</v>
      </c>
      <c r="F45" s="426"/>
      <c r="G45" s="192" t="s">
        <v>17</v>
      </c>
      <c r="H45" s="193">
        <v>1</v>
      </c>
      <c r="I45" s="189">
        <v>32</v>
      </c>
      <c r="J45" s="219">
        <f>TRUNC(I45*H45,2)</f>
        <v>32</v>
      </c>
      <c r="M45">
        <v>45.12</v>
      </c>
    </row>
    <row r="46" spans="1:14" x14ac:dyDescent="0.2">
      <c r="A46" s="239"/>
      <c r="B46" s="195"/>
      <c r="C46" s="195"/>
      <c r="D46" s="195"/>
      <c r="E46" s="195" t="s">
        <v>3847</v>
      </c>
      <c r="F46" s="196">
        <v>0</v>
      </c>
      <c r="G46" s="195" t="s">
        <v>3848</v>
      </c>
      <c r="H46" s="196">
        <v>0</v>
      </c>
      <c r="I46" s="196">
        <v>0</v>
      </c>
      <c r="J46" s="220"/>
      <c r="M46">
        <v>0</v>
      </c>
    </row>
    <row r="47" spans="1:14" ht="25.5" x14ac:dyDescent="0.2">
      <c r="A47" s="239"/>
      <c r="B47" s="195"/>
      <c r="C47" s="195"/>
      <c r="D47" s="195"/>
      <c r="E47" s="195" t="s">
        <v>3849</v>
      </c>
      <c r="F47" s="196">
        <v>0</v>
      </c>
      <c r="G47" s="195"/>
      <c r="H47" s="195" t="s">
        <v>3850</v>
      </c>
      <c r="I47" s="196">
        <v>45.12</v>
      </c>
      <c r="J47" s="220"/>
      <c r="M47">
        <v>45.12</v>
      </c>
    </row>
    <row r="48" spans="1:14" ht="30" customHeight="1" x14ac:dyDescent="0.2">
      <c r="A48" s="240"/>
      <c r="B48" s="197"/>
      <c r="C48" s="197"/>
      <c r="D48" s="197"/>
      <c r="E48" s="197"/>
      <c r="F48" s="197"/>
      <c r="G48" s="197" t="s">
        <v>3851</v>
      </c>
      <c r="H48" s="198">
        <v>3497.32</v>
      </c>
      <c r="I48" s="199">
        <v>157799.07</v>
      </c>
      <c r="J48" s="220"/>
      <c r="M48">
        <v>157799.07</v>
      </c>
    </row>
    <row r="49" spans="1:13" ht="0.95" customHeight="1" x14ac:dyDescent="0.2">
      <c r="A49" s="237"/>
      <c r="B49" s="185"/>
      <c r="C49" s="185"/>
      <c r="D49" s="185"/>
      <c r="E49" s="185"/>
      <c r="F49" s="185"/>
      <c r="G49" s="185"/>
      <c r="H49" s="185"/>
      <c r="I49" s="185"/>
      <c r="J49" s="220"/>
    </row>
    <row r="50" spans="1:13" ht="18" customHeight="1" x14ac:dyDescent="0.2">
      <c r="A50" s="236" t="s">
        <v>5377</v>
      </c>
      <c r="B50" s="183" t="s">
        <v>2</v>
      </c>
      <c r="C50" s="182" t="s">
        <v>3</v>
      </c>
      <c r="D50" s="182" t="s">
        <v>4</v>
      </c>
      <c r="E50" s="419" t="s">
        <v>2100</v>
      </c>
      <c r="F50" s="419"/>
      <c r="G50" s="184" t="s">
        <v>5</v>
      </c>
      <c r="H50" s="183" t="s">
        <v>6</v>
      </c>
      <c r="I50" s="183" t="s">
        <v>7</v>
      </c>
      <c r="J50" s="218" t="s">
        <v>8</v>
      </c>
      <c r="K50" s="229">
        <f ca="1">SUMIF(E52:F174,E52,J52:J174)</f>
        <v>57.860000000000007</v>
      </c>
      <c r="L50" s="229">
        <f ca="1">SUMIF(E52:F174,E63,J52:J174)</f>
        <v>228.09000000000006</v>
      </c>
      <c r="M50" t="s">
        <v>7</v>
      </c>
    </row>
    <row r="51" spans="1:13" ht="78" customHeight="1" x14ac:dyDescent="0.2">
      <c r="A51" s="237" t="s">
        <v>2125</v>
      </c>
      <c r="B51" s="186" t="s">
        <v>23</v>
      </c>
      <c r="C51" s="185" t="s">
        <v>15</v>
      </c>
      <c r="D51" s="185" t="s">
        <v>3852</v>
      </c>
      <c r="E51" s="425">
        <v>2</v>
      </c>
      <c r="F51" s="425"/>
      <c r="G51" s="187" t="s">
        <v>17</v>
      </c>
      <c r="H51" s="188">
        <v>1</v>
      </c>
      <c r="I51" s="189">
        <f t="shared" ref="I51:I82" si="2">(M51*$M$13)</f>
        <v>285.96359999999999</v>
      </c>
      <c r="J51" s="231">
        <f t="shared" ref="J51:J82" si="3">TRUNC(I51*H51,2)</f>
        <v>285.95999999999998</v>
      </c>
      <c r="M51">
        <v>310.83</v>
      </c>
    </row>
    <row r="52" spans="1:13" ht="24" customHeight="1" x14ac:dyDescent="0.2">
      <c r="A52" s="238" t="s">
        <v>2126</v>
      </c>
      <c r="B52" s="191" t="s">
        <v>2130</v>
      </c>
      <c r="C52" s="190" t="s">
        <v>15</v>
      </c>
      <c r="D52" s="190" t="s">
        <v>2131</v>
      </c>
      <c r="E52" s="426" t="s">
        <v>2129</v>
      </c>
      <c r="F52" s="426"/>
      <c r="G52" s="192" t="s">
        <v>39</v>
      </c>
      <c r="H52" s="193">
        <v>1.3633</v>
      </c>
      <c r="I52" s="189">
        <f t="shared" si="2"/>
        <v>13.533200000000001</v>
      </c>
      <c r="J52" s="219">
        <f t="shared" si="3"/>
        <v>18.440000000000001</v>
      </c>
      <c r="M52">
        <v>14.71</v>
      </c>
    </row>
    <row r="53" spans="1:13" ht="24" customHeight="1" x14ac:dyDescent="0.2">
      <c r="A53" s="238" t="s">
        <v>2126</v>
      </c>
      <c r="B53" s="191" t="s">
        <v>2212</v>
      </c>
      <c r="C53" s="190" t="s">
        <v>15</v>
      </c>
      <c r="D53" s="190" t="s">
        <v>2213</v>
      </c>
      <c r="E53" s="426" t="s">
        <v>2129</v>
      </c>
      <c r="F53" s="426"/>
      <c r="G53" s="192" t="s">
        <v>39</v>
      </c>
      <c r="H53" s="193">
        <v>1.6000000000000001E-3</v>
      </c>
      <c r="I53" s="189">
        <f t="shared" si="2"/>
        <v>19.136000000000003</v>
      </c>
      <c r="J53" s="219">
        <f t="shared" si="3"/>
        <v>0.03</v>
      </c>
      <c r="M53">
        <v>20.8</v>
      </c>
    </row>
    <row r="54" spans="1:13" ht="24" customHeight="1" x14ac:dyDescent="0.2">
      <c r="A54" s="238" t="s">
        <v>2126</v>
      </c>
      <c r="B54" s="191" t="s">
        <v>2208</v>
      </c>
      <c r="C54" s="190" t="s">
        <v>15</v>
      </c>
      <c r="D54" s="190" t="s">
        <v>2209</v>
      </c>
      <c r="E54" s="426" t="s">
        <v>2129</v>
      </c>
      <c r="F54" s="426"/>
      <c r="G54" s="192" t="s">
        <v>39</v>
      </c>
      <c r="H54" s="193">
        <v>2.0000000000000001E-4</v>
      </c>
      <c r="I54" s="189">
        <f t="shared" si="2"/>
        <v>18.188400000000001</v>
      </c>
      <c r="J54" s="219">
        <f t="shared" si="3"/>
        <v>0</v>
      </c>
      <c r="M54">
        <v>19.77</v>
      </c>
    </row>
    <row r="55" spans="1:13" ht="24" customHeight="1" x14ac:dyDescent="0.2">
      <c r="A55" s="238" t="s">
        <v>2126</v>
      </c>
      <c r="B55" s="191" t="s">
        <v>2127</v>
      </c>
      <c r="C55" s="190" t="s">
        <v>15</v>
      </c>
      <c r="D55" s="190" t="s">
        <v>2128</v>
      </c>
      <c r="E55" s="426" t="s">
        <v>2129</v>
      </c>
      <c r="F55" s="426"/>
      <c r="G55" s="192" t="s">
        <v>39</v>
      </c>
      <c r="H55" s="193">
        <v>0.77839999999999998</v>
      </c>
      <c r="I55" s="189">
        <f t="shared" si="2"/>
        <v>19.136000000000003</v>
      </c>
      <c r="J55" s="219">
        <f t="shared" si="3"/>
        <v>14.89</v>
      </c>
      <c r="M55">
        <v>20.8</v>
      </c>
    </row>
    <row r="56" spans="1:13" ht="24" customHeight="1" x14ac:dyDescent="0.2">
      <c r="A56" s="238" t="s">
        <v>2126</v>
      </c>
      <c r="B56" s="191" t="s">
        <v>2154</v>
      </c>
      <c r="C56" s="190" t="s">
        <v>15</v>
      </c>
      <c r="D56" s="190" t="s">
        <v>2155</v>
      </c>
      <c r="E56" s="426" t="s">
        <v>2129</v>
      </c>
      <c r="F56" s="426"/>
      <c r="G56" s="192" t="s">
        <v>39</v>
      </c>
      <c r="H56" s="193">
        <v>8.8200000000000001E-2</v>
      </c>
      <c r="I56" s="189">
        <f t="shared" si="2"/>
        <v>19.136000000000003</v>
      </c>
      <c r="J56" s="219">
        <f t="shared" si="3"/>
        <v>1.68</v>
      </c>
      <c r="M56">
        <v>20.8</v>
      </c>
    </row>
    <row r="57" spans="1:13" ht="24" customHeight="1" x14ac:dyDescent="0.2">
      <c r="A57" s="238" t="s">
        <v>2126</v>
      </c>
      <c r="B57" s="191" t="s">
        <v>2216</v>
      </c>
      <c r="C57" s="190" t="s">
        <v>15</v>
      </c>
      <c r="D57" s="190" t="s">
        <v>2217</v>
      </c>
      <c r="E57" s="426" t="s">
        <v>2129</v>
      </c>
      <c r="F57" s="426"/>
      <c r="G57" s="192" t="s">
        <v>39</v>
      </c>
      <c r="H57" s="193">
        <v>0.16969999999999999</v>
      </c>
      <c r="I57" s="189">
        <f t="shared" si="2"/>
        <v>19.136000000000003</v>
      </c>
      <c r="J57" s="219">
        <f t="shared" si="3"/>
        <v>3.24</v>
      </c>
      <c r="M57">
        <v>20.8</v>
      </c>
    </row>
    <row r="58" spans="1:13" ht="24" customHeight="1" x14ac:dyDescent="0.2">
      <c r="A58" s="238" t="s">
        <v>2126</v>
      </c>
      <c r="B58" s="191" t="s">
        <v>2210</v>
      </c>
      <c r="C58" s="190" t="s">
        <v>15</v>
      </c>
      <c r="D58" s="190" t="s">
        <v>2211</v>
      </c>
      <c r="E58" s="426" t="s">
        <v>2129</v>
      </c>
      <c r="F58" s="426"/>
      <c r="G58" s="192" t="s">
        <v>39</v>
      </c>
      <c r="H58" s="193">
        <v>0.2863</v>
      </c>
      <c r="I58" s="189">
        <f t="shared" si="2"/>
        <v>19.430400000000002</v>
      </c>
      <c r="J58" s="219">
        <f t="shared" si="3"/>
        <v>5.56</v>
      </c>
      <c r="M58">
        <v>21.12</v>
      </c>
    </row>
    <row r="59" spans="1:13" ht="24" customHeight="1" x14ac:dyDescent="0.2">
      <c r="A59" s="238" t="s">
        <v>2126</v>
      </c>
      <c r="B59" s="191" t="s">
        <v>2148</v>
      </c>
      <c r="C59" s="190" t="s">
        <v>15</v>
      </c>
      <c r="D59" s="190" t="s">
        <v>2149</v>
      </c>
      <c r="E59" s="426" t="s">
        <v>2129</v>
      </c>
      <c r="F59" s="426"/>
      <c r="G59" s="192" t="s">
        <v>39</v>
      </c>
      <c r="H59" s="193">
        <v>3.2300000000000002E-2</v>
      </c>
      <c r="I59" s="189">
        <f t="shared" si="2"/>
        <v>13.938000000000001</v>
      </c>
      <c r="J59" s="219">
        <f t="shared" si="3"/>
        <v>0.45</v>
      </c>
      <c r="M59">
        <v>15.15</v>
      </c>
    </row>
    <row r="60" spans="1:13" ht="24" customHeight="1" x14ac:dyDescent="0.2">
      <c r="A60" s="238" t="s">
        <v>2126</v>
      </c>
      <c r="B60" s="191" t="s">
        <v>2152</v>
      </c>
      <c r="C60" s="190" t="s">
        <v>15</v>
      </c>
      <c r="D60" s="190" t="s">
        <v>2153</v>
      </c>
      <c r="E60" s="426" t="s">
        <v>2129</v>
      </c>
      <c r="F60" s="426"/>
      <c r="G60" s="192" t="s">
        <v>39</v>
      </c>
      <c r="H60" s="193">
        <v>7.6799999999999993E-2</v>
      </c>
      <c r="I60" s="189">
        <f t="shared" si="2"/>
        <v>19.136000000000003</v>
      </c>
      <c r="J60" s="219">
        <f t="shared" si="3"/>
        <v>1.46</v>
      </c>
      <c r="M60">
        <v>20.8</v>
      </c>
    </row>
    <row r="61" spans="1:13" ht="24" customHeight="1" x14ac:dyDescent="0.2">
      <c r="A61" s="238" t="s">
        <v>2126</v>
      </c>
      <c r="B61" s="191" t="s">
        <v>2150</v>
      </c>
      <c r="C61" s="190" t="s">
        <v>15</v>
      </c>
      <c r="D61" s="190" t="s">
        <v>2151</v>
      </c>
      <c r="E61" s="426" t="s">
        <v>2129</v>
      </c>
      <c r="F61" s="426"/>
      <c r="G61" s="192" t="s">
        <v>39</v>
      </c>
      <c r="H61" s="193">
        <v>0.56389999999999996</v>
      </c>
      <c r="I61" s="189">
        <f t="shared" si="2"/>
        <v>19.136000000000003</v>
      </c>
      <c r="J61" s="219">
        <f t="shared" si="3"/>
        <v>10.79</v>
      </c>
      <c r="M61">
        <v>20.8</v>
      </c>
    </row>
    <row r="62" spans="1:13" ht="24" customHeight="1" x14ac:dyDescent="0.2">
      <c r="A62" s="238" t="s">
        <v>2126</v>
      </c>
      <c r="B62" s="191" t="s">
        <v>2156</v>
      </c>
      <c r="C62" s="190" t="s">
        <v>15</v>
      </c>
      <c r="D62" s="190" t="s">
        <v>2157</v>
      </c>
      <c r="E62" s="426" t="s">
        <v>2129</v>
      </c>
      <c r="F62" s="426"/>
      <c r="G62" s="192" t="s">
        <v>39</v>
      </c>
      <c r="H62" s="193">
        <v>0.1114</v>
      </c>
      <c r="I62" s="189">
        <f t="shared" si="2"/>
        <v>11.8772</v>
      </c>
      <c r="J62" s="219">
        <f t="shared" si="3"/>
        <v>1.32</v>
      </c>
      <c r="M62">
        <v>12.91</v>
      </c>
    </row>
    <row r="63" spans="1:13" ht="24" customHeight="1" x14ac:dyDescent="0.2">
      <c r="A63" s="238" t="s">
        <v>2126</v>
      </c>
      <c r="B63" s="191" t="s">
        <v>2214</v>
      </c>
      <c r="C63" s="190" t="s">
        <v>15</v>
      </c>
      <c r="D63" s="190" t="s">
        <v>2215</v>
      </c>
      <c r="E63" s="426" t="s">
        <v>2119</v>
      </c>
      <c r="F63" s="426"/>
      <c r="G63" s="192" t="s">
        <v>1871</v>
      </c>
      <c r="H63" s="193">
        <v>9.4600000000000004E-2</v>
      </c>
      <c r="I63" s="189">
        <f t="shared" si="2"/>
        <v>11.306799999999999</v>
      </c>
      <c r="J63" s="219">
        <f t="shared" si="3"/>
        <v>1.06</v>
      </c>
      <c r="M63">
        <v>12.29</v>
      </c>
    </row>
    <row r="64" spans="1:13" ht="24" customHeight="1" x14ac:dyDescent="0.2">
      <c r="A64" s="238" t="s">
        <v>2126</v>
      </c>
      <c r="B64" s="191" t="s">
        <v>2270</v>
      </c>
      <c r="C64" s="190" t="s">
        <v>15</v>
      </c>
      <c r="D64" s="190" t="s">
        <v>2271</v>
      </c>
      <c r="E64" s="426" t="s">
        <v>2119</v>
      </c>
      <c r="F64" s="426"/>
      <c r="G64" s="192" t="s">
        <v>50</v>
      </c>
      <c r="H64" s="193">
        <v>3.8399999999999997E-2</v>
      </c>
      <c r="I64" s="189">
        <f t="shared" si="2"/>
        <v>159.69360000000003</v>
      </c>
      <c r="J64" s="219">
        <f t="shared" si="3"/>
        <v>6.13</v>
      </c>
      <c r="M64">
        <v>173.58</v>
      </c>
    </row>
    <row r="65" spans="1:13" ht="24" customHeight="1" x14ac:dyDescent="0.2">
      <c r="A65" s="238" t="s">
        <v>2126</v>
      </c>
      <c r="B65" s="191" t="s">
        <v>2256</v>
      </c>
      <c r="C65" s="190" t="s">
        <v>15</v>
      </c>
      <c r="D65" s="190" t="s">
        <v>2257</v>
      </c>
      <c r="E65" s="426" t="s">
        <v>2119</v>
      </c>
      <c r="F65" s="426"/>
      <c r="G65" s="192" t="s">
        <v>54</v>
      </c>
      <c r="H65" s="193">
        <v>6.0400000000000002E-2</v>
      </c>
      <c r="I65" s="189">
        <f t="shared" si="2"/>
        <v>0.19320000000000001</v>
      </c>
      <c r="J65" s="219">
        <f t="shared" si="3"/>
        <v>0.01</v>
      </c>
      <c r="M65">
        <v>0.21</v>
      </c>
    </row>
    <row r="66" spans="1:13" ht="24" customHeight="1" x14ac:dyDescent="0.2">
      <c r="A66" s="238" t="s">
        <v>2126</v>
      </c>
      <c r="B66" s="191" t="s">
        <v>2228</v>
      </c>
      <c r="C66" s="190" t="s">
        <v>15</v>
      </c>
      <c r="D66" s="190" t="s">
        <v>2229</v>
      </c>
      <c r="E66" s="426" t="s">
        <v>2119</v>
      </c>
      <c r="F66" s="426"/>
      <c r="G66" s="192" t="s">
        <v>54</v>
      </c>
      <c r="H66" s="193">
        <v>3.3E-3</v>
      </c>
      <c r="I66" s="189">
        <f t="shared" si="2"/>
        <v>307.03160000000003</v>
      </c>
      <c r="J66" s="219">
        <f t="shared" si="3"/>
        <v>1.01</v>
      </c>
      <c r="M66">
        <v>333.73</v>
      </c>
    </row>
    <row r="67" spans="1:13" ht="24" customHeight="1" x14ac:dyDescent="0.2">
      <c r="A67" s="238" t="s">
        <v>2126</v>
      </c>
      <c r="B67" s="191" t="s">
        <v>2168</v>
      </c>
      <c r="C67" s="190" t="s">
        <v>15</v>
      </c>
      <c r="D67" s="190" t="s">
        <v>2169</v>
      </c>
      <c r="E67" s="426" t="s">
        <v>2119</v>
      </c>
      <c r="F67" s="426"/>
      <c r="G67" s="192" t="s">
        <v>50</v>
      </c>
      <c r="H67" s="193">
        <v>1.5299999999999999E-2</v>
      </c>
      <c r="I67" s="189">
        <f t="shared" si="2"/>
        <v>125.49720000000001</v>
      </c>
      <c r="J67" s="219">
        <f t="shared" si="3"/>
        <v>1.92</v>
      </c>
      <c r="M67">
        <v>136.41</v>
      </c>
    </row>
    <row r="68" spans="1:13" ht="24" customHeight="1" x14ac:dyDescent="0.2">
      <c r="A68" s="238" t="s">
        <v>2126</v>
      </c>
      <c r="B68" s="191" t="s">
        <v>2245</v>
      </c>
      <c r="C68" s="190" t="s">
        <v>15</v>
      </c>
      <c r="D68" s="190" t="s">
        <v>2246</v>
      </c>
      <c r="E68" s="426" t="s">
        <v>2119</v>
      </c>
      <c r="F68" s="426"/>
      <c r="G68" s="192" t="s">
        <v>50</v>
      </c>
      <c r="H68" s="193">
        <v>2.29E-2</v>
      </c>
      <c r="I68" s="189">
        <f t="shared" si="2"/>
        <v>123.36280000000001</v>
      </c>
      <c r="J68" s="219">
        <f t="shared" si="3"/>
        <v>2.82</v>
      </c>
      <c r="M68">
        <v>134.09</v>
      </c>
    </row>
    <row r="69" spans="1:13" ht="24" customHeight="1" x14ac:dyDescent="0.2">
      <c r="A69" s="238" t="s">
        <v>2126</v>
      </c>
      <c r="B69" s="191" t="s">
        <v>2220</v>
      </c>
      <c r="C69" s="190" t="s">
        <v>15</v>
      </c>
      <c r="D69" s="190" t="s">
        <v>2221</v>
      </c>
      <c r="E69" s="426" t="s">
        <v>2119</v>
      </c>
      <c r="F69" s="426"/>
      <c r="G69" s="192" t="s">
        <v>132</v>
      </c>
      <c r="H69" s="193">
        <v>0.47210000000000002</v>
      </c>
      <c r="I69" s="189">
        <f t="shared" si="2"/>
        <v>16.035599999999999</v>
      </c>
      <c r="J69" s="219">
        <f t="shared" si="3"/>
        <v>7.57</v>
      </c>
      <c r="M69">
        <v>17.43</v>
      </c>
    </row>
    <row r="70" spans="1:13" ht="24" customHeight="1" x14ac:dyDescent="0.2">
      <c r="A70" s="238" t="s">
        <v>2126</v>
      </c>
      <c r="B70" s="191" t="s">
        <v>2282</v>
      </c>
      <c r="C70" s="190" t="s">
        <v>15</v>
      </c>
      <c r="D70" s="190" t="s">
        <v>2283</v>
      </c>
      <c r="E70" s="426" t="s">
        <v>2119</v>
      </c>
      <c r="F70" s="426"/>
      <c r="G70" s="192" t="s">
        <v>1871</v>
      </c>
      <c r="H70" s="193">
        <v>5.1999999999999998E-3</v>
      </c>
      <c r="I70" s="189">
        <f t="shared" si="2"/>
        <v>11.4724</v>
      </c>
      <c r="J70" s="219">
        <f t="shared" si="3"/>
        <v>0.05</v>
      </c>
      <c r="M70">
        <v>12.47</v>
      </c>
    </row>
    <row r="71" spans="1:13" ht="24" customHeight="1" x14ac:dyDescent="0.2">
      <c r="A71" s="238" t="s">
        <v>2126</v>
      </c>
      <c r="B71" s="191" t="s">
        <v>2272</v>
      </c>
      <c r="C71" s="190" t="s">
        <v>15</v>
      </c>
      <c r="D71" s="190" t="s">
        <v>2273</v>
      </c>
      <c r="E71" s="426" t="s">
        <v>2119</v>
      </c>
      <c r="F71" s="426"/>
      <c r="G71" s="192" t="s">
        <v>1871</v>
      </c>
      <c r="H71" s="193">
        <v>2.5999999999999999E-3</v>
      </c>
      <c r="I71" s="189">
        <f t="shared" si="2"/>
        <v>10.009600000000001</v>
      </c>
      <c r="J71" s="219">
        <f t="shared" si="3"/>
        <v>0.02</v>
      </c>
      <c r="M71">
        <v>10.88</v>
      </c>
    </row>
    <row r="72" spans="1:13" ht="24" customHeight="1" x14ac:dyDescent="0.2">
      <c r="A72" s="238" t="s">
        <v>2126</v>
      </c>
      <c r="B72" s="191" t="s">
        <v>2140</v>
      </c>
      <c r="C72" s="190" t="s">
        <v>15</v>
      </c>
      <c r="D72" s="190" t="s">
        <v>2141</v>
      </c>
      <c r="E72" s="426" t="s">
        <v>2119</v>
      </c>
      <c r="F72" s="426"/>
      <c r="G72" s="192" t="s">
        <v>1871</v>
      </c>
      <c r="H72" s="193">
        <v>15.326000000000001</v>
      </c>
      <c r="I72" s="189">
        <f t="shared" si="2"/>
        <v>0.59800000000000009</v>
      </c>
      <c r="J72" s="219">
        <f t="shared" si="3"/>
        <v>9.16</v>
      </c>
      <c r="M72">
        <v>0.65</v>
      </c>
    </row>
    <row r="73" spans="1:13" ht="26.1" customHeight="1" x14ac:dyDescent="0.2">
      <c r="A73" s="238" t="s">
        <v>2126</v>
      </c>
      <c r="B73" s="191" t="s">
        <v>2230</v>
      </c>
      <c r="C73" s="190" t="s">
        <v>15</v>
      </c>
      <c r="D73" s="190" t="s">
        <v>2231</v>
      </c>
      <c r="E73" s="426" t="s">
        <v>2119</v>
      </c>
      <c r="F73" s="426"/>
      <c r="G73" s="192" t="s">
        <v>39</v>
      </c>
      <c r="H73" s="193">
        <v>3.8999999999999998E-3</v>
      </c>
      <c r="I73" s="189">
        <f t="shared" si="2"/>
        <v>4.3056000000000001</v>
      </c>
      <c r="J73" s="219">
        <f t="shared" si="3"/>
        <v>0.01</v>
      </c>
      <c r="M73">
        <v>4.68</v>
      </c>
    </row>
    <row r="74" spans="1:13" ht="24" customHeight="1" x14ac:dyDescent="0.2">
      <c r="A74" s="238" t="s">
        <v>2126</v>
      </c>
      <c r="B74" s="191" t="s">
        <v>2260</v>
      </c>
      <c r="C74" s="190" t="s">
        <v>15</v>
      </c>
      <c r="D74" s="190" t="s">
        <v>2261</v>
      </c>
      <c r="E74" s="426" t="s">
        <v>2119</v>
      </c>
      <c r="F74" s="426"/>
      <c r="G74" s="192" t="s">
        <v>17</v>
      </c>
      <c r="H74" s="193">
        <v>7.6700000000000004E-2</v>
      </c>
      <c r="I74" s="189">
        <f t="shared" si="2"/>
        <v>60.453199999999995</v>
      </c>
      <c r="J74" s="219">
        <f t="shared" si="3"/>
        <v>4.63</v>
      </c>
      <c r="M74">
        <v>65.709999999999994</v>
      </c>
    </row>
    <row r="75" spans="1:13" ht="24" customHeight="1" x14ac:dyDescent="0.2">
      <c r="A75" s="238" t="s">
        <v>2126</v>
      </c>
      <c r="B75" s="191" t="s">
        <v>2268</v>
      </c>
      <c r="C75" s="190" t="s">
        <v>15</v>
      </c>
      <c r="D75" s="190" t="s">
        <v>2269</v>
      </c>
      <c r="E75" s="426" t="s">
        <v>2119</v>
      </c>
      <c r="F75" s="426"/>
      <c r="G75" s="192" t="s">
        <v>17</v>
      </c>
      <c r="H75" s="193">
        <v>9.1999999999999998E-3</v>
      </c>
      <c r="I75" s="189">
        <f t="shared" si="2"/>
        <v>84.373199999999997</v>
      </c>
      <c r="J75" s="219">
        <f t="shared" si="3"/>
        <v>0.77</v>
      </c>
      <c r="M75">
        <v>91.71</v>
      </c>
    </row>
    <row r="76" spans="1:13" ht="26.1" customHeight="1" x14ac:dyDescent="0.2">
      <c r="A76" s="238" t="s">
        <v>2126</v>
      </c>
      <c r="B76" s="191" t="s">
        <v>2184</v>
      </c>
      <c r="C76" s="190" t="s">
        <v>15</v>
      </c>
      <c r="D76" s="190" t="s">
        <v>2185</v>
      </c>
      <c r="E76" s="426" t="s">
        <v>2119</v>
      </c>
      <c r="F76" s="426"/>
      <c r="G76" s="192" t="s">
        <v>17</v>
      </c>
      <c r="H76" s="193">
        <v>1.1788000000000001</v>
      </c>
      <c r="I76" s="189">
        <f t="shared" si="2"/>
        <v>32.696800000000003</v>
      </c>
      <c r="J76" s="219">
        <f t="shared" si="3"/>
        <v>38.54</v>
      </c>
      <c r="M76">
        <v>35.54</v>
      </c>
    </row>
    <row r="77" spans="1:13" ht="51.95" customHeight="1" x14ac:dyDescent="0.2">
      <c r="A77" s="238" t="s">
        <v>2126</v>
      </c>
      <c r="B77" s="191" t="s">
        <v>2236</v>
      </c>
      <c r="C77" s="190" t="s">
        <v>15</v>
      </c>
      <c r="D77" s="190" t="s">
        <v>2237</v>
      </c>
      <c r="E77" s="426" t="s">
        <v>2119</v>
      </c>
      <c r="F77" s="426"/>
      <c r="G77" s="192" t="s">
        <v>54</v>
      </c>
      <c r="H77" s="193">
        <v>4.0000000000000001E-3</v>
      </c>
      <c r="I77" s="189">
        <f t="shared" si="2"/>
        <v>2.6588000000000003</v>
      </c>
      <c r="J77" s="219">
        <f t="shared" si="3"/>
        <v>0.01</v>
      </c>
      <c r="M77">
        <v>2.89</v>
      </c>
    </row>
    <row r="78" spans="1:13" ht="26.1" customHeight="1" x14ac:dyDescent="0.2">
      <c r="A78" s="238" t="s">
        <v>2126</v>
      </c>
      <c r="B78" s="191" t="s">
        <v>2176</v>
      </c>
      <c r="C78" s="190" t="s">
        <v>15</v>
      </c>
      <c r="D78" s="190" t="s">
        <v>2177</v>
      </c>
      <c r="E78" s="426" t="s">
        <v>2119</v>
      </c>
      <c r="F78" s="426"/>
      <c r="G78" s="192" t="s">
        <v>54</v>
      </c>
      <c r="H78" s="193">
        <v>3.6316000000000002</v>
      </c>
      <c r="I78" s="189">
        <f t="shared" si="2"/>
        <v>0.28520000000000001</v>
      </c>
      <c r="J78" s="219">
        <f t="shared" si="3"/>
        <v>1.03</v>
      </c>
      <c r="M78">
        <v>0.31</v>
      </c>
    </row>
    <row r="79" spans="1:13" ht="24" customHeight="1" x14ac:dyDescent="0.2">
      <c r="A79" s="238" t="s">
        <v>2126</v>
      </c>
      <c r="B79" s="191" t="s">
        <v>2262</v>
      </c>
      <c r="C79" s="190" t="s">
        <v>15</v>
      </c>
      <c r="D79" s="190" t="s">
        <v>2263</v>
      </c>
      <c r="E79" s="426" t="s">
        <v>2119</v>
      </c>
      <c r="F79" s="426"/>
      <c r="G79" s="192" t="s">
        <v>2192</v>
      </c>
      <c r="H79" s="193">
        <v>5.4300000000000001E-2</v>
      </c>
      <c r="I79" s="189">
        <f t="shared" si="2"/>
        <v>19.494800000000001</v>
      </c>
      <c r="J79" s="219">
        <f t="shared" si="3"/>
        <v>1.05</v>
      </c>
      <c r="M79">
        <v>21.19</v>
      </c>
    </row>
    <row r="80" spans="1:13" ht="24" customHeight="1" x14ac:dyDescent="0.2">
      <c r="A80" s="238" t="s">
        <v>2126</v>
      </c>
      <c r="B80" s="191" t="s">
        <v>2218</v>
      </c>
      <c r="C80" s="190" t="s">
        <v>15</v>
      </c>
      <c r="D80" s="190" t="s">
        <v>2219</v>
      </c>
      <c r="E80" s="426" t="s">
        <v>2119</v>
      </c>
      <c r="F80" s="426"/>
      <c r="G80" s="192" t="s">
        <v>54</v>
      </c>
      <c r="H80" s="193">
        <v>5.5899999999999998E-2</v>
      </c>
      <c r="I80" s="189">
        <f t="shared" si="2"/>
        <v>2.3000000000000003</v>
      </c>
      <c r="J80" s="219">
        <f t="shared" si="3"/>
        <v>0.12</v>
      </c>
      <c r="M80">
        <v>2.5</v>
      </c>
    </row>
    <row r="81" spans="1:13" ht="24" customHeight="1" x14ac:dyDescent="0.2">
      <c r="A81" s="238" t="s">
        <v>2126</v>
      </c>
      <c r="B81" s="191" t="s">
        <v>2274</v>
      </c>
      <c r="C81" s="190" t="s">
        <v>15</v>
      </c>
      <c r="D81" s="190" t="s">
        <v>2275</v>
      </c>
      <c r="E81" s="426" t="s">
        <v>2119</v>
      </c>
      <c r="F81" s="426"/>
      <c r="G81" s="192" t="s">
        <v>132</v>
      </c>
      <c r="H81" s="193">
        <v>0.31159999999999999</v>
      </c>
      <c r="I81" s="189">
        <f t="shared" si="2"/>
        <v>3.4868000000000001</v>
      </c>
      <c r="J81" s="219">
        <f t="shared" si="3"/>
        <v>1.08</v>
      </c>
      <c r="M81">
        <v>3.79</v>
      </c>
    </row>
    <row r="82" spans="1:13" ht="26.1" customHeight="1" x14ac:dyDescent="0.2">
      <c r="A82" s="238" t="s">
        <v>2126</v>
      </c>
      <c r="B82" s="191" t="s">
        <v>2222</v>
      </c>
      <c r="C82" s="190" t="s">
        <v>15</v>
      </c>
      <c r="D82" s="190" t="s">
        <v>2223</v>
      </c>
      <c r="E82" s="426" t="s">
        <v>2119</v>
      </c>
      <c r="F82" s="426"/>
      <c r="G82" s="192" t="s">
        <v>54</v>
      </c>
      <c r="H82" s="193">
        <v>4.0000000000000002E-4</v>
      </c>
      <c r="I82" s="189">
        <f t="shared" si="2"/>
        <v>908.22400000000005</v>
      </c>
      <c r="J82" s="219">
        <f t="shared" si="3"/>
        <v>0.36</v>
      </c>
      <c r="M82">
        <v>987.2</v>
      </c>
    </row>
    <row r="83" spans="1:13" ht="24" customHeight="1" x14ac:dyDescent="0.2">
      <c r="A83" s="238" t="s">
        <v>2126</v>
      </c>
      <c r="B83" s="191" t="s">
        <v>2264</v>
      </c>
      <c r="C83" s="190" t="s">
        <v>15</v>
      </c>
      <c r="D83" s="190" t="s">
        <v>2265</v>
      </c>
      <c r="E83" s="426" t="s">
        <v>2119</v>
      </c>
      <c r="F83" s="426"/>
      <c r="G83" s="192" t="s">
        <v>2192</v>
      </c>
      <c r="H83" s="193">
        <v>9.7600000000000006E-2</v>
      </c>
      <c r="I83" s="189">
        <f t="shared" ref="I83:I114" si="4">(M83*$M$13)</f>
        <v>13.9656</v>
      </c>
      <c r="J83" s="219">
        <f t="shared" ref="J83:J114" si="5">TRUNC(I83*H83,2)</f>
        <v>1.36</v>
      </c>
      <c r="M83">
        <v>15.18</v>
      </c>
    </row>
    <row r="84" spans="1:13" ht="24" customHeight="1" x14ac:dyDescent="0.2">
      <c r="A84" s="238" t="s">
        <v>2126</v>
      </c>
      <c r="B84" s="191" t="s">
        <v>2224</v>
      </c>
      <c r="C84" s="190" t="s">
        <v>15</v>
      </c>
      <c r="D84" s="190" t="s">
        <v>2225</v>
      </c>
      <c r="E84" s="426" t="s">
        <v>2119</v>
      </c>
      <c r="F84" s="426"/>
      <c r="G84" s="192" t="s">
        <v>2192</v>
      </c>
      <c r="H84" s="193">
        <v>2.8400000000000002E-2</v>
      </c>
      <c r="I84" s="189">
        <f t="shared" si="4"/>
        <v>5.0876000000000001</v>
      </c>
      <c r="J84" s="219">
        <f t="shared" si="5"/>
        <v>0.14000000000000001</v>
      </c>
      <c r="M84">
        <v>5.53</v>
      </c>
    </row>
    <row r="85" spans="1:13" ht="26.1" customHeight="1" x14ac:dyDescent="0.2">
      <c r="A85" s="238" t="s">
        <v>2126</v>
      </c>
      <c r="B85" s="191" t="s">
        <v>2238</v>
      </c>
      <c r="C85" s="190" t="s">
        <v>15</v>
      </c>
      <c r="D85" s="190" t="s">
        <v>2239</v>
      </c>
      <c r="E85" s="426" t="s">
        <v>2119</v>
      </c>
      <c r="F85" s="426"/>
      <c r="G85" s="192" t="s">
        <v>54</v>
      </c>
      <c r="H85" s="193">
        <v>4.0000000000000002E-4</v>
      </c>
      <c r="I85" s="189">
        <f t="shared" si="4"/>
        <v>2379.4144000000001</v>
      </c>
      <c r="J85" s="219">
        <f t="shared" si="5"/>
        <v>0.95</v>
      </c>
      <c r="M85">
        <v>2586.3200000000002</v>
      </c>
    </row>
    <row r="86" spans="1:13" ht="24" customHeight="1" x14ac:dyDescent="0.2">
      <c r="A86" s="238" t="s">
        <v>2126</v>
      </c>
      <c r="B86" s="191" t="s">
        <v>2240</v>
      </c>
      <c r="C86" s="190" t="s">
        <v>15</v>
      </c>
      <c r="D86" s="190" t="s">
        <v>2241</v>
      </c>
      <c r="E86" s="426" t="s">
        <v>2119</v>
      </c>
      <c r="F86" s="426"/>
      <c r="G86" s="192" t="s">
        <v>54</v>
      </c>
      <c r="H86" s="193">
        <v>0.21809999999999999</v>
      </c>
      <c r="I86" s="189">
        <f t="shared" si="4"/>
        <v>1.7020000000000002</v>
      </c>
      <c r="J86" s="219">
        <f t="shared" si="5"/>
        <v>0.37</v>
      </c>
      <c r="M86">
        <v>1.85</v>
      </c>
    </row>
    <row r="87" spans="1:13" ht="24" customHeight="1" x14ac:dyDescent="0.2">
      <c r="A87" s="238" t="s">
        <v>2126</v>
      </c>
      <c r="B87" s="191" t="s">
        <v>2232</v>
      </c>
      <c r="C87" s="190" t="s">
        <v>15</v>
      </c>
      <c r="D87" s="190" t="s">
        <v>2233</v>
      </c>
      <c r="E87" s="426" t="s">
        <v>2119</v>
      </c>
      <c r="F87" s="426"/>
      <c r="G87" s="192" t="s">
        <v>50</v>
      </c>
      <c r="H87" s="193">
        <v>4.1000000000000003E-3</v>
      </c>
      <c r="I87" s="189">
        <f t="shared" si="4"/>
        <v>4170.6360000000004</v>
      </c>
      <c r="J87" s="219">
        <f t="shared" si="5"/>
        <v>17.09</v>
      </c>
      <c r="M87">
        <v>4533.3</v>
      </c>
    </row>
    <row r="88" spans="1:13" ht="26.1" customHeight="1" x14ac:dyDescent="0.2">
      <c r="A88" s="238" t="s">
        <v>2126</v>
      </c>
      <c r="B88" s="191" t="s">
        <v>2266</v>
      </c>
      <c r="C88" s="190" t="s">
        <v>15</v>
      </c>
      <c r="D88" s="190" t="s">
        <v>2267</v>
      </c>
      <c r="E88" s="426" t="s">
        <v>2119</v>
      </c>
      <c r="F88" s="426"/>
      <c r="G88" s="192" t="s">
        <v>2244</v>
      </c>
      <c r="H88" s="193">
        <v>0.27500000000000002</v>
      </c>
      <c r="I88" s="189">
        <f t="shared" si="4"/>
        <v>14.1036</v>
      </c>
      <c r="J88" s="219">
        <f t="shared" si="5"/>
        <v>3.87</v>
      </c>
      <c r="M88">
        <v>15.33</v>
      </c>
    </row>
    <row r="89" spans="1:13" ht="26.1" customHeight="1" x14ac:dyDescent="0.2">
      <c r="A89" s="238" t="s">
        <v>2126</v>
      </c>
      <c r="B89" s="191" t="s">
        <v>2242</v>
      </c>
      <c r="C89" s="190" t="s">
        <v>15</v>
      </c>
      <c r="D89" s="190" t="s">
        <v>2243</v>
      </c>
      <c r="E89" s="426" t="s">
        <v>2119</v>
      </c>
      <c r="F89" s="426"/>
      <c r="G89" s="192" t="s">
        <v>2244</v>
      </c>
      <c r="H89" s="193">
        <v>0.97709999999999997</v>
      </c>
      <c r="I89" s="189">
        <f t="shared" si="4"/>
        <v>8.5928000000000004</v>
      </c>
      <c r="J89" s="219">
        <f t="shared" si="5"/>
        <v>8.39</v>
      </c>
      <c r="M89">
        <v>9.34</v>
      </c>
    </row>
    <row r="90" spans="1:13" ht="24" customHeight="1" x14ac:dyDescent="0.2">
      <c r="A90" s="238" t="s">
        <v>2126</v>
      </c>
      <c r="B90" s="191" t="s">
        <v>2142</v>
      </c>
      <c r="C90" s="190" t="s">
        <v>15</v>
      </c>
      <c r="D90" s="190" t="s">
        <v>2143</v>
      </c>
      <c r="E90" s="426" t="s">
        <v>2119</v>
      </c>
      <c r="F90" s="426"/>
      <c r="G90" s="192" t="s">
        <v>54</v>
      </c>
      <c r="H90" s="193">
        <v>3.0099999999999998E-2</v>
      </c>
      <c r="I90" s="189">
        <f t="shared" si="4"/>
        <v>1.0488</v>
      </c>
      <c r="J90" s="219">
        <f t="shared" si="5"/>
        <v>0.03</v>
      </c>
      <c r="M90">
        <v>1.1399999999999999</v>
      </c>
    </row>
    <row r="91" spans="1:13" ht="24" customHeight="1" x14ac:dyDescent="0.2">
      <c r="A91" s="238" t="s">
        <v>2126</v>
      </c>
      <c r="B91" s="191" t="s">
        <v>2166</v>
      </c>
      <c r="C91" s="190" t="s">
        <v>15</v>
      </c>
      <c r="D91" s="190" t="s">
        <v>2167</v>
      </c>
      <c r="E91" s="426" t="s">
        <v>2119</v>
      </c>
      <c r="F91" s="426"/>
      <c r="G91" s="192" t="s">
        <v>132</v>
      </c>
      <c r="H91" s="193">
        <v>2.2090999999999998</v>
      </c>
      <c r="I91" s="189">
        <f t="shared" si="4"/>
        <v>7.4244000000000003</v>
      </c>
      <c r="J91" s="219">
        <f t="shared" si="5"/>
        <v>16.399999999999999</v>
      </c>
      <c r="M91">
        <v>8.07</v>
      </c>
    </row>
    <row r="92" spans="1:13" ht="24" customHeight="1" x14ac:dyDescent="0.2">
      <c r="A92" s="238" t="s">
        <v>2126</v>
      </c>
      <c r="B92" s="191" t="s">
        <v>2252</v>
      </c>
      <c r="C92" s="190" t="s">
        <v>15</v>
      </c>
      <c r="D92" s="190" t="s">
        <v>2253</v>
      </c>
      <c r="E92" s="426" t="s">
        <v>2119</v>
      </c>
      <c r="F92" s="426"/>
      <c r="G92" s="192" t="s">
        <v>54</v>
      </c>
      <c r="H92" s="193">
        <v>1.1000000000000001E-3</v>
      </c>
      <c r="I92" s="189">
        <f t="shared" si="4"/>
        <v>35.346400000000003</v>
      </c>
      <c r="J92" s="219">
        <f t="shared" si="5"/>
        <v>0.03</v>
      </c>
      <c r="M92">
        <v>38.42</v>
      </c>
    </row>
    <row r="93" spans="1:13" ht="24" customHeight="1" x14ac:dyDescent="0.2">
      <c r="A93" s="238" t="s">
        <v>2126</v>
      </c>
      <c r="B93" s="191" t="s">
        <v>2174</v>
      </c>
      <c r="C93" s="190" t="s">
        <v>15</v>
      </c>
      <c r="D93" s="190" t="s">
        <v>2175</v>
      </c>
      <c r="E93" s="426" t="s">
        <v>2119</v>
      </c>
      <c r="F93" s="426"/>
      <c r="G93" s="192" t="s">
        <v>1871</v>
      </c>
      <c r="H93" s="193">
        <v>5.9200000000000003E-2</v>
      </c>
      <c r="I93" s="189">
        <f t="shared" si="4"/>
        <v>20.396400000000003</v>
      </c>
      <c r="J93" s="219">
        <f t="shared" si="5"/>
        <v>1.2</v>
      </c>
      <c r="M93">
        <v>22.17</v>
      </c>
    </row>
    <row r="94" spans="1:13" ht="24" customHeight="1" x14ac:dyDescent="0.2">
      <c r="A94" s="238" t="s">
        <v>2126</v>
      </c>
      <c r="B94" s="191" t="s">
        <v>2172</v>
      </c>
      <c r="C94" s="190" t="s">
        <v>15</v>
      </c>
      <c r="D94" s="190" t="s">
        <v>2173</v>
      </c>
      <c r="E94" s="426" t="s">
        <v>2119</v>
      </c>
      <c r="F94" s="426"/>
      <c r="G94" s="192" t="s">
        <v>1871</v>
      </c>
      <c r="H94" s="193">
        <v>5.1999999999999998E-3</v>
      </c>
      <c r="I94" s="189">
        <f t="shared" si="4"/>
        <v>23.184000000000001</v>
      </c>
      <c r="J94" s="219">
        <f t="shared" si="5"/>
        <v>0.12</v>
      </c>
      <c r="M94">
        <v>25.2</v>
      </c>
    </row>
    <row r="95" spans="1:13" ht="24" customHeight="1" x14ac:dyDescent="0.2">
      <c r="A95" s="238" t="s">
        <v>2126</v>
      </c>
      <c r="B95" s="191" t="s">
        <v>2178</v>
      </c>
      <c r="C95" s="190" t="s">
        <v>15</v>
      </c>
      <c r="D95" s="190" t="s">
        <v>2179</v>
      </c>
      <c r="E95" s="426" t="s">
        <v>2119</v>
      </c>
      <c r="F95" s="426"/>
      <c r="G95" s="192" t="s">
        <v>1871</v>
      </c>
      <c r="H95" s="193">
        <v>0.1026</v>
      </c>
      <c r="I95" s="189">
        <f t="shared" si="4"/>
        <v>25.392000000000003</v>
      </c>
      <c r="J95" s="219">
        <f t="shared" si="5"/>
        <v>2.6</v>
      </c>
      <c r="M95">
        <v>27.6</v>
      </c>
    </row>
    <row r="96" spans="1:13" ht="24" customHeight="1" x14ac:dyDescent="0.2">
      <c r="A96" s="238" t="s">
        <v>2126</v>
      </c>
      <c r="B96" s="191" t="s">
        <v>2134</v>
      </c>
      <c r="C96" s="190" t="s">
        <v>15</v>
      </c>
      <c r="D96" s="190" t="s">
        <v>2135</v>
      </c>
      <c r="E96" s="426" t="s">
        <v>2119</v>
      </c>
      <c r="F96" s="426"/>
      <c r="G96" s="192" t="s">
        <v>1871</v>
      </c>
      <c r="H96" s="193">
        <v>9.7999999999999997E-3</v>
      </c>
      <c r="I96" s="189">
        <f t="shared" si="4"/>
        <v>25.566800000000001</v>
      </c>
      <c r="J96" s="219">
        <f t="shared" si="5"/>
        <v>0.25</v>
      </c>
      <c r="M96">
        <v>27.79</v>
      </c>
    </row>
    <row r="97" spans="1:13" ht="24" customHeight="1" x14ac:dyDescent="0.2">
      <c r="A97" s="238" t="s">
        <v>2126</v>
      </c>
      <c r="B97" s="191" t="s">
        <v>2182</v>
      </c>
      <c r="C97" s="190" t="s">
        <v>15</v>
      </c>
      <c r="D97" s="190" t="s">
        <v>2183</v>
      </c>
      <c r="E97" s="426" t="s">
        <v>2119</v>
      </c>
      <c r="F97" s="426"/>
      <c r="G97" s="192" t="s">
        <v>1871</v>
      </c>
      <c r="H97" s="193">
        <v>5.7099999999999998E-2</v>
      </c>
      <c r="I97" s="189">
        <f t="shared" si="4"/>
        <v>27.756400000000003</v>
      </c>
      <c r="J97" s="219">
        <f t="shared" si="5"/>
        <v>1.58</v>
      </c>
      <c r="M97">
        <v>30.17</v>
      </c>
    </row>
    <row r="98" spans="1:13" ht="24" customHeight="1" x14ac:dyDescent="0.2">
      <c r="A98" s="238" t="s">
        <v>2126</v>
      </c>
      <c r="B98" s="191" t="s">
        <v>2180</v>
      </c>
      <c r="C98" s="190" t="s">
        <v>15</v>
      </c>
      <c r="D98" s="190" t="s">
        <v>2181</v>
      </c>
      <c r="E98" s="426" t="s">
        <v>2119</v>
      </c>
      <c r="F98" s="426"/>
      <c r="G98" s="192" t="s">
        <v>132</v>
      </c>
      <c r="H98" s="193">
        <v>1.1014999999999999</v>
      </c>
      <c r="I98" s="189">
        <f t="shared" si="4"/>
        <v>2.7600000000000002</v>
      </c>
      <c r="J98" s="219">
        <f t="shared" si="5"/>
        <v>3.04</v>
      </c>
      <c r="M98">
        <v>3</v>
      </c>
    </row>
    <row r="99" spans="1:13" ht="24" customHeight="1" x14ac:dyDescent="0.2">
      <c r="A99" s="238" t="s">
        <v>2126</v>
      </c>
      <c r="B99" s="191" t="s">
        <v>2276</v>
      </c>
      <c r="C99" s="190" t="s">
        <v>15</v>
      </c>
      <c r="D99" s="190" t="s">
        <v>2277</v>
      </c>
      <c r="E99" s="426" t="s">
        <v>2119</v>
      </c>
      <c r="F99" s="426"/>
      <c r="G99" s="192" t="s">
        <v>132</v>
      </c>
      <c r="H99" s="193">
        <v>2.0739000000000001</v>
      </c>
      <c r="I99" s="189">
        <f t="shared" si="4"/>
        <v>6.8816000000000006</v>
      </c>
      <c r="J99" s="219">
        <f t="shared" si="5"/>
        <v>14.27</v>
      </c>
      <c r="M99">
        <v>7.48</v>
      </c>
    </row>
    <row r="100" spans="1:13" ht="24" customHeight="1" x14ac:dyDescent="0.2">
      <c r="A100" s="238" t="s">
        <v>2126</v>
      </c>
      <c r="B100" s="191" t="s">
        <v>2247</v>
      </c>
      <c r="C100" s="190" t="s">
        <v>15</v>
      </c>
      <c r="D100" s="190" t="s">
        <v>2248</v>
      </c>
      <c r="E100" s="426" t="s">
        <v>2119</v>
      </c>
      <c r="F100" s="426"/>
      <c r="G100" s="192" t="s">
        <v>2249</v>
      </c>
      <c r="H100" s="193">
        <v>7.7700000000000005E-2</v>
      </c>
      <c r="I100" s="189">
        <f t="shared" si="4"/>
        <v>9.7152000000000012</v>
      </c>
      <c r="J100" s="219">
        <f t="shared" si="5"/>
        <v>0.75</v>
      </c>
      <c r="M100">
        <v>10.56</v>
      </c>
    </row>
    <row r="101" spans="1:13" ht="24" customHeight="1" x14ac:dyDescent="0.2">
      <c r="A101" s="238" t="s">
        <v>2126</v>
      </c>
      <c r="B101" s="191" t="s">
        <v>2254</v>
      </c>
      <c r="C101" s="190" t="s">
        <v>15</v>
      </c>
      <c r="D101" s="190" t="s">
        <v>2255</v>
      </c>
      <c r="E101" s="426" t="s">
        <v>2119</v>
      </c>
      <c r="F101" s="426"/>
      <c r="G101" s="192" t="s">
        <v>1871</v>
      </c>
      <c r="H101" s="193">
        <v>0.27760000000000001</v>
      </c>
      <c r="I101" s="189">
        <f t="shared" si="4"/>
        <v>5.5568</v>
      </c>
      <c r="J101" s="219">
        <f t="shared" si="5"/>
        <v>1.54</v>
      </c>
      <c r="M101">
        <v>6.04</v>
      </c>
    </row>
    <row r="102" spans="1:13" ht="24" customHeight="1" x14ac:dyDescent="0.2">
      <c r="A102" s="238" t="s">
        <v>2126</v>
      </c>
      <c r="B102" s="191" t="s">
        <v>2278</v>
      </c>
      <c r="C102" s="190" t="s">
        <v>15</v>
      </c>
      <c r="D102" s="190" t="s">
        <v>2279</v>
      </c>
      <c r="E102" s="426" t="s">
        <v>2119</v>
      </c>
      <c r="F102" s="426"/>
      <c r="G102" s="192" t="s">
        <v>54</v>
      </c>
      <c r="H102" s="193">
        <v>13.948700000000001</v>
      </c>
      <c r="I102" s="189">
        <f t="shared" si="4"/>
        <v>0.1656</v>
      </c>
      <c r="J102" s="219">
        <f t="shared" si="5"/>
        <v>2.2999999999999998</v>
      </c>
      <c r="M102">
        <v>0.18</v>
      </c>
    </row>
    <row r="103" spans="1:13" ht="24" customHeight="1" x14ac:dyDescent="0.2">
      <c r="A103" s="238" t="s">
        <v>2126</v>
      </c>
      <c r="B103" s="191" t="s">
        <v>2136</v>
      </c>
      <c r="C103" s="190" t="s">
        <v>15</v>
      </c>
      <c r="D103" s="190" t="s">
        <v>2137</v>
      </c>
      <c r="E103" s="426" t="s">
        <v>2119</v>
      </c>
      <c r="F103" s="426"/>
      <c r="G103" s="192" t="s">
        <v>132</v>
      </c>
      <c r="H103" s="193">
        <v>4.87E-2</v>
      </c>
      <c r="I103" s="189">
        <f t="shared" si="4"/>
        <v>7.2404000000000002</v>
      </c>
      <c r="J103" s="219">
        <f t="shared" si="5"/>
        <v>0.35</v>
      </c>
      <c r="M103">
        <v>7.87</v>
      </c>
    </row>
    <row r="104" spans="1:13" ht="24" customHeight="1" x14ac:dyDescent="0.2">
      <c r="A104" s="238" t="s">
        <v>2126</v>
      </c>
      <c r="B104" s="191" t="s">
        <v>2234</v>
      </c>
      <c r="C104" s="190" t="s">
        <v>15</v>
      </c>
      <c r="D104" s="190" t="s">
        <v>2235</v>
      </c>
      <c r="E104" s="426" t="s">
        <v>2119</v>
      </c>
      <c r="F104" s="426"/>
      <c r="G104" s="192" t="s">
        <v>54</v>
      </c>
      <c r="H104" s="193">
        <v>3.3999999999999998E-3</v>
      </c>
      <c r="I104" s="189">
        <f t="shared" si="4"/>
        <v>36.698800000000006</v>
      </c>
      <c r="J104" s="219">
        <f t="shared" si="5"/>
        <v>0.12</v>
      </c>
      <c r="M104">
        <v>39.89</v>
      </c>
    </row>
    <row r="105" spans="1:13" ht="24" customHeight="1" x14ac:dyDescent="0.2">
      <c r="A105" s="238" t="s">
        <v>2126</v>
      </c>
      <c r="B105" s="191" t="s">
        <v>2280</v>
      </c>
      <c r="C105" s="190" t="s">
        <v>15</v>
      </c>
      <c r="D105" s="190" t="s">
        <v>2281</v>
      </c>
      <c r="E105" s="426" t="s">
        <v>2119</v>
      </c>
      <c r="F105" s="426"/>
      <c r="G105" s="192" t="s">
        <v>54</v>
      </c>
      <c r="H105" s="193">
        <v>1.8E-3</v>
      </c>
      <c r="I105" s="189">
        <f t="shared" si="4"/>
        <v>55.577199999999998</v>
      </c>
      <c r="J105" s="219">
        <f t="shared" si="5"/>
        <v>0.1</v>
      </c>
      <c r="M105">
        <v>60.41</v>
      </c>
    </row>
    <row r="106" spans="1:13" ht="26.1" customHeight="1" x14ac:dyDescent="0.2">
      <c r="A106" s="238" t="s">
        <v>2126</v>
      </c>
      <c r="B106" s="191" t="s">
        <v>2226</v>
      </c>
      <c r="C106" s="190" t="s">
        <v>15</v>
      </c>
      <c r="D106" s="190" t="s">
        <v>2227</v>
      </c>
      <c r="E106" s="426" t="s">
        <v>2119</v>
      </c>
      <c r="F106" s="426"/>
      <c r="G106" s="192" t="s">
        <v>54</v>
      </c>
      <c r="H106" s="193">
        <v>1.8E-3</v>
      </c>
      <c r="I106" s="189">
        <f t="shared" si="4"/>
        <v>44.003599999999999</v>
      </c>
      <c r="J106" s="219">
        <f t="shared" si="5"/>
        <v>7.0000000000000007E-2</v>
      </c>
      <c r="M106">
        <v>47.83</v>
      </c>
    </row>
    <row r="107" spans="1:13" ht="24" customHeight="1" x14ac:dyDescent="0.2">
      <c r="A107" s="238" t="s">
        <v>2126</v>
      </c>
      <c r="B107" s="191" t="s">
        <v>2258</v>
      </c>
      <c r="C107" s="190" t="s">
        <v>15</v>
      </c>
      <c r="D107" s="190" t="s">
        <v>2259</v>
      </c>
      <c r="E107" s="426" t="s">
        <v>2119</v>
      </c>
      <c r="F107" s="426"/>
      <c r="G107" s="192" t="s">
        <v>132</v>
      </c>
      <c r="H107" s="193">
        <v>1.1514</v>
      </c>
      <c r="I107" s="189">
        <f t="shared" si="4"/>
        <v>13.496400000000001</v>
      </c>
      <c r="J107" s="219">
        <f t="shared" si="5"/>
        <v>15.53</v>
      </c>
      <c r="M107">
        <v>14.67</v>
      </c>
    </row>
    <row r="108" spans="1:13" ht="26.1" customHeight="1" x14ac:dyDescent="0.2">
      <c r="A108" s="238" t="s">
        <v>2126</v>
      </c>
      <c r="B108" s="191" t="s">
        <v>2250</v>
      </c>
      <c r="C108" s="190" t="s">
        <v>15</v>
      </c>
      <c r="D108" s="190" t="s">
        <v>2251</v>
      </c>
      <c r="E108" s="426" t="s">
        <v>2119</v>
      </c>
      <c r="F108" s="426"/>
      <c r="G108" s="192" t="s">
        <v>54</v>
      </c>
      <c r="H108" s="193">
        <v>5.0000000000000001E-4</v>
      </c>
      <c r="I108" s="189">
        <f t="shared" si="4"/>
        <v>1305.9860000000001</v>
      </c>
      <c r="J108" s="219">
        <f t="shared" si="5"/>
        <v>0.65</v>
      </c>
      <c r="M108">
        <v>1419.55</v>
      </c>
    </row>
    <row r="109" spans="1:13" ht="24" customHeight="1" x14ac:dyDescent="0.2">
      <c r="A109" s="238" t="s">
        <v>2126</v>
      </c>
      <c r="B109" s="191" t="s">
        <v>2197</v>
      </c>
      <c r="C109" s="190" t="s">
        <v>15</v>
      </c>
      <c r="D109" s="190" t="s">
        <v>2198</v>
      </c>
      <c r="E109" s="426" t="s">
        <v>2119</v>
      </c>
      <c r="F109" s="426"/>
      <c r="G109" s="192" t="s">
        <v>17</v>
      </c>
      <c r="H109" s="193">
        <v>1.3208</v>
      </c>
      <c r="I109" s="189">
        <f t="shared" si="4"/>
        <v>21.058800000000002</v>
      </c>
      <c r="J109" s="219">
        <f t="shared" si="5"/>
        <v>27.81</v>
      </c>
      <c r="M109">
        <v>22.89</v>
      </c>
    </row>
    <row r="110" spans="1:13" ht="24" customHeight="1" x14ac:dyDescent="0.2">
      <c r="A110" s="238" t="s">
        <v>2126</v>
      </c>
      <c r="B110" s="191" t="s">
        <v>2288</v>
      </c>
      <c r="C110" s="190" t="s">
        <v>15</v>
      </c>
      <c r="D110" s="190" t="s">
        <v>2289</v>
      </c>
      <c r="E110" s="426" t="s">
        <v>2119</v>
      </c>
      <c r="F110" s="426"/>
      <c r="G110" s="192" t="s">
        <v>2192</v>
      </c>
      <c r="H110" s="193">
        <v>8.9999999999999998E-4</v>
      </c>
      <c r="I110" s="189">
        <f t="shared" si="4"/>
        <v>85.311600000000013</v>
      </c>
      <c r="J110" s="219">
        <f t="shared" si="5"/>
        <v>7.0000000000000007E-2</v>
      </c>
      <c r="M110">
        <v>92.73</v>
      </c>
    </row>
    <row r="111" spans="1:13" ht="24" customHeight="1" x14ac:dyDescent="0.2">
      <c r="A111" s="238" t="s">
        <v>2126</v>
      </c>
      <c r="B111" s="191" t="s">
        <v>2286</v>
      </c>
      <c r="C111" s="190" t="s">
        <v>15</v>
      </c>
      <c r="D111" s="190" t="s">
        <v>2287</v>
      </c>
      <c r="E111" s="426" t="s">
        <v>2119</v>
      </c>
      <c r="F111" s="426"/>
      <c r="G111" s="192" t="s">
        <v>2192</v>
      </c>
      <c r="H111" s="193">
        <v>8.3199999999999996E-2</v>
      </c>
      <c r="I111" s="189">
        <f t="shared" si="4"/>
        <v>32.779600000000002</v>
      </c>
      <c r="J111" s="219">
        <f t="shared" si="5"/>
        <v>2.72</v>
      </c>
      <c r="M111">
        <v>35.630000000000003</v>
      </c>
    </row>
    <row r="112" spans="1:13" ht="24" customHeight="1" x14ac:dyDescent="0.2">
      <c r="A112" s="238" t="s">
        <v>2126</v>
      </c>
      <c r="B112" s="191" t="s">
        <v>2190</v>
      </c>
      <c r="C112" s="190" t="s">
        <v>15</v>
      </c>
      <c r="D112" s="190" t="s">
        <v>2191</v>
      </c>
      <c r="E112" s="426" t="s">
        <v>2119</v>
      </c>
      <c r="F112" s="426"/>
      <c r="G112" s="192" t="s">
        <v>2192</v>
      </c>
      <c r="H112" s="193">
        <v>0.26519999999999999</v>
      </c>
      <c r="I112" s="189">
        <f t="shared" si="4"/>
        <v>12.328000000000001</v>
      </c>
      <c r="J112" s="219">
        <f t="shared" si="5"/>
        <v>3.26</v>
      </c>
      <c r="M112">
        <v>13.4</v>
      </c>
    </row>
    <row r="113" spans="1:13" ht="24" customHeight="1" x14ac:dyDescent="0.2">
      <c r="A113" s="238" t="s">
        <v>2126</v>
      </c>
      <c r="B113" s="191" t="s">
        <v>2188</v>
      </c>
      <c r="C113" s="190" t="s">
        <v>15</v>
      </c>
      <c r="D113" s="190" t="s">
        <v>2189</v>
      </c>
      <c r="E113" s="426" t="s">
        <v>2119</v>
      </c>
      <c r="F113" s="426"/>
      <c r="G113" s="192" t="s">
        <v>54</v>
      </c>
      <c r="H113" s="193">
        <v>0.26040000000000002</v>
      </c>
      <c r="I113" s="189">
        <f t="shared" si="4"/>
        <v>1.288</v>
      </c>
      <c r="J113" s="219">
        <f t="shared" si="5"/>
        <v>0.33</v>
      </c>
      <c r="M113">
        <v>1.4</v>
      </c>
    </row>
    <row r="114" spans="1:13" ht="26.1" customHeight="1" x14ac:dyDescent="0.2">
      <c r="A114" s="238" t="s">
        <v>2126</v>
      </c>
      <c r="B114" s="191" t="s">
        <v>2195</v>
      </c>
      <c r="C114" s="190" t="s">
        <v>15</v>
      </c>
      <c r="D114" s="190" t="s">
        <v>2196</v>
      </c>
      <c r="E114" s="426" t="s">
        <v>2119</v>
      </c>
      <c r="F114" s="426"/>
      <c r="G114" s="192" t="s">
        <v>54</v>
      </c>
      <c r="H114" s="193">
        <v>3.32E-2</v>
      </c>
      <c r="I114" s="189">
        <f t="shared" si="4"/>
        <v>4.1583999999999994</v>
      </c>
      <c r="J114" s="219">
        <f t="shared" si="5"/>
        <v>0.13</v>
      </c>
      <c r="M114">
        <v>4.5199999999999996</v>
      </c>
    </row>
    <row r="115" spans="1:13" ht="24" customHeight="1" x14ac:dyDescent="0.2">
      <c r="A115" s="238" t="s">
        <v>2126</v>
      </c>
      <c r="B115" s="191" t="s">
        <v>2193</v>
      </c>
      <c r="C115" s="190" t="s">
        <v>15</v>
      </c>
      <c r="D115" s="190" t="s">
        <v>2194</v>
      </c>
      <c r="E115" s="426" t="s">
        <v>2119</v>
      </c>
      <c r="F115" s="426"/>
      <c r="G115" s="192" t="s">
        <v>54</v>
      </c>
      <c r="H115" s="193">
        <v>7.0199999999999999E-2</v>
      </c>
      <c r="I115" s="189">
        <f t="shared" ref="I115:I146" si="6">(M115*$M$13)</f>
        <v>2.4472</v>
      </c>
      <c r="J115" s="219">
        <f t="shared" ref="J115:J146" si="7">TRUNC(I115*H115,2)</f>
        <v>0.17</v>
      </c>
      <c r="M115">
        <v>2.66</v>
      </c>
    </row>
    <row r="116" spans="1:13" ht="24" customHeight="1" x14ac:dyDescent="0.2">
      <c r="A116" s="238" t="s">
        <v>2126</v>
      </c>
      <c r="B116" s="191" t="s">
        <v>2284</v>
      </c>
      <c r="C116" s="190" t="s">
        <v>15</v>
      </c>
      <c r="D116" s="190" t="s">
        <v>2285</v>
      </c>
      <c r="E116" s="426" t="s">
        <v>2119</v>
      </c>
      <c r="F116" s="426"/>
      <c r="G116" s="192" t="s">
        <v>54</v>
      </c>
      <c r="H116" s="193">
        <v>1.8100000000000002E-2</v>
      </c>
      <c r="I116" s="189">
        <f t="shared" si="6"/>
        <v>11.021600000000001</v>
      </c>
      <c r="J116" s="219">
        <f t="shared" si="7"/>
        <v>0.19</v>
      </c>
      <c r="M116">
        <v>11.98</v>
      </c>
    </row>
    <row r="117" spans="1:13" ht="26.1" customHeight="1" x14ac:dyDescent="0.2">
      <c r="A117" s="238" t="s">
        <v>2126</v>
      </c>
      <c r="B117" s="191" t="s">
        <v>2186</v>
      </c>
      <c r="C117" s="190" t="s">
        <v>15</v>
      </c>
      <c r="D117" s="190" t="s">
        <v>2187</v>
      </c>
      <c r="E117" s="426" t="s">
        <v>2119</v>
      </c>
      <c r="F117" s="426"/>
      <c r="G117" s="192" t="s">
        <v>132</v>
      </c>
      <c r="H117" s="193">
        <v>0.57479999999999998</v>
      </c>
      <c r="I117" s="189">
        <f t="shared" si="6"/>
        <v>2.2540000000000004</v>
      </c>
      <c r="J117" s="219">
        <f t="shared" si="7"/>
        <v>1.29</v>
      </c>
      <c r="M117">
        <v>2.4500000000000002</v>
      </c>
    </row>
    <row r="118" spans="1:13" ht="26.1" customHeight="1" x14ac:dyDescent="0.2">
      <c r="A118" s="238" t="s">
        <v>2126</v>
      </c>
      <c r="B118" s="191" t="s">
        <v>2290</v>
      </c>
      <c r="C118" s="190" t="s">
        <v>15</v>
      </c>
      <c r="D118" s="190" t="s">
        <v>2291</v>
      </c>
      <c r="E118" s="426" t="s">
        <v>2119</v>
      </c>
      <c r="F118" s="426"/>
      <c r="G118" s="192" t="s">
        <v>54</v>
      </c>
      <c r="H118" s="193">
        <v>1.1299999999999999E-2</v>
      </c>
      <c r="I118" s="189">
        <f t="shared" si="6"/>
        <v>184</v>
      </c>
      <c r="J118" s="219">
        <f t="shared" si="7"/>
        <v>2.0699999999999998</v>
      </c>
      <c r="M118">
        <v>200</v>
      </c>
    </row>
    <row r="119" spans="1:13" ht="24" customHeight="1" x14ac:dyDescent="0.2">
      <c r="A119" s="238" t="s">
        <v>2126</v>
      </c>
      <c r="B119" s="191" t="s">
        <v>2199</v>
      </c>
      <c r="C119" s="190" t="s">
        <v>15</v>
      </c>
      <c r="D119" s="190" t="s">
        <v>2200</v>
      </c>
      <c r="E119" s="426" t="s">
        <v>2119</v>
      </c>
      <c r="F119" s="426"/>
      <c r="G119" s="192" t="s">
        <v>132</v>
      </c>
      <c r="H119" s="193">
        <v>1.121</v>
      </c>
      <c r="I119" s="189">
        <f t="shared" si="6"/>
        <v>2.2080000000000002</v>
      </c>
      <c r="J119" s="219">
        <f t="shared" si="7"/>
        <v>2.4700000000000002</v>
      </c>
      <c r="M119">
        <v>2.4</v>
      </c>
    </row>
    <row r="120" spans="1:13" ht="24" customHeight="1" x14ac:dyDescent="0.2">
      <c r="A120" s="238" t="s">
        <v>2126</v>
      </c>
      <c r="B120" s="191" t="s">
        <v>2201</v>
      </c>
      <c r="C120" s="190" t="s">
        <v>15</v>
      </c>
      <c r="D120" s="190" t="s">
        <v>2202</v>
      </c>
      <c r="E120" s="426" t="s">
        <v>2119</v>
      </c>
      <c r="F120" s="426"/>
      <c r="G120" s="192" t="s">
        <v>54</v>
      </c>
      <c r="H120" s="193">
        <v>1.5299999999999999E-2</v>
      </c>
      <c r="I120" s="189">
        <f t="shared" si="6"/>
        <v>3.3304</v>
      </c>
      <c r="J120" s="219">
        <f t="shared" si="7"/>
        <v>0.05</v>
      </c>
      <c r="M120">
        <v>3.62</v>
      </c>
    </row>
    <row r="121" spans="1:13" ht="26.1" customHeight="1" x14ac:dyDescent="0.2">
      <c r="A121" s="238" t="s">
        <v>2126</v>
      </c>
      <c r="B121" s="191" t="s">
        <v>2294</v>
      </c>
      <c r="C121" s="190" t="s">
        <v>15</v>
      </c>
      <c r="D121" s="190" t="s">
        <v>2295</v>
      </c>
      <c r="E121" s="426" t="s">
        <v>2119</v>
      </c>
      <c r="F121" s="426"/>
      <c r="G121" s="192" t="s">
        <v>54</v>
      </c>
      <c r="H121" s="193">
        <v>1E-3</v>
      </c>
      <c r="I121" s="189">
        <f t="shared" si="6"/>
        <v>20.3688</v>
      </c>
      <c r="J121" s="219">
        <f t="shared" si="7"/>
        <v>0.02</v>
      </c>
      <c r="M121">
        <v>22.14</v>
      </c>
    </row>
    <row r="122" spans="1:13" ht="26.1" customHeight="1" x14ac:dyDescent="0.2">
      <c r="A122" s="238" t="s">
        <v>2126</v>
      </c>
      <c r="B122" s="191" t="s">
        <v>2296</v>
      </c>
      <c r="C122" s="190" t="s">
        <v>15</v>
      </c>
      <c r="D122" s="190" t="s">
        <v>2297</v>
      </c>
      <c r="E122" s="426" t="s">
        <v>2119</v>
      </c>
      <c r="F122" s="426"/>
      <c r="G122" s="192" t="s">
        <v>54</v>
      </c>
      <c r="H122" s="193">
        <v>1.8E-3</v>
      </c>
      <c r="I122" s="189">
        <f t="shared" si="6"/>
        <v>15.060400000000001</v>
      </c>
      <c r="J122" s="219">
        <f t="shared" si="7"/>
        <v>0.02</v>
      </c>
      <c r="M122">
        <v>16.37</v>
      </c>
    </row>
    <row r="123" spans="1:13" ht="26.1" customHeight="1" x14ac:dyDescent="0.2">
      <c r="A123" s="238" t="s">
        <v>2126</v>
      </c>
      <c r="B123" s="191" t="s">
        <v>2292</v>
      </c>
      <c r="C123" s="190" t="s">
        <v>15</v>
      </c>
      <c r="D123" s="190" t="s">
        <v>2293</v>
      </c>
      <c r="E123" s="426" t="s">
        <v>2119</v>
      </c>
      <c r="F123" s="426"/>
      <c r="G123" s="192" t="s">
        <v>54</v>
      </c>
      <c r="H123" s="193">
        <v>3.04E-2</v>
      </c>
      <c r="I123" s="189">
        <f t="shared" si="6"/>
        <v>7.0288000000000004</v>
      </c>
      <c r="J123" s="219">
        <f t="shared" si="7"/>
        <v>0.21</v>
      </c>
      <c r="M123">
        <v>7.64</v>
      </c>
    </row>
    <row r="124" spans="1:13" ht="24" customHeight="1" x14ac:dyDescent="0.2">
      <c r="A124" s="238" t="s">
        <v>2126</v>
      </c>
      <c r="B124" s="191" t="s">
        <v>2322</v>
      </c>
      <c r="C124" s="190" t="s">
        <v>15</v>
      </c>
      <c r="D124" s="190" t="s">
        <v>2323</v>
      </c>
      <c r="E124" s="426" t="s">
        <v>2119</v>
      </c>
      <c r="F124" s="426"/>
      <c r="G124" s="192" t="s">
        <v>54</v>
      </c>
      <c r="H124" s="193">
        <v>3.7000000000000002E-3</v>
      </c>
      <c r="I124" s="189">
        <f t="shared" si="6"/>
        <v>60.6372</v>
      </c>
      <c r="J124" s="219">
        <f t="shared" si="7"/>
        <v>0.22</v>
      </c>
      <c r="M124">
        <v>65.91</v>
      </c>
    </row>
    <row r="125" spans="1:13" ht="24" customHeight="1" x14ac:dyDescent="0.2">
      <c r="A125" s="238" t="s">
        <v>2126</v>
      </c>
      <c r="B125" s="191" t="s">
        <v>2306</v>
      </c>
      <c r="C125" s="190" t="s">
        <v>15</v>
      </c>
      <c r="D125" s="190" t="s">
        <v>2307</v>
      </c>
      <c r="E125" s="426" t="s">
        <v>2119</v>
      </c>
      <c r="F125" s="426"/>
      <c r="G125" s="192" t="s">
        <v>54</v>
      </c>
      <c r="H125" s="193">
        <v>4.0000000000000002E-4</v>
      </c>
      <c r="I125" s="189">
        <f t="shared" si="6"/>
        <v>1453.6000000000001</v>
      </c>
      <c r="J125" s="219">
        <f t="shared" si="7"/>
        <v>0.57999999999999996</v>
      </c>
      <c r="M125">
        <v>1580</v>
      </c>
    </row>
    <row r="126" spans="1:13" ht="24" customHeight="1" x14ac:dyDescent="0.2">
      <c r="A126" s="238" t="s">
        <v>2126</v>
      </c>
      <c r="B126" s="191" t="s">
        <v>2203</v>
      </c>
      <c r="C126" s="190" t="s">
        <v>15</v>
      </c>
      <c r="D126" s="190" t="s">
        <v>871</v>
      </c>
      <c r="E126" s="426" t="s">
        <v>2119</v>
      </c>
      <c r="F126" s="426"/>
      <c r="G126" s="192" t="s">
        <v>54</v>
      </c>
      <c r="H126" s="193">
        <v>0.16350000000000001</v>
      </c>
      <c r="I126" s="189">
        <f t="shared" si="6"/>
        <v>2.3275999999999999</v>
      </c>
      <c r="J126" s="219">
        <f t="shared" si="7"/>
        <v>0.38</v>
      </c>
      <c r="M126">
        <v>2.5299999999999998</v>
      </c>
    </row>
    <row r="127" spans="1:13" ht="26.1" customHeight="1" x14ac:dyDescent="0.2">
      <c r="A127" s="238" t="s">
        <v>2126</v>
      </c>
      <c r="B127" s="191" t="s">
        <v>2308</v>
      </c>
      <c r="C127" s="190" t="s">
        <v>15</v>
      </c>
      <c r="D127" s="190" t="s">
        <v>2309</v>
      </c>
      <c r="E127" s="426" t="s">
        <v>2119</v>
      </c>
      <c r="F127" s="426"/>
      <c r="G127" s="192" t="s">
        <v>54</v>
      </c>
      <c r="H127" s="193">
        <v>1E-3</v>
      </c>
      <c r="I127" s="189">
        <f t="shared" si="6"/>
        <v>7.3967999999999998</v>
      </c>
      <c r="J127" s="219">
        <f t="shared" si="7"/>
        <v>0</v>
      </c>
      <c r="M127">
        <v>8.0399999999999991</v>
      </c>
    </row>
    <row r="128" spans="1:13" ht="26.1" customHeight="1" x14ac:dyDescent="0.2">
      <c r="A128" s="238" t="s">
        <v>2126</v>
      </c>
      <c r="B128" s="191" t="s">
        <v>2340</v>
      </c>
      <c r="C128" s="190" t="s">
        <v>15</v>
      </c>
      <c r="D128" s="190" t="s">
        <v>2341</v>
      </c>
      <c r="E128" s="426" t="s">
        <v>2119</v>
      </c>
      <c r="F128" s="426"/>
      <c r="G128" s="192" t="s">
        <v>54</v>
      </c>
      <c r="H128" s="193">
        <v>3.6999999999999998E-2</v>
      </c>
      <c r="I128" s="189">
        <f t="shared" si="6"/>
        <v>10.8284</v>
      </c>
      <c r="J128" s="219">
        <f t="shared" si="7"/>
        <v>0.4</v>
      </c>
      <c r="M128">
        <v>11.77</v>
      </c>
    </row>
    <row r="129" spans="1:13" ht="26.1" customHeight="1" x14ac:dyDescent="0.2">
      <c r="A129" s="238" t="s">
        <v>2126</v>
      </c>
      <c r="B129" s="191" t="s">
        <v>2342</v>
      </c>
      <c r="C129" s="190" t="s">
        <v>15</v>
      </c>
      <c r="D129" s="190" t="s">
        <v>2343</v>
      </c>
      <c r="E129" s="426" t="s">
        <v>2119</v>
      </c>
      <c r="F129" s="426"/>
      <c r="G129" s="192" t="s">
        <v>54</v>
      </c>
      <c r="H129" s="193">
        <v>1.21E-2</v>
      </c>
      <c r="I129" s="189">
        <f t="shared" si="6"/>
        <v>1.8859999999999999</v>
      </c>
      <c r="J129" s="219">
        <f t="shared" si="7"/>
        <v>0.02</v>
      </c>
      <c r="M129">
        <v>2.0499999999999998</v>
      </c>
    </row>
    <row r="130" spans="1:13" ht="26.1" customHeight="1" x14ac:dyDescent="0.2">
      <c r="A130" s="238" t="s">
        <v>2126</v>
      </c>
      <c r="B130" s="191" t="s">
        <v>2300</v>
      </c>
      <c r="C130" s="190" t="s">
        <v>15</v>
      </c>
      <c r="D130" s="190" t="s">
        <v>2301</v>
      </c>
      <c r="E130" s="426" t="s">
        <v>2119</v>
      </c>
      <c r="F130" s="426"/>
      <c r="G130" s="192" t="s">
        <v>54</v>
      </c>
      <c r="H130" s="193">
        <v>1.8100000000000002E-2</v>
      </c>
      <c r="I130" s="189">
        <f t="shared" si="6"/>
        <v>18.961200000000002</v>
      </c>
      <c r="J130" s="219">
        <f t="shared" si="7"/>
        <v>0.34</v>
      </c>
      <c r="M130">
        <v>20.61</v>
      </c>
    </row>
    <row r="131" spans="1:13" ht="24" customHeight="1" x14ac:dyDescent="0.2">
      <c r="A131" s="238" t="s">
        <v>2126</v>
      </c>
      <c r="B131" s="191" t="s">
        <v>2324</v>
      </c>
      <c r="C131" s="190" t="s">
        <v>15</v>
      </c>
      <c r="D131" s="190" t="s">
        <v>2325</v>
      </c>
      <c r="E131" s="426" t="s">
        <v>2119</v>
      </c>
      <c r="F131" s="426"/>
      <c r="G131" s="192" t="s">
        <v>54</v>
      </c>
      <c r="H131" s="193">
        <v>5.0299999999999997E-2</v>
      </c>
      <c r="I131" s="189">
        <f t="shared" si="6"/>
        <v>8.4916</v>
      </c>
      <c r="J131" s="219">
        <f t="shared" si="7"/>
        <v>0.42</v>
      </c>
      <c r="M131">
        <v>9.23</v>
      </c>
    </row>
    <row r="132" spans="1:13" ht="24" customHeight="1" x14ac:dyDescent="0.2">
      <c r="A132" s="238" t="s">
        <v>2126</v>
      </c>
      <c r="B132" s="191" t="s">
        <v>2344</v>
      </c>
      <c r="C132" s="190" t="s">
        <v>15</v>
      </c>
      <c r="D132" s="190" t="s">
        <v>1015</v>
      </c>
      <c r="E132" s="426" t="s">
        <v>2119</v>
      </c>
      <c r="F132" s="426"/>
      <c r="G132" s="192" t="s">
        <v>54</v>
      </c>
      <c r="H132" s="193">
        <v>9.4000000000000004E-3</v>
      </c>
      <c r="I132" s="189">
        <f t="shared" si="6"/>
        <v>11.4908</v>
      </c>
      <c r="J132" s="219">
        <f t="shared" si="7"/>
        <v>0.1</v>
      </c>
      <c r="M132">
        <v>12.49</v>
      </c>
    </row>
    <row r="133" spans="1:13" ht="26.1" customHeight="1" x14ac:dyDescent="0.2">
      <c r="A133" s="238" t="s">
        <v>2126</v>
      </c>
      <c r="B133" s="191" t="s">
        <v>2370</v>
      </c>
      <c r="C133" s="190" t="s">
        <v>15</v>
      </c>
      <c r="D133" s="190" t="s">
        <v>2371</v>
      </c>
      <c r="E133" s="426" t="s">
        <v>2119</v>
      </c>
      <c r="F133" s="426"/>
      <c r="G133" s="192" t="s">
        <v>54</v>
      </c>
      <c r="H133" s="193">
        <v>9.4000000000000004E-3</v>
      </c>
      <c r="I133" s="189">
        <f t="shared" si="6"/>
        <v>26.873200000000001</v>
      </c>
      <c r="J133" s="219">
        <f t="shared" si="7"/>
        <v>0.25</v>
      </c>
      <c r="M133">
        <v>29.21</v>
      </c>
    </row>
    <row r="134" spans="1:13" ht="26.1" customHeight="1" x14ac:dyDescent="0.2">
      <c r="A134" s="238" t="s">
        <v>2126</v>
      </c>
      <c r="B134" s="191" t="s">
        <v>2345</v>
      </c>
      <c r="C134" s="190" t="s">
        <v>15</v>
      </c>
      <c r="D134" s="190" t="s">
        <v>2346</v>
      </c>
      <c r="E134" s="426" t="s">
        <v>2119</v>
      </c>
      <c r="F134" s="426"/>
      <c r="G134" s="192" t="s">
        <v>54</v>
      </c>
      <c r="H134" s="193">
        <v>1.1000000000000001E-3</v>
      </c>
      <c r="I134" s="189">
        <f t="shared" si="6"/>
        <v>1028.5324000000001</v>
      </c>
      <c r="J134" s="219">
        <f t="shared" si="7"/>
        <v>1.1299999999999999</v>
      </c>
      <c r="M134">
        <v>1117.97</v>
      </c>
    </row>
    <row r="135" spans="1:13" ht="24" customHeight="1" x14ac:dyDescent="0.2">
      <c r="A135" s="238" t="s">
        <v>2126</v>
      </c>
      <c r="B135" s="191" t="s">
        <v>2310</v>
      </c>
      <c r="C135" s="190" t="s">
        <v>15</v>
      </c>
      <c r="D135" s="190" t="s">
        <v>2311</v>
      </c>
      <c r="E135" s="426" t="s">
        <v>2119</v>
      </c>
      <c r="F135" s="426"/>
      <c r="G135" s="192" t="s">
        <v>54</v>
      </c>
      <c r="H135" s="193">
        <v>7.6E-3</v>
      </c>
      <c r="I135" s="189">
        <f t="shared" si="6"/>
        <v>23.322000000000003</v>
      </c>
      <c r="J135" s="219">
        <f t="shared" si="7"/>
        <v>0.17</v>
      </c>
      <c r="M135">
        <v>25.35</v>
      </c>
    </row>
    <row r="136" spans="1:13" ht="24" customHeight="1" x14ac:dyDescent="0.2">
      <c r="A136" s="238" t="s">
        <v>2126</v>
      </c>
      <c r="B136" s="191" t="s">
        <v>2351</v>
      </c>
      <c r="C136" s="190" t="s">
        <v>15</v>
      </c>
      <c r="D136" s="190" t="s">
        <v>2352</v>
      </c>
      <c r="E136" s="426" t="s">
        <v>2119</v>
      </c>
      <c r="F136" s="426"/>
      <c r="G136" s="192" t="s">
        <v>54</v>
      </c>
      <c r="H136" s="193">
        <v>3.0300000000000001E-2</v>
      </c>
      <c r="I136" s="189">
        <f t="shared" si="6"/>
        <v>1.0120000000000002</v>
      </c>
      <c r="J136" s="219">
        <f t="shared" si="7"/>
        <v>0.03</v>
      </c>
      <c r="M136">
        <v>1.1000000000000001</v>
      </c>
    </row>
    <row r="137" spans="1:13" ht="24" customHeight="1" x14ac:dyDescent="0.2">
      <c r="A137" s="238" t="s">
        <v>2126</v>
      </c>
      <c r="B137" s="191" t="s">
        <v>2347</v>
      </c>
      <c r="C137" s="190" t="s">
        <v>15</v>
      </c>
      <c r="D137" s="190" t="s">
        <v>2348</v>
      </c>
      <c r="E137" s="426" t="s">
        <v>2119</v>
      </c>
      <c r="F137" s="426"/>
      <c r="G137" s="192" t="s">
        <v>54</v>
      </c>
      <c r="H137" s="193">
        <v>3.7000000000000002E-3</v>
      </c>
      <c r="I137" s="189">
        <f t="shared" si="6"/>
        <v>462.25400000000002</v>
      </c>
      <c r="J137" s="219">
        <f t="shared" si="7"/>
        <v>1.71</v>
      </c>
      <c r="M137">
        <v>502.45</v>
      </c>
    </row>
    <row r="138" spans="1:13" ht="24" customHeight="1" x14ac:dyDescent="0.2">
      <c r="A138" s="238" t="s">
        <v>2126</v>
      </c>
      <c r="B138" s="191" t="s">
        <v>2372</v>
      </c>
      <c r="C138" s="190" t="s">
        <v>15</v>
      </c>
      <c r="D138" s="190" t="s">
        <v>2373</v>
      </c>
      <c r="E138" s="426" t="s">
        <v>2119</v>
      </c>
      <c r="F138" s="426"/>
      <c r="G138" s="192" t="s">
        <v>54</v>
      </c>
      <c r="H138" s="193">
        <v>9.4000000000000004E-3</v>
      </c>
      <c r="I138" s="189">
        <f t="shared" si="6"/>
        <v>42.586800000000004</v>
      </c>
      <c r="J138" s="219">
        <f t="shared" si="7"/>
        <v>0.4</v>
      </c>
      <c r="M138">
        <v>46.29</v>
      </c>
    </row>
    <row r="139" spans="1:13" ht="24" customHeight="1" x14ac:dyDescent="0.2">
      <c r="A139" s="238" t="s">
        <v>2126</v>
      </c>
      <c r="B139" s="191" t="s">
        <v>2389</v>
      </c>
      <c r="C139" s="190" t="s">
        <v>15</v>
      </c>
      <c r="D139" s="190" t="s">
        <v>2390</v>
      </c>
      <c r="E139" s="426" t="s">
        <v>2119</v>
      </c>
      <c r="F139" s="426"/>
      <c r="G139" s="192" t="s">
        <v>54</v>
      </c>
      <c r="H139" s="193">
        <v>7.6E-3</v>
      </c>
      <c r="I139" s="189">
        <f t="shared" si="6"/>
        <v>56.653600000000004</v>
      </c>
      <c r="J139" s="219">
        <f t="shared" si="7"/>
        <v>0.43</v>
      </c>
      <c r="M139">
        <v>61.58</v>
      </c>
    </row>
    <row r="140" spans="1:13" ht="24" customHeight="1" x14ac:dyDescent="0.2">
      <c r="A140" s="238" t="s">
        <v>2126</v>
      </c>
      <c r="B140" s="191" t="s">
        <v>2383</v>
      </c>
      <c r="C140" s="190" t="s">
        <v>15</v>
      </c>
      <c r="D140" s="190" t="s">
        <v>2384</v>
      </c>
      <c r="E140" s="426" t="s">
        <v>2119</v>
      </c>
      <c r="F140" s="426"/>
      <c r="G140" s="192" t="s">
        <v>54</v>
      </c>
      <c r="H140" s="193">
        <v>2.01E-2</v>
      </c>
      <c r="I140" s="189">
        <f t="shared" si="6"/>
        <v>34.076799999999999</v>
      </c>
      <c r="J140" s="219">
        <f t="shared" si="7"/>
        <v>0.68</v>
      </c>
      <c r="M140">
        <v>37.04</v>
      </c>
    </row>
    <row r="141" spans="1:13" ht="24" customHeight="1" x14ac:dyDescent="0.2">
      <c r="A141" s="238" t="s">
        <v>2126</v>
      </c>
      <c r="B141" s="191" t="s">
        <v>2302</v>
      </c>
      <c r="C141" s="190" t="s">
        <v>15</v>
      </c>
      <c r="D141" s="190" t="s">
        <v>2303</v>
      </c>
      <c r="E141" s="426" t="s">
        <v>2119</v>
      </c>
      <c r="F141" s="426"/>
      <c r="G141" s="192" t="s">
        <v>54</v>
      </c>
      <c r="H141" s="193">
        <v>1.5100000000000001E-2</v>
      </c>
      <c r="I141" s="189">
        <f t="shared" si="6"/>
        <v>54.924000000000007</v>
      </c>
      <c r="J141" s="219">
        <f t="shared" si="7"/>
        <v>0.82</v>
      </c>
      <c r="M141">
        <v>59.7</v>
      </c>
    </row>
    <row r="142" spans="1:13" ht="24" customHeight="1" x14ac:dyDescent="0.2">
      <c r="A142" s="238" t="s">
        <v>2126</v>
      </c>
      <c r="B142" s="191" t="s">
        <v>2391</v>
      </c>
      <c r="C142" s="190" t="s">
        <v>15</v>
      </c>
      <c r="D142" s="190" t="s">
        <v>2392</v>
      </c>
      <c r="E142" s="426" t="s">
        <v>2119</v>
      </c>
      <c r="F142" s="426"/>
      <c r="G142" s="192" t="s">
        <v>54</v>
      </c>
      <c r="H142" s="193">
        <v>4.53E-2</v>
      </c>
      <c r="I142" s="189">
        <f t="shared" si="6"/>
        <v>4.6092000000000004</v>
      </c>
      <c r="J142" s="219">
        <f t="shared" si="7"/>
        <v>0.2</v>
      </c>
      <c r="M142">
        <v>5.01</v>
      </c>
    </row>
    <row r="143" spans="1:13" ht="24" customHeight="1" x14ac:dyDescent="0.2">
      <c r="A143" s="238" t="s">
        <v>2126</v>
      </c>
      <c r="B143" s="191" t="s">
        <v>2331</v>
      </c>
      <c r="C143" s="190" t="s">
        <v>15</v>
      </c>
      <c r="D143" s="190" t="s">
        <v>2332</v>
      </c>
      <c r="E143" s="426" t="s">
        <v>2119</v>
      </c>
      <c r="F143" s="426"/>
      <c r="G143" s="192" t="s">
        <v>54</v>
      </c>
      <c r="H143" s="193">
        <v>8.0999999999999996E-3</v>
      </c>
      <c r="I143" s="189">
        <f t="shared" si="6"/>
        <v>8.6755999999999993</v>
      </c>
      <c r="J143" s="219">
        <f t="shared" si="7"/>
        <v>7.0000000000000007E-2</v>
      </c>
      <c r="M143">
        <v>9.43</v>
      </c>
    </row>
    <row r="144" spans="1:13" ht="24" customHeight="1" x14ac:dyDescent="0.2">
      <c r="A144" s="238" t="s">
        <v>2126</v>
      </c>
      <c r="B144" s="191" t="s">
        <v>2385</v>
      </c>
      <c r="C144" s="190" t="s">
        <v>15</v>
      </c>
      <c r="D144" s="190" t="s">
        <v>2386</v>
      </c>
      <c r="E144" s="426" t="s">
        <v>2119</v>
      </c>
      <c r="F144" s="426"/>
      <c r="G144" s="192" t="s">
        <v>54</v>
      </c>
      <c r="H144" s="193">
        <v>0.11269999999999999</v>
      </c>
      <c r="I144" s="189">
        <f t="shared" si="6"/>
        <v>0.80959999999999999</v>
      </c>
      <c r="J144" s="219">
        <f t="shared" si="7"/>
        <v>0.09</v>
      </c>
      <c r="M144">
        <v>0.88</v>
      </c>
    </row>
    <row r="145" spans="1:13" ht="24" customHeight="1" x14ac:dyDescent="0.2">
      <c r="A145" s="238" t="s">
        <v>2126</v>
      </c>
      <c r="B145" s="191" t="s">
        <v>2357</v>
      </c>
      <c r="C145" s="190" t="s">
        <v>15</v>
      </c>
      <c r="D145" s="190" t="s">
        <v>2358</v>
      </c>
      <c r="E145" s="426" t="s">
        <v>2119</v>
      </c>
      <c r="F145" s="426"/>
      <c r="G145" s="192" t="s">
        <v>54</v>
      </c>
      <c r="H145" s="193">
        <v>1.21E-2</v>
      </c>
      <c r="I145" s="189">
        <f t="shared" si="6"/>
        <v>1.9872000000000003</v>
      </c>
      <c r="J145" s="219">
        <f t="shared" si="7"/>
        <v>0.02</v>
      </c>
      <c r="M145">
        <v>2.16</v>
      </c>
    </row>
    <row r="146" spans="1:13" ht="24" customHeight="1" x14ac:dyDescent="0.2">
      <c r="A146" s="238" t="s">
        <v>2126</v>
      </c>
      <c r="B146" s="191" t="s">
        <v>2326</v>
      </c>
      <c r="C146" s="190" t="s">
        <v>15</v>
      </c>
      <c r="D146" s="190" t="s">
        <v>1297</v>
      </c>
      <c r="E146" s="426" t="s">
        <v>2119</v>
      </c>
      <c r="F146" s="426"/>
      <c r="G146" s="192" t="s">
        <v>54</v>
      </c>
      <c r="H146" s="193">
        <v>1.8E-3</v>
      </c>
      <c r="I146" s="189">
        <f t="shared" si="6"/>
        <v>92.551999999999992</v>
      </c>
      <c r="J146" s="219">
        <f t="shared" si="7"/>
        <v>0.16</v>
      </c>
      <c r="M146">
        <v>100.6</v>
      </c>
    </row>
    <row r="147" spans="1:13" ht="24" customHeight="1" x14ac:dyDescent="0.2">
      <c r="A147" s="238" t="s">
        <v>2126</v>
      </c>
      <c r="B147" s="191" t="s">
        <v>2374</v>
      </c>
      <c r="C147" s="190" t="s">
        <v>15</v>
      </c>
      <c r="D147" s="190" t="s">
        <v>2375</v>
      </c>
      <c r="E147" s="426" t="s">
        <v>2119</v>
      </c>
      <c r="F147" s="426"/>
      <c r="G147" s="192" t="s">
        <v>54</v>
      </c>
      <c r="H147" s="193">
        <v>3.8E-3</v>
      </c>
      <c r="I147" s="189">
        <f t="shared" ref="I147:I174" si="8">(M147*$M$13)</f>
        <v>3.1280000000000001</v>
      </c>
      <c r="J147" s="219">
        <f t="shared" ref="J147:J174" si="9">TRUNC(I147*H147,2)</f>
        <v>0.01</v>
      </c>
      <c r="M147">
        <v>3.4</v>
      </c>
    </row>
    <row r="148" spans="1:13" ht="24" customHeight="1" x14ac:dyDescent="0.2">
      <c r="A148" s="238" t="s">
        <v>2126</v>
      </c>
      <c r="B148" s="191" t="s">
        <v>2304</v>
      </c>
      <c r="C148" s="190" t="s">
        <v>15</v>
      </c>
      <c r="D148" s="190" t="s">
        <v>2305</v>
      </c>
      <c r="E148" s="426" t="s">
        <v>2119</v>
      </c>
      <c r="F148" s="426"/>
      <c r="G148" s="192" t="s">
        <v>54</v>
      </c>
      <c r="H148" s="193">
        <v>6.0000000000000001E-3</v>
      </c>
      <c r="I148" s="189">
        <f t="shared" si="8"/>
        <v>1.9596</v>
      </c>
      <c r="J148" s="219">
        <f t="shared" si="9"/>
        <v>0.01</v>
      </c>
      <c r="M148">
        <v>2.13</v>
      </c>
    </row>
    <row r="149" spans="1:13" ht="26.1" customHeight="1" x14ac:dyDescent="0.2">
      <c r="A149" s="238" t="s">
        <v>2126</v>
      </c>
      <c r="B149" s="191" t="s">
        <v>2333</v>
      </c>
      <c r="C149" s="190" t="s">
        <v>15</v>
      </c>
      <c r="D149" s="190" t="s">
        <v>2334</v>
      </c>
      <c r="E149" s="426" t="s">
        <v>2119</v>
      </c>
      <c r="F149" s="426"/>
      <c r="G149" s="192" t="s">
        <v>2335</v>
      </c>
      <c r="H149" s="193">
        <v>3.8E-3</v>
      </c>
      <c r="I149" s="189">
        <f t="shared" si="8"/>
        <v>3.8180000000000005</v>
      </c>
      <c r="J149" s="219">
        <f t="shared" si="9"/>
        <v>0.01</v>
      </c>
      <c r="M149">
        <v>4.1500000000000004</v>
      </c>
    </row>
    <row r="150" spans="1:13" ht="26.1" customHeight="1" x14ac:dyDescent="0.2">
      <c r="A150" s="238" t="s">
        <v>2126</v>
      </c>
      <c r="B150" s="191" t="s">
        <v>2327</v>
      </c>
      <c r="C150" s="190" t="s">
        <v>15</v>
      </c>
      <c r="D150" s="190" t="s">
        <v>2328</v>
      </c>
      <c r="E150" s="426" t="s">
        <v>2119</v>
      </c>
      <c r="F150" s="426"/>
      <c r="G150" s="192" t="s">
        <v>54</v>
      </c>
      <c r="H150" s="193">
        <v>1.8E-3</v>
      </c>
      <c r="I150" s="189">
        <f t="shared" si="8"/>
        <v>155.48000000000002</v>
      </c>
      <c r="J150" s="219">
        <f t="shared" si="9"/>
        <v>0.27</v>
      </c>
      <c r="M150">
        <v>169</v>
      </c>
    </row>
    <row r="151" spans="1:13" ht="26.1" customHeight="1" x14ac:dyDescent="0.2">
      <c r="A151" s="238" t="s">
        <v>2126</v>
      </c>
      <c r="B151" s="191" t="s">
        <v>2336</v>
      </c>
      <c r="C151" s="190" t="s">
        <v>15</v>
      </c>
      <c r="D151" s="190" t="s">
        <v>2337</v>
      </c>
      <c r="E151" s="426" t="s">
        <v>2119</v>
      </c>
      <c r="F151" s="426"/>
      <c r="G151" s="192" t="s">
        <v>54</v>
      </c>
      <c r="H151" s="193">
        <v>2.01E-2</v>
      </c>
      <c r="I151" s="189">
        <f t="shared" si="8"/>
        <v>9.8163999999999998</v>
      </c>
      <c r="J151" s="219">
        <f t="shared" si="9"/>
        <v>0.19</v>
      </c>
      <c r="M151">
        <v>10.67</v>
      </c>
    </row>
    <row r="152" spans="1:13" ht="24" customHeight="1" x14ac:dyDescent="0.2">
      <c r="A152" s="238" t="s">
        <v>2126</v>
      </c>
      <c r="B152" s="191" t="s">
        <v>2312</v>
      </c>
      <c r="C152" s="190" t="s">
        <v>15</v>
      </c>
      <c r="D152" s="190" t="s">
        <v>2313</v>
      </c>
      <c r="E152" s="426" t="s">
        <v>2119</v>
      </c>
      <c r="F152" s="426"/>
      <c r="G152" s="192" t="s">
        <v>54</v>
      </c>
      <c r="H152" s="193">
        <v>8.5000000000000006E-3</v>
      </c>
      <c r="I152" s="189">
        <f t="shared" si="8"/>
        <v>129.70159999999998</v>
      </c>
      <c r="J152" s="219">
        <f t="shared" si="9"/>
        <v>1.1000000000000001</v>
      </c>
      <c r="M152">
        <v>140.97999999999999</v>
      </c>
    </row>
    <row r="153" spans="1:13" ht="24" customHeight="1" x14ac:dyDescent="0.2">
      <c r="A153" s="238" t="s">
        <v>2126</v>
      </c>
      <c r="B153" s="191" t="s">
        <v>2376</v>
      </c>
      <c r="C153" s="190" t="s">
        <v>15</v>
      </c>
      <c r="D153" s="190" t="s">
        <v>2377</v>
      </c>
      <c r="E153" s="426" t="s">
        <v>2119</v>
      </c>
      <c r="F153" s="426"/>
      <c r="G153" s="192" t="s">
        <v>54</v>
      </c>
      <c r="H153" s="193">
        <v>8.5000000000000006E-3</v>
      </c>
      <c r="I153" s="189">
        <f t="shared" si="8"/>
        <v>60.95</v>
      </c>
      <c r="J153" s="219">
        <f t="shared" si="9"/>
        <v>0.51</v>
      </c>
      <c r="M153">
        <v>66.25</v>
      </c>
    </row>
    <row r="154" spans="1:13" ht="26.1" customHeight="1" x14ac:dyDescent="0.2">
      <c r="A154" s="238" t="s">
        <v>2126</v>
      </c>
      <c r="B154" s="191" t="s">
        <v>2338</v>
      </c>
      <c r="C154" s="190" t="s">
        <v>15</v>
      </c>
      <c r="D154" s="190" t="s">
        <v>2339</v>
      </c>
      <c r="E154" s="426" t="s">
        <v>2119</v>
      </c>
      <c r="F154" s="426"/>
      <c r="G154" s="192" t="s">
        <v>54</v>
      </c>
      <c r="H154" s="193">
        <v>3.8E-3</v>
      </c>
      <c r="I154" s="189">
        <f t="shared" si="8"/>
        <v>10.8192</v>
      </c>
      <c r="J154" s="219">
        <f t="shared" si="9"/>
        <v>0.04</v>
      </c>
      <c r="M154">
        <v>11.76</v>
      </c>
    </row>
    <row r="155" spans="1:13" ht="24" customHeight="1" x14ac:dyDescent="0.2">
      <c r="A155" s="238" t="s">
        <v>2126</v>
      </c>
      <c r="B155" s="191" t="s">
        <v>2314</v>
      </c>
      <c r="C155" s="190" t="s">
        <v>15</v>
      </c>
      <c r="D155" s="190" t="s">
        <v>2315</v>
      </c>
      <c r="E155" s="426" t="s">
        <v>2119</v>
      </c>
      <c r="F155" s="426"/>
      <c r="G155" s="192" t="s">
        <v>54</v>
      </c>
      <c r="H155" s="193">
        <v>2E-3</v>
      </c>
      <c r="I155" s="189">
        <f t="shared" si="8"/>
        <v>182.74879999999999</v>
      </c>
      <c r="J155" s="219">
        <f t="shared" si="9"/>
        <v>0.36</v>
      </c>
      <c r="M155">
        <v>198.64</v>
      </c>
    </row>
    <row r="156" spans="1:13" ht="24" customHeight="1" x14ac:dyDescent="0.2">
      <c r="A156" s="238" t="s">
        <v>2126</v>
      </c>
      <c r="B156" s="191" t="s">
        <v>2329</v>
      </c>
      <c r="C156" s="190" t="s">
        <v>15</v>
      </c>
      <c r="D156" s="190" t="s">
        <v>2330</v>
      </c>
      <c r="E156" s="426" t="s">
        <v>2119</v>
      </c>
      <c r="F156" s="426"/>
      <c r="G156" s="192" t="s">
        <v>54</v>
      </c>
      <c r="H156" s="193">
        <v>3.0300000000000001E-2</v>
      </c>
      <c r="I156" s="189">
        <f t="shared" si="8"/>
        <v>24.591600000000003</v>
      </c>
      <c r="J156" s="219">
        <f t="shared" si="9"/>
        <v>0.74</v>
      </c>
      <c r="M156">
        <v>26.73</v>
      </c>
    </row>
    <row r="157" spans="1:13" ht="24" customHeight="1" x14ac:dyDescent="0.2">
      <c r="A157" s="238" t="s">
        <v>2126</v>
      </c>
      <c r="B157" s="191" t="s">
        <v>2359</v>
      </c>
      <c r="C157" s="190" t="s">
        <v>15</v>
      </c>
      <c r="D157" s="190" t="s">
        <v>2360</v>
      </c>
      <c r="E157" s="426" t="s">
        <v>2119</v>
      </c>
      <c r="F157" s="426"/>
      <c r="G157" s="192" t="s">
        <v>54</v>
      </c>
      <c r="H157" s="193">
        <v>1.95E-2</v>
      </c>
      <c r="I157" s="189">
        <f t="shared" si="8"/>
        <v>19.991600000000002</v>
      </c>
      <c r="J157" s="219">
        <f t="shared" si="9"/>
        <v>0.38</v>
      </c>
      <c r="M157">
        <v>21.73</v>
      </c>
    </row>
    <row r="158" spans="1:13" ht="24" customHeight="1" x14ac:dyDescent="0.2">
      <c r="A158" s="238" t="s">
        <v>2126</v>
      </c>
      <c r="B158" s="191" t="s">
        <v>2378</v>
      </c>
      <c r="C158" s="190" t="s">
        <v>15</v>
      </c>
      <c r="D158" s="190" t="s">
        <v>2379</v>
      </c>
      <c r="E158" s="426" t="s">
        <v>2119</v>
      </c>
      <c r="F158" s="426"/>
      <c r="G158" s="192" t="s">
        <v>54</v>
      </c>
      <c r="H158" s="193">
        <v>2.4199999999999999E-2</v>
      </c>
      <c r="I158" s="189">
        <f t="shared" si="8"/>
        <v>1.2512000000000001</v>
      </c>
      <c r="J158" s="219">
        <f t="shared" si="9"/>
        <v>0.03</v>
      </c>
      <c r="M158">
        <v>1.36</v>
      </c>
    </row>
    <row r="159" spans="1:13" ht="24" customHeight="1" x14ac:dyDescent="0.2">
      <c r="A159" s="238" t="s">
        <v>2126</v>
      </c>
      <c r="B159" s="191" t="s">
        <v>2353</v>
      </c>
      <c r="C159" s="190" t="s">
        <v>15</v>
      </c>
      <c r="D159" s="190" t="s">
        <v>2354</v>
      </c>
      <c r="E159" s="426" t="s">
        <v>2119</v>
      </c>
      <c r="F159" s="426"/>
      <c r="G159" s="192" t="s">
        <v>54</v>
      </c>
      <c r="H159" s="193">
        <v>6.0000000000000001E-3</v>
      </c>
      <c r="I159" s="189">
        <f t="shared" si="8"/>
        <v>49.588000000000001</v>
      </c>
      <c r="J159" s="219">
        <f t="shared" si="9"/>
        <v>0.28999999999999998</v>
      </c>
      <c r="M159">
        <v>53.9</v>
      </c>
    </row>
    <row r="160" spans="1:13" ht="24" customHeight="1" x14ac:dyDescent="0.2">
      <c r="A160" s="238" t="s">
        <v>2126</v>
      </c>
      <c r="B160" s="191" t="s">
        <v>2361</v>
      </c>
      <c r="C160" s="190" t="s">
        <v>15</v>
      </c>
      <c r="D160" s="190" t="s">
        <v>2362</v>
      </c>
      <c r="E160" s="426" t="s">
        <v>2119</v>
      </c>
      <c r="F160" s="426"/>
      <c r="G160" s="192" t="s">
        <v>54</v>
      </c>
      <c r="H160" s="193">
        <v>1.8E-3</v>
      </c>
      <c r="I160" s="189">
        <f t="shared" si="8"/>
        <v>56.865200000000002</v>
      </c>
      <c r="J160" s="219">
        <f t="shared" si="9"/>
        <v>0.1</v>
      </c>
      <c r="M160">
        <v>61.81</v>
      </c>
    </row>
    <row r="161" spans="1:13" ht="26.1" customHeight="1" x14ac:dyDescent="0.2">
      <c r="A161" s="238" t="s">
        <v>2126</v>
      </c>
      <c r="B161" s="191" t="s">
        <v>2316</v>
      </c>
      <c r="C161" s="190" t="s">
        <v>15</v>
      </c>
      <c r="D161" s="190" t="s">
        <v>2317</v>
      </c>
      <c r="E161" s="426" t="s">
        <v>2119</v>
      </c>
      <c r="F161" s="426"/>
      <c r="G161" s="192" t="s">
        <v>54</v>
      </c>
      <c r="H161" s="193">
        <v>1.8E-3</v>
      </c>
      <c r="I161" s="189">
        <f t="shared" si="8"/>
        <v>118.76280000000001</v>
      </c>
      <c r="J161" s="219">
        <f t="shared" si="9"/>
        <v>0.21</v>
      </c>
      <c r="M161">
        <v>129.09</v>
      </c>
    </row>
    <row r="162" spans="1:13" ht="26.1" customHeight="1" x14ac:dyDescent="0.2">
      <c r="A162" s="238" t="s">
        <v>2126</v>
      </c>
      <c r="B162" s="191" t="s">
        <v>2298</v>
      </c>
      <c r="C162" s="190" t="s">
        <v>15</v>
      </c>
      <c r="D162" s="190" t="s">
        <v>2299</v>
      </c>
      <c r="E162" s="426" t="s">
        <v>2119</v>
      </c>
      <c r="F162" s="426"/>
      <c r="G162" s="192" t="s">
        <v>54</v>
      </c>
      <c r="H162" s="193">
        <v>9.4000000000000004E-3</v>
      </c>
      <c r="I162" s="189">
        <f t="shared" si="8"/>
        <v>11.9876</v>
      </c>
      <c r="J162" s="219">
        <f t="shared" si="9"/>
        <v>0.11</v>
      </c>
      <c r="M162">
        <v>13.03</v>
      </c>
    </row>
    <row r="163" spans="1:13" ht="24" customHeight="1" x14ac:dyDescent="0.2">
      <c r="A163" s="238" t="s">
        <v>2126</v>
      </c>
      <c r="B163" s="191" t="s">
        <v>2366</v>
      </c>
      <c r="C163" s="190" t="s">
        <v>15</v>
      </c>
      <c r="D163" s="190" t="s">
        <v>2367</v>
      </c>
      <c r="E163" s="426" t="s">
        <v>2119</v>
      </c>
      <c r="F163" s="426"/>
      <c r="G163" s="192" t="s">
        <v>54</v>
      </c>
      <c r="H163" s="193">
        <v>3.8E-3</v>
      </c>
      <c r="I163" s="189">
        <f t="shared" si="8"/>
        <v>8.6388000000000016</v>
      </c>
      <c r="J163" s="219">
        <f t="shared" si="9"/>
        <v>0.03</v>
      </c>
      <c r="M163">
        <v>9.39</v>
      </c>
    </row>
    <row r="164" spans="1:13" ht="24" customHeight="1" x14ac:dyDescent="0.2">
      <c r="A164" s="238" t="s">
        <v>2126</v>
      </c>
      <c r="B164" s="191" t="s">
        <v>2363</v>
      </c>
      <c r="C164" s="190" t="s">
        <v>15</v>
      </c>
      <c r="D164" s="190" t="s">
        <v>2364</v>
      </c>
      <c r="E164" s="426" t="s">
        <v>2119</v>
      </c>
      <c r="F164" s="426"/>
      <c r="G164" s="192" t="s">
        <v>54</v>
      </c>
      <c r="H164" s="193">
        <v>9.4000000000000004E-3</v>
      </c>
      <c r="I164" s="189">
        <f t="shared" si="8"/>
        <v>22.908000000000001</v>
      </c>
      <c r="J164" s="219">
        <f t="shared" si="9"/>
        <v>0.21</v>
      </c>
      <c r="M164">
        <v>24.9</v>
      </c>
    </row>
    <row r="165" spans="1:13" ht="24" customHeight="1" x14ac:dyDescent="0.2">
      <c r="A165" s="238" t="s">
        <v>2126</v>
      </c>
      <c r="B165" s="191" t="s">
        <v>2318</v>
      </c>
      <c r="C165" s="190" t="s">
        <v>15</v>
      </c>
      <c r="D165" s="190" t="s">
        <v>2319</v>
      </c>
      <c r="E165" s="426" t="s">
        <v>2119</v>
      </c>
      <c r="F165" s="426"/>
      <c r="G165" s="192" t="s">
        <v>132</v>
      </c>
      <c r="H165" s="193">
        <v>4.0300000000000002E-2</v>
      </c>
      <c r="I165" s="189">
        <f t="shared" si="8"/>
        <v>14.1128</v>
      </c>
      <c r="J165" s="219">
        <f t="shared" si="9"/>
        <v>0.56000000000000005</v>
      </c>
      <c r="M165">
        <v>15.34</v>
      </c>
    </row>
    <row r="166" spans="1:13" ht="24" customHeight="1" x14ac:dyDescent="0.2">
      <c r="A166" s="238" t="s">
        <v>2126</v>
      </c>
      <c r="B166" s="191" t="s">
        <v>2365</v>
      </c>
      <c r="C166" s="190" t="s">
        <v>15</v>
      </c>
      <c r="D166" s="190" t="s">
        <v>1160</v>
      </c>
      <c r="E166" s="426" t="s">
        <v>2119</v>
      </c>
      <c r="F166" s="426"/>
      <c r="G166" s="192" t="s">
        <v>132</v>
      </c>
      <c r="H166" s="193">
        <v>5.0299999999999997E-2</v>
      </c>
      <c r="I166" s="189">
        <f t="shared" si="8"/>
        <v>6.0351999999999997</v>
      </c>
      <c r="J166" s="219">
        <f t="shared" si="9"/>
        <v>0.3</v>
      </c>
      <c r="M166">
        <v>6.56</v>
      </c>
    </row>
    <row r="167" spans="1:13" ht="24" customHeight="1" x14ac:dyDescent="0.2">
      <c r="A167" s="238" t="s">
        <v>2126</v>
      </c>
      <c r="B167" s="191" t="s">
        <v>2349</v>
      </c>
      <c r="C167" s="190" t="s">
        <v>15</v>
      </c>
      <c r="D167" s="190" t="s">
        <v>2350</v>
      </c>
      <c r="E167" s="426" t="s">
        <v>2119</v>
      </c>
      <c r="F167" s="426"/>
      <c r="G167" s="192" t="s">
        <v>132</v>
      </c>
      <c r="H167" s="193">
        <v>7.0400000000000004E-2</v>
      </c>
      <c r="I167" s="189">
        <f t="shared" si="8"/>
        <v>9.2367999999999988</v>
      </c>
      <c r="J167" s="219">
        <f t="shared" si="9"/>
        <v>0.65</v>
      </c>
      <c r="M167">
        <v>10.039999999999999</v>
      </c>
    </row>
    <row r="168" spans="1:13" ht="24" customHeight="1" x14ac:dyDescent="0.2">
      <c r="A168" s="238" t="s">
        <v>2126</v>
      </c>
      <c r="B168" s="191" t="s">
        <v>2380</v>
      </c>
      <c r="C168" s="190" t="s">
        <v>15</v>
      </c>
      <c r="D168" s="190" t="s">
        <v>1062</v>
      </c>
      <c r="E168" s="426" t="s">
        <v>2119</v>
      </c>
      <c r="F168" s="426"/>
      <c r="G168" s="192" t="s">
        <v>132</v>
      </c>
      <c r="H168" s="193">
        <v>0.1328</v>
      </c>
      <c r="I168" s="189">
        <f t="shared" si="8"/>
        <v>3.6524000000000005</v>
      </c>
      <c r="J168" s="219">
        <f t="shared" si="9"/>
        <v>0.48</v>
      </c>
      <c r="M168">
        <v>3.97</v>
      </c>
    </row>
    <row r="169" spans="1:13" ht="24" customHeight="1" x14ac:dyDescent="0.2">
      <c r="A169" s="238" t="s">
        <v>2126</v>
      </c>
      <c r="B169" s="191" t="s">
        <v>2368</v>
      </c>
      <c r="C169" s="190" t="s">
        <v>15</v>
      </c>
      <c r="D169" s="190" t="s">
        <v>2369</v>
      </c>
      <c r="E169" s="426" t="s">
        <v>2119</v>
      </c>
      <c r="F169" s="426"/>
      <c r="G169" s="192" t="s">
        <v>132</v>
      </c>
      <c r="H169" s="193">
        <v>3.0099999999999998E-2</v>
      </c>
      <c r="I169" s="189">
        <f t="shared" si="8"/>
        <v>8.8780000000000001</v>
      </c>
      <c r="J169" s="219">
        <f t="shared" si="9"/>
        <v>0.26</v>
      </c>
      <c r="M169">
        <v>9.65</v>
      </c>
    </row>
    <row r="170" spans="1:13" ht="24" customHeight="1" x14ac:dyDescent="0.2">
      <c r="A170" s="238" t="s">
        <v>2126</v>
      </c>
      <c r="B170" s="191" t="s">
        <v>2393</v>
      </c>
      <c r="C170" s="190" t="s">
        <v>15</v>
      </c>
      <c r="D170" s="190" t="s">
        <v>2394</v>
      </c>
      <c r="E170" s="426" t="s">
        <v>2119</v>
      </c>
      <c r="F170" s="426"/>
      <c r="G170" s="192" t="s">
        <v>54</v>
      </c>
      <c r="H170" s="193">
        <v>6.0000000000000001E-3</v>
      </c>
      <c r="I170" s="189">
        <f t="shared" si="8"/>
        <v>16.523200000000003</v>
      </c>
      <c r="J170" s="219">
        <f t="shared" si="9"/>
        <v>0.09</v>
      </c>
      <c r="M170">
        <v>17.96</v>
      </c>
    </row>
    <row r="171" spans="1:13" ht="24" customHeight="1" x14ac:dyDescent="0.2">
      <c r="A171" s="238" t="s">
        <v>2126</v>
      </c>
      <c r="B171" s="191" t="s">
        <v>2381</v>
      </c>
      <c r="C171" s="190" t="s">
        <v>15</v>
      </c>
      <c r="D171" s="190" t="s">
        <v>2382</v>
      </c>
      <c r="E171" s="426" t="s">
        <v>2119</v>
      </c>
      <c r="F171" s="426"/>
      <c r="G171" s="192" t="s">
        <v>54</v>
      </c>
      <c r="H171" s="193">
        <v>3.8E-3</v>
      </c>
      <c r="I171" s="189">
        <f t="shared" si="8"/>
        <v>14.195600000000001</v>
      </c>
      <c r="J171" s="219">
        <f t="shared" si="9"/>
        <v>0.05</v>
      </c>
      <c r="M171">
        <v>15.43</v>
      </c>
    </row>
    <row r="172" spans="1:13" ht="24" customHeight="1" x14ac:dyDescent="0.2">
      <c r="A172" s="238" t="s">
        <v>2126</v>
      </c>
      <c r="B172" s="191" t="s">
        <v>2355</v>
      </c>
      <c r="C172" s="190" t="s">
        <v>15</v>
      </c>
      <c r="D172" s="190" t="s">
        <v>2356</v>
      </c>
      <c r="E172" s="426" t="s">
        <v>2119</v>
      </c>
      <c r="F172" s="426"/>
      <c r="G172" s="192" t="s">
        <v>54</v>
      </c>
      <c r="H172" s="193">
        <v>3.8E-3</v>
      </c>
      <c r="I172" s="189">
        <f t="shared" si="8"/>
        <v>5.3268000000000004</v>
      </c>
      <c r="J172" s="219">
        <f t="shared" si="9"/>
        <v>0.02</v>
      </c>
      <c r="M172">
        <v>5.79</v>
      </c>
    </row>
    <row r="173" spans="1:13" ht="26.1" customHeight="1" x14ac:dyDescent="0.2">
      <c r="A173" s="238" t="s">
        <v>2126</v>
      </c>
      <c r="B173" s="191" t="s">
        <v>2387</v>
      </c>
      <c r="C173" s="190" t="s">
        <v>15</v>
      </c>
      <c r="D173" s="190" t="s">
        <v>2388</v>
      </c>
      <c r="E173" s="426" t="s">
        <v>2119</v>
      </c>
      <c r="F173" s="426"/>
      <c r="G173" s="192" t="s">
        <v>54</v>
      </c>
      <c r="H173" s="193">
        <v>1.8E-3</v>
      </c>
      <c r="I173" s="189">
        <f t="shared" si="8"/>
        <v>57.334400000000002</v>
      </c>
      <c r="J173" s="219">
        <f t="shared" si="9"/>
        <v>0.1</v>
      </c>
      <c r="M173">
        <v>62.32</v>
      </c>
    </row>
    <row r="174" spans="1:13" ht="24" customHeight="1" x14ac:dyDescent="0.2">
      <c r="A174" s="238" t="s">
        <v>2126</v>
      </c>
      <c r="B174" s="191" t="s">
        <v>2320</v>
      </c>
      <c r="C174" s="190" t="s">
        <v>15</v>
      </c>
      <c r="D174" s="190" t="s">
        <v>2321</v>
      </c>
      <c r="E174" s="426" t="s">
        <v>2119</v>
      </c>
      <c r="F174" s="426"/>
      <c r="G174" s="192" t="s">
        <v>54</v>
      </c>
      <c r="H174" s="193">
        <v>4.7999999999999996E-3</v>
      </c>
      <c r="I174" s="189">
        <f t="shared" si="8"/>
        <v>229.3192</v>
      </c>
      <c r="J174" s="219">
        <f t="shared" si="9"/>
        <v>1.1000000000000001</v>
      </c>
      <c r="M174">
        <v>249.26</v>
      </c>
    </row>
    <row r="175" spans="1:13" x14ac:dyDescent="0.2">
      <c r="A175" s="239"/>
      <c r="B175" s="195"/>
      <c r="C175" s="195"/>
      <c r="D175" s="195"/>
      <c r="E175" s="195" t="s">
        <v>3847</v>
      </c>
      <c r="F175" s="196">
        <v>62.88</v>
      </c>
      <c r="G175" s="195" t="s">
        <v>3848</v>
      </c>
      <c r="H175" s="196">
        <v>0</v>
      </c>
      <c r="I175" s="196">
        <v>62.88</v>
      </c>
      <c r="J175" s="220"/>
      <c r="M175">
        <v>62.88</v>
      </c>
    </row>
    <row r="176" spans="1:13" ht="25.5" x14ac:dyDescent="0.2">
      <c r="A176" s="239"/>
      <c r="B176" s="195"/>
      <c r="C176" s="195"/>
      <c r="D176" s="195"/>
      <c r="E176" s="195" t="s">
        <v>3849</v>
      </c>
      <c r="F176" s="196">
        <v>0</v>
      </c>
      <c r="G176" s="195"/>
      <c r="H176" s="195" t="s">
        <v>3850</v>
      </c>
      <c r="I176" s="196">
        <v>310.83</v>
      </c>
      <c r="J176" s="220"/>
      <c r="M176">
        <v>310.83</v>
      </c>
    </row>
    <row r="177" spans="1:14" ht="30" customHeight="1" x14ac:dyDescent="0.2">
      <c r="A177" s="240"/>
      <c r="B177" s="197"/>
      <c r="C177" s="197"/>
      <c r="D177" s="197"/>
      <c r="E177" s="197"/>
      <c r="F177" s="197"/>
      <c r="G177" s="197" t="s">
        <v>3851</v>
      </c>
      <c r="H177" s="198">
        <v>50.82</v>
      </c>
      <c r="I177" s="199">
        <v>15796.38</v>
      </c>
      <c r="J177" s="220"/>
      <c r="M177">
        <v>15796.38</v>
      </c>
    </row>
    <row r="178" spans="1:14" ht="0.95" customHeight="1" x14ac:dyDescent="0.2">
      <c r="A178" s="237"/>
      <c r="B178" s="185"/>
      <c r="C178" s="185"/>
      <c r="D178" s="185"/>
      <c r="E178" s="185"/>
      <c r="F178" s="185"/>
      <c r="G178" s="185"/>
      <c r="H178" s="185"/>
      <c r="I178" s="185"/>
      <c r="J178" s="220"/>
    </row>
    <row r="179" spans="1:14" ht="18" customHeight="1" x14ac:dyDescent="0.2">
      <c r="A179" s="236" t="s">
        <v>5378</v>
      </c>
      <c r="B179" s="183" t="s">
        <v>2</v>
      </c>
      <c r="C179" s="182" t="s">
        <v>3</v>
      </c>
      <c r="D179" s="182" t="s">
        <v>4</v>
      </c>
      <c r="E179" s="419" t="s">
        <v>2100</v>
      </c>
      <c r="F179" s="419"/>
      <c r="G179" s="184" t="s">
        <v>5</v>
      </c>
      <c r="H179" s="183" t="s">
        <v>6</v>
      </c>
      <c r="I179" s="183" t="s">
        <v>7</v>
      </c>
      <c r="J179" s="218" t="s">
        <v>8</v>
      </c>
      <c r="K179" s="230">
        <f>J181+J182+J183+J184+J185</f>
        <v>18.36</v>
      </c>
      <c r="L179" s="230">
        <f>J186+J187+J188+J189</f>
        <v>84.289999999999992</v>
      </c>
      <c r="M179" t="s">
        <v>7</v>
      </c>
    </row>
    <row r="180" spans="1:14" ht="24" customHeight="1" x14ac:dyDescent="0.2">
      <c r="A180" s="237" t="s">
        <v>2125</v>
      </c>
      <c r="B180" s="186" t="s">
        <v>25</v>
      </c>
      <c r="C180" s="185" t="s">
        <v>26</v>
      </c>
      <c r="D180" s="185" t="s">
        <v>3846</v>
      </c>
      <c r="E180" s="425" t="s">
        <v>2114</v>
      </c>
      <c r="F180" s="425"/>
      <c r="G180" s="187" t="s">
        <v>17</v>
      </c>
      <c r="H180" s="188">
        <v>1</v>
      </c>
      <c r="I180" s="189">
        <f t="shared" ref="I180:I188" si="10">(M180*$M$13)</f>
        <v>110.14240000000001</v>
      </c>
      <c r="J180" s="231">
        <f t="shared" ref="J180:J189" si="11">TRUNC(I180*H180,2)</f>
        <v>110.14</v>
      </c>
      <c r="M180">
        <v>119.72</v>
      </c>
    </row>
    <row r="181" spans="1:14" ht="26.1" customHeight="1" x14ac:dyDescent="0.2">
      <c r="A181" s="241" t="s">
        <v>2395</v>
      </c>
      <c r="B181" s="201" t="s">
        <v>2405</v>
      </c>
      <c r="C181" s="200" t="s">
        <v>26</v>
      </c>
      <c r="D181" s="200" t="s">
        <v>2406</v>
      </c>
      <c r="E181" s="427" t="s">
        <v>2123</v>
      </c>
      <c r="F181" s="427"/>
      <c r="G181" s="202" t="s">
        <v>32</v>
      </c>
      <c r="H181" s="203">
        <v>0.18970000000000001</v>
      </c>
      <c r="I181" s="189">
        <f t="shared" si="10"/>
        <v>17.940000000000001</v>
      </c>
      <c r="J181" s="219">
        <f t="shared" si="11"/>
        <v>3.4</v>
      </c>
      <c r="M181">
        <v>19.5</v>
      </c>
    </row>
    <row r="182" spans="1:14" ht="24" customHeight="1" x14ac:dyDescent="0.2">
      <c r="A182" s="241" t="s">
        <v>2395</v>
      </c>
      <c r="B182" s="201" t="s">
        <v>2407</v>
      </c>
      <c r="C182" s="200" t="s">
        <v>26</v>
      </c>
      <c r="D182" s="200" t="s">
        <v>2408</v>
      </c>
      <c r="E182" s="427" t="s">
        <v>2123</v>
      </c>
      <c r="F182" s="427"/>
      <c r="G182" s="202" t="s">
        <v>32</v>
      </c>
      <c r="H182" s="203">
        <v>0.56910000000000005</v>
      </c>
      <c r="I182" s="189">
        <f t="shared" si="10"/>
        <v>24.646799999999999</v>
      </c>
      <c r="J182" s="219">
        <f t="shared" si="11"/>
        <v>14.02</v>
      </c>
      <c r="M182">
        <v>26.79</v>
      </c>
    </row>
    <row r="183" spans="1:14" ht="39" customHeight="1" x14ac:dyDescent="0.2">
      <c r="A183" s="241" t="s">
        <v>2395</v>
      </c>
      <c r="B183" s="201" t="s">
        <v>2396</v>
      </c>
      <c r="C183" s="200" t="s">
        <v>26</v>
      </c>
      <c r="D183" s="200" t="s">
        <v>2397</v>
      </c>
      <c r="E183" s="427" t="s">
        <v>2398</v>
      </c>
      <c r="F183" s="427"/>
      <c r="G183" s="202" t="s">
        <v>2399</v>
      </c>
      <c r="H183" s="203">
        <v>4.4000000000000003E-3</v>
      </c>
      <c r="I183" s="189">
        <f t="shared" si="10"/>
        <v>20.562000000000001</v>
      </c>
      <c r="J183" s="219">
        <f t="shared" si="11"/>
        <v>0.09</v>
      </c>
      <c r="M183">
        <v>22.35</v>
      </c>
    </row>
    <row r="184" spans="1:14" ht="39" customHeight="1" x14ac:dyDescent="0.2">
      <c r="A184" s="241" t="s">
        <v>2395</v>
      </c>
      <c r="B184" s="201" t="s">
        <v>2400</v>
      </c>
      <c r="C184" s="200" t="s">
        <v>26</v>
      </c>
      <c r="D184" s="200" t="s">
        <v>2401</v>
      </c>
      <c r="E184" s="427" t="s">
        <v>2398</v>
      </c>
      <c r="F184" s="427"/>
      <c r="G184" s="202" t="s">
        <v>2402</v>
      </c>
      <c r="H184" s="203">
        <v>1.9099999999999999E-2</v>
      </c>
      <c r="I184" s="189">
        <f t="shared" si="10"/>
        <v>19.439599999999999</v>
      </c>
      <c r="J184" s="219">
        <f t="shared" si="11"/>
        <v>0.37</v>
      </c>
      <c r="M184">
        <v>21.13</v>
      </c>
    </row>
    <row r="185" spans="1:14" ht="39" customHeight="1" x14ac:dyDescent="0.2">
      <c r="A185" s="241" t="s">
        <v>2395</v>
      </c>
      <c r="B185" s="201" t="s">
        <v>2403</v>
      </c>
      <c r="C185" s="200" t="s">
        <v>26</v>
      </c>
      <c r="D185" s="200" t="s">
        <v>2404</v>
      </c>
      <c r="E185" s="427" t="s">
        <v>2117</v>
      </c>
      <c r="F185" s="427"/>
      <c r="G185" s="202" t="s">
        <v>50</v>
      </c>
      <c r="H185" s="203">
        <v>1.1999999999999999E-3</v>
      </c>
      <c r="I185" s="189">
        <f t="shared" si="10"/>
        <v>408.05680000000001</v>
      </c>
      <c r="J185" s="219">
        <f t="shared" si="11"/>
        <v>0.48</v>
      </c>
      <c r="M185">
        <v>443.54</v>
      </c>
    </row>
    <row r="186" spans="1:14" ht="26.1" customHeight="1" x14ac:dyDescent="0.2">
      <c r="A186" s="238" t="s">
        <v>2126</v>
      </c>
      <c r="B186" s="191" t="s">
        <v>2414</v>
      </c>
      <c r="C186" s="190" t="s">
        <v>26</v>
      </c>
      <c r="D186" s="190" t="s">
        <v>2415</v>
      </c>
      <c r="E186" s="426" t="s">
        <v>2119</v>
      </c>
      <c r="F186" s="426"/>
      <c r="G186" s="192" t="s">
        <v>169</v>
      </c>
      <c r="H186" s="193">
        <v>1</v>
      </c>
      <c r="I186" s="189">
        <f t="shared" si="10"/>
        <v>29.2468</v>
      </c>
      <c r="J186" s="219">
        <f t="shared" si="11"/>
        <v>29.24</v>
      </c>
      <c r="M186">
        <v>31.79</v>
      </c>
    </row>
    <row r="187" spans="1:14" ht="26.1" customHeight="1" x14ac:dyDescent="0.2">
      <c r="A187" s="238" t="s">
        <v>2126</v>
      </c>
      <c r="B187" s="191" t="s">
        <v>2409</v>
      </c>
      <c r="C187" s="190" t="s">
        <v>26</v>
      </c>
      <c r="D187" s="190" t="s">
        <v>2410</v>
      </c>
      <c r="E187" s="426" t="s">
        <v>2119</v>
      </c>
      <c r="F187" s="426"/>
      <c r="G187" s="192" t="s">
        <v>169</v>
      </c>
      <c r="H187" s="193">
        <v>1.2273000000000001</v>
      </c>
      <c r="I187" s="189">
        <f t="shared" si="10"/>
        <v>24.646799999999999</v>
      </c>
      <c r="J187" s="219">
        <f t="shared" si="11"/>
        <v>30.24</v>
      </c>
      <c r="M187">
        <v>26.79</v>
      </c>
    </row>
    <row r="188" spans="1:14" ht="26.1" customHeight="1" x14ac:dyDescent="0.2">
      <c r="A188" s="238" t="s">
        <v>2126</v>
      </c>
      <c r="B188" s="191" t="s">
        <v>2411</v>
      </c>
      <c r="C188" s="190" t="s">
        <v>26</v>
      </c>
      <c r="D188" s="190" t="s">
        <v>2412</v>
      </c>
      <c r="E188" s="426" t="s">
        <v>2119</v>
      </c>
      <c r="F188" s="426"/>
      <c r="G188" s="192" t="s">
        <v>2413</v>
      </c>
      <c r="H188" s="193">
        <v>4.2799999999999998E-2</v>
      </c>
      <c r="I188" s="189">
        <f t="shared" si="10"/>
        <v>19.32</v>
      </c>
      <c r="J188" s="219">
        <f t="shared" si="11"/>
        <v>0.82</v>
      </c>
      <c r="M188">
        <v>21</v>
      </c>
    </row>
    <row r="189" spans="1:14" ht="39" customHeight="1" x14ac:dyDescent="0.2">
      <c r="A189" s="238" t="s">
        <v>2126</v>
      </c>
      <c r="B189" s="191" t="s">
        <v>2416</v>
      </c>
      <c r="C189" s="190" t="s">
        <v>26</v>
      </c>
      <c r="D189" s="190" t="s">
        <v>2417</v>
      </c>
      <c r="E189" s="426" t="s">
        <v>2119</v>
      </c>
      <c r="F189" s="426"/>
      <c r="G189" s="192" t="s">
        <v>17</v>
      </c>
      <c r="H189" s="193">
        <v>0.58530000000000004</v>
      </c>
      <c r="I189" s="189">
        <v>41</v>
      </c>
      <c r="J189" s="219">
        <f t="shared" si="11"/>
        <v>23.99</v>
      </c>
      <c r="M189">
        <v>58.47</v>
      </c>
      <c r="N189">
        <f>M189*0.71</f>
        <v>41.5137</v>
      </c>
    </row>
    <row r="190" spans="1:14" x14ac:dyDescent="0.2">
      <c r="A190" s="239"/>
      <c r="B190" s="195"/>
      <c r="C190" s="195"/>
      <c r="D190" s="195"/>
      <c r="E190" s="195" t="s">
        <v>3847</v>
      </c>
      <c r="F190" s="196">
        <v>14.95</v>
      </c>
      <c r="G190" s="195" t="s">
        <v>3848</v>
      </c>
      <c r="H190" s="196">
        <v>0</v>
      </c>
      <c r="I190" s="196">
        <v>14.95</v>
      </c>
      <c r="J190" s="220"/>
      <c r="M190">
        <v>14.95</v>
      </c>
    </row>
    <row r="191" spans="1:14" ht="25.5" x14ac:dyDescent="0.2">
      <c r="A191" s="239"/>
      <c r="B191" s="195"/>
      <c r="C191" s="195"/>
      <c r="D191" s="195"/>
      <c r="E191" s="195" t="s">
        <v>3849</v>
      </c>
      <c r="F191" s="196">
        <v>0</v>
      </c>
      <c r="G191" s="195"/>
      <c r="H191" s="195" t="s">
        <v>3850</v>
      </c>
      <c r="I191" s="196">
        <v>119.72</v>
      </c>
      <c r="J191" s="220"/>
      <c r="M191">
        <v>119.72</v>
      </c>
    </row>
    <row r="192" spans="1:14" ht="30" customHeight="1" x14ac:dyDescent="0.2">
      <c r="A192" s="240"/>
      <c r="B192" s="197"/>
      <c r="C192" s="197"/>
      <c r="D192" s="197"/>
      <c r="E192" s="197"/>
      <c r="F192" s="197"/>
      <c r="G192" s="197" t="s">
        <v>3851</v>
      </c>
      <c r="H192" s="198">
        <v>1595.44</v>
      </c>
      <c r="I192" s="199">
        <v>191006.07</v>
      </c>
      <c r="J192" s="220"/>
      <c r="M192">
        <v>191006.07</v>
      </c>
    </row>
    <row r="193" spans="1:13" ht="0.95" customHeight="1" x14ac:dyDescent="0.2">
      <c r="A193" s="237"/>
      <c r="B193" s="185"/>
      <c r="C193" s="185"/>
      <c r="D193" s="185"/>
      <c r="E193" s="185"/>
      <c r="F193" s="185"/>
      <c r="G193" s="185"/>
      <c r="H193" s="185"/>
      <c r="I193" s="185"/>
      <c r="J193" s="220"/>
    </row>
    <row r="194" spans="1:13" ht="24" customHeight="1" x14ac:dyDescent="0.2">
      <c r="A194" s="235" t="s">
        <v>27</v>
      </c>
      <c r="B194" s="14"/>
      <c r="C194" s="14"/>
      <c r="D194" s="13" t="s">
        <v>28</v>
      </c>
      <c r="E194" s="14"/>
      <c r="F194" s="418"/>
      <c r="G194" s="418"/>
      <c r="H194" s="14"/>
      <c r="I194" s="14"/>
      <c r="J194" s="209"/>
    </row>
    <row r="195" spans="1:13" ht="18" customHeight="1" x14ac:dyDescent="0.2">
      <c r="A195" s="236" t="s">
        <v>29</v>
      </c>
      <c r="B195" s="183" t="s">
        <v>2</v>
      </c>
      <c r="C195" s="182" t="s">
        <v>3</v>
      </c>
      <c r="D195" s="182" t="s">
        <v>4</v>
      </c>
      <c r="E195" s="419" t="s">
        <v>2100</v>
      </c>
      <c r="F195" s="419"/>
      <c r="G195" s="184" t="s">
        <v>5</v>
      </c>
      <c r="H195" s="183" t="s">
        <v>6</v>
      </c>
      <c r="I195" s="183" t="s">
        <v>7</v>
      </c>
      <c r="J195" s="218" t="s">
        <v>8</v>
      </c>
      <c r="K195" s="229">
        <f>J197</f>
        <v>88.1</v>
      </c>
      <c r="L195" s="229">
        <v>0</v>
      </c>
      <c r="M195" t="s">
        <v>7</v>
      </c>
    </row>
    <row r="196" spans="1:13" ht="24" customHeight="1" x14ac:dyDescent="0.2">
      <c r="A196" s="237" t="s">
        <v>2125</v>
      </c>
      <c r="B196" s="186" t="s">
        <v>30</v>
      </c>
      <c r="C196" s="185" t="s">
        <v>15</v>
      </c>
      <c r="D196" s="185" t="s">
        <v>31</v>
      </c>
      <c r="E196" s="425">
        <v>25</v>
      </c>
      <c r="F196" s="425"/>
      <c r="G196" s="187" t="s">
        <v>32</v>
      </c>
      <c r="H196" s="188">
        <v>1</v>
      </c>
      <c r="I196" s="189">
        <v>88.1</v>
      </c>
      <c r="J196" s="231">
        <f>TRUNC(I196*H196,2)</f>
        <v>88.1</v>
      </c>
      <c r="M196">
        <v>88.13</v>
      </c>
    </row>
    <row r="197" spans="1:13" ht="24" customHeight="1" x14ac:dyDescent="0.2">
      <c r="A197" s="238" t="s">
        <v>2126</v>
      </c>
      <c r="B197" s="191" t="s">
        <v>2418</v>
      </c>
      <c r="C197" s="190" t="s">
        <v>15</v>
      </c>
      <c r="D197" s="190" t="s">
        <v>2419</v>
      </c>
      <c r="E197" s="426" t="s">
        <v>2129</v>
      </c>
      <c r="F197" s="426"/>
      <c r="G197" s="192" t="s">
        <v>39</v>
      </c>
      <c r="H197" s="193">
        <v>1</v>
      </c>
      <c r="I197" s="189">
        <f>I196</f>
        <v>88.1</v>
      </c>
      <c r="J197" s="219">
        <f>TRUNC(I197*H197,2)</f>
        <v>88.1</v>
      </c>
      <c r="M197">
        <v>88.13</v>
      </c>
    </row>
    <row r="198" spans="1:13" x14ac:dyDescent="0.2">
      <c r="A198" s="239"/>
      <c r="B198" s="195"/>
      <c r="C198" s="195"/>
      <c r="D198" s="195"/>
      <c r="E198" s="195" t="s">
        <v>3847</v>
      </c>
      <c r="F198" s="196">
        <v>88.13</v>
      </c>
      <c r="G198" s="195" t="s">
        <v>3848</v>
      </c>
      <c r="H198" s="196">
        <v>0</v>
      </c>
      <c r="I198" s="196">
        <v>88.13</v>
      </c>
      <c r="J198" s="220"/>
      <c r="M198">
        <v>88.13</v>
      </c>
    </row>
    <row r="199" spans="1:13" ht="25.5" x14ac:dyDescent="0.2">
      <c r="A199" s="239"/>
      <c r="B199" s="195"/>
      <c r="C199" s="195"/>
      <c r="D199" s="195"/>
      <c r="E199" s="195" t="s">
        <v>3849</v>
      </c>
      <c r="F199" s="196">
        <v>0</v>
      </c>
      <c r="G199" s="195"/>
      <c r="H199" s="195" t="s">
        <v>3850</v>
      </c>
      <c r="I199" s="196">
        <v>88.13</v>
      </c>
      <c r="J199" s="220"/>
      <c r="M199">
        <v>88.13</v>
      </c>
    </row>
    <row r="200" spans="1:13" ht="30" customHeight="1" x14ac:dyDescent="0.2">
      <c r="A200" s="240"/>
      <c r="B200" s="197"/>
      <c r="C200" s="197"/>
      <c r="D200" s="197"/>
      <c r="E200" s="197"/>
      <c r="F200" s="197"/>
      <c r="G200" s="197" t="s">
        <v>3851</v>
      </c>
      <c r="H200" s="198">
        <v>5280</v>
      </c>
      <c r="I200" s="199">
        <v>465326.4</v>
      </c>
      <c r="J200" s="220"/>
      <c r="M200">
        <v>465326.4</v>
      </c>
    </row>
    <row r="201" spans="1:13" ht="0.95" customHeight="1" x14ac:dyDescent="0.2">
      <c r="A201" s="237"/>
      <c r="B201" s="185"/>
      <c r="C201" s="185"/>
      <c r="D201" s="185"/>
      <c r="E201" s="185"/>
      <c r="F201" s="185"/>
      <c r="G201" s="185"/>
      <c r="H201" s="185"/>
      <c r="I201" s="185"/>
      <c r="J201" s="220"/>
    </row>
    <row r="202" spans="1:13" ht="18" customHeight="1" x14ac:dyDescent="0.2">
      <c r="A202" s="236" t="s">
        <v>33</v>
      </c>
      <c r="B202" s="183" t="s">
        <v>2</v>
      </c>
      <c r="C202" s="182" t="s">
        <v>3</v>
      </c>
      <c r="D202" s="182" t="s">
        <v>4</v>
      </c>
      <c r="E202" s="419" t="s">
        <v>2100</v>
      </c>
      <c r="F202" s="419"/>
      <c r="G202" s="184" t="s">
        <v>5</v>
      </c>
      <c r="H202" s="183" t="s">
        <v>6</v>
      </c>
      <c r="I202" s="183" t="s">
        <v>7</v>
      </c>
      <c r="J202" s="218" t="s">
        <v>8</v>
      </c>
      <c r="K202" s="229">
        <f>J204</f>
        <v>43.9</v>
      </c>
      <c r="L202" s="229">
        <v>0</v>
      </c>
      <c r="M202" t="s">
        <v>7</v>
      </c>
    </row>
    <row r="203" spans="1:13" ht="24" customHeight="1" x14ac:dyDescent="0.2">
      <c r="A203" s="237" t="s">
        <v>2125</v>
      </c>
      <c r="B203" s="186" t="s">
        <v>34</v>
      </c>
      <c r="C203" s="185" t="s">
        <v>15</v>
      </c>
      <c r="D203" s="185" t="s">
        <v>35</v>
      </c>
      <c r="E203" s="425">
        <v>25</v>
      </c>
      <c r="F203" s="425"/>
      <c r="G203" s="187" t="s">
        <v>32</v>
      </c>
      <c r="H203" s="188">
        <v>1</v>
      </c>
      <c r="I203" s="189">
        <v>43.9</v>
      </c>
      <c r="J203" s="231">
        <f>TRUNC(I203*H203,2)</f>
        <v>43.9</v>
      </c>
      <c r="M203">
        <v>43.93</v>
      </c>
    </row>
    <row r="204" spans="1:13" ht="24" customHeight="1" x14ac:dyDescent="0.2">
      <c r="A204" s="238" t="s">
        <v>2126</v>
      </c>
      <c r="B204" s="191" t="s">
        <v>2420</v>
      </c>
      <c r="C204" s="190" t="s">
        <v>15</v>
      </c>
      <c r="D204" s="190" t="s">
        <v>2421</v>
      </c>
      <c r="E204" s="426" t="s">
        <v>2129</v>
      </c>
      <c r="F204" s="426"/>
      <c r="G204" s="192" t="s">
        <v>39</v>
      </c>
      <c r="H204" s="193">
        <v>1</v>
      </c>
      <c r="I204" s="189">
        <f>I203</f>
        <v>43.9</v>
      </c>
      <c r="J204" s="219">
        <f>TRUNC(I204*H204,2)</f>
        <v>43.9</v>
      </c>
      <c r="M204">
        <v>43.93</v>
      </c>
    </row>
    <row r="205" spans="1:13" x14ac:dyDescent="0.2">
      <c r="A205" s="239"/>
      <c r="B205" s="195"/>
      <c r="C205" s="195"/>
      <c r="D205" s="195"/>
      <c r="E205" s="195" t="s">
        <v>3847</v>
      </c>
      <c r="F205" s="196">
        <v>43.93</v>
      </c>
      <c r="G205" s="195" t="s">
        <v>3848</v>
      </c>
      <c r="H205" s="196">
        <v>0</v>
      </c>
      <c r="I205" s="196">
        <v>43.93</v>
      </c>
      <c r="J205" s="220"/>
      <c r="M205">
        <v>43.93</v>
      </c>
    </row>
    <row r="206" spans="1:13" ht="25.5" x14ac:dyDescent="0.2">
      <c r="A206" s="239"/>
      <c r="B206" s="195"/>
      <c r="C206" s="195"/>
      <c r="D206" s="195"/>
      <c r="E206" s="195" t="s">
        <v>3849</v>
      </c>
      <c r="F206" s="196">
        <v>0</v>
      </c>
      <c r="G206" s="195"/>
      <c r="H206" s="195" t="s">
        <v>3850</v>
      </c>
      <c r="I206" s="196">
        <v>43.93</v>
      </c>
      <c r="J206" s="220"/>
      <c r="M206">
        <v>43.93</v>
      </c>
    </row>
    <row r="207" spans="1:13" ht="30" customHeight="1" x14ac:dyDescent="0.2">
      <c r="A207" s="240"/>
      <c r="B207" s="197"/>
      <c r="C207" s="197"/>
      <c r="D207" s="197"/>
      <c r="E207" s="197"/>
      <c r="F207" s="197"/>
      <c r="G207" s="197" t="s">
        <v>3851</v>
      </c>
      <c r="H207" s="198">
        <v>5280</v>
      </c>
      <c r="I207" s="199">
        <v>231950.4</v>
      </c>
      <c r="J207" s="220"/>
      <c r="M207">
        <v>231950.4</v>
      </c>
    </row>
    <row r="208" spans="1:13" ht="0.95" customHeight="1" x14ac:dyDescent="0.2">
      <c r="A208" s="237"/>
      <c r="B208" s="185"/>
      <c r="C208" s="185"/>
      <c r="D208" s="185"/>
      <c r="E208" s="185"/>
      <c r="F208" s="185"/>
      <c r="G208" s="185"/>
      <c r="H208" s="185"/>
      <c r="I208" s="185"/>
      <c r="J208" s="220"/>
    </row>
    <row r="209" spans="1:13" ht="18" customHeight="1" x14ac:dyDescent="0.2">
      <c r="A209" s="236" t="s">
        <v>36</v>
      </c>
      <c r="B209" s="183" t="s">
        <v>2</v>
      </c>
      <c r="C209" s="182" t="s">
        <v>3</v>
      </c>
      <c r="D209" s="182" t="s">
        <v>4</v>
      </c>
      <c r="E209" s="419" t="s">
        <v>2100</v>
      </c>
      <c r="F209" s="419"/>
      <c r="G209" s="184" t="s">
        <v>5</v>
      </c>
      <c r="H209" s="183" t="s">
        <v>6</v>
      </c>
      <c r="I209" s="183" t="s">
        <v>7</v>
      </c>
      <c r="J209" s="218" t="s">
        <v>8</v>
      </c>
      <c r="K209" s="229">
        <f>J211</f>
        <v>20.85</v>
      </c>
      <c r="L209" s="229">
        <v>0</v>
      </c>
      <c r="M209" t="s">
        <v>7</v>
      </c>
    </row>
    <row r="210" spans="1:13" ht="24" customHeight="1" x14ac:dyDescent="0.2">
      <c r="A210" s="237" t="s">
        <v>2125</v>
      </c>
      <c r="B210" s="186" t="s">
        <v>37</v>
      </c>
      <c r="C210" s="185" t="s">
        <v>15</v>
      </c>
      <c r="D210" s="185" t="s">
        <v>38</v>
      </c>
      <c r="E210" s="425">
        <v>25</v>
      </c>
      <c r="F210" s="425"/>
      <c r="G210" s="187" t="s">
        <v>39</v>
      </c>
      <c r="H210" s="188">
        <v>1</v>
      </c>
      <c r="I210" s="189">
        <v>20.85</v>
      </c>
      <c r="J210" s="231">
        <f>TRUNC(I210*H210,2)</f>
        <v>20.85</v>
      </c>
      <c r="M210">
        <v>20.86</v>
      </c>
    </row>
    <row r="211" spans="1:13" ht="24" customHeight="1" x14ac:dyDescent="0.2">
      <c r="A211" s="238" t="s">
        <v>2126</v>
      </c>
      <c r="B211" s="191" t="s">
        <v>2422</v>
      </c>
      <c r="C211" s="190" t="s">
        <v>15</v>
      </c>
      <c r="D211" s="190" t="s">
        <v>2423</v>
      </c>
      <c r="E211" s="426" t="s">
        <v>2129</v>
      </c>
      <c r="F211" s="426"/>
      <c r="G211" s="192" t="s">
        <v>39</v>
      </c>
      <c r="H211" s="193">
        <v>1</v>
      </c>
      <c r="I211" s="189">
        <f>I210</f>
        <v>20.85</v>
      </c>
      <c r="J211" s="219">
        <f>TRUNC(I211*H211,2)</f>
        <v>20.85</v>
      </c>
      <c r="M211">
        <v>20.86</v>
      </c>
    </row>
    <row r="212" spans="1:13" x14ac:dyDescent="0.2">
      <c r="A212" s="239"/>
      <c r="B212" s="195"/>
      <c r="C212" s="195"/>
      <c r="D212" s="195"/>
      <c r="E212" s="195" t="s">
        <v>3847</v>
      </c>
      <c r="F212" s="196">
        <v>20.86</v>
      </c>
      <c r="G212" s="195" t="s">
        <v>3848</v>
      </c>
      <c r="H212" s="196">
        <v>0</v>
      </c>
      <c r="I212" s="196">
        <v>20.86</v>
      </c>
      <c r="J212" s="220"/>
      <c r="M212">
        <v>20.86</v>
      </c>
    </row>
    <row r="213" spans="1:13" ht="25.5" x14ac:dyDescent="0.2">
      <c r="A213" s="239"/>
      <c r="B213" s="195"/>
      <c r="C213" s="195"/>
      <c r="D213" s="195"/>
      <c r="E213" s="195" t="s">
        <v>3849</v>
      </c>
      <c r="F213" s="196">
        <v>0</v>
      </c>
      <c r="G213" s="195"/>
      <c r="H213" s="195" t="s">
        <v>3850</v>
      </c>
      <c r="I213" s="196">
        <v>20.86</v>
      </c>
      <c r="J213" s="220"/>
      <c r="M213">
        <v>20.86</v>
      </c>
    </row>
    <row r="214" spans="1:13" ht="30" customHeight="1" x14ac:dyDescent="0.2">
      <c r="A214" s="240"/>
      <c r="B214" s="197"/>
      <c r="C214" s="197"/>
      <c r="D214" s="197"/>
      <c r="E214" s="197"/>
      <c r="F214" s="197"/>
      <c r="G214" s="197" t="s">
        <v>3851</v>
      </c>
      <c r="H214" s="198">
        <v>2640</v>
      </c>
      <c r="I214" s="199">
        <v>55070.400000000001</v>
      </c>
      <c r="J214" s="220"/>
      <c r="M214">
        <v>55070.400000000001</v>
      </c>
    </row>
    <row r="215" spans="1:13" ht="0.95" customHeight="1" x14ac:dyDescent="0.2">
      <c r="A215" s="237"/>
      <c r="B215" s="185"/>
      <c r="C215" s="185"/>
      <c r="D215" s="185"/>
      <c r="E215" s="185"/>
      <c r="F215" s="185"/>
      <c r="G215" s="185"/>
      <c r="H215" s="185"/>
      <c r="I215" s="185"/>
      <c r="J215" s="220"/>
    </row>
    <row r="216" spans="1:13" ht="18" customHeight="1" x14ac:dyDescent="0.2">
      <c r="A216" s="236" t="s">
        <v>5379</v>
      </c>
      <c r="B216" s="183" t="s">
        <v>2</v>
      </c>
      <c r="C216" s="182" t="s">
        <v>3</v>
      </c>
      <c r="D216" s="182" t="s">
        <v>4</v>
      </c>
      <c r="E216" s="419" t="s">
        <v>2100</v>
      </c>
      <c r="F216" s="419"/>
      <c r="G216" s="184" t="s">
        <v>5</v>
      </c>
      <c r="H216" s="183" t="s">
        <v>6</v>
      </c>
      <c r="I216" s="183" t="s">
        <v>7</v>
      </c>
      <c r="J216" s="218" t="s">
        <v>8</v>
      </c>
      <c r="K216" s="229">
        <f>J218</f>
        <v>16.350000000000001</v>
      </c>
      <c r="L216" s="229">
        <v>0</v>
      </c>
      <c r="M216" t="s">
        <v>7</v>
      </c>
    </row>
    <row r="217" spans="1:13" ht="26.1" customHeight="1" x14ac:dyDescent="0.2">
      <c r="A217" s="237" t="s">
        <v>2125</v>
      </c>
      <c r="B217" s="186" t="s">
        <v>3782</v>
      </c>
      <c r="C217" s="185" t="s">
        <v>15</v>
      </c>
      <c r="D217" s="185" t="s">
        <v>3768</v>
      </c>
      <c r="E217" s="425">
        <v>25</v>
      </c>
      <c r="F217" s="425"/>
      <c r="G217" s="187" t="s">
        <v>32</v>
      </c>
      <c r="H217" s="188">
        <v>1</v>
      </c>
      <c r="I217" s="189">
        <v>16.350000000000001</v>
      </c>
      <c r="J217" s="231">
        <f>TRUNC(I217*H217,2)</f>
        <v>16.350000000000001</v>
      </c>
      <c r="M217">
        <v>16.38</v>
      </c>
    </row>
    <row r="218" spans="1:13" ht="26.1" customHeight="1" x14ac:dyDescent="0.2">
      <c r="A218" s="238" t="s">
        <v>2126</v>
      </c>
      <c r="B218" s="191" t="s">
        <v>3783</v>
      </c>
      <c r="C218" s="190" t="s">
        <v>15</v>
      </c>
      <c r="D218" s="190" t="s">
        <v>3784</v>
      </c>
      <c r="E218" s="426" t="s">
        <v>2129</v>
      </c>
      <c r="F218" s="426"/>
      <c r="G218" s="192" t="s">
        <v>39</v>
      </c>
      <c r="H218" s="193">
        <v>1</v>
      </c>
      <c r="I218" s="189">
        <f>I217</f>
        <v>16.350000000000001</v>
      </c>
      <c r="J218" s="219">
        <f>TRUNC(I218*H218,2)</f>
        <v>16.350000000000001</v>
      </c>
      <c r="M218">
        <v>16.38</v>
      </c>
    </row>
    <row r="219" spans="1:13" x14ac:dyDescent="0.2">
      <c r="A219" s="239"/>
      <c r="B219" s="195"/>
      <c r="C219" s="195"/>
      <c r="D219" s="195"/>
      <c r="E219" s="195" t="s">
        <v>3847</v>
      </c>
      <c r="F219" s="196">
        <v>16.38</v>
      </c>
      <c r="G219" s="195" t="s">
        <v>3848</v>
      </c>
      <c r="H219" s="196">
        <v>0</v>
      </c>
      <c r="I219" s="196">
        <v>16.38</v>
      </c>
      <c r="J219" s="220"/>
      <c r="M219">
        <v>16.38</v>
      </c>
    </row>
    <row r="220" spans="1:13" ht="25.5" x14ac:dyDescent="0.2">
      <c r="A220" s="239"/>
      <c r="B220" s="195"/>
      <c r="C220" s="195"/>
      <c r="D220" s="195"/>
      <c r="E220" s="195" t="s">
        <v>3849</v>
      </c>
      <c r="F220" s="196">
        <v>0</v>
      </c>
      <c r="G220" s="195"/>
      <c r="H220" s="195" t="s">
        <v>3850</v>
      </c>
      <c r="I220" s="196">
        <v>16.38</v>
      </c>
      <c r="J220" s="220"/>
      <c r="M220">
        <v>16.38</v>
      </c>
    </row>
    <row r="221" spans="1:13" ht="30" customHeight="1" x14ac:dyDescent="0.2">
      <c r="A221" s="240"/>
      <c r="B221" s="197"/>
      <c r="C221" s="197"/>
      <c r="D221" s="197"/>
      <c r="E221" s="197"/>
      <c r="F221" s="197"/>
      <c r="G221" s="197" t="s">
        <v>3851</v>
      </c>
      <c r="H221" s="198">
        <v>10560</v>
      </c>
      <c r="I221" s="199">
        <v>172972.79999999999</v>
      </c>
      <c r="J221" s="220"/>
      <c r="M221">
        <v>172972.79999999999</v>
      </c>
    </row>
    <row r="222" spans="1:13" ht="0.95" customHeight="1" x14ac:dyDescent="0.2">
      <c r="A222" s="237"/>
      <c r="B222" s="185"/>
      <c r="C222" s="185"/>
      <c r="D222" s="185"/>
      <c r="E222" s="185"/>
      <c r="F222" s="185"/>
      <c r="G222" s="185"/>
      <c r="H222" s="185"/>
      <c r="I222" s="185"/>
      <c r="J222" s="220"/>
    </row>
    <row r="223" spans="1:13" ht="18" customHeight="1" x14ac:dyDescent="0.2">
      <c r="A223" s="236" t="s">
        <v>5380</v>
      </c>
      <c r="B223" s="183" t="s">
        <v>2</v>
      </c>
      <c r="C223" s="182" t="s">
        <v>3</v>
      </c>
      <c r="D223" s="182" t="s">
        <v>4</v>
      </c>
      <c r="E223" s="419" t="s">
        <v>2100</v>
      </c>
      <c r="F223" s="419"/>
      <c r="G223" s="184" t="s">
        <v>5</v>
      </c>
      <c r="H223" s="183" t="s">
        <v>6</v>
      </c>
      <c r="I223" s="183" t="s">
        <v>7</v>
      </c>
      <c r="J223" s="218" t="s">
        <v>8</v>
      </c>
      <c r="K223" s="229">
        <f>J225</f>
        <v>16.600000000000001</v>
      </c>
      <c r="L223" s="229">
        <v>0</v>
      </c>
      <c r="M223" t="s">
        <v>7</v>
      </c>
    </row>
    <row r="224" spans="1:13" ht="24" customHeight="1" x14ac:dyDescent="0.2">
      <c r="A224" s="237" t="s">
        <v>2125</v>
      </c>
      <c r="B224" s="186" t="s">
        <v>3834</v>
      </c>
      <c r="C224" s="185" t="s">
        <v>15</v>
      </c>
      <c r="D224" s="185" t="s">
        <v>3835</v>
      </c>
      <c r="E224" s="425">
        <v>25</v>
      </c>
      <c r="F224" s="425"/>
      <c r="G224" s="187" t="s">
        <v>32</v>
      </c>
      <c r="H224" s="188">
        <v>1</v>
      </c>
      <c r="I224" s="189">
        <v>16.600000000000001</v>
      </c>
      <c r="J224" s="231">
        <f>TRUNC(I224*H224,2)</f>
        <v>16.600000000000001</v>
      </c>
      <c r="M224">
        <v>16.64</v>
      </c>
    </row>
    <row r="225" spans="1:13" ht="24" customHeight="1" x14ac:dyDescent="0.2">
      <c r="A225" s="238" t="s">
        <v>2126</v>
      </c>
      <c r="B225" s="191" t="s">
        <v>3853</v>
      </c>
      <c r="C225" s="190" t="s">
        <v>15</v>
      </c>
      <c r="D225" s="190" t="s">
        <v>3854</v>
      </c>
      <c r="E225" s="426" t="s">
        <v>2129</v>
      </c>
      <c r="F225" s="426"/>
      <c r="G225" s="192" t="s">
        <v>39</v>
      </c>
      <c r="H225" s="193">
        <v>1</v>
      </c>
      <c r="I225" s="189">
        <f>I224</f>
        <v>16.600000000000001</v>
      </c>
      <c r="J225" s="219">
        <f>TRUNC(I225*H225,2)</f>
        <v>16.600000000000001</v>
      </c>
      <c r="M225">
        <v>16.64</v>
      </c>
    </row>
    <row r="226" spans="1:13" x14ac:dyDescent="0.2">
      <c r="A226" s="239"/>
      <c r="B226" s="195"/>
      <c r="C226" s="195"/>
      <c r="D226" s="195"/>
      <c r="E226" s="195" t="s">
        <v>3847</v>
      </c>
      <c r="F226" s="196">
        <v>16.64</v>
      </c>
      <c r="G226" s="195" t="s">
        <v>3848</v>
      </c>
      <c r="H226" s="196">
        <v>0</v>
      </c>
      <c r="I226" s="196">
        <v>16.64</v>
      </c>
      <c r="J226" s="220"/>
      <c r="M226">
        <v>16.64</v>
      </c>
    </row>
    <row r="227" spans="1:13" ht="25.5" x14ac:dyDescent="0.2">
      <c r="A227" s="239"/>
      <c r="B227" s="195"/>
      <c r="C227" s="195"/>
      <c r="D227" s="195"/>
      <c r="E227" s="195" t="s">
        <v>3849</v>
      </c>
      <c r="F227" s="196">
        <v>0</v>
      </c>
      <c r="G227" s="195"/>
      <c r="H227" s="195" t="s">
        <v>3850</v>
      </c>
      <c r="I227" s="196">
        <v>16.64</v>
      </c>
      <c r="J227" s="220"/>
      <c r="M227">
        <v>16.64</v>
      </c>
    </row>
    <row r="228" spans="1:13" ht="30" customHeight="1" x14ac:dyDescent="0.2">
      <c r="A228" s="240"/>
      <c r="B228" s="197"/>
      <c r="C228" s="197"/>
      <c r="D228" s="197"/>
      <c r="E228" s="197"/>
      <c r="F228" s="197"/>
      <c r="G228" s="197" t="s">
        <v>3851</v>
      </c>
      <c r="H228" s="198">
        <v>5280</v>
      </c>
      <c r="I228" s="199">
        <v>87859.199999999997</v>
      </c>
      <c r="J228" s="220"/>
      <c r="M228">
        <v>87859.199999999997</v>
      </c>
    </row>
    <row r="229" spans="1:13" ht="0.95" customHeight="1" x14ac:dyDescent="0.2">
      <c r="A229" s="237"/>
      <c r="B229" s="185"/>
      <c r="C229" s="185"/>
      <c r="D229" s="185"/>
      <c r="E229" s="185"/>
      <c r="F229" s="185"/>
      <c r="G229" s="185"/>
      <c r="H229" s="185"/>
      <c r="I229" s="185"/>
      <c r="J229" s="220"/>
    </row>
    <row r="230" spans="1:13" ht="24" customHeight="1" x14ac:dyDescent="0.2">
      <c r="A230" s="235" t="s">
        <v>45</v>
      </c>
      <c r="B230" s="14"/>
      <c r="C230" s="14"/>
      <c r="D230" s="13" t="s">
        <v>46</v>
      </c>
      <c r="E230" s="14"/>
      <c r="F230" s="418"/>
      <c r="G230" s="418"/>
      <c r="H230" s="14"/>
      <c r="I230" s="14"/>
      <c r="J230" s="209"/>
    </row>
    <row r="231" spans="1:13" ht="18" customHeight="1" x14ac:dyDescent="0.2">
      <c r="A231" s="236" t="s">
        <v>47</v>
      </c>
      <c r="B231" s="183" t="s">
        <v>2</v>
      </c>
      <c r="C231" s="182" t="s">
        <v>3</v>
      </c>
      <c r="D231" s="182" t="s">
        <v>4</v>
      </c>
      <c r="E231" s="419" t="s">
        <v>2100</v>
      </c>
      <c r="F231" s="419"/>
      <c r="G231" s="184" t="s">
        <v>5</v>
      </c>
      <c r="H231" s="183" t="s">
        <v>6</v>
      </c>
      <c r="I231" s="183" t="s">
        <v>7</v>
      </c>
      <c r="J231" s="218" t="s">
        <v>8</v>
      </c>
      <c r="K231" s="229">
        <f>J233</f>
        <v>8.5500000000000007</v>
      </c>
      <c r="L231" s="229">
        <f>J234</f>
        <v>31.4</v>
      </c>
      <c r="M231" t="s">
        <v>7</v>
      </c>
    </row>
    <row r="232" spans="1:13" ht="26.1" customHeight="1" x14ac:dyDescent="0.2">
      <c r="A232" s="237" t="s">
        <v>2125</v>
      </c>
      <c r="B232" s="186" t="s">
        <v>48</v>
      </c>
      <c r="C232" s="185" t="s">
        <v>15</v>
      </c>
      <c r="D232" s="185" t="s">
        <v>49</v>
      </c>
      <c r="E232" s="425">
        <v>3</v>
      </c>
      <c r="F232" s="425"/>
      <c r="G232" s="187" t="s">
        <v>50</v>
      </c>
      <c r="H232" s="188">
        <v>1</v>
      </c>
      <c r="I232" s="189">
        <f>(M232*$M$13)</f>
        <v>39.946400000000004</v>
      </c>
      <c r="J232" s="231">
        <f>TRUNC(I232*H232,2)</f>
        <v>39.94</v>
      </c>
      <c r="M232">
        <v>43.42</v>
      </c>
    </row>
    <row r="233" spans="1:13" ht="24" customHeight="1" x14ac:dyDescent="0.2">
      <c r="A233" s="238" t="s">
        <v>2126</v>
      </c>
      <c r="B233" s="191" t="s">
        <v>2156</v>
      </c>
      <c r="C233" s="190" t="s">
        <v>15</v>
      </c>
      <c r="D233" s="190" t="s">
        <v>2157</v>
      </c>
      <c r="E233" s="426" t="s">
        <v>2129</v>
      </c>
      <c r="F233" s="426"/>
      <c r="G233" s="192" t="s">
        <v>39</v>
      </c>
      <c r="H233" s="193">
        <v>0.72</v>
      </c>
      <c r="I233" s="189">
        <f>(M233*$M$13)</f>
        <v>11.8772</v>
      </c>
      <c r="J233" s="219">
        <f>TRUNC(I233*H233,2)</f>
        <v>8.5500000000000007</v>
      </c>
      <c r="M233">
        <v>12.91</v>
      </c>
    </row>
    <row r="234" spans="1:13" ht="26.1" customHeight="1" x14ac:dyDescent="0.2">
      <c r="A234" s="238" t="s">
        <v>2126</v>
      </c>
      <c r="B234" s="191" t="s">
        <v>2428</v>
      </c>
      <c r="C234" s="190" t="s">
        <v>15</v>
      </c>
      <c r="D234" s="190" t="s">
        <v>2429</v>
      </c>
      <c r="E234" s="426" t="s">
        <v>2119</v>
      </c>
      <c r="F234" s="426"/>
      <c r="G234" s="192" t="s">
        <v>39</v>
      </c>
      <c r="H234" s="193">
        <v>0.4</v>
      </c>
      <c r="I234" s="189">
        <f>(M234*$M$13)</f>
        <v>78.512800000000013</v>
      </c>
      <c r="J234" s="219">
        <f>TRUNC(I234*H234,2)</f>
        <v>31.4</v>
      </c>
      <c r="M234">
        <v>85.34</v>
      </c>
    </row>
    <row r="235" spans="1:13" x14ac:dyDescent="0.2">
      <c r="A235" s="239"/>
      <c r="B235" s="195"/>
      <c r="C235" s="195"/>
      <c r="D235" s="195"/>
      <c r="E235" s="195" t="s">
        <v>3847</v>
      </c>
      <c r="F235" s="196">
        <v>9.2899999999999991</v>
      </c>
      <c r="G235" s="195" t="s">
        <v>3848</v>
      </c>
      <c r="H235" s="196">
        <v>0</v>
      </c>
      <c r="I235" s="196">
        <v>9.2899999999999991</v>
      </c>
      <c r="J235" s="220"/>
      <c r="M235">
        <v>9.2899999999999991</v>
      </c>
    </row>
    <row r="236" spans="1:13" ht="25.5" x14ac:dyDescent="0.2">
      <c r="A236" s="239"/>
      <c r="B236" s="195"/>
      <c r="C236" s="195"/>
      <c r="D236" s="195"/>
      <c r="E236" s="195" t="s">
        <v>3849</v>
      </c>
      <c r="F236" s="196">
        <v>0</v>
      </c>
      <c r="G236" s="195"/>
      <c r="H236" s="195" t="s">
        <v>3850</v>
      </c>
      <c r="I236" s="196">
        <v>43.42</v>
      </c>
      <c r="J236" s="220"/>
      <c r="M236">
        <v>43.42</v>
      </c>
    </row>
    <row r="237" spans="1:13" ht="30" customHeight="1" x14ac:dyDescent="0.2">
      <c r="A237" s="240"/>
      <c r="B237" s="197"/>
      <c r="C237" s="197"/>
      <c r="D237" s="197"/>
      <c r="E237" s="197"/>
      <c r="F237" s="197"/>
      <c r="G237" s="197" t="s">
        <v>3851</v>
      </c>
      <c r="H237" s="198">
        <v>1697.38</v>
      </c>
      <c r="I237" s="199">
        <v>73700.23</v>
      </c>
      <c r="J237" s="220"/>
      <c r="M237">
        <v>73700.23</v>
      </c>
    </row>
    <row r="238" spans="1:13" ht="0.95" customHeight="1" x14ac:dyDescent="0.2">
      <c r="A238" s="237"/>
      <c r="B238" s="185"/>
      <c r="C238" s="185"/>
      <c r="D238" s="185"/>
      <c r="E238" s="185"/>
      <c r="F238" s="185"/>
      <c r="G238" s="185"/>
      <c r="H238" s="185"/>
      <c r="I238" s="185"/>
      <c r="J238" s="220"/>
    </row>
    <row r="239" spans="1:13" ht="18" customHeight="1" x14ac:dyDescent="0.2">
      <c r="A239" s="236" t="s">
        <v>51</v>
      </c>
      <c r="B239" s="183" t="s">
        <v>2</v>
      </c>
      <c r="C239" s="182" t="s">
        <v>3</v>
      </c>
      <c r="D239" s="182" t="s">
        <v>4</v>
      </c>
      <c r="E239" s="419" t="s">
        <v>2100</v>
      </c>
      <c r="F239" s="419"/>
      <c r="G239" s="184" t="s">
        <v>5</v>
      </c>
      <c r="H239" s="183" t="s">
        <v>6</v>
      </c>
      <c r="I239" s="183" t="s">
        <v>7</v>
      </c>
      <c r="J239" s="218" t="s">
        <v>8</v>
      </c>
      <c r="K239" s="229">
        <f>J241</f>
        <v>145.88999999999999</v>
      </c>
      <c r="L239" s="229">
        <f>J242</f>
        <v>140.21</v>
      </c>
      <c r="M239" t="s">
        <v>7</v>
      </c>
    </row>
    <row r="240" spans="1:13" ht="39" customHeight="1" x14ac:dyDescent="0.2">
      <c r="A240" s="237" t="s">
        <v>2125</v>
      </c>
      <c r="B240" s="186" t="s">
        <v>52</v>
      </c>
      <c r="C240" s="185" t="s">
        <v>15</v>
      </c>
      <c r="D240" s="185" t="s">
        <v>53</v>
      </c>
      <c r="E240" s="425">
        <v>3</v>
      </c>
      <c r="F240" s="425"/>
      <c r="G240" s="187" t="s">
        <v>54</v>
      </c>
      <c r="H240" s="188">
        <v>1</v>
      </c>
      <c r="I240" s="189">
        <f>(M240*$M$13)</f>
        <v>281.9984</v>
      </c>
      <c r="J240" s="231">
        <f>TRUNC(I240*H240,2)</f>
        <v>281.99</v>
      </c>
      <c r="M240">
        <v>306.52</v>
      </c>
    </row>
    <row r="241" spans="1:13" ht="24" customHeight="1" x14ac:dyDescent="0.2">
      <c r="A241" s="238" t="s">
        <v>2126</v>
      </c>
      <c r="B241" s="191" t="s">
        <v>2156</v>
      </c>
      <c r="C241" s="190" t="s">
        <v>15</v>
      </c>
      <c r="D241" s="190" t="s">
        <v>2157</v>
      </c>
      <c r="E241" s="426" t="s">
        <v>2129</v>
      </c>
      <c r="F241" s="426"/>
      <c r="G241" s="192" t="s">
        <v>39</v>
      </c>
      <c r="H241" s="193">
        <v>12.283200000000001</v>
      </c>
      <c r="I241" s="189">
        <f>(M241*$M$13)</f>
        <v>11.8772</v>
      </c>
      <c r="J241" s="219">
        <f>TRUNC(I241*H241,2)</f>
        <v>145.88999999999999</v>
      </c>
      <c r="M241">
        <v>12.91</v>
      </c>
    </row>
    <row r="242" spans="1:13" ht="26.1" customHeight="1" x14ac:dyDescent="0.2">
      <c r="A242" s="238" t="s">
        <v>2126</v>
      </c>
      <c r="B242" s="191" t="s">
        <v>2430</v>
      </c>
      <c r="C242" s="190" t="s">
        <v>15</v>
      </c>
      <c r="D242" s="190" t="s">
        <v>2431</v>
      </c>
      <c r="E242" s="426" t="s">
        <v>2119</v>
      </c>
      <c r="F242" s="426"/>
      <c r="G242" s="192" t="s">
        <v>39</v>
      </c>
      <c r="H242" s="193">
        <v>3.0708000000000002</v>
      </c>
      <c r="I242" s="189">
        <v>45.66</v>
      </c>
      <c r="J242" s="219">
        <f>TRUNC(I242*H242,2)</f>
        <v>140.21</v>
      </c>
      <c r="M242">
        <v>48.18</v>
      </c>
    </row>
    <row r="243" spans="1:13" x14ac:dyDescent="0.2">
      <c r="A243" s="239"/>
      <c r="B243" s="195"/>
      <c r="C243" s="195"/>
      <c r="D243" s="195"/>
      <c r="E243" s="195" t="s">
        <v>3847</v>
      </c>
      <c r="F243" s="196">
        <v>158.57</v>
      </c>
      <c r="G243" s="195" t="s">
        <v>3848</v>
      </c>
      <c r="H243" s="196">
        <v>0</v>
      </c>
      <c r="I243" s="196">
        <v>158.57</v>
      </c>
      <c r="J243" s="220"/>
      <c r="M243">
        <v>158.57</v>
      </c>
    </row>
    <row r="244" spans="1:13" ht="25.5" x14ac:dyDescent="0.2">
      <c r="A244" s="239"/>
      <c r="B244" s="195"/>
      <c r="C244" s="195"/>
      <c r="D244" s="195"/>
      <c r="E244" s="195" t="s">
        <v>3849</v>
      </c>
      <c r="F244" s="196">
        <v>0</v>
      </c>
      <c r="G244" s="195"/>
      <c r="H244" s="195" t="s">
        <v>3850</v>
      </c>
      <c r="I244" s="196">
        <v>306.52</v>
      </c>
      <c r="J244" s="220"/>
      <c r="M244">
        <v>306.52</v>
      </c>
    </row>
    <row r="245" spans="1:13" ht="30" customHeight="1" x14ac:dyDescent="0.2">
      <c r="A245" s="240"/>
      <c r="B245" s="197"/>
      <c r="C245" s="197"/>
      <c r="D245" s="197"/>
      <c r="E245" s="197"/>
      <c r="F245" s="197"/>
      <c r="G245" s="197" t="s">
        <v>3851</v>
      </c>
      <c r="H245" s="198">
        <v>1</v>
      </c>
      <c r="I245" s="199">
        <v>306.52</v>
      </c>
      <c r="J245" s="220"/>
      <c r="M245">
        <v>306.52</v>
      </c>
    </row>
    <row r="246" spans="1:13" ht="0.95" customHeight="1" x14ac:dyDescent="0.2">
      <c r="A246" s="237"/>
      <c r="B246" s="185"/>
      <c r="C246" s="185"/>
      <c r="D246" s="185"/>
      <c r="E246" s="185"/>
      <c r="F246" s="185"/>
      <c r="G246" s="185"/>
      <c r="H246" s="185"/>
      <c r="I246" s="185"/>
      <c r="J246" s="220"/>
    </row>
    <row r="247" spans="1:13" ht="18" customHeight="1" x14ac:dyDescent="0.2">
      <c r="A247" s="236" t="s">
        <v>55</v>
      </c>
      <c r="B247" s="183" t="s">
        <v>2</v>
      </c>
      <c r="C247" s="182" t="s">
        <v>3</v>
      </c>
      <c r="D247" s="182" t="s">
        <v>4</v>
      </c>
      <c r="E247" s="419" t="s">
        <v>2100</v>
      </c>
      <c r="F247" s="419"/>
      <c r="G247" s="184" t="s">
        <v>5</v>
      </c>
      <c r="H247" s="183" t="s">
        <v>6</v>
      </c>
      <c r="I247" s="183" t="s">
        <v>7</v>
      </c>
      <c r="J247" s="218" t="s">
        <v>8</v>
      </c>
      <c r="K247" s="229">
        <f>J249</f>
        <v>145.88999999999999</v>
      </c>
      <c r="L247" s="229">
        <f>J250</f>
        <v>140.21</v>
      </c>
      <c r="M247" t="s">
        <v>7</v>
      </c>
    </row>
    <row r="248" spans="1:13" ht="39" customHeight="1" x14ac:dyDescent="0.2">
      <c r="A248" s="237" t="s">
        <v>2125</v>
      </c>
      <c r="B248" s="186" t="s">
        <v>56</v>
      </c>
      <c r="C248" s="185" t="s">
        <v>15</v>
      </c>
      <c r="D248" s="185" t="s">
        <v>57</v>
      </c>
      <c r="E248" s="425">
        <v>3</v>
      </c>
      <c r="F248" s="425"/>
      <c r="G248" s="187" t="s">
        <v>54</v>
      </c>
      <c r="H248" s="188">
        <v>1</v>
      </c>
      <c r="I248" s="189">
        <f>(M248*$M$13)</f>
        <v>281.9984</v>
      </c>
      <c r="J248" s="231">
        <f>TRUNC(I248*H248,2)</f>
        <v>281.99</v>
      </c>
      <c r="M248">
        <v>306.52</v>
      </c>
    </row>
    <row r="249" spans="1:13" ht="24" customHeight="1" x14ac:dyDescent="0.2">
      <c r="A249" s="238" t="s">
        <v>2126</v>
      </c>
      <c r="B249" s="191" t="s">
        <v>2156</v>
      </c>
      <c r="C249" s="190" t="s">
        <v>15</v>
      </c>
      <c r="D249" s="190" t="s">
        <v>2157</v>
      </c>
      <c r="E249" s="426" t="s">
        <v>2129</v>
      </c>
      <c r="F249" s="426"/>
      <c r="G249" s="192" t="s">
        <v>39</v>
      </c>
      <c r="H249" s="193">
        <v>12.283200000000001</v>
      </c>
      <c r="I249" s="189">
        <f>(M249*$M$13)</f>
        <v>11.8772</v>
      </c>
      <c r="J249" s="219">
        <f>TRUNC(I249*H249,2)</f>
        <v>145.88999999999999</v>
      </c>
      <c r="M249">
        <v>12.91</v>
      </c>
    </row>
    <row r="250" spans="1:13" ht="26.1" customHeight="1" x14ac:dyDescent="0.2">
      <c r="A250" s="238" t="s">
        <v>2126</v>
      </c>
      <c r="B250" s="191" t="s">
        <v>2430</v>
      </c>
      <c r="C250" s="190" t="s">
        <v>15</v>
      </c>
      <c r="D250" s="190" t="s">
        <v>2431</v>
      </c>
      <c r="E250" s="426" t="s">
        <v>2119</v>
      </c>
      <c r="F250" s="426"/>
      <c r="G250" s="192" t="s">
        <v>39</v>
      </c>
      <c r="H250" s="193">
        <v>3.0708000000000002</v>
      </c>
      <c r="I250" s="189">
        <v>45.66</v>
      </c>
      <c r="J250" s="219">
        <f>TRUNC(I250*H250,2)</f>
        <v>140.21</v>
      </c>
      <c r="M250">
        <v>48.18</v>
      </c>
    </row>
    <row r="251" spans="1:13" x14ac:dyDescent="0.2">
      <c r="A251" s="239"/>
      <c r="B251" s="195"/>
      <c r="C251" s="195"/>
      <c r="D251" s="195"/>
      <c r="E251" s="195" t="s">
        <v>3847</v>
      </c>
      <c r="F251" s="196">
        <v>158.57</v>
      </c>
      <c r="G251" s="195" t="s">
        <v>3848</v>
      </c>
      <c r="H251" s="196">
        <v>0</v>
      </c>
      <c r="I251" s="196">
        <v>158.57</v>
      </c>
      <c r="J251" s="220"/>
      <c r="M251">
        <v>158.57</v>
      </c>
    </row>
    <row r="252" spans="1:13" ht="25.5" x14ac:dyDescent="0.2">
      <c r="A252" s="239"/>
      <c r="B252" s="195"/>
      <c r="C252" s="195"/>
      <c r="D252" s="195"/>
      <c r="E252" s="195" t="s">
        <v>3849</v>
      </c>
      <c r="F252" s="196">
        <v>0</v>
      </c>
      <c r="G252" s="195"/>
      <c r="H252" s="195" t="s">
        <v>3850</v>
      </c>
      <c r="I252" s="196">
        <v>306.52</v>
      </c>
      <c r="J252" s="220"/>
      <c r="M252">
        <v>306.52</v>
      </c>
    </row>
    <row r="253" spans="1:13" ht="30" customHeight="1" x14ac:dyDescent="0.2">
      <c r="A253" s="240"/>
      <c r="B253" s="197"/>
      <c r="C253" s="197"/>
      <c r="D253" s="197"/>
      <c r="E253" s="197"/>
      <c r="F253" s="197"/>
      <c r="G253" s="197" t="s">
        <v>3851</v>
      </c>
      <c r="H253" s="198">
        <v>1</v>
      </c>
      <c r="I253" s="199">
        <v>306.52</v>
      </c>
      <c r="J253" s="220"/>
      <c r="M253">
        <v>306.52</v>
      </c>
    </row>
    <row r="254" spans="1:13" ht="0.95" customHeight="1" x14ac:dyDescent="0.2">
      <c r="A254" s="237"/>
      <c r="B254" s="185"/>
      <c r="C254" s="185"/>
      <c r="D254" s="185"/>
      <c r="E254" s="185"/>
      <c r="F254" s="185"/>
      <c r="G254" s="185"/>
      <c r="H254" s="185"/>
      <c r="I254" s="185"/>
      <c r="J254" s="220"/>
    </row>
    <row r="255" spans="1:13" ht="18" customHeight="1" x14ac:dyDescent="0.2">
      <c r="A255" s="236" t="s">
        <v>58</v>
      </c>
      <c r="B255" s="183" t="s">
        <v>2</v>
      </c>
      <c r="C255" s="182" t="s">
        <v>3</v>
      </c>
      <c r="D255" s="182" t="s">
        <v>4</v>
      </c>
      <c r="E255" s="419" t="s">
        <v>2100</v>
      </c>
      <c r="F255" s="419"/>
      <c r="G255" s="184" t="s">
        <v>5</v>
      </c>
      <c r="H255" s="183" t="s">
        <v>6</v>
      </c>
      <c r="I255" s="183" t="s">
        <v>7</v>
      </c>
      <c r="J255" s="218" t="s">
        <v>8</v>
      </c>
      <c r="K255" s="229">
        <v>0</v>
      </c>
      <c r="L255" s="229">
        <f>J257</f>
        <v>2.37</v>
      </c>
      <c r="M255" t="s">
        <v>7</v>
      </c>
    </row>
    <row r="256" spans="1:13" ht="24" customHeight="1" x14ac:dyDescent="0.2">
      <c r="A256" s="237" t="s">
        <v>2125</v>
      </c>
      <c r="B256" s="186" t="s">
        <v>59</v>
      </c>
      <c r="C256" s="185" t="s">
        <v>15</v>
      </c>
      <c r="D256" s="185" t="s">
        <v>60</v>
      </c>
      <c r="E256" s="425">
        <v>4</v>
      </c>
      <c r="F256" s="425"/>
      <c r="G256" s="187" t="s">
        <v>61</v>
      </c>
      <c r="H256" s="188">
        <v>1</v>
      </c>
      <c r="I256" s="189">
        <f>(M256*$M$13)</f>
        <v>2.3736000000000002</v>
      </c>
      <c r="J256" s="231">
        <f>TRUNC(I256*H256,2)</f>
        <v>2.37</v>
      </c>
      <c r="M256">
        <v>2.58</v>
      </c>
    </row>
    <row r="257" spans="1:13" ht="26.1" customHeight="1" x14ac:dyDescent="0.2">
      <c r="A257" s="238" t="s">
        <v>2126</v>
      </c>
      <c r="B257" s="191" t="s">
        <v>2432</v>
      </c>
      <c r="C257" s="190" t="s">
        <v>15</v>
      </c>
      <c r="D257" s="190" t="s">
        <v>2433</v>
      </c>
      <c r="E257" s="426" t="s">
        <v>2119</v>
      </c>
      <c r="F257" s="426"/>
      <c r="G257" s="192" t="s">
        <v>61</v>
      </c>
      <c r="H257" s="193">
        <v>1</v>
      </c>
      <c r="I257" s="189">
        <f>(M257*$M$13)</f>
        <v>2.3736000000000002</v>
      </c>
      <c r="J257" s="219">
        <f>TRUNC(I257*H257,2)</f>
        <v>2.37</v>
      </c>
      <c r="M257">
        <v>2.58</v>
      </c>
    </row>
    <row r="258" spans="1:13" x14ac:dyDescent="0.2">
      <c r="A258" s="239"/>
      <c r="B258" s="195"/>
      <c r="C258" s="195"/>
      <c r="D258" s="195"/>
      <c r="E258" s="195" t="s">
        <v>3847</v>
      </c>
      <c r="F258" s="196">
        <v>0</v>
      </c>
      <c r="G258" s="195" t="s">
        <v>3848</v>
      </c>
      <c r="H258" s="196">
        <v>0</v>
      </c>
      <c r="I258" s="196">
        <v>0</v>
      </c>
      <c r="J258" s="220"/>
      <c r="M258">
        <v>0</v>
      </c>
    </row>
    <row r="259" spans="1:13" ht="25.5" x14ac:dyDescent="0.2">
      <c r="A259" s="239"/>
      <c r="B259" s="195"/>
      <c r="C259" s="195"/>
      <c r="D259" s="195"/>
      <c r="E259" s="195" t="s">
        <v>3849</v>
      </c>
      <c r="F259" s="196">
        <v>0</v>
      </c>
      <c r="G259" s="195"/>
      <c r="H259" s="195" t="s">
        <v>3850</v>
      </c>
      <c r="I259" s="196">
        <v>2.58</v>
      </c>
      <c r="J259" s="220"/>
      <c r="M259">
        <v>2.58</v>
      </c>
    </row>
    <row r="260" spans="1:13" ht="30" customHeight="1" x14ac:dyDescent="0.2">
      <c r="A260" s="240"/>
      <c r="B260" s="197"/>
      <c r="C260" s="197"/>
      <c r="D260" s="197"/>
      <c r="E260" s="197"/>
      <c r="F260" s="197"/>
      <c r="G260" s="197" t="s">
        <v>3851</v>
      </c>
      <c r="H260" s="198">
        <v>59336</v>
      </c>
      <c r="I260" s="199">
        <v>153086.88</v>
      </c>
      <c r="J260" s="220"/>
      <c r="M260">
        <v>153086.88</v>
      </c>
    </row>
    <row r="261" spans="1:13" ht="0.95" customHeight="1" x14ac:dyDescent="0.2">
      <c r="A261" s="237"/>
      <c r="B261" s="185"/>
      <c r="C261" s="185"/>
      <c r="D261" s="185"/>
      <c r="E261" s="185"/>
      <c r="F261" s="185"/>
      <c r="G261" s="185"/>
      <c r="H261" s="185"/>
      <c r="I261" s="185"/>
      <c r="J261" s="220"/>
    </row>
    <row r="262" spans="1:13" ht="24" customHeight="1" x14ac:dyDescent="0.2">
      <c r="A262" s="235" t="s">
        <v>62</v>
      </c>
      <c r="B262" s="14"/>
      <c r="C262" s="14"/>
      <c r="D262" s="13" t="s">
        <v>63</v>
      </c>
      <c r="E262" s="14"/>
      <c r="F262" s="418"/>
      <c r="G262" s="418"/>
      <c r="H262" s="14"/>
      <c r="I262" s="14"/>
      <c r="J262" s="209"/>
    </row>
    <row r="263" spans="1:13" ht="24" customHeight="1" x14ac:dyDescent="0.2">
      <c r="A263" s="242" t="s">
        <v>64</v>
      </c>
      <c r="B263" s="24"/>
      <c r="C263" s="24"/>
      <c r="D263" s="23" t="s">
        <v>65</v>
      </c>
      <c r="E263" s="24"/>
      <c r="F263" s="428"/>
      <c r="G263" s="428"/>
      <c r="H263" s="24"/>
      <c r="I263" s="24"/>
      <c r="J263" s="210"/>
    </row>
    <row r="264" spans="1:13" ht="24" customHeight="1" x14ac:dyDescent="0.2">
      <c r="A264" s="243" t="s">
        <v>66</v>
      </c>
      <c r="B264" s="28"/>
      <c r="C264" s="28"/>
      <c r="D264" s="27" t="s">
        <v>67</v>
      </c>
      <c r="E264" s="28"/>
      <c r="F264" s="429"/>
      <c r="G264" s="429"/>
      <c r="H264" s="28"/>
      <c r="I264" s="28"/>
      <c r="J264" s="211"/>
    </row>
    <row r="265" spans="1:13" ht="18" customHeight="1" x14ac:dyDescent="0.2">
      <c r="A265" s="236" t="s">
        <v>68</v>
      </c>
      <c r="B265" s="183" t="s">
        <v>2</v>
      </c>
      <c r="C265" s="182" t="s">
        <v>3</v>
      </c>
      <c r="D265" s="182" t="s">
        <v>4</v>
      </c>
      <c r="E265" s="419" t="s">
        <v>2100</v>
      </c>
      <c r="F265" s="419"/>
      <c r="G265" s="184" t="s">
        <v>5</v>
      </c>
      <c r="H265" s="183" t="s">
        <v>6</v>
      </c>
      <c r="I265" s="183" t="s">
        <v>7</v>
      </c>
      <c r="J265" s="218" t="s">
        <v>8</v>
      </c>
      <c r="K265" s="229">
        <f>J267</f>
        <v>20.190000000000001</v>
      </c>
      <c r="L265" s="229">
        <v>0</v>
      </c>
      <c r="M265" t="s">
        <v>7</v>
      </c>
    </row>
    <row r="266" spans="1:13" ht="24" customHeight="1" x14ac:dyDescent="0.2">
      <c r="A266" s="237" t="s">
        <v>2125</v>
      </c>
      <c r="B266" s="186" t="s">
        <v>69</v>
      </c>
      <c r="C266" s="185" t="s">
        <v>15</v>
      </c>
      <c r="D266" s="185" t="s">
        <v>70</v>
      </c>
      <c r="E266" s="425">
        <v>4</v>
      </c>
      <c r="F266" s="425"/>
      <c r="G266" s="187" t="s">
        <v>50</v>
      </c>
      <c r="H266" s="188">
        <v>1</v>
      </c>
      <c r="I266" s="189">
        <f>(M266*$M$13)</f>
        <v>20.184800000000003</v>
      </c>
      <c r="J266" s="231">
        <f>TRUNC(I266*H266,2)</f>
        <v>20.18</v>
      </c>
      <c r="M266">
        <v>21.94</v>
      </c>
    </row>
    <row r="267" spans="1:13" ht="24" customHeight="1" x14ac:dyDescent="0.2">
      <c r="A267" s="238" t="s">
        <v>2126</v>
      </c>
      <c r="B267" s="191" t="s">
        <v>2156</v>
      </c>
      <c r="C267" s="190" t="s">
        <v>15</v>
      </c>
      <c r="D267" s="190" t="s">
        <v>2157</v>
      </c>
      <c r="E267" s="426" t="s">
        <v>2129</v>
      </c>
      <c r="F267" s="426"/>
      <c r="G267" s="192" t="s">
        <v>39</v>
      </c>
      <c r="H267" s="193">
        <v>1.7</v>
      </c>
      <c r="I267" s="189">
        <f>(M267*$M$13)</f>
        <v>11.8772</v>
      </c>
      <c r="J267" s="219">
        <f>TRUNC(I267*H267,2)</f>
        <v>20.190000000000001</v>
      </c>
      <c r="M267">
        <v>12.91</v>
      </c>
    </row>
    <row r="268" spans="1:13" x14ac:dyDescent="0.2">
      <c r="A268" s="239"/>
      <c r="B268" s="195"/>
      <c r="C268" s="195"/>
      <c r="D268" s="195"/>
      <c r="E268" s="195" t="s">
        <v>3847</v>
      </c>
      <c r="F268" s="196">
        <v>21.94</v>
      </c>
      <c r="G268" s="195" t="s">
        <v>3848</v>
      </c>
      <c r="H268" s="196">
        <v>0</v>
      </c>
      <c r="I268" s="196">
        <v>21.94</v>
      </c>
      <c r="J268" s="220"/>
      <c r="M268">
        <v>21.94</v>
      </c>
    </row>
    <row r="269" spans="1:13" ht="25.5" x14ac:dyDescent="0.2">
      <c r="A269" s="239"/>
      <c r="B269" s="195"/>
      <c r="C269" s="195"/>
      <c r="D269" s="195"/>
      <c r="E269" s="195" t="s">
        <v>3849</v>
      </c>
      <c r="F269" s="196">
        <v>0</v>
      </c>
      <c r="G269" s="195"/>
      <c r="H269" s="195" t="s">
        <v>3850</v>
      </c>
      <c r="I269" s="196">
        <v>21.94</v>
      </c>
      <c r="J269" s="220"/>
      <c r="M269">
        <v>21.94</v>
      </c>
    </row>
    <row r="270" spans="1:13" ht="30" customHeight="1" x14ac:dyDescent="0.2">
      <c r="A270" s="240"/>
      <c r="B270" s="197"/>
      <c r="C270" s="197"/>
      <c r="D270" s="197"/>
      <c r="E270" s="197"/>
      <c r="F270" s="197"/>
      <c r="G270" s="197" t="s">
        <v>3851</v>
      </c>
      <c r="H270" s="198">
        <v>15.48</v>
      </c>
      <c r="I270" s="199">
        <v>339.63</v>
      </c>
      <c r="J270" s="220"/>
      <c r="M270">
        <v>339.63</v>
      </c>
    </row>
    <row r="271" spans="1:13" ht="0.95" customHeight="1" x14ac:dyDescent="0.2">
      <c r="A271" s="237"/>
      <c r="B271" s="185"/>
      <c r="C271" s="185"/>
      <c r="D271" s="185"/>
      <c r="E271" s="185"/>
      <c r="F271" s="185"/>
      <c r="G271" s="185"/>
      <c r="H271" s="185"/>
      <c r="I271" s="185"/>
      <c r="J271" s="220"/>
    </row>
    <row r="272" spans="1:13" ht="18" customHeight="1" x14ac:dyDescent="0.2">
      <c r="A272" s="236" t="s">
        <v>71</v>
      </c>
      <c r="B272" s="183" t="s">
        <v>2</v>
      </c>
      <c r="C272" s="182" t="s">
        <v>3</v>
      </c>
      <c r="D272" s="182" t="s">
        <v>4</v>
      </c>
      <c r="E272" s="419" t="s">
        <v>2100</v>
      </c>
      <c r="F272" s="419"/>
      <c r="G272" s="184" t="s">
        <v>5</v>
      </c>
      <c r="H272" s="183" t="s">
        <v>6</v>
      </c>
      <c r="I272" s="183" t="s">
        <v>7</v>
      </c>
      <c r="J272" s="218" t="s">
        <v>8</v>
      </c>
      <c r="K272" s="229">
        <f>J274</f>
        <v>30.47</v>
      </c>
      <c r="L272" s="229">
        <v>0</v>
      </c>
      <c r="M272" t="s">
        <v>7</v>
      </c>
    </row>
    <row r="273" spans="1:13" ht="24" customHeight="1" x14ac:dyDescent="0.2">
      <c r="A273" s="237" t="s">
        <v>2125</v>
      </c>
      <c r="B273" s="186" t="s">
        <v>72</v>
      </c>
      <c r="C273" s="185" t="s">
        <v>15</v>
      </c>
      <c r="D273" s="185" t="s">
        <v>73</v>
      </c>
      <c r="E273" s="425">
        <v>4</v>
      </c>
      <c r="F273" s="425"/>
      <c r="G273" s="187" t="s">
        <v>50</v>
      </c>
      <c r="H273" s="188">
        <v>1</v>
      </c>
      <c r="I273" s="189">
        <f>(M273*$M$13)</f>
        <v>30.470399999999998</v>
      </c>
      <c r="J273" s="231">
        <f>TRUNC(I273*H273,2)</f>
        <v>30.47</v>
      </c>
      <c r="M273">
        <v>33.119999999999997</v>
      </c>
    </row>
    <row r="274" spans="1:13" ht="24" customHeight="1" x14ac:dyDescent="0.2">
      <c r="A274" s="238" t="s">
        <v>2126</v>
      </c>
      <c r="B274" s="191" t="s">
        <v>2156</v>
      </c>
      <c r="C274" s="190" t="s">
        <v>15</v>
      </c>
      <c r="D274" s="190" t="s">
        <v>2157</v>
      </c>
      <c r="E274" s="426" t="s">
        <v>2129</v>
      </c>
      <c r="F274" s="426"/>
      <c r="G274" s="192" t="s">
        <v>39</v>
      </c>
      <c r="H274" s="193">
        <v>2.5659999999999998</v>
      </c>
      <c r="I274" s="189">
        <f>(M274*$M$13)</f>
        <v>11.8772</v>
      </c>
      <c r="J274" s="219">
        <f>TRUNC(I274*H274,2)</f>
        <v>30.47</v>
      </c>
      <c r="M274">
        <v>12.91</v>
      </c>
    </row>
    <row r="275" spans="1:13" x14ac:dyDescent="0.2">
      <c r="A275" s="239"/>
      <c r="B275" s="195"/>
      <c r="C275" s="195"/>
      <c r="D275" s="195"/>
      <c r="E275" s="195" t="s">
        <v>3847</v>
      </c>
      <c r="F275" s="196">
        <v>33.119999999999997</v>
      </c>
      <c r="G275" s="195" t="s">
        <v>3848</v>
      </c>
      <c r="H275" s="196">
        <v>0</v>
      </c>
      <c r="I275" s="196">
        <v>33.119999999999997</v>
      </c>
      <c r="J275" s="220"/>
      <c r="M275">
        <v>33.119999999999997</v>
      </c>
    </row>
    <row r="276" spans="1:13" ht="25.5" x14ac:dyDescent="0.2">
      <c r="A276" s="239"/>
      <c r="B276" s="195"/>
      <c r="C276" s="195"/>
      <c r="D276" s="195"/>
      <c r="E276" s="195" t="s">
        <v>3849</v>
      </c>
      <c r="F276" s="196">
        <v>0</v>
      </c>
      <c r="G276" s="195"/>
      <c r="H276" s="195" t="s">
        <v>3850</v>
      </c>
      <c r="I276" s="196">
        <v>33.119999999999997</v>
      </c>
      <c r="J276" s="220"/>
      <c r="M276">
        <v>33.119999999999997</v>
      </c>
    </row>
    <row r="277" spans="1:13" ht="30" customHeight="1" x14ac:dyDescent="0.2">
      <c r="A277" s="240"/>
      <c r="B277" s="197"/>
      <c r="C277" s="197"/>
      <c r="D277" s="197"/>
      <c r="E277" s="197"/>
      <c r="F277" s="197"/>
      <c r="G277" s="197" t="s">
        <v>3851</v>
      </c>
      <c r="H277" s="198">
        <v>15.48</v>
      </c>
      <c r="I277" s="199">
        <v>512.69000000000005</v>
      </c>
      <c r="J277" s="220"/>
      <c r="M277">
        <v>512.69000000000005</v>
      </c>
    </row>
    <row r="278" spans="1:13" ht="0.95" customHeight="1" x14ac:dyDescent="0.2">
      <c r="A278" s="237"/>
      <c r="B278" s="185"/>
      <c r="C278" s="185"/>
      <c r="D278" s="185"/>
      <c r="E278" s="185"/>
      <c r="F278" s="185"/>
      <c r="G278" s="185"/>
      <c r="H278" s="185"/>
      <c r="I278" s="185"/>
      <c r="J278" s="220"/>
    </row>
    <row r="279" spans="1:13" ht="18" customHeight="1" x14ac:dyDescent="0.2">
      <c r="A279" s="236" t="s">
        <v>74</v>
      </c>
      <c r="B279" s="183" t="s">
        <v>2</v>
      </c>
      <c r="C279" s="182" t="s">
        <v>3</v>
      </c>
      <c r="D279" s="182" t="s">
        <v>4</v>
      </c>
      <c r="E279" s="419" t="s">
        <v>2100</v>
      </c>
      <c r="F279" s="419"/>
      <c r="G279" s="184" t="s">
        <v>5</v>
      </c>
      <c r="H279" s="183" t="s">
        <v>6</v>
      </c>
      <c r="I279" s="183" t="s">
        <v>7</v>
      </c>
      <c r="J279" s="218" t="s">
        <v>8</v>
      </c>
      <c r="K279" s="229">
        <f>J281</f>
        <v>23.75</v>
      </c>
      <c r="L279" s="229">
        <v>0</v>
      </c>
      <c r="M279" t="s">
        <v>7</v>
      </c>
    </row>
    <row r="280" spans="1:13" ht="26.1" customHeight="1" x14ac:dyDescent="0.2">
      <c r="A280" s="237" t="s">
        <v>2125</v>
      </c>
      <c r="B280" s="186" t="s">
        <v>75</v>
      </c>
      <c r="C280" s="185" t="s">
        <v>15</v>
      </c>
      <c r="D280" s="185" t="s">
        <v>76</v>
      </c>
      <c r="E280" s="425">
        <v>4</v>
      </c>
      <c r="F280" s="425"/>
      <c r="G280" s="187" t="s">
        <v>50</v>
      </c>
      <c r="H280" s="188">
        <v>1</v>
      </c>
      <c r="I280" s="189">
        <f>(M280*$M$13)</f>
        <v>23.7544</v>
      </c>
      <c r="J280" s="231">
        <f>TRUNC(I280*H280,2)</f>
        <v>23.75</v>
      </c>
      <c r="M280">
        <v>25.82</v>
      </c>
    </row>
    <row r="281" spans="1:13" ht="24" customHeight="1" x14ac:dyDescent="0.2">
      <c r="A281" s="238" t="s">
        <v>2126</v>
      </c>
      <c r="B281" s="191" t="s">
        <v>2156</v>
      </c>
      <c r="C281" s="190" t="s">
        <v>15</v>
      </c>
      <c r="D281" s="190" t="s">
        <v>2157</v>
      </c>
      <c r="E281" s="426" t="s">
        <v>2129</v>
      </c>
      <c r="F281" s="426"/>
      <c r="G281" s="192" t="s">
        <v>39</v>
      </c>
      <c r="H281" s="193">
        <v>2</v>
      </c>
      <c r="I281" s="189">
        <f>(M281*$M$13)</f>
        <v>11.8772</v>
      </c>
      <c r="J281" s="219">
        <f>TRUNC(I281*H281,2)</f>
        <v>23.75</v>
      </c>
      <c r="M281">
        <v>12.91</v>
      </c>
    </row>
    <row r="282" spans="1:13" x14ac:dyDescent="0.2">
      <c r="A282" s="239"/>
      <c r="B282" s="195"/>
      <c r="C282" s="195"/>
      <c r="D282" s="195"/>
      <c r="E282" s="195" t="s">
        <v>3847</v>
      </c>
      <c r="F282" s="196">
        <v>25.82</v>
      </c>
      <c r="G282" s="195" t="s">
        <v>3848</v>
      </c>
      <c r="H282" s="196">
        <v>0</v>
      </c>
      <c r="I282" s="196">
        <v>25.82</v>
      </c>
      <c r="J282" s="220"/>
      <c r="M282">
        <v>25.82</v>
      </c>
    </row>
    <row r="283" spans="1:13" ht="25.5" x14ac:dyDescent="0.2">
      <c r="A283" s="239"/>
      <c r="B283" s="195"/>
      <c r="C283" s="195"/>
      <c r="D283" s="195"/>
      <c r="E283" s="195" t="s">
        <v>3849</v>
      </c>
      <c r="F283" s="196">
        <v>0</v>
      </c>
      <c r="G283" s="195"/>
      <c r="H283" s="195" t="s">
        <v>3850</v>
      </c>
      <c r="I283" s="196">
        <v>25.82</v>
      </c>
      <c r="J283" s="220"/>
      <c r="M283">
        <v>25.82</v>
      </c>
    </row>
    <row r="284" spans="1:13" ht="30" customHeight="1" x14ac:dyDescent="0.2">
      <c r="A284" s="240"/>
      <c r="B284" s="197"/>
      <c r="C284" s="197"/>
      <c r="D284" s="197"/>
      <c r="E284" s="197"/>
      <c r="F284" s="197"/>
      <c r="G284" s="197" t="s">
        <v>3851</v>
      </c>
      <c r="H284" s="198">
        <v>20</v>
      </c>
      <c r="I284" s="199">
        <v>516.4</v>
      </c>
      <c r="J284" s="220"/>
      <c r="M284">
        <v>516.4</v>
      </c>
    </row>
    <row r="285" spans="1:13" ht="0.95" customHeight="1" x14ac:dyDescent="0.2">
      <c r="A285" s="237"/>
      <c r="B285" s="185"/>
      <c r="C285" s="185"/>
      <c r="D285" s="185"/>
      <c r="E285" s="185"/>
      <c r="F285" s="185"/>
      <c r="G285" s="185"/>
      <c r="H285" s="185"/>
      <c r="I285" s="185"/>
      <c r="J285" s="220"/>
    </row>
    <row r="286" spans="1:13" ht="24" customHeight="1" x14ac:dyDescent="0.2">
      <c r="A286" s="242" t="s">
        <v>77</v>
      </c>
      <c r="B286" s="24"/>
      <c r="C286" s="24"/>
      <c r="D286" s="23" t="s">
        <v>78</v>
      </c>
      <c r="E286" s="24"/>
      <c r="F286" s="428"/>
      <c r="G286" s="428"/>
      <c r="H286" s="24"/>
      <c r="I286" s="24"/>
      <c r="J286" s="210"/>
    </row>
    <row r="287" spans="1:13" ht="24" customHeight="1" x14ac:dyDescent="0.2">
      <c r="A287" s="243" t="s">
        <v>79</v>
      </c>
      <c r="B287" s="28"/>
      <c r="C287" s="28"/>
      <c r="D287" s="27" t="s">
        <v>80</v>
      </c>
      <c r="E287" s="28"/>
      <c r="F287" s="429"/>
      <c r="G287" s="429"/>
      <c r="H287" s="28"/>
      <c r="I287" s="28"/>
      <c r="J287" s="211"/>
    </row>
    <row r="288" spans="1:13" ht="18" customHeight="1" x14ac:dyDescent="0.2">
      <c r="A288" s="236" t="s">
        <v>81</v>
      </c>
      <c r="B288" s="183" t="s">
        <v>2</v>
      </c>
      <c r="C288" s="182" t="s">
        <v>3</v>
      </c>
      <c r="D288" s="182" t="s">
        <v>4</v>
      </c>
      <c r="E288" s="419" t="s">
        <v>2100</v>
      </c>
      <c r="F288" s="419"/>
      <c r="G288" s="184" t="s">
        <v>5</v>
      </c>
      <c r="H288" s="183" t="s">
        <v>6</v>
      </c>
      <c r="I288" s="183" t="s">
        <v>7</v>
      </c>
      <c r="J288" s="218" t="s">
        <v>8</v>
      </c>
      <c r="K288" s="229">
        <f>J290</f>
        <v>20.190000000000001</v>
      </c>
      <c r="L288" s="229">
        <v>0</v>
      </c>
      <c r="M288" t="s">
        <v>7</v>
      </c>
    </row>
    <row r="289" spans="1:13" ht="24" customHeight="1" x14ac:dyDescent="0.2">
      <c r="A289" s="237" t="s">
        <v>2125</v>
      </c>
      <c r="B289" s="186" t="s">
        <v>69</v>
      </c>
      <c r="C289" s="185" t="s">
        <v>15</v>
      </c>
      <c r="D289" s="185" t="s">
        <v>70</v>
      </c>
      <c r="E289" s="425">
        <v>4</v>
      </c>
      <c r="F289" s="425"/>
      <c r="G289" s="187" t="s">
        <v>50</v>
      </c>
      <c r="H289" s="188">
        <v>1</v>
      </c>
      <c r="I289" s="189">
        <f>(M289*$M$13)</f>
        <v>20.184800000000003</v>
      </c>
      <c r="J289" s="231">
        <f>TRUNC(I289*H289,2)</f>
        <v>20.18</v>
      </c>
      <c r="M289">
        <v>21.94</v>
      </c>
    </row>
    <row r="290" spans="1:13" ht="24" customHeight="1" x14ac:dyDescent="0.2">
      <c r="A290" s="238" t="s">
        <v>2126</v>
      </c>
      <c r="B290" s="191" t="s">
        <v>2156</v>
      </c>
      <c r="C290" s="190" t="s">
        <v>15</v>
      </c>
      <c r="D290" s="190" t="s">
        <v>2157</v>
      </c>
      <c r="E290" s="426" t="s">
        <v>2129</v>
      </c>
      <c r="F290" s="426"/>
      <c r="G290" s="192" t="s">
        <v>39</v>
      </c>
      <c r="H290" s="193">
        <v>1.7</v>
      </c>
      <c r="I290" s="189">
        <f>(M290*$M$13)</f>
        <v>11.8772</v>
      </c>
      <c r="J290" s="219">
        <f>TRUNC(I290*H290,2)</f>
        <v>20.190000000000001</v>
      </c>
      <c r="M290">
        <v>12.91</v>
      </c>
    </row>
    <row r="291" spans="1:13" x14ac:dyDescent="0.2">
      <c r="A291" s="239"/>
      <c r="B291" s="195"/>
      <c r="C291" s="195"/>
      <c r="D291" s="195"/>
      <c r="E291" s="195" t="s">
        <v>3847</v>
      </c>
      <c r="F291" s="196">
        <v>21.94</v>
      </c>
      <c r="G291" s="195" t="s">
        <v>3848</v>
      </c>
      <c r="H291" s="196">
        <v>0</v>
      </c>
      <c r="I291" s="196">
        <v>21.94</v>
      </c>
      <c r="J291" s="220"/>
      <c r="M291">
        <v>21.94</v>
      </c>
    </row>
    <row r="292" spans="1:13" ht="25.5" x14ac:dyDescent="0.2">
      <c r="A292" s="239"/>
      <c r="B292" s="195"/>
      <c r="C292" s="195"/>
      <c r="D292" s="195"/>
      <c r="E292" s="195" t="s">
        <v>3849</v>
      </c>
      <c r="F292" s="196">
        <v>0</v>
      </c>
      <c r="G292" s="195"/>
      <c r="H292" s="195" t="s">
        <v>3850</v>
      </c>
      <c r="I292" s="196">
        <v>21.94</v>
      </c>
      <c r="J292" s="220"/>
      <c r="M292">
        <v>21.94</v>
      </c>
    </row>
    <row r="293" spans="1:13" ht="30" customHeight="1" x14ac:dyDescent="0.2">
      <c r="A293" s="240"/>
      <c r="B293" s="197"/>
      <c r="C293" s="197"/>
      <c r="D293" s="197"/>
      <c r="E293" s="197"/>
      <c r="F293" s="197"/>
      <c r="G293" s="197" t="s">
        <v>3851</v>
      </c>
      <c r="H293" s="198">
        <v>133.68</v>
      </c>
      <c r="I293" s="199">
        <v>2932.93</v>
      </c>
      <c r="J293" s="220"/>
      <c r="M293">
        <v>2932.93</v>
      </c>
    </row>
    <row r="294" spans="1:13" ht="0.95" customHeight="1" x14ac:dyDescent="0.2">
      <c r="A294" s="237"/>
      <c r="B294" s="185"/>
      <c r="C294" s="185"/>
      <c r="D294" s="185"/>
      <c r="E294" s="185"/>
      <c r="F294" s="185"/>
      <c r="G294" s="185"/>
      <c r="H294" s="185"/>
      <c r="I294" s="185"/>
      <c r="J294" s="220"/>
    </row>
    <row r="295" spans="1:13" ht="18" customHeight="1" x14ac:dyDescent="0.2">
      <c r="A295" s="236" t="s">
        <v>82</v>
      </c>
      <c r="B295" s="183" t="s">
        <v>2</v>
      </c>
      <c r="C295" s="182" t="s">
        <v>3</v>
      </c>
      <c r="D295" s="182" t="s">
        <v>4</v>
      </c>
      <c r="E295" s="419" t="s">
        <v>2100</v>
      </c>
      <c r="F295" s="419"/>
      <c r="G295" s="184" t="s">
        <v>5</v>
      </c>
      <c r="H295" s="183" t="s">
        <v>6</v>
      </c>
      <c r="I295" s="183" t="s">
        <v>7</v>
      </c>
      <c r="J295" s="218" t="s">
        <v>8</v>
      </c>
      <c r="K295" s="229">
        <f>J297</f>
        <v>30.47</v>
      </c>
      <c r="L295" s="229">
        <v>0</v>
      </c>
      <c r="M295" t="s">
        <v>7</v>
      </c>
    </row>
    <row r="296" spans="1:13" ht="24" customHeight="1" x14ac:dyDescent="0.2">
      <c r="A296" s="237" t="s">
        <v>2125</v>
      </c>
      <c r="B296" s="186" t="s">
        <v>72</v>
      </c>
      <c r="C296" s="185" t="s">
        <v>15</v>
      </c>
      <c r="D296" s="185" t="s">
        <v>73</v>
      </c>
      <c r="E296" s="425">
        <v>4</v>
      </c>
      <c r="F296" s="425"/>
      <c r="G296" s="187" t="s">
        <v>50</v>
      </c>
      <c r="H296" s="188">
        <v>1</v>
      </c>
      <c r="I296" s="189">
        <f>(M296*$M$13)</f>
        <v>30.470399999999998</v>
      </c>
      <c r="J296" s="231">
        <f>TRUNC(I296*H296,2)</f>
        <v>30.47</v>
      </c>
      <c r="M296">
        <v>33.119999999999997</v>
      </c>
    </row>
    <row r="297" spans="1:13" ht="24" customHeight="1" x14ac:dyDescent="0.2">
      <c r="A297" s="238" t="s">
        <v>2126</v>
      </c>
      <c r="B297" s="191" t="s">
        <v>2156</v>
      </c>
      <c r="C297" s="190" t="s">
        <v>15</v>
      </c>
      <c r="D297" s="190" t="s">
        <v>2157</v>
      </c>
      <c r="E297" s="426" t="s">
        <v>2129</v>
      </c>
      <c r="F297" s="426"/>
      <c r="G297" s="192" t="s">
        <v>39</v>
      </c>
      <c r="H297" s="193">
        <v>2.5659999999999998</v>
      </c>
      <c r="I297" s="189">
        <f>(M297*$M$13)</f>
        <v>11.8772</v>
      </c>
      <c r="J297" s="219">
        <f>TRUNC(I297*H297,2)</f>
        <v>30.47</v>
      </c>
      <c r="M297">
        <v>12.91</v>
      </c>
    </row>
    <row r="298" spans="1:13" x14ac:dyDescent="0.2">
      <c r="A298" s="239"/>
      <c r="B298" s="195"/>
      <c r="C298" s="195"/>
      <c r="D298" s="195"/>
      <c r="E298" s="195" t="s">
        <v>3847</v>
      </c>
      <c r="F298" s="196">
        <v>33.119999999999997</v>
      </c>
      <c r="G298" s="195" t="s">
        <v>3848</v>
      </c>
      <c r="H298" s="196">
        <v>0</v>
      </c>
      <c r="I298" s="196">
        <v>33.119999999999997</v>
      </c>
      <c r="J298" s="220"/>
      <c r="M298">
        <v>33.119999999999997</v>
      </c>
    </row>
    <row r="299" spans="1:13" ht="25.5" x14ac:dyDescent="0.2">
      <c r="A299" s="239"/>
      <c r="B299" s="195"/>
      <c r="C299" s="195"/>
      <c r="D299" s="195"/>
      <c r="E299" s="195" t="s">
        <v>3849</v>
      </c>
      <c r="F299" s="196">
        <v>0</v>
      </c>
      <c r="G299" s="195"/>
      <c r="H299" s="195" t="s">
        <v>3850</v>
      </c>
      <c r="I299" s="196">
        <v>33.119999999999997</v>
      </c>
      <c r="J299" s="220"/>
      <c r="M299">
        <v>33.119999999999997</v>
      </c>
    </row>
    <row r="300" spans="1:13" ht="30" customHeight="1" x14ac:dyDescent="0.2">
      <c r="A300" s="240"/>
      <c r="B300" s="197"/>
      <c r="C300" s="197"/>
      <c r="D300" s="197"/>
      <c r="E300" s="197"/>
      <c r="F300" s="197"/>
      <c r="G300" s="197" t="s">
        <v>3851</v>
      </c>
      <c r="H300" s="198">
        <v>133.68</v>
      </c>
      <c r="I300" s="199">
        <v>4427.4799999999996</v>
      </c>
      <c r="J300" s="220"/>
      <c r="M300">
        <v>4427.4799999999996</v>
      </c>
    </row>
    <row r="301" spans="1:13" ht="0.95" customHeight="1" x14ac:dyDescent="0.2">
      <c r="A301" s="237"/>
      <c r="B301" s="185"/>
      <c r="C301" s="185"/>
      <c r="D301" s="185"/>
      <c r="E301" s="185"/>
      <c r="F301" s="185"/>
      <c r="G301" s="185"/>
      <c r="H301" s="185"/>
      <c r="I301" s="185"/>
      <c r="J301" s="220"/>
    </row>
    <row r="302" spans="1:13" ht="24" customHeight="1" x14ac:dyDescent="0.2">
      <c r="A302" s="243" t="s">
        <v>83</v>
      </c>
      <c r="B302" s="28"/>
      <c r="C302" s="28"/>
      <c r="D302" s="27" t="s">
        <v>84</v>
      </c>
      <c r="E302" s="28"/>
      <c r="F302" s="429"/>
      <c r="G302" s="429"/>
      <c r="H302" s="28"/>
      <c r="I302" s="28"/>
      <c r="J302" s="211"/>
    </row>
    <row r="303" spans="1:13" ht="18" customHeight="1" x14ac:dyDescent="0.2">
      <c r="A303" s="236" t="s">
        <v>85</v>
      </c>
      <c r="B303" s="183" t="s">
        <v>2</v>
      </c>
      <c r="C303" s="182" t="s">
        <v>3</v>
      </c>
      <c r="D303" s="182" t="s">
        <v>4</v>
      </c>
      <c r="E303" s="419" t="s">
        <v>2100</v>
      </c>
      <c r="F303" s="419"/>
      <c r="G303" s="184" t="s">
        <v>5</v>
      </c>
      <c r="H303" s="183" t="s">
        <v>6</v>
      </c>
      <c r="I303" s="183" t="s">
        <v>7</v>
      </c>
      <c r="J303" s="218" t="s">
        <v>8</v>
      </c>
      <c r="K303" s="229">
        <f>J305</f>
        <v>30.47</v>
      </c>
      <c r="L303" s="229">
        <v>0</v>
      </c>
      <c r="M303" t="s">
        <v>7</v>
      </c>
    </row>
    <row r="304" spans="1:13" ht="24" customHeight="1" x14ac:dyDescent="0.2">
      <c r="A304" s="237" t="s">
        <v>2125</v>
      </c>
      <c r="B304" s="186" t="s">
        <v>72</v>
      </c>
      <c r="C304" s="185" t="s">
        <v>15</v>
      </c>
      <c r="D304" s="185" t="s">
        <v>73</v>
      </c>
      <c r="E304" s="425">
        <v>4</v>
      </c>
      <c r="F304" s="425"/>
      <c r="G304" s="187" t="s">
        <v>50</v>
      </c>
      <c r="H304" s="188">
        <v>1</v>
      </c>
      <c r="I304" s="189">
        <f>(M304*$M$13)</f>
        <v>30.470399999999998</v>
      </c>
      <c r="J304" s="231">
        <f>TRUNC(I304*H304,2)</f>
        <v>30.47</v>
      </c>
      <c r="M304">
        <v>33.119999999999997</v>
      </c>
    </row>
    <row r="305" spans="1:13" ht="24" customHeight="1" x14ac:dyDescent="0.2">
      <c r="A305" s="238" t="s">
        <v>2126</v>
      </c>
      <c r="B305" s="191" t="s">
        <v>2156</v>
      </c>
      <c r="C305" s="190" t="s">
        <v>15</v>
      </c>
      <c r="D305" s="190" t="s">
        <v>2157</v>
      </c>
      <c r="E305" s="426" t="s">
        <v>2129</v>
      </c>
      <c r="F305" s="426"/>
      <c r="G305" s="192" t="s">
        <v>39</v>
      </c>
      <c r="H305" s="193">
        <v>2.5659999999999998</v>
      </c>
      <c r="I305" s="189">
        <f>(M305*$M$13)</f>
        <v>11.8772</v>
      </c>
      <c r="J305" s="219">
        <f>TRUNC(I305*H305,2)</f>
        <v>30.47</v>
      </c>
      <c r="M305">
        <v>12.91</v>
      </c>
    </row>
    <row r="306" spans="1:13" x14ac:dyDescent="0.2">
      <c r="A306" s="239"/>
      <c r="B306" s="195"/>
      <c r="C306" s="195"/>
      <c r="D306" s="195"/>
      <c r="E306" s="195" t="s">
        <v>3847</v>
      </c>
      <c r="F306" s="196">
        <v>33.119999999999997</v>
      </c>
      <c r="G306" s="195" t="s">
        <v>3848</v>
      </c>
      <c r="H306" s="196">
        <v>0</v>
      </c>
      <c r="I306" s="196">
        <v>33.119999999999997</v>
      </c>
      <c r="J306" s="220"/>
      <c r="M306">
        <v>33.119999999999997</v>
      </c>
    </row>
    <row r="307" spans="1:13" ht="25.5" x14ac:dyDescent="0.2">
      <c r="A307" s="239"/>
      <c r="B307" s="195"/>
      <c r="C307" s="195"/>
      <c r="D307" s="195"/>
      <c r="E307" s="195" t="s">
        <v>3849</v>
      </c>
      <c r="F307" s="196">
        <v>0</v>
      </c>
      <c r="G307" s="195"/>
      <c r="H307" s="195" t="s">
        <v>3850</v>
      </c>
      <c r="I307" s="196">
        <v>33.119999999999997</v>
      </c>
      <c r="J307" s="220"/>
      <c r="M307">
        <v>33.119999999999997</v>
      </c>
    </row>
    <row r="308" spans="1:13" ht="30" customHeight="1" x14ac:dyDescent="0.2">
      <c r="A308" s="240"/>
      <c r="B308" s="197"/>
      <c r="C308" s="197"/>
      <c r="D308" s="197"/>
      <c r="E308" s="197"/>
      <c r="F308" s="197"/>
      <c r="G308" s="197" t="s">
        <v>3851</v>
      </c>
      <c r="H308" s="198">
        <v>19.11</v>
      </c>
      <c r="I308" s="199">
        <v>632.91999999999996</v>
      </c>
      <c r="J308" s="220"/>
      <c r="M308">
        <v>632.91999999999996</v>
      </c>
    </row>
    <row r="309" spans="1:13" ht="0.95" customHeight="1" x14ac:dyDescent="0.2">
      <c r="A309" s="237"/>
      <c r="B309" s="185"/>
      <c r="C309" s="185"/>
      <c r="D309" s="185"/>
      <c r="E309" s="185"/>
      <c r="F309" s="185"/>
      <c r="G309" s="185"/>
      <c r="H309" s="185"/>
      <c r="I309" s="185"/>
      <c r="J309" s="220"/>
    </row>
    <row r="310" spans="1:13" ht="24" customHeight="1" x14ac:dyDescent="0.2">
      <c r="A310" s="242" t="s">
        <v>86</v>
      </c>
      <c r="B310" s="24"/>
      <c r="C310" s="24"/>
      <c r="D310" s="23" t="s">
        <v>87</v>
      </c>
      <c r="E310" s="24"/>
      <c r="F310" s="428"/>
      <c r="G310" s="428"/>
      <c r="H310" s="24"/>
      <c r="I310" s="24"/>
      <c r="J310" s="210"/>
    </row>
    <row r="311" spans="1:13" ht="24" customHeight="1" x14ac:dyDescent="0.2">
      <c r="A311" s="243" t="s">
        <v>88</v>
      </c>
      <c r="B311" s="28"/>
      <c r="C311" s="28"/>
      <c r="D311" s="27" t="s">
        <v>89</v>
      </c>
      <c r="E311" s="28"/>
      <c r="F311" s="429"/>
      <c r="G311" s="429"/>
      <c r="H311" s="28"/>
      <c r="I311" s="28"/>
      <c r="J311" s="211"/>
    </row>
    <row r="312" spans="1:13" ht="18" customHeight="1" x14ac:dyDescent="0.2">
      <c r="A312" s="236" t="s">
        <v>90</v>
      </c>
      <c r="B312" s="183" t="s">
        <v>2</v>
      </c>
      <c r="C312" s="182" t="s">
        <v>3</v>
      </c>
      <c r="D312" s="182" t="s">
        <v>4</v>
      </c>
      <c r="E312" s="419" t="s">
        <v>2100</v>
      </c>
      <c r="F312" s="419"/>
      <c r="G312" s="184" t="s">
        <v>5</v>
      </c>
      <c r="H312" s="183" t="s">
        <v>6</v>
      </c>
      <c r="I312" s="183" t="s">
        <v>7</v>
      </c>
      <c r="J312" s="218" t="s">
        <v>8</v>
      </c>
      <c r="K312" s="229">
        <f>J314</f>
        <v>30.47</v>
      </c>
      <c r="L312" s="229">
        <v>0</v>
      </c>
      <c r="M312" t="s">
        <v>7</v>
      </c>
    </row>
    <row r="313" spans="1:13" ht="24" customHeight="1" x14ac:dyDescent="0.2">
      <c r="A313" s="237" t="s">
        <v>2125</v>
      </c>
      <c r="B313" s="186" t="s">
        <v>72</v>
      </c>
      <c r="C313" s="185" t="s">
        <v>15</v>
      </c>
      <c r="D313" s="185" t="s">
        <v>73</v>
      </c>
      <c r="E313" s="425">
        <v>4</v>
      </c>
      <c r="F313" s="425"/>
      <c r="G313" s="187" t="s">
        <v>50</v>
      </c>
      <c r="H313" s="188">
        <v>1</v>
      </c>
      <c r="I313" s="189">
        <f>(M313*$M$13)</f>
        <v>30.470399999999998</v>
      </c>
      <c r="J313" s="231">
        <f>TRUNC(I313*H313,2)</f>
        <v>30.47</v>
      </c>
      <c r="M313">
        <v>33.119999999999997</v>
      </c>
    </row>
    <row r="314" spans="1:13" ht="24" customHeight="1" x14ac:dyDescent="0.2">
      <c r="A314" s="238" t="s">
        <v>2126</v>
      </c>
      <c r="B314" s="191" t="s">
        <v>2156</v>
      </c>
      <c r="C314" s="190" t="s">
        <v>15</v>
      </c>
      <c r="D314" s="190" t="s">
        <v>2157</v>
      </c>
      <c r="E314" s="426" t="s">
        <v>2129</v>
      </c>
      <c r="F314" s="426"/>
      <c r="G314" s="192" t="s">
        <v>39</v>
      </c>
      <c r="H314" s="193">
        <v>2.5659999999999998</v>
      </c>
      <c r="I314" s="189">
        <f>(M314*$M$13)</f>
        <v>11.8772</v>
      </c>
      <c r="J314" s="219">
        <f>TRUNC(I314*H314,2)</f>
        <v>30.47</v>
      </c>
      <c r="M314">
        <v>12.91</v>
      </c>
    </row>
    <row r="315" spans="1:13" x14ac:dyDescent="0.2">
      <c r="A315" s="239"/>
      <c r="B315" s="195"/>
      <c r="C315" s="195"/>
      <c r="D315" s="195"/>
      <c r="E315" s="195" t="s">
        <v>3847</v>
      </c>
      <c r="F315" s="196">
        <v>33.119999999999997</v>
      </c>
      <c r="G315" s="195" t="s">
        <v>3848</v>
      </c>
      <c r="H315" s="196">
        <v>0</v>
      </c>
      <c r="I315" s="196">
        <v>33.119999999999997</v>
      </c>
      <c r="J315" s="220"/>
      <c r="M315">
        <v>33.119999999999997</v>
      </c>
    </row>
    <row r="316" spans="1:13" ht="25.5" x14ac:dyDescent="0.2">
      <c r="A316" s="239"/>
      <c r="B316" s="195"/>
      <c r="C316" s="195"/>
      <c r="D316" s="195"/>
      <c r="E316" s="195" t="s">
        <v>3849</v>
      </c>
      <c r="F316" s="196">
        <v>0</v>
      </c>
      <c r="G316" s="195"/>
      <c r="H316" s="195" t="s">
        <v>3850</v>
      </c>
      <c r="I316" s="196">
        <v>33.119999999999997</v>
      </c>
      <c r="J316" s="220"/>
      <c r="M316">
        <v>33.119999999999997</v>
      </c>
    </row>
    <row r="317" spans="1:13" ht="30" customHeight="1" x14ac:dyDescent="0.2">
      <c r="A317" s="240"/>
      <c r="B317" s="197"/>
      <c r="C317" s="197"/>
      <c r="D317" s="197"/>
      <c r="E317" s="197"/>
      <c r="F317" s="197"/>
      <c r="G317" s="197" t="s">
        <v>3851</v>
      </c>
      <c r="H317" s="198">
        <v>21.08</v>
      </c>
      <c r="I317" s="199">
        <v>698.16</v>
      </c>
      <c r="J317" s="220"/>
      <c r="M317">
        <v>698.16</v>
      </c>
    </row>
    <row r="318" spans="1:13" ht="0.95" customHeight="1" x14ac:dyDescent="0.2">
      <c r="A318" s="237"/>
      <c r="B318" s="185"/>
      <c r="C318" s="185"/>
      <c r="D318" s="185"/>
      <c r="E318" s="185"/>
      <c r="F318" s="185"/>
      <c r="G318" s="185"/>
      <c r="H318" s="185"/>
      <c r="I318" s="185"/>
      <c r="J318" s="220"/>
    </row>
    <row r="319" spans="1:13" ht="18" customHeight="1" x14ac:dyDescent="0.2">
      <c r="A319" s="236" t="s">
        <v>91</v>
      </c>
      <c r="B319" s="183" t="s">
        <v>2</v>
      </c>
      <c r="C319" s="182" t="s">
        <v>3</v>
      </c>
      <c r="D319" s="182" t="s">
        <v>4</v>
      </c>
      <c r="E319" s="419" t="s">
        <v>2100</v>
      </c>
      <c r="F319" s="419"/>
      <c r="G319" s="184" t="s">
        <v>5</v>
      </c>
      <c r="H319" s="183" t="s">
        <v>6</v>
      </c>
      <c r="I319" s="183" t="s">
        <v>7</v>
      </c>
      <c r="J319" s="218" t="s">
        <v>8</v>
      </c>
      <c r="K319" s="229">
        <f>J321</f>
        <v>20.190000000000001</v>
      </c>
      <c r="L319" s="229">
        <v>0</v>
      </c>
      <c r="M319" t="s">
        <v>7</v>
      </c>
    </row>
    <row r="320" spans="1:13" ht="24" customHeight="1" x14ac:dyDescent="0.2">
      <c r="A320" s="237" t="s">
        <v>2125</v>
      </c>
      <c r="B320" s="186" t="s">
        <v>69</v>
      </c>
      <c r="C320" s="185" t="s">
        <v>15</v>
      </c>
      <c r="D320" s="185" t="s">
        <v>70</v>
      </c>
      <c r="E320" s="425">
        <v>4</v>
      </c>
      <c r="F320" s="425"/>
      <c r="G320" s="187" t="s">
        <v>50</v>
      </c>
      <c r="H320" s="188">
        <v>1</v>
      </c>
      <c r="I320" s="189">
        <f>(M320*$M$13)</f>
        <v>20.184800000000003</v>
      </c>
      <c r="J320" s="231">
        <f>TRUNC(I320*H320,2)</f>
        <v>20.18</v>
      </c>
      <c r="M320">
        <v>21.94</v>
      </c>
    </row>
    <row r="321" spans="1:13" ht="24" customHeight="1" x14ac:dyDescent="0.2">
      <c r="A321" s="238" t="s">
        <v>2126</v>
      </c>
      <c r="B321" s="191" t="s">
        <v>2156</v>
      </c>
      <c r="C321" s="190" t="s">
        <v>15</v>
      </c>
      <c r="D321" s="190" t="s">
        <v>2157</v>
      </c>
      <c r="E321" s="426" t="s">
        <v>2129</v>
      </c>
      <c r="F321" s="426"/>
      <c r="G321" s="192" t="s">
        <v>39</v>
      </c>
      <c r="H321" s="193">
        <v>1.7</v>
      </c>
      <c r="I321" s="189">
        <f>(M321*$M$13)</f>
        <v>11.8772</v>
      </c>
      <c r="J321" s="219">
        <f>TRUNC(I321*H321,2)</f>
        <v>20.190000000000001</v>
      </c>
      <c r="M321">
        <v>12.91</v>
      </c>
    </row>
    <row r="322" spans="1:13" x14ac:dyDescent="0.2">
      <c r="A322" s="239"/>
      <c r="B322" s="195"/>
      <c r="C322" s="195"/>
      <c r="D322" s="195"/>
      <c r="E322" s="195" t="s">
        <v>3847</v>
      </c>
      <c r="F322" s="196">
        <v>21.94</v>
      </c>
      <c r="G322" s="195" t="s">
        <v>3848</v>
      </c>
      <c r="H322" s="196">
        <v>0</v>
      </c>
      <c r="I322" s="196">
        <v>21.94</v>
      </c>
      <c r="J322" s="220"/>
      <c r="M322">
        <v>21.94</v>
      </c>
    </row>
    <row r="323" spans="1:13" ht="25.5" x14ac:dyDescent="0.2">
      <c r="A323" s="239"/>
      <c r="B323" s="195"/>
      <c r="C323" s="195"/>
      <c r="D323" s="195"/>
      <c r="E323" s="195" t="s">
        <v>3849</v>
      </c>
      <c r="F323" s="196">
        <v>0</v>
      </c>
      <c r="G323" s="195"/>
      <c r="H323" s="195" t="s">
        <v>3850</v>
      </c>
      <c r="I323" s="196">
        <v>21.94</v>
      </c>
      <c r="J323" s="220"/>
      <c r="M323">
        <v>21.94</v>
      </c>
    </row>
    <row r="324" spans="1:13" ht="30" customHeight="1" x14ac:dyDescent="0.2">
      <c r="A324" s="240"/>
      <c r="B324" s="197"/>
      <c r="C324" s="197"/>
      <c r="D324" s="197"/>
      <c r="E324" s="197"/>
      <c r="F324" s="197"/>
      <c r="G324" s="197" t="s">
        <v>3851</v>
      </c>
      <c r="H324" s="198">
        <v>21.08</v>
      </c>
      <c r="I324" s="199">
        <v>462.49</v>
      </c>
      <c r="J324" s="220"/>
      <c r="M324">
        <v>462.49</v>
      </c>
    </row>
    <row r="325" spans="1:13" ht="0.95" customHeight="1" x14ac:dyDescent="0.2">
      <c r="A325" s="237"/>
      <c r="B325" s="185"/>
      <c r="C325" s="185"/>
      <c r="D325" s="185"/>
      <c r="E325" s="185"/>
      <c r="F325" s="185"/>
      <c r="G325" s="185"/>
      <c r="H325" s="185"/>
      <c r="I325" s="185"/>
      <c r="J325" s="220"/>
    </row>
    <row r="326" spans="1:13" ht="24" customHeight="1" x14ac:dyDescent="0.2">
      <c r="A326" s="242" t="s">
        <v>92</v>
      </c>
      <c r="B326" s="24"/>
      <c r="C326" s="24"/>
      <c r="D326" s="23" t="s">
        <v>93</v>
      </c>
      <c r="E326" s="24"/>
      <c r="F326" s="428"/>
      <c r="G326" s="428"/>
      <c r="H326" s="24"/>
      <c r="I326" s="24"/>
      <c r="J326" s="210"/>
    </row>
    <row r="327" spans="1:13" ht="24" customHeight="1" x14ac:dyDescent="0.2">
      <c r="A327" s="243" t="s">
        <v>94</v>
      </c>
      <c r="B327" s="28"/>
      <c r="C327" s="28"/>
      <c r="D327" s="27" t="s">
        <v>95</v>
      </c>
      <c r="E327" s="28"/>
      <c r="F327" s="429"/>
      <c r="G327" s="429"/>
      <c r="H327" s="28"/>
      <c r="I327" s="28"/>
      <c r="J327" s="211"/>
    </row>
    <row r="328" spans="1:13" ht="18" customHeight="1" x14ac:dyDescent="0.2">
      <c r="A328" s="236" t="s">
        <v>96</v>
      </c>
      <c r="B328" s="183" t="s">
        <v>2</v>
      </c>
      <c r="C328" s="182" t="s">
        <v>3</v>
      </c>
      <c r="D328" s="182" t="s">
        <v>4</v>
      </c>
      <c r="E328" s="419" t="s">
        <v>2100</v>
      </c>
      <c r="F328" s="419"/>
      <c r="G328" s="184" t="s">
        <v>5</v>
      </c>
      <c r="H328" s="183" t="s">
        <v>6</v>
      </c>
      <c r="I328" s="183" t="s">
        <v>7</v>
      </c>
      <c r="J328" s="218" t="s">
        <v>8</v>
      </c>
      <c r="K328" s="229">
        <f>J330</f>
        <v>30.47</v>
      </c>
      <c r="L328" s="229">
        <v>0</v>
      </c>
      <c r="M328" t="s">
        <v>7</v>
      </c>
    </row>
    <row r="329" spans="1:13" ht="24" customHeight="1" x14ac:dyDescent="0.2">
      <c r="A329" s="237" t="s">
        <v>2125</v>
      </c>
      <c r="B329" s="186" t="s">
        <v>72</v>
      </c>
      <c r="C329" s="185" t="s">
        <v>15</v>
      </c>
      <c r="D329" s="185" t="s">
        <v>73</v>
      </c>
      <c r="E329" s="425">
        <v>4</v>
      </c>
      <c r="F329" s="425"/>
      <c r="G329" s="187" t="s">
        <v>50</v>
      </c>
      <c r="H329" s="188">
        <v>1</v>
      </c>
      <c r="I329" s="189">
        <f>(M329*$M$13)</f>
        <v>30.470399999999998</v>
      </c>
      <c r="J329" s="231">
        <f>TRUNC(I329*H329,2)</f>
        <v>30.47</v>
      </c>
      <c r="M329">
        <v>33.119999999999997</v>
      </c>
    </row>
    <row r="330" spans="1:13" ht="24" customHeight="1" x14ac:dyDescent="0.2">
      <c r="A330" s="238" t="s">
        <v>2126</v>
      </c>
      <c r="B330" s="191" t="s">
        <v>2156</v>
      </c>
      <c r="C330" s="190" t="s">
        <v>15</v>
      </c>
      <c r="D330" s="190" t="s">
        <v>2157</v>
      </c>
      <c r="E330" s="426" t="s">
        <v>2129</v>
      </c>
      <c r="F330" s="426"/>
      <c r="G330" s="192" t="s">
        <v>39</v>
      </c>
      <c r="H330" s="193">
        <v>2.5659999999999998</v>
      </c>
      <c r="I330" s="189">
        <f>(M330*$M$13)</f>
        <v>11.8772</v>
      </c>
      <c r="J330" s="219">
        <f>TRUNC(I330*H330,2)</f>
        <v>30.47</v>
      </c>
      <c r="M330">
        <v>12.91</v>
      </c>
    </row>
    <row r="331" spans="1:13" x14ac:dyDescent="0.2">
      <c r="A331" s="239"/>
      <c r="B331" s="195"/>
      <c r="C331" s="195"/>
      <c r="D331" s="195"/>
      <c r="E331" s="195" t="s">
        <v>3847</v>
      </c>
      <c r="F331" s="196">
        <v>33.119999999999997</v>
      </c>
      <c r="G331" s="195" t="s">
        <v>3848</v>
      </c>
      <c r="H331" s="196">
        <v>0</v>
      </c>
      <c r="I331" s="196">
        <v>33.119999999999997</v>
      </c>
      <c r="J331" s="220"/>
      <c r="M331">
        <v>33.119999999999997</v>
      </c>
    </row>
    <row r="332" spans="1:13" ht="25.5" x14ac:dyDescent="0.2">
      <c r="A332" s="239"/>
      <c r="B332" s="195"/>
      <c r="C332" s="195"/>
      <c r="D332" s="195"/>
      <c r="E332" s="195" t="s">
        <v>3849</v>
      </c>
      <c r="F332" s="196">
        <v>0</v>
      </c>
      <c r="G332" s="195"/>
      <c r="H332" s="195" t="s">
        <v>3850</v>
      </c>
      <c r="I332" s="196">
        <v>33.119999999999997</v>
      </c>
      <c r="J332" s="220"/>
      <c r="M332">
        <v>33.119999999999997</v>
      </c>
    </row>
    <row r="333" spans="1:13" ht="30" customHeight="1" x14ac:dyDescent="0.2">
      <c r="A333" s="240"/>
      <c r="B333" s="197"/>
      <c r="C333" s="197"/>
      <c r="D333" s="197"/>
      <c r="E333" s="197"/>
      <c r="F333" s="197"/>
      <c r="G333" s="197" t="s">
        <v>3851</v>
      </c>
      <c r="H333" s="198">
        <v>56.42</v>
      </c>
      <c r="I333" s="199">
        <v>1868.63</v>
      </c>
      <c r="J333" s="220"/>
      <c r="M333">
        <v>1868.63</v>
      </c>
    </row>
    <row r="334" spans="1:13" ht="0.95" customHeight="1" x14ac:dyDescent="0.2">
      <c r="A334" s="237"/>
      <c r="B334" s="185"/>
      <c r="C334" s="185"/>
      <c r="D334" s="185"/>
      <c r="E334" s="185"/>
      <c r="F334" s="185"/>
      <c r="G334" s="185"/>
      <c r="H334" s="185"/>
      <c r="I334" s="185"/>
      <c r="J334" s="220"/>
    </row>
    <row r="335" spans="1:13" ht="18" customHeight="1" x14ac:dyDescent="0.2">
      <c r="A335" s="236" t="s">
        <v>97</v>
      </c>
      <c r="B335" s="183" t="s">
        <v>2</v>
      </c>
      <c r="C335" s="182" t="s">
        <v>3</v>
      </c>
      <c r="D335" s="182" t="s">
        <v>4</v>
      </c>
      <c r="E335" s="419" t="s">
        <v>2100</v>
      </c>
      <c r="F335" s="419"/>
      <c r="G335" s="184" t="s">
        <v>5</v>
      </c>
      <c r="H335" s="183" t="s">
        <v>6</v>
      </c>
      <c r="I335" s="183" t="s">
        <v>7</v>
      </c>
      <c r="J335" s="218" t="s">
        <v>8</v>
      </c>
      <c r="K335" s="229">
        <f>J337</f>
        <v>20.190000000000001</v>
      </c>
      <c r="L335" s="229">
        <v>0</v>
      </c>
      <c r="M335" t="s">
        <v>7</v>
      </c>
    </row>
    <row r="336" spans="1:13" ht="24" customHeight="1" x14ac:dyDescent="0.2">
      <c r="A336" s="237" t="s">
        <v>2125</v>
      </c>
      <c r="B336" s="186" t="s">
        <v>69</v>
      </c>
      <c r="C336" s="185" t="s">
        <v>15</v>
      </c>
      <c r="D336" s="185" t="s">
        <v>70</v>
      </c>
      <c r="E336" s="425">
        <v>4</v>
      </c>
      <c r="F336" s="425"/>
      <c r="G336" s="187" t="s">
        <v>50</v>
      </c>
      <c r="H336" s="188">
        <v>1</v>
      </c>
      <c r="I336" s="189">
        <f>(M336*$M$13)</f>
        <v>20.184800000000003</v>
      </c>
      <c r="J336" s="231">
        <f>TRUNC(I336*H336,2)</f>
        <v>20.18</v>
      </c>
      <c r="M336">
        <v>21.94</v>
      </c>
    </row>
    <row r="337" spans="1:13" ht="24" customHeight="1" x14ac:dyDescent="0.2">
      <c r="A337" s="238" t="s">
        <v>2126</v>
      </c>
      <c r="B337" s="191" t="s">
        <v>2156</v>
      </c>
      <c r="C337" s="190" t="s">
        <v>15</v>
      </c>
      <c r="D337" s="190" t="s">
        <v>2157</v>
      </c>
      <c r="E337" s="426" t="s">
        <v>2129</v>
      </c>
      <c r="F337" s="426"/>
      <c r="G337" s="192" t="s">
        <v>39</v>
      </c>
      <c r="H337" s="193">
        <v>1.7</v>
      </c>
      <c r="I337" s="189">
        <f>(M337*$M$13)</f>
        <v>11.8772</v>
      </c>
      <c r="J337" s="219">
        <f>TRUNC(I337*H337,2)</f>
        <v>20.190000000000001</v>
      </c>
      <c r="M337">
        <v>12.91</v>
      </c>
    </row>
    <row r="338" spans="1:13" x14ac:dyDescent="0.2">
      <c r="A338" s="239"/>
      <c r="B338" s="195"/>
      <c r="C338" s="195"/>
      <c r="D338" s="195"/>
      <c r="E338" s="195" t="s">
        <v>3847</v>
      </c>
      <c r="F338" s="196">
        <v>21.94</v>
      </c>
      <c r="G338" s="195" t="s">
        <v>3848</v>
      </c>
      <c r="H338" s="196">
        <v>0</v>
      </c>
      <c r="I338" s="196">
        <v>21.94</v>
      </c>
      <c r="J338" s="220"/>
      <c r="M338">
        <v>21.94</v>
      </c>
    </row>
    <row r="339" spans="1:13" ht="25.5" x14ac:dyDescent="0.2">
      <c r="A339" s="239"/>
      <c r="B339" s="195"/>
      <c r="C339" s="195"/>
      <c r="D339" s="195"/>
      <c r="E339" s="195" t="s">
        <v>3849</v>
      </c>
      <c r="F339" s="196">
        <v>0</v>
      </c>
      <c r="G339" s="195"/>
      <c r="H339" s="195" t="s">
        <v>3850</v>
      </c>
      <c r="I339" s="196">
        <v>21.94</v>
      </c>
      <c r="J339" s="220"/>
      <c r="M339">
        <v>21.94</v>
      </c>
    </row>
    <row r="340" spans="1:13" ht="30" customHeight="1" x14ac:dyDescent="0.2">
      <c r="A340" s="240"/>
      <c r="B340" s="197"/>
      <c r="C340" s="197"/>
      <c r="D340" s="197"/>
      <c r="E340" s="197"/>
      <c r="F340" s="197"/>
      <c r="G340" s="197" t="s">
        <v>3851</v>
      </c>
      <c r="H340" s="198">
        <v>56.42</v>
      </c>
      <c r="I340" s="199">
        <v>1237.8499999999999</v>
      </c>
      <c r="J340" s="220"/>
      <c r="M340">
        <v>1237.8499999999999</v>
      </c>
    </row>
    <row r="341" spans="1:13" ht="0.95" customHeight="1" x14ac:dyDescent="0.2">
      <c r="A341" s="237"/>
      <c r="B341" s="185"/>
      <c r="C341" s="185"/>
      <c r="D341" s="185"/>
      <c r="E341" s="185"/>
      <c r="F341" s="185"/>
      <c r="G341" s="185"/>
      <c r="H341" s="185"/>
      <c r="I341" s="185"/>
      <c r="J341" s="220"/>
    </row>
    <row r="342" spans="1:13" ht="18" customHeight="1" x14ac:dyDescent="0.2">
      <c r="A342" s="236" t="s">
        <v>3840</v>
      </c>
      <c r="B342" s="183" t="s">
        <v>2</v>
      </c>
      <c r="C342" s="182" t="s">
        <v>3</v>
      </c>
      <c r="D342" s="182" t="s">
        <v>4</v>
      </c>
      <c r="E342" s="419" t="s">
        <v>2100</v>
      </c>
      <c r="F342" s="419"/>
      <c r="G342" s="184" t="s">
        <v>5</v>
      </c>
      <c r="H342" s="183" t="s">
        <v>6</v>
      </c>
      <c r="I342" s="183" t="s">
        <v>7</v>
      </c>
      <c r="J342" s="218" t="s">
        <v>8</v>
      </c>
      <c r="K342" s="229">
        <f>J344</f>
        <v>43.35</v>
      </c>
      <c r="L342" s="229">
        <v>0</v>
      </c>
      <c r="M342" t="s">
        <v>7</v>
      </c>
    </row>
    <row r="343" spans="1:13" ht="24" customHeight="1" x14ac:dyDescent="0.2">
      <c r="A343" s="237" t="s">
        <v>2125</v>
      </c>
      <c r="B343" s="186" t="s">
        <v>3841</v>
      </c>
      <c r="C343" s="185" t="s">
        <v>15</v>
      </c>
      <c r="D343" s="185" t="s">
        <v>3842</v>
      </c>
      <c r="E343" s="425">
        <v>4</v>
      </c>
      <c r="F343" s="425"/>
      <c r="G343" s="187" t="s">
        <v>50</v>
      </c>
      <c r="H343" s="188">
        <v>1</v>
      </c>
      <c r="I343" s="189">
        <f>(M343*$M$13)</f>
        <v>43.3504</v>
      </c>
      <c r="J343" s="231">
        <f>TRUNC(I343*H343,2)</f>
        <v>43.35</v>
      </c>
      <c r="M343">
        <v>47.12</v>
      </c>
    </row>
    <row r="344" spans="1:13" ht="24" customHeight="1" x14ac:dyDescent="0.2">
      <c r="A344" s="238" t="s">
        <v>2126</v>
      </c>
      <c r="B344" s="191" t="s">
        <v>2156</v>
      </c>
      <c r="C344" s="190" t="s">
        <v>15</v>
      </c>
      <c r="D344" s="190" t="s">
        <v>2157</v>
      </c>
      <c r="E344" s="426" t="s">
        <v>2129</v>
      </c>
      <c r="F344" s="426"/>
      <c r="G344" s="192" t="s">
        <v>39</v>
      </c>
      <c r="H344" s="193">
        <v>3.65</v>
      </c>
      <c r="I344" s="189">
        <f>(M344*$M$13)</f>
        <v>11.8772</v>
      </c>
      <c r="J344" s="219">
        <f>TRUNC(I344*H344,2)</f>
        <v>43.35</v>
      </c>
      <c r="M344">
        <v>12.91</v>
      </c>
    </row>
    <row r="345" spans="1:13" x14ac:dyDescent="0.2">
      <c r="A345" s="239"/>
      <c r="B345" s="195"/>
      <c r="C345" s="195"/>
      <c r="D345" s="195"/>
      <c r="E345" s="195" t="s">
        <v>3847</v>
      </c>
      <c r="F345" s="196">
        <v>47.12</v>
      </c>
      <c r="G345" s="195" t="s">
        <v>3848</v>
      </c>
      <c r="H345" s="196">
        <v>0</v>
      </c>
      <c r="I345" s="196">
        <v>47.12</v>
      </c>
      <c r="J345" s="220"/>
      <c r="M345">
        <v>47.12</v>
      </c>
    </row>
    <row r="346" spans="1:13" ht="25.5" x14ac:dyDescent="0.2">
      <c r="A346" s="239"/>
      <c r="B346" s="195"/>
      <c r="C346" s="195"/>
      <c r="D346" s="195"/>
      <c r="E346" s="195" t="s">
        <v>3849</v>
      </c>
      <c r="F346" s="196">
        <v>0</v>
      </c>
      <c r="G346" s="195"/>
      <c r="H346" s="195" t="s">
        <v>3850</v>
      </c>
      <c r="I346" s="196">
        <v>47.12</v>
      </c>
      <c r="J346" s="220"/>
      <c r="M346">
        <v>47.12</v>
      </c>
    </row>
    <row r="347" spans="1:13" ht="30" customHeight="1" x14ac:dyDescent="0.2">
      <c r="A347" s="240"/>
      <c r="B347" s="197"/>
      <c r="C347" s="197"/>
      <c r="D347" s="197"/>
      <c r="E347" s="197"/>
      <c r="F347" s="197"/>
      <c r="G347" s="197" t="s">
        <v>3851</v>
      </c>
      <c r="H347" s="198">
        <v>7</v>
      </c>
      <c r="I347" s="199">
        <v>329.84</v>
      </c>
      <c r="J347" s="220"/>
      <c r="M347">
        <v>329.84</v>
      </c>
    </row>
    <row r="348" spans="1:13" ht="0.95" customHeight="1" x14ac:dyDescent="0.2">
      <c r="A348" s="237"/>
      <c r="B348" s="185"/>
      <c r="C348" s="185"/>
      <c r="D348" s="185"/>
      <c r="E348" s="185"/>
      <c r="F348" s="185"/>
      <c r="G348" s="185"/>
      <c r="H348" s="185"/>
      <c r="I348" s="185"/>
      <c r="J348" s="220"/>
    </row>
    <row r="349" spans="1:13" ht="24" customHeight="1" x14ac:dyDescent="0.2">
      <c r="A349" s="242" t="s">
        <v>98</v>
      </c>
      <c r="B349" s="24"/>
      <c r="C349" s="24"/>
      <c r="D349" s="23" t="s">
        <v>99</v>
      </c>
      <c r="E349" s="24"/>
      <c r="F349" s="428"/>
      <c r="G349" s="428"/>
      <c r="H349" s="24"/>
      <c r="I349" s="24"/>
      <c r="J349" s="210"/>
    </row>
    <row r="350" spans="1:13" ht="24" customHeight="1" x14ac:dyDescent="0.2">
      <c r="A350" s="243" t="s">
        <v>100</v>
      </c>
      <c r="B350" s="28"/>
      <c r="C350" s="28"/>
      <c r="D350" s="27" t="s">
        <v>101</v>
      </c>
      <c r="E350" s="28"/>
      <c r="F350" s="429"/>
      <c r="G350" s="429"/>
      <c r="H350" s="28"/>
      <c r="I350" s="28"/>
      <c r="J350" s="211"/>
    </row>
    <row r="351" spans="1:13" ht="18" customHeight="1" x14ac:dyDescent="0.2">
      <c r="A351" s="236" t="s">
        <v>102</v>
      </c>
      <c r="B351" s="183" t="s">
        <v>2</v>
      </c>
      <c r="C351" s="182" t="s">
        <v>3</v>
      </c>
      <c r="D351" s="182" t="s">
        <v>4</v>
      </c>
      <c r="E351" s="419" t="s">
        <v>2100</v>
      </c>
      <c r="F351" s="419"/>
      <c r="G351" s="184" t="s">
        <v>5</v>
      </c>
      <c r="H351" s="183" t="s">
        <v>6</v>
      </c>
      <c r="I351" s="183" t="s">
        <v>7</v>
      </c>
      <c r="J351" s="218" t="s">
        <v>8</v>
      </c>
      <c r="K351" s="229">
        <v>0</v>
      </c>
      <c r="L351" s="229">
        <f>J353</f>
        <v>1.26</v>
      </c>
      <c r="M351" t="s">
        <v>7</v>
      </c>
    </row>
    <row r="352" spans="1:13" ht="24" customHeight="1" x14ac:dyDescent="0.2">
      <c r="A352" s="237" t="s">
        <v>2125</v>
      </c>
      <c r="B352" s="186" t="s">
        <v>104</v>
      </c>
      <c r="C352" s="185" t="s">
        <v>15</v>
      </c>
      <c r="D352" s="185" t="s">
        <v>105</v>
      </c>
      <c r="E352" s="425">
        <v>4</v>
      </c>
      <c r="F352" s="425"/>
      <c r="G352" s="187" t="s">
        <v>50</v>
      </c>
      <c r="H352" s="188">
        <v>1</v>
      </c>
      <c r="I352" s="189">
        <f>(M352*$M$13)</f>
        <v>1.2696000000000001</v>
      </c>
      <c r="J352" s="231">
        <f>TRUNC(I352*H352,2)</f>
        <v>1.26</v>
      </c>
      <c r="M352">
        <v>1.38</v>
      </c>
    </row>
    <row r="353" spans="1:13" ht="24" customHeight="1" x14ac:dyDescent="0.2">
      <c r="A353" s="238" t="s">
        <v>2126</v>
      </c>
      <c r="B353" s="191" t="s">
        <v>2434</v>
      </c>
      <c r="C353" s="190" t="s">
        <v>15</v>
      </c>
      <c r="D353" s="190" t="s">
        <v>2435</v>
      </c>
      <c r="E353" s="426" t="s">
        <v>2119</v>
      </c>
      <c r="F353" s="426"/>
      <c r="G353" s="192" t="s">
        <v>50</v>
      </c>
      <c r="H353" s="193">
        <v>1</v>
      </c>
      <c r="I353" s="189">
        <f>(M353*$M$13)</f>
        <v>1.2696000000000001</v>
      </c>
      <c r="J353" s="219">
        <f>TRUNC(I353*H353,2)</f>
        <v>1.26</v>
      </c>
      <c r="M353">
        <v>1.38</v>
      </c>
    </row>
    <row r="354" spans="1:13" x14ac:dyDescent="0.2">
      <c r="A354" s="239"/>
      <c r="B354" s="195"/>
      <c r="C354" s="195"/>
      <c r="D354" s="195"/>
      <c r="E354" s="195" t="s">
        <v>3847</v>
      </c>
      <c r="F354" s="196">
        <v>0</v>
      </c>
      <c r="G354" s="195" t="s">
        <v>3848</v>
      </c>
      <c r="H354" s="196">
        <v>0</v>
      </c>
      <c r="I354" s="196">
        <v>0</v>
      </c>
      <c r="J354" s="220"/>
      <c r="M354">
        <v>0</v>
      </c>
    </row>
    <row r="355" spans="1:13" ht="25.5" x14ac:dyDescent="0.2">
      <c r="A355" s="239"/>
      <c r="B355" s="195"/>
      <c r="C355" s="195"/>
      <c r="D355" s="195"/>
      <c r="E355" s="195" t="s">
        <v>3849</v>
      </c>
      <c r="F355" s="196">
        <v>0</v>
      </c>
      <c r="G355" s="195"/>
      <c r="H355" s="195" t="s">
        <v>3850</v>
      </c>
      <c r="I355" s="196">
        <v>1.38</v>
      </c>
      <c r="J355" s="220"/>
      <c r="M355">
        <v>1.38</v>
      </c>
    </row>
    <row r="356" spans="1:13" ht="30" customHeight="1" x14ac:dyDescent="0.2">
      <c r="A356" s="240"/>
      <c r="B356" s="197"/>
      <c r="C356" s="197"/>
      <c r="D356" s="197"/>
      <c r="E356" s="197"/>
      <c r="F356" s="197"/>
      <c r="G356" s="197" t="s">
        <v>3851</v>
      </c>
      <c r="H356" s="198">
        <v>2373.44</v>
      </c>
      <c r="I356" s="199">
        <v>3275.34</v>
      </c>
      <c r="J356" s="220"/>
      <c r="M356">
        <v>3275.34</v>
      </c>
    </row>
    <row r="357" spans="1:13" ht="0.95" customHeight="1" x14ac:dyDescent="0.2">
      <c r="A357" s="237"/>
      <c r="B357" s="185"/>
      <c r="C357" s="185"/>
      <c r="D357" s="185"/>
      <c r="E357" s="185"/>
      <c r="F357" s="185"/>
      <c r="G357" s="185"/>
      <c r="H357" s="185"/>
      <c r="I357" s="185"/>
      <c r="J357" s="220"/>
    </row>
    <row r="358" spans="1:13" ht="18" customHeight="1" x14ac:dyDescent="0.2">
      <c r="A358" s="236" t="s">
        <v>103</v>
      </c>
      <c r="B358" s="183" t="s">
        <v>2</v>
      </c>
      <c r="C358" s="182" t="s">
        <v>3</v>
      </c>
      <c r="D358" s="182" t="s">
        <v>4</v>
      </c>
      <c r="E358" s="419" t="s">
        <v>2100</v>
      </c>
      <c r="F358" s="419"/>
      <c r="G358" s="184" t="s">
        <v>5</v>
      </c>
      <c r="H358" s="183" t="s">
        <v>6</v>
      </c>
      <c r="I358" s="183" t="s">
        <v>7</v>
      </c>
      <c r="J358" s="218" t="s">
        <v>8</v>
      </c>
      <c r="K358" s="229">
        <v>0</v>
      </c>
      <c r="L358" s="229">
        <f>J360</f>
        <v>1.76</v>
      </c>
      <c r="M358" t="s">
        <v>7</v>
      </c>
    </row>
    <row r="359" spans="1:13" ht="24" customHeight="1" x14ac:dyDescent="0.2">
      <c r="A359" s="237" t="s">
        <v>2125</v>
      </c>
      <c r="B359" s="186" t="s">
        <v>107</v>
      </c>
      <c r="C359" s="185" t="s">
        <v>15</v>
      </c>
      <c r="D359" s="185" t="s">
        <v>108</v>
      </c>
      <c r="E359" s="425">
        <v>4</v>
      </c>
      <c r="F359" s="425"/>
      <c r="G359" s="187" t="s">
        <v>50</v>
      </c>
      <c r="H359" s="188">
        <v>1</v>
      </c>
      <c r="I359" s="189">
        <f>(M359*$M$13)</f>
        <v>1.7664</v>
      </c>
      <c r="J359" s="231">
        <f>TRUNC(I359*H359,2)</f>
        <v>1.76</v>
      </c>
      <c r="M359">
        <v>1.92</v>
      </c>
    </row>
    <row r="360" spans="1:13" ht="24" customHeight="1" x14ac:dyDescent="0.2">
      <c r="A360" s="238" t="s">
        <v>2126</v>
      </c>
      <c r="B360" s="191" t="s">
        <v>2436</v>
      </c>
      <c r="C360" s="190" t="s">
        <v>15</v>
      </c>
      <c r="D360" s="190" t="s">
        <v>2437</v>
      </c>
      <c r="E360" s="426" t="s">
        <v>2119</v>
      </c>
      <c r="F360" s="426"/>
      <c r="G360" s="192" t="s">
        <v>50</v>
      </c>
      <c r="H360" s="193">
        <v>1</v>
      </c>
      <c r="I360" s="189">
        <f>(M360*$M$13)</f>
        <v>1.7664</v>
      </c>
      <c r="J360" s="219">
        <f>TRUNC(I360*H360,2)</f>
        <v>1.76</v>
      </c>
      <c r="M360">
        <v>1.92</v>
      </c>
    </row>
    <row r="361" spans="1:13" x14ac:dyDescent="0.2">
      <c r="A361" s="239"/>
      <c r="B361" s="195"/>
      <c r="C361" s="195"/>
      <c r="D361" s="195"/>
      <c r="E361" s="195" t="s">
        <v>3847</v>
      </c>
      <c r="F361" s="196">
        <v>0</v>
      </c>
      <c r="G361" s="195" t="s">
        <v>3848</v>
      </c>
      <c r="H361" s="196">
        <v>0</v>
      </c>
      <c r="I361" s="196">
        <v>0</v>
      </c>
      <c r="J361" s="220"/>
      <c r="M361">
        <v>0</v>
      </c>
    </row>
    <row r="362" spans="1:13" ht="25.5" x14ac:dyDescent="0.2">
      <c r="A362" s="239"/>
      <c r="B362" s="195"/>
      <c r="C362" s="195"/>
      <c r="D362" s="195"/>
      <c r="E362" s="195" t="s">
        <v>3849</v>
      </c>
      <c r="F362" s="196">
        <v>0</v>
      </c>
      <c r="G362" s="195"/>
      <c r="H362" s="195" t="s">
        <v>3850</v>
      </c>
      <c r="I362" s="196">
        <v>1.92</v>
      </c>
      <c r="J362" s="220"/>
      <c r="M362">
        <v>1.92</v>
      </c>
    </row>
    <row r="363" spans="1:13" ht="30" customHeight="1" x14ac:dyDescent="0.2">
      <c r="A363" s="240"/>
      <c r="B363" s="197"/>
      <c r="C363" s="197"/>
      <c r="D363" s="197"/>
      <c r="E363" s="197"/>
      <c r="F363" s="197"/>
      <c r="G363" s="197" t="s">
        <v>3851</v>
      </c>
      <c r="H363" s="198">
        <v>1780.08</v>
      </c>
      <c r="I363" s="199">
        <v>3417.75</v>
      </c>
      <c r="J363" s="220"/>
      <c r="M363">
        <v>3417.75</v>
      </c>
    </row>
    <row r="364" spans="1:13" ht="0.95" customHeight="1" x14ac:dyDescent="0.2">
      <c r="A364" s="237"/>
      <c r="B364" s="185"/>
      <c r="C364" s="185"/>
      <c r="D364" s="185"/>
      <c r="E364" s="185"/>
      <c r="F364" s="185"/>
      <c r="G364" s="185"/>
      <c r="H364" s="185"/>
      <c r="I364" s="185"/>
      <c r="J364" s="220"/>
    </row>
    <row r="365" spans="1:13" ht="18" customHeight="1" x14ac:dyDescent="0.2">
      <c r="A365" s="236" t="s">
        <v>106</v>
      </c>
      <c r="B365" s="183" t="s">
        <v>2</v>
      </c>
      <c r="C365" s="182" t="s">
        <v>3</v>
      </c>
      <c r="D365" s="182" t="s">
        <v>4</v>
      </c>
      <c r="E365" s="419" t="s">
        <v>2100</v>
      </c>
      <c r="F365" s="419"/>
      <c r="G365" s="184" t="s">
        <v>5</v>
      </c>
      <c r="H365" s="183" t="s">
        <v>6</v>
      </c>
      <c r="I365" s="183" t="s">
        <v>7</v>
      </c>
      <c r="J365" s="218" t="s">
        <v>8</v>
      </c>
      <c r="K365" s="229">
        <f>J367+J368</f>
        <v>2.3600000000000003</v>
      </c>
      <c r="L365" s="229">
        <v>0</v>
      </c>
      <c r="M365" t="s">
        <v>7</v>
      </c>
    </row>
    <row r="366" spans="1:13" ht="26.1" customHeight="1" x14ac:dyDescent="0.2">
      <c r="A366" s="237" t="s">
        <v>2125</v>
      </c>
      <c r="B366" s="186" t="s">
        <v>111</v>
      </c>
      <c r="C366" s="185" t="s">
        <v>15</v>
      </c>
      <c r="D366" s="185" t="s">
        <v>112</v>
      </c>
      <c r="E366" s="425">
        <v>4</v>
      </c>
      <c r="F366" s="425"/>
      <c r="G366" s="187" t="s">
        <v>17</v>
      </c>
      <c r="H366" s="188">
        <v>1</v>
      </c>
      <c r="I366" s="189">
        <f>(M366*$M$13)</f>
        <v>2.3643999999999998</v>
      </c>
      <c r="J366" s="231">
        <f>TRUNC(I366*H366,2)</f>
        <v>2.36</v>
      </c>
      <c r="M366">
        <v>2.57</v>
      </c>
    </row>
    <row r="367" spans="1:13" ht="24" customHeight="1" x14ac:dyDescent="0.2">
      <c r="A367" s="238" t="s">
        <v>2126</v>
      </c>
      <c r="B367" s="191" t="s">
        <v>2152</v>
      </c>
      <c r="C367" s="190" t="s">
        <v>15</v>
      </c>
      <c r="D367" s="190" t="s">
        <v>2153</v>
      </c>
      <c r="E367" s="426" t="s">
        <v>2129</v>
      </c>
      <c r="F367" s="426"/>
      <c r="G367" s="192" t="s">
        <v>39</v>
      </c>
      <c r="H367" s="193">
        <v>6.7400000000000002E-2</v>
      </c>
      <c r="I367" s="189">
        <f>(M367*$M$13)</f>
        <v>19.136000000000003</v>
      </c>
      <c r="J367" s="219">
        <f>TRUNC(I367*H367,2)</f>
        <v>1.28</v>
      </c>
      <c r="M367">
        <v>20.8</v>
      </c>
    </row>
    <row r="368" spans="1:13" ht="24" customHeight="1" x14ac:dyDescent="0.2">
      <c r="A368" s="238" t="s">
        <v>2126</v>
      </c>
      <c r="B368" s="191" t="s">
        <v>2156</v>
      </c>
      <c r="C368" s="190" t="s">
        <v>15</v>
      </c>
      <c r="D368" s="190" t="s">
        <v>2157</v>
      </c>
      <c r="E368" s="426" t="s">
        <v>2129</v>
      </c>
      <c r="F368" s="426"/>
      <c r="G368" s="192" t="s">
        <v>39</v>
      </c>
      <c r="H368" s="193">
        <v>9.1300000000000006E-2</v>
      </c>
      <c r="I368" s="189">
        <f>(M368*$M$13)</f>
        <v>11.8772</v>
      </c>
      <c r="J368" s="219">
        <f>TRUNC(I368*H368,2)</f>
        <v>1.08</v>
      </c>
      <c r="M368">
        <v>12.91</v>
      </c>
    </row>
    <row r="369" spans="1:13" x14ac:dyDescent="0.2">
      <c r="A369" s="239"/>
      <c r="B369" s="195"/>
      <c r="C369" s="195"/>
      <c r="D369" s="195"/>
      <c r="E369" s="195" t="s">
        <v>3847</v>
      </c>
      <c r="F369" s="196">
        <v>2.57</v>
      </c>
      <c r="G369" s="195" t="s">
        <v>3848</v>
      </c>
      <c r="H369" s="196">
        <v>0</v>
      </c>
      <c r="I369" s="196">
        <v>2.57</v>
      </c>
      <c r="J369" s="220"/>
      <c r="M369">
        <v>2.57</v>
      </c>
    </row>
    <row r="370" spans="1:13" ht="25.5" x14ac:dyDescent="0.2">
      <c r="A370" s="239"/>
      <c r="B370" s="195"/>
      <c r="C370" s="195"/>
      <c r="D370" s="195"/>
      <c r="E370" s="195" t="s">
        <v>3849</v>
      </c>
      <c r="F370" s="196">
        <v>0</v>
      </c>
      <c r="G370" s="195"/>
      <c r="H370" s="195" t="s">
        <v>3850</v>
      </c>
      <c r="I370" s="196">
        <v>2.57</v>
      </c>
      <c r="J370" s="220"/>
      <c r="M370">
        <v>2.57</v>
      </c>
    </row>
    <row r="371" spans="1:13" ht="30" customHeight="1" x14ac:dyDescent="0.2">
      <c r="A371" s="240"/>
      <c r="B371" s="197"/>
      <c r="C371" s="197"/>
      <c r="D371" s="197"/>
      <c r="E371" s="197"/>
      <c r="F371" s="197"/>
      <c r="G371" s="197" t="s">
        <v>3851</v>
      </c>
      <c r="H371" s="198">
        <v>2535.73</v>
      </c>
      <c r="I371" s="199">
        <v>6516.82</v>
      </c>
      <c r="J371" s="220"/>
      <c r="M371">
        <v>6516.82</v>
      </c>
    </row>
    <row r="372" spans="1:13" ht="0.95" customHeight="1" x14ac:dyDescent="0.2">
      <c r="A372" s="237"/>
      <c r="B372" s="185"/>
      <c r="C372" s="185"/>
      <c r="D372" s="185"/>
      <c r="E372" s="185"/>
      <c r="F372" s="185"/>
      <c r="G372" s="185"/>
      <c r="H372" s="185"/>
      <c r="I372" s="185"/>
      <c r="J372" s="220"/>
    </row>
    <row r="373" spans="1:13" ht="18" customHeight="1" x14ac:dyDescent="0.2">
      <c r="A373" s="236" t="s">
        <v>109</v>
      </c>
      <c r="B373" s="183" t="s">
        <v>2</v>
      </c>
      <c r="C373" s="182" t="s">
        <v>3</v>
      </c>
      <c r="D373" s="182" t="s">
        <v>4</v>
      </c>
      <c r="E373" s="419" t="s">
        <v>2100</v>
      </c>
      <c r="F373" s="419"/>
      <c r="G373" s="184" t="s">
        <v>5</v>
      </c>
      <c r="H373" s="183" t="s">
        <v>6</v>
      </c>
      <c r="I373" s="183" t="s">
        <v>7</v>
      </c>
      <c r="J373" s="218" t="s">
        <v>8</v>
      </c>
      <c r="K373" s="229">
        <v>0</v>
      </c>
      <c r="L373" s="229">
        <f>J375</f>
        <v>1.72</v>
      </c>
      <c r="M373" t="s">
        <v>7</v>
      </c>
    </row>
    <row r="374" spans="1:13" ht="24" customHeight="1" x14ac:dyDescent="0.2">
      <c r="A374" s="237" t="s">
        <v>2125</v>
      </c>
      <c r="B374" s="186" t="s">
        <v>113</v>
      </c>
      <c r="C374" s="185" t="s">
        <v>15</v>
      </c>
      <c r="D374" s="185" t="s">
        <v>114</v>
      </c>
      <c r="E374" s="425">
        <v>4</v>
      </c>
      <c r="F374" s="425"/>
      <c r="G374" s="187" t="s">
        <v>50</v>
      </c>
      <c r="H374" s="188">
        <v>1</v>
      </c>
      <c r="I374" s="189">
        <f>(M374*$M$13)</f>
        <v>1.7204000000000002</v>
      </c>
      <c r="J374" s="231">
        <f>TRUNC(I374*H374,2)</f>
        <v>1.72</v>
      </c>
      <c r="M374">
        <v>1.87</v>
      </c>
    </row>
    <row r="375" spans="1:13" ht="24" customHeight="1" x14ac:dyDescent="0.2">
      <c r="A375" s="238" t="s">
        <v>2126</v>
      </c>
      <c r="B375" s="191" t="s">
        <v>2438</v>
      </c>
      <c r="C375" s="190" t="s">
        <v>15</v>
      </c>
      <c r="D375" s="190" t="s">
        <v>2439</v>
      </c>
      <c r="E375" s="426" t="s">
        <v>2119</v>
      </c>
      <c r="F375" s="426"/>
      <c r="G375" s="192" t="s">
        <v>50</v>
      </c>
      <c r="H375" s="193">
        <v>1</v>
      </c>
      <c r="I375" s="189">
        <f>(M375*$M$13)</f>
        <v>1.7204000000000002</v>
      </c>
      <c r="J375" s="219">
        <f>TRUNC(I375*H375,2)</f>
        <v>1.72</v>
      </c>
      <c r="M375">
        <v>1.87</v>
      </c>
    </row>
    <row r="376" spans="1:13" x14ac:dyDescent="0.2">
      <c r="A376" s="239"/>
      <c r="B376" s="195"/>
      <c r="C376" s="195"/>
      <c r="D376" s="195"/>
      <c r="E376" s="195" t="s">
        <v>3847</v>
      </c>
      <c r="F376" s="196">
        <v>0</v>
      </c>
      <c r="G376" s="195" t="s">
        <v>3848</v>
      </c>
      <c r="H376" s="196">
        <v>0</v>
      </c>
      <c r="I376" s="196">
        <v>0</v>
      </c>
      <c r="J376" s="220"/>
      <c r="M376">
        <v>0</v>
      </c>
    </row>
    <row r="377" spans="1:13" ht="25.5" x14ac:dyDescent="0.2">
      <c r="A377" s="239"/>
      <c r="B377" s="195"/>
      <c r="C377" s="195"/>
      <c r="D377" s="195"/>
      <c r="E377" s="195" t="s">
        <v>3849</v>
      </c>
      <c r="F377" s="196">
        <v>0</v>
      </c>
      <c r="G377" s="195"/>
      <c r="H377" s="195" t="s">
        <v>3850</v>
      </c>
      <c r="I377" s="196">
        <v>1.87</v>
      </c>
      <c r="J377" s="220"/>
      <c r="M377">
        <v>1.87</v>
      </c>
    </row>
    <row r="378" spans="1:13" ht="30" customHeight="1" x14ac:dyDescent="0.2">
      <c r="A378" s="240"/>
      <c r="B378" s="197"/>
      <c r="C378" s="197"/>
      <c r="D378" s="197"/>
      <c r="E378" s="197"/>
      <c r="F378" s="197"/>
      <c r="G378" s="197" t="s">
        <v>3851</v>
      </c>
      <c r="H378" s="198">
        <v>2373.44</v>
      </c>
      <c r="I378" s="199">
        <v>4438.33</v>
      </c>
      <c r="J378" s="220"/>
      <c r="M378">
        <v>4438.33</v>
      </c>
    </row>
    <row r="379" spans="1:13" ht="0.95" customHeight="1" x14ac:dyDescent="0.2">
      <c r="A379" s="237"/>
      <c r="B379" s="185"/>
      <c r="C379" s="185"/>
      <c r="D379" s="185"/>
      <c r="E379" s="185"/>
      <c r="F379" s="185"/>
      <c r="G379" s="185"/>
      <c r="H379" s="185"/>
      <c r="I379" s="185"/>
      <c r="J379" s="220"/>
    </row>
    <row r="380" spans="1:13" ht="18" customHeight="1" x14ac:dyDescent="0.2">
      <c r="A380" s="236" t="s">
        <v>110</v>
      </c>
      <c r="B380" s="183" t="s">
        <v>2</v>
      </c>
      <c r="C380" s="182" t="s">
        <v>3</v>
      </c>
      <c r="D380" s="182" t="s">
        <v>4</v>
      </c>
      <c r="E380" s="419" t="s">
        <v>2100</v>
      </c>
      <c r="F380" s="419"/>
      <c r="G380" s="184" t="s">
        <v>5</v>
      </c>
      <c r="H380" s="183" t="s">
        <v>6</v>
      </c>
      <c r="I380" s="183" t="s">
        <v>7</v>
      </c>
      <c r="J380" s="218" t="s">
        <v>8</v>
      </c>
      <c r="K380" s="229">
        <v>0</v>
      </c>
      <c r="L380" s="229">
        <f>J382</f>
        <v>4.5999999999999996</v>
      </c>
      <c r="M380" t="s">
        <v>7</v>
      </c>
    </row>
    <row r="381" spans="1:13" ht="24" customHeight="1" x14ac:dyDescent="0.2">
      <c r="A381" s="237" t="s">
        <v>2125</v>
      </c>
      <c r="B381" s="186" t="s">
        <v>4647</v>
      </c>
      <c r="C381" s="185" t="s">
        <v>15</v>
      </c>
      <c r="D381" s="185" t="s">
        <v>4648</v>
      </c>
      <c r="E381" s="425">
        <v>4</v>
      </c>
      <c r="F381" s="425"/>
      <c r="G381" s="187" t="s">
        <v>50</v>
      </c>
      <c r="H381" s="188">
        <v>1</v>
      </c>
      <c r="I381" s="189">
        <f>(M381*$M$13)</f>
        <v>4.6000000000000005</v>
      </c>
      <c r="J381" s="231">
        <f>TRUNC(I381*H381,2)</f>
        <v>4.5999999999999996</v>
      </c>
      <c r="M381">
        <v>5</v>
      </c>
    </row>
    <row r="382" spans="1:13" ht="24" customHeight="1" x14ac:dyDescent="0.2">
      <c r="A382" s="238" t="s">
        <v>2126</v>
      </c>
      <c r="B382" s="191" t="s">
        <v>4903</v>
      </c>
      <c r="C382" s="190" t="s">
        <v>15</v>
      </c>
      <c r="D382" s="190" t="s">
        <v>4648</v>
      </c>
      <c r="E382" s="426" t="s">
        <v>2119</v>
      </c>
      <c r="F382" s="426"/>
      <c r="G382" s="192" t="s">
        <v>50</v>
      </c>
      <c r="H382" s="193">
        <v>1</v>
      </c>
      <c r="I382" s="189">
        <f>(M382*$M$13)</f>
        <v>4.6000000000000005</v>
      </c>
      <c r="J382" s="219">
        <f>TRUNC(I382*H382,2)</f>
        <v>4.5999999999999996</v>
      </c>
      <c r="M382">
        <v>5</v>
      </c>
    </row>
    <row r="383" spans="1:13" x14ac:dyDescent="0.2">
      <c r="A383" s="239"/>
      <c r="B383" s="195"/>
      <c r="C383" s="195"/>
      <c r="D383" s="195"/>
      <c r="E383" s="195" t="s">
        <v>3847</v>
      </c>
      <c r="F383" s="196">
        <v>0</v>
      </c>
      <c r="G383" s="195" t="s">
        <v>3848</v>
      </c>
      <c r="H383" s="196">
        <v>0</v>
      </c>
      <c r="I383" s="196">
        <v>0</v>
      </c>
      <c r="J383" s="220"/>
      <c r="M383">
        <v>0</v>
      </c>
    </row>
    <row r="384" spans="1:13" ht="25.5" x14ac:dyDescent="0.2">
      <c r="A384" s="239"/>
      <c r="B384" s="195"/>
      <c r="C384" s="195"/>
      <c r="D384" s="195"/>
      <c r="E384" s="195" t="s">
        <v>3849</v>
      </c>
      <c r="F384" s="196">
        <v>0</v>
      </c>
      <c r="G384" s="195"/>
      <c r="H384" s="195" t="s">
        <v>3850</v>
      </c>
      <c r="I384" s="196">
        <v>5</v>
      </c>
      <c r="J384" s="220"/>
      <c r="M384">
        <v>5</v>
      </c>
    </row>
    <row r="385" spans="1:13" ht="30" customHeight="1" x14ac:dyDescent="0.2">
      <c r="A385" s="240"/>
      <c r="B385" s="197"/>
      <c r="C385" s="197"/>
      <c r="D385" s="197"/>
      <c r="E385" s="197"/>
      <c r="F385" s="197"/>
      <c r="G385" s="197" t="s">
        <v>3851</v>
      </c>
      <c r="H385" s="198">
        <v>2373.44</v>
      </c>
      <c r="I385" s="199">
        <v>11867.2</v>
      </c>
      <c r="J385" s="220"/>
      <c r="M385">
        <v>11867.2</v>
      </c>
    </row>
    <row r="386" spans="1:13" ht="0.95" customHeight="1" x14ac:dyDescent="0.2">
      <c r="A386" s="237"/>
      <c r="B386" s="185"/>
      <c r="C386" s="185"/>
      <c r="D386" s="185"/>
      <c r="E386" s="185"/>
      <c r="F386" s="185"/>
      <c r="G386" s="185"/>
      <c r="H386" s="185"/>
      <c r="I386" s="185"/>
      <c r="J386" s="220"/>
    </row>
    <row r="387" spans="1:13" ht="24" customHeight="1" x14ac:dyDescent="0.2">
      <c r="A387" s="243" t="s">
        <v>115</v>
      </c>
      <c r="B387" s="28"/>
      <c r="C387" s="28"/>
      <c r="D387" s="27" t="s">
        <v>116</v>
      </c>
      <c r="E387" s="28"/>
      <c r="F387" s="429"/>
      <c r="G387" s="429"/>
      <c r="H387" s="28"/>
      <c r="I387" s="28"/>
      <c r="J387" s="211"/>
    </row>
    <row r="388" spans="1:13" ht="18" customHeight="1" x14ac:dyDescent="0.2">
      <c r="A388" s="236" t="s">
        <v>117</v>
      </c>
      <c r="B388" s="183" t="s">
        <v>2</v>
      </c>
      <c r="C388" s="182" t="s">
        <v>3</v>
      </c>
      <c r="D388" s="182" t="s">
        <v>4</v>
      </c>
      <c r="E388" s="419" t="s">
        <v>2100</v>
      </c>
      <c r="F388" s="419"/>
      <c r="G388" s="184" t="s">
        <v>5</v>
      </c>
      <c r="H388" s="183" t="s">
        <v>6</v>
      </c>
      <c r="I388" s="183" t="s">
        <v>7</v>
      </c>
      <c r="J388" s="218" t="s">
        <v>8</v>
      </c>
      <c r="K388" s="229">
        <f>J390+J391</f>
        <v>2.3600000000000003</v>
      </c>
      <c r="L388" s="229">
        <v>0</v>
      </c>
      <c r="M388" t="s">
        <v>7</v>
      </c>
    </row>
    <row r="389" spans="1:13" ht="26.1" customHeight="1" x14ac:dyDescent="0.2">
      <c r="A389" s="237" t="s">
        <v>2125</v>
      </c>
      <c r="B389" s="186" t="s">
        <v>111</v>
      </c>
      <c r="C389" s="185" t="s">
        <v>15</v>
      </c>
      <c r="D389" s="185" t="s">
        <v>112</v>
      </c>
      <c r="E389" s="425">
        <v>4</v>
      </c>
      <c r="F389" s="425"/>
      <c r="G389" s="187" t="s">
        <v>17</v>
      </c>
      <c r="H389" s="188">
        <v>1</v>
      </c>
      <c r="I389" s="189">
        <f>(M389*$M$13)</f>
        <v>2.3643999999999998</v>
      </c>
      <c r="J389" s="231">
        <f>TRUNC(I389*H389,2)</f>
        <v>2.36</v>
      </c>
      <c r="M389">
        <v>2.57</v>
      </c>
    </row>
    <row r="390" spans="1:13" ht="24" customHeight="1" x14ac:dyDescent="0.2">
      <c r="A390" s="238" t="s">
        <v>2126</v>
      </c>
      <c r="B390" s="191" t="s">
        <v>2152</v>
      </c>
      <c r="C390" s="190" t="s">
        <v>15</v>
      </c>
      <c r="D390" s="190" t="s">
        <v>2153</v>
      </c>
      <c r="E390" s="426" t="s">
        <v>2129</v>
      </c>
      <c r="F390" s="426"/>
      <c r="G390" s="192" t="s">
        <v>39</v>
      </c>
      <c r="H390" s="193">
        <v>6.7400000000000002E-2</v>
      </c>
      <c r="I390" s="189">
        <f>(M390*$M$13)</f>
        <v>19.136000000000003</v>
      </c>
      <c r="J390" s="219">
        <f>TRUNC(I390*H390,2)</f>
        <v>1.28</v>
      </c>
      <c r="M390">
        <v>20.8</v>
      </c>
    </row>
    <row r="391" spans="1:13" ht="24" customHeight="1" x14ac:dyDescent="0.2">
      <c r="A391" s="238" t="s">
        <v>2126</v>
      </c>
      <c r="B391" s="191" t="s">
        <v>2156</v>
      </c>
      <c r="C391" s="190" t="s">
        <v>15</v>
      </c>
      <c r="D391" s="190" t="s">
        <v>2157</v>
      </c>
      <c r="E391" s="426" t="s">
        <v>2129</v>
      </c>
      <c r="F391" s="426"/>
      <c r="G391" s="192" t="s">
        <v>39</v>
      </c>
      <c r="H391" s="193">
        <v>9.1300000000000006E-2</v>
      </c>
      <c r="I391" s="189">
        <f>(M391*$M$13)</f>
        <v>11.8772</v>
      </c>
      <c r="J391" s="219">
        <f>TRUNC(I391*H391,2)</f>
        <v>1.08</v>
      </c>
      <c r="M391">
        <v>12.91</v>
      </c>
    </row>
    <row r="392" spans="1:13" x14ac:dyDescent="0.2">
      <c r="A392" s="239"/>
      <c r="B392" s="195"/>
      <c r="C392" s="195"/>
      <c r="D392" s="195"/>
      <c r="E392" s="195" t="s">
        <v>3847</v>
      </c>
      <c r="F392" s="196">
        <v>2.57</v>
      </c>
      <c r="G392" s="195" t="s">
        <v>3848</v>
      </c>
      <c r="H392" s="196">
        <v>0</v>
      </c>
      <c r="I392" s="196">
        <v>2.57</v>
      </c>
      <c r="J392" s="220"/>
      <c r="M392">
        <v>2.57</v>
      </c>
    </row>
    <row r="393" spans="1:13" ht="25.5" x14ac:dyDescent="0.2">
      <c r="A393" s="239"/>
      <c r="B393" s="195"/>
      <c r="C393" s="195"/>
      <c r="D393" s="195"/>
      <c r="E393" s="195" t="s">
        <v>3849</v>
      </c>
      <c r="F393" s="196">
        <v>0</v>
      </c>
      <c r="G393" s="195"/>
      <c r="H393" s="195" t="s">
        <v>3850</v>
      </c>
      <c r="I393" s="196">
        <v>2.57</v>
      </c>
      <c r="J393" s="220"/>
      <c r="M393">
        <v>2.57</v>
      </c>
    </row>
    <row r="394" spans="1:13" ht="30" customHeight="1" x14ac:dyDescent="0.2">
      <c r="A394" s="240"/>
      <c r="B394" s="197"/>
      <c r="C394" s="197"/>
      <c r="D394" s="197"/>
      <c r="E394" s="197"/>
      <c r="F394" s="197"/>
      <c r="G394" s="197" t="s">
        <v>3851</v>
      </c>
      <c r="H394" s="198">
        <v>1085.43</v>
      </c>
      <c r="I394" s="199">
        <v>2789.55</v>
      </c>
      <c r="J394" s="220"/>
      <c r="M394">
        <v>2789.55</v>
      </c>
    </row>
    <row r="395" spans="1:13" ht="0.95" customHeight="1" x14ac:dyDescent="0.2">
      <c r="A395" s="237"/>
      <c r="B395" s="185"/>
      <c r="C395" s="185"/>
      <c r="D395" s="185"/>
      <c r="E395" s="185"/>
      <c r="F395" s="185"/>
      <c r="G395" s="185"/>
      <c r="H395" s="185"/>
      <c r="I395" s="185"/>
      <c r="J395" s="220"/>
    </row>
    <row r="396" spans="1:13" ht="18" customHeight="1" x14ac:dyDescent="0.2">
      <c r="A396" s="236" t="s">
        <v>118</v>
      </c>
      <c r="B396" s="183" t="s">
        <v>2</v>
      </c>
      <c r="C396" s="182" t="s">
        <v>3</v>
      </c>
      <c r="D396" s="182" t="s">
        <v>4</v>
      </c>
      <c r="E396" s="419" t="s">
        <v>2100</v>
      </c>
      <c r="F396" s="419"/>
      <c r="G396" s="184" t="s">
        <v>5</v>
      </c>
      <c r="H396" s="183" t="s">
        <v>6</v>
      </c>
      <c r="I396" s="183" t="s">
        <v>7</v>
      </c>
      <c r="J396" s="218" t="s">
        <v>8</v>
      </c>
      <c r="K396" s="229">
        <v>0</v>
      </c>
      <c r="L396" s="229">
        <f>J398</f>
        <v>1.76</v>
      </c>
      <c r="M396" t="s">
        <v>7</v>
      </c>
    </row>
    <row r="397" spans="1:13" ht="24" customHeight="1" x14ac:dyDescent="0.2">
      <c r="A397" s="237" t="s">
        <v>2125</v>
      </c>
      <c r="B397" s="186" t="s">
        <v>107</v>
      </c>
      <c r="C397" s="185" t="s">
        <v>15</v>
      </c>
      <c r="D397" s="185" t="s">
        <v>108</v>
      </c>
      <c r="E397" s="425">
        <v>4</v>
      </c>
      <c r="F397" s="425"/>
      <c r="G397" s="187" t="s">
        <v>50</v>
      </c>
      <c r="H397" s="188">
        <v>1</v>
      </c>
      <c r="I397" s="189">
        <f>(M397*$M$13)</f>
        <v>1.7664</v>
      </c>
      <c r="J397" s="231">
        <f>TRUNC(I397*H397,2)</f>
        <v>1.76</v>
      </c>
      <c r="M397">
        <v>1.92</v>
      </c>
    </row>
    <row r="398" spans="1:13" ht="24" customHeight="1" x14ac:dyDescent="0.2">
      <c r="A398" s="238" t="s">
        <v>2126</v>
      </c>
      <c r="B398" s="191" t="s">
        <v>2436</v>
      </c>
      <c r="C398" s="190" t="s">
        <v>15</v>
      </c>
      <c r="D398" s="190" t="s">
        <v>2437</v>
      </c>
      <c r="E398" s="426" t="s">
        <v>2119</v>
      </c>
      <c r="F398" s="426"/>
      <c r="G398" s="192" t="s">
        <v>50</v>
      </c>
      <c r="H398" s="193">
        <v>1</v>
      </c>
      <c r="I398" s="189">
        <f>(M398*$M$13)</f>
        <v>1.7664</v>
      </c>
      <c r="J398" s="219">
        <f>TRUNC(I398*H398,2)</f>
        <v>1.76</v>
      </c>
      <c r="M398">
        <v>1.92</v>
      </c>
    </row>
    <row r="399" spans="1:13" x14ac:dyDescent="0.2">
      <c r="A399" s="239"/>
      <c r="B399" s="195"/>
      <c r="C399" s="195"/>
      <c r="D399" s="195"/>
      <c r="E399" s="195" t="s">
        <v>3847</v>
      </c>
      <c r="F399" s="196">
        <v>0</v>
      </c>
      <c r="G399" s="195" t="s">
        <v>3848</v>
      </c>
      <c r="H399" s="196">
        <v>0</v>
      </c>
      <c r="I399" s="196">
        <v>0</v>
      </c>
      <c r="J399" s="220"/>
      <c r="M399">
        <v>0</v>
      </c>
    </row>
    <row r="400" spans="1:13" ht="25.5" x14ac:dyDescent="0.2">
      <c r="A400" s="239"/>
      <c r="B400" s="195"/>
      <c r="C400" s="195"/>
      <c r="D400" s="195"/>
      <c r="E400" s="195" t="s">
        <v>3849</v>
      </c>
      <c r="F400" s="196">
        <v>0</v>
      </c>
      <c r="G400" s="195"/>
      <c r="H400" s="195" t="s">
        <v>3850</v>
      </c>
      <c r="I400" s="196">
        <v>1.92</v>
      </c>
      <c r="J400" s="220"/>
      <c r="M400">
        <v>1.92</v>
      </c>
    </row>
    <row r="401" spans="1:13" ht="30" customHeight="1" x14ac:dyDescent="0.2">
      <c r="A401" s="240"/>
      <c r="B401" s="197"/>
      <c r="C401" s="197"/>
      <c r="D401" s="197"/>
      <c r="E401" s="197"/>
      <c r="F401" s="197"/>
      <c r="G401" s="197" t="s">
        <v>3851</v>
      </c>
      <c r="H401" s="198">
        <v>217.08</v>
      </c>
      <c r="I401" s="199">
        <v>416.79</v>
      </c>
      <c r="J401" s="220"/>
      <c r="M401">
        <v>416.79</v>
      </c>
    </row>
    <row r="402" spans="1:13" ht="0.95" customHeight="1" x14ac:dyDescent="0.2">
      <c r="A402" s="237"/>
      <c r="B402" s="185"/>
      <c r="C402" s="185"/>
      <c r="D402" s="185"/>
      <c r="E402" s="185"/>
      <c r="F402" s="185"/>
      <c r="G402" s="185"/>
      <c r="H402" s="185"/>
      <c r="I402" s="185"/>
      <c r="J402" s="220"/>
    </row>
    <row r="403" spans="1:13" ht="26.1" customHeight="1" x14ac:dyDescent="0.2">
      <c r="A403" s="243" t="s">
        <v>119</v>
      </c>
      <c r="B403" s="28"/>
      <c r="C403" s="28"/>
      <c r="D403" s="27" t="s">
        <v>120</v>
      </c>
      <c r="E403" s="28"/>
      <c r="F403" s="429"/>
      <c r="G403" s="429"/>
      <c r="H403" s="28"/>
      <c r="I403" s="28"/>
      <c r="J403" s="211"/>
    </row>
    <row r="404" spans="1:13" ht="18" customHeight="1" x14ac:dyDescent="0.2">
      <c r="A404" s="236" t="s">
        <v>121</v>
      </c>
      <c r="B404" s="183" t="s">
        <v>2</v>
      </c>
      <c r="C404" s="182" t="s">
        <v>3</v>
      </c>
      <c r="D404" s="182" t="s">
        <v>4</v>
      </c>
      <c r="E404" s="419" t="s">
        <v>2100</v>
      </c>
      <c r="F404" s="419"/>
      <c r="G404" s="184" t="s">
        <v>5</v>
      </c>
      <c r="H404" s="183" t="s">
        <v>6</v>
      </c>
      <c r="I404" s="183" t="s">
        <v>7</v>
      </c>
      <c r="J404" s="218" t="s">
        <v>8</v>
      </c>
      <c r="K404" s="229">
        <f>J406+J407</f>
        <v>2.3600000000000003</v>
      </c>
      <c r="L404" s="229">
        <v>0</v>
      </c>
      <c r="M404" t="s">
        <v>7</v>
      </c>
    </row>
    <row r="405" spans="1:13" ht="26.1" customHeight="1" x14ac:dyDescent="0.2">
      <c r="A405" s="237" t="s">
        <v>2125</v>
      </c>
      <c r="B405" s="186" t="s">
        <v>111</v>
      </c>
      <c r="C405" s="185" t="s">
        <v>15</v>
      </c>
      <c r="D405" s="185" t="s">
        <v>112</v>
      </c>
      <c r="E405" s="425">
        <v>4</v>
      </c>
      <c r="F405" s="425"/>
      <c r="G405" s="187" t="s">
        <v>17</v>
      </c>
      <c r="H405" s="188">
        <v>1</v>
      </c>
      <c r="I405" s="189">
        <f>(M405*$M$13)</f>
        <v>2.3643999999999998</v>
      </c>
      <c r="J405" s="231">
        <f>TRUNC(I405*H405,2)</f>
        <v>2.36</v>
      </c>
      <c r="M405">
        <v>2.57</v>
      </c>
    </row>
    <row r="406" spans="1:13" ht="24" customHeight="1" x14ac:dyDescent="0.2">
      <c r="A406" s="238" t="s">
        <v>2126</v>
      </c>
      <c r="B406" s="191" t="s">
        <v>2152</v>
      </c>
      <c r="C406" s="190" t="s">
        <v>15</v>
      </c>
      <c r="D406" s="190" t="s">
        <v>2153</v>
      </c>
      <c r="E406" s="426" t="s">
        <v>2129</v>
      </c>
      <c r="F406" s="426"/>
      <c r="G406" s="192" t="s">
        <v>39</v>
      </c>
      <c r="H406" s="193">
        <v>6.7400000000000002E-2</v>
      </c>
      <c r="I406" s="189">
        <f>(M406*$M$13)</f>
        <v>19.136000000000003</v>
      </c>
      <c r="J406" s="219">
        <f>TRUNC(I406*H406,2)</f>
        <v>1.28</v>
      </c>
      <c r="M406">
        <v>20.8</v>
      </c>
    </row>
    <row r="407" spans="1:13" ht="24" customHeight="1" x14ac:dyDescent="0.2">
      <c r="A407" s="238" t="s">
        <v>2126</v>
      </c>
      <c r="B407" s="191" t="s">
        <v>2156</v>
      </c>
      <c r="C407" s="190" t="s">
        <v>15</v>
      </c>
      <c r="D407" s="190" t="s">
        <v>2157</v>
      </c>
      <c r="E407" s="426" t="s">
        <v>2129</v>
      </c>
      <c r="F407" s="426"/>
      <c r="G407" s="192" t="s">
        <v>39</v>
      </c>
      <c r="H407" s="193">
        <v>9.1300000000000006E-2</v>
      </c>
      <c r="I407" s="189">
        <f>(M407*$M$13)</f>
        <v>11.8772</v>
      </c>
      <c r="J407" s="219">
        <f>TRUNC(I407*H407,2)</f>
        <v>1.08</v>
      </c>
      <c r="M407">
        <v>12.91</v>
      </c>
    </row>
    <row r="408" spans="1:13" x14ac:dyDescent="0.2">
      <c r="A408" s="239"/>
      <c r="B408" s="195"/>
      <c r="C408" s="195"/>
      <c r="D408" s="195"/>
      <c r="E408" s="195" t="s">
        <v>3847</v>
      </c>
      <c r="F408" s="196">
        <v>2.57</v>
      </c>
      <c r="G408" s="195" t="s">
        <v>3848</v>
      </c>
      <c r="H408" s="196">
        <v>0</v>
      </c>
      <c r="I408" s="196">
        <v>2.57</v>
      </c>
      <c r="J408" s="220"/>
      <c r="M408">
        <v>2.57</v>
      </c>
    </row>
    <row r="409" spans="1:13" ht="25.5" x14ac:dyDescent="0.2">
      <c r="A409" s="239"/>
      <c r="B409" s="195"/>
      <c r="C409" s="195"/>
      <c r="D409" s="195"/>
      <c r="E409" s="195" t="s">
        <v>3849</v>
      </c>
      <c r="F409" s="196">
        <v>0</v>
      </c>
      <c r="G409" s="195"/>
      <c r="H409" s="195" t="s">
        <v>3850</v>
      </c>
      <c r="I409" s="196">
        <v>2.57</v>
      </c>
      <c r="J409" s="220"/>
      <c r="M409">
        <v>2.57</v>
      </c>
    </row>
    <row r="410" spans="1:13" ht="30" customHeight="1" x14ac:dyDescent="0.2">
      <c r="A410" s="240"/>
      <c r="B410" s="197"/>
      <c r="C410" s="197"/>
      <c r="D410" s="197"/>
      <c r="E410" s="197"/>
      <c r="F410" s="197"/>
      <c r="G410" s="197" t="s">
        <v>3851</v>
      </c>
      <c r="H410" s="198">
        <v>2025.89</v>
      </c>
      <c r="I410" s="199">
        <v>5206.53</v>
      </c>
      <c r="J410" s="220"/>
      <c r="M410">
        <v>5206.53</v>
      </c>
    </row>
    <row r="411" spans="1:13" ht="0.95" customHeight="1" x14ac:dyDescent="0.2">
      <c r="A411" s="237"/>
      <c r="B411" s="185"/>
      <c r="C411" s="185"/>
      <c r="D411" s="185"/>
      <c r="E411" s="185"/>
      <c r="F411" s="185"/>
      <c r="G411" s="185"/>
      <c r="H411" s="185"/>
      <c r="I411" s="185"/>
      <c r="J411" s="220"/>
    </row>
    <row r="412" spans="1:13" ht="18" customHeight="1" x14ac:dyDescent="0.2">
      <c r="A412" s="236" t="s">
        <v>122</v>
      </c>
      <c r="B412" s="183" t="s">
        <v>2</v>
      </c>
      <c r="C412" s="182" t="s">
        <v>3</v>
      </c>
      <c r="D412" s="182" t="s">
        <v>4</v>
      </c>
      <c r="E412" s="419" t="s">
        <v>2100</v>
      </c>
      <c r="F412" s="419"/>
      <c r="G412" s="184" t="s">
        <v>5</v>
      </c>
      <c r="H412" s="183" t="s">
        <v>6</v>
      </c>
      <c r="I412" s="183" t="s">
        <v>7</v>
      </c>
      <c r="J412" s="218" t="s">
        <v>8</v>
      </c>
      <c r="K412" s="229">
        <v>0</v>
      </c>
      <c r="L412" s="229">
        <f>J414</f>
        <v>1.76</v>
      </c>
      <c r="M412" t="s">
        <v>7</v>
      </c>
    </row>
    <row r="413" spans="1:13" ht="24" customHeight="1" x14ac:dyDescent="0.2">
      <c r="A413" s="237" t="s">
        <v>2125</v>
      </c>
      <c r="B413" s="186" t="s">
        <v>107</v>
      </c>
      <c r="C413" s="185" t="s">
        <v>15</v>
      </c>
      <c r="D413" s="185" t="s">
        <v>108</v>
      </c>
      <c r="E413" s="425">
        <v>4</v>
      </c>
      <c r="F413" s="425"/>
      <c r="G413" s="187" t="s">
        <v>50</v>
      </c>
      <c r="H413" s="188">
        <v>1</v>
      </c>
      <c r="I413" s="189">
        <f>(M413*$M$13)</f>
        <v>1.7664</v>
      </c>
      <c r="J413" s="231">
        <f>TRUNC(I413*H413,2)</f>
        <v>1.76</v>
      </c>
      <c r="M413">
        <v>1.92</v>
      </c>
    </row>
    <row r="414" spans="1:13" ht="24" customHeight="1" x14ac:dyDescent="0.2">
      <c r="A414" s="238" t="s">
        <v>2126</v>
      </c>
      <c r="B414" s="191" t="s">
        <v>2436</v>
      </c>
      <c r="C414" s="190" t="s">
        <v>15</v>
      </c>
      <c r="D414" s="190" t="s">
        <v>2437</v>
      </c>
      <c r="E414" s="426" t="s">
        <v>2119</v>
      </c>
      <c r="F414" s="426"/>
      <c r="G414" s="192" t="s">
        <v>50</v>
      </c>
      <c r="H414" s="193">
        <v>1</v>
      </c>
      <c r="I414" s="189">
        <f>(M414*$M$13)</f>
        <v>1.7664</v>
      </c>
      <c r="J414" s="219">
        <f>TRUNC(I414*H414,2)</f>
        <v>1.76</v>
      </c>
      <c r="M414">
        <v>1.92</v>
      </c>
    </row>
    <row r="415" spans="1:13" x14ac:dyDescent="0.2">
      <c r="A415" s="239"/>
      <c r="B415" s="195"/>
      <c r="C415" s="195"/>
      <c r="D415" s="195"/>
      <c r="E415" s="195" t="s">
        <v>3847</v>
      </c>
      <c r="F415" s="196">
        <v>0</v>
      </c>
      <c r="G415" s="195" t="s">
        <v>3848</v>
      </c>
      <c r="H415" s="196">
        <v>0</v>
      </c>
      <c r="I415" s="196">
        <v>0</v>
      </c>
      <c r="J415" s="220"/>
      <c r="M415">
        <v>0</v>
      </c>
    </row>
    <row r="416" spans="1:13" ht="25.5" x14ac:dyDescent="0.2">
      <c r="A416" s="239"/>
      <c r="B416" s="195"/>
      <c r="C416" s="195"/>
      <c r="D416" s="195"/>
      <c r="E416" s="195" t="s">
        <v>3849</v>
      </c>
      <c r="F416" s="196">
        <v>0</v>
      </c>
      <c r="G416" s="195"/>
      <c r="H416" s="195" t="s">
        <v>3850</v>
      </c>
      <c r="I416" s="196">
        <v>1.92</v>
      </c>
      <c r="J416" s="220"/>
      <c r="M416">
        <v>1.92</v>
      </c>
    </row>
    <row r="417" spans="1:13" ht="30" customHeight="1" x14ac:dyDescent="0.2">
      <c r="A417" s="240"/>
      <c r="B417" s="197"/>
      <c r="C417" s="197"/>
      <c r="D417" s="197"/>
      <c r="E417" s="197"/>
      <c r="F417" s="197"/>
      <c r="G417" s="197" t="s">
        <v>3851</v>
      </c>
      <c r="H417" s="198">
        <v>405.18</v>
      </c>
      <c r="I417" s="199">
        <v>777.94</v>
      </c>
      <c r="J417" s="220"/>
      <c r="M417">
        <v>777.94</v>
      </c>
    </row>
    <row r="418" spans="1:13" ht="0.95" customHeight="1" x14ac:dyDescent="0.2">
      <c r="A418" s="237"/>
      <c r="B418" s="185"/>
      <c r="C418" s="185"/>
      <c r="D418" s="185"/>
      <c r="E418" s="185"/>
      <c r="F418" s="185"/>
      <c r="G418" s="185"/>
      <c r="H418" s="185"/>
      <c r="I418" s="185"/>
      <c r="J418" s="220"/>
    </row>
    <row r="419" spans="1:13" ht="24" customHeight="1" x14ac:dyDescent="0.2">
      <c r="A419" s="243" t="s">
        <v>123</v>
      </c>
      <c r="B419" s="28"/>
      <c r="C419" s="28"/>
      <c r="D419" s="27" t="s">
        <v>124</v>
      </c>
      <c r="E419" s="28"/>
      <c r="F419" s="429"/>
      <c r="G419" s="429"/>
      <c r="H419" s="28"/>
      <c r="I419" s="28"/>
      <c r="J419" s="211"/>
    </row>
    <row r="420" spans="1:13" ht="18" customHeight="1" x14ac:dyDescent="0.2">
      <c r="A420" s="236" t="s">
        <v>125</v>
      </c>
      <c r="B420" s="183" t="s">
        <v>2</v>
      </c>
      <c r="C420" s="182" t="s">
        <v>3</v>
      </c>
      <c r="D420" s="182" t="s">
        <v>4</v>
      </c>
      <c r="E420" s="419" t="s">
        <v>2100</v>
      </c>
      <c r="F420" s="419"/>
      <c r="G420" s="184" t="s">
        <v>5</v>
      </c>
      <c r="H420" s="183" t="s">
        <v>6</v>
      </c>
      <c r="I420" s="183" t="s">
        <v>7</v>
      </c>
      <c r="J420" s="218" t="s">
        <v>8</v>
      </c>
      <c r="K420" s="229">
        <f>J422+J423</f>
        <v>2.3600000000000003</v>
      </c>
      <c r="L420" s="229">
        <v>0</v>
      </c>
      <c r="M420" t="s">
        <v>7</v>
      </c>
    </row>
    <row r="421" spans="1:13" ht="26.1" customHeight="1" x14ac:dyDescent="0.2">
      <c r="A421" s="237" t="s">
        <v>2125</v>
      </c>
      <c r="B421" s="186" t="s">
        <v>111</v>
      </c>
      <c r="C421" s="185" t="s">
        <v>15</v>
      </c>
      <c r="D421" s="185" t="s">
        <v>112</v>
      </c>
      <c r="E421" s="425">
        <v>4</v>
      </c>
      <c r="F421" s="425"/>
      <c r="G421" s="187" t="s">
        <v>17</v>
      </c>
      <c r="H421" s="188">
        <v>1</v>
      </c>
      <c r="I421" s="189">
        <f>(M421*$M$13)</f>
        <v>2.3643999999999998</v>
      </c>
      <c r="J421" s="231">
        <f>TRUNC(I421*H421,2)</f>
        <v>2.36</v>
      </c>
      <c r="M421">
        <v>2.57</v>
      </c>
    </row>
    <row r="422" spans="1:13" ht="24" customHeight="1" x14ac:dyDescent="0.2">
      <c r="A422" s="238" t="s">
        <v>2126</v>
      </c>
      <c r="B422" s="191" t="s">
        <v>2152</v>
      </c>
      <c r="C422" s="190" t="s">
        <v>15</v>
      </c>
      <c r="D422" s="190" t="s">
        <v>2153</v>
      </c>
      <c r="E422" s="426" t="s">
        <v>2129</v>
      </c>
      <c r="F422" s="426"/>
      <c r="G422" s="192" t="s">
        <v>39</v>
      </c>
      <c r="H422" s="193">
        <v>6.7400000000000002E-2</v>
      </c>
      <c r="I422" s="189">
        <f>(M422*$M$13)</f>
        <v>19.136000000000003</v>
      </c>
      <c r="J422" s="219">
        <f>TRUNC(I422*H422,2)</f>
        <v>1.28</v>
      </c>
      <c r="M422">
        <v>20.8</v>
      </c>
    </row>
    <row r="423" spans="1:13" ht="24" customHeight="1" x14ac:dyDescent="0.2">
      <c r="A423" s="238" t="s">
        <v>2126</v>
      </c>
      <c r="B423" s="191" t="s">
        <v>2156</v>
      </c>
      <c r="C423" s="190" t="s">
        <v>15</v>
      </c>
      <c r="D423" s="190" t="s">
        <v>2157</v>
      </c>
      <c r="E423" s="426" t="s">
        <v>2129</v>
      </c>
      <c r="F423" s="426"/>
      <c r="G423" s="192" t="s">
        <v>39</v>
      </c>
      <c r="H423" s="193">
        <v>9.1300000000000006E-2</v>
      </c>
      <c r="I423" s="189">
        <f>(M423*$M$13)</f>
        <v>11.8772</v>
      </c>
      <c r="J423" s="219">
        <f>TRUNC(I423*H423,2)</f>
        <v>1.08</v>
      </c>
      <c r="M423">
        <v>12.91</v>
      </c>
    </row>
    <row r="424" spans="1:13" x14ac:dyDescent="0.2">
      <c r="A424" s="239"/>
      <c r="B424" s="195"/>
      <c r="C424" s="195"/>
      <c r="D424" s="195"/>
      <c r="E424" s="195" t="s">
        <v>3847</v>
      </c>
      <c r="F424" s="196">
        <v>2.57</v>
      </c>
      <c r="G424" s="195" t="s">
        <v>3848</v>
      </c>
      <c r="H424" s="196">
        <v>0</v>
      </c>
      <c r="I424" s="196">
        <v>2.57</v>
      </c>
      <c r="J424" s="220"/>
      <c r="M424">
        <v>2.57</v>
      </c>
    </row>
    <row r="425" spans="1:13" ht="25.5" x14ac:dyDescent="0.2">
      <c r="A425" s="239"/>
      <c r="B425" s="195"/>
      <c r="C425" s="195"/>
      <c r="D425" s="195"/>
      <c r="E425" s="195" t="s">
        <v>3849</v>
      </c>
      <c r="F425" s="196">
        <v>0</v>
      </c>
      <c r="G425" s="195"/>
      <c r="H425" s="195" t="s">
        <v>3850</v>
      </c>
      <c r="I425" s="196">
        <v>2.57</v>
      </c>
      <c r="J425" s="220"/>
      <c r="M425">
        <v>2.57</v>
      </c>
    </row>
    <row r="426" spans="1:13" ht="30" customHeight="1" x14ac:dyDescent="0.2">
      <c r="A426" s="240"/>
      <c r="B426" s="197"/>
      <c r="C426" s="197"/>
      <c r="D426" s="197"/>
      <c r="E426" s="197"/>
      <c r="F426" s="197"/>
      <c r="G426" s="197" t="s">
        <v>3851</v>
      </c>
      <c r="H426" s="198">
        <v>1694.84</v>
      </c>
      <c r="I426" s="199">
        <v>4355.7299999999996</v>
      </c>
      <c r="J426" s="220"/>
      <c r="M426">
        <v>4355.7299999999996</v>
      </c>
    </row>
    <row r="427" spans="1:13" ht="0.95" customHeight="1" x14ac:dyDescent="0.2">
      <c r="A427" s="237"/>
      <c r="B427" s="185"/>
      <c r="C427" s="185"/>
      <c r="D427" s="185"/>
      <c r="E427" s="185"/>
      <c r="F427" s="185"/>
      <c r="G427" s="185"/>
      <c r="H427" s="185"/>
      <c r="I427" s="185"/>
      <c r="J427" s="220"/>
    </row>
    <row r="428" spans="1:13" ht="18" customHeight="1" x14ac:dyDescent="0.2">
      <c r="A428" s="236" t="s">
        <v>126</v>
      </c>
      <c r="B428" s="183" t="s">
        <v>2</v>
      </c>
      <c r="C428" s="182" t="s">
        <v>3</v>
      </c>
      <c r="D428" s="182" t="s">
        <v>4</v>
      </c>
      <c r="E428" s="419" t="s">
        <v>2100</v>
      </c>
      <c r="F428" s="419"/>
      <c r="G428" s="184" t="s">
        <v>5</v>
      </c>
      <c r="H428" s="183" t="s">
        <v>6</v>
      </c>
      <c r="I428" s="183" t="s">
        <v>7</v>
      </c>
      <c r="J428" s="218" t="s">
        <v>8</v>
      </c>
      <c r="K428" s="229">
        <v>0</v>
      </c>
      <c r="L428" s="229">
        <f>J430</f>
        <v>1.76</v>
      </c>
      <c r="M428" t="s">
        <v>7</v>
      </c>
    </row>
    <row r="429" spans="1:13" ht="24" customHeight="1" x14ac:dyDescent="0.2">
      <c r="A429" s="237" t="s">
        <v>2125</v>
      </c>
      <c r="B429" s="186" t="s">
        <v>107</v>
      </c>
      <c r="C429" s="185" t="s">
        <v>15</v>
      </c>
      <c r="D429" s="185" t="s">
        <v>108</v>
      </c>
      <c r="E429" s="425">
        <v>4</v>
      </c>
      <c r="F429" s="425"/>
      <c r="G429" s="187" t="s">
        <v>50</v>
      </c>
      <c r="H429" s="188">
        <v>1</v>
      </c>
      <c r="I429" s="189">
        <f>(M429*$M$13)</f>
        <v>1.7664</v>
      </c>
      <c r="J429" s="231">
        <f>TRUNC(I429*H429,2)</f>
        <v>1.76</v>
      </c>
      <c r="M429">
        <v>1.92</v>
      </c>
    </row>
    <row r="430" spans="1:13" ht="24" customHeight="1" x14ac:dyDescent="0.2">
      <c r="A430" s="238" t="s">
        <v>2126</v>
      </c>
      <c r="B430" s="191" t="s">
        <v>2436</v>
      </c>
      <c r="C430" s="190" t="s">
        <v>15</v>
      </c>
      <c r="D430" s="190" t="s">
        <v>2437</v>
      </c>
      <c r="E430" s="426" t="s">
        <v>2119</v>
      </c>
      <c r="F430" s="426"/>
      <c r="G430" s="192" t="s">
        <v>50</v>
      </c>
      <c r="H430" s="193">
        <v>1</v>
      </c>
      <c r="I430" s="189">
        <f>(M430*$M$13)</f>
        <v>1.7664</v>
      </c>
      <c r="J430" s="219">
        <f>TRUNC(I430*H430,2)</f>
        <v>1.76</v>
      </c>
      <c r="M430">
        <v>1.92</v>
      </c>
    </row>
    <row r="431" spans="1:13" x14ac:dyDescent="0.2">
      <c r="A431" s="239"/>
      <c r="B431" s="195"/>
      <c r="C431" s="195"/>
      <c r="D431" s="195"/>
      <c r="E431" s="195" t="s">
        <v>3847</v>
      </c>
      <c r="F431" s="196">
        <v>0</v>
      </c>
      <c r="G431" s="195" t="s">
        <v>3848</v>
      </c>
      <c r="H431" s="196">
        <v>0</v>
      </c>
      <c r="I431" s="196">
        <v>0</v>
      </c>
      <c r="J431" s="220"/>
      <c r="M431">
        <v>0</v>
      </c>
    </row>
    <row r="432" spans="1:13" ht="25.5" x14ac:dyDescent="0.2">
      <c r="A432" s="239"/>
      <c r="B432" s="195"/>
      <c r="C432" s="195"/>
      <c r="D432" s="195"/>
      <c r="E432" s="195" t="s">
        <v>3849</v>
      </c>
      <c r="F432" s="196">
        <v>0</v>
      </c>
      <c r="G432" s="195"/>
      <c r="H432" s="195" t="s">
        <v>3850</v>
      </c>
      <c r="I432" s="196">
        <v>1.92</v>
      </c>
      <c r="J432" s="220"/>
      <c r="M432">
        <v>1.92</v>
      </c>
    </row>
    <row r="433" spans="1:13" ht="30" customHeight="1" x14ac:dyDescent="0.2">
      <c r="A433" s="240"/>
      <c r="B433" s="197"/>
      <c r="C433" s="197"/>
      <c r="D433" s="197"/>
      <c r="E433" s="197"/>
      <c r="F433" s="197"/>
      <c r="G433" s="197" t="s">
        <v>3851</v>
      </c>
      <c r="H433" s="198">
        <v>338.97</v>
      </c>
      <c r="I433" s="199">
        <v>650.82000000000005</v>
      </c>
      <c r="J433" s="220"/>
      <c r="M433">
        <v>650.82000000000005</v>
      </c>
    </row>
    <row r="434" spans="1:13" ht="0.95" customHeight="1" x14ac:dyDescent="0.2">
      <c r="A434" s="237"/>
      <c r="B434" s="185"/>
      <c r="C434" s="185"/>
      <c r="D434" s="185"/>
      <c r="E434" s="185"/>
      <c r="F434" s="185"/>
      <c r="G434" s="185"/>
      <c r="H434" s="185"/>
      <c r="I434" s="185"/>
      <c r="J434" s="220"/>
    </row>
    <row r="435" spans="1:13" ht="24" customHeight="1" x14ac:dyDescent="0.2">
      <c r="A435" s="243" t="s">
        <v>4904</v>
      </c>
      <c r="B435" s="28"/>
      <c r="C435" s="28"/>
      <c r="D435" s="27" t="s">
        <v>3904</v>
      </c>
      <c r="E435" s="28"/>
      <c r="F435" s="429"/>
      <c r="G435" s="429"/>
      <c r="H435" s="28"/>
      <c r="I435" s="28"/>
      <c r="J435" s="211"/>
    </row>
    <row r="436" spans="1:13" ht="18" customHeight="1" x14ac:dyDescent="0.2">
      <c r="A436" s="236" t="s">
        <v>3906</v>
      </c>
      <c r="B436" s="183" t="s">
        <v>2</v>
      </c>
      <c r="C436" s="182" t="s">
        <v>3</v>
      </c>
      <c r="D436" s="182" t="s">
        <v>4</v>
      </c>
      <c r="E436" s="419" t="s">
        <v>2100</v>
      </c>
      <c r="F436" s="419"/>
      <c r="G436" s="184" t="s">
        <v>5</v>
      </c>
      <c r="H436" s="183" t="s">
        <v>6</v>
      </c>
      <c r="I436" s="183" t="s">
        <v>7</v>
      </c>
      <c r="J436" s="218" t="s">
        <v>8</v>
      </c>
      <c r="K436" s="229">
        <f>J438+J439</f>
        <v>30.47</v>
      </c>
      <c r="L436" s="229">
        <v>0</v>
      </c>
      <c r="M436" t="s">
        <v>7</v>
      </c>
    </row>
    <row r="437" spans="1:13" ht="24" customHeight="1" x14ac:dyDescent="0.2">
      <c r="A437" s="237" t="s">
        <v>2125</v>
      </c>
      <c r="B437" s="186" t="s">
        <v>72</v>
      </c>
      <c r="C437" s="185" t="s">
        <v>15</v>
      </c>
      <c r="D437" s="185" t="s">
        <v>73</v>
      </c>
      <c r="E437" s="425">
        <v>4</v>
      </c>
      <c r="F437" s="425"/>
      <c r="G437" s="187" t="s">
        <v>50</v>
      </c>
      <c r="H437" s="188">
        <v>1</v>
      </c>
      <c r="I437" s="189">
        <f>(M437*$M$13)</f>
        <v>30.470399999999998</v>
      </c>
      <c r="J437" s="231">
        <f>TRUNC(I437*H437,2)</f>
        <v>30.47</v>
      </c>
      <c r="M437">
        <v>33.119999999999997</v>
      </c>
    </row>
    <row r="438" spans="1:13" ht="24" customHeight="1" x14ac:dyDescent="0.2">
      <c r="A438" s="238" t="s">
        <v>2126</v>
      </c>
      <c r="B438" s="191" t="s">
        <v>2156</v>
      </c>
      <c r="C438" s="190" t="s">
        <v>15</v>
      </c>
      <c r="D438" s="190" t="s">
        <v>2157</v>
      </c>
      <c r="E438" s="426" t="s">
        <v>2129</v>
      </c>
      <c r="F438" s="426"/>
      <c r="G438" s="192" t="s">
        <v>39</v>
      </c>
      <c r="H438" s="193">
        <v>2.5659999999999998</v>
      </c>
      <c r="I438" s="189">
        <f>(M438*$M$13)</f>
        <v>11.8772</v>
      </c>
      <c r="J438" s="219">
        <f>TRUNC(I438*H438,2)</f>
        <v>30.47</v>
      </c>
      <c r="M438">
        <v>12.91</v>
      </c>
    </row>
    <row r="439" spans="1:13" x14ac:dyDescent="0.2">
      <c r="A439" s="239"/>
      <c r="B439" s="195"/>
      <c r="C439" s="195"/>
      <c r="D439" s="195"/>
      <c r="E439" s="195" t="s">
        <v>3847</v>
      </c>
      <c r="F439" s="196">
        <v>33.119999999999997</v>
      </c>
      <c r="G439" s="195" t="s">
        <v>3848</v>
      </c>
      <c r="H439" s="196">
        <v>0</v>
      </c>
      <c r="I439" s="196">
        <v>33.119999999999997</v>
      </c>
      <c r="J439" s="220"/>
      <c r="M439">
        <v>33.119999999999997</v>
      </c>
    </row>
    <row r="440" spans="1:13" ht="25.5" x14ac:dyDescent="0.2">
      <c r="A440" s="239"/>
      <c r="B440" s="195"/>
      <c r="C440" s="195"/>
      <c r="D440" s="195"/>
      <c r="E440" s="195" t="s">
        <v>3849</v>
      </c>
      <c r="F440" s="196">
        <v>0</v>
      </c>
      <c r="G440" s="195"/>
      <c r="H440" s="195" t="s">
        <v>3850</v>
      </c>
      <c r="I440" s="196">
        <v>33.119999999999997</v>
      </c>
      <c r="J440" s="220"/>
      <c r="M440">
        <v>33.119999999999997</v>
      </c>
    </row>
    <row r="441" spans="1:13" ht="30" customHeight="1" x14ac:dyDescent="0.2">
      <c r="A441" s="240"/>
      <c r="B441" s="197"/>
      <c r="C441" s="197"/>
      <c r="D441" s="197"/>
      <c r="E441" s="197"/>
      <c r="F441" s="197"/>
      <c r="G441" s="197" t="s">
        <v>3851</v>
      </c>
      <c r="H441" s="198">
        <v>169.5</v>
      </c>
      <c r="I441" s="199">
        <v>5613.84</v>
      </c>
      <c r="J441" s="220"/>
      <c r="M441">
        <v>5613.84</v>
      </c>
    </row>
    <row r="442" spans="1:13" ht="0.95" customHeight="1" x14ac:dyDescent="0.2">
      <c r="A442" s="237"/>
      <c r="B442" s="185"/>
      <c r="C442" s="185"/>
      <c r="D442" s="185"/>
      <c r="E442" s="185"/>
      <c r="F442" s="185"/>
      <c r="G442" s="185"/>
      <c r="H442" s="185"/>
      <c r="I442" s="185"/>
      <c r="J442" s="220"/>
    </row>
    <row r="443" spans="1:13" ht="18" customHeight="1" x14ac:dyDescent="0.2">
      <c r="A443" s="236" t="s">
        <v>3907</v>
      </c>
      <c r="B443" s="183" t="s">
        <v>2</v>
      </c>
      <c r="C443" s="182" t="s">
        <v>3</v>
      </c>
      <c r="D443" s="182" t="s">
        <v>4</v>
      </c>
      <c r="E443" s="419" t="s">
        <v>2100</v>
      </c>
      <c r="F443" s="419"/>
      <c r="G443" s="184" t="s">
        <v>5</v>
      </c>
      <c r="H443" s="183" t="s">
        <v>6</v>
      </c>
      <c r="I443" s="183" t="s">
        <v>7</v>
      </c>
      <c r="J443" s="218" t="s">
        <v>8</v>
      </c>
      <c r="K443" s="229">
        <f>J445+J446</f>
        <v>20.190000000000001</v>
      </c>
      <c r="L443" s="229">
        <v>0</v>
      </c>
      <c r="M443" t="s">
        <v>7</v>
      </c>
    </row>
    <row r="444" spans="1:13" ht="24" customHeight="1" x14ac:dyDescent="0.2">
      <c r="A444" s="237" t="s">
        <v>2125</v>
      </c>
      <c r="B444" s="186" t="s">
        <v>69</v>
      </c>
      <c r="C444" s="185" t="s">
        <v>15</v>
      </c>
      <c r="D444" s="185" t="s">
        <v>70</v>
      </c>
      <c r="E444" s="425">
        <v>4</v>
      </c>
      <c r="F444" s="425"/>
      <c r="G444" s="187" t="s">
        <v>50</v>
      </c>
      <c r="H444" s="188">
        <v>1</v>
      </c>
      <c r="I444" s="189">
        <f>(M444*$M$13)</f>
        <v>20.184800000000003</v>
      </c>
      <c r="J444" s="231">
        <f>TRUNC(I444*H444,2)</f>
        <v>20.18</v>
      </c>
      <c r="M444">
        <v>21.94</v>
      </c>
    </row>
    <row r="445" spans="1:13" ht="24" customHeight="1" x14ac:dyDescent="0.2">
      <c r="A445" s="238" t="s">
        <v>2126</v>
      </c>
      <c r="B445" s="191" t="s">
        <v>2156</v>
      </c>
      <c r="C445" s="190" t="s">
        <v>15</v>
      </c>
      <c r="D445" s="190" t="s">
        <v>2157</v>
      </c>
      <c r="E445" s="426" t="s">
        <v>2129</v>
      </c>
      <c r="F445" s="426"/>
      <c r="G445" s="192" t="s">
        <v>39</v>
      </c>
      <c r="H445" s="193">
        <v>1.7</v>
      </c>
      <c r="I445" s="189">
        <f>(M445*$M$13)</f>
        <v>11.8772</v>
      </c>
      <c r="J445" s="219">
        <f>TRUNC(I445*H445,2)</f>
        <v>20.190000000000001</v>
      </c>
      <c r="M445">
        <v>12.91</v>
      </c>
    </row>
    <row r="446" spans="1:13" x14ac:dyDescent="0.2">
      <c r="A446" s="239"/>
      <c r="B446" s="195"/>
      <c r="C446" s="195"/>
      <c r="D446" s="195"/>
      <c r="E446" s="195" t="s">
        <v>3847</v>
      </c>
      <c r="F446" s="196">
        <v>21.94</v>
      </c>
      <c r="G446" s="195" t="s">
        <v>3848</v>
      </c>
      <c r="H446" s="196">
        <v>0</v>
      </c>
      <c r="I446" s="196">
        <v>21.94</v>
      </c>
      <c r="J446" s="220"/>
      <c r="M446">
        <v>21.94</v>
      </c>
    </row>
    <row r="447" spans="1:13" ht="25.5" x14ac:dyDescent="0.2">
      <c r="A447" s="239"/>
      <c r="B447" s="195"/>
      <c r="C447" s="195"/>
      <c r="D447" s="195"/>
      <c r="E447" s="195" t="s">
        <v>3849</v>
      </c>
      <c r="F447" s="196">
        <v>0</v>
      </c>
      <c r="G447" s="195"/>
      <c r="H447" s="195" t="s">
        <v>3850</v>
      </c>
      <c r="I447" s="196">
        <v>21.94</v>
      </c>
      <c r="J447" s="220"/>
      <c r="M447">
        <v>21.94</v>
      </c>
    </row>
    <row r="448" spans="1:13" ht="30" customHeight="1" x14ac:dyDescent="0.2">
      <c r="A448" s="240"/>
      <c r="B448" s="197"/>
      <c r="C448" s="197"/>
      <c r="D448" s="197"/>
      <c r="E448" s="197"/>
      <c r="F448" s="197"/>
      <c r="G448" s="197" t="s">
        <v>3851</v>
      </c>
      <c r="H448" s="198">
        <v>169.5</v>
      </c>
      <c r="I448" s="199">
        <v>3718.83</v>
      </c>
      <c r="J448" s="220"/>
      <c r="M448">
        <v>3718.83</v>
      </c>
    </row>
    <row r="449" spans="1:13" ht="0.95" customHeight="1" x14ac:dyDescent="0.2">
      <c r="A449" s="237"/>
      <c r="B449" s="185"/>
      <c r="C449" s="185"/>
      <c r="D449" s="185"/>
      <c r="E449" s="185"/>
      <c r="F449" s="185"/>
      <c r="G449" s="185"/>
      <c r="H449" s="185"/>
      <c r="I449" s="185"/>
      <c r="J449" s="220"/>
    </row>
    <row r="450" spans="1:13" ht="24" customHeight="1" x14ac:dyDescent="0.2">
      <c r="A450" s="243" t="s">
        <v>4685</v>
      </c>
      <c r="B450" s="28"/>
      <c r="C450" s="28"/>
      <c r="D450" s="27" t="s">
        <v>4686</v>
      </c>
      <c r="E450" s="28"/>
      <c r="F450" s="429"/>
      <c r="G450" s="429"/>
      <c r="H450" s="28"/>
      <c r="I450" s="28"/>
      <c r="J450" s="211"/>
    </row>
    <row r="451" spans="1:13" ht="18" customHeight="1" x14ac:dyDescent="0.2">
      <c r="A451" s="236" t="s">
        <v>4687</v>
      </c>
      <c r="B451" s="183" t="s">
        <v>2</v>
      </c>
      <c r="C451" s="182" t="s">
        <v>3</v>
      </c>
      <c r="D451" s="182" t="s">
        <v>4</v>
      </c>
      <c r="E451" s="419" t="s">
        <v>2100</v>
      </c>
      <c r="F451" s="419"/>
      <c r="G451" s="184" t="s">
        <v>5</v>
      </c>
      <c r="H451" s="183" t="s">
        <v>6</v>
      </c>
      <c r="I451" s="183" t="s">
        <v>7</v>
      </c>
      <c r="J451" s="218" t="s">
        <v>8</v>
      </c>
      <c r="K451" s="229">
        <f>J453+J454</f>
        <v>30.47</v>
      </c>
      <c r="L451" s="229">
        <v>0</v>
      </c>
      <c r="M451" t="s">
        <v>7</v>
      </c>
    </row>
    <row r="452" spans="1:13" ht="24" customHeight="1" x14ac:dyDescent="0.2">
      <c r="A452" s="237" t="s">
        <v>2125</v>
      </c>
      <c r="B452" s="186" t="s">
        <v>72</v>
      </c>
      <c r="C452" s="185" t="s">
        <v>15</v>
      </c>
      <c r="D452" s="185" t="s">
        <v>73</v>
      </c>
      <c r="E452" s="425">
        <v>4</v>
      </c>
      <c r="F452" s="425"/>
      <c r="G452" s="187" t="s">
        <v>50</v>
      </c>
      <c r="H452" s="188">
        <v>1</v>
      </c>
      <c r="I452" s="189">
        <f>(M452*$M$13)</f>
        <v>30.470399999999998</v>
      </c>
      <c r="J452" s="231">
        <f>TRUNC(I452*H452,2)</f>
        <v>30.47</v>
      </c>
      <c r="M452">
        <v>33.119999999999997</v>
      </c>
    </row>
    <row r="453" spans="1:13" ht="24" customHeight="1" x14ac:dyDescent="0.2">
      <c r="A453" s="238" t="s">
        <v>2126</v>
      </c>
      <c r="B453" s="191" t="s">
        <v>2156</v>
      </c>
      <c r="C453" s="190" t="s">
        <v>15</v>
      </c>
      <c r="D453" s="190" t="s">
        <v>2157</v>
      </c>
      <c r="E453" s="426" t="s">
        <v>2129</v>
      </c>
      <c r="F453" s="426"/>
      <c r="G453" s="192" t="s">
        <v>39</v>
      </c>
      <c r="H453" s="193">
        <v>2.5659999999999998</v>
      </c>
      <c r="I453" s="189">
        <f>(M453*$M$13)</f>
        <v>11.8772</v>
      </c>
      <c r="J453" s="219">
        <f>TRUNC(I453*H453,2)</f>
        <v>30.47</v>
      </c>
      <c r="M453">
        <v>12.91</v>
      </c>
    </row>
    <row r="454" spans="1:13" x14ac:dyDescent="0.2">
      <c r="A454" s="239"/>
      <c r="B454" s="195"/>
      <c r="C454" s="195"/>
      <c r="D454" s="195"/>
      <c r="E454" s="195" t="s">
        <v>3847</v>
      </c>
      <c r="F454" s="196">
        <v>33.119999999999997</v>
      </c>
      <c r="G454" s="195" t="s">
        <v>3848</v>
      </c>
      <c r="H454" s="196">
        <v>0</v>
      </c>
      <c r="I454" s="196">
        <v>33.119999999999997</v>
      </c>
      <c r="J454" s="220"/>
      <c r="M454">
        <v>33.119999999999997</v>
      </c>
    </row>
    <row r="455" spans="1:13" ht="25.5" x14ac:dyDescent="0.2">
      <c r="A455" s="239"/>
      <c r="B455" s="195"/>
      <c r="C455" s="195"/>
      <c r="D455" s="195"/>
      <c r="E455" s="195" t="s">
        <v>3849</v>
      </c>
      <c r="F455" s="196">
        <v>0</v>
      </c>
      <c r="G455" s="195"/>
      <c r="H455" s="195" t="s">
        <v>3850</v>
      </c>
      <c r="I455" s="196">
        <v>33.119999999999997</v>
      </c>
      <c r="J455" s="220"/>
      <c r="M455">
        <v>33.119999999999997</v>
      </c>
    </row>
    <row r="456" spans="1:13" ht="30" customHeight="1" x14ac:dyDescent="0.2">
      <c r="A456" s="240"/>
      <c r="B456" s="197"/>
      <c r="C456" s="197"/>
      <c r="D456" s="197"/>
      <c r="E456" s="197"/>
      <c r="F456" s="197"/>
      <c r="G456" s="197" t="s">
        <v>3851</v>
      </c>
      <c r="H456" s="198">
        <v>1.45</v>
      </c>
      <c r="I456" s="199">
        <v>48.02</v>
      </c>
      <c r="J456" s="220"/>
      <c r="M456">
        <v>48.02</v>
      </c>
    </row>
    <row r="457" spans="1:13" ht="0.95" customHeight="1" x14ac:dyDescent="0.2">
      <c r="A457" s="237"/>
      <c r="B457" s="185"/>
      <c r="C457" s="185"/>
      <c r="D457" s="185"/>
      <c r="E457" s="185"/>
      <c r="F457" s="185"/>
      <c r="G457" s="185"/>
      <c r="H457" s="185"/>
      <c r="I457" s="185"/>
      <c r="J457" s="220"/>
    </row>
    <row r="458" spans="1:13" ht="18" customHeight="1" x14ac:dyDescent="0.2">
      <c r="A458" s="236" t="s">
        <v>4688</v>
      </c>
      <c r="B458" s="183" t="s">
        <v>2</v>
      </c>
      <c r="C458" s="182" t="s">
        <v>3</v>
      </c>
      <c r="D458" s="182" t="s">
        <v>4</v>
      </c>
      <c r="E458" s="419" t="s">
        <v>2100</v>
      </c>
      <c r="F458" s="419"/>
      <c r="G458" s="184" t="s">
        <v>5</v>
      </c>
      <c r="H458" s="183" t="s">
        <v>6</v>
      </c>
      <c r="I458" s="183" t="s">
        <v>7</v>
      </c>
      <c r="J458" s="218" t="s">
        <v>8</v>
      </c>
      <c r="K458" s="229">
        <f>J460+J461</f>
        <v>20.190000000000001</v>
      </c>
      <c r="L458" s="229">
        <v>0</v>
      </c>
      <c r="M458" t="s">
        <v>7</v>
      </c>
    </row>
    <row r="459" spans="1:13" ht="24" customHeight="1" x14ac:dyDescent="0.2">
      <c r="A459" s="237" t="s">
        <v>2125</v>
      </c>
      <c r="B459" s="186" t="s">
        <v>69</v>
      </c>
      <c r="C459" s="185" t="s">
        <v>15</v>
      </c>
      <c r="D459" s="185" t="s">
        <v>70</v>
      </c>
      <c r="E459" s="425">
        <v>4</v>
      </c>
      <c r="F459" s="425"/>
      <c r="G459" s="187" t="s">
        <v>50</v>
      </c>
      <c r="H459" s="188">
        <v>1</v>
      </c>
      <c r="I459" s="189">
        <f>(M459*$M$13)</f>
        <v>20.184800000000003</v>
      </c>
      <c r="J459" s="231">
        <f>TRUNC(I459*H459,2)</f>
        <v>20.18</v>
      </c>
      <c r="M459">
        <v>21.94</v>
      </c>
    </row>
    <row r="460" spans="1:13" ht="24" customHeight="1" x14ac:dyDescent="0.2">
      <c r="A460" s="238" t="s">
        <v>2126</v>
      </c>
      <c r="B460" s="191" t="s">
        <v>2156</v>
      </c>
      <c r="C460" s="190" t="s">
        <v>15</v>
      </c>
      <c r="D460" s="190" t="s">
        <v>2157</v>
      </c>
      <c r="E460" s="426" t="s">
        <v>2129</v>
      </c>
      <c r="F460" s="426"/>
      <c r="G460" s="192" t="s">
        <v>39</v>
      </c>
      <c r="H460" s="193">
        <v>1.7</v>
      </c>
      <c r="I460" s="189">
        <f>(M460*$M$13)</f>
        <v>11.8772</v>
      </c>
      <c r="J460" s="219">
        <f>TRUNC(I460*H460,2)</f>
        <v>20.190000000000001</v>
      </c>
      <c r="M460">
        <v>12.91</v>
      </c>
    </row>
    <row r="461" spans="1:13" x14ac:dyDescent="0.2">
      <c r="A461" s="239"/>
      <c r="B461" s="195"/>
      <c r="C461" s="195"/>
      <c r="D461" s="195"/>
      <c r="E461" s="195" t="s">
        <v>3847</v>
      </c>
      <c r="F461" s="196">
        <v>21.94</v>
      </c>
      <c r="G461" s="195" t="s">
        <v>3848</v>
      </c>
      <c r="H461" s="196">
        <v>0</v>
      </c>
      <c r="I461" s="196">
        <v>21.94</v>
      </c>
      <c r="J461" s="220"/>
      <c r="M461">
        <v>21.94</v>
      </c>
    </row>
    <row r="462" spans="1:13" ht="25.5" x14ac:dyDescent="0.2">
      <c r="A462" s="239"/>
      <c r="B462" s="195"/>
      <c r="C462" s="195"/>
      <c r="D462" s="195"/>
      <c r="E462" s="195" t="s">
        <v>3849</v>
      </c>
      <c r="F462" s="196">
        <v>0</v>
      </c>
      <c r="G462" s="195"/>
      <c r="H462" s="195" t="s">
        <v>3850</v>
      </c>
      <c r="I462" s="196">
        <v>21.94</v>
      </c>
      <c r="J462" s="220"/>
      <c r="M462">
        <v>21.94</v>
      </c>
    </row>
    <row r="463" spans="1:13" ht="30" customHeight="1" x14ac:dyDescent="0.2">
      <c r="A463" s="240"/>
      <c r="B463" s="197"/>
      <c r="C463" s="197"/>
      <c r="D463" s="197"/>
      <c r="E463" s="197"/>
      <c r="F463" s="197"/>
      <c r="G463" s="197" t="s">
        <v>3851</v>
      </c>
      <c r="H463" s="198">
        <v>1.45</v>
      </c>
      <c r="I463" s="199">
        <v>31.81</v>
      </c>
      <c r="J463" s="220"/>
      <c r="M463">
        <v>31.81</v>
      </c>
    </row>
    <row r="464" spans="1:13" ht="0.95" customHeight="1" x14ac:dyDescent="0.2">
      <c r="A464" s="237"/>
      <c r="B464" s="185"/>
      <c r="C464" s="185"/>
      <c r="D464" s="185"/>
      <c r="E464" s="185"/>
      <c r="F464" s="185"/>
      <c r="G464" s="185"/>
      <c r="H464" s="185"/>
      <c r="I464" s="185"/>
      <c r="J464" s="220"/>
    </row>
    <row r="465" spans="1:13" ht="24" customHeight="1" x14ac:dyDescent="0.2">
      <c r="A465" s="235" t="s">
        <v>127</v>
      </c>
      <c r="B465" s="14"/>
      <c r="C465" s="14"/>
      <c r="D465" s="13" t="s">
        <v>128</v>
      </c>
      <c r="E465" s="14"/>
      <c r="F465" s="418"/>
      <c r="G465" s="418"/>
      <c r="H465" s="14"/>
      <c r="I465" s="14"/>
      <c r="J465" s="209"/>
    </row>
    <row r="466" spans="1:13" ht="18" customHeight="1" x14ac:dyDescent="0.2">
      <c r="A466" s="236" t="s">
        <v>129</v>
      </c>
      <c r="B466" s="183" t="s">
        <v>2</v>
      </c>
      <c r="C466" s="182" t="s">
        <v>3</v>
      </c>
      <c r="D466" s="182" t="s">
        <v>4</v>
      </c>
      <c r="E466" s="419" t="s">
        <v>2100</v>
      </c>
      <c r="F466" s="419"/>
      <c r="G466" s="184" t="s">
        <v>5</v>
      </c>
      <c r="H466" s="183" t="s">
        <v>6</v>
      </c>
      <c r="I466" s="183" t="s">
        <v>7</v>
      </c>
      <c r="J466" s="218" t="s">
        <v>8</v>
      </c>
      <c r="K466" s="229">
        <v>0</v>
      </c>
      <c r="L466" s="229">
        <f>SUM(J468:J471)</f>
        <v>80.97</v>
      </c>
      <c r="M466" t="s">
        <v>7</v>
      </c>
    </row>
    <row r="467" spans="1:13" ht="24" customHeight="1" x14ac:dyDescent="0.2">
      <c r="A467" s="237" t="s">
        <v>2125</v>
      </c>
      <c r="B467" s="186" t="s">
        <v>130</v>
      </c>
      <c r="C467" s="185" t="s">
        <v>15</v>
      </c>
      <c r="D467" s="185" t="s">
        <v>131</v>
      </c>
      <c r="E467" s="425">
        <v>5</v>
      </c>
      <c r="F467" s="425"/>
      <c r="G467" s="187" t="s">
        <v>132</v>
      </c>
      <c r="H467" s="188">
        <v>1</v>
      </c>
      <c r="I467" s="189">
        <f>(M467*$M$13)</f>
        <v>80.9876</v>
      </c>
      <c r="J467" s="231">
        <f>TRUNC(I467*H467,2)</f>
        <v>80.98</v>
      </c>
      <c r="M467">
        <v>88.03</v>
      </c>
    </row>
    <row r="468" spans="1:13" ht="24" customHeight="1" x14ac:dyDescent="0.2">
      <c r="A468" s="238" t="s">
        <v>2126</v>
      </c>
      <c r="B468" s="191" t="s">
        <v>2426</v>
      </c>
      <c r="C468" s="190" t="s">
        <v>15</v>
      </c>
      <c r="D468" s="190" t="s">
        <v>2427</v>
      </c>
      <c r="E468" s="426" t="s">
        <v>2119</v>
      </c>
      <c r="F468" s="426"/>
      <c r="G468" s="192" t="s">
        <v>54</v>
      </c>
      <c r="H468" s="193">
        <v>0.1429</v>
      </c>
      <c r="I468" s="189">
        <f>(M468*$M$13)</f>
        <v>2.9716</v>
      </c>
      <c r="J468" s="219">
        <f>TRUNC(I468*H468,2)</f>
        <v>0.42</v>
      </c>
      <c r="M468">
        <v>3.23</v>
      </c>
    </row>
    <row r="469" spans="1:13" ht="24" customHeight="1" x14ac:dyDescent="0.2">
      <c r="A469" s="238" t="s">
        <v>2126</v>
      </c>
      <c r="B469" s="191" t="s">
        <v>2442</v>
      </c>
      <c r="C469" s="190" t="s">
        <v>15</v>
      </c>
      <c r="D469" s="190" t="s">
        <v>2443</v>
      </c>
      <c r="E469" s="426" t="s">
        <v>2119</v>
      </c>
      <c r="F469" s="426"/>
      <c r="G469" s="192" t="s">
        <v>54</v>
      </c>
      <c r="H469" s="193">
        <v>0.1429</v>
      </c>
      <c r="I469" s="189">
        <f>(M469*$M$13)</f>
        <v>103.68400000000001</v>
      </c>
      <c r="J469" s="219">
        <f>TRUNC(I469*H469,2)</f>
        <v>14.81</v>
      </c>
      <c r="M469">
        <v>112.7</v>
      </c>
    </row>
    <row r="470" spans="1:13" ht="24" customHeight="1" x14ac:dyDescent="0.2">
      <c r="A470" s="238" t="s">
        <v>2126</v>
      </c>
      <c r="B470" s="191" t="s">
        <v>2424</v>
      </c>
      <c r="C470" s="190" t="s">
        <v>15</v>
      </c>
      <c r="D470" s="190" t="s">
        <v>2425</v>
      </c>
      <c r="E470" s="426" t="s">
        <v>2119</v>
      </c>
      <c r="F470" s="426"/>
      <c r="G470" s="192" t="s">
        <v>54</v>
      </c>
      <c r="H470" s="193">
        <v>0.2858</v>
      </c>
      <c r="I470" s="189">
        <f>(M470*$M$13)</f>
        <v>15.456000000000001</v>
      </c>
      <c r="J470" s="219">
        <f>TRUNC(I470*H470,2)</f>
        <v>4.41</v>
      </c>
      <c r="M470">
        <v>16.8</v>
      </c>
    </row>
    <row r="471" spans="1:13" ht="26.1" customHeight="1" x14ac:dyDescent="0.2">
      <c r="A471" s="238" t="s">
        <v>2126</v>
      </c>
      <c r="B471" s="191" t="s">
        <v>2440</v>
      </c>
      <c r="C471" s="190" t="s">
        <v>15</v>
      </c>
      <c r="D471" s="190" t="s">
        <v>2441</v>
      </c>
      <c r="E471" s="426" t="s">
        <v>2119</v>
      </c>
      <c r="F471" s="426"/>
      <c r="G471" s="192" t="s">
        <v>132</v>
      </c>
      <c r="H471" s="193">
        <v>1</v>
      </c>
      <c r="I471" s="189">
        <f>(M471*$M$13)</f>
        <v>61.336400000000005</v>
      </c>
      <c r="J471" s="219">
        <f>TRUNC(I471*H471,2)</f>
        <v>61.33</v>
      </c>
      <c r="M471">
        <v>66.67</v>
      </c>
    </row>
    <row r="472" spans="1:13" x14ac:dyDescent="0.2">
      <c r="A472" s="239"/>
      <c r="B472" s="195"/>
      <c r="C472" s="195"/>
      <c r="D472" s="195"/>
      <c r="E472" s="195" t="s">
        <v>3847</v>
      </c>
      <c r="F472" s="196">
        <v>0</v>
      </c>
      <c r="G472" s="195" t="s">
        <v>3848</v>
      </c>
      <c r="H472" s="196">
        <v>0</v>
      </c>
      <c r="I472" s="196">
        <v>0</v>
      </c>
      <c r="J472" s="220"/>
      <c r="M472">
        <v>0</v>
      </c>
    </row>
    <row r="473" spans="1:13" ht="25.5" x14ac:dyDescent="0.2">
      <c r="A473" s="239"/>
      <c r="B473" s="195"/>
      <c r="C473" s="195"/>
      <c r="D473" s="195"/>
      <c r="E473" s="195" t="s">
        <v>3849</v>
      </c>
      <c r="F473" s="196">
        <v>0</v>
      </c>
      <c r="G473" s="195"/>
      <c r="H473" s="195" t="s">
        <v>3850</v>
      </c>
      <c r="I473" s="196">
        <v>88.03</v>
      </c>
      <c r="J473" s="220"/>
      <c r="M473">
        <v>88.03</v>
      </c>
    </row>
    <row r="474" spans="1:13" ht="30" customHeight="1" x14ac:dyDescent="0.2">
      <c r="A474" s="240"/>
      <c r="B474" s="197"/>
      <c r="C474" s="197"/>
      <c r="D474" s="197"/>
      <c r="E474" s="197"/>
      <c r="F474" s="197"/>
      <c r="G474" s="197" t="s">
        <v>3851</v>
      </c>
      <c r="H474" s="198">
        <v>160</v>
      </c>
      <c r="I474" s="199">
        <v>14084.8</v>
      </c>
      <c r="J474" s="220"/>
      <c r="M474">
        <v>14084.8</v>
      </c>
    </row>
    <row r="475" spans="1:13" ht="0.95" customHeight="1" thickBot="1" x14ac:dyDescent="0.25">
      <c r="A475" s="237"/>
      <c r="B475" s="185"/>
      <c r="C475" s="185"/>
      <c r="D475" s="185"/>
      <c r="E475" s="185"/>
      <c r="F475" s="185"/>
      <c r="G475" s="185"/>
      <c r="H475" s="185"/>
      <c r="I475" s="185"/>
      <c r="J475" s="220"/>
    </row>
    <row r="476" spans="1:13" ht="24" customHeight="1" x14ac:dyDescent="0.2">
      <c r="A476" s="234" t="s">
        <v>133</v>
      </c>
      <c r="B476" s="206"/>
      <c r="C476" s="206"/>
      <c r="D476" s="207" t="s">
        <v>134</v>
      </c>
      <c r="E476" s="206"/>
      <c r="F476" s="416"/>
      <c r="G476" s="417"/>
      <c r="H476" s="206"/>
      <c r="I476" s="206"/>
      <c r="J476" s="208"/>
    </row>
    <row r="477" spans="1:13" ht="24" customHeight="1" x14ac:dyDescent="0.2">
      <c r="A477" s="235" t="s">
        <v>135</v>
      </c>
      <c r="B477" s="14"/>
      <c r="C477" s="14"/>
      <c r="D477" s="13" t="s">
        <v>136</v>
      </c>
      <c r="E477" s="14"/>
      <c r="F477" s="418"/>
      <c r="G477" s="418"/>
      <c r="H477" s="14"/>
      <c r="I477" s="14"/>
      <c r="J477" s="209"/>
    </row>
    <row r="478" spans="1:13" ht="24" customHeight="1" x14ac:dyDescent="0.2">
      <c r="A478" s="242" t="s">
        <v>137</v>
      </c>
      <c r="B478" s="24"/>
      <c r="C478" s="24"/>
      <c r="D478" s="23" t="s">
        <v>138</v>
      </c>
      <c r="E478" s="24"/>
      <c r="F478" s="428"/>
      <c r="G478" s="428"/>
      <c r="H478" s="24"/>
      <c r="I478" s="24"/>
      <c r="J478" s="210"/>
    </row>
    <row r="479" spans="1:13" ht="18" customHeight="1" x14ac:dyDescent="0.2">
      <c r="A479" s="236" t="s">
        <v>139</v>
      </c>
      <c r="B479" s="183" t="s">
        <v>2</v>
      </c>
      <c r="C479" s="182" t="s">
        <v>3</v>
      </c>
      <c r="D479" s="182" t="s">
        <v>4</v>
      </c>
      <c r="E479" s="419" t="s">
        <v>2100</v>
      </c>
      <c r="F479" s="419"/>
      <c r="G479" s="184" t="s">
        <v>5</v>
      </c>
      <c r="H479" s="183" t="s">
        <v>6</v>
      </c>
      <c r="I479" s="183" t="s">
        <v>7</v>
      </c>
      <c r="J479" s="218" t="s">
        <v>8</v>
      </c>
      <c r="K479" s="229">
        <f>J481+J482</f>
        <v>34.47</v>
      </c>
      <c r="L479" s="229">
        <v>0</v>
      </c>
      <c r="M479" t="s">
        <v>7</v>
      </c>
    </row>
    <row r="480" spans="1:13" ht="26.1" customHeight="1" x14ac:dyDescent="0.2">
      <c r="A480" s="237" t="s">
        <v>2125</v>
      </c>
      <c r="B480" s="186" t="s">
        <v>140</v>
      </c>
      <c r="C480" s="185" t="s">
        <v>15</v>
      </c>
      <c r="D480" s="185" t="s">
        <v>141</v>
      </c>
      <c r="E480" s="425">
        <v>2</v>
      </c>
      <c r="F480" s="425"/>
      <c r="G480" s="187" t="s">
        <v>50</v>
      </c>
      <c r="H480" s="188">
        <v>1</v>
      </c>
      <c r="I480" s="189">
        <f>(M480*$M$13)</f>
        <v>34.4724</v>
      </c>
      <c r="J480" s="231">
        <f>TRUNC(I480*H480,2)</f>
        <v>34.47</v>
      </c>
      <c r="M480">
        <v>37.47</v>
      </c>
    </row>
    <row r="481" spans="1:13" ht="24" customHeight="1" x14ac:dyDescent="0.2">
      <c r="A481" s="238" t="s">
        <v>2126</v>
      </c>
      <c r="B481" s="191" t="s">
        <v>2152</v>
      </c>
      <c r="C481" s="190" t="s">
        <v>15</v>
      </c>
      <c r="D481" s="190" t="s">
        <v>2153</v>
      </c>
      <c r="E481" s="426" t="s">
        <v>2129</v>
      </c>
      <c r="F481" s="426"/>
      <c r="G481" s="192" t="s">
        <v>39</v>
      </c>
      <c r="H481" s="193">
        <v>0.25</v>
      </c>
      <c r="I481" s="189">
        <f>(M481*$M$13)</f>
        <v>19.136000000000003</v>
      </c>
      <c r="J481" s="219">
        <f>TRUNC(I481*H481,2)</f>
        <v>4.78</v>
      </c>
      <c r="M481">
        <v>20.8</v>
      </c>
    </row>
    <row r="482" spans="1:13" ht="24" customHeight="1" x14ac:dyDescent="0.2">
      <c r="A482" s="238" t="s">
        <v>2126</v>
      </c>
      <c r="B482" s="191" t="s">
        <v>2156</v>
      </c>
      <c r="C482" s="190" t="s">
        <v>15</v>
      </c>
      <c r="D482" s="190" t="s">
        <v>2157</v>
      </c>
      <c r="E482" s="426" t="s">
        <v>2129</v>
      </c>
      <c r="F482" s="426"/>
      <c r="G482" s="192" t="s">
        <v>39</v>
      </c>
      <c r="H482" s="193">
        <v>2.5</v>
      </c>
      <c r="I482" s="189">
        <f>(M482*$M$13)</f>
        <v>11.8772</v>
      </c>
      <c r="J482" s="219">
        <f>TRUNC(I482*H482,2)</f>
        <v>29.69</v>
      </c>
      <c r="M482">
        <v>12.91</v>
      </c>
    </row>
    <row r="483" spans="1:13" x14ac:dyDescent="0.2">
      <c r="A483" s="239"/>
      <c r="B483" s="195"/>
      <c r="C483" s="195"/>
      <c r="D483" s="195"/>
      <c r="E483" s="195" t="s">
        <v>3847</v>
      </c>
      <c r="F483" s="196">
        <v>37.47</v>
      </c>
      <c r="G483" s="195" t="s">
        <v>3848</v>
      </c>
      <c r="H483" s="196">
        <v>0</v>
      </c>
      <c r="I483" s="196">
        <v>37.47</v>
      </c>
      <c r="J483" s="220"/>
      <c r="M483">
        <v>37.47</v>
      </c>
    </row>
    <row r="484" spans="1:13" ht="25.5" x14ac:dyDescent="0.2">
      <c r="A484" s="239"/>
      <c r="B484" s="195"/>
      <c r="C484" s="195"/>
      <c r="D484" s="195"/>
      <c r="E484" s="195" t="s">
        <v>3849</v>
      </c>
      <c r="F484" s="196">
        <v>0</v>
      </c>
      <c r="G484" s="195"/>
      <c r="H484" s="195" t="s">
        <v>3850</v>
      </c>
      <c r="I484" s="196">
        <v>37.47</v>
      </c>
      <c r="J484" s="220"/>
      <c r="M484">
        <v>37.47</v>
      </c>
    </row>
    <row r="485" spans="1:13" ht="30" customHeight="1" x14ac:dyDescent="0.2">
      <c r="A485" s="240"/>
      <c r="B485" s="197"/>
      <c r="C485" s="197"/>
      <c r="D485" s="197"/>
      <c r="E485" s="197"/>
      <c r="F485" s="197"/>
      <c r="G485" s="197" t="s">
        <v>3851</v>
      </c>
      <c r="H485" s="198">
        <v>6.11</v>
      </c>
      <c r="I485" s="199">
        <v>228.94</v>
      </c>
      <c r="J485" s="220"/>
      <c r="M485">
        <v>228.94</v>
      </c>
    </row>
    <row r="486" spans="1:13" ht="0.95" customHeight="1" x14ac:dyDescent="0.2">
      <c r="A486" s="244"/>
      <c r="B486" s="177"/>
      <c r="C486" s="177"/>
      <c r="D486" s="178"/>
      <c r="E486" s="177"/>
      <c r="F486" s="432"/>
      <c r="G486" s="432"/>
      <c r="H486" s="177"/>
      <c r="I486" s="177"/>
      <c r="J486" s="179"/>
    </row>
    <row r="487" spans="1:13" ht="24" customHeight="1" x14ac:dyDescent="0.2">
      <c r="A487" s="243" t="s">
        <v>142</v>
      </c>
      <c r="B487" s="28"/>
      <c r="C487" s="28"/>
      <c r="D487" s="27" t="s">
        <v>143</v>
      </c>
      <c r="E487" s="28"/>
      <c r="F487" s="429"/>
      <c r="G487" s="429"/>
      <c r="H487" s="28"/>
      <c r="I487" s="28"/>
      <c r="J487" s="211">
        <v>100.9</v>
      </c>
    </row>
    <row r="488" spans="1:13" ht="18" customHeight="1" x14ac:dyDescent="0.2">
      <c r="A488" s="236" t="s">
        <v>144</v>
      </c>
      <c r="B488" s="183" t="s">
        <v>2</v>
      </c>
      <c r="C488" s="182" t="s">
        <v>3</v>
      </c>
      <c r="D488" s="182" t="s">
        <v>4</v>
      </c>
      <c r="E488" s="430" t="s">
        <v>2100</v>
      </c>
      <c r="F488" s="431"/>
      <c r="G488" s="184" t="s">
        <v>5</v>
      </c>
      <c r="H488" s="183" t="s">
        <v>6</v>
      </c>
      <c r="I488" s="183" t="s">
        <v>7</v>
      </c>
      <c r="J488" s="218" t="s">
        <v>8</v>
      </c>
      <c r="K488" s="229">
        <f>J490+J491</f>
        <v>4.1399999999999997</v>
      </c>
      <c r="L488" s="229">
        <v>0</v>
      </c>
      <c r="M488" t="s">
        <v>7</v>
      </c>
    </row>
    <row r="489" spans="1:13" ht="26.1" customHeight="1" x14ac:dyDescent="0.2">
      <c r="A489" s="237" t="s">
        <v>2125</v>
      </c>
      <c r="B489" s="186" t="s">
        <v>145</v>
      </c>
      <c r="C489" s="185" t="s">
        <v>15</v>
      </c>
      <c r="D489" s="185" t="s">
        <v>146</v>
      </c>
      <c r="E489" s="425">
        <v>2</v>
      </c>
      <c r="F489" s="425"/>
      <c r="G489" s="187" t="s">
        <v>17</v>
      </c>
      <c r="H489" s="188">
        <v>1</v>
      </c>
      <c r="I489" s="189">
        <f>(M489*$M$13)</f>
        <v>4.1400000000000006</v>
      </c>
      <c r="J489" s="231">
        <f>TRUNC(I489*H489,2)</f>
        <v>4.1399999999999997</v>
      </c>
      <c r="M489">
        <v>4.5</v>
      </c>
    </row>
    <row r="490" spans="1:13" ht="24" customHeight="1" x14ac:dyDescent="0.2">
      <c r="A490" s="238" t="s">
        <v>2126</v>
      </c>
      <c r="B490" s="191" t="s">
        <v>2152</v>
      </c>
      <c r="C490" s="190" t="s">
        <v>15</v>
      </c>
      <c r="D490" s="190" t="s">
        <v>2153</v>
      </c>
      <c r="E490" s="426" t="s">
        <v>2129</v>
      </c>
      <c r="F490" s="426"/>
      <c r="G490" s="192" t="s">
        <v>39</v>
      </c>
      <c r="H490" s="193">
        <v>3.0099999999999998E-2</v>
      </c>
      <c r="I490" s="189">
        <f>(M490*$M$13)</f>
        <v>19.136000000000003</v>
      </c>
      <c r="J490" s="219">
        <f>TRUNC(I490*H490,2)</f>
        <v>0.56999999999999995</v>
      </c>
      <c r="M490">
        <v>20.8</v>
      </c>
    </row>
    <row r="491" spans="1:13" ht="24" customHeight="1" x14ac:dyDescent="0.2">
      <c r="A491" s="238" t="s">
        <v>2126</v>
      </c>
      <c r="B491" s="191" t="s">
        <v>2156</v>
      </c>
      <c r="C491" s="190" t="s">
        <v>15</v>
      </c>
      <c r="D491" s="190" t="s">
        <v>2157</v>
      </c>
      <c r="E491" s="426" t="s">
        <v>2129</v>
      </c>
      <c r="F491" s="426"/>
      <c r="G491" s="192" t="s">
        <v>39</v>
      </c>
      <c r="H491" s="193">
        <v>0.30099999999999999</v>
      </c>
      <c r="I491" s="189">
        <f>(M491*$M$13)</f>
        <v>11.8772</v>
      </c>
      <c r="J491" s="219">
        <f>TRUNC(I491*H491,2)</f>
        <v>3.57</v>
      </c>
      <c r="M491">
        <v>12.91</v>
      </c>
    </row>
    <row r="492" spans="1:13" x14ac:dyDescent="0.2">
      <c r="A492" s="239"/>
      <c r="B492" s="195"/>
      <c r="C492" s="195"/>
      <c r="D492" s="195"/>
      <c r="E492" s="195" t="s">
        <v>3847</v>
      </c>
      <c r="F492" s="196">
        <v>4.5</v>
      </c>
      <c r="G492" s="195" t="s">
        <v>3848</v>
      </c>
      <c r="H492" s="196">
        <v>0</v>
      </c>
      <c r="I492" s="196">
        <v>4.5</v>
      </c>
      <c r="J492" s="220"/>
      <c r="M492">
        <v>4.5</v>
      </c>
    </row>
    <row r="493" spans="1:13" ht="25.5" x14ac:dyDescent="0.2">
      <c r="A493" s="239"/>
      <c r="B493" s="195"/>
      <c r="C493" s="195"/>
      <c r="D493" s="195"/>
      <c r="E493" s="195" t="s">
        <v>3849</v>
      </c>
      <c r="F493" s="196">
        <v>0</v>
      </c>
      <c r="G493" s="195"/>
      <c r="H493" s="195" t="s">
        <v>3850</v>
      </c>
      <c r="I493" s="196">
        <v>4.5</v>
      </c>
      <c r="J493" s="220"/>
      <c r="M493">
        <v>4.5</v>
      </c>
    </row>
    <row r="494" spans="1:13" ht="30" customHeight="1" x14ac:dyDescent="0.2">
      <c r="A494" s="240"/>
      <c r="B494" s="197"/>
      <c r="C494" s="197"/>
      <c r="D494" s="197"/>
      <c r="E494" s="197"/>
      <c r="F494" s="197"/>
      <c r="G494" s="197" t="s">
        <v>3851</v>
      </c>
      <c r="H494" s="198">
        <v>10.78</v>
      </c>
      <c r="I494" s="199">
        <v>48.51</v>
      </c>
      <c r="J494" s="220"/>
      <c r="M494">
        <v>48.51</v>
      </c>
    </row>
    <row r="495" spans="1:13" ht="0.95" customHeight="1" x14ac:dyDescent="0.2">
      <c r="A495" s="237"/>
      <c r="B495" s="185"/>
      <c r="C495" s="185"/>
      <c r="D495" s="185"/>
      <c r="E495" s="185"/>
      <c r="F495" s="185"/>
      <c r="G495" s="185"/>
      <c r="H495" s="185"/>
      <c r="I495" s="185"/>
      <c r="J495" s="220"/>
    </row>
    <row r="496" spans="1:13" ht="18" customHeight="1" x14ac:dyDescent="0.2">
      <c r="A496" s="236" t="s">
        <v>147</v>
      </c>
      <c r="B496" s="183" t="s">
        <v>2</v>
      </c>
      <c r="C496" s="182" t="s">
        <v>3</v>
      </c>
      <c r="D496" s="182" t="s">
        <v>4</v>
      </c>
      <c r="E496" s="419" t="s">
        <v>2100</v>
      </c>
      <c r="F496" s="419"/>
      <c r="G496" s="184" t="s">
        <v>5</v>
      </c>
      <c r="H496" s="183" t="s">
        <v>6</v>
      </c>
      <c r="I496" s="183" t="s">
        <v>7</v>
      </c>
      <c r="J496" s="218" t="s">
        <v>8</v>
      </c>
      <c r="K496" s="229">
        <f>J498+J499</f>
        <v>4.4799999999999995</v>
      </c>
      <c r="L496" s="229">
        <v>0</v>
      </c>
      <c r="M496" t="s">
        <v>7</v>
      </c>
    </row>
    <row r="497" spans="1:13" ht="26.1" customHeight="1" x14ac:dyDescent="0.2">
      <c r="A497" s="237" t="s">
        <v>2125</v>
      </c>
      <c r="B497" s="186" t="s">
        <v>148</v>
      </c>
      <c r="C497" s="185" t="s">
        <v>15</v>
      </c>
      <c r="D497" s="185" t="s">
        <v>149</v>
      </c>
      <c r="E497" s="425">
        <v>2</v>
      </c>
      <c r="F497" s="425"/>
      <c r="G497" s="187" t="s">
        <v>17</v>
      </c>
      <c r="H497" s="188">
        <v>1</v>
      </c>
      <c r="I497" s="189">
        <f>(M497*$M$13)</f>
        <v>4.4712000000000005</v>
      </c>
      <c r="J497" s="231">
        <f>TRUNC(I497*H497,2)</f>
        <v>4.47</v>
      </c>
      <c r="M497">
        <v>4.8600000000000003</v>
      </c>
    </row>
    <row r="498" spans="1:13" ht="24" customHeight="1" x14ac:dyDescent="0.2">
      <c r="A498" s="238" t="s">
        <v>2126</v>
      </c>
      <c r="B498" s="191" t="s">
        <v>2152</v>
      </c>
      <c r="C498" s="190" t="s">
        <v>15</v>
      </c>
      <c r="D498" s="190" t="s">
        <v>2153</v>
      </c>
      <c r="E498" s="426" t="s">
        <v>2129</v>
      </c>
      <c r="F498" s="426"/>
      <c r="G498" s="192" t="s">
        <v>39</v>
      </c>
      <c r="H498" s="193">
        <v>3.2500000000000001E-2</v>
      </c>
      <c r="I498" s="189">
        <f>(M498*$M$13)</f>
        <v>19.136000000000003</v>
      </c>
      <c r="J498" s="219">
        <f>TRUNC(I498*H498,2)</f>
        <v>0.62</v>
      </c>
      <c r="M498">
        <v>20.8</v>
      </c>
    </row>
    <row r="499" spans="1:13" ht="24" customHeight="1" x14ac:dyDescent="0.2">
      <c r="A499" s="238" t="s">
        <v>2126</v>
      </c>
      <c r="B499" s="191" t="s">
        <v>2156</v>
      </c>
      <c r="C499" s="190" t="s">
        <v>15</v>
      </c>
      <c r="D499" s="190" t="s">
        <v>2157</v>
      </c>
      <c r="E499" s="426" t="s">
        <v>2129</v>
      </c>
      <c r="F499" s="426"/>
      <c r="G499" s="192" t="s">
        <v>39</v>
      </c>
      <c r="H499" s="193">
        <v>0.32500000000000001</v>
      </c>
      <c r="I499" s="189">
        <f>(M499*$M$13)</f>
        <v>11.8772</v>
      </c>
      <c r="J499" s="219">
        <f>TRUNC(I499*H499,2)</f>
        <v>3.86</v>
      </c>
      <c r="M499">
        <v>12.91</v>
      </c>
    </row>
    <row r="500" spans="1:13" x14ac:dyDescent="0.2">
      <c r="A500" s="239"/>
      <c r="B500" s="195"/>
      <c r="C500" s="195"/>
      <c r="D500" s="195"/>
      <c r="E500" s="195" t="s">
        <v>3847</v>
      </c>
      <c r="F500" s="196">
        <v>4.8600000000000003</v>
      </c>
      <c r="G500" s="195" t="s">
        <v>3848</v>
      </c>
      <c r="H500" s="196">
        <v>0</v>
      </c>
      <c r="I500" s="196">
        <v>4.8600000000000003</v>
      </c>
      <c r="J500" s="220"/>
      <c r="M500">
        <v>4.8600000000000003</v>
      </c>
    </row>
    <row r="501" spans="1:13" ht="25.5" x14ac:dyDescent="0.2">
      <c r="A501" s="239"/>
      <c r="B501" s="195"/>
      <c r="C501" s="195"/>
      <c r="D501" s="195"/>
      <c r="E501" s="195" t="s">
        <v>3849</v>
      </c>
      <c r="F501" s="196">
        <v>0</v>
      </c>
      <c r="G501" s="195"/>
      <c r="H501" s="195" t="s">
        <v>3850</v>
      </c>
      <c r="I501" s="196">
        <v>4.8600000000000003</v>
      </c>
      <c r="J501" s="220"/>
      <c r="M501">
        <v>4.8600000000000003</v>
      </c>
    </row>
    <row r="502" spans="1:13" ht="30" customHeight="1" x14ac:dyDescent="0.2">
      <c r="A502" s="240"/>
      <c r="B502" s="197"/>
      <c r="C502" s="197"/>
      <c r="D502" s="197"/>
      <c r="E502" s="197"/>
      <c r="F502" s="197"/>
      <c r="G502" s="197" t="s">
        <v>3851</v>
      </c>
      <c r="H502" s="198">
        <v>10.78</v>
      </c>
      <c r="I502" s="199">
        <v>52.39</v>
      </c>
      <c r="J502" s="220"/>
      <c r="M502">
        <v>52.39</v>
      </c>
    </row>
    <row r="503" spans="1:13" ht="0.95" customHeight="1" x14ac:dyDescent="0.2">
      <c r="A503" s="237"/>
      <c r="B503" s="185"/>
      <c r="C503" s="185"/>
      <c r="D503" s="185"/>
      <c r="E503" s="185"/>
      <c r="F503" s="185"/>
      <c r="G503" s="185"/>
      <c r="H503" s="185"/>
      <c r="I503" s="185"/>
      <c r="J503" s="220"/>
    </row>
    <row r="504" spans="1:13" ht="24" customHeight="1" x14ac:dyDescent="0.2">
      <c r="A504" s="242" t="s">
        <v>150</v>
      </c>
      <c r="B504" s="24"/>
      <c r="C504" s="24"/>
      <c r="D504" s="23" t="s">
        <v>151</v>
      </c>
      <c r="E504" s="24"/>
      <c r="F504" s="428"/>
      <c r="G504" s="428"/>
      <c r="H504" s="24"/>
      <c r="I504" s="24"/>
      <c r="J504" s="210"/>
    </row>
    <row r="505" spans="1:13" ht="18" customHeight="1" x14ac:dyDescent="0.2">
      <c r="A505" s="236" t="s">
        <v>152</v>
      </c>
      <c r="B505" s="183" t="s">
        <v>2</v>
      </c>
      <c r="C505" s="182" t="s">
        <v>3</v>
      </c>
      <c r="D505" s="182" t="s">
        <v>4</v>
      </c>
      <c r="E505" s="419" t="s">
        <v>2100</v>
      </c>
      <c r="F505" s="419"/>
      <c r="G505" s="184" t="s">
        <v>5</v>
      </c>
      <c r="H505" s="183" t="s">
        <v>6</v>
      </c>
      <c r="I505" s="183" t="s">
        <v>7</v>
      </c>
      <c r="J505" s="218" t="s">
        <v>8</v>
      </c>
      <c r="K505" s="229">
        <f>J507+J508</f>
        <v>3.4299999999999997</v>
      </c>
      <c r="L505" s="229">
        <v>0</v>
      </c>
      <c r="M505" t="s">
        <v>7</v>
      </c>
    </row>
    <row r="506" spans="1:13" ht="26.1" customHeight="1" x14ac:dyDescent="0.2">
      <c r="A506" s="237" t="s">
        <v>2125</v>
      </c>
      <c r="B506" s="186" t="s">
        <v>153</v>
      </c>
      <c r="C506" s="185" t="s">
        <v>15</v>
      </c>
      <c r="D506" s="185" t="s">
        <v>154</v>
      </c>
      <c r="E506" s="425">
        <v>2</v>
      </c>
      <c r="F506" s="425"/>
      <c r="G506" s="187" t="s">
        <v>17</v>
      </c>
      <c r="H506" s="188">
        <v>1</v>
      </c>
      <c r="I506" s="189">
        <f>(M506*$M$13)</f>
        <v>3.4408000000000003</v>
      </c>
      <c r="J506" s="231">
        <f>TRUNC(I506*H506,2)</f>
        <v>3.44</v>
      </c>
      <c r="M506">
        <v>3.74</v>
      </c>
    </row>
    <row r="507" spans="1:13" ht="24" customHeight="1" x14ac:dyDescent="0.2">
      <c r="A507" s="238" t="s">
        <v>2126</v>
      </c>
      <c r="B507" s="191" t="s">
        <v>2152</v>
      </c>
      <c r="C507" s="190" t="s">
        <v>15</v>
      </c>
      <c r="D507" s="190" t="s">
        <v>2153</v>
      </c>
      <c r="E507" s="426" t="s">
        <v>2129</v>
      </c>
      <c r="F507" s="426"/>
      <c r="G507" s="192" t="s">
        <v>39</v>
      </c>
      <c r="H507" s="193">
        <v>2.5000000000000001E-2</v>
      </c>
      <c r="I507" s="189">
        <f>(M507*$M$13)</f>
        <v>19.136000000000003</v>
      </c>
      <c r="J507" s="219">
        <f>TRUNC(I507*H507,2)</f>
        <v>0.47</v>
      </c>
      <c r="M507">
        <v>20.8</v>
      </c>
    </row>
    <row r="508" spans="1:13" ht="24" customHeight="1" x14ac:dyDescent="0.2">
      <c r="A508" s="238" t="s">
        <v>2126</v>
      </c>
      <c r="B508" s="191" t="s">
        <v>2156</v>
      </c>
      <c r="C508" s="190" t="s">
        <v>15</v>
      </c>
      <c r="D508" s="190" t="s">
        <v>2157</v>
      </c>
      <c r="E508" s="426" t="s">
        <v>2129</v>
      </c>
      <c r="F508" s="426"/>
      <c r="G508" s="192" t="s">
        <v>39</v>
      </c>
      <c r="H508" s="193">
        <v>0.25</v>
      </c>
      <c r="I508" s="189">
        <f>(M508*$M$13)</f>
        <v>11.8772</v>
      </c>
      <c r="J508" s="219">
        <f>TRUNC(I508*H508,2)</f>
        <v>2.96</v>
      </c>
      <c r="M508">
        <v>12.91</v>
      </c>
    </row>
    <row r="509" spans="1:13" x14ac:dyDescent="0.2">
      <c r="A509" s="239"/>
      <c r="B509" s="195"/>
      <c r="C509" s="195"/>
      <c r="D509" s="195"/>
      <c r="E509" s="195" t="s">
        <v>3847</v>
      </c>
      <c r="F509" s="196">
        <v>3.74</v>
      </c>
      <c r="G509" s="195" t="s">
        <v>3848</v>
      </c>
      <c r="H509" s="196">
        <v>0</v>
      </c>
      <c r="I509" s="196">
        <v>3.74</v>
      </c>
      <c r="J509" s="220"/>
      <c r="M509">
        <v>3.74</v>
      </c>
    </row>
    <row r="510" spans="1:13" ht="25.5" x14ac:dyDescent="0.2">
      <c r="A510" s="239"/>
      <c r="B510" s="195"/>
      <c r="C510" s="195"/>
      <c r="D510" s="195"/>
      <c r="E510" s="195" t="s">
        <v>3849</v>
      </c>
      <c r="F510" s="196">
        <v>0</v>
      </c>
      <c r="G510" s="195"/>
      <c r="H510" s="195" t="s">
        <v>3850</v>
      </c>
      <c r="I510" s="196">
        <v>3.74</v>
      </c>
      <c r="J510" s="220"/>
      <c r="M510">
        <v>3.74</v>
      </c>
    </row>
    <row r="511" spans="1:13" ht="30" customHeight="1" x14ac:dyDescent="0.2">
      <c r="A511" s="240"/>
      <c r="B511" s="197"/>
      <c r="C511" s="197"/>
      <c r="D511" s="197"/>
      <c r="E511" s="197"/>
      <c r="F511" s="197"/>
      <c r="G511" s="197" t="s">
        <v>3851</v>
      </c>
      <c r="H511" s="198">
        <v>258.8</v>
      </c>
      <c r="I511" s="199">
        <v>967.91</v>
      </c>
      <c r="J511" s="220"/>
      <c r="M511">
        <v>967.91</v>
      </c>
    </row>
    <row r="512" spans="1:13" ht="0.95" customHeight="1" x14ac:dyDescent="0.2">
      <c r="A512" s="237"/>
      <c r="B512" s="185"/>
      <c r="C512" s="185"/>
      <c r="D512" s="185"/>
      <c r="E512" s="185"/>
      <c r="F512" s="185"/>
      <c r="G512" s="185"/>
      <c r="H512" s="185"/>
      <c r="I512" s="185"/>
      <c r="J512" s="220"/>
    </row>
    <row r="513" spans="1:13" ht="18" customHeight="1" x14ac:dyDescent="0.2">
      <c r="A513" s="236" t="s">
        <v>155</v>
      </c>
      <c r="B513" s="183" t="s">
        <v>2</v>
      </c>
      <c r="C513" s="182" t="s">
        <v>3</v>
      </c>
      <c r="D513" s="182" t="s">
        <v>4</v>
      </c>
      <c r="E513" s="419" t="s">
        <v>2100</v>
      </c>
      <c r="F513" s="419"/>
      <c r="G513" s="184" t="s">
        <v>5</v>
      </c>
      <c r="H513" s="183" t="s">
        <v>6</v>
      </c>
      <c r="I513" s="183" t="s">
        <v>7</v>
      </c>
      <c r="J513" s="218" t="s">
        <v>8</v>
      </c>
      <c r="K513" s="229">
        <f>J515+J516</f>
        <v>34.47</v>
      </c>
      <c r="L513" s="229">
        <v>0</v>
      </c>
      <c r="M513" t="s">
        <v>7</v>
      </c>
    </row>
    <row r="514" spans="1:13" ht="26.1" customHeight="1" x14ac:dyDescent="0.2">
      <c r="A514" s="237" t="s">
        <v>2125</v>
      </c>
      <c r="B514" s="186" t="s">
        <v>140</v>
      </c>
      <c r="C514" s="185" t="s">
        <v>15</v>
      </c>
      <c r="D514" s="185" t="s">
        <v>156</v>
      </c>
      <c r="E514" s="425">
        <v>2</v>
      </c>
      <c r="F514" s="425"/>
      <c r="G514" s="187" t="s">
        <v>50</v>
      </c>
      <c r="H514" s="188">
        <v>1</v>
      </c>
      <c r="I514" s="189">
        <f>(M514*$M$13)</f>
        <v>34.4724</v>
      </c>
      <c r="J514" s="231">
        <f>TRUNC(I514*H514,2)</f>
        <v>34.47</v>
      </c>
      <c r="M514">
        <v>37.47</v>
      </c>
    </row>
    <row r="515" spans="1:13" ht="24" customHeight="1" x14ac:dyDescent="0.2">
      <c r="A515" s="238" t="s">
        <v>2126</v>
      </c>
      <c r="B515" s="191" t="s">
        <v>2152</v>
      </c>
      <c r="C515" s="190" t="s">
        <v>15</v>
      </c>
      <c r="D515" s="190" t="s">
        <v>2153</v>
      </c>
      <c r="E515" s="426" t="s">
        <v>2129</v>
      </c>
      <c r="F515" s="426"/>
      <c r="G515" s="192" t="s">
        <v>39</v>
      </c>
      <c r="H515" s="193">
        <v>0.25</v>
      </c>
      <c r="I515" s="189">
        <f>(M515*$M$13)</f>
        <v>19.136000000000003</v>
      </c>
      <c r="J515" s="219">
        <f>TRUNC(I515*H515,2)</f>
        <v>4.78</v>
      </c>
      <c r="M515">
        <v>20.8</v>
      </c>
    </row>
    <row r="516" spans="1:13" ht="24" customHeight="1" x14ac:dyDescent="0.2">
      <c r="A516" s="238" t="s">
        <v>2126</v>
      </c>
      <c r="B516" s="191" t="s">
        <v>2156</v>
      </c>
      <c r="C516" s="190" t="s">
        <v>15</v>
      </c>
      <c r="D516" s="190" t="s">
        <v>2157</v>
      </c>
      <c r="E516" s="426" t="s">
        <v>2129</v>
      </c>
      <c r="F516" s="426"/>
      <c r="G516" s="192" t="s">
        <v>39</v>
      </c>
      <c r="H516" s="193">
        <v>2.5</v>
      </c>
      <c r="I516" s="189">
        <f>(M516*$M$13)</f>
        <v>11.8772</v>
      </c>
      <c r="J516" s="219">
        <f>TRUNC(I516*H516,2)</f>
        <v>29.69</v>
      </c>
      <c r="M516">
        <v>12.91</v>
      </c>
    </row>
    <row r="517" spans="1:13" x14ac:dyDescent="0.2">
      <c r="A517" s="239"/>
      <c r="B517" s="195"/>
      <c r="C517" s="195"/>
      <c r="D517" s="195"/>
      <c r="E517" s="195" t="s">
        <v>3847</v>
      </c>
      <c r="F517" s="196">
        <v>37.47</v>
      </c>
      <c r="G517" s="195" t="s">
        <v>3848</v>
      </c>
      <c r="H517" s="196">
        <v>0</v>
      </c>
      <c r="I517" s="196">
        <v>37.47</v>
      </c>
      <c r="J517" s="220"/>
      <c r="M517">
        <v>37.47</v>
      </c>
    </row>
    <row r="518" spans="1:13" ht="25.5" x14ac:dyDescent="0.2">
      <c r="A518" s="239"/>
      <c r="B518" s="195"/>
      <c r="C518" s="195"/>
      <c r="D518" s="195"/>
      <c r="E518" s="195" t="s">
        <v>3849</v>
      </c>
      <c r="F518" s="196">
        <v>0</v>
      </c>
      <c r="G518" s="195"/>
      <c r="H518" s="195" t="s">
        <v>3850</v>
      </c>
      <c r="I518" s="196">
        <v>37.47</v>
      </c>
      <c r="J518" s="220"/>
      <c r="M518">
        <v>37.47</v>
      </c>
    </row>
    <row r="519" spans="1:13" ht="30" customHeight="1" x14ac:dyDescent="0.2">
      <c r="A519" s="240"/>
      <c r="B519" s="197"/>
      <c r="C519" s="197"/>
      <c r="D519" s="197"/>
      <c r="E519" s="197"/>
      <c r="F519" s="197"/>
      <c r="G519" s="197" t="s">
        <v>3851</v>
      </c>
      <c r="H519" s="198">
        <v>5.41</v>
      </c>
      <c r="I519" s="199">
        <v>202.71</v>
      </c>
      <c r="J519" s="220"/>
      <c r="M519">
        <v>202.71</v>
      </c>
    </row>
    <row r="520" spans="1:13" ht="0.95" customHeight="1" x14ac:dyDescent="0.2">
      <c r="A520" s="237"/>
      <c r="B520" s="185"/>
      <c r="C520" s="185"/>
      <c r="D520" s="185"/>
      <c r="E520" s="185"/>
      <c r="F520" s="185"/>
      <c r="G520" s="185"/>
      <c r="H520" s="185"/>
      <c r="I520" s="185"/>
      <c r="J520" s="220"/>
    </row>
    <row r="521" spans="1:13" ht="18" customHeight="1" x14ac:dyDescent="0.2">
      <c r="A521" s="236" t="s">
        <v>157</v>
      </c>
      <c r="B521" s="183" t="s">
        <v>2</v>
      </c>
      <c r="C521" s="182" t="s">
        <v>3</v>
      </c>
      <c r="D521" s="182" t="s">
        <v>4</v>
      </c>
      <c r="E521" s="419" t="s">
        <v>2100</v>
      </c>
      <c r="F521" s="419"/>
      <c r="G521" s="184" t="s">
        <v>5</v>
      </c>
      <c r="H521" s="183" t="s">
        <v>6</v>
      </c>
      <c r="I521" s="183" t="s">
        <v>7</v>
      </c>
      <c r="J521" s="218" t="s">
        <v>8</v>
      </c>
      <c r="K521" s="229">
        <f>J523+J524</f>
        <v>6.39</v>
      </c>
      <c r="L521" s="229">
        <v>0</v>
      </c>
      <c r="M521" t="s">
        <v>7</v>
      </c>
    </row>
    <row r="522" spans="1:13" ht="26.1" customHeight="1" x14ac:dyDescent="0.2">
      <c r="A522" s="237" t="s">
        <v>2125</v>
      </c>
      <c r="B522" s="186" t="s">
        <v>158</v>
      </c>
      <c r="C522" s="185" t="s">
        <v>26</v>
      </c>
      <c r="D522" s="185" t="s">
        <v>159</v>
      </c>
      <c r="E522" s="425" t="s">
        <v>2120</v>
      </c>
      <c r="F522" s="425"/>
      <c r="G522" s="187" t="s">
        <v>17</v>
      </c>
      <c r="H522" s="188">
        <v>1</v>
      </c>
      <c r="I522" s="189">
        <f>(M522*$M$13)</f>
        <v>6.4032</v>
      </c>
      <c r="J522" s="231">
        <f>TRUNC(I522*H522,2)</f>
        <v>6.4</v>
      </c>
      <c r="M522">
        <v>6.96</v>
      </c>
    </row>
    <row r="523" spans="1:13" ht="26.1" customHeight="1" x14ac:dyDescent="0.2">
      <c r="A523" s="241" t="s">
        <v>2395</v>
      </c>
      <c r="B523" s="201" t="s">
        <v>2444</v>
      </c>
      <c r="C523" s="200" t="s">
        <v>26</v>
      </c>
      <c r="D523" s="200" t="s">
        <v>2445</v>
      </c>
      <c r="E523" s="427" t="s">
        <v>2123</v>
      </c>
      <c r="F523" s="427"/>
      <c r="G523" s="202" t="s">
        <v>32</v>
      </c>
      <c r="H523" s="203">
        <v>0.1186</v>
      </c>
      <c r="I523" s="189">
        <f>(M523*$M$13)</f>
        <v>19.715600000000002</v>
      </c>
      <c r="J523" s="219">
        <f>TRUNC(I523*H523,2)</f>
        <v>2.33</v>
      </c>
      <c r="M523">
        <v>21.43</v>
      </c>
    </row>
    <row r="524" spans="1:13" ht="24" customHeight="1" x14ac:dyDescent="0.2">
      <c r="A524" s="241" t="s">
        <v>2395</v>
      </c>
      <c r="B524" s="201" t="s">
        <v>2446</v>
      </c>
      <c r="C524" s="200" t="s">
        <v>26</v>
      </c>
      <c r="D524" s="200" t="s">
        <v>2447</v>
      </c>
      <c r="E524" s="427" t="s">
        <v>2123</v>
      </c>
      <c r="F524" s="427"/>
      <c r="G524" s="202" t="s">
        <v>32</v>
      </c>
      <c r="H524" s="203">
        <v>0.2329</v>
      </c>
      <c r="I524" s="189">
        <f>(M524*$M$13)</f>
        <v>17.461600000000001</v>
      </c>
      <c r="J524" s="219">
        <f>TRUNC(I524*H524,2)</f>
        <v>4.0599999999999996</v>
      </c>
      <c r="M524">
        <v>18.98</v>
      </c>
    </row>
    <row r="525" spans="1:13" x14ac:dyDescent="0.2">
      <c r="A525" s="239"/>
      <c r="B525" s="195"/>
      <c r="C525" s="195"/>
      <c r="D525" s="195"/>
      <c r="E525" s="195" t="s">
        <v>3847</v>
      </c>
      <c r="F525" s="196">
        <v>5.01</v>
      </c>
      <c r="G525" s="195" t="s">
        <v>3848</v>
      </c>
      <c r="H525" s="196">
        <v>0</v>
      </c>
      <c r="I525" s="196">
        <v>5.01</v>
      </c>
      <c r="J525" s="220"/>
      <c r="M525">
        <v>5.01</v>
      </c>
    </row>
    <row r="526" spans="1:13" ht="25.5" x14ac:dyDescent="0.2">
      <c r="A526" s="239"/>
      <c r="B526" s="195"/>
      <c r="C526" s="195"/>
      <c r="D526" s="195"/>
      <c r="E526" s="195" t="s">
        <v>3849</v>
      </c>
      <c r="F526" s="196">
        <v>0</v>
      </c>
      <c r="G526" s="195"/>
      <c r="H526" s="195" t="s">
        <v>3850</v>
      </c>
      <c r="I526" s="196">
        <v>6.96</v>
      </c>
      <c r="J526" s="220"/>
      <c r="M526">
        <v>6.96</v>
      </c>
    </row>
    <row r="527" spans="1:13" ht="30" customHeight="1" x14ac:dyDescent="0.2">
      <c r="A527" s="240"/>
      <c r="B527" s="197"/>
      <c r="C527" s="197"/>
      <c r="D527" s="197"/>
      <c r="E527" s="197"/>
      <c r="F527" s="197"/>
      <c r="G527" s="197" t="s">
        <v>3851</v>
      </c>
      <c r="H527" s="198">
        <v>17.39</v>
      </c>
      <c r="I527" s="199">
        <v>121.03</v>
      </c>
      <c r="J527" s="220"/>
      <c r="M527">
        <v>121.03</v>
      </c>
    </row>
    <row r="528" spans="1:13" ht="0.95" customHeight="1" x14ac:dyDescent="0.2">
      <c r="A528" s="237"/>
      <c r="B528" s="185"/>
      <c r="C528" s="185"/>
      <c r="D528" s="185"/>
      <c r="E528" s="185"/>
      <c r="F528" s="185"/>
      <c r="G528" s="185"/>
      <c r="H528" s="185"/>
      <c r="I528" s="185"/>
      <c r="J528" s="220"/>
    </row>
    <row r="529" spans="1:13" ht="24" customHeight="1" x14ac:dyDescent="0.2">
      <c r="A529" s="242" t="s">
        <v>160</v>
      </c>
      <c r="B529" s="24"/>
      <c r="C529" s="24"/>
      <c r="D529" s="23" t="s">
        <v>161</v>
      </c>
      <c r="E529" s="24"/>
      <c r="F529" s="428"/>
      <c r="G529" s="428"/>
      <c r="H529" s="24"/>
      <c r="I529" s="24"/>
      <c r="J529" s="210"/>
    </row>
    <row r="530" spans="1:13" ht="18" customHeight="1" x14ac:dyDescent="0.2">
      <c r="A530" s="236" t="s">
        <v>162</v>
      </c>
      <c r="B530" s="183" t="s">
        <v>2</v>
      </c>
      <c r="C530" s="182" t="s">
        <v>3</v>
      </c>
      <c r="D530" s="182" t="s">
        <v>4</v>
      </c>
      <c r="E530" s="419" t="s">
        <v>2100</v>
      </c>
      <c r="F530" s="419"/>
      <c r="G530" s="184" t="s">
        <v>5</v>
      </c>
      <c r="H530" s="183" t="s">
        <v>6</v>
      </c>
      <c r="I530" s="183" t="s">
        <v>7</v>
      </c>
      <c r="J530" s="218" t="s">
        <v>8</v>
      </c>
      <c r="K530" s="229">
        <f>J532+J533</f>
        <v>2.06</v>
      </c>
      <c r="L530" s="229">
        <v>0</v>
      </c>
      <c r="M530" t="s">
        <v>7</v>
      </c>
    </row>
    <row r="531" spans="1:13" ht="26.1" customHeight="1" x14ac:dyDescent="0.2">
      <c r="A531" s="237" t="s">
        <v>2125</v>
      </c>
      <c r="B531" s="186" t="s">
        <v>163</v>
      </c>
      <c r="C531" s="185" t="s">
        <v>15</v>
      </c>
      <c r="D531" s="185" t="s">
        <v>164</v>
      </c>
      <c r="E531" s="425">
        <v>2</v>
      </c>
      <c r="F531" s="425"/>
      <c r="G531" s="187" t="s">
        <v>17</v>
      </c>
      <c r="H531" s="188">
        <v>1</v>
      </c>
      <c r="I531" s="189">
        <f>(M531*$M$13)</f>
        <v>2.0608000000000004</v>
      </c>
      <c r="J531" s="231">
        <f>TRUNC(I531*H531,2)</f>
        <v>2.06</v>
      </c>
      <c r="M531">
        <v>2.2400000000000002</v>
      </c>
    </row>
    <row r="532" spans="1:13" ht="24" customHeight="1" x14ac:dyDescent="0.2">
      <c r="A532" s="238" t="s">
        <v>2126</v>
      </c>
      <c r="B532" s="191" t="s">
        <v>2152</v>
      </c>
      <c r="C532" s="190" t="s">
        <v>15</v>
      </c>
      <c r="D532" s="190" t="s">
        <v>2153</v>
      </c>
      <c r="E532" s="426" t="s">
        <v>2129</v>
      </c>
      <c r="F532" s="426"/>
      <c r="G532" s="192" t="s">
        <v>39</v>
      </c>
      <c r="H532" s="193">
        <v>1.4999999999999999E-2</v>
      </c>
      <c r="I532" s="189">
        <f>(M532*$M$13)</f>
        <v>19.136000000000003</v>
      </c>
      <c r="J532" s="219">
        <f>TRUNC(I532*H532,2)</f>
        <v>0.28000000000000003</v>
      </c>
      <c r="M532">
        <v>20.8</v>
      </c>
    </row>
    <row r="533" spans="1:13" ht="24" customHeight="1" x14ac:dyDescent="0.2">
      <c r="A533" s="238" t="s">
        <v>2126</v>
      </c>
      <c r="B533" s="191" t="s">
        <v>2156</v>
      </c>
      <c r="C533" s="190" t="s">
        <v>15</v>
      </c>
      <c r="D533" s="190" t="s">
        <v>2157</v>
      </c>
      <c r="E533" s="426" t="s">
        <v>2129</v>
      </c>
      <c r="F533" s="426"/>
      <c r="G533" s="192" t="s">
        <v>39</v>
      </c>
      <c r="H533" s="193">
        <v>0.15</v>
      </c>
      <c r="I533" s="189">
        <f>(M533*$M$13)</f>
        <v>11.8772</v>
      </c>
      <c r="J533" s="219">
        <f>TRUNC(I533*H533,2)</f>
        <v>1.78</v>
      </c>
      <c r="M533">
        <v>12.91</v>
      </c>
    </row>
    <row r="534" spans="1:13" x14ac:dyDescent="0.2">
      <c r="A534" s="239"/>
      <c r="B534" s="195"/>
      <c r="C534" s="195"/>
      <c r="D534" s="195"/>
      <c r="E534" s="195" t="s">
        <v>3847</v>
      </c>
      <c r="F534" s="196">
        <v>2.2400000000000002</v>
      </c>
      <c r="G534" s="195" t="s">
        <v>3848</v>
      </c>
      <c r="H534" s="196">
        <v>0</v>
      </c>
      <c r="I534" s="196">
        <v>2.2400000000000002</v>
      </c>
      <c r="J534" s="220"/>
      <c r="M534">
        <v>2.2400000000000002</v>
      </c>
    </row>
    <row r="535" spans="1:13" ht="25.5" x14ac:dyDescent="0.2">
      <c r="A535" s="239"/>
      <c r="B535" s="195"/>
      <c r="C535" s="195"/>
      <c r="D535" s="195"/>
      <c r="E535" s="195" t="s">
        <v>3849</v>
      </c>
      <c r="F535" s="196">
        <v>0</v>
      </c>
      <c r="G535" s="195"/>
      <c r="H535" s="195" t="s">
        <v>3850</v>
      </c>
      <c r="I535" s="196">
        <v>2.2400000000000002</v>
      </c>
      <c r="J535" s="220"/>
      <c r="M535">
        <v>2.2400000000000002</v>
      </c>
    </row>
    <row r="536" spans="1:13" ht="30" customHeight="1" x14ac:dyDescent="0.2">
      <c r="A536" s="240"/>
      <c r="B536" s="197"/>
      <c r="C536" s="197"/>
      <c r="D536" s="197"/>
      <c r="E536" s="197"/>
      <c r="F536" s="197"/>
      <c r="G536" s="197" t="s">
        <v>3851</v>
      </c>
      <c r="H536" s="198">
        <v>46.4</v>
      </c>
      <c r="I536" s="199">
        <v>103.93</v>
      </c>
      <c r="J536" s="220"/>
      <c r="M536">
        <v>103.93</v>
      </c>
    </row>
    <row r="537" spans="1:13" ht="0.95" customHeight="1" x14ac:dyDescent="0.2">
      <c r="A537" s="237"/>
      <c r="B537" s="185"/>
      <c r="C537" s="185"/>
      <c r="D537" s="185"/>
      <c r="E537" s="185"/>
      <c r="F537" s="185"/>
      <c r="G537" s="185"/>
      <c r="H537" s="185"/>
      <c r="I537" s="185"/>
      <c r="J537" s="220"/>
    </row>
    <row r="538" spans="1:13" ht="18" customHeight="1" x14ac:dyDescent="0.2">
      <c r="A538" s="236" t="s">
        <v>165</v>
      </c>
      <c r="B538" s="183" t="s">
        <v>2</v>
      </c>
      <c r="C538" s="182" t="s">
        <v>3</v>
      </c>
      <c r="D538" s="182" t="s">
        <v>4</v>
      </c>
      <c r="E538" s="419" t="s">
        <v>2100</v>
      </c>
      <c r="F538" s="419"/>
      <c r="G538" s="184" t="s">
        <v>5</v>
      </c>
      <c r="H538" s="183" t="s">
        <v>6</v>
      </c>
      <c r="I538" s="183" t="s">
        <v>7</v>
      </c>
      <c r="J538" s="218" t="s">
        <v>8</v>
      </c>
      <c r="K538" s="229">
        <v>0</v>
      </c>
      <c r="L538" s="229">
        <f>J540</f>
        <v>14.1</v>
      </c>
      <c r="M538" t="s">
        <v>7</v>
      </c>
    </row>
    <row r="539" spans="1:13" ht="24" customHeight="1" x14ac:dyDescent="0.2">
      <c r="A539" s="237" t="s">
        <v>2125</v>
      </c>
      <c r="B539" s="186" t="s">
        <v>166</v>
      </c>
      <c r="C539" s="185" t="s">
        <v>167</v>
      </c>
      <c r="D539" s="185" t="s">
        <v>168</v>
      </c>
      <c r="E539" s="425" t="s">
        <v>2106</v>
      </c>
      <c r="F539" s="425"/>
      <c r="G539" s="187" t="s">
        <v>169</v>
      </c>
      <c r="H539" s="188">
        <v>1</v>
      </c>
      <c r="I539" s="189">
        <f>(M539*$M$13)</f>
        <v>14.1036</v>
      </c>
      <c r="J539" s="231">
        <f>TRUNC(I539*H539,2)</f>
        <v>14.1</v>
      </c>
      <c r="M539">
        <v>15.33</v>
      </c>
    </row>
    <row r="540" spans="1:13" ht="24" customHeight="1" x14ac:dyDescent="0.2">
      <c r="A540" s="241" t="s">
        <v>2395</v>
      </c>
      <c r="B540" s="201" t="s">
        <v>2448</v>
      </c>
      <c r="C540" s="200" t="s">
        <v>15</v>
      </c>
      <c r="D540" s="200" t="s">
        <v>2449</v>
      </c>
      <c r="E540" s="427">
        <v>21</v>
      </c>
      <c r="F540" s="427"/>
      <c r="G540" s="202" t="s">
        <v>132</v>
      </c>
      <c r="H540" s="203">
        <v>1</v>
      </c>
      <c r="I540" s="189">
        <f>(M540*$M$13)</f>
        <v>14.1036</v>
      </c>
      <c r="J540" s="219">
        <f>TRUNC(I540*H540,2)</f>
        <v>14.1</v>
      </c>
      <c r="M540">
        <v>15.33</v>
      </c>
    </row>
    <row r="541" spans="1:13" x14ac:dyDescent="0.2">
      <c r="A541" s="239"/>
      <c r="B541" s="195"/>
      <c r="C541" s="195"/>
      <c r="D541" s="195"/>
      <c r="E541" s="195" t="s">
        <v>3847</v>
      </c>
      <c r="F541" s="196">
        <v>0</v>
      </c>
      <c r="G541" s="195" t="s">
        <v>3848</v>
      </c>
      <c r="H541" s="196">
        <v>0</v>
      </c>
      <c r="I541" s="196">
        <v>0</v>
      </c>
      <c r="J541" s="220"/>
      <c r="M541">
        <v>0</v>
      </c>
    </row>
    <row r="542" spans="1:13" ht="25.5" x14ac:dyDescent="0.2">
      <c r="A542" s="239"/>
      <c r="B542" s="195"/>
      <c r="C542" s="195"/>
      <c r="D542" s="195"/>
      <c r="E542" s="195" t="s">
        <v>3849</v>
      </c>
      <c r="F542" s="196">
        <v>0</v>
      </c>
      <c r="G542" s="195"/>
      <c r="H542" s="195" t="s">
        <v>3850</v>
      </c>
      <c r="I542" s="196">
        <v>15.33</v>
      </c>
      <c r="J542" s="220"/>
      <c r="M542">
        <v>15.33</v>
      </c>
    </row>
    <row r="543" spans="1:13" ht="30" customHeight="1" x14ac:dyDescent="0.2">
      <c r="A543" s="240"/>
      <c r="B543" s="197"/>
      <c r="C543" s="197"/>
      <c r="D543" s="197"/>
      <c r="E543" s="197"/>
      <c r="F543" s="197"/>
      <c r="G543" s="197" t="s">
        <v>3851</v>
      </c>
      <c r="H543" s="198">
        <v>31.84</v>
      </c>
      <c r="I543" s="199">
        <v>488.1</v>
      </c>
      <c r="J543" s="220"/>
      <c r="M543">
        <v>488.1</v>
      </c>
    </row>
    <row r="544" spans="1:13" ht="0.95" customHeight="1" x14ac:dyDescent="0.2">
      <c r="A544" s="237"/>
      <c r="B544" s="185"/>
      <c r="C544" s="185"/>
      <c r="D544" s="185"/>
      <c r="E544" s="185"/>
      <c r="F544" s="185"/>
      <c r="G544" s="185"/>
      <c r="H544" s="185"/>
      <c r="I544" s="185"/>
      <c r="J544" s="220"/>
    </row>
    <row r="545" spans="1:13" ht="24" customHeight="1" x14ac:dyDescent="0.2">
      <c r="A545" s="242" t="s">
        <v>170</v>
      </c>
      <c r="B545" s="24"/>
      <c r="C545" s="24"/>
      <c r="D545" s="23" t="s">
        <v>171</v>
      </c>
      <c r="E545" s="24"/>
      <c r="F545" s="428"/>
      <c r="G545" s="428"/>
      <c r="H545" s="24"/>
      <c r="I545" s="24"/>
      <c r="J545" s="210"/>
    </row>
    <row r="546" spans="1:13" ht="18" customHeight="1" x14ac:dyDescent="0.2">
      <c r="A546" s="236" t="s">
        <v>172</v>
      </c>
      <c r="B546" s="183" t="s">
        <v>2</v>
      </c>
      <c r="C546" s="182" t="s">
        <v>3</v>
      </c>
      <c r="D546" s="182" t="s">
        <v>4</v>
      </c>
      <c r="E546" s="419" t="s">
        <v>2100</v>
      </c>
      <c r="F546" s="419"/>
      <c r="G546" s="184" t="s">
        <v>5</v>
      </c>
      <c r="H546" s="183" t="s">
        <v>6</v>
      </c>
      <c r="I546" s="183" t="s">
        <v>7</v>
      </c>
      <c r="J546" s="218" t="s">
        <v>8</v>
      </c>
      <c r="K546" s="229">
        <f>J548+J549</f>
        <v>14.47</v>
      </c>
      <c r="L546" s="229">
        <v>0</v>
      </c>
      <c r="M546" t="s">
        <v>7</v>
      </c>
    </row>
    <row r="547" spans="1:13" ht="39" customHeight="1" x14ac:dyDescent="0.2">
      <c r="A547" s="237" t="s">
        <v>2125</v>
      </c>
      <c r="B547" s="186" t="s">
        <v>173</v>
      </c>
      <c r="C547" s="185" t="s">
        <v>15</v>
      </c>
      <c r="D547" s="185" t="s">
        <v>174</v>
      </c>
      <c r="E547" s="425">
        <v>2</v>
      </c>
      <c r="F547" s="425"/>
      <c r="G547" s="187" t="s">
        <v>17</v>
      </c>
      <c r="H547" s="188">
        <v>1</v>
      </c>
      <c r="I547" s="189">
        <f>(M547*$M$13)</f>
        <v>14.4716</v>
      </c>
      <c r="J547" s="231">
        <f>TRUNC(I547*H547,2)</f>
        <v>14.47</v>
      </c>
      <c r="M547">
        <v>15.73</v>
      </c>
    </row>
    <row r="548" spans="1:13" ht="24" customHeight="1" x14ac:dyDescent="0.2">
      <c r="A548" s="238" t="s">
        <v>2126</v>
      </c>
      <c r="B548" s="191" t="s">
        <v>2152</v>
      </c>
      <c r="C548" s="190" t="s">
        <v>15</v>
      </c>
      <c r="D548" s="190" t="s">
        <v>2153</v>
      </c>
      <c r="E548" s="426" t="s">
        <v>2129</v>
      </c>
      <c r="F548" s="426"/>
      <c r="G548" s="192" t="s">
        <v>39</v>
      </c>
      <c r="H548" s="193">
        <v>0.105</v>
      </c>
      <c r="I548" s="189">
        <f>(M548*$M$13)</f>
        <v>19.136000000000003</v>
      </c>
      <c r="J548" s="219">
        <f>TRUNC(I548*H548,2)</f>
        <v>2</v>
      </c>
      <c r="M548">
        <v>20.8</v>
      </c>
    </row>
    <row r="549" spans="1:13" ht="24" customHeight="1" x14ac:dyDescent="0.2">
      <c r="A549" s="238" t="s">
        <v>2126</v>
      </c>
      <c r="B549" s="191" t="s">
        <v>2156</v>
      </c>
      <c r="C549" s="190" t="s">
        <v>15</v>
      </c>
      <c r="D549" s="190" t="s">
        <v>2157</v>
      </c>
      <c r="E549" s="426" t="s">
        <v>2129</v>
      </c>
      <c r="F549" s="426"/>
      <c r="G549" s="192" t="s">
        <v>39</v>
      </c>
      <c r="H549" s="193">
        <v>1.05</v>
      </c>
      <c r="I549" s="189">
        <f>(M549*$M$13)</f>
        <v>11.8772</v>
      </c>
      <c r="J549" s="219">
        <f>TRUNC(I549*H549,2)</f>
        <v>12.47</v>
      </c>
      <c r="M549">
        <v>12.91</v>
      </c>
    </row>
    <row r="550" spans="1:13" x14ac:dyDescent="0.2">
      <c r="A550" s="239"/>
      <c r="B550" s="195"/>
      <c r="C550" s="195"/>
      <c r="D550" s="195"/>
      <c r="E550" s="195" t="s">
        <v>3847</v>
      </c>
      <c r="F550" s="196">
        <v>15.73</v>
      </c>
      <c r="G550" s="195" t="s">
        <v>3848</v>
      </c>
      <c r="H550" s="196">
        <v>0</v>
      </c>
      <c r="I550" s="196">
        <v>15.73</v>
      </c>
      <c r="J550" s="220"/>
      <c r="M550">
        <v>15.73</v>
      </c>
    </row>
    <row r="551" spans="1:13" ht="25.5" x14ac:dyDescent="0.2">
      <c r="A551" s="239"/>
      <c r="B551" s="195"/>
      <c r="C551" s="195"/>
      <c r="D551" s="195"/>
      <c r="E551" s="195" t="s">
        <v>3849</v>
      </c>
      <c r="F551" s="196">
        <v>0</v>
      </c>
      <c r="G551" s="195"/>
      <c r="H551" s="195" t="s">
        <v>3850</v>
      </c>
      <c r="I551" s="196">
        <v>15.73</v>
      </c>
      <c r="J551" s="220"/>
      <c r="M551">
        <v>15.73</v>
      </c>
    </row>
    <row r="552" spans="1:13" ht="30" customHeight="1" x14ac:dyDescent="0.2">
      <c r="A552" s="240"/>
      <c r="B552" s="197"/>
      <c r="C552" s="197"/>
      <c r="D552" s="197"/>
      <c r="E552" s="197"/>
      <c r="F552" s="197"/>
      <c r="G552" s="197" t="s">
        <v>3851</v>
      </c>
      <c r="H552" s="198">
        <v>55.46</v>
      </c>
      <c r="I552" s="199">
        <v>872.38</v>
      </c>
      <c r="J552" s="220"/>
      <c r="M552">
        <v>872.38</v>
      </c>
    </row>
    <row r="553" spans="1:13" ht="0.95" customHeight="1" x14ac:dyDescent="0.2">
      <c r="A553" s="237"/>
      <c r="B553" s="185"/>
      <c r="C553" s="185"/>
      <c r="D553" s="185"/>
      <c r="E553" s="185"/>
      <c r="F553" s="185"/>
      <c r="G553" s="185"/>
      <c r="H553" s="185"/>
      <c r="I553" s="185"/>
      <c r="J553" s="220"/>
    </row>
    <row r="554" spans="1:13" ht="18" customHeight="1" x14ac:dyDescent="0.2">
      <c r="A554" s="236" t="s">
        <v>5381</v>
      </c>
      <c r="B554" s="183" t="s">
        <v>2</v>
      </c>
      <c r="C554" s="182" t="s">
        <v>3</v>
      </c>
      <c r="D554" s="182" t="s">
        <v>4</v>
      </c>
      <c r="E554" s="419" t="s">
        <v>2100</v>
      </c>
      <c r="F554" s="419"/>
      <c r="G554" s="184" t="s">
        <v>5</v>
      </c>
      <c r="H554" s="183" t="s">
        <v>6</v>
      </c>
      <c r="I554" s="183" t="s">
        <v>7</v>
      </c>
      <c r="J554" s="218" t="s">
        <v>8</v>
      </c>
      <c r="K554" s="229">
        <f>J556+J557</f>
        <v>56.910000000000004</v>
      </c>
      <c r="L554" s="229">
        <v>0</v>
      </c>
      <c r="M554" t="s">
        <v>7</v>
      </c>
    </row>
    <row r="555" spans="1:13" ht="24" customHeight="1" x14ac:dyDescent="0.2">
      <c r="A555" s="237" t="s">
        <v>2125</v>
      </c>
      <c r="B555" s="186" t="s">
        <v>626</v>
      </c>
      <c r="C555" s="185" t="s">
        <v>627</v>
      </c>
      <c r="D555" s="185" t="s">
        <v>628</v>
      </c>
      <c r="E555" s="425" t="s">
        <v>2122</v>
      </c>
      <c r="F555" s="425"/>
      <c r="G555" s="187" t="s">
        <v>17</v>
      </c>
      <c r="H555" s="188">
        <v>1</v>
      </c>
      <c r="I555" s="189">
        <f>(M555*$M$13)</f>
        <v>56.911200000000001</v>
      </c>
      <c r="J555" s="231">
        <f>TRUNC(I555*H555,2)</f>
        <v>56.91</v>
      </c>
      <c r="M555">
        <v>61.86</v>
      </c>
    </row>
    <row r="556" spans="1:13" ht="24" customHeight="1" x14ac:dyDescent="0.2">
      <c r="A556" s="241" t="s">
        <v>2395</v>
      </c>
      <c r="B556" s="201" t="s">
        <v>2452</v>
      </c>
      <c r="C556" s="200" t="s">
        <v>26</v>
      </c>
      <c r="D556" s="200" t="s">
        <v>2453</v>
      </c>
      <c r="E556" s="427" t="s">
        <v>2123</v>
      </c>
      <c r="F556" s="427"/>
      <c r="G556" s="202" t="s">
        <v>32</v>
      </c>
      <c r="H556" s="203">
        <v>0.30299999999999999</v>
      </c>
      <c r="I556" s="189">
        <f>(M556*$M$13)</f>
        <v>25.005600000000001</v>
      </c>
      <c r="J556" s="219">
        <f>TRUNC(I556*H556,2)</f>
        <v>7.57</v>
      </c>
      <c r="M556">
        <v>27.18</v>
      </c>
    </row>
    <row r="557" spans="1:13" ht="24" customHeight="1" x14ac:dyDescent="0.2">
      <c r="A557" s="241" t="s">
        <v>2395</v>
      </c>
      <c r="B557" s="201" t="s">
        <v>2446</v>
      </c>
      <c r="C557" s="200" t="s">
        <v>26</v>
      </c>
      <c r="D557" s="200" t="s">
        <v>2447</v>
      </c>
      <c r="E557" s="427" t="s">
        <v>2123</v>
      </c>
      <c r="F557" s="427"/>
      <c r="G557" s="202" t="s">
        <v>32</v>
      </c>
      <c r="H557" s="203">
        <v>2.8260000000000001</v>
      </c>
      <c r="I557" s="189">
        <f>(M557*$M$13)</f>
        <v>17.461600000000001</v>
      </c>
      <c r="J557" s="219">
        <f>TRUNC(I557*H557,2)</f>
        <v>49.34</v>
      </c>
      <c r="M557">
        <v>18.98</v>
      </c>
    </row>
    <row r="558" spans="1:13" x14ac:dyDescent="0.2">
      <c r="A558" s="239"/>
      <c r="B558" s="195"/>
      <c r="C558" s="195"/>
      <c r="D558" s="195"/>
      <c r="E558" s="195" t="s">
        <v>3847</v>
      </c>
      <c r="F558" s="196">
        <v>43.44</v>
      </c>
      <c r="G558" s="195" t="s">
        <v>3848</v>
      </c>
      <c r="H558" s="196">
        <v>0</v>
      </c>
      <c r="I558" s="196">
        <v>43.44</v>
      </c>
      <c r="J558" s="220"/>
      <c r="M558">
        <v>43.44</v>
      </c>
    </row>
    <row r="559" spans="1:13" ht="25.5" x14ac:dyDescent="0.2">
      <c r="A559" s="239"/>
      <c r="B559" s="195"/>
      <c r="C559" s="195"/>
      <c r="D559" s="195"/>
      <c r="E559" s="195" t="s">
        <v>3849</v>
      </c>
      <c r="F559" s="196">
        <v>0</v>
      </c>
      <c r="G559" s="195"/>
      <c r="H559" s="195" t="s">
        <v>3850</v>
      </c>
      <c r="I559" s="196">
        <v>61.86</v>
      </c>
      <c r="J559" s="220"/>
      <c r="M559">
        <v>61.86</v>
      </c>
    </row>
    <row r="560" spans="1:13" ht="30" customHeight="1" x14ac:dyDescent="0.2">
      <c r="A560" s="240"/>
      <c r="B560" s="197"/>
      <c r="C560" s="197"/>
      <c r="D560" s="197"/>
      <c r="E560" s="197"/>
      <c r="F560" s="197"/>
      <c r="G560" s="197" t="s">
        <v>3851</v>
      </c>
      <c r="H560" s="198">
        <v>32.19</v>
      </c>
      <c r="I560" s="199">
        <v>1991.27</v>
      </c>
      <c r="J560" s="220"/>
      <c r="M560">
        <v>1991.27</v>
      </c>
    </row>
    <row r="561" spans="1:13" ht="0.95" customHeight="1" x14ac:dyDescent="0.2">
      <c r="A561" s="237"/>
      <c r="B561" s="185"/>
      <c r="C561" s="185"/>
      <c r="D561" s="185"/>
      <c r="E561" s="185"/>
      <c r="F561" s="185"/>
      <c r="G561" s="185"/>
      <c r="H561" s="185"/>
      <c r="I561" s="185"/>
      <c r="J561" s="220"/>
    </row>
    <row r="562" spans="1:13" ht="24" customHeight="1" x14ac:dyDescent="0.2">
      <c r="A562" s="242" t="s">
        <v>175</v>
      </c>
      <c r="B562" s="24"/>
      <c r="C562" s="24"/>
      <c r="D562" s="23" t="s">
        <v>176</v>
      </c>
      <c r="E562" s="24"/>
      <c r="F562" s="428"/>
      <c r="G562" s="428"/>
      <c r="H562" s="24"/>
      <c r="I562" s="24"/>
      <c r="J562" s="210"/>
    </row>
    <row r="563" spans="1:13" ht="18" customHeight="1" x14ac:dyDescent="0.2">
      <c r="A563" s="236" t="s">
        <v>177</v>
      </c>
      <c r="B563" s="183" t="s">
        <v>2</v>
      </c>
      <c r="C563" s="182" t="s">
        <v>3</v>
      </c>
      <c r="D563" s="182" t="s">
        <v>4</v>
      </c>
      <c r="E563" s="419" t="s">
        <v>2100</v>
      </c>
      <c r="F563" s="419"/>
      <c r="G563" s="184" t="s">
        <v>5</v>
      </c>
      <c r="H563" s="183" t="s">
        <v>6</v>
      </c>
      <c r="I563" s="183" t="s">
        <v>7</v>
      </c>
      <c r="J563" s="218" t="s">
        <v>8</v>
      </c>
      <c r="K563" s="229">
        <v>0</v>
      </c>
      <c r="L563" s="229">
        <f>J565</f>
        <v>27.78</v>
      </c>
      <c r="M563" t="s">
        <v>7</v>
      </c>
    </row>
    <row r="564" spans="1:13" ht="26.1" customHeight="1" x14ac:dyDescent="0.2">
      <c r="A564" s="237" t="s">
        <v>2125</v>
      </c>
      <c r="B564" s="186" t="s">
        <v>178</v>
      </c>
      <c r="C564" s="185" t="s">
        <v>167</v>
      </c>
      <c r="D564" s="185" t="s">
        <v>179</v>
      </c>
      <c r="E564" s="425" t="s">
        <v>2106</v>
      </c>
      <c r="F564" s="425"/>
      <c r="G564" s="187" t="s">
        <v>180</v>
      </c>
      <c r="H564" s="188">
        <v>1</v>
      </c>
      <c r="I564" s="189">
        <f>(M564*$M$13)</f>
        <v>27.783999999999999</v>
      </c>
      <c r="J564" s="231">
        <f>TRUNC(I564*H564,2)</f>
        <v>27.78</v>
      </c>
      <c r="M564">
        <v>30.2</v>
      </c>
    </row>
    <row r="565" spans="1:13" ht="24" customHeight="1" x14ac:dyDescent="0.2">
      <c r="A565" s="241" t="s">
        <v>2395</v>
      </c>
      <c r="B565" s="201" t="s">
        <v>2450</v>
      </c>
      <c r="C565" s="200" t="s">
        <v>5335</v>
      </c>
      <c r="D565" s="200" t="s">
        <v>2451</v>
      </c>
      <c r="E565" s="427">
        <v>4.09</v>
      </c>
      <c r="F565" s="427"/>
      <c r="G565" s="202" t="s">
        <v>17</v>
      </c>
      <c r="H565" s="203">
        <v>1</v>
      </c>
      <c r="I565" s="189">
        <f>(M565*$M$13)</f>
        <v>27.783999999999999</v>
      </c>
      <c r="J565" s="219">
        <f>TRUNC(I565*H565,2)</f>
        <v>27.78</v>
      </c>
      <c r="M565">
        <v>30.2</v>
      </c>
    </row>
    <row r="566" spans="1:13" x14ac:dyDescent="0.2">
      <c r="A566" s="239"/>
      <c r="B566" s="195"/>
      <c r="C566" s="195"/>
      <c r="D566" s="195"/>
      <c r="E566" s="195" t="s">
        <v>3847</v>
      </c>
      <c r="F566" s="196">
        <v>30.2</v>
      </c>
      <c r="G566" s="195" t="s">
        <v>3848</v>
      </c>
      <c r="H566" s="196">
        <v>0</v>
      </c>
      <c r="I566" s="196">
        <v>30.2</v>
      </c>
      <c r="J566" s="220"/>
      <c r="M566">
        <v>30.2</v>
      </c>
    </row>
    <row r="567" spans="1:13" ht="25.5" x14ac:dyDescent="0.2">
      <c r="A567" s="239"/>
      <c r="B567" s="195"/>
      <c r="C567" s="195"/>
      <c r="D567" s="195"/>
      <c r="E567" s="195" t="s">
        <v>3849</v>
      </c>
      <c r="F567" s="196">
        <v>0</v>
      </c>
      <c r="G567" s="195"/>
      <c r="H567" s="195" t="s">
        <v>3850</v>
      </c>
      <c r="I567" s="196">
        <v>30.2</v>
      </c>
      <c r="J567" s="220"/>
      <c r="M567">
        <v>30.2</v>
      </c>
    </row>
    <row r="568" spans="1:13" ht="30" customHeight="1" x14ac:dyDescent="0.2">
      <c r="A568" s="240"/>
      <c r="B568" s="197"/>
      <c r="C568" s="197"/>
      <c r="D568" s="197"/>
      <c r="E568" s="197"/>
      <c r="F568" s="197"/>
      <c r="G568" s="197" t="s">
        <v>3851</v>
      </c>
      <c r="H568" s="198">
        <v>67.27</v>
      </c>
      <c r="I568" s="199">
        <v>2031.55</v>
      </c>
      <c r="J568" s="220"/>
      <c r="M568">
        <v>2031.55</v>
      </c>
    </row>
    <row r="569" spans="1:13" ht="0.95" customHeight="1" x14ac:dyDescent="0.2">
      <c r="A569" s="237"/>
      <c r="B569" s="185"/>
      <c r="C569" s="185"/>
      <c r="D569" s="185"/>
      <c r="E569" s="185"/>
      <c r="F569" s="185"/>
      <c r="G569" s="185"/>
      <c r="H569" s="185"/>
      <c r="I569" s="185"/>
      <c r="J569" s="220"/>
    </row>
    <row r="570" spans="1:13" ht="18" customHeight="1" x14ac:dyDescent="0.2">
      <c r="A570" s="236" t="s">
        <v>181</v>
      </c>
      <c r="B570" s="183" t="s">
        <v>2</v>
      </c>
      <c r="C570" s="182" t="s">
        <v>3</v>
      </c>
      <c r="D570" s="182" t="s">
        <v>4</v>
      </c>
      <c r="E570" s="419" t="s">
        <v>2100</v>
      </c>
      <c r="F570" s="419"/>
      <c r="G570" s="184" t="s">
        <v>5</v>
      </c>
      <c r="H570" s="183" t="s">
        <v>6</v>
      </c>
      <c r="I570" s="183" t="s">
        <v>7</v>
      </c>
      <c r="J570" s="218" t="s">
        <v>8</v>
      </c>
      <c r="K570" s="229">
        <f>J572+J573</f>
        <v>7.7799999999999994</v>
      </c>
      <c r="L570" s="229">
        <v>0</v>
      </c>
      <c r="M570" t="s">
        <v>7</v>
      </c>
    </row>
    <row r="571" spans="1:13" ht="26.1" customHeight="1" x14ac:dyDescent="0.2">
      <c r="A571" s="237" t="s">
        <v>2125</v>
      </c>
      <c r="B571" s="186" t="s">
        <v>182</v>
      </c>
      <c r="C571" s="185" t="s">
        <v>26</v>
      </c>
      <c r="D571" s="185" t="s">
        <v>183</v>
      </c>
      <c r="E571" s="425" t="s">
        <v>2120</v>
      </c>
      <c r="F571" s="425"/>
      <c r="G571" s="187" t="s">
        <v>17</v>
      </c>
      <c r="H571" s="188">
        <v>1</v>
      </c>
      <c r="I571" s="189">
        <f>(M571*$M$13)</f>
        <v>7.7924000000000007</v>
      </c>
      <c r="J571" s="231">
        <f>TRUNC(I571*H571,2)</f>
        <v>7.79</v>
      </c>
      <c r="M571">
        <v>8.4700000000000006</v>
      </c>
    </row>
    <row r="572" spans="1:13" ht="24" customHeight="1" x14ac:dyDescent="0.2">
      <c r="A572" s="241" t="s">
        <v>2395</v>
      </c>
      <c r="B572" s="201" t="s">
        <v>2452</v>
      </c>
      <c r="C572" s="200" t="s">
        <v>26</v>
      </c>
      <c r="D572" s="200" t="s">
        <v>2453</v>
      </c>
      <c r="E572" s="427" t="s">
        <v>2123</v>
      </c>
      <c r="F572" s="427"/>
      <c r="G572" s="202" t="s">
        <v>32</v>
      </c>
      <c r="H572" s="203">
        <v>0.13150000000000001</v>
      </c>
      <c r="I572" s="189">
        <f>(M572*$M$13)</f>
        <v>25.005600000000001</v>
      </c>
      <c r="J572" s="219">
        <f>TRUNC(I572*H572,2)</f>
        <v>3.28</v>
      </c>
      <c r="M572">
        <v>27.18</v>
      </c>
    </row>
    <row r="573" spans="1:13" ht="24" customHeight="1" x14ac:dyDescent="0.2">
      <c r="A573" s="241" t="s">
        <v>2395</v>
      </c>
      <c r="B573" s="201" t="s">
        <v>2446</v>
      </c>
      <c r="C573" s="200" t="s">
        <v>26</v>
      </c>
      <c r="D573" s="200" t="s">
        <v>2447</v>
      </c>
      <c r="E573" s="427" t="s">
        <v>2123</v>
      </c>
      <c r="F573" s="427"/>
      <c r="G573" s="202" t="s">
        <v>32</v>
      </c>
      <c r="H573" s="203">
        <v>0.25819999999999999</v>
      </c>
      <c r="I573" s="189">
        <f>(M573*$M$13)</f>
        <v>17.461600000000001</v>
      </c>
      <c r="J573" s="219">
        <f>TRUNC(I573*H573,2)</f>
        <v>4.5</v>
      </c>
      <c r="M573">
        <v>18.98</v>
      </c>
    </row>
    <row r="574" spans="1:13" x14ac:dyDescent="0.2">
      <c r="A574" s="239"/>
      <c r="B574" s="195"/>
      <c r="C574" s="195"/>
      <c r="D574" s="195"/>
      <c r="E574" s="195" t="s">
        <v>3847</v>
      </c>
      <c r="F574" s="196">
        <v>6.15</v>
      </c>
      <c r="G574" s="195" t="s">
        <v>3848</v>
      </c>
      <c r="H574" s="196">
        <v>0</v>
      </c>
      <c r="I574" s="196">
        <v>6.15</v>
      </c>
      <c r="J574" s="220"/>
      <c r="M574">
        <v>6.15</v>
      </c>
    </row>
    <row r="575" spans="1:13" ht="25.5" x14ac:dyDescent="0.2">
      <c r="A575" s="239"/>
      <c r="B575" s="195"/>
      <c r="C575" s="195"/>
      <c r="D575" s="195"/>
      <c r="E575" s="195" t="s">
        <v>3849</v>
      </c>
      <c r="F575" s="196">
        <v>0</v>
      </c>
      <c r="G575" s="195"/>
      <c r="H575" s="195" t="s">
        <v>3850</v>
      </c>
      <c r="I575" s="196">
        <v>8.4700000000000006</v>
      </c>
      <c r="J575" s="220"/>
      <c r="M575">
        <v>8.4700000000000006</v>
      </c>
    </row>
    <row r="576" spans="1:13" ht="30" customHeight="1" x14ac:dyDescent="0.2">
      <c r="A576" s="240"/>
      <c r="B576" s="197"/>
      <c r="C576" s="197"/>
      <c r="D576" s="197"/>
      <c r="E576" s="197"/>
      <c r="F576" s="197"/>
      <c r="G576" s="197" t="s">
        <v>3851</v>
      </c>
      <c r="H576" s="198">
        <v>33.08</v>
      </c>
      <c r="I576" s="199">
        <v>280.18</v>
      </c>
      <c r="J576" s="220"/>
      <c r="M576">
        <v>280.18</v>
      </c>
    </row>
    <row r="577" spans="1:13" ht="0.95" customHeight="1" x14ac:dyDescent="0.2">
      <c r="A577" s="237"/>
      <c r="B577" s="185"/>
      <c r="C577" s="185"/>
      <c r="D577" s="185"/>
      <c r="E577" s="185"/>
      <c r="F577" s="185"/>
      <c r="G577" s="185"/>
      <c r="H577" s="185"/>
      <c r="I577" s="185"/>
      <c r="J577" s="220"/>
    </row>
    <row r="578" spans="1:13" ht="24" customHeight="1" x14ac:dyDescent="0.2">
      <c r="A578" s="242" t="s">
        <v>184</v>
      </c>
      <c r="B578" s="24"/>
      <c r="C578" s="24"/>
      <c r="D578" s="23" t="s">
        <v>185</v>
      </c>
      <c r="E578" s="24"/>
      <c r="F578" s="428"/>
      <c r="G578" s="428"/>
      <c r="H578" s="24"/>
      <c r="I578" s="24"/>
      <c r="J578" s="210"/>
    </row>
    <row r="579" spans="1:13" ht="18" customHeight="1" x14ac:dyDescent="0.2">
      <c r="A579" s="236" t="s">
        <v>186</v>
      </c>
      <c r="B579" s="183" t="s">
        <v>2</v>
      </c>
      <c r="C579" s="182" t="s">
        <v>3</v>
      </c>
      <c r="D579" s="182" t="s">
        <v>4</v>
      </c>
      <c r="E579" s="419" t="s">
        <v>2100</v>
      </c>
      <c r="F579" s="419"/>
      <c r="G579" s="184" t="s">
        <v>5</v>
      </c>
      <c r="H579" s="183" t="s">
        <v>6</v>
      </c>
      <c r="I579" s="183" t="s">
        <v>7</v>
      </c>
      <c r="J579" s="218" t="s">
        <v>8</v>
      </c>
      <c r="K579" s="229">
        <f>J581+J582</f>
        <v>4.1399999999999997</v>
      </c>
      <c r="L579" s="229">
        <v>0</v>
      </c>
      <c r="M579" t="s">
        <v>7</v>
      </c>
    </row>
    <row r="580" spans="1:13" ht="26.1" customHeight="1" x14ac:dyDescent="0.2">
      <c r="A580" s="237" t="s">
        <v>2125</v>
      </c>
      <c r="B580" s="186" t="s">
        <v>145</v>
      </c>
      <c r="C580" s="185" t="s">
        <v>15</v>
      </c>
      <c r="D580" s="185" t="s">
        <v>187</v>
      </c>
      <c r="E580" s="425">
        <v>2</v>
      </c>
      <c r="F580" s="425"/>
      <c r="G580" s="187" t="s">
        <v>17</v>
      </c>
      <c r="H580" s="188">
        <v>1</v>
      </c>
      <c r="I580" s="189">
        <f>(M580*$M$13)</f>
        <v>4.1400000000000006</v>
      </c>
      <c r="J580" s="231">
        <f>TRUNC(I580*H580,2)</f>
        <v>4.1399999999999997</v>
      </c>
      <c r="M580">
        <v>4.5</v>
      </c>
    </row>
    <row r="581" spans="1:13" ht="24" customHeight="1" x14ac:dyDescent="0.2">
      <c r="A581" s="238" t="s">
        <v>2126</v>
      </c>
      <c r="B581" s="191" t="s">
        <v>2152</v>
      </c>
      <c r="C581" s="190" t="s">
        <v>15</v>
      </c>
      <c r="D581" s="190" t="s">
        <v>2153</v>
      </c>
      <c r="E581" s="426" t="s">
        <v>2129</v>
      </c>
      <c r="F581" s="426"/>
      <c r="G581" s="192" t="s">
        <v>39</v>
      </c>
      <c r="H581" s="193">
        <v>3.0099999999999998E-2</v>
      </c>
      <c r="I581" s="189">
        <f>(M581*$M$13)</f>
        <v>19.136000000000003</v>
      </c>
      <c r="J581" s="219">
        <f>TRUNC(I581*H581,2)</f>
        <v>0.56999999999999995</v>
      </c>
      <c r="M581">
        <v>20.8</v>
      </c>
    </row>
    <row r="582" spans="1:13" ht="24" customHeight="1" x14ac:dyDescent="0.2">
      <c r="A582" s="238" t="s">
        <v>2126</v>
      </c>
      <c r="B582" s="191" t="s">
        <v>2156</v>
      </c>
      <c r="C582" s="190" t="s">
        <v>15</v>
      </c>
      <c r="D582" s="190" t="s">
        <v>2157</v>
      </c>
      <c r="E582" s="426" t="s">
        <v>2129</v>
      </c>
      <c r="F582" s="426"/>
      <c r="G582" s="192" t="s">
        <v>39</v>
      </c>
      <c r="H582" s="193">
        <v>0.30099999999999999</v>
      </c>
      <c r="I582" s="189">
        <f>(M582*$M$13)</f>
        <v>11.8772</v>
      </c>
      <c r="J582" s="219">
        <f>TRUNC(I582*H582,2)</f>
        <v>3.57</v>
      </c>
      <c r="M582">
        <v>12.91</v>
      </c>
    </row>
    <row r="583" spans="1:13" x14ac:dyDescent="0.2">
      <c r="A583" s="239"/>
      <c r="B583" s="195"/>
      <c r="C583" s="195"/>
      <c r="D583" s="195"/>
      <c r="E583" s="195" t="s">
        <v>3847</v>
      </c>
      <c r="F583" s="196">
        <v>4.5</v>
      </c>
      <c r="G583" s="195" t="s">
        <v>3848</v>
      </c>
      <c r="H583" s="196">
        <v>0</v>
      </c>
      <c r="I583" s="196">
        <v>4.5</v>
      </c>
      <c r="J583" s="220"/>
      <c r="M583">
        <v>4.5</v>
      </c>
    </row>
    <row r="584" spans="1:13" ht="25.5" x14ac:dyDescent="0.2">
      <c r="A584" s="239"/>
      <c r="B584" s="195"/>
      <c r="C584" s="195"/>
      <c r="D584" s="195"/>
      <c r="E584" s="195" t="s">
        <v>3849</v>
      </c>
      <c r="F584" s="196">
        <v>0</v>
      </c>
      <c r="G584" s="195"/>
      <c r="H584" s="195" t="s">
        <v>3850</v>
      </c>
      <c r="I584" s="196">
        <v>4.5</v>
      </c>
      <c r="J584" s="220"/>
      <c r="M584">
        <v>4.5</v>
      </c>
    </row>
    <row r="585" spans="1:13" ht="30" customHeight="1" x14ac:dyDescent="0.2">
      <c r="A585" s="240"/>
      <c r="B585" s="197"/>
      <c r="C585" s="197"/>
      <c r="D585" s="197"/>
      <c r="E585" s="197"/>
      <c r="F585" s="197"/>
      <c r="G585" s="197" t="s">
        <v>3851</v>
      </c>
      <c r="H585" s="198">
        <v>26.89</v>
      </c>
      <c r="I585" s="199">
        <v>121</v>
      </c>
      <c r="J585" s="220"/>
      <c r="M585">
        <v>121</v>
      </c>
    </row>
    <row r="586" spans="1:13" ht="0.95" customHeight="1" x14ac:dyDescent="0.2">
      <c r="A586" s="237"/>
      <c r="B586" s="185"/>
      <c r="C586" s="185"/>
      <c r="D586" s="185"/>
      <c r="E586" s="185"/>
      <c r="F586" s="185"/>
      <c r="G586" s="185"/>
      <c r="H586" s="185"/>
      <c r="I586" s="185"/>
      <c r="J586" s="220"/>
    </row>
    <row r="587" spans="1:13" ht="18" customHeight="1" x14ac:dyDescent="0.2">
      <c r="A587" s="236" t="s">
        <v>665</v>
      </c>
      <c r="B587" s="183" t="s">
        <v>2</v>
      </c>
      <c r="C587" s="182" t="s">
        <v>3</v>
      </c>
      <c r="D587" s="182" t="s">
        <v>4</v>
      </c>
      <c r="E587" s="419" t="s">
        <v>2100</v>
      </c>
      <c r="F587" s="419"/>
      <c r="G587" s="184" t="s">
        <v>5</v>
      </c>
      <c r="H587" s="183" t="s">
        <v>6</v>
      </c>
      <c r="I587" s="183" t="s">
        <v>7</v>
      </c>
      <c r="J587" s="218" t="s">
        <v>8</v>
      </c>
      <c r="K587" s="229">
        <v>0</v>
      </c>
      <c r="L587" s="229">
        <f>J589+J590</f>
        <v>91.889999999999986</v>
      </c>
      <c r="M587" t="s">
        <v>7</v>
      </c>
    </row>
    <row r="588" spans="1:13" ht="24" customHeight="1" x14ac:dyDescent="0.2">
      <c r="A588" s="237" t="s">
        <v>2125</v>
      </c>
      <c r="B588" s="186" t="s">
        <v>666</v>
      </c>
      <c r="C588" s="185" t="s">
        <v>167</v>
      </c>
      <c r="D588" s="185" t="s">
        <v>667</v>
      </c>
      <c r="E588" s="425" t="s">
        <v>2103</v>
      </c>
      <c r="F588" s="425"/>
      <c r="G588" s="187" t="s">
        <v>180</v>
      </c>
      <c r="H588" s="188">
        <v>1</v>
      </c>
      <c r="I588" s="189">
        <f>(M588*$M$13)</f>
        <v>91.898800000000008</v>
      </c>
      <c r="J588" s="231">
        <f>TRUNC(I588*H588,2)</f>
        <v>91.89</v>
      </c>
      <c r="M588">
        <v>99.89</v>
      </c>
    </row>
    <row r="589" spans="1:13" ht="24" customHeight="1" x14ac:dyDescent="0.2">
      <c r="A589" s="241" t="s">
        <v>2395</v>
      </c>
      <c r="B589" s="201" t="s">
        <v>2646</v>
      </c>
      <c r="C589" s="200" t="s">
        <v>2647</v>
      </c>
      <c r="D589" s="200" t="s">
        <v>2648</v>
      </c>
      <c r="E589" s="427">
        <v>7.03</v>
      </c>
      <c r="F589" s="427"/>
      <c r="G589" s="202" t="s">
        <v>17</v>
      </c>
      <c r="H589" s="203">
        <v>1</v>
      </c>
      <c r="I589" s="189">
        <f>(M589*$M$13)</f>
        <v>67.491200000000006</v>
      </c>
      <c r="J589" s="219">
        <f>TRUNC(I589*H589,2)</f>
        <v>67.489999999999995</v>
      </c>
      <c r="M589">
        <v>73.36</v>
      </c>
    </row>
    <row r="590" spans="1:13" ht="26.1" customHeight="1" x14ac:dyDescent="0.2">
      <c r="A590" s="241" t="s">
        <v>2395</v>
      </c>
      <c r="B590" s="201" t="s">
        <v>2649</v>
      </c>
      <c r="C590" s="200" t="s">
        <v>2647</v>
      </c>
      <c r="D590" s="200" t="s">
        <v>2650</v>
      </c>
      <c r="E590" s="427">
        <v>7.7</v>
      </c>
      <c r="F590" s="427"/>
      <c r="G590" s="202" t="s">
        <v>17</v>
      </c>
      <c r="H590" s="203">
        <v>1</v>
      </c>
      <c r="I590" s="189">
        <f>(M590*$M$13)</f>
        <v>24.407600000000002</v>
      </c>
      <c r="J590" s="219">
        <f>TRUNC(I590*H590,2)</f>
        <v>24.4</v>
      </c>
      <c r="M590">
        <v>26.53</v>
      </c>
    </row>
    <row r="591" spans="1:13" x14ac:dyDescent="0.2">
      <c r="A591" s="239"/>
      <c r="B591" s="195"/>
      <c r="C591" s="195"/>
      <c r="D591" s="195"/>
      <c r="E591" s="195" t="s">
        <v>3847</v>
      </c>
      <c r="F591" s="196">
        <v>47.41</v>
      </c>
      <c r="G591" s="195" t="s">
        <v>3848</v>
      </c>
      <c r="H591" s="196">
        <v>0</v>
      </c>
      <c r="I591" s="196">
        <v>47.41</v>
      </c>
      <c r="J591" s="220"/>
      <c r="M591">
        <v>47.41</v>
      </c>
    </row>
    <row r="592" spans="1:13" ht="25.5" x14ac:dyDescent="0.2">
      <c r="A592" s="239"/>
      <c r="B592" s="195"/>
      <c r="C592" s="195"/>
      <c r="D592" s="195"/>
      <c r="E592" s="195" t="s">
        <v>3849</v>
      </c>
      <c r="F592" s="196">
        <v>0</v>
      </c>
      <c r="G592" s="195"/>
      <c r="H592" s="195" t="s">
        <v>3850</v>
      </c>
      <c r="I592" s="196">
        <v>99.89</v>
      </c>
      <c r="J592" s="220"/>
      <c r="M592">
        <v>99.89</v>
      </c>
    </row>
    <row r="593" spans="1:13" ht="30" customHeight="1" x14ac:dyDescent="0.2">
      <c r="A593" s="240"/>
      <c r="B593" s="197"/>
      <c r="C593" s="197"/>
      <c r="D593" s="197"/>
      <c r="E593" s="197"/>
      <c r="F593" s="197"/>
      <c r="G593" s="197" t="s">
        <v>3851</v>
      </c>
      <c r="H593" s="198">
        <v>789.38</v>
      </c>
      <c r="I593" s="199">
        <v>78851.16</v>
      </c>
      <c r="J593" s="220"/>
      <c r="M593">
        <v>78851.16</v>
      </c>
    </row>
    <row r="594" spans="1:13" ht="0.95" customHeight="1" x14ac:dyDescent="0.2">
      <c r="A594" s="237"/>
      <c r="B594" s="185"/>
      <c r="C594" s="185"/>
      <c r="D594" s="185"/>
      <c r="E594" s="185"/>
      <c r="F594" s="185"/>
      <c r="G594" s="185"/>
      <c r="H594" s="185"/>
      <c r="I594" s="185"/>
      <c r="J594" s="220"/>
    </row>
    <row r="595" spans="1:13" ht="24" customHeight="1" x14ac:dyDescent="0.2">
      <c r="A595" s="242" t="s">
        <v>188</v>
      </c>
      <c r="B595" s="24"/>
      <c r="C595" s="24"/>
      <c r="D595" s="23" t="s">
        <v>189</v>
      </c>
      <c r="E595" s="24"/>
      <c r="F595" s="428"/>
      <c r="G595" s="428"/>
      <c r="H595" s="24"/>
      <c r="I595" s="24"/>
      <c r="J595" s="210"/>
    </row>
    <row r="596" spans="1:13" ht="18" customHeight="1" x14ac:dyDescent="0.2">
      <c r="A596" s="236" t="s">
        <v>190</v>
      </c>
      <c r="B596" s="183" t="s">
        <v>2</v>
      </c>
      <c r="C596" s="182" t="s">
        <v>3</v>
      </c>
      <c r="D596" s="182" t="s">
        <v>4</v>
      </c>
      <c r="E596" s="419" t="s">
        <v>2100</v>
      </c>
      <c r="F596" s="419"/>
      <c r="G596" s="184" t="s">
        <v>5</v>
      </c>
      <c r="H596" s="183" t="s">
        <v>6</v>
      </c>
      <c r="I596" s="183" t="s">
        <v>7</v>
      </c>
      <c r="J596" s="218" t="s">
        <v>8</v>
      </c>
      <c r="K596" s="229">
        <f>J598+J599</f>
        <v>1.08</v>
      </c>
      <c r="L596" s="229">
        <v>0</v>
      </c>
      <c r="M596" t="s">
        <v>7</v>
      </c>
    </row>
    <row r="597" spans="1:13" ht="26.1" customHeight="1" x14ac:dyDescent="0.2">
      <c r="A597" s="237" t="s">
        <v>2125</v>
      </c>
      <c r="B597" s="186" t="s">
        <v>191</v>
      </c>
      <c r="C597" s="185" t="s">
        <v>15</v>
      </c>
      <c r="D597" s="185" t="s">
        <v>192</v>
      </c>
      <c r="E597" s="425">
        <v>2</v>
      </c>
      <c r="F597" s="425"/>
      <c r="G597" s="187" t="s">
        <v>54</v>
      </c>
      <c r="H597" s="188">
        <v>1</v>
      </c>
      <c r="I597" s="189">
        <f>(M597*$M$13)</f>
        <v>1.0764</v>
      </c>
      <c r="J597" s="231">
        <f>TRUNC(I597*H597,2)</f>
        <v>1.07</v>
      </c>
      <c r="M597">
        <v>1.17</v>
      </c>
    </row>
    <row r="598" spans="1:13" ht="24" customHeight="1" x14ac:dyDescent="0.2">
      <c r="A598" s="238" t="s">
        <v>2126</v>
      </c>
      <c r="B598" s="191" t="s">
        <v>2154</v>
      </c>
      <c r="C598" s="190" t="s">
        <v>15</v>
      </c>
      <c r="D598" s="190" t="s">
        <v>2155</v>
      </c>
      <c r="E598" s="426" t="s">
        <v>2129</v>
      </c>
      <c r="F598" s="426"/>
      <c r="G598" s="192" t="s">
        <v>39</v>
      </c>
      <c r="H598" s="193">
        <v>7.9000000000000008E-3</v>
      </c>
      <c r="I598" s="189">
        <f>(M598*$M$13)</f>
        <v>19.136000000000003</v>
      </c>
      <c r="J598" s="219">
        <f>TRUNC(I598*H598,2)</f>
        <v>0.15</v>
      </c>
      <c r="M598">
        <v>20.8</v>
      </c>
    </row>
    <row r="599" spans="1:13" ht="24" customHeight="1" x14ac:dyDescent="0.2">
      <c r="A599" s="238" t="s">
        <v>2126</v>
      </c>
      <c r="B599" s="191" t="s">
        <v>2156</v>
      </c>
      <c r="C599" s="190" t="s">
        <v>15</v>
      </c>
      <c r="D599" s="190" t="s">
        <v>2157</v>
      </c>
      <c r="E599" s="426" t="s">
        <v>2129</v>
      </c>
      <c r="F599" s="426"/>
      <c r="G599" s="192" t="s">
        <v>39</v>
      </c>
      <c r="H599" s="193">
        <v>7.8700000000000006E-2</v>
      </c>
      <c r="I599" s="189">
        <f>(M599*$M$13)</f>
        <v>11.8772</v>
      </c>
      <c r="J599" s="219">
        <f>TRUNC(I599*H599,2)</f>
        <v>0.93</v>
      </c>
      <c r="M599">
        <v>12.91</v>
      </c>
    </row>
    <row r="600" spans="1:13" x14ac:dyDescent="0.2">
      <c r="A600" s="239"/>
      <c r="B600" s="195"/>
      <c r="C600" s="195"/>
      <c r="D600" s="195"/>
      <c r="E600" s="195" t="s">
        <v>3847</v>
      </c>
      <c r="F600" s="196">
        <v>1.17</v>
      </c>
      <c r="G600" s="195" t="s">
        <v>3848</v>
      </c>
      <c r="H600" s="196">
        <v>0</v>
      </c>
      <c r="I600" s="196">
        <v>1.17</v>
      </c>
      <c r="J600" s="220"/>
      <c r="M600">
        <v>1.17</v>
      </c>
    </row>
    <row r="601" spans="1:13" ht="25.5" x14ac:dyDescent="0.2">
      <c r="A601" s="239"/>
      <c r="B601" s="195"/>
      <c r="C601" s="195"/>
      <c r="D601" s="195"/>
      <c r="E601" s="195" t="s">
        <v>3849</v>
      </c>
      <c r="F601" s="196">
        <v>0</v>
      </c>
      <c r="G601" s="195"/>
      <c r="H601" s="195" t="s">
        <v>3850</v>
      </c>
      <c r="I601" s="196">
        <v>1.17</v>
      </c>
      <c r="J601" s="220"/>
      <c r="M601">
        <v>1.17</v>
      </c>
    </row>
    <row r="602" spans="1:13" ht="30" customHeight="1" x14ac:dyDescent="0.2">
      <c r="A602" s="240"/>
      <c r="B602" s="197"/>
      <c r="C602" s="197"/>
      <c r="D602" s="197"/>
      <c r="E602" s="197"/>
      <c r="F602" s="197"/>
      <c r="G602" s="197" t="s">
        <v>3851</v>
      </c>
      <c r="H602" s="198">
        <v>142</v>
      </c>
      <c r="I602" s="199">
        <v>166.14</v>
      </c>
      <c r="J602" s="220"/>
      <c r="M602">
        <v>166.14</v>
      </c>
    </row>
    <row r="603" spans="1:13" ht="0.95" customHeight="1" x14ac:dyDescent="0.2">
      <c r="A603" s="237"/>
      <c r="B603" s="185"/>
      <c r="C603" s="185"/>
      <c r="D603" s="185"/>
      <c r="E603" s="185"/>
      <c r="F603" s="185"/>
      <c r="G603" s="185"/>
      <c r="H603" s="185"/>
      <c r="I603" s="185"/>
      <c r="J603" s="220"/>
    </row>
    <row r="604" spans="1:13" ht="18" customHeight="1" x14ac:dyDescent="0.2">
      <c r="A604" s="236" t="s">
        <v>193</v>
      </c>
      <c r="B604" s="183" t="s">
        <v>2</v>
      </c>
      <c r="C604" s="182" t="s">
        <v>3</v>
      </c>
      <c r="D604" s="182" t="s">
        <v>4</v>
      </c>
      <c r="E604" s="419" t="s">
        <v>2100</v>
      </c>
      <c r="F604" s="419"/>
      <c r="G604" s="184" t="s">
        <v>5</v>
      </c>
      <c r="H604" s="183" t="s">
        <v>6</v>
      </c>
      <c r="I604" s="183" t="s">
        <v>7</v>
      </c>
      <c r="J604" s="218" t="s">
        <v>8</v>
      </c>
      <c r="K604" s="229">
        <f>J606+J607</f>
        <v>13.81</v>
      </c>
      <c r="L604" s="229">
        <v>0</v>
      </c>
      <c r="M604" t="s">
        <v>7</v>
      </c>
    </row>
    <row r="605" spans="1:13" ht="26.1" customHeight="1" x14ac:dyDescent="0.2">
      <c r="A605" s="237" t="s">
        <v>2125</v>
      </c>
      <c r="B605" s="186" t="s">
        <v>194</v>
      </c>
      <c r="C605" s="185" t="s">
        <v>167</v>
      </c>
      <c r="D605" s="185" t="s">
        <v>195</v>
      </c>
      <c r="E605" s="425" t="s">
        <v>2106</v>
      </c>
      <c r="F605" s="425"/>
      <c r="G605" s="187" t="s">
        <v>196</v>
      </c>
      <c r="H605" s="188">
        <v>1</v>
      </c>
      <c r="I605" s="189">
        <f>(M605*$M$13)</f>
        <v>13.8184</v>
      </c>
      <c r="J605" s="231">
        <f>TRUNC(I605*H605,2)</f>
        <v>13.81</v>
      </c>
      <c r="M605">
        <v>15.02</v>
      </c>
    </row>
    <row r="606" spans="1:13" ht="26.1" customHeight="1" x14ac:dyDescent="0.2">
      <c r="A606" s="241" t="s">
        <v>2395</v>
      </c>
      <c r="B606" s="201" t="s">
        <v>2454</v>
      </c>
      <c r="C606" s="200" t="s">
        <v>15</v>
      </c>
      <c r="D606" s="200" t="s">
        <v>2455</v>
      </c>
      <c r="E606" s="427">
        <v>2</v>
      </c>
      <c r="F606" s="427"/>
      <c r="G606" s="202" t="s">
        <v>32</v>
      </c>
      <c r="H606" s="203">
        <v>1</v>
      </c>
      <c r="I606" s="189">
        <f>(M606*$M$13)</f>
        <v>13.8184</v>
      </c>
      <c r="J606" s="219">
        <f>TRUNC(I606*H606,2)</f>
        <v>13.81</v>
      </c>
      <c r="M606">
        <v>15.02</v>
      </c>
    </row>
    <row r="607" spans="1:13" x14ac:dyDescent="0.2">
      <c r="A607" s="239"/>
      <c r="B607" s="195"/>
      <c r="C607" s="195"/>
      <c r="D607" s="195"/>
      <c r="E607" s="195" t="s">
        <v>3847</v>
      </c>
      <c r="F607" s="196">
        <v>15.02</v>
      </c>
      <c r="G607" s="195" t="s">
        <v>3848</v>
      </c>
      <c r="H607" s="196">
        <v>0</v>
      </c>
      <c r="I607" s="196">
        <v>15.02</v>
      </c>
      <c r="J607" s="220"/>
      <c r="M607">
        <v>15.02</v>
      </c>
    </row>
    <row r="608" spans="1:13" ht="25.5" x14ac:dyDescent="0.2">
      <c r="A608" s="239"/>
      <c r="B608" s="195"/>
      <c r="C608" s="195"/>
      <c r="D608" s="195"/>
      <c r="E608" s="195" t="s">
        <v>3849</v>
      </c>
      <c r="F608" s="196">
        <v>0</v>
      </c>
      <c r="G608" s="195"/>
      <c r="H608" s="195" t="s">
        <v>3850</v>
      </c>
      <c r="I608" s="196">
        <v>15.02</v>
      </c>
      <c r="J608" s="220"/>
      <c r="M608">
        <v>15.02</v>
      </c>
    </row>
    <row r="609" spans="1:13" ht="30" customHeight="1" x14ac:dyDescent="0.2">
      <c r="A609" s="240"/>
      <c r="B609" s="197"/>
      <c r="C609" s="197"/>
      <c r="D609" s="197"/>
      <c r="E609" s="197"/>
      <c r="F609" s="197"/>
      <c r="G609" s="197" t="s">
        <v>3851</v>
      </c>
      <c r="H609" s="198">
        <v>160</v>
      </c>
      <c r="I609" s="199">
        <v>2403.1999999999998</v>
      </c>
      <c r="J609" s="220"/>
      <c r="M609">
        <v>2403.1999999999998</v>
      </c>
    </row>
    <row r="610" spans="1:13" ht="0.95" customHeight="1" x14ac:dyDescent="0.2">
      <c r="A610" s="237"/>
      <c r="B610" s="185"/>
      <c r="C610" s="185"/>
      <c r="D610" s="185"/>
      <c r="E610" s="185"/>
      <c r="F610" s="185"/>
      <c r="G610" s="185"/>
      <c r="H610" s="185"/>
      <c r="I610" s="185"/>
      <c r="J610" s="220"/>
    </row>
    <row r="611" spans="1:13" ht="18" customHeight="1" x14ac:dyDescent="0.2">
      <c r="A611" s="236" t="s">
        <v>197</v>
      </c>
      <c r="B611" s="183" t="s">
        <v>2</v>
      </c>
      <c r="C611" s="182" t="s">
        <v>3</v>
      </c>
      <c r="D611" s="182" t="s">
        <v>4</v>
      </c>
      <c r="E611" s="419" t="s">
        <v>2100</v>
      </c>
      <c r="F611" s="419"/>
      <c r="G611" s="184" t="s">
        <v>5</v>
      </c>
      <c r="H611" s="183" t="s">
        <v>6</v>
      </c>
      <c r="I611" s="183" t="s">
        <v>7</v>
      </c>
      <c r="J611" s="218" t="s">
        <v>8</v>
      </c>
      <c r="K611" s="229">
        <f>J613+J614</f>
        <v>0.51</v>
      </c>
      <c r="L611" s="229">
        <v>0</v>
      </c>
      <c r="M611" t="s">
        <v>7</v>
      </c>
    </row>
    <row r="612" spans="1:13" ht="39" customHeight="1" x14ac:dyDescent="0.2">
      <c r="A612" s="237" t="s">
        <v>2125</v>
      </c>
      <c r="B612" s="186" t="s">
        <v>198</v>
      </c>
      <c r="C612" s="185" t="s">
        <v>15</v>
      </c>
      <c r="D612" s="185" t="s">
        <v>199</v>
      </c>
      <c r="E612" s="425">
        <v>2</v>
      </c>
      <c r="F612" s="425"/>
      <c r="G612" s="187" t="s">
        <v>132</v>
      </c>
      <c r="H612" s="188">
        <v>1</v>
      </c>
      <c r="I612" s="189">
        <f>(M612*$M$13)</f>
        <v>0.50600000000000012</v>
      </c>
      <c r="J612" s="231">
        <f>TRUNC(I612*H612,2)</f>
        <v>0.5</v>
      </c>
      <c r="M612">
        <v>0.55000000000000004</v>
      </c>
    </row>
    <row r="613" spans="1:13" ht="24" customHeight="1" x14ac:dyDescent="0.2">
      <c r="A613" s="238" t="s">
        <v>2126</v>
      </c>
      <c r="B613" s="191" t="s">
        <v>2154</v>
      </c>
      <c r="C613" s="190" t="s">
        <v>15</v>
      </c>
      <c r="D613" s="190" t="s">
        <v>2155</v>
      </c>
      <c r="E613" s="426" t="s">
        <v>2129</v>
      </c>
      <c r="F613" s="426"/>
      <c r="G613" s="192" t="s">
        <v>39</v>
      </c>
      <c r="H613" s="193">
        <v>3.8E-3</v>
      </c>
      <c r="I613" s="189">
        <f>(M613*$M$13)</f>
        <v>19.136000000000003</v>
      </c>
      <c r="J613" s="219">
        <f>TRUNC(I613*H613,2)</f>
        <v>7.0000000000000007E-2</v>
      </c>
      <c r="M613">
        <v>20.8</v>
      </c>
    </row>
    <row r="614" spans="1:13" ht="24" customHeight="1" x14ac:dyDescent="0.2">
      <c r="A614" s="238" t="s">
        <v>2126</v>
      </c>
      <c r="B614" s="191" t="s">
        <v>2156</v>
      </c>
      <c r="C614" s="190" t="s">
        <v>15</v>
      </c>
      <c r="D614" s="190" t="s">
        <v>2157</v>
      </c>
      <c r="E614" s="426" t="s">
        <v>2129</v>
      </c>
      <c r="F614" s="426"/>
      <c r="G614" s="192" t="s">
        <v>39</v>
      </c>
      <c r="H614" s="193">
        <v>3.7499999999999999E-2</v>
      </c>
      <c r="I614" s="189">
        <f>(M614*$M$13)</f>
        <v>11.8772</v>
      </c>
      <c r="J614" s="219">
        <f>TRUNC(I614*H614,2)</f>
        <v>0.44</v>
      </c>
      <c r="M614">
        <v>12.91</v>
      </c>
    </row>
    <row r="615" spans="1:13" x14ac:dyDescent="0.2">
      <c r="A615" s="239"/>
      <c r="B615" s="195"/>
      <c r="C615" s="195"/>
      <c r="D615" s="195"/>
      <c r="E615" s="195" t="s">
        <v>3847</v>
      </c>
      <c r="F615" s="196">
        <v>0.55000000000000004</v>
      </c>
      <c r="G615" s="195" t="s">
        <v>3848</v>
      </c>
      <c r="H615" s="196">
        <v>0</v>
      </c>
      <c r="I615" s="196">
        <v>0.55000000000000004</v>
      </c>
      <c r="J615" s="220"/>
      <c r="M615">
        <v>0.55000000000000004</v>
      </c>
    </row>
    <row r="616" spans="1:13" ht="25.5" x14ac:dyDescent="0.2">
      <c r="A616" s="239"/>
      <c r="B616" s="195"/>
      <c r="C616" s="195"/>
      <c r="D616" s="195"/>
      <c r="E616" s="195" t="s">
        <v>3849</v>
      </c>
      <c r="F616" s="196">
        <v>0</v>
      </c>
      <c r="G616" s="195"/>
      <c r="H616" s="195" t="s">
        <v>3850</v>
      </c>
      <c r="I616" s="196">
        <v>0.55000000000000004</v>
      </c>
      <c r="J616" s="220"/>
      <c r="M616">
        <v>0.55000000000000004</v>
      </c>
    </row>
    <row r="617" spans="1:13" ht="30" customHeight="1" x14ac:dyDescent="0.2">
      <c r="A617" s="240"/>
      <c r="B617" s="197"/>
      <c r="C617" s="197"/>
      <c r="D617" s="197"/>
      <c r="E617" s="197"/>
      <c r="F617" s="197"/>
      <c r="G617" s="197" t="s">
        <v>3851</v>
      </c>
      <c r="H617" s="198">
        <v>119.26</v>
      </c>
      <c r="I617" s="199">
        <v>65.59</v>
      </c>
      <c r="J617" s="220"/>
      <c r="M617">
        <v>65.59</v>
      </c>
    </row>
    <row r="618" spans="1:13" ht="0.95" customHeight="1" x14ac:dyDescent="0.2">
      <c r="A618" s="237"/>
      <c r="B618" s="185"/>
      <c r="C618" s="185"/>
      <c r="D618" s="185"/>
      <c r="E618" s="185"/>
      <c r="F618" s="185"/>
      <c r="G618" s="185"/>
      <c r="H618" s="185"/>
      <c r="I618" s="185"/>
      <c r="J618" s="220"/>
    </row>
    <row r="619" spans="1:13" ht="24" customHeight="1" x14ac:dyDescent="0.2">
      <c r="A619" s="242" t="s">
        <v>200</v>
      </c>
      <c r="B619" s="24"/>
      <c r="C619" s="24"/>
      <c r="D619" s="23" t="s">
        <v>201</v>
      </c>
      <c r="E619" s="24"/>
      <c r="F619" s="428"/>
      <c r="G619" s="428"/>
      <c r="H619" s="24"/>
      <c r="I619" s="24"/>
      <c r="J619" s="210"/>
    </row>
    <row r="620" spans="1:13" ht="18" customHeight="1" x14ac:dyDescent="0.2">
      <c r="A620" s="236" t="s">
        <v>202</v>
      </c>
      <c r="B620" s="183" t="s">
        <v>2</v>
      </c>
      <c r="C620" s="182" t="s">
        <v>3</v>
      </c>
      <c r="D620" s="182" t="s">
        <v>4</v>
      </c>
      <c r="E620" s="419" t="s">
        <v>2100</v>
      </c>
      <c r="F620" s="419"/>
      <c r="G620" s="184" t="s">
        <v>5</v>
      </c>
      <c r="H620" s="183" t="s">
        <v>6</v>
      </c>
      <c r="I620" s="183" t="s">
        <v>7</v>
      </c>
      <c r="J620" s="218" t="s">
        <v>8</v>
      </c>
      <c r="K620" s="229">
        <f>J622+J623</f>
        <v>13.81</v>
      </c>
      <c r="L620" s="229">
        <v>0</v>
      </c>
      <c r="M620" t="s">
        <v>7</v>
      </c>
    </row>
    <row r="621" spans="1:13" ht="26.1" customHeight="1" x14ac:dyDescent="0.2">
      <c r="A621" s="237" t="s">
        <v>2125</v>
      </c>
      <c r="B621" s="186" t="s">
        <v>194</v>
      </c>
      <c r="C621" s="185" t="s">
        <v>167</v>
      </c>
      <c r="D621" s="185" t="s">
        <v>195</v>
      </c>
      <c r="E621" s="425" t="s">
        <v>2106</v>
      </c>
      <c r="F621" s="425"/>
      <c r="G621" s="187" t="s">
        <v>196</v>
      </c>
      <c r="H621" s="188">
        <v>1</v>
      </c>
      <c r="I621" s="189">
        <f>(M621*$M$13)</f>
        <v>13.8184</v>
      </c>
      <c r="J621" s="231">
        <f>TRUNC(I621*H621,2)</f>
        <v>13.81</v>
      </c>
      <c r="M621">
        <v>15.02</v>
      </c>
    </row>
    <row r="622" spans="1:13" ht="26.1" customHeight="1" x14ac:dyDescent="0.2">
      <c r="A622" s="241" t="s">
        <v>2395</v>
      </c>
      <c r="B622" s="201" t="s">
        <v>2454</v>
      </c>
      <c r="C622" s="200" t="s">
        <v>15</v>
      </c>
      <c r="D622" s="200" t="s">
        <v>2455</v>
      </c>
      <c r="E622" s="427">
        <v>2</v>
      </c>
      <c r="F622" s="427"/>
      <c r="G622" s="202" t="s">
        <v>32</v>
      </c>
      <c r="H622" s="203">
        <v>1</v>
      </c>
      <c r="I622" s="189">
        <f>(M622*$M$13)</f>
        <v>13.8184</v>
      </c>
      <c r="J622" s="219">
        <f>TRUNC(I622*H622,2)</f>
        <v>13.81</v>
      </c>
      <c r="M622">
        <v>15.02</v>
      </c>
    </row>
    <row r="623" spans="1:13" x14ac:dyDescent="0.2">
      <c r="A623" s="239"/>
      <c r="B623" s="195"/>
      <c r="C623" s="195"/>
      <c r="D623" s="195"/>
      <c r="E623" s="195" t="s">
        <v>3847</v>
      </c>
      <c r="F623" s="196">
        <v>15.02</v>
      </c>
      <c r="G623" s="195" t="s">
        <v>3848</v>
      </c>
      <c r="H623" s="196">
        <v>0</v>
      </c>
      <c r="I623" s="196">
        <v>15.02</v>
      </c>
      <c r="J623" s="220"/>
      <c r="M623">
        <v>15.02</v>
      </c>
    </row>
    <row r="624" spans="1:13" ht="25.5" x14ac:dyDescent="0.2">
      <c r="A624" s="239"/>
      <c r="B624" s="195"/>
      <c r="C624" s="195"/>
      <c r="D624" s="195"/>
      <c r="E624" s="195" t="s">
        <v>3849</v>
      </c>
      <c r="F624" s="196">
        <v>0</v>
      </c>
      <c r="G624" s="195"/>
      <c r="H624" s="195" t="s">
        <v>3850</v>
      </c>
      <c r="I624" s="196">
        <v>15.02</v>
      </c>
      <c r="J624" s="220"/>
      <c r="M624">
        <v>15.02</v>
      </c>
    </row>
    <row r="625" spans="1:13" ht="30" customHeight="1" x14ac:dyDescent="0.2">
      <c r="A625" s="240"/>
      <c r="B625" s="197"/>
      <c r="C625" s="197"/>
      <c r="D625" s="197"/>
      <c r="E625" s="197"/>
      <c r="F625" s="197"/>
      <c r="G625" s="197" t="s">
        <v>3851</v>
      </c>
      <c r="H625" s="198">
        <v>40</v>
      </c>
      <c r="I625" s="199">
        <v>600.79999999999995</v>
      </c>
      <c r="J625" s="220"/>
      <c r="M625">
        <v>600.79999999999995</v>
      </c>
    </row>
    <row r="626" spans="1:13" ht="0.95" customHeight="1" x14ac:dyDescent="0.2">
      <c r="A626" s="237"/>
      <c r="B626" s="185"/>
      <c r="C626" s="185"/>
      <c r="D626" s="185"/>
      <c r="E626" s="185"/>
      <c r="F626" s="185"/>
      <c r="G626" s="185"/>
      <c r="H626" s="185"/>
      <c r="I626" s="185"/>
      <c r="J626" s="220"/>
    </row>
    <row r="627" spans="1:13" ht="18" customHeight="1" x14ac:dyDescent="0.2">
      <c r="A627" s="236" t="s">
        <v>203</v>
      </c>
      <c r="B627" s="183" t="s">
        <v>2</v>
      </c>
      <c r="C627" s="182" t="s">
        <v>3</v>
      </c>
      <c r="D627" s="182" t="s">
        <v>4</v>
      </c>
      <c r="E627" s="419" t="s">
        <v>2100</v>
      </c>
      <c r="F627" s="419"/>
      <c r="G627" s="184" t="s">
        <v>5</v>
      </c>
      <c r="H627" s="183" t="s">
        <v>6</v>
      </c>
      <c r="I627" s="183" t="s">
        <v>7</v>
      </c>
      <c r="J627" s="218" t="s">
        <v>8</v>
      </c>
      <c r="K627" s="229">
        <f>J629+J630</f>
        <v>0.51</v>
      </c>
      <c r="L627" s="229">
        <v>0</v>
      </c>
      <c r="M627" t="s">
        <v>7</v>
      </c>
    </row>
    <row r="628" spans="1:13" ht="39" customHeight="1" x14ac:dyDescent="0.2">
      <c r="A628" s="237" t="s">
        <v>2125</v>
      </c>
      <c r="B628" s="186" t="s">
        <v>198</v>
      </c>
      <c r="C628" s="185" t="s">
        <v>15</v>
      </c>
      <c r="D628" s="185" t="s">
        <v>199</v>
      </c>
      <c r="E628" s="425">
        <v>2</v>
      </c>
      <c r="F628" s="425"/>
      <c r="G628" s="187" t="s">
        <v>132</v>
      </c>
      <c r="H628" s="188">
        <v>1</v>
      </c>
      <c r="I628" s="189">
        <f>(M628*$M$13)</f>
        <v>0.50600000000000012</v>
      </c>
      <c r="J628" s="231">
        <f>TRUNC(I628*H628,2)</f>
        <v>0.5</v>
      </c>
      <c r="M628">
        <v>0.55000000000000004</v>
      </c>
    </row>
    <row r="629" spans="1:13" ht="24" customHeight="1" x14ac:dyDescent="0.2">
      <c r="A629" s="238" t="s">
        <v>2126</v>
      </c>
      <c r="B629" s="191" t="s">
        <v>2154</v>
      </c>
      <c r="C629" s="190" t="s">
        <v>15</v>
      </c>
      <c r="D629" s="190" t="s">
        <v>2155</v>
      </c>
      <c r="E629" s="426" t="s">
        <v>2129</v>
      </c>
      <c r="F629" s="426"/>
      <c r="G629" s="192" t="s">
        <v>39</v>
      </c>
      <c r="H629" s="193">
        <v>3.8E-3</v>
      </c>
      <c r="I629" s="189">
        <f>(M629*$M$13)</f>
        <v>19.136000000000003</v>
      </c>
      <c r="J629" s="219">
        <f>TRUNC(I629*H629,2)</f>
        <v>7.0000000000000007E-2</v>
      </c>
      <c r="M629">
        <v>20.8</v>
      </c>
    </row>
    <row r="630" spans="1:13" ht="24" customHeight="1" x14ac:dyDescent="0.2">
      <c r="A630" s="238" t="s">
        <v>2126</v>
      </c>
      <c r="B630" s="191" t="s">
        <v>2156</v>
      </c>
      <c r="C630" s="190" t="s">
        <v>15</v>
      </c>
      <c r="D630" s="190" t="s">
        <v>2157</v>
      </c>
      <c r="E630" s="426" t="s">
        <v>2129</v>
      </c>
      <c r="F630" s="426"/>
      <c r="G630" s="192" t="s">
        <v>39</v>
      </c>
      <c r="H630" s="193">
        <v>3.7499999999999999E-2</v>
      </c>
      <c r="I630" s="189">
        <f>(M630*$M$13)</f>
        <v>11.8772</v>
      </c>
      <c r="J630" s="219">
        <f>TRUNC(I630*H630,2)</f>
        <v>0.44</v>
      </c>
      <c r="M630">
        <v>12.91</v>
      </c>
    </row>
    <row r="631" spans="1:13" x14ac:dyDescent="0.2">
      <c r="A631" s="239"/>
      <c r="B631" s="195"/>
      <c r="C631" s="195"/>
      <c r="D631" s="195"/>
      <c r="E631" s="195" t="s">
        <v>3847</v>
      </c>
      <c r="F631" s="196">
        <v>0.55000000000000004</v>
      </c>
      <c r="G631" s="195" t="s">
        <v>3848</v>
      </c>
      <c r="H631" s="196">
        <v>0</v>
      </c>
      <c r="I631" s="196">
        <v>0.55000000000000004</v>
      </c>
      <c r="J631" s="220"/>
      <c r="M631">
        <v>0.55000000000000004</v>
      </c>
    </row>
    <row r="632" spans="1:13" ht="25.5" x14ac:dyDescent="0.2">
      <c r="A632" s="239"/>
      <c r="B632" s="195"/>
      <c r="C632" s="195"/>
      <c r="D632" s="195"/>
      <c r="E632" s="195" t="s">
        <v>3849</v>
      </c>
      <c r="F632" s="196">
        <v>0</v>
      </c>
      <c r="G632" s="195"/>
      <c r="H632" s="195" t="s">
        <v>3850</v>
      </c>
      <c r="I632" s="196">
        <v>0.55000000000000004</v>
      </c>
      <c r="J632" s="220"/>
      <c r="M632">
        <v>0.55000000000000004</v>
      </c>
    </row>
    <row r="633" spans="1:13" ht="30" customHeight="1" x14ac:dyDescent="0.2">
      <c r="A633" s="240"/>
      <c r="B633" s="197"/>
      <c r="C633" s="197"/>
      <c r="D633" s="197"/>
      <c r="E633" s="197"/>
      <c r="F633" s="197"/>
      <c r="G633" s="197" t="s">
        <v>3851</v>
      </c>
      <c r="H633" s="198">
        <v>134.69999999999999</v>
      </c>
      <c r="I633" s="199">
        <v>74.08</v>
      </c>
      <c r="J633" s="220"/>
      <c r="M633">
        <v>74.08</v>
      </c>
    </row>
    <row r="634" spans="1:13" ht="0.95" customHeight="1" x14ac:dyDescent="0.2">
      <c r="A634" s="237"/>
      <c r="B634" s="185"/>
      <c r="C634" s="185"/>
      <c r="D634" s="185"/>
      <c r="E634" s="185"/>
      <c r="F634" s="185"/>
      <c r="G634" s="185"/>
      <c r="H634" s="185"/>
      <c r="I634" s="185"/>
      <c r="J634" s="220"/>
    </row>
    <row r="635" spans="1:13" ht="24" customHeight="1" x14ac:dyDescent="0.2">
      <c r="A635" s="242" t="s">
        <v>204</v>
      </c>
      <c r="B635" s="24"/>
      <c r="C635" s="24"/>
      <c r="D635" s="23" t="s">
        <v>205</v>
      </c>
      <c r="E635" s="24"/>
      <c r="F635" s="428"/>
      <c r="G635" s="428"/>
      <c r="H635" s="24"/>
      <c r="I635" s="24"/>
      <c r="J635" s="210"/>
    </row>
    <row r="636" spans="1:13" ht="18" customHeight="1" x14ac:dyDescent="0.2">
      <c r="A636" s="236" t="s">
        <v>206</v>
      </c>
      <c r="B636" s="183" t="s">
        <v>2</v>
      </c>
      <c r="C636" s="182" t="s">
        <v>3</v>
      </c>
      <c r="D636" s="182" t="s">
        <v>4</v>
      </c>
      <c r="E636" s="419" t="s">
        <v>2100</v>
      </c>
      <c r="F636" s="419"/>
      <c r="G636" s="184" t="s">
        <v>5</v>
      </c>
      <c r="H636" s="183" t="s">
        <v>6</v>
      </c>
      <c r="I636" s="183" t="s">
        <v>7</v>
      </c>
      <c r="J636" s="218" t="s">
        <v>8</v>
      </c>
      <c r="K636" s="229">
        <f>J638+J639</f>
        <v>3.4299999999999997</v>
      </c>
      <c r="L636" s="229">
        <v>0</v>
      </c>
      <c r="M636" t="s">
        <v>7</v>
      </c>
    </row>
    <row r="637" spans="1:13" ht="26.1" customHeight="1" x14ac:dyDescent="0.2">
      <c r="A637" s="237" t="s">
        <v>2125</v>
      </c>
      <c r="B637" s="186" t="s">
        <v>207</v>
      </c>
      <c r="C637" s="185" t="s">
        <v>15</v>
      </c>
      <c r="D637" s="185" t="s">
        <v>208</v>
      </c>
      <c r="E637" s="425">
        <v>2</v>
      </c>
      <c r="F637" s="425"/>
      <c r="G637" s="187" t="s">
        <v>18</v>
      </c>
      <c r="H637" s="188">
        <v>1</v>
      </c>
      <c r="I637" s="189">
        <f>(M637*$M$13)</f>
        <v>3.4408000000000003</v>
      </c>
      <c r="J637" s="231">
        <f>TRUNC(I637*H637,2)</f>
        <v>3.44</v>
      </c>
      <c r="M637">
        <v>3.74</v>
      </c>
    </row>
    <row r="638" spans="1:13" ht="24" customHeight="1" x14ac:dyDescent="0.2">
      <c r="A638" s="238" t="s">
        <v>2126</v>
      </c>
      <c r="B638" s="191" t="s">
        <v>2216</v>
      </c>
      <c r="C638" s="190" t="s">
        <v>15</v>
      </c>
      <c r="D638" s="190" t="s">
        <v>2217</v>
      </c>
      <c r="E638" s="426" t="s">
        <v>2129</v>
      </c>
      <c r="F638" s="426"/>
      <c r="G638" s="192" t="s">
        <v>39</v>
      </c>
      <c r="H638" s="193">
        <v>2.5000000000000001E-2</v>
      </c>
      <c r="I638" s="189">
        <f>(M638*$M$13)</f>
        <v>19.136000000000003</v>
      </c>
      <c r="J638" s="219">
        <f>TRUNC(I638*H638,2)</f>
        <v>0.47</v>
      </c>
      <c r="M638">
        <v>20.8</v>
      </c>
    </row>
    <row r="639" spans="1:13" ht="24" customHeight="1" x14ac:dyDescent="0.2">
      <c r="A639" s="238" t="s">
        <v>2126</v>
      </c>
      <c r="B639" s="191" t="s">
        <v>2156</v>
      </c>
      <c r="C639" s="190" t="s">
        <v>15</v>
      </c>
      <c r="D639" s="190" t="s">
        <v>2157</v>
      </c>
      <c r="E639" s="426" t="s">
        <v>2129</v>
      </c>
      <c r="F639" s="426"/>
      <c r="G639" s="192" t="s">
        <v>39</v>
      </c>
      <c r="H639" s="193">
        <v>0.25</v>
      </c>
      <c r="I639" s="189">
        <f>(M639*$M$13)</f>
        <v>11.8772</v>
      </c>
      <c r="J639" s="219">
        <f>TRUNC(I639*H639,2)</f>
        <v>2.96</v>
      </c>
      <c r="M639">
        <v>12.91</v>
      </c>
    </row>
    <row r="640" spans="1:13" x14ac:dyDescent="0.2">
      <c r="A640" s="239"/>
      <c r="B640" s="195"/>
      <c r="C640" s="195"/>
      <c r="D640" s="195"/>
      <c r="E640" s="195" t="s">
        <v>3847</v>
      </c>
      <c r="F640" s="196">
        <v>3.74</v>
      </c>
      <c r="G640" s="195" t="s">
        <v>3848</v>
      </c>
      <c r="H640" s="196">
        <v>0</v>
      </c>
      <c r="I640" s="196">
        <v>3.74</v>
      </c>
      <c r="J640" s="220"/>
      <c r="M640">
        <v>3.74</v>
      </c>
    </row>
    <row r="641" spans="1:13" ht="25.5" x14ac:dyDescent="0.2">
      <c r="A641" s="239"/>
      <c r="B641" s="195"/>
      <c r="C641" s="195"/>
      <c r="D641" s="195"/>
      <c r="E641" s="195" t="s">
        <v>3849</v>
      </c>
      <c r="F641" s="196">
        <v>0</v>
      </c>
      <c r="G641" s="195"/>
      <c r="H641" s="195" t="s">
        <v>3850</v>
      </c>
      <c r="I641" s="196">
        <v>3.74</v>
      </c>
      <c r="J641" s="220"/>
      <c r="M641">
        <v>3.74</v>
      </c>
    </row>
    <row r="642" spans="1:13" ht="30" customHeight="1" x14ac:dyDescent="0.2">
      <c r="A642" s="240"/>
      <c r="B642" s="197"/>
      <c r="C642" s="197"/>
      <c r="D642" s="197"/>
      <c r="E642" s="197"/>
      <c r="F642" s="197"/>
      <c r="G642" s="197" t="s">
        <v>3851</v>
      </c>
      <c r="H642" s="198">
        <v>8</v>
      </c>
      <c r="I642" s="199">
        <v>29.92</v>
      </c>
      <c r="J642" s="220"/>
      <c r="M642">
        <v>29.92</v>
      </c>
    </row>
    <row r="643" spans="1:13" ht="0.95" customHeight="1" x14ac:dyDescent="0.2">
      <c r="A643" s="237"/>
      <c r="B643" s="185"/>
      <c r="C643" s="185"/>
      <c r="D643" s="185"/>
      <c r="E643" s="185"/>
      <c r="F643" s="185"/>
      <c r="G643" s="185"/>
      <c r="H643" s="185"/>
      <c r="I643" s="185"/>
      <c r="J643" s="220"/>
    </row>
    <row r="644" spans="1:13" ht="18" customHeight="1" x14ac:dyDescent="0.2">
      <c r="A644" s="236" t="s">
        <v>209</v>
      </c>
      <c r="B644" s="183" t="s">
        <v>2</v>
      </c>
      <c r="C644" s="182" t="s">
        <v>3</v>
      </c>
      <c r="D644" s="182" t="s">
        <v>4</v>
      </c>
      <c r="E644" s="419" t="s">
        <v>2100</v>
      </c>
      <c r="F644" s="419"/>
      <c r="G644" s="184" t="s">
        <v>5</v>
      </c>
      <c r="H644" s="183" t="s">
        <v>6</v>
      </c>
      <c r="I644" s="183" t="s">
        <v>7</v>
      </c>
      <c r="J644" s="218" t="s">
        <v>8</v>
      </c>
      <c r="K644" s="229">
        <f>J646+J647</f>
        <v>4.0500000000000007</v>
      </c>
      <c r="L644" s="229">
        <v>0</v>
      </c>
      <c r="M644" t="s">
        <v>7</v>
      </c>
    </row>
    <row r="645" spans="1:13" ht="39" customHeight="1" x14ac:dyDescent="0.2">
      <c r="A645" s="237" t="s">
        <v>2125</v>
      </c>
      <c r="B645" s="186" t="s">
        <v>210</v>
      </c>
      <c r="C645" s="185" t="s">
        <v>15</v>
      </c>
      <c r="D645" s="185" t="s">
        <v>211</v>
      </c>
      <c r="E645" s="425">
        <v>2</v>
      </c>
      <c r="F645" s="425"/>
      <c r="G645" s="187" t="s">
        <v>18</v>
      </c>
      <c r="H645" s="188">
        <v>1</v>
      </c>
      <c r="I645" s="189">
        <f>(M645*$M$13)</f>
        <v>4.0480000000000009</v>
      </c>
      <c r="J645" s="231">
        <f>TRUNC(I645*H645,2)</f>
        <v>4.04</v>
      </c>
      <c r="M645">
        <v>4.4000000000000004</v>
      </c>
    </row>
    <row r="646" spans="1:13" ht="24" customHeight="1" x14ac:dyDescent="0.2">
      <c r="A646" s="238" t="s">
        <v>2126</v>
      </c>
      <c r="B646" s="191" t="s">
        <v>2216</v>
      </c>
      <c r="C646" s="190" t="s">
        <v>15</v>
      </c>
      <c r="D646" s="190" t="s">
        <v>2217</v>
      </c>
      <c r="E646" s="426" t="s">
        <v>2129</v>
      </c>
      <c r="F646" s="426"/>
      <c r="G646" s="192" t="s">
        <v>39</v>
      </c>
      <c r="H646" s="193">
        <v>2.9399999999999999E-2</v>
      </c>
      <c r="I646" s="189">
        <f>(M646*$M$13)</f>
        <v>19.136000000000003</v>
      </c>
      <c r="J646" s="219">
        <f>TRUNC(I646*H646,2)</f>
        <v>0.56000000000000005</v>
      </c>
      <c r="M646">
        <v>20.8</v>
      </c>
    </row>
    <row r="647" spans="1:13" ht="24" customHeight="1" x14ac:dyDescent="0.2">
      <c r="A647" s="238" t="s">
        <v>2126</v>
      </c>
      <c r="B647" s="191" t="s">
        <v>2156</v>
      </c>
      <c r="C647" s="190" t="s">
        <v>15</v>
      </c>
      <c r="D647" s="190" t="s">
        <v>2157</v>
      </c>
      <c r="E647" s="426" t="s">
        <v>2129</v>
      </c>
      <c r="F647" s="426"/>
      <c r="G647" s="192" t="s">
        <v>39</v>
      </c>
      <c r="H647" s="193">
        <v>0.29420000000000002</v>
      </c>
      <c r="I647" s="189">
        <f>(M647*$M$13)</f>
        <v>11.8772</v>
      </c>
      <c r="J647" s="219">
        <f>TRUNC(I647*H647,2)</f>
        <v>3.49</v>
      </c>
      <c r="M647">
        <v>12.91</v>
      </c>
    </row>
    <row r="648" spans="1:13" x14ac:dyDescent="0.2">
      <c r="A648" s="239"/>
      <c r="B648" s="195"/>
      <c r="C648" s="195"/>
      <c r="D648" s="195"/>
      <c r="E648" s="195" t="s">
        <v>3847</v>
      </c>
      <c r="F648" s="196">
        <v>4.4000000000000004</v>
      </c>
      <c r="G648" s="195" t="s">
        <v>3848</v>
      </c>
      <c r="H648" s="196">
        <v>0</v>
      </c>
      <c r="I648" s="196">
        <v>4.4000000000000004</v>
      </c>
      <c r="J648" s="220"/>
      <c r="M648">
        <v>4.4000000000000004</v>
      </c>
    </row>
    <row r="649" spans="1:13" ht="25.5" x14ac:dyDescent="0.2">
      <c r="A649" s="239"/>
      <c r="B649" s="195"/>
      <c r="C649" s="195"/>
      <c r="D649" s="195"/>
      <c r="E649" s="195" t="s">
        <v>3849</v>
      </c>
      <c r="F649" s="196">
        <v>0</v>
      </c>
      <c r="G649" s="195"/>
      <c r="H649" s="195" t="s">
        <v>3850</v>
      </c>
      <c r="I649" s="196">
        <v>4.4000000000000004</v>
      </c>
      <c r="J649" s="220"/>
      <c r="M649">
        <v>4.4000000000000004</v>
      </c>
    </row>
    <row r="650" spans="1:13" ht="30" customHeight="1" x14ac:dyDescent="0.2">
      <c r="A650" s="240"/>
      <c r="B650" s="197"/>
      <c r="C650" s="197"/>
      <c r="D650" s="197"/>
      <c r="E650" s="197"/>
      <c r="F650" s="197"/>
      <c r="G650" s="197" t="s">
        <v>3851</v>
      </c>
      <c r="H650" s="198">
        <v>28</v>
      </c>
      <c r="I650" s="199">
        <v>123.2</v>
      </c>
      <c r="J650" s="220"/>
      <c r="M650">
        <v>123.2</v>
      </c>
    </row>
    <row r="651" spans="1:13" ht="0.95" customHeight="1" x14ac:dyDescent="0.2">
      <c r="A651" s="237"/>
      <c r="B651" s="185"/>
      <c r="C651" s="185"/>
      <c r="D651" s="185"/>
      <c r="E651" s="185"/>
      <c r="F651" s="185"/>
      <c r="G651" s="185"/>
      <c r="H651" s="185"/>
      <c r="I651" s="185"/>
      <c r="J651" s="220"/>
    </row>
    <row r="652" spans="1:13" ht="18" customHeight="1" x14ac:dyDescent="0.2">
      <c r="A652" s="236" t="s">
        <v>212</v>
      </c>
      <c r="B652" s="183" t="s">
        <v>2</v>
      </c>
      <c r="C652" s="182" t="s">
        <v>3</v>
      </c>
      <c r="D652" s="182" t="s">
        <v>4</v>
      </c>
      <c r="E652" s="419" t="s">
        <v>2100</v>
      </c>
      <c r="F652" s="419"/>
      <c r="G652" s="184" t="s">
        <v>5</v>
      </c>
      <c r="H652" s="183" t="s">
        <v>6</v>
      </c>
      <c r="I652" s="183" t="s">
        <v>7</v>
      </c>
      <c r="J652" s="218" t="s">
        <v>8</v>
      </c>
      <c r="K652" s="229">
        <f>J654+J655</f>
        <v>4.58</v>
      </c>
      <c r="L652" s="229">
        <v>0</v>
      </c>
      <c r="M652" t="s">
        <v>7</v>
      </c>
    </row>
    <row r="653" spans="1:13" ht="26.1" customHeight="1" x14ac:dyDescent="0.2">
      <c r="A653" s="237" t="s">
        <v>2125</v>
      </c>
      <c r="B653" s="186" t="s">
        <v>213</v>
      </c>
      <c r="C653" s="185" t="s">
        <v>15</v>
      </c>
      <c r="D653" s="185" t="s">
        <v>214</v>
      </c>
      <c r="E653" s="425">
        <v>2</v>
      </c>
      <c r="F653" s="425"/>
      <c r="G653" s="187" t="s">
        <v>18</v>
      </c>
      <c r="H653" s="188">
        <v>1</v>
      </c>
      <c r="I653" s="189">
        <f>(M653*$M$13)</f>
        <v>4.5908000000000007</v>
      </c>
      <c r="J653" s="231">
        <f>TRUNC(I653*H653,2)</f>
        <v>4.59</v>
      </c>
      <c r="M653">
        <v>4.99</v>
      </c>
    </row>
    <row r="654" spans="1:13" ht="24" customHeight="1" x14ac:dyDescent="0.2">
      <c r="A654" s="238" t="s">
        <v>2126</v>
      </c>
      <c r="B654" s="191" t="s">
        <v>2216</v>
      </c>
      <c r="C654" s="190" t="s">
        <v>15</v>
      </c>
      <c r="D654" s="190" t="s">
        <v>2217</v>
      </c>
      <c r="E654" s="426" t="s">
        <v>2129</v>
      </c>
      <c r="F654" s="426"/>
      <c r="G654" s="192" t="s">
        <v>39</v>
      </c>
      <c r="H654" s="193">
        <v>3.3300000000000003E-2</v>
      </c>
      <c r="I654" s="189">
        <f>(M654*$M$13)</f>
        <v>19.136000000000003</v>
      </c>
      <c r="J654" s="219">
        <f>TRUNC(I654*H654,2)</f>
        <v>0.63</v>
      </c>
      <c r="M654">
        <v>20.8</v>
      </c>
    </row>
    <row r="655" spans="1:13" ht="24" customHeight="1" x14ac:dyDescent="0.2">
      <c r="A655" s="238" t="s">
        <v>2126</v>
      </c>
      <c r="B655" s="191" t="s">
        <v>2156</v>
      </c>
      <c r="C655" s="190" t="s">
        <v>15</v>
      </c>
      <c r="D655" s="190" t="s">
        <v>2157</v>
      </c>
      <c r="E655" s="426" t="s">
        <v>2129</v>
      </c>
      <c r="F655" s="426"/>
      <c r="G655" s="192" t="s">
        <v>39</v>
      </c>
      <c r="H655" s="193">
        <v>0.33329999999999999</v>
      </c>
      <c r="I655" s="189">
        <f>(M655*$M$13)</f>
        <v>11.8772</v>
      </c>
      <c r="J655" s="219">
        <f>TRUNC(I655*H655,2)</f>
        <v>3.95</v>
      </c>
      <c r="M655">
        <v>12.91</v>
      </c>
    </row>
    <row r="656" spans="1:13" x14ac:dyDescent="0.2">
      <c r="A656" s="239"/>
      <c r="B656" s="195"/>
      <c r="C656" s="195"/>
      <c r="D656" s="195"/>
      <c r="E656" s="195" t="s">
        <v>3847</v>
      </c>
      <c r="F656" s="196">
        <v>4.99</v>
      </c>
      <c r="G656" s="195" t="s">
        <v>3848</v>
      </c>
      <c r="H656" s="196">
        <v>0</v>
      </c>
      <c r="I656" s="196">
        <v>4.99</v>
      </c>
      <c r="J656" s="220"/>
      <c r="M656">
        <v>4.99</v>
      </c>
    </row>
    <row r="657" spans="1:13" ht="25.5" x14ac:dyDescent="0.2">
      <c r="A657" s="239"/>
      <c r="B657" s="195"/>
      <c r="C657" s="195"/>
      <c r="D657" s="195"/>
      <c r="E657" s="195" t="s">
        <v>3849</v>
      </c>
      <c r="F657" s="196">
        <v>0</v>
      </c>
      <c r="G657" s="195"/>
      <c r="H657" s="195" t="s">
        <v>3850</v>
      </c>
      <c r="I657" s="196">
        <v>4.99</v>
      </c>
      <c r="J657" s="220"/>
      <c r="M657">
        <v>4.99</v>
      </c>
    </row>
    <row r="658" spans="1:13" ht="30" customHeight="1" x14ac:dyDescent="0.2">
      <c r="A658" s="240"/>
      <c r="B658" s="197"/>
      <c r="C658" s="197"/>
      <c r="D658" s="197"/>
      <c r="E658" s="197"/>
      <c r="F658" s="197"/>
      <c r="G658" s="197" t="s">
        <v>3851</v>
      </c>
      <c r="H658" s="198">
        <v>4</v>
      </c>
      <c r="I658" s="199">
        <v>19.96</v>
      </c>
      <c r="J658" s="220"/>
      <c r="M658">
        <v>19.96</v>
      </c>
    </row>
    <row r="659" spans="1:13" ht="0.95" customHeight="1" x14ac:dyDescent="0.2">
      <c r="A659" s="237"/>
      <c r="B659" s="185"/>
      <c r="C659" s="185"/>
      <c r="D659" s="185"/>
      <c r="E659" s="185"/>
      <c r="F659" s="185"/>
      <c r="G659" s="185"/>
      <c r="H659" s="185"/>
      <c r="I659" s="185"/>
      <c r="J659" s="220"/>
    </row>
    <row r="660" spans="1:13" ht="18" customHeight="1" x14ac:dyDescent="0.2">
      <c r="A660" s="236" t="s">
        <v>215</v>
      </c>
      <c r="B660" s="183" t="s">
        <v>2</v>
      </c>
      <c r="C660" s="182" t="s">
        <v>3</v>
      </c>
      <c r="D660" s="182" t="s">
        <v>4</v>
      </c>
      <c r="E660" s="419" t="s">
        <v>2100</v>
      </c>
      <c r="F660" s="419"/>
      <c r="G660" s="184" t="s">
        <v>5</v>
      </c>
      <c r="H660" s="183" t="s">
        <v>6</v>
      </c>
      <c r="I660" s="183" t="s">
        <v>7</v>
      </c>
      <c r="J660" s="218" t="s">
        <v>8</v>
      </c>
      <c r="K660" s="229">
        <f>J662+J663</f>
        <v>4.58</v>
      </c>
      <c r="L660" s="229">
        <v>0</v>
      </c>
      <c r="M660" t="s">
        <v>7</v>
      </c>
    </row>
    <row r="661" spans="1:13" ht="26.1" customHeight="1" x14ac:dyDescent="0.2">
      <c r="A661" s="237" t="s">
        <v>2125</v>
      </c>
      <c r="B661" s="186" t="s">
        <v>216</v>
      </c>
      <c r="C661" s="185" t="s">
        <v>15</v>
      </c>
      <c r="D661" s="185" t="s">
        <v>217</v>
      </c>
      <c r="E661" s="425">
        <v>2</v>
      </c>
      <c r="F661" s="425"/>
      <c r="G661" s="187" t="s">
        <v>18</v>
      </c>
      <c r="H661" s="188">
        <v>1</v>
      </c>
      <c r="I661" s="189">
        <f>(M661*$M$13)</f>
        <v>4.5908000000000007</v>
      </c>
      <c r="J661" s="231">
        <f>TRUNC(I661*H661,2)</f>
        <v>4.59</v>
      </c>
      <c r="M661">
        <v>4.99</v>
      </c>
    </row>
    <row r="662" spans="1:13" ht="24" customHeight="1" x14ac:dyDescent="0.2">
      <c r="A662" s="238" t="s">
        <v>2126</v>
      </c>
      <c r="B662" s="191" t="s">
        <v>2216</v>
      </c>
      <c r="C662" s="190" t="s">
        <v>15</v>
      </c>
      <c r="D662" s="190" t="s">
        <v>2217</v>
      </c>
      <c r="E662" s="426" t="s">
        <v>2129</v>
      </c>
      <c r="F662" s="426"/>
      <c r="G662" s="192" t="s">
        <v>39</v>
      </c>
      <c r="H662" s="193">
        <v>3.3300000000000003E-2</v>
      </c>
      <c r="I662" s="189">
        <f>(M662*$M$13)</f>
        <v>19.136000000000003</v>
      </c>
      <c r="J662" s="219">
        <f>TRUNC(I662*H662,2)</f>
        <v>0.63</v>
      </c>
      <c r="M662">
        <v>20.8</v>
      </c>
    </row>
    <row r="663" spans="1:13" ht="24" customHeight="1" x14ac:dyDescent="0.2">
      <c r="A663" s="238" t="s">
        <v>2126</v>
      </c>
      <c r="B663" s="191" t="s">
        <v>2156</v>
      </c>
      <c r="C663" s="190" t="s">
        <v>15</v>
      </c>
      <c r="D663" s="190" t="s">
        <v>2157</v>
      </c>
      <c r="E663" s="426" t="s">
        <v>2129</v>
      </c>
      <c r="F663" s="426"/>
      <c r="G663" s="192" t="s">
        <v>39</v>
      </c>
      <c r="H663" s="193">
        <v>0.33329999999999999</v>
      </c>
      <c r="I663" s="189">
        <f>(M663*$M$13)</f>
        <v>11.8772</v>
      </c>
      <c r="J663" s="219">
        <f>TRUNC(I663*H663,2)</f>
        <v>3.95</v>
      </c>
      <c r="M663">
        <v>12.91</v>
      </c>
    </row>
    <row r="664" spans="1:13" x14ac:dyDescent="0.2">
      <c r="A664" s="239"/>
      <c r="B664" s="195"/>
      <c r="C664" s="195"/>
      <c r="D664" s="195"/>
      <c r="E664" s="195" t="s">
        <v>3847</v>
      </c>
      <c r="F664" s="196">
        <v>4.99</v>
      </c>
      <c r="G664" s="195" t="s">
        <v>3848</v>
      </c>
      <c r="H664" s="196">
        <v>0</v>
      </c>
      <c r="I664" s="196">
        <v>4.99</v>
      </c>
      <c r="J664" s="220"/>
      <c r="M664">
        <v>4.99</v>
      </c>
    </row>
    <row r="665" spans="1:13" ht="25.5" x14ac:dyDescent="0.2">
      <c r="A665" s="239"/>
      <c r="B665" s="195"/>
      <c r="C665" s="195"/>
      <c r="D665" s="195"/>
      <c r="E665" s="195" t="s">
        <v>3849</v>
      </c>
      <c r="F665" s="196">
        <v>0</v>
      </c>
      <c r="G665" s="195"/>
      <c r="H665" s="195" t="s">
        <v>3850</v>
      </c>
      <c r="I665" s="196">
        <v>4.99</v>
      </c>
      <c r="J665" s="220"/>
      <c r="M665">
        <v>4.99</v>
      </c>
    </row>
    <row r="666" spans="1:13" ht="30" customHeight="1" x14ac:dyDescent="0.2">
      <c r="A666" s="240"/>
      <c r="B666" s="197"/>
      <c r="C666" s="197"/>
      <c r="D666" s="197"/>
      <c r="E666" s="197"/>
      <c r="F666" s="197"/>
      <c r="G666" s="197" t="s">
        <v>3851</v>
      </c>
      <c r="H666" s="198">
        <v>4</v>
      </c>
      <c r="I666" s="199">
        <v>19.96</v>
      </c>
      <c r="J666" s="220"/>
      <c r="M666">
        <v>19.96</v>
      </c>
    </row>
    <row r="667" spans="1:13" ht="0.95" customHeight="1" x14ac:dyDescent="0.2">
      <c r="A667" s="237"/>
      <c r="B667" s="185"/>
      <c r="C667" s="185"/>
      <c r="D667" s="185"/>
      <c r="E667" s="185"/>
      <c r="F667" s="185"/>
      <c r="G667" s="185"/>
      <c r="H667" s="185"/>
      <c r="I667" s="185"/>
      <c r="J667" s="220"/>
    </row>
    <row r="668" spans="1:13" ht="18" customHeight="1" x14ac:dyDescent="0.2">
      <c r="A668" s="236" t="s">
        <v>218</v>
      </c>
      <c r="B668" s="183" t="s">
        <v>2</v>
      </c>
      <c r="C668" s="182" t="s">
        <v>3</v>
      </c>
      <c r="D668" s="182" t="s">
        <v>4</v>
      </c>
      <c r="E668" s="419" t="s">
        <v>2100</v>
      </c>
      <c r="F668" s="419"/>
      <c r="G668" s="184" t="s">
        <v>5</v>
      </c>
      <c r="H668" s="183" t="s">
        <v>6</v>
      </c>
      <c r="I668" s="183" t="s">
        <v>7</v>
      </c>
      <c r="J668" s="218" t="s">
        <v>8</v>
      </c>
      <c r="K668" s="229">
        <f>J670+J671</f>
        <v>3.4299999999999997</v>
      </c>
      <c r="L668" s="229">
        <v>0</v>
      </c>
      <c r="M668" t="s">
        <v>7</v>
      </c>
    </row>
    <row r="669" spans="1:13" ht="26.1" customHeight="1" x14ac:dyDescent="0.2">
      <c r="A669" s="237" t="s">
        <v>2125</v>
      </c>
      <c r="B669" s="186" t="s">
        <v>219</v>
      </c>
      <c r="C669" s="185" t="s">
        <v>15</v>
      </c>
      <c r="D669" s="185" t="s">
        <v>220</v>
      </c>
      <c r="E669" s="425">
        <v>2</v>
      </c>
      <c r="F669" s="425"/>
      <c r="G669" s="187" t="s">
        <v>17</v>
      </c>
      <c r="H669" s="188">
        <v>1</v>
      </c>
      <c r="I669" s="189">
        <f>(M669*$M$13)</f>
        <v>3.4408000000000003</v>
      </c>
      <c r="J669" s="231">
        <f>TRUNC(I669*H669,2)</f>
        <v>3.44</v>
      </c>
      <c r="M669">
        <v>3.74</v>
      </c>
    </row>
    <row r="670" spans="1:13" ht="24" customHeight="1" x14ac:dyDescent="0.2">
      <c r="A670" s="238" t="s">
        <v>2126</v>
      </c>
      <c r="B670" s="191" t="s">
        <v>2152</v>
      </c>
      <c r="C670" s="190" t="s">
        <v>15</v>
      </c>
      <c r="D670" s="190" t="s">
        <v>2153</v>
      </c>
      <c r="E670" s="426" t="s">
        <v>2129</v>
      </c>
      <c r="F670" s="426"/>
      <c r="G670" s="192" t="s">
        <v>39</v>
      </c>
      <c r="H670" s="193">
        <v>2.5000000000000001E-2</v>
      </c>
      <c r="I670" s="189">
        <f>(M670*$M$13)</f>
        <v>19.136000000000003</v>
      </c>
      <c r="J670" s="219">
        <f>TRUNC(I670*H670,2)</f>
        <v>0.47</v>
      </c>
      <c r="M670">
        <v>20.8</v>
      </c>
    </row>
    <row r="671" spans="1:13" ht="24" customHeight="1" x14ac:dyDescent="0.2">
      <c r="A671" s="238" t="s">
        <v>2126</v>
      </c>
      <c r="B671" s="191" t="s">
        <v>2156</v>
      </c>
      <c r="C671" s="190" t="s">
        <v>15</v>
      </c>
      <c r="D671" s="190" t="s">
        <v>2157</v>
      </c>
      <c r="E671" s="426" t="s">
        <v>2129</v>
      </c>
      <c r="F671" s="426"/>
      <c r="G671" s="192" t="s">
        <v>39</v>
      </c>
      <c r="H671" s="193">
        <v>0.25</v>
      </c>
      <c r="I671" s="189">
        <f>(M671*$M$13)</f>
        <v>11.8772</v>
      </c>
      <c r="J671" s="219">
        <f>TRUNC(I671*H671,2)</f>
        <v>2.96</v>
      </c>
      <c r="M671">
        <v>12.91</v>
      </c>
    </row>
    <row r="672" spans="1:13" x14ac:dyDescent="0.2">
      <c r="A672" s="239"/>
      <c r="B672" s="195"/>
      <c r="C672" s="195"/>
      <c r="D672" s="195"/>
      <c r="E672" s="195" t="s">
        <v>3847</v>
      </c>
      <c r="F672" s="196">
        <v>3.74</v>
      </c>
      <c r="G672" s="195" t="s">
        <v>3848</v>
      </c>
      <c r="H672" s="196">
        <v>0</v>
      </c>
      <c r="I672" s="196">
        <v>3.74</v>
      </c>
      <c r="J672" s="220"/>
      <c r="M672">
        <v>3.74</v>
      </c>
    </row>
    <row r="673" spans="1:13" ht="25.5" x14ac:dyDescent="0.2">
      <c r="A673" s="239"/>
      <c r="B673" s="195"/>
      <c r="C673" s="195"/>
      <c r="D673" s="195"/>
      <c r="E673" s="195" t="s">
        <v>3849</v>
      </c>
      <c r="F673" s="196">
        <v>0</v>
      </c>
      <c r="G673" s="195"/>
      <c r="H673" s="195" t="s">
        <v>3850</v>
      </c>
      <c r="I673" s="196">
        <v>3.74</v>
      </c>
      <c r="J673" s="220"/>
      <c r="M673">
        <v>3.74</v>
      </c>
    </row>
    <row r="674" spans="1:13" ht="30" customHeight="1" x14ac:dyDescent="0.2">
      <c r="A674" s="240"/>
      <c r="B674" s="197"/>
      <c r="C674" s="197"/>
      <c r="D674" s="197"/>
      <c r="E674" s="197"/>
      <c r="F674" s="197"/>
      <c r="G674" s="197" t="s">
        <v>3851</v>
      </c>
      <c r="H674" s="198">
        <v>1.23</v>
      </c>
      <c r="I674" s="199">
        <v>4.5999999999999996</v>
      </c>
      <c r="J674" s="220"/>
      <c r="M674">
        <v>4.5999999999999996</v>
      </c>
    </row>
    <row r="675" spans="1:13" ht="0.95" customHeight="1" x14ac:dyDescent="0.2">
      <c r="A675" s="237"/>
      <c r="B675" s="185"/>
      <c r="C675" s="185"/>
      <c r="D675" s="185"/>
      <c r="E675" s="185"/>
      <c r="F675" s="185"/>
      <c r="G675" s="185"/>
      <c r="H675" s="185"/>
      <c r="I675" s="185"/>
      <c r="J675" s="220"/>
    </row>
    <row r="676" spans="1:13" ht="24" customHeight="1" x14ac:dyDescent="0.2">
      <c r="A676" s="243" t="s">
        <v>221</v>
      </c>
      <c r="B676" s="28"/>
      <c r="C676" s="28"/>
      <c r="D676" s="27" t="s">
        <v>222</v>
      </c>
      <c r="E676" s="28"/>
      <c r="F676" s="429"/>
      <c r="G676" s="429"/>
      <c r="H676" s="28"/>
      <c r="I676" s="28"/>
      <c r="J676" s="211"/>
    </row>
    <row r="677" spans="1:13" ht="18" customHeight="1" x14ac:dyDescent="0.2">
      <c r="A677" s="236" t="s">
        <v>223</v>
      </c>
      <c r="B677" s="183" t="s">
        <v>2</v>
      </c>
      <c r="C677" s="182" t="s">
        <v>3</v>
      </c>
      <c r="D677" s="182" t="s">
        <v>4</v>
      </c>
      <c r="E677" s="419" t="s">
        <v>2100</v>
      </c>
      <c r="F677" s="419"/>
      <c r="G677" s="184" t="s">
        <v>5</v>
      </c>
      <c r="H677" s="183" t="s">
        <v>6</v>
      </c>
      <c r="I677" s="183" t="s">
        <v>7</v>
      </c>
      <c r="J677" s="218" t="s">
        <v>8</v>
      </c>
      <c r="K677" s="229">
        <f>J679+J680</f>
        <v>0.51</v>
      </c>
      <c r="L677" s="229">
        <v>0</v>
      </c>
      <c r="M677" t="s">
        <v>7</v>
      </c>
    </row>
    <row r="678" spans="1:13" ht="39" customHeight="1" x14ac:dyDescent="0.2">
      <c r="A678" s="237" t="s">
        <v>2125</v>
      </c>
      <c r="B678" s="186" t="s">
        <v>224</v>
      </c>
      <c r="C678" s="185" t="s">
        <v>15</v>
      </c>
      <c r="D678" s="185" t="s">
        <v>225</v>
      </c>
      <c r="E678" s="425">
        <v>2</v>
      </c>
      <c r="F678" s="425"/>
      <c r="G678" s="187" t="s">
        <v>132</v>
      </c>
      <c r="H678" s="188">
        <v>1</v>
      </c>
      <c r="I678" s="189">
        <f>(M678*$M$13)</f>
        <v>0.50600000000000012</v>
      </c>
      <c r="J678" s="231">
        <f>TRUNC(I678*H678,2)</f>
        <v>0.5</v>
      </c>
      <c r="M678">
        <v>0.55000000000000004</v>
      </c>
    </row>
    <row r="679" spans="1:13" ht="24" customHeight="1" x14ac:dyDescent="0.2">
      <c r="A679" s="238" t="s">
        <v>2126</v>
      </c>
      <c r="B679" s="191" t="s">
        <v>2216</v>
      </c>
      <c r="C679" s="190" t="s">
        <v>15</v>
      </c>
      <c r="D679" s="190" t="s">
        <v>2217</v>
      </c>
      <c r="E679" s="426" t="s">
        <v>2129</v>
      </c>
      <c r="F679" s="426"/>
      <c r="G679" s="192" t="s">
        <v>39</v>
      </c>
      <c r="H679" s="193">
        <v>3.8E-3</v>
      </c>
      <c r="I679" s="189">
        <f>(M679*$M$13)</f>
        <v>19.136000000000003</v>
      </c>
      <c r="J679" s="219">
        <f>TRUNC(I679*H679,2)</f>
        <v>7.0000000000000007E-2</v>
      </c>
      <c r="M679">
        <v>20.8</v>
      </c>
    </row>
    <row r="680" spans="1:13" ht="24" customHeight="1" x14ac:dyDescent="0.2">
      <c r="A680" s="238" t="s">
        <v>2126</v>
      </c>
      <c r="B680" s="191" t="s">
        <v>2156</v>
      </c>
      <c r="C680" s="190" t="s">
        <v>15</v>
      </c>
      <c r="D680" s="190" t="s">
        <v>2157</v>
      </c>
      <c r="E680" s="426" t="s">
        <v>2129</v>
      </c>
      <c r="F680" s="426"/>
      <c r="G680" s="192" t="s">
        <v>39</v>
      </c>
      <c r="H680" s="193">
        <v>3.7499999999999999E-2</v>
      </c>
      <c r="I680" s="189">
        <f>(M680*$M$13)</f>
        <v>11.8772</v>
      </c>
      <c r="J680" s="219">
        <f>TRUNC(I680*H680,2)</f>
        <v>0.44</v>
      </c>
      <c r="M680">
        <v>12.91</v>
      </c>
    </row>
    <row r="681" spans="1:13" x14ac:dyDescent="0.2">
      <c r="A681" s="239"/>
      <c r="B681" s="195"/>
      <c r="C681" s="195"/>
      <c r="D681" s="195"/>
      <c r="E681" s="195" t="s">
        <v>3847</v>
      </c>
      <c r="F681" s="196">
        <v>0.55000000000000004</v>
      </c>
      <c r="G681" s="195" t="s">
        <v>3848</v>
      </c>
      <c r="H681" s="196">
        <v>0</v>
      </c>
      <c r="I681" s="196">
        <v>0.55000000000000004</v>
      </c>
      <c r="J681" s="220"/>
      <c r="M681">
        <v>0.55000000000000004</v>
      </c>
    </row>
    <row r="682" spans="1:13" ht="25.5" x14ac:dyDescent="0.2">
      <c r="A682" s="239"/>
      <c r="B682" s="195"/>
      <c r="C682" s="195"/>
      <c r="D682" s="195"/>
      <c r="E682" s="195" t="s">
        <v>3849</v>
      </c>
      <c r="F682" s="196">
        <v>0</v>
      </c>
      <c r="G682" s="195"/>
      <c r="H682" s="195" t="s">
        <v>3850</v>
      </c>
      <c r="I682" s="196">
        <v>0.55000000000000004</v>
      </c>
      <c r="J682" s="220"/>
      <c r="M682">
        <v>0.55000000000000004</v>
      </c>
    </row>
    <row r="683" spans="1:13" ht="30" customHeight="1" x14ac:dyDescent="0.2">
      <c r="A683" s="240"/>
      <c r="B683" s="197"/>
      <c r="C683" s="197"/>
      <c r="D683" s="197"/>
      <c r="E683" s="197"/>
      <c r="F683" s="197"/>
      <c r="G683" s="197" t="s">
        <v>3851</v>
      </c>
      <c r="H683" s="198">
        <v>70.56</v>
      </c>
      <c r="I683" s="199">
        <v>38.799999999999997</v>
      </c>
      <c r="J683" s="220"/>
      <c r="M683">
        <v>38.799999999999997</v>
      </c>
    </row>
    <row r="684" spans="1:13" ht="0.95" customHeight="1" x14ac:dyDescent="0.2">
      <c r="A684" s="237"/>
      <c r="B684" s="185"/>
      <c r="C684" s="185"/>
      <c r="D684" s="185"/>
      <c r="E684" s="185"/>
      <c r="F684" s="185"/>
      <c r="G684" s="185"/>
      <c r="H684" s="185"/>
      <c r="I684" s="185"/>
      <c r="J684" s="220"/>
    </row>
    <row r="685" spans="1:13" ht="24" customHeight="1" x14ac:dyDescent="0.2">
      <c r="A685" s="243" t="s">
        <v>226</v>
      </c>
      <c r="B685" s="28"/>
      <c r="C685" s="28"/>
      <c r="D685" s="27" t="s">
        <v>227</v>
      </c>
      <c r="E685" s="28"/>
      <c r="F685" s="429"/>
      <c r="G685" s="429"/>
      <c r="H685" s="28"/>
      <c r="I685" s="28"/>
      <c r="J685" s="211"/>
    </row>
    <row r="686" spans="1:13" ht="18" customHeight="1" x14ac:dyDescent="0.2">
      <c r="A686" s="236" t="s">
        <v>228</v>
      </c>
      <c r="B686" s="183" t="s">
        <v>2</v>
      </c>
      <c r="C686" s="182" t="s">
        <v>3</v>
      </c>
      <c r="D686" s="182" t="s">
        <v>4</v>
      </c>
      <c r="E686" s="419" t="s">
        <v>2100</v>
      </c>
      <c r="F686" s="419"/>
      <c r="G686" s="184" t="s">
        <v>5</v>
      </c>
      <c r="H686" s="183" t="s">
        <v>6</v>
      </c>
      <c r="I686" s="183" t="s">
        <v>7</v>
      </c>
      <c r="J686" s="218" t="s">
        <v>8</v>
      </c>
      <c r="K686" s="229">
        <f>J688</f>
        <v>27.63</v>
      </c>
      <c r="L686" s="229">
        <f>J689</f>
        <v>46.21</v>
      </c>
      <c r="M686" t="s">
        <v>7</v>
      </c>
    </row>
    <row r="687" spans="1:13" ht="24" customHeight="1" x14ac:dyDescent="0.2">
      <c r="A687" s="237" t="s">
        <v>2125</v>
      </c>
      <c r="B687" s="186" t="s">
        <v>229</v>
      </c>
      <c r="C687" s="185" t="s">
        <v>167</v>
      </c>
      <c r="D687" s="185" t="s">
        <v>230</v>
      </c>
      <c r="E687" s="425" t="s">
        <v>2115</v>
      </c>
      <c r="F687" s="425"/>
      <c r="G687" s="187" t="s">
        <v>180</v>
      </c>
      <c r="H687" s="188">
        <v>1</v>
      </c>
      <c r="I687" s="189">
        <f>(M687*$M$13)</f>
        <v>73.848399999999998</v>
      </c>
      <c r="J687" s="231">
        <f>TRUNC(I687*H687,2)</f>
        <v>73.84</v>
      </c>
      <c r="M687">
        <v>80.27</v>
      </c>
    </row>
    <row r="688" spans="1:13" ht="26.1" customHeight="1" x14ac:dyDescent="0.2">
      <c r="A688" s="241" t="s">
        <v>2395</v>
      </c>
      <c r="B688" s="201" t="s">
        <v>2456</v>
      </c>
      <c r="C688" s="200" t="s">
        <v>15</v>
      </c>
      <c r="D688" s="200" t="s">
        <v>2457</v>
      </c>
      <c r="E688" s="427">
        <v>2</v>
      </c>
      <c r="F688" s="427"/>
      <c r="G688" s="202" t="s">
        <v>32</v>
      </c>
      <c r="H688" s="203">
        <v>2</v>
      </c>
      <c r="I688" s="189">
        <f>(M688*$M$13)</f>
        <v>13.8184</v>
      </c>
      <c r="J688" s="219">
        <f>TRUNC(I688*H688,2)</f>
        <v>27.63</v>
      </c>
      <c r="M688">
        <v>15.02</v>
      </c>
    </row>
    <row r="689" spans="1:13" ht="26.1" customHeight="1" x14ac:dyDescent="0.2">
      <c r="A689" s="241" t="s">
        <v>2395</v>
      </c>
      <c r="B689" s="201" t="s">
        <v>2458</v>
      </c>
      <c r="C689" s="200" t="s">
        <v>26</v>
      </c>
      <c r="D689" s="200" t="s">
        <v>2459</v>
      </c>
      <c r="E689" s="427" t="s">
        <v>2120</v>
      </c>
      <c r="F689" s="427"/>
      <c r="G689" s="202" t="s">
        <v>50</v>
      </c>
      <c r="H689" s="203">
        <v>1</v>
      </c>
      <c r="I689" s="189">
        <f>(M689*$M$13)</f>
        <v>46.211599999999997</v>
      </c>
      <c r="J689" s="219">
        <f>TRUNC(I689*H689,2)</f>
        <v>46.21</v>
      </c>
      <c r="M689">
        <v>50.23</v>
      </c>
    </row>
    <row r="690" spans="1:13" x14ac:dyDescent="0.2">
      <c r="A690" s="239"/>
      <c r="B690" s="195"/>
      <c r="C690" s="195"/>
      <c r="D690" s="195"/>
      <c r="E690" s="195" t="s">
        <v>3847</v>
      </c>
      <c r="F690" s="196">
        <v>65.260000000000005</v>
      </c>
      <c r="G690" s="195" t="s">
        <v>3848</v>
      </c>
      <c r="H690" s="196">
        <v>0</v>
      </c>
      <c r="I690" s="196">
        <v>65.260000000000005</v>
      </c>
      <c r="J690" s="220"/>
      <c r="M690">
        <v>65.260000000000005</v>
      </c>
    </row>
    <row r="691" spans="1:13" ht="25.5" x14ac:dyDescent="0.2">
      <c r="A691" s="239"/>
      <c r="B691" s="195"/>
      <c r="C691" s="195"/>
      <c r="D691" s="195"/>
      <c r="E691" s="195" t="s">
        <v>3849</v>
      </c>
      <c r="F691" s="196">
        <v>0</v>
      </c>
      <c r="G691" s="195"/>
      <c r="H691" s="195" t="s">
        <v>3850</v>
      </c>
      <c r="I691" s="196">
        <v>80.27</v>
      </c>
      <c r="J691" s="220"/>
      <c r="M691">
        <v>80.27</v>
      </c>
    </row>
    <row r="692" spans="1:13" ht="30" customHeight="1" x14ac:dyDescent="0.2">
      <c r="A692" s="240"/>
      <c r="B692" s="197"/>
      <c r="C692" s="197"/>
      <c r="D692" s="197"/>
      <c r="E692" s="197"/>
      <c r="F692" s="197"/>
      <c r="G692" s="197" t="s">
        <v>3851</v>
      </c>
      <c r="H692" s="198">
        <v>1</v>
      </c>
      <c r="I692" s="199">
        <v>80.27</v>
      </c>
      <c r="J692" s="220"/>
      <c r="M692">
        <v>80.27</v>
      </c>
    </row>
    <row r="693" spans="1:13" ht="0.95" customHeight="1" x14ac:dyDescent="0.2">
      <c r="A693" s="237"/>
      <c r="B693" s="185"/>
      <c r="C693" s="185"/>
      <c r="D693" s="185"/>
      <c r="E693" s="185"/>
      <c r="F693" s="185"/>
      <c r="G693" s="185"/>
      <c r="H693" s="185"/>
      <c r="I693" s="185"/>
      <c r="J693" s="220"/>
    </row>
    <row r="694" spans="1:13" ht="18" customHeight="1" x14ac:dyDescent="0.2">
      <c r="A694" s="236" t="s">
        <v>231</v>
      </c>
      <c r="B694" s="183" t="s">
        <v>2</v>
      </c>
      <c r="C694" s="182" t="s">
        <v>3</v>
      </c>
      <c r="D694" s="182" t="s">
        <v>4</v>
      </c>
      <c r="E694" s="419" t="s">
        <v>2100</v>
      </c>
      <c r="F694" s="419"/>
      <c r="G694" s="184" t="s">
        <v>5</v>
      </c>
      <c r="H694" s="183" t="s">
        <v>6</v>
      </c>
      <c r="I694" s="183" t="s">
        <v>7</v>
      </c>
      <c r="J694" s="218" t="s">
        <v>8</v>
      </c>
      <c r="K694" s="229">
        <f>J696+J697</f>
        <v>13.22</v>
      </c>
      <c r="L694" s="229">
        <f>J698+J699+J700</f>
        <v>0.17</v>
      </c>
      <c r="M694" t="s">
        <v>7</v>
      </c>
    </row>
    <row r="695" spans="1:13" ht="24" customHeight="1" x14ac:dyDescent="0.2">
      <c r="A695" s="237" t="s">
        <v>2125</v>
      </c>
      <c r="B695" s="186" t="s">
        <v>232</v>
      </c>
      <c r="C695" s="185" t="s">
        <v>15</v>
      </c>
      <c r="D695" s="185" t="s">
        <v>233</v>
      </c>
      <c r="E695" s="425">
        <v>20</v>
      </c>
      <c r="F695" s="425"/>
      <c r="G695" s="187" t="s">
        <v>169</v>
      </c>
      <c r="H695" s="188">
        <v>1</v>
      </c>
      <c r="I695" s="189">
        <f t="shared" ref="I695:I700" si="12">(M695*$M$13)</f>
        <v>13.395200000000001</v>
      </c>
      <c r="J695" s="231">
        <f t="shared" ref="J695:J700" si="13">TRUNC(I695*H695,2)</f>
        <v>13.39</v>
      </c>
      <c r="M695">
        <v>14.56</v>
      </c>
    </row>
    <row r="696" spans="1:13" ht="24" customHeight="1" x14ac:dyDescent="0.2">
      <c r="A696" s="238" t="s">
        <v>2126</v>
      </c>
      <c r="B696" s="191" t="s">
        <v>2152</v>
      </c>
      <c r="C696" s="190" t="s">
        <v>15</v>
      </c>
      <c r="D696" s="190" t="s">
        <v>2153</v>
      </c>
      <c r="E696" s="426" t="s">
        <v>2129</v>
      </c>
      <c r="F696" s="426"/>
      <c r="G696" s="192" t="s">
        <v>39</v>
      </c>
      <c r="H696" s="193">
        <v>0.35</v>
      </c>
      <c r="I696" s="189">
        <f t="shared" si="12"/>
        <v>19.136000000000003</v>
      </c>
      <c r="J696" s="219">
        <f t="shared" si="13"/>
        <v>6.69</v>
      </c>
      <c r="M696">
        <v>20.8</v>
      </c>
    </row>
    <row r="697" spans="1:13" ht="24" customHeight="1" x14ac:dyDescent="0.2">
      <c r="A697" s="238" t="s">
        <v>2126</v>
      </c>
      <c r="B697" s="191" t="s">
        <v>2156</v>
      </c>
      <c r="C697" s="190" t="s">
        <v>15</v>
      </c>
      <c r="D697" s="190" t="s">
        <v>2157</v>
      </c>
      <c r="E697" s="426" t="s">
        <v>2129</v>
      </c>
      <c r="F697" s="426"/>
      <c r="G697" s="192" t="s">
        <v>39</v>
      </c>
      <c r="H697" s="193">
        <v>0.55000000000000004</v>
      </c>
      <c r="I697" s="189">
        <f t="shared" si="12"/>
        <v>11.8772</v>
      </c>
      <c r="J697" s="219">
        <f t="shared" si="13"/>
        <v>6.53</v>
      </c>
      <c r="M697">
        <v>12.91</v>
      </c>
    </row>
    <row r="698" spans="1:13" ht="24" customHeight="1" x14ac:dyDescent="0.2">
      <c r="A698" s="238" t="s">
        <v>2126</v>
      </c>
      <c r="B698" s="191" t="s">
        <v>2164</v>
      </c>
      <c r="C698" s="190" t="s">
        <v>15</v>
      </c>
      <c r="D698" s="190" t="s">
        <v>2165</v>
      </c>
      <c r="E698" s="426" t="s">
        <v>2119</v>
      </c>
      <c r="F698" s="426"/>
      <c r="G698" s="192" t="s">
        <v>50</v>
      </c>
      <c r="H698" s="193">
        <v>5.0000000000000001E-4</v>
      </c>
      <c r="I698" s="189">
        <f t="shared" si="12"/>
        <v>160.77000000000001</v>
      </c>
      <c r="J698" s="219">
        <f t="shared" si="13"/>
        <v>0.08</v>
      </c>
      <c r="M698">
        <v>174.75</v>
      </c>
    </row>
    <row r="699" spans="1:13" ht="24" customHeight="1" x14ac:dyDescent="0.2">
      <c r="A699" s="238" t="s">
        <v>2126</v>
      </c>
      <c r="B699" s="191" t="s">
        <v>2460</v>
      </c>
      <c r="C699" s="190" t="s">
        <v>15</v>
      </c>
      <c r="D699" s="190" t="s">
        <v>2461</v>
      </c>
      <c r="E699" s="426" t="s">
        <v>2119</v>
      </c>
      <c r="F699" s="426"/>
      <c r="G699" s="192" t="s">
        <v>1871</v>
      </c>
      <c r="H699" s="193">
        <v>7.2999999999999995E-2</v>
      </c>
      <c r="I699" s="189">
        <f t="shared" si="12"/>
        <v>0.91080000000000005</v>
      </c>
      <c r="J699" s="219">
        <f t="shared" si="13"/>
        <v>0.06</v>
      </c>
      <c r="M699">
        <v>0.99</v>
      </c>
    </row>
    <row r="700" spans="1:13" ht="24" customHeight="1" x14ac:dyDescent="0.2">
      <c r="A700" s="238" t="s">
        <v>2126</v>
      </c>
      <c r="B700" s="191" t="s">
        <v>2140</v>
      </c>
      <c r="C700" s="190" t="s">
        <v>15</v>
      </c>
      <c r="D700" s="190" t="s">
        <v>2141</v>
      </c>
      <c r="E700" s="426" t="s">
        <v>2119</v>
      </c>
      <c r="F700" s="426"/>
      <c r="G700" s="192" t="s">
        <v>1871</v>
      </c>
      <c r="H700" s="193">
        <v>0.06</v>
      </c>
      <c r="I700" s="189">
        <f t="shared" si="12"/>
        <v>0.59800000000000009</v>
      </c>
      <c r="J700" s="219">
        <f t="shared" si="13"/>
        <v>0.03</v>
      </c>
      <c r="M700">
        <v>0.65</v>
      </c>
    </row>
    <row r="701" spans="1:13" x14ac:dyDescent="0.2">
      <c r="A701" s="239"/>
      <c r="B701" s="195"/>
      <c r="C701" s="195"/>
      <c r="D701" s="195"/>
      <c r="E701" s="195" t="s">
        <v>3847</v>
      </c>
      <c r="F701" s="196">
        <v>14.38</v>
      </c>
      <c r="G701" s="195" t="s">
        <v>3848</v>
      </c>
      <c r="H701" s="196">
        <v>0</v>
      </c>
      <c r="I701" s="196">
        <v>14.38</v>
      </c>
      <c r="J701" s="220"/>
      <c r="M701">
        <v>14.38</v>
      </c>
    </row>
    <row r="702" spans="1:13" ht="25.5" x14ac:dyDescent="0.2">
      <c r="A702" s="239"/>
      <c r="B702" s="195"/>
      <c r="C702" s="195"/>
      <c r="D702" s="195"/>
      <c r="E702" s="195" t="s">
        <v>3849</v>
      </c>
      <c r="F702" s="196">
        <v>0</v>
      </c>
      <c r="G702" s="195"/>
      <c r="H702" s="195" t="s">
        <v>3850</v>
      </c>
      <c r="I702" s="196">
        <v>14.56</v>
      </c>
      <c r="J702" s="220"/>
      <c r="M702">
        <v>14.56</v>
      </c>
    </row>
    <row r="703" spans="1:13" ht="30" customHeight="1" x14ac:dyDescent="0.2">
      <c r="A703" s="240"/>
      <c r="B703" s="197"/>
      <c r="C703" s="197"/>
      <c r="D703" s="197"/>
      <c r="E703" s="197"/>
      <c r="F703" s="197"/>
      <c r="G703" s="197" t="s">
        <v>3851</v>
      </c>
      <c r="H703" s="198">
        <v>79.680000000000007</v>
      </c>
      <c r="I703" s="199">
        <v>1160.1400000000001</v>
      </c>
      <c r="J703" s="220"/>
      <c r="M703">
        <v>1160.1400000000001</v>
      </c>
    </row>
    <row r="704" spans="1:13" ht="0.95" customHeight="1" x14ac:dyDescent="0.2">
      <c r="A704" s="237"/>
      <c r="B704" s="185"/>
      <c r="C704" s="185"/>
      <c r="D704" s="185"/>
      <c r="E704" s="185"/>
      <c r="F704" s="185"/>
      <c r="G704" s="185"/>
      <c r="H704" s="185"/>
      <c r="I704" s="185"/>
      <c r="J704" s="220"/>
    </row>
    <row r="705" spans="1:13" ht="18" customHeight="1" x14ac:dyDescent="0.2">
      <c r="A705" s="236" t="s">
        <v>234</v>
      </c>
      <c r="B705" s="183" t="s">
        <v>2</v>
      </c>
      <c r="C705" s="182" t="s">
        <v>3</v>
      </c>
      <c r="D705" s="182" t="s">
        <v>4</v>
      </c>
      <c r="E705" s="419" t="s">
        <v>2100</v>
      </c>
      <c r="F705" s="419"/>
      <c r="G705" s="184" t="s">
        <v>5</v>
      </c>
      <c r="H705" s="183" t="s">
        <v>6</v>
      </c>
      <c r="I705" s="183" t="s">
        <v>7</v>
      </c>
      <c r="J705" s="218" t="s">
        <v>8</v>
      </c>
      <c r="K705" s="229">
        <f>J707+J708</f>
        <v>0.51</v>
      </c>
      <c r="L705" s="229">
        <v>0</v>
      </c>
      <c r="M705" t="s">
        <v>7</v>
      </c>
    </row>
    <row r="706" spans="1:13" ht="39" customHeight="1" x14ac:dyDescent="0.2">
      <c r="A706" s="237" t="s">
        <v>2125</v>
      </c>
      <c r="B706" s="186" t="s">
        <v>224</v>
      </c>
      <c r="C706" s="185" t="s">
        <v>15</v>
      </c>
      <c r="D706" s="185" t="s">
        <v>225</v>
      </c>
      <c r="E706" s="425">
        <v>2</v>
      </c>
      <c r="F706" s="425"/>
      <c r="G706" s="187" t="s">
        <v>132</v>
      </c>
      <c r="H706" s="188">
        <v>1</v>
      </c>
      <c r="I706" s="189">
        <f>(M706*$M$13)</f>
        <v>0.50600000000000012</v>
      </c>
      <c r="J706" s="231">
        <f>TRUNC(I706*H706,2)</f>
        <v>0.5</v>
      </c>
      <c r="M706">
        <v>0.55000000000000004</v>
      </c>
    </row>
    <row r="707" spans="1:13" ht="24" customHeight="1" x14ac:dyDescent="0.2">
      <c r="A707" s="238" t="s">
        <v>2126</v>
      </c>
      <c r="B707" s="191" t="s">
        <v>2216</v>
      </c>
      <c r="C707" s="190" t="s">
        <v>15</v>
      </c>
      <c r="D707" s="190" t="s">
        <v>2217</v>
      </c>
      <c r="E707" s="426" t="s">
        <v>2129</v>
      </c>
      <c r="F707" s="426"/>
      <c r="G707" s="192" t="s">
        <v>39</v>
      </c>
      <c r="H707" s="193">
        <v>3.8E-3</v>
      </c>
      <c r="I707" s="189">
        <f>(M707*$M$13)</f>
        <v>19.136000000000003</v>
      </c>
      <c r="J707" s="219">
        <f>TRUNC(I707*H707,2)</f>
        <v>7.0000000000000007E-2</v>
      </c>
      <c r="M707">
        <v>20.8</v>
      </c>
    </row>
    <row r="708" spans="1:13" ht="24" customHeight="1" x14ac:dyDescent="0.2">
      <c r="A708" s="238" t="s">
        <v>2126</v>
      </c>
      <c r="B708" s="191" t="s">
        <v>2156</v>
      </c>
      <c r="C708" s="190" t="s">
        <v>15</v>
      </c>
      <c r="D708" s="190" t="s">
        <v>2157</v>
      </c>
      <c r="E708" s="426" t="s">
        <v>2129</v>
      </c>
      <c r="F708" s="426"/>
      <c r="G708" s="192" t="s">
        <v>39</v>
      </c>
      <c r="H708" s="193">
        <v>3.7499999999999999E-2</v>
      </c>
      <c r="I708" s="189">
        <f>(M708*$M$13)</f>
        <v>11.8772</v>
      </c>
      <c r="J708" s="219">
        <f>TRUNC(I708*H708,2)</f>
        <v>0.44</v>
      </c>
      <c r="M708">
        <v>12.91</v>
      </c>
    </row>
    <row r="709" spans="1:13" x14ac:dyDescent="0.2">
      <c r="A709" s="239"/>
      <c r="B709" s="195"/>
      <c r="C709" s="195"/>
      <c r="D709" s="195"/>
      <c r="E709" s="195" t="s">
        <v>3847</v>
      </c>
      <c r="F709" s="196">
        <v>0.55000000000000004</v>
      </c>
      <c r="G709" s="195" t="s">
        <v>3848</v>
      </c>
      <c r="H709" s="196">
        <v>0</v>
      </c>
      <c r="I709" s="196">
        <v>0.55000000000000004</v>
      </c>
      <c r="J709" s="220"/>
      <c r="M709">
        <v>0.55000000000000004</v>
      </c>
    </row>
    <row r="710" spans="1:13" ht="25.5" x14ac:dyDescent="0.2">
      <c r="A710" s="239"/>
      <c r="B710" s="195"/>
      <c r="C710" s="195"/>
      <c r="D710" s="195"/>
      <c r="E710" s="195" t="s">
        <v>3849</v>
      </c>
      <c r="F710" s="196">
        <v>0</v>
      </c>
      <c r="G710" s="195"/>
      <c r="H710" s="195" t="s">
        <v>3850</v>
      </c>
      <c r="I710" s="196">
        <v>0.55000000000000004</v>
      </c>
      <c r="J710" s="220"/>
      <c r="M710">
        <v>0.55000000000000004</v>
      </c>
    </row>
    <row r="711" spans="1:13" ht="30" customHeight="1" x14ac:dyDescent="0.2">
      <c r="A711" s="240"/>
      <c r="B711" s="197"/>
      <c r="C711" s="197"/>
      <c r="D711" s="197"/>
      <c r="E711" s="197"/>
      <c r="F711" s="197"/>
      <c r="G711" s="197" t="s">
        <v>3851</v>
      </c>
      <c r="H711" s="198">
        <v>79.680000000000007</v>
      </c>
      <c r="I711" s="199">
        <v>43.82</v>
      </c>
      <c r="J711" s="220"/>
      <c r="M711">
        <v>43.82</v>
      </c>
    </row>
    <row r="712" spans="1:13" ht="0.95" customHeight="1" x14ac:dyDescent="0.2">
      <c r="A712" s="237"/>
      <c r="B712" s="185"/>
      <c r="C712" s="185"/>
      <c r="D712" s="185"/>
      <c r="E712" s="185"/>
      <c r="F712" s="185"/>
      <c r="G712" s="185"/>
      <c r="H712" s="185"/>
      <c r="I712" s="185"/>
      <c r="J712" s="220"/>
    </row>
    <row r="713" spans="1:13" ht="24" customHeight="1" x14ac:dyDescent="0.2">
      <c r="A713" s="243" t="s">
        <v>235</v>
      </c>
      <c r="B713" s="28"/>
      <c r="C713" s="28"/>
      <c r="D713" s="27" t="s">
        <v>236</v>
      </c>
      <c r="E713" s="28"/>
      <c r="F713" s="429"/>
      <c r="G713" s="429"/>
      <c r="H713" s="28"/>
      <c r="I713" s="28"/>
      <c r="J713" s="211"/>
    </row>
    <row r="714" spans="1:13" ht="18" customHeight="1" x14ac:dyDescent="0.2">
      <c r="A714" s="236" t="s">
        <v>237</v>
      </c>
      <c r="B714" s="183" t="s">
        <v>2</v>
      </c>
      <c r="C714" s="182" t="s">
        <v>3</v>
      </c>
      <c r="D714" s="182" t="s">
        <v>4</v>
      </c>
      <c r="E714" s="419" t="s">
        <v>2100</v>
      </c>
      <c r="F714" s="419"/>
      <c r="G714" s="184" t="s">
        <v>5</v>
      </c>
      <c r="H714" s="183" t="s">
        <v>6</v>
      </c>
      <c r="I714" s="183" t="s">
        <v>7</v>
      </c>
      <c r="J714" s="218" t="s">
        <v>8</v>
      </c>
      <c r="K714" s="229">
        <f>J716+J717</f>
        <v>4.1399999999999997</v>
      </c>
      <c r="L714" s="229">
        <v>0</v>
      </c>
      <c r="M714" t="s">
        <v>7</v>
      </c>
    </row>
    <row r="715" spans="1:13" ht="26.1" customHeight="1" x14ac:dyDescent="0.2">
      <c r="A715" s="237" t="s">
        <v>2125</v>
      </c>
      <c r="B715" s="186" t="s">
        <v>145</v>
      </c>
      <c r="C715" s="185" t="s">
        <v>15</v>
      </c>
      <c r="D715" s="185" t="s">
        <v>238</v>
      </c>
      <c r="E715" s="425">
        <v>2</v>
      </c>
      <c r="F715" s="425"/>
      <c r="G715" s="187" t="s">
        <v>17</v>
      </c>
      <c r="H715" s="188">
        <v>1</v>
      </c>
      <c r="I715" s="189">
        <f>(M715*$M$13)</f>
        <v>4.1400000000000006</v>
      </c>
      <c r="J715" s="231">
        <f>TRUNC(I715*H715,2)</f>
        <v>4.1399999999999997</v>
      </c>
      <c r="M715">
        <v>4.5</v>
      </c>
    </row>
    <row r="716" spans="1:13" ht="24" customHeight="1" x14ac:dyDescent="0.2">
      <c r="A716" s="238" t="s">
        <v>2126</v>
      </c>
      <c r="B716" s="191" t="s">
        <v>2152</v>
      </c>
      <c r="C716" s="190" t="s">
        <v>15</v>
      </c>
      <c r="D716" s="190" t="s">
        <v>2153</v>
      </c>
      <c r="E716" s="426" t="s">
        <v>2129</v>
      </c>
      <c r="F716" s="426"/>
      <c r="G716" s="192" t="s">
        <v>39</v>
      </c>
      <c r="H716" s="193">
        <v>3.0099999999999998E-2</v>
      </c>
      <c r="I716" s="189">
        <f>(M716*$M$13)</f>
        <v>19.136000000000003</v>
      </c>
      <c r="J716" s="219">
        <f>TRUNC(I716*H716,2)</f>
        <v>0.56999999999999995</v>
      </c>
      <c r="M716">
        <v>20.8</v>
      </c>
    </row>
    <row r="717" spans="1:13" ht="24" customHeight="1" x14ac:dyDescent="0.2">
      <c r="A717" s="238" t="s">
        <v>2126</v>
      </c>
      <c r="B717" s="191" t="s">
        <v>2156</v>
      </c>
      <c r="C717" s="190" t="s">
        <v>15</v>
      </c>
      <c r="D717" s="190" t="s">
        <v>2157</v>
      </c>
      <c r="E717" s="426" t="s">
        <v>2129</v>
      </c>
      <c r="F717" s="426"/>
      <c r="G717" s="192" t="s">
        <v>39</v>
      </c>
      <c r="H717" s="193">
        <v>0.30099999999999999</v>
      </c>
      <c r="I717" s="189">
        <f>(M717*$M$13)</f>
        <v>11.8772</v>
      </c>
      <c r="J717" s="219">
        <f>TRUNC(I717*H717,2)</f>
        <v>3.57</v>
      </c>
      <c r="M717">
        <v>12.91</v>
      </c>
    </row>
    <row r="718" spans="1:13" x14ac:dyDescent="0.2">
      <c r="A718" s="239"/>
      <c r="B718" s="195"/>
      <c r="C718" s="195"/>
      <c r="D718" s="195"/>
      <c r="E718" s="195" t="s">
        <v>3847</v>
      </c>
      <c r="F718" s="196">
        <v>4.5</v>
      </c>
      <c r="G718" s="195" t="s">
        <v>3848</v>
      </c>
      <c r="H718" s="196">
        <v>0</v>
      </c>
      <c r="I718" s="196">
        <v>4.5</v>
      </c>
      <c r="J718" s="220"/>
      <c r="M718">
        <v>4.5</v>
      </c>
    </row>
    <row r="719" spans="1:13" ht="25.5" x14ac:dyDescent="0.2">
      <c r="A719" s="239"/>
      <c r="B719" s="195"/>
      <c r="C719" s="195"/>
      <c r="D719" s="195"/>
      <c r="E719" s="195" t="s">
        <v>3849</v>
      </c>
      <c r="F719" s="196">
        <v>0</v>
      </c>
      <c r="G719" s="195"/>
      <c r="H719" s="195" t="s">
        <v>3850</v>
      </c>
      <c r="I719" s="196">
        <v>4.5</v>
      </c>
      <c r="J719" s="220"/>
      <c r="M719">
        <v>4.5</v>
      </c>
    </row>
    <row r="720" spans="1:13" ht="30" customHeight="1" x14ac:dyDescent="0.2">
      <c r="A720" s="240"/>
      <c r="B720" s="197"/>
      <c r="C720" s="197"/>
      <c r="D720" s="197"/>
      <c r="E720" s="197"/>
      <c r="F720" s="197"/>
      <c r="G720" s="197" t="s">
        <v>3851</v>
      </c>
      <c r="H720" s="198">
        <v>5.68</v>
      </c>
      <c r="I720" s="199">
        <v>25.56</v>
      </c>
      <c r="J720" s="220"/>
      <c r="M720">
        <v>25.56</v>
      </c>
    </row>
    <row r="721" spans="1:13" ht="0.95" customHeight="1" x14ac:dyDescent="0.2">
      <c r="A721" s="237"/>
      <c r="B721" s="185"/>
      <c r="C721" s="185"/>
      <c r="D721" s="185"/>
      <c r="E721" s="185"/>
      <c r="F721" s="185"/>
      <c r="G721" s="185"/>
      <c r="H721" s="185"/>
      <c r="I721" s="185"/>
      <c r="J721" s="220"/>
    </row>
    <row r="722" spans="1:13" ht="18" customHeight="1" x14ac:dyDescent="0.2">
      <c r="A722" s="236" t="s">
        <v>239</v>
      </c>
      <c r="B722" s="183" t="s">
        <v>2</v>
      </c>
      <c r="C722" s="182" t="s">
        <v>3</v>
      </c>
      <c r="D722" s="182" t="s">
        <v>4</v>
      </c>
      <c r="E722" s="419" t="s">
        <v>2100</v>
      </c>
      <c r="F722" s="419"/>
      <c r="G722" s="184" t="s">
        <v>5</v>
      </c>
      <c r="H722" s="183" t="s">
        <v>6</v>
      </c>
      <c r="I722" s="183" t="s">
        <v>7</v>
      </c>
      <c r="J722" s="218" t="s">
        <v>8</v>
      </c>
      <c r="K722" s="229">
        <f>J724+J725</f>
        <v>0.51</v>
      </c>
      <c r="L722" s="229">
        <v>0</v>
      </c>
      <c r="M722" t="s">
        <v>7</v>
      </c>
    </row>
    <row r="723" spans="1:13" ht="39" customHeight="1" x14ac:dyDescent="0.2">
      <c r="A723" s="237" t="s">
        <v>2125</v>
      </c>
      <c r="B723" s="186" t="s">
        <v>224</v>
      </c>
      <c r="C723" s="185" t="s">
        <v>15</v>
      </c>
      <c r="D723" s="185" t="s">
        <v>225</v>
      </c>
      <c r="E723" s="425">
        <v>2</v>
      </c>
      <c r="F723" s="425"/>
      <c r="G723" s="187" t="s">
        <v>132</v>
      </c>
      <c r="H723" s="188">
        <v>1</v>
      </c>
      <c r="I723" s="189">
        <f>(M723*$M$13)</f>
        <v>0.50600000000000012</v>
      </c>
      <c r="J723" s="231">
        <f>TRUNC(I723*H723,2)</f>
        <v>0.5</v>
      </c>
      <c r="M723">
        <v>0.55000000000000004</v>
      </c>
    </row>
    <row r="724" spans="1:13" ht="24" customHeight="1" x14ac:dyDescent="0.2">
      <c r="A724" s="238" t="s">
        <v>2126</v>
      </c>
      <c r="B724" s="191" t="s">
        <v>2216</v>
      </c>
      <c r="C724" s="190" t="s">
        <v>15</v>
      </c>
      <c r="D724" s="190" t="s">
        <v>2217</v>
      </c>
      <c r="E724" s="426" t="s">
        <v>2129</v>
      </c>
      <c r="F724" s="426"/>
      <c r="G724" s="192" t="s">
        <v>39</v>
      </c>
      <c r="H724" s="193">
        <v>3.8E-3</v>
      </c>
      <c r="I724" s="189">
        <f>(M724*$M$13)</f>
        <v>19.136000000000003</v>
      </c>
      <c r="J724" s="219">
        <f>TRUNC(I724*H724,2)</f>
        <v>7.0000000000000007E-2</v>
      </c>
      <c r="M724">
        <v>20.8</v>
      </c>
    </row>
    <row r="725" spans="1:13" ht="24" customHeight="1" x14ac:dyDescent="0.2">
      <c r="A725" s="238" t="s">
        <v>2126</v>
      </c>
      <c r="B725" s="191" t="s">
        <v>2156</v>
      </c>
      <c r="C725" s="190" t="s">
        <v>15</v>
      </c>
      <c r="D725" s="190" t="s">
        <v>2157</v>
      </c>
      <c r="E725" s="426" t="s">
        <v>2129</v>
      </c>
      <c r="F725" s="426"/>
      <c r="G725" s="192" t="s">
        <v>39</v>
      </c>
      <c r="H725" s="193">
        <v>3.7499999999999999E-2</v>
      </c>
      <c r="I725" s="189">
        <f>(M725*$M$13)</f>
        <v>11.8772</v>
      </c>
      <c r="J725" s="219">
        <f>TRUNC(I725*H725,2)</f>
        <v>0.44</v>
      </c>
      <c r="M725">
        <v>12.91</v>
      </c>
    </row>
    <row r="726" spans="1:13" x14ac:dyDescent="0.2">
      <c r="A726" s="239"/>
      <c r="B726" s="195"/>
      <c r="C726" s="195"/>
      <c r="D726" s="195"/>
      <c r="E726" s="195" t="s">
        <v>3847</v>
      </c>
      <c r="F726" s="196">
        <v>0.55000000000000004</v>
      </c>
      <c r="G726" s="195" t="s">
        <v>3848</v>
      </c>
      <c r="H726" s="196">
        <v>0</v>
      </c>
      <c r="I726" s="196">
        <v>0.55000000000000004</v>
      </c>
      <c r="J726" s="220"/>
      <c r="M726">
        <v>0.55000000000000004</v>
      </c>
    </row>
    <row r="727" spans="1:13" ht="25.5" x14ac:dyDescent="0.2">
      <c r="A727" s="239"/>
      <c r="B727" s="195"/>
      <c r="C727" s="195"/>
      <c r="D727" s="195"/>
      <c r="E727" s="195" t="s">
        <v>3849</v>
      </c>
      <c r="F727" s="196">
        <v>0</v>
      </c>
      <c r="G727" s="195"/>
      <c r="H727" s="195" t="s">
        <v>3850</v>
      </c>
      <c r="I727" s="196">
        <v>0.55000000000000004</v>
      </c>
      <c r="J727" s="220"/>
      <c r="M727">
        <v>0.55000000000000004</v>
      </c>
    </row>
    <row r="728" spans="1:13" ht="30" customHeight="1" x14ac:dyDescent="0.2">
      <c r="A728" s="240"/>
      <c r="B728" s="197"/>
      <c r="C728" s="197"/>
      <c r="D728" s="197"/>
      <c r="E728" s="197"/>
      <c r="F728" s="197"/>
      <c r="G728" s="197" t="s">
        <v>3851</v>
      </c>
      <c r="H728" s="198">
        <v>79.510000000000005</v>
      </c>
      <c r="I728" s="199">
        <v>43.73</v>
      </c>
      <c r="J728" s="220"/>
      <c r="M728">
        <v>43.73</v>
      </c>
    </row>
    <row r="729" spans="1:13" ht="0.95" customHeight="1" x14ac:dyDescent="0.2">
      <c r="A729" s="237"/>
      <c r="B729" s="185"/>
      <c r="C729" s="185"/>
      <c r="D729" s="185"/>
      <c r="E729" s="185"/>
      <c r="F729" s="185"/>
      <c r="G729" s="185"/>
      <c r="H729" s="185"/>
      <c r="I729" s="185"/>
      <c r="J729" s="220"/>
    </row>
    <row r="730" spans="1:13" ht="24" customHeight="1" x14ac:dyDescent="0.2">
      <c r="A730" s="243" t="s">
        <v>240</v>
      </c>
      <c r="B730" s="28"/>
      <c r="C730" s="28"/>
      <c r="D730" s="27" t="s">
        <v>241</v>
      </c>
      <c r="E730" s="28"/>
      <c r="F730" s="429"/>
      <c r="G730" s="429"/>
      <c r="H730" s="28"/>
      <c r="I730" s="28"/>
      <c r="J730" s="211"/>
    </row>
    <row r="731" spans="1:13" ht="18" customHeight="1" x14ac:dyDescent="0.2">
      <c r="A731" s="236" t="s">
        <v>242</v>
      </c>
      <c r="B731" s="183" t="s">
        <v>2</v>
      </c>
      <c r="C731" s="182" t="s">
        <v>3</v>
      </c>
      <c r="D731" s="182" t="s">
        <v>4</v>
      </c>
      <c r="E731" s="419" t="s">
        <v>2100</v>
      </c>
      <c r="F731" s="419"/>
      <c r="G731" s="184" t="s">
        <v>5</v>
      </c>
      <c r="H731" s="183" t="s">
        <v>6</v>
      </c>
      <c r="I731" s="183" t="s">
        <v>7</v>
      </c>
      <c r="J731" s="218" t="s">
        <v>8</v>
      </c>
      <c r="K731" s="229">
        <v>0</v>
      </c>
      <c r="L731" s="229">
        <f>J733</f>
        <v>50.58</v>
      </c>
      <c r="M731" t="s">
        <v>7</v>
      </c>
    </row>
    <row r="732" spans="1:13" ht="26.1" customHeight="1" x14ac:dyDescent="0.2">
      <c r="A732" s="237" t="s">
        <v>2125</v>
      </c>
      <c r="B732" s="186" t="s">
        <v>243</v>
      </c>
      <c r="C732" s="185" t="s">
        <v>167</v>
      </c>
      <c r="D732" s="185" t="s">
        <v>244</v>
      </c>
      <c r="E732" s="425" t="s">
        <v>2106</v>
      </c>
      <c r="F732" s="425"/>
      <c r="G732" s="187" t="s">
        <v>245</v>
      </c>
      <c r="H732" s="188">
        <v>1</v>
      </c>
      <c r="I732" s="189">
        <f>(M732*$M$13)</f>
        <v>50.581600000000002</v>
      </c>
      <c r="J732" s="231">
        <f>TRUNC(I732*H732,2)</f>
        <v>50.58</v>
      </c>
      <c r="M732">
        <v>54.98</v>
      </c>
    </row>
    <row r="733" spans="1:13" ht="26.1" customHeight="1" x14ac:dyDescent="0.2">
      <c r="A733" s="241" t="s">
        <v>2395</v>
      </c>
      <c r="B733" s="201" t="s">
        <v>2462</v>
      </c>
      <c r="C733" s="200" t="s">
        <v>569</v>
      </c>
      <c r="D733" s="200" t="s">
        <v>2463</v>
      </c>
      <c r="E733" s="427" t="s">
        <v>2124</v>
      </c>
      <c r="F733" s="427"/>
      <c r="G733" s="202" t="s">
        <v>54</v>
      </c>
      <c r="H733" s="203">
        <v>1</v>
      </c>
      <c r="I733" s="189">
        <f>(M733*$M$13)</f>
        <v>50.581600000000002</v>
      </c>
      <c r="J733" s="219">
        <f>TRUNC(I733*H733,2)</f>
        <v>50.58</v>
      </c>
      <c r="M733">
        <v>54.98</v>
      </c>
    </row>
    <row r="734" spans="1:13" x14ac:dyDescent="0.2">
      <c r="A734" s="239"/>
      <c r="B734" s="195"/>
      <c r="C734" s="195"/>
      <c r="D734" s="195"/>
      <c r="E734" s="195" t="s">
        <v>3847</v>
      </c>
      <c r="F734" s="196">
        <v>42.04</v>
      </c>
      <c r="G734" s="195" t="s">
        <v>3848</v>
      </c>
      <c r="H734" s="196">
        <v>0</v>
      </c>
      <c r="I734" s="196">
        <v>42.04</v>
      </c>
      <c r="J734" s="220"/>
      <c r="M734">
        <v>42.04</v>
      </c>
    </row>
    <row r="735" spans="1:13" ht="25.5" x14ac:dyDescent="0.2">
      <c r="A735" s="239"/>
      <c r="B735" s="195"/>
      <c r="C735" s="195"/>
      <c r="D735" s="195"/>
      <c r="E735" s="195" t="s">
        <v>3849</v>
      </c>
      <c r="F735" s="196">
        <v>0</v>
      </c>
      <c r="G735" s="195"/>
      <c r="H735" s="195" t="s">
        <v>3850</v>
      </c>
      <c r="I735" s="196">
        <v>54.98</v>
      </c>
      <c r="J735" s="220"/>
      <c r="M735">
        <v>54.98</v>
      </c>
    </row>
    <row r="736" spans="1:13" ht="30" customHeight="1" x14ac:dyDescent="0.2">
      <c r="A736" s="240"/>
      <c r="B736" s="197"/>
      <c r="C736" s="197"/>
      <c r="D736" s="197"/>
      <c r="E736" s="197"/>
      <c r="F736" s="197"/>
      <c r="G736" s="197" t="s">
        <v>3851</v>
      </c>
      <c r="H736" s="198">
        <v>18</v>
      </c>
      <c r="I736" s="199">
        <v>989.64</v>
      </c>
      <c r="J736" s="220"/>
      <c r="M736">
        <v>989.64</v>
      </c>
    </row>
    <row r="737" spans="1:13" ht="0.95" customHeight="1" x14ac:dyDescent="0.2">
      <c r="A737" s="237"/>
      <c r="B737" s="185"/>
      <c r="C737" s="185"/>
      <c r="D737" s="185"/>
      <c r="E737" s="185"/>
      <c r="F737" s="185"/>
      <c r="G737" s="185"/>
      <c r="H737" s="185"/>
      <c r="I737" s="185"/>
      <c r="J737" s="220"/>
    </row>
    <row r="738" spans="1:13" ht="24" customHeight="1" x14ac:dyDescent="0.2">
      <c r="A738" s="243" t="s">
        <v>246</v>
      </c>
      <c r="B738" s="28"/>
      <c r="C738" s="28"/>
      <c r="D738" s="27" t="s">
        <v>247</v>
      </c>
      <c r="E738" s="28"/>
      <c r="F738" s="429"/>
      <c r="G738" s="429"/>
      <c r="H738" s="28"/>
      <c r="I738" s="28"/>
      <c r="J738" s="211"/>
    </row>
    <row r="739" spans="1:13" ht="18" customHeight="1" x14ac:dyDescent="0.2">
      <c r="A739" s="236" t="s">
        <v>248</v>
      </c>
      <c r="B739" s="183" t="s">
        <v>2</v>
      </c>
      <c r="C739" s="182" t="s">
        <v>3</v>
      </c>
      <c r="D739" s="182" t="s">
        <v>4</v>
      </c>
      <c r="E739" s="419" t="s">
        <v>2100</v>
      </c>
      <c r="F739" s="419"/>
      <c r="G739" s="184" t="s">
        <v>5</v>
      </c>
      <c r="H739" s="183" t="s">
        <v>6</v>
      </c>
      <c r="I739" s="183" t="s">
        <v>7</v>
      </c>
      <c r="J739" s="218" t="s">
        <v>8</v>
      </c>
      <c r="K739" s="229">
        <v>0</v>
      </c>
      <c r="L739" s="229">
        <f>J741</f>
        <v>27.78</v>
      </c>
      <c r="M739" t="s">
        <v>7</v>
      </c>
    </row>
    <row r="740" spans="1:13" ht="26.1" customHeight="1" x14ac:dyDescent="0.2">
      <c r="A740" s="237" t="s">
        <v>2125</v>
      </c>
      <c r="B740" s="186" t="s">
        <v>178</v>
      </c>
      <c r="C740" s="185" t="s">
        <v>167</v>
      </c>
      <c r="D740" s="185" t="s">
        <v>249</v>
      </c>
      <c r="E740" s="425" t="s">
        <v>2106</v>
      </c>
      <c r="F740" s="425"/>
      <c r="G740" s="187" t="s">
        <v>180</v>
      </c>
      <c r="H740" s="188">
        <v>1</v>
      </c>
      <c r="I740" s="189">
        <f>(M740*$M$13)</f>
        <v>27.783999999999999</v>
      </c>
      <c r="J740" s="231">
        <f>TRUNC(I740*H740,2)</f>
        <v>27.78</v>
      </c>
      <c r="M740">
        <v>30.2</v>
      </c>
    </row>
    <row r="741" spans="1:13" ht="24" customHeight="1" x14ac:dyDescent="0.2">
      <c r="A741" s="241" t="s">
        <v>2395</v>
      </c>
      <c r="B741" s="201" t="s">
        <v>2450</v>
      </c>
      <c r="C741" s="200" t="s">
        <v>5335</v>
      </c>
      <c r="D741" s="200" t="s">
        <v>2451</v>
      </c>
      <c r="E741" s="427">
        <v>4.09</v>
      </c>
      <c r="F741" s="427"/>
      <c r="G741" s="202" t="s">
        <v>17</v>
      </c>
      <c r="H741" s="203">
        <v>1</v>
      </c>
      <c r="I741" s="189">
        <f>(M741*$M$13)</f>
        <v>27.783999999999999</v>
      </c>
      <c r="J741" s="219">
        <f>TRUNC(I741*H741,2)</f>
        <v>27.78</v>
      </c>
      <c r="M741">
        <v>30.2</v>
      </c>
    </row>
    <row r="742" spans="1:13" x14ac:dyDescent="0.2">
      <c r="A742" s="239"/>
      <c r="B742" s="195"/>
      <c r="C742" s="195"/>
      <c r="D742" s="195"/>
      <c r="E742" s="195" t="s">
        <v>3847</v>
      </c>
      <c r="F742" s="196">
        <v>30.2</v>
      </c>
      <c r="G742" s="195" t="s">
        <v>3848</v>
      </c>
      <c r="H742" s="196">
        <v>0</v>
      </c>
      <c r="I742" s="196">
        <v>30.2</v>
      </c>
      <c r="J742" s="220"/>
      <c r="M742">
        <v>30.2</v>
      </c>
    </row>
    <row r="743" spans="1:13" ht="25.5" x14ac:dyDescent="0.2">
      <c r="A743" s="239"/>
      <c r="B743" s="195"/>
      <c r="C743" s="195"/>
      <c r="D743" s="195"/>
      <c r="E743" s="195" t="s">
        <v>3849</v>
      </c>
      <c r="F743" s="196">
        <v>0</v>
      </c>
      <c r="G743" s="195"/>
      <c r="H743" s="195" t="s">
        <v>3850</v>
      </c>
      <c r="I743" s="196">
        <v>30.2</v>
      </c>
      <c r="J743" s="220"/>
      <c r="M743">
        <v>30.2</v>
      </c>
    </row>
    <row r="744" spans="1:13" ht="30" customHeight="1" x14ac:dyDescent="0.2">
      <c r="A744" s="240"/>
      <c r="B744" s="197"/>
      <c r="C744" s="197"/>
      <c r="D744" s="197"/>
      <c r="E744" s="197"/>
      <c r="F744" s="197"/>
      <c r="G744" s="197" t="s">
        <v>3851</v>
      </c>
      <c r="H744" s="198">
        <v>10</v>
      </c>
      <c r="I744" s="199">
        <v>302</v>
      </c>
      <c r="J744" s="220"/>
      <c r="M744">
        <v>302</v>
      </c>
    </row>
    <row r="745" spans="1:13" ht="0.95" customHeight="1" x14ac:dyDescent="0.2">
      <c r="A745" s="237"/>
      <c r="B745" s="185"/>
      <c r="C745" s="185"/>
      <c r="D745" s="185"/>
      <c r="E745" s="185"/>
      <c r="F745" s="185"/>
      <c r="G745" s="185"/>
      <c r="H745" s="185"/>
      <c r="I745" s="185"/>
      <c r="J745" s="220"/>
    </row>
    <row r="746" spans="1:13" ht="18" customHeight="1" x14ac:dyDescent="0.2">
      <c r="A746" s="236" t="s">
        <v>250</v>
      </c>
      <c r="B746" s="183" t="s">
        <v>2</v>
      </c>
      <c r="C746" s="182" t="s">
        <v>3</v>
      </c>
      <c r="D746" s="182" t="s">
        <v>4</v>
      </c>
      <c r="E746" s="419" t="s">
        <v>2100</v>
      </c>
      <c r="F746" s="419"/>
      <c r="G746" s="184" t="s">
        <v>5</v>
      </c>
      <c r="H746" s="183" t="s">
        <v>6</v>
      </c>
      <c r="I746" s="183" t="s">
        <v>7</v>
      </c>
      <c r="J746" s="218" t="s">
        <v>8</v>
      </c>
      <c r="K746" s="229">
        <v>0</v>
      </c>
      <c r="L746" s="229">
        <f>J748</f>
        <v>13.05</v>
      </c>
      <c r="M746" t="s">
        <v>7</v>
      </c>
    </row>
    <row r="747" spans="1:13" ht="26.1" customHeight="1" x14ac:dyDescent="0.2">
      <c r="A747" s="237" t="s">
        <v>2125</v>
      </c>
      <c r="B747" s="186" t="s">
        <v>251</v>
      </c>
      <c r="C747" s="185" t="s">
        <v>167</v>
      </c>
      <c r="D747" s="185" t="s">
        <v>252</v>
      </c>
      <c r="E747" s="425" t="s">
        <v>2120</v>
      </c>
      <c r="F747" s="425"/>
      <c r="G747" s="187" t="s">
        <v>180</v>
      </c>
      <c r="H747" s="188">
        <v>1</v>
      </c>
      <c r="I747" s="189">
        <f>(M747*$M$13)</f>
        <v>13.0548</v>
      </c>
      <c r="J747" s="231">
        <f>TRUNC(I747*H747,2)</f>
        <v>13.05</v>
      </c>
      <c r="M747">
        <v>14.19</v>
      </c>
    </row>
    <row r="748" spans="1:13" ht="26.1" customHeight="1" x14ac:dyDescent="0.2">
      <c r="A748" s="241" t="s">
        <v>2395</v>
      </c>
      <c r="B748" s="201" t="s">
        <v>2464</v>
      </c>
      <c r="C748" s="200" t="s">
        <v>5335</v>
      </c>
      <c r="D748" s="200" t="s">
        <v>252</v>
      </c>
      <c r="E748" s="427">
        <v>4.1399999999999997</v>
      </c>
      <c r="F748" s="427"/>
      <c r="G748" s="202" t="s">
        <v>17</v>
      </c>
      <c r="H748" s="203">
        <v>1</v>
      </c>
      <c r="I748" s="189">
        <f>(M748*$M$13)</f>
        <v>13.0548</v>
      </c>
      <c r="J748" s="219">
        <f>TRUNC(I748*H748,2)</f>
        <v>13.05</v>
      </c>
      <c r="M748">
        <v>14.19</v>
      </c>
    </row>
    <row r="749" spans="1:13" x14ac:dyDescent="0.2">
      <c r="A749" s="239"/>
      <c r="B749" s="195"/>
      <c r="C749" s="195"/>
      <c r="D749" s="195"/>
      <c r="E749" s="195" t="s">
        <v>3847</v>
      </c>
      <c r="F749" s="196">
        <v>14.19</v>
      </c>
      <c r="G749" s="195" t="s">
        <v>3848</v>
      </c>
      <c r="H749" s="196">
        <v>0</v>
      </c>
      <c r="I749" s="196">
        <v>14.19</v>
      </c>
      <c r="J749" s="220"/>
      <c r="M749">
        <v>14.19</v>
      </c>
    </row>
    <row r="750" spans="1:13" ht="25.5" x14ac:dyDescent="0.2">
      <c r="A750" s="239"/>
      <c r="B750" s="195"/>
      <c r="C750" s="195"/>
      <c r="D750" s="195"/>
      <c r="E750" s="195" t="s">
        <v>3849</v>
      </c>
      <c r="F750" s="196">
        <v>0</v>
      </c>
      <c r="G750" s="195"/>
      <c r="H750" s="195" t="s">
        <v>3850</v>
      </c>
      <c r="I750" s="196">
        <v>14.19</v>
      </c>
      <c r="J750" s="220"/>
      <c r="M750">
        <v>14.19</v>
      </c>
    </row>
    <row r="751" spans="1:13" ht="30" customHeight="1" x14ac:dyDescent="0.2">
      <c r="A751" s="240"/>
      <c r="B751" s="197"/>
      <c r="C751" s="197"/>
      <c r="D751" s="197"/>
      <c r="E751" s="197"/>
      <c r="F751" s="197"/>
      <c r="G751" s="197" t="s">
        <v>3851</v>
      </c>
      <c r="H751" s="198">
        <v>12</v>
      </c>
      <c r="I751" s="199">
        <v>170.28</v>
      </c>
      <c r="J751" s="220"/>
      <c r="M751">
        <v>170.28</v>
      </c>
    </row>
    <row r="752" spans="1:13" ht="0.95" customHeight="1" x14ac:dyDescent="0.2">
      <c r="A752" s="237"/>
      <c r="B752" s="185"/>
      <c r="C752" s="185"/>
      <c r="D752" s="185"/>
      <c r="E752" s="185"/>
      <c r="F752" s="185"/>
      <c r="G752" s="185"/>
      <c r="H752" s="185"/>
      <c r="I752" s="185"/>
      <c r="J752" s="220"/>
    </row>
    <row r="753" spans="1:13" ht="18" customHeight="1" x14ac:dyDescent="0.2">
      <c r="A753" s="236" t="s">
        <v>253</v>
      </c>
      <c r="B753" s="183" t="s">
        <v>2</v>
      </c>
      <c r="C753" s="182" t="s">
        <v>3</v>
      </c>
      <c r="D753" s="182" t="s">
        <v>4</v>
      </c>
      <c r="E753" s="419" t="s">
        <v>2100</v>
      </c>
      <c r="F753" s="419"/>
      <c r="G753" s="184" t="s">
        <v>5</v>
      </c>
      <c r="H753" s="183" t="s">
        <v>6</v>
      </c>
      <c r="I753" s="183" t="s">
        <v>7</v>
      </c>
      <c r="J753" s="218" t="s">
        <v>8</v>
      </c>
      <c r="K753" s="229">
        <v>0</v>
      </c>
      <c r="L753" s="229">
        <f>J755</f>
        <v>5.19</v>
      </c>
      <c r="M753" t="s">
        <v>7</v>
      </c>
    </row>
    <row r="754" spans="1:13" ht="26.1" customHeight="1" x14ac:dyDescent="0.2">
      <c r="A754" s="237" t="s">
        <v>2125</v>
      </c>
      <c r="B754" s="186" t="s">
        <v>3824</v>
      </c>
      <c r="C754" s="185" t="s">
        <v>167</v>
      </c>
      <c r="D754" s="185" t="s">
        <v>3823</v>
      </c>
      <c r="E754" s="425" t="s">
        <v>2123</v>
      </c>
      <c r="F754" s="425"/>
      <c r="G754" s="187" t="s">
        <v>180</v>
      </c>
      <c r="H754" s="188">
        <v>1</v>
      </c>
      <c r="I754" s="189">
        <f>(M754*$M$13)</f>
        <v>5.1980000000000004</v>
      </c>
      <c r="J754" s="231">
        <f>TRUNC(I754*H754,2)</f>
        <v>5.19</v>
      </c>
      <c r="M754">
        <v>5.65</v>
      </c>
    </row>
    <row r="755" spans="1:13" ht="26.1" customHeight="1" x14ac:dyDescent="0.2">
      <c r="A755" s="241" t="s">
        <v>2395</v>
      </c>
      <c r="B755" s="201" t="s">
        <v>3855</v>
      </c>
      <c r="C755" s="200" t="s">
        <v>2647</v>
      </c>
      <c r="D755" s="200" t="s">
        <v>3856</v>
      </c>
      <c r="E755" s="427">
        <v>5.5</v>
      </c>
      <c r="F755" s="427"/>
      <c r="G755" s="202" t="s">
        <v>17</v>
      </c>
      <c r="H755" s="203">
        <v>1</v>
      </c>
      <c r="I755" s="189">
        <f>(M755*$M$13)</f>
        <v>5.1980000000000004</v>
      </c>
      <c r="J755" s="219">
        <f>TRUNC(I755*H755,2)</f>
        <v>5.19</v>
      </c>
      <c r="M755">
        <v>5.65</v>
      </c>
    </row>
    <row r="756" spans="1:13" x14ac:dyDescent="0.2">
      <c r="A756" s="239"/>
      <c r="B756" s="195"/>
      <c r="C756" s="195"/>
      <c r="D756" s="195"/>
      <c r="E756" s="195" t="s">
        <v>3847</v>
      </c>
      <c r="F756" s="196">
        <v>5.65</v>
      </c>
      <c r="G756" s="195" t="s">
        <v>3848</v>
      </c>
      <c r="H756" s="196">
        <v>0</v>
      </c>
      <c r="I756" s="196">
        <v>5.65</v>
      </c>
      <c r="J756" s="220"/>
      <c r="M756">
        <v>5.65</v>
      </c>
    </row>
    <row r="757" spans="1:13" ht="25.5" x14ac:dyDescent="0.2">
      <c r="A757" s="239"/>
      <c r="B757" s="195"/>
      <c r="C757" s="195"/>
      <c r="D757" s="195"/>
      <c r="E757" s="195" t="s">
        <v>3849</v>
      </c>
      <c r="F757" s="196">
        <v>0</v>
      </c>
      <c r="G757" s="195"/>
      <c r="H757" s="195" t="s">
        <v>3850</v>
      </c>
      <c r="I757" s="196">
        <v>5.65</v>
      </c>
      <c r="J757" s="220"/>
      <c r="M757">
        <v>5.65</v>
      </c>
    </row>
    <row r="758" spans="1:13" ht="30" customHeight="1" x14ac:dyDescent="0.2">
      <c r="A758" s="240"/>
      <c r="B758" s="197"/>
      <c r="C758" s="197"/>
      <c r="D758" s="197"/>
      <c r="E758" s="197"/>
      <c r="F758" s="197"/>
      <c r="G758" s="197" t="s">
        <v>3851</v>
      </c>
      <c r="H758" s="198">
        <v>19.2</v>
      </c>
      <c r="I758" s="199">
        <v>108.48</v>
      </c>
      <c r="J758" s="220"/>
      <c r="M758">
        <v>108.48</v>
      </c>
    </row>
    <row r="759" spans="1:13" ht="0.95" customHeight="1" x14ac:dyDescent="0.2">
      <c r="A759" s="237"/>
      <c r="B759" s="185"/>
      <c r="C759" s="185"/>
      <c r="D759" s="185"/>
      <c r="E759" s="185"/>
      <c r="F759" s="185"/>
      <c r="G759" s="185"/>
      <c r="H759" s="185"/>
      <c r="I759" s="185"/>
      <c r="J759" s="220"/>
    </row>
    <row r="760" spans="1:13" ht="18" customHeight="1" x14ac:dyDescent="0.2">
      <c r="A760" s="236" t="s">
        <v>256</v>
      </c>
      <c r="B760" s="183" t="s">
        <v>2</v>
      </c>
      <c r="C760" s="182" t="s">
        <v>3</v>
      </c>
      <c r="D760" s="182" t="s">
        <v>4</v>
      </c>
      <c r="E760" s="419" t="s">
        <v>2100</v>
      </c>
      <c r="F760" s="419"/>
      <c r="G760" s="184" t="s">
        <v>5</v>
      </c>
      <c r="H760" s="183" t="s">
        <v>6</v>
      </c>
      <c r="I760" s="183" t="s">
        <v>7</v>
      </c>
      <c r="J760" s="218" t="s">
        <v>8</v>
      </c>
      <c r="K760" s="229">
        <f>J763</f>
        <v>17.46</v>
      </c>
      <c r="L760" s="229">
        <f>J762</f>
        <v>56.79</v>
      </c>
      <c r="M760" t="s">
        <v>7</v>
      </c>
    </row>
    <row r="761" spans="1:13" ht="24" customHeight="1" x14ac:dyDescent="0.2">
      <c r="A761" s="237" t="s">
        <v>2125</v>
      </c>
      <c r="B761" s="186" t="s">
        <v>3822</v>
      </c>
      <c r="C761" s="185" t="s">
        <v>167</v>
      </c>
      <c r="D761" s="185" t="s">
        <v>3821</v>
      </c>
      <c r="E761" s="425" t="s">
        <v>2123</v>
      </c>
      <c r="F761" s="425"/>
      <c r="G761" s="187" t="s">
        <v>169</v>
      </c>
      <c r="H761" s="188">
        <v>1</v>
      </c>
      <c r="I761" s="189">
        <f>(M761*$M$13)</f>
        <v>74.253199999999993</v>
      </c>
      <c r="J761" s="231">
        <f>TRUNC(I761*H761,2)</f>
        <v>74.25</v>
      </c>
      <c r="M761">
        <v>80.709999999999994</v>
      </c>
    </row>
    <row r="762" spans="1:13" ht="26.1" customHeight="1" x14ac:dyDescent="0.2">
      <c r="A762" s="241" t="s">
        <v>2395</v>
      </c>
      <c r="B762" s="201" t="s">
        <v>3857</v>
      </c>
      <c r="C762" s="200" t="s">
        <v>3430</v>
      </c>
      <c r="D762" s="200" t="s">
        <v>3858</v>
      </c>
      <c r="E762" s="427" t="s">
        <v>3431</v>
      </c>
      <c r="F762" s="427"/>
      <c r="G762" s="202" t="s">
        <v>17</v>
      </c>
      <c r="H762" s="203">
        <v>1</v>
      </c>
      <c r="I762" s="189">
        <f>(M762*$M$13)</f>
        <v>56.791600000000003</v>
      </c>
      <c r="J762" s="219">
        <f>TRUNC(I762*H762,2)</f>
        <v>56.79</v>
      </c>
      <c r="M762">
        <v>61.73</v>
      </c>
    </row>
    <row r="763" spans="1:13" ht="24" customHeight="1" x14ac:dyDescent="0.2">
      <c r="A763" s="241" t="s">
        <v>2395</v>
      </c>
      <c r="B763" s="201" t="s">
        <v>2446</v>
      </c>
      <c r="C763" s="200" t="s">
        <v>26</v>
      </c>
      <c r="D763" s="200" t="s">
        <v>2447</v>
      </c>
      <c r="E763" s="427" t="s">
        <v>2123</v>
      </c>
      <c r="F763" s="427"/>
      <c r="G763" s="202" t="s">
        <v>32</v>
      </c>
      <c r="H763" s="203">
        <v>1</v>
      </c>
      <c r="I763" s="189">
        <f>(M763*$M$13)</f>
        <v>17.461600000000001</v>
      </c>
      <c r="J763" s="219">
        <f>TRUNC(I763*H763,2)</f>
        <v>17.46</v>
      </c>
      <c r="M763">
        <v>18.98</v>
      </c>
    </row>
    <row r="764" spans="1:13" x14ac:dyDescent="0.2">
      <c r="A764" s="239"/>
      <c r="B764" s="195"/>
      <c r="C764" s="195"/>
      <c r="D764" s="195"/>
      <c r="E764" s="195" t="s">
        <v>3847</v>
      </c>
      <c r="F764" s="196">
        <v>74.84</v>
      </c>
      <c r="G764" s="195" t="s">
        <v>3848</v>
      </c>
      <c r="H764" s="196">
        <v>0</v>
      </c>
      <c r="I764" s="196">
        <v>74.84</v>
      </c>
      <c r="J764" s="220"/>
      <c r="M764">
        <v>74.84</v>
      </c>
    </row>
    <row r="765" spans="1:13" ht="25.5" x14ac:dyDescent="0.2">
      <c r="A765" s="239"/>
      <c r="B765" s="195"/>
      <c r="C765" s="195"/>
      <c r="D765" s="195"/>
      <c r="E765" s="195" t="s">
        <v>3849</v>
      </c>
      <c r="F765" s="196">
        <v>0</v>
      </c>
      <c r="G765" s="195"/>
      <c r="H765" s="195" t="s">
        <v>3850</v>
      </c>
      <c r="I765" s="196">
        <v>80.709999999999994</v>
      </c>
      <c r="J765" s="220"/>
      <c r="M765">
        <v>80.709999999999994</v>
      </c>
    </row>
    <row r="766" spans="1:13" ht="30" customHeight="1" x14ac:dyDescent="0.2">
      <c r="A766" s="240"/>
      <c r="B766" s="197"/>
      <c r="C766" s="197"/>
      <c r="D766" s="197"/>
      <c r="E766" s="197"/>
      <c r="F766" s="197"/>
      <c r="G766" s="197" t="s">
        <v>3851</v>
      </c>
      <c r="H766" s="198">
        <v>229.23</v>
      </c>
      <c r="I766" s="199">
        <v>18501.150000000001</v>
      </c>
      <c r="J766" s="220"/>
      <c r="M766">
        <v>18501.150000000001</v>
      </c>
    </row>
    <row r="767" spans="1:13" ht="0.95" customHeight="1" x14ac:dyDescent="0.2">
      <c r="A767" s="237"/>
      <c r="B767" s="185"/>
      <c r="C767" s="185"/>
      <c r="D767" s="185"/>
      <c r="E767" s="185"/>
      <c r="F767" s="185"/>
      <c r="G767" s="185"/>
      <c r="H767" s="185"/>
      <c r="I767" s="185"/>
      <c r="J767" s="220"/>
    </row>
    <row r="768" spans="1:13" ht="26.1" customHeight="1" x14ac:dyDescent="0.2">
      <c r="A768" s="235" t="s">
        <v>257</v>
      </c>
      <c r="B768" s="14"/>
      <c r="C768" s="14"/>
      <c r="D768" s="13" t="s">
        <v>258</v>
      </c>
      <c r="E768" s="14"/>
      <c r="F768" s="418"/>
      <c r="G768" s="418"/>
      <c r="H768" s="14"/>
      <c r="I768" s="14"/>
      <c r="J768" s="209"/>
    </row>
    <row r="769" spans="1:13" ht="24" customHeight="1" x14ac:dyDescent="0.2">
      <c r="A769" s="242" t="s">
        <v>259</v>
      </c>
      <c r="B769" s="24"/>
      <c r="C769" s="24"/>
      <c r="D769" s="23" t="s">
        <v>138</v>
      </c>
      <c r="E769" s="24"/>
      <c r="F769" s="428"/>
      <c r="G769" s="428"/>
      <c r="H769" s="24"/>
      <c r="I769" s="24"/>
      <c r="J769" s="210"/>
    </row>
    <row r="770" spans="1:13" ht="18" customHeight="1" x14ac:dyDescent="0.2">
      <c r="A770" s="236" t="s">
        <v>260</v>
      </c>
      <c r="B770" s="183" t="s">
        <v>2</v>
      </c>
      <c r="C770" s="182" t="s">
        <v>3</v>
      </c>
      <c r="D770" s="182" t="s">
        <v>4</v>
      </c>
      <c r="E770" s="419" t="s">
        <v>2100</v>
      </c>
      <c r="F770" s="419"/>
      <c r="G770" s="184" t="s">
        <v>5</v>
      </c>
      <c r="H770" s="183" t="s">
        <v>6</v>
      </c>
      <c r="I770" s="183" t="s">
        <v>7</v>
      </c>
      <c r="J770" s="218" t="s">
        <v>8</v>
      </c>
      <c r="K770" s="229">
        <f>J772+J773</f>
        <v>34.47</v>
      </c>
      <c r="L770" s="229">
        <v>0</v>
      </c>
      <c r="M770" t="s">
        <v>7</v>
      </c>
    </row>
    <row r="771" spans="1:13" ht="26.1" customHeight="1" x14ac:dyDescent="0.2">
      <c r="A771" s="237" t="s">
        <v>2125</v>
      </c>
      <c r="B771" s="186" t="s">
        <v>140</v>
      </c>
      <c r="C771" s="185" t="s">
        <v>15</v>
      </c>
      <c r="D771" s="185" t="s">
        <v>261</v>
      </c>
      <c r="E771" s="425">
        <v>2</v>
      </c>
      <c r="F771" s="425"/>
      <c r="G771" s="187" t="s">
        <v>50</v>
      </c>
      <c r="H771" s="188">
        <v>1</v>
      </c>
      <c r="I771" s="189">
        <f>(M771*$M$13)</f>
        <v>34.4724</v>
      </c>
      <c r="J771" s="231">
        <f>TRUNC(I771*H771,2)</f>
        <v>34.47</v>
      </c>
      <c r="M771">
        <v>37.47</v>
      </c>
    </row>
    <row r="772" spans="1:13" ht="24" customHeight="1" x14ac:dyDescent="0.2">
      <c r="A772" s="238" t="s">
        <v>2126</v>
      </c>
      <c r="B772" s="191" t="s">
        <v>2152</v>
      </c>
      <c r="C772" s="190" t="s">
        <v>15</v>
      </c>
      <c r="D772" s="190" t="s">
        <v>2153</v>
      </c>
      <c r="E772" s="426" t="s">
        <v>2129</v>
      </c>
      <c r="F772" s="426"/>
      <c r="G772" s="192" t="s">
        <v>39</v>
      </c>
      <c r="H772" s="193">
        <v>0.25</v>
      </c>
      <c r="I772" s="189">
        <f>(M772*$M$13)</f>
        <v>19.136000000000003</v>
      </c>
      <c r="J772" s="219">
        <f>TRUNC(I772*H772,2)</f>
        <v>4.78</v>
      </c>
      <c r="M772">
        <v>20.8</v>
      </c>
    </row>
    <row r="773" spans="1:13" ht="24" customHeight="1" x14ac:dyDescent="0.2">
      <c r="A773" s="238" t="s">
        <v>2126</v>
      </c>
      <c r="B773" s="191" t="s">
        <v>2156</v>
      </c>
      <c r="C773" s="190" t="s">
        <v>15</v>
      </c>
      <c r="D773" s="190" t="s">
        <v>2157</v>
      </c>
      <c r="E773" s="426" t="s">
        <v>2129</v>
      </c>
      <c r="F773" s="426"/>
      <c r="G773" s="192" t="s">
        <v>39</v>
      </c>
      <c r="H773" s="193">
        <v>2.5</v>
      </c>
      <c r="I773" s="189">
        <f>(M773*$M$13)</f>
        <v>11.8772</v>
      </c>
      <c r="J773" s="219">
        <f>TRUNC(I773*H773,2)</f>
        <v>29.69</v>
      </c>
      <c r="M773">
        <v>12.91</v>
      </c>
    </row>
    <row r="774" spans="1:13" x14ac:dyDescent="0.2">
      <c r="A774" s="239"/>
      <c r="B774" s="195"/>
      <c r="C774" s="195"/>
      <c r="D774" s="195"/>
      <c r="E774" s="195" t="s">
        <v>3847</v>
      </c>
      <c r="F774" s="196">
        <v>37.47</v>
      </c>
      <c r="G774" s="195" t="s">
        <v>3848</v>
      </c>
      <c r="H774" s="196">
        <v>0</v>
      </c>
      <c r="I774" s="196">
        <v>37.47</v>
      </c>
      <c r="J774" s="220"/>
      <c r="M774">
        <v>37.47</v>
      </c>
    </row>
    <row r="775" spans="1:13" ht="25.5" x14ac:dyDescent="0.2">
      <c r="A775" s="239"/>
      <c r="B775" s="195"/>
      <c r="C775" s="195"/>
      <c r="D775" s="195"/>
      <c r="E775" s="195" t="s">
        <v>3849</v>
      </c>
      <c r="F775" s="196">
        <v>0</v>
      </c>
      <c r="G775" s="195"/>
      <c r="H775" s="195" t="s">
        <v>3850</v>
      </c>
      <c r="I775" s="196">
        <v>37.47</v>
      </c>
      <c r="J775" s="220"/>
      <c r="M775">
        <v>37.47</v>
      </c>
    </row>
    <row r="776" spans="1:13" ht="30" customHeight="1" x14ac:dyDescent="0.2">
      <c r="A776" s="240"/>
      <c r="B776" s="197"/>
      <c r="C776" s="197"/>
      <c r="D776" s="197"/>
      <c r="E776" s="197"/>
      <c r="F776" s="197"/>
      <c r="G776" s="197" t="s">
        <v>3851</v>
      </c>
      <c r="H776" s="198">
        <v>42.19</v>
      </c>
      <c r="I776" s="199">
        <v>1580.85</v>
      </c>
      <c r="J776" s="220"/>
      <c r="M776">
        <v>1580.85</v>
      </c>
    </row>
    <row r="777" spans="1:13" ht="0.95" customHeight="1" x14ac:dyDescent="0.2">
      <c r="A777" s="237"/>
      <c r="B777" s="185"/>
      <c r="C777" s="185"/>
      <c r="D777" s="185"/>
      <c r="E777" s="185"/>
      <c r="F777" s="185"/>
      <c r="G777" s="185"/>
      <c r="H777" s="185"/>
      <c r="I777" s="185"/>
      <c r="J777" s="220"/>
    </row>
    <row r="778" spans="1:13" ht="24" customHeight="1" x14ac:dyDescent="0.2">
      <c r="A778" s="243" t="s">
        <v>262</v>
      </c>
      <c r="B778" s="28"/>
      <c r="C778" s="28"/>
      <c r="D778" s="27" t="s">
        <v>263</v>
      </c>
      <c r="E778" s="28"/>
      <c r="F778" s="429"/>
      <c r="G778" s="429"/>
      <c r="H778" s="28"/>
      <c r="I778" s="28"/>
      <c r="J778" s="211"/>
    </row>
    <row r="779" spans="1:13" ht="18" customHeight="1" x14ac:dyDescent="0.2">
      <c r="A779" s="236" t="s">
        <v>264</v>
      </c>
      <c r="B779" s="183" t="s">
        <v>2</v>
      </c>
      <c r="C779" s="182" t="s">
        <v>3</v>
      </c>
      <c r="D779" s="182" t="s">
        <v>4</v>
      </c>
      <c r="E779" s="419" t="s">
        <v>2100</v>
      </c>
      <c r="F779" s="419"/>
      <c r="G779" s="184" t="s">
        <v>5</v>
      </c>
      <c r="H779" s="183" t="s">
        <v>6</v>
      </c>
      <c r="I779" s="183" t="s">
        <v>7</v>
      </c>
      <c r="J779" s="218" t="s">
        <v>8</v>
      </c>
      <c r="K779" s="229">
        <f>J781+J782</f>
        <v>4.75</v>
      </c>
      <c r="L779" s="229">
        <v>0</v>
      </c>
      <c r="M779" t="s">
        <v>7</v>
      </c>
    </row>
    <row r="780" spans="1:13" ht="24" customHeight="1" x14ac:dyDescent="0.2">
      <c r="A780" s="237" t="s">
        <v>2125</v>
      </c>
      <c r="B780" s="186" t="s">
        <v>265</v>
      </c>
      <c r="C780" s="185" t="s">
        <v>15</v>
      </c>
      <c r="D780" s="185" t="s">
        <v>266</v>
      </c>
      <c r="E780" s="425">
        <v>26</v>
      </c>
      <c r="F780" s="425"/>
      <c r="G780" s="187" t="s">
        <v>17</v>
      </c>
      <c r="H780" s="188">
        <v>1</v>
      </c>
      <c r="I780" s="189">
        <f>(M780*$M$13)</f>
        <v>4.7472000000000003</v>
      </c>
      <c r="J780" s="231">
        <f>TRUNC(I780*H780,2)</f>
        <v>4.74</v>
      </c>
      <c r="M780">
        <v>5.16</v>
      </c>
    </row>
    <row r="781" spans="1:13" ht="24" customHeight="1" x14ac:dyDescent="0.2">
      <c r="A781" s="238" t="s">
        <v>2126</v>
      </c>
      <c r="B781" s="191" t="s">
        <v>2156</v>
      </c>
      <c r="C781" s="190" t="s">
        <v>15</v>
      </c>
      <c r="D781" s="190" t="s">
        <v>2157</v>
      </c>
      <c r="E781" s="426" t="s">
        <v>2129</v>
      </c>
      <c r="F781" s="426"/>
      <c r="G781" s="192" t="s">
        <v>39</v>
      </c>
      <c r="H781" s="193">
        <v>0.4</v>
      </c>
      <c r="I781" s="189">
        <f>(M781*$M$13)</f>
        <v>11.8772</v>
      </c>
      <c r="J781" s="219">
        <f>TRUNC(I781*H781,2)</f>
        <v>4.75</v>
      </c>
      <c r="M781">
        <v>12.91</v>
      </c>
    </row>
    <row r="782" spans="1:13" x14ac:dyDescent="0.2">
      <c r="A782" s="239"/>
      <c r="B782" s="195"/>
      <c r="C782" s="195"/>
      <c r="D782" s="195"/>
      <c r="E782" s="195" t="s">
        <v>3847</v>
      </c>
      <c r="F782" s="196">
        <v>5.16</v>
      </c>
      <c r="G782" s="195" t="s">
        <v>3848</v>
      </c>
      <c r="H782" s="196">
        <v>0</v>
      </c>
      <c r="I782" s="196">
        <v>5.16</v>
      </c>
      <c r="J782" s="220"/>
      <c r="M782">
        <v>5.16</v>
      </c>
    </row>
    <row r="783" spans="1:13" ht="25.5" x14ac:dyDescent="0.2">
      <c r="A783" s="239"/>
      <c r="B783" s="195"/>
      <c r="C783" s="195"/>
      <c r="D783" s="195"/>
      <c r="E783" s="195" t="s">
        <v>3849</v>
      </c>
      <c r="F783" s="196">
        <v>0</v>
      </c>
      <c r="G783" s="195"/>
      <c r="H783" s="195" t="s">
        <v>3850</v>
      </c>
      <c r="I783" s="196">
        <v>5.16</v>
      </c>
      <c r="J783" s="220"/>
      <c r="M783">
        <v>5.16</v>
      </c>
    </row>
    <row r="784" spans="1:13" ht="30" customHeight="1" x14ac:dyDescent="0.2">
      <c r="A784" s="240"/>
      <c r="B784" s="197"/>
      <c r="C784" s="197"/>
      <c r="D784" s="197"/>
      <c r="E784" s="197"/>
      <c r="F784" s="197"/>
      <c r="G784" s="197" t="s">
        <v>3851</v>
      </c>
      <c r="H784" s="198">
        <v>143.24</v>
      </c>
      <c r="I784" s="199">
        <v>739.11</v>
      </c>
      <c r="J784" s="220"/>
      <c r="M784">
        <v>739.11</v>
      </c>
    </row>
    <row r="785" spans="1:13" ht="0.95" customHeight="1" x14ac:dyDescent="0.2">
      <c r="A785" s="237"/>
      <c r="B785" s="185"/>
      <c r="C785" s="185"/>
      <c r="D785" s="185"/>
      <c r="E785" s="185"/>
      <c r="F785" s="185"/>
      <c r="G785" s="185"/>
      <c r="H785" s="185"/>
      <c r="I785" s="185"/>
      <c r="J785" s="220"/>
    </row>
    <row r="786" spans="1:13" ht="24" customHeight="1" x14ac:dyDescent="0.2">
      <c r="A786" s="243" t="s">
        <v>267</v>
      </c>
      <c r="B786" s="28"/>
      <c r="C786" s="28"/>
      <c r="D786" s="27" t="s">
        <v>143</v>
      </c>
      <c r="E786" s="28"/>
      <c r="F786" s="429"/>
      <c r="G786" s="429"/>
      <c r="H786" s="28"/>
      <c r="I786" s="28"/>
      <c r="J786" s="211"/>
    </row>
    <row r="787" spans="1:13" ht="18" customHeight="1" x14ac:dyDescent="0.2">
      <c r="A787" s="236" t="s">
        <v>268</v>
      </c>
      <c r="B787" s="183" t="s">
        <v>2</v>
      </c>
      <c r="C787" s="182" t="s">
        <v>3</v>
      </c>
      <c r="D787" s="182" t="s">
        <v>4</v>
      </c>
      <c r="E787" s="419" t="s">
        <v>2100</v>
      </c>
      <c r="F787" s="419"/>
      <c r="G787" s="184" t="s">
        <v>5</v>
      </c>
      <c r="H787" s="183" t="s">
        <v>6</v>
      </c>
      <c r="I787" s="183" t="s">
        <v>7</v>
      </c>
      <c r="J787" s="218" t="s">
        <v>8</v>
      </c>
      <c r="K787" s="229">
        <f>J789+J790</f>
        <v>4.1399999999999997</v>
      </c>
      <c r="L787" s="229">
        <v>0</v>
      </c>
      <c r="M787" t="s">
        <v>7</v>
      </c>
    </row>
    <row r="788" spans="1:13" ht="26.1" customHeight="1" x14ac:dyDescent="0.2">
      <c r="A788" s="237" t="s">
        <v>2125</v>
      </c>
      <c r="B788" s="186" t="s">
        <v>145</v>
      </c>
      <c r="C788" s="185" t="s">
        <v>15</v>
      </c>
      <c r="D788" s="185" t="s">
        <v>146</v>
      </c>
      <c r="E788" s="425">
        <v>2</v>
      </c>
      <c r="F788" s="425"/>
      <c r="G788" s="187" t="s">
        <v>17</v>
      </c>
      <c r="H788" s="188">
        <v>1</v>
      </c>
      <c r="I788" s="189">
        <f>(M788*$M$13)</f>
        <v>4.1400000000000006</v>
      </c>
      <c r="J788" s="231">
        <f>TRUNC(I788*H788,2)</f>
        <v>4.1399999999999997</v>
      </c>
      <c r="M788">
        <v>4.5</v>
      </c>
    </row>
    <row r="789" spans="1:13" ht="24" customHeight="1" x14ac:dyDescent="0.2">
      <c r="A789" s="238" t="s">
        <v>2126</v>
      </c>
      <c r="B789" s="191" t="s">
        <v>2152</v>
      </c>
      <c r="C789" s="190" t="s">
        <v>15</v>
      </c>
      <c r="D789" s="190" t="s">
        <v>2153</v>
      </c>
      <c r="E789" s="426" t="s">
        <v>2129</v>
      </c>
      <c r="F789" s="426"/>
      <c r="G789" s="192" t="s">
        <v>39</v>
      </c>
      <c r="H789" s="193">
        <v>3.0099999999999998E-2</v>
      </c>
      <c r="I789" s="189">
        <f>(M789*$M$13)</f>
        <v>19.136000000000003</v>
      </c>
      <c r="J789" s="219">
        <f>TRUNC(I789*H789,2)</f>
        <v>0.56999999999999995</v>
      </c>
      <c r="M789">
        <v>20.8</v>
      </c>
    </row>
    <row r="790" spans="1:13" ht="24" customHeight="1" x14ac:dyDescent="0.2">
      <c r="A790" s="238" t="s">
        <v>2126</v>
      </c>
      <c r="B790" s="191" t="s">
        <v>2156</v>
      </c>
      <c r="C790" s="190" t="s">
        <v>15</v>
      </c>
      <c r="D790" s="190" t="s">
        <v>2157</v>
      </c>
      <c r="E790" s="426" t="s">
        <v>2129</v>
      </c>
      <c r="F790" s="426"/>
      <c r="G790" s="192" t="s">
        <v>39</v>
      </c>
      <c r="H790" s="193">
        <v>0.30099999999999999</v>
      </c>
      <c r="I790" s="189">
        <f>(M790*$M$13)</f>
        <v>11.8772</v>
      </c>
      <c r="J790" s="219">
        <f>TRUNC(I790*H790,2)</f>
        <v>3.57</v>
      </c>
      <c r="M790">
        <v>12.91</v>
      </c>
    </row>
    <row r="791" spans="1:13" x14ac:dyDescent="0.2">
      <c r="A791" s="239"/>
      <c r="B791" s="195"/>
      <c r="C791" s="195"/>
      <c r="D791" s="195"/>
      <c r="E791" s="195" t="s">
        <v>3847</v>
      </c>
      <c r="F791" s="196">
        <v>4.5</v>
      </c>
      <c r="G791" s="195" t="s">
        <v>3848</v>
      </c>
      <c r="H791" s="196">
        <v>0</v>
      </c>
      <c r="I791" s="196">
        <v>4.5</v>
      </c>
      <c r="J791" s="220"/>
      <c r="M791">
        <v>4.5</v>
      </c>
    </row>
    <row r="792" spans="1:13" ht="25.5" x14ac:dyDescent="0.2">
      <c r="A792" s="239"/>
      <c r="B792" s="195"/>
      <c r="C792" s="195"/>
      <c r="D792" s="195"/>
      <c r="E792" s="195" t="s">
        <v>3849</v>
      </c>
      <c r="F792" s="196">
        <v>0</v>
      </c>
      <c r="G792" s="195"/>
      <c r="H792" s="195" t="s">
        <v>3850</v>
      </c>
      <c r="I792" s="196">
        <v>4.5</v>
      </c>
      <c r="J792" s="220"/>
      <c r="M792">
        <v>4.5</v>
      </c>
    </row>
    <row r="793" spans="1:13" ht="30" customHeight="1" x14ac:dyDescent="0.2">
      <c r="A793" s="240"/>
      <c r="B793" s="197"/>
      <c r="C793" s="197"/>
      <c r="D793" s="197"/>
      <c r="E793" s="197"/>
      <c r="F793" s="197"/>
      <c r="G793" s="197" t="s">
        <v>3851</v>
      </c>
      <c r="H793" s="198">
        <v>19.66</v>
      </c>
      <c r="I793" s="199">
        <v>88.47</v>
      </c>
      <c r="J793" s="220"/>
      <c r="M793">
        <v>88.47</v>
      </c>
    </row>
    <row r="794" spans="1:13" ht="0.95" customHeight="1" x14ac:dyDescent="0.2">
      <c r="A794" s="237"/>
      <c r="B794" s="185"/>
      <c r="C794" s="185"/>
      <c r="D794" s="185"/>
      <c r="E794" s="185"/>
      <c r="F794" s="185"/>
      <c r="G794" s="185"/>
      <c r="H794" s="185"/>
      <c r="I794" s="185"/>
      <c r="J794" s="220"/>
    </row>
    <row r="795" spans="1:13" ht="18" customHeight="1" x14ac:dyDescent="0.2">
      <c r="A795" s="236" t="s">
        <v>269</v>
      </c>
      <c r="B795" s="183" t="s">
        <v>2</v>
      </c>
      <c r="C795" s="182" t="s">
        <v>3</v>
      </c>
      <c r="D795" s="182" t="s">
        <v>4</v>
      </c>
      <c r="E795" s="419" t="s">
        <v>2100</v>
      </c>
      <c r="F795" s="419"/>
      <c r="G795" s="184" t="s">
        <v>5</v>
      </c>
      <c r="H795" s="183" t="s">
        <v>6</v>
      </c>
      <c r="I795" s="183" t="s">
        <v>7</v>
      </c>
      <c r="J795" s="218" t="s">
        <v>8</v>
      </c>
      <c r="K795" s="229">
        <f>J797+J798</f>
        <v>4.4799999999999995</v>
      </c>
      <c r="L795" s="229">
        <v>0</v>
      </c>
      <c r="M795" t="s">
        <v>7</v>
      </c>
    </row>
    <row r="796" spans="1:13" ht="26.1" customHeight="1" x14ac:dyDescent="0.2">
      <c r="A796" s="237" t="s">
        <v>2125</v>
      </c>
      <c r="B796" s="186" t="s">
        <v>148</v>
      </c>
      <c r="C796" s="185" t="s">
        <v>15</v>
      </c>
      <c r="D796" s="185" t="s">
        <v>149</v>
      </c>
      <c r="E796" s="425">
        <v>2</v>
      </c>
      <c r="F796" s="425"/>
      <c r="G796" s="187" t="s">
        <v>17</v>
      </c>
      <c r="H796" s="188">
        <v>1</v>
      </c>
      <c r="I796" s="189">
        <f>(M796*$M$13)</f>
        <v>4.4712000000000005</v>
      </c>
      <c r="J796" s="231">
        <f>TRUNC(I796*H796,2)</f>
        <v>4.47</v>
      </c>
      <c r="M796">
        <v>4.8600000000000003</v>
      </c>
    </row>
    <row r="797" spans="1:13" ht="24" customHeight="1" x14ac:dyDescent="0.2">
      <c r="A797" s="238" t="s">
        <v>2126</v>
      </c>
      <c r="B797" s="191" t="s">
        <v>2152</v>
      </c>
      <c r="C797" s="190" t="s">
        <v>15</v>
      </c>
      <c r="D797" s="190" t="s">
        <v>2153</v>
      </c>
      <c r="E797" s="426" t="s">
        <v>2129</v>
      </c>
      <c r="F797" s="426"/>
      <c r="G797" s="192" t="s">
        <v>39</v>
      </c>
      <c r="H797" s="193">
        <v>3.2500000000000001E-2</v>
      </c>
      <c r="I797" s="189">
        <f>(M797*$M$13)</f>
        <v>19.136000000000003</v>
      </c>
      <c r="J797" s="219">
        <f>TRUNC(I797*H797,2)</f>
        <v>0.62</v>
      </c>
      <c r="M797">
        <v>20.8</v>
      </c>
    </row>
    <row r="798" spans="1:13" ht="24" customHeight="1" x14ac:dyDescent="0.2">
      <c r="A798" s="238" t="s">
        <v>2126</v>
      </c>
      <c r="B798" s="191" t="s">
        <v>2156</v>
      </c>
      <c r="C798" s="190" t="s">
        <v>15</v>
      </c>
      <c r="D798" s="190" t="s">
        <v>2157</v>
      </c>
      <c r="E798" s="426" t="s">
        <v>2129</v>
      </c>
      <c r="F798" s="426"/>
      <c r="G798" s="192" t="s">
        <v>39</v>
      </c>
      <c r="H798" s="193">
        <v>0.32500000000000001</v>
      </c>
      <c r="I798" s="189">
        <f>(M798*$M$13)</f>
        <v>11.8772</v>
      </c>
      <c r="J798" s="219">
        <f>TRUNC(I798*H798,2)</f>
        <v>3.86</v>
      </c>
      <c r="M798">
        <v>12.91</v>
      </c>
    </row>
    <row r="799" spans="1:13" x14ac:dyDescent="0.2">
      <c r="A799" s="239"/>
      <c r="B799" s="195"/>
      <c r="C799" s="195"/>
      <c r="D799" s="195"/>
      <c r="E799" s="195" t="s">
        <v>3847</v>
      </c>
      <c r="F799" s="196">
        <v>4.8600000000000003</v>
      </c>
      <c r="G799" s="195" t="s">
        <v>3848</v>
      </c>
      <c r="H799" s="196">
        <v>0</v>
      </c>
      <c r="I799" s="196">
        <v>4.8600000000000003</v>
      </c>
      <c r="J799" s="220"/>
      <c r="M799">
        <v>4.8600000000000003</v>
      </c>
    </row>
    <row r="800" spans="1:13" ht="25.5" x14ac:dyDescent="0.2">
      <c r="A800" s="239"/>
      <c r="B800" s="195"/>
      <c r="C800" s="195"/>
      <c r="D800" s="195"/>
      <c r="E800" s="195" t="s">
        <v>3849</v>
      </c>
      <c r="F800" s="196">
        <v>0</v>
      </c>
      <c r="G800" s="195"/>
      <c r="H800" s="195" t="s">
        <v>3850</v>
      </c>
      <c r="I800" s="196">
        <v>4.8600000000000003</v>
      </c>
      <c r="J800" s="220"/>
      <c r="M800">
        <v>4.8600000000000003</v>
      </c>
    </row>
    <row r="801" spans="1:13" ht="30" customHeight="1" x14ac:dyDescent="0.2">
      <c r="A801" s="240"/>
      <c r="B801" s="197"/>
      <c r="C801" s="197"/>
      <c r="D801" s="197"/>
      <c r="E801" s="197"/>
      <c r="F801" s="197"/>
      <c r="G801" s="197" t="s">
        <v>3851</v>
      </c>
      <c r="H801" s="198">
        <v>19.66</v>
      </c>
      <c r="I801" s="199">
        <v>95.54</v>
      </c>
      <c r="J801" s="220"/>
      <c r="M801">
        <v>95.54</v>
      </c>
    </row>
    <row r="802" spans="1:13" ht="0.95" customHeight="1" x14ac:dyDescent="0.2">
      <c r="A802" s="237"/>
      <c r="B802" s="185"/>
      <c r="C802" s="185"/>
      <c r="D802" s="185"/>
      <c r="E802" s="185"/>
      <c r="F802" s="185"/>
      <c r="G802" s="185"/>
      <c r="H802" s="185"/>
      <c r="I802" s="185"/>
      <c r="J802" s="220"/>
    </row>
    <row r="803" spans="1:13" ht="24" customHeight="1" x14ac:dyDescent="0.2">
      <c r="A803" s="242" t="s">
        <v>270</v>
      </c>
      <c r="B803" s="24"/>
      <c r="C803" s="24"/>
      <c r="D803" s="23" t="s">
        <v>151</v>
      </c>
      <c r="E803" s="24"/>
      <c r="F803" s="428"/>
      <c r="G803" s="428"/>
      <c r="H803" s="24"/>
      <c r="I803" s="24"/>
      <c r="J803" s="210"/>
    </row>
    <row r="804" spans="1:13" ht="18" customHeight="1" x14ac:dyDescent="0.2">
      <c r="A804" s="236" t="s">
        <v>271</v>
      </c>
      <c r="B804" s="183" t="s">
        <v>2</v>
      </c>
      <c r="C804" s="182" t="s">
        <v>3</v>
      </c>
      <c r="D804" s="182" t="s">
        <v>4</v>
      </c>
      <c r="E804" s="419" t="s">
        <v>2100</v>
      </c>
      <c r="F804" s="419"/>
      <c r="G804" s="184" t="s">
        <v>5</v>
      </c>
      <c r="H804" s="183" t="s">
        <v>6</v>
      </c>
      <c r="I804" s="183" t="s">
        <v>7</v>
      </c>
      <c r="J804" s="218" t="s">
        <v>8</v>
      </c>
      <c r="K804" s="229">
        <f>J806+J807</f>
        <v>34.47</v>
      </c>
      <c r="L804" s="229">
        <v>0</v>
      </c>
      <c r="M804" t="s">
        <v>7</v>
      </c>
    </row>
    <row r="805" spans="1:13" ht="26.1" customHeight="1" x14ac:dyDescent="0.2">
      <c r="A805" s="237" t="s">
        <v>2125</v>
      </c>
      <c r="B805" s="186" t="s">
        <v>140</v>
      </c>
      <c r="C805" s="185" t="s">
        <v>15</v>
      </c>
      <c r="D805" s="185" t="s">
        <v>272</v>
      </c>
      <c r="E805" s="425">
        <v>2</v>
      </c>
      <c r="F805" s="425"/>
      <c r="G805" s="187" t="s">
        <v>50</v>
      </c>
      <c r="H805" s="188">
        <v>1</v>
      </c>
      <c r="I805" s="189">
        <f>(M805*$M$13)</f>
        <v>34.4724</v>
      </c>
      <c r="J805" s="231">
        <f>TRUNC(I805*H805,2)</f>
        <v>34.47</v>
      </c>
      <c r="M805">
        <v>37.47</v>
      </c>
    </row>
    <row r="806" spans="1:13" ht="24" customHeight="1" x14ac:dyDescent="0.2">
      <c r="A806" s="238" t="s">
        <v>2126</v>
      </c>
      <c r="B806" s="191" t="s">
        <v>2152</v>
      </c>
      <c r="C806" s="190" t="s">
        <v>15</v>
      </c>
      <c r="D806" s="190" t="s">
        <v>2153</v>
      </c>
      <c r="E806" s="426" t="s">
        <v>2129</v>
      </c>
      <c r="F806" s="426"/>
      <c r="G806" s="192" t="s">
        <v>39</v>
      </c>
      <c r="H806" s="193">
        <v>0.25</v>
      </c>
      <c r="I806" s="189">
        <f>(M806*$M$13)</f>
        <v>19.136000000000003</v>
      </c>
      <c r="J806" s="219">
        <f>TRUNC(I806*H806,2)</f>
        <v>4.78</v>
      </c>
      <c r="M806">
        <v>20.8</v>
      </c>
    </row>
    <row r="807" spans="1:13" ht="24" customHeight="1" x14ac:dyDescent="0.2">
      <c r="A807" s="238" t="s">
        <v>2126</v>
      </c>
      <c r="B807" s="191" t="s">
        <v>2156</v>
      </c>
      <c r="C807" s="190" t="s">
        <v>15</v>
      </c>
      <c r="D807" s="190" t="s">
        <v>2157</v>
      </c>
      <c r="E807" s="426" t="s">
        <v>2129</v>
      </c>
      <c r="F807" s="426"/>
      <c r="G807" s="192" t="s">
        <v>39</v>
      </c>
      <c r="H807" s="193">
        <v>2.5</v>
      </c>
      <c r="I807" s="189">
        <f>(M807*$M$13)</f>
        <v>11.8772</v>
      </c>
      <c r="J807" s="219">
        <f>TRUNC(I807*H807,2)</f>
        <v>29.69</v>
      </c>
      <c r="M807">
        <v>12.91</v>
      </c>
    </row>
    <row r="808" spans="1:13" x14ac:dyDescent="0.2">
      <c r="A808" s="239"/>
      <c r="B808" s="195"/>
      <c r="C808" s="195"/>
      <c r="D808" s="195"/>
      <c r="E808" s="195" t="s">
        <v>3847</v>
      </c>
      <c r="F808" s="196">
        <v>37.47</v>
      </c>
      <c r="G808" s="195" t="s">
        <v>3848</v>
      </c>
      <c r="H808" s="196">
        <v>0</v>
      </c>
      <c r="I808" s="196">
        <v>37.47</v>
      </c>
      <c r="J808" s="220"/>
      <c r="M808">
        <v>37.47</v>
      </c>
    </row>
    <row r="809" spans="1:13" ht="25.5" x14ac:dyDescent="0.2">
      <c r="A809" s="239"/>
      <c r="B809" s="195"/>
      <c r="C809" s="195"/>
      <c r="D809" s="195"/>
      <c r="E809" s="195" t="s">
        <v>3849</v>
      </c>
      <c r="F809" s="196">
        <v>0</v>
      </c>
      <c r="G809" s="195"/>
      <c r="H809" s="195" t="s">
        <v>3850</v>
      </c>
      <c r="I809" s="196">
        <v>37.47</v>
      </c>
      <c r="J809" s="220"/>
      <c r="M809">
        <v>37.47</v>
      </c>
    </row>
    <row r="810" spans="1:13" ht="30" customHeight="1" x14ac:dyDescent="0.2">
      <c r="A810" s="240"/>
      <c r="B810" s="197"/>
      <c r="C810" s="197"/>
      <c r="D810" s="197"/>
      <c r="E810" s="197"/>
      <c r="F810" s="197"/>
      <c r="G810" s="197" t="s">
        <v>3851</v>
      </c>
      <c r="H810" s="198">
        <v>46.83</v>
      </c>
      <c r="I810" s="199">
        <v>1754.72</v>
      </c>
      <c r="J810" s="220"/>
      <c r="M810">
        <v>1754.72</v>
      </c>
    </row>
    <row r="811" spans="1:13" ht="0.95" customHeight="1" x14ac:dyDescent="0.2">
      <c r="A811" s="237"/>
      <c r="B811" s="185"/>
      <c r="C811" s="185"/>
      <c r="D811" s="185"/>
      <c r="E811" s="185"/>
      <c r="F811" s="185"/>
      <c r="G811" s="185"/>
      <c r="H811" s="185"/>
      <c r="I811" s="185"/>
      <c r="J811" s="220"/>
    </row>
    <row r="812" spans="1:13" ht="18" customHeight="1" x14ac:dyDescent="0.2">
      <c r="A812" s="236" t="s">
        <v>273</v>
      </c>
      <c r="B812" s="183" t="s">
        <v>2</v>
      </c>
      <c r="C812" s="182" t="s">
        <v>3</v>
      </c>
      <c r="D812" s="182" t="s">
        <v>4</v>
      </c>
      <c r="E812" s="419" t="s">
        <v>2100</v>
      </c>
      <c r="F812" s="419"/>
      <c r="G812" s="184" t="s">
        <v>5</v>
      </c>
      <c r="H812" s="183" t="s">
        <v>6</v>
      </c>
      <c r="I812" s="183" t="s">
        <v>7</v>
      </c>
      <c r="J812" s="218" t="s">
        <v>8</v>
      </c>
      <c r="K812" s="229">
        <f>J814+J815</f>
        <v>3.4299999999999997</v>
      </c>
      <c r="L812" s="229">
        <v>0</v>
      </c>
      <c r="M812" t="s">
        <v>7</v>
      </c>
    </row>
    <row r="813" spans="1:13" ht="26.1" customHeight="1" x14ac:dyDescent="0.2">
      <c r="A813" s="237" t="s">
        <v>2125</v>
      </c>
      <c r="B813" s="186" t="s">
        <v>153</v>
      </c>
      <c r="C813" s="185" t="s">
        <v>15</v>
      </c>
      <c r="D813" s="185" t="s">
        <v>274</v>
      </c>
      <c r="E813" s="425">
        <v>2</v>
      </c>
      <c r="F813" s="425"/>
      <c r="G813" s="187" t="s">
        <v>17</v>
      </c>
      <c r="H813" s="188">
        <v>1</v>
      </c>
      <c r="I813" s="189">
        <f>(M813*$M$13)</f>
        <v>3.4408000000000003</v>
      </c>
      <c r="J813" s="231">
        <f>TRUNC(I813*H813,2)</f>
        <v>3.44</v>
      </c>
      <c r="M813">
        <v>3.74</v>
      </c>
    </row>
    <row r="814" spans="1:13" ht="24" customHeight="1" x14ac:dyDescent="0.2">
      <c r="A814" s="238" t="s">
        <v>2126</v>
      </c>
      <c r="B814" s="191" t="s">
        <v>2152</v>
      </c>
      <c r="C814" s="190" t="s">
        <v>15</v>
      </c>
      <c r="D814" s="190" t="s">
        <v>2153</v>
      </c>
      <c r="E814" s="426" t="s">
        <v>2129</v>
      </c>
      <c r="F814" s="426"/>
      <c r="G814" s="192" t="s">
        <v>39</v>
      </c>
      <c r="H814" s="193">
        <v>2.5000000000000001E-2</v>
      </c>
      <c r="I814" s="189">
        <f>(M814*$M$13)</f>
        <v>19.136000000000003</v>
      </c>
      <c r="J814" s="219">
        <f>TRUNC(I814*H814,2)</f>
        <v>0.47</v>
      </c>
      <c r="M814">
        <v>20.8</v>
      </c>
    </row>
    <row r="815" spans="1:13" ht="24" customHeight="1" x14ac:dyDescent="0.2">
      <c r="A815" s="238" t="s">
        <v>2126</v>
      </c>
      <c r="B815" s="191" t="s">
        <v>2156</v>
      </c>
      <c r="C815" s="190" t="s">
        <v>15</v>
      </c>
      <c r="D815" s="190" t="s">
        <v>2157</v>
      </c>
      <c r="E815" s="426" t="s">
        <v>2129</v>
      </c>
      <c r="F815" s="426"/>
      <c r="G815" s="192" t="s">
        <v>39</v>
      </c>
      <c r="H815" s="193">
        <v>0.25</v>
      </c>
      <c r="I815" s="189">
        <f>(M815*$M$13)</f>
        <v>11.8772</v>
      </c>
      <c r="J815" s="219">
        <f>TRUNC(I815*H815,2)</f>
        <v>2.96</v>
      </c>
      <c r="M815">
        <v>12.91</v>
      </c>
    </row>
    <row r="816" spans="1:13" x14ac:dyDescent="0.2">
      <c r="A816" s="239"/>
      <c r="B816" s="195"/>
      <c r="C816" s="195"/>
      <c r="D816" s="195"/>
      <c r="E816" s="195" t="s">
        <v>3847</v>
      </c>
      <c r="F816" s="196">
        <v>3.74</v>
      </c>
      <c r="G816" s="195" t="s">
        <v>3848</v>
      </c>
      <c r="H816" s="196">
        <v>0</v>
      </c>
      <c r="I816" s="196">
        <v>3.74</v>
      </c>
      <c r="J816" s="220"/>
      <c r="M816">
        <v>3.74</v>
      </c>
    </row>
    <row r="817" spans="1:13" ht="25.5" x14ac:dyDescent="0.2">
      <c r="A817" s="239"/>
      <c r="B817" s="195"/>
      <c r="C817" s="195"/>
      <c r="D817" s="195"/>
      <c r="E817" s="195" t="s">
        <v>3849</v>
      </c>
      <c r="F817" s="196">
        <v>0</v>
      </c>
      <c r="G817" s="195"/>
      <c r="H817" s="195" t="s">
        <v>3850</v>
      </c>
      <c r="I817" s="196">
        <v>3.74</v>
      </c>
      <c r="J817" s="220"/>
      <c r="M817">
        <v>3.74</v>
      </c>
    </row>
    <row r="818" spans="1:13" ht="30" customHeight="1" x14ac:dyDescent="0.2">
      <c r="A818" s="240"/>
      <c r="B818" s="197"/>
      <c r="C818" s="197"/>
      <c r="D818" s="197"/>
      <c r="E818" s="197"/>
      <c r="F818" s="197"/>
      <c r="G818" s="197" t="s">
        <v>3851</v>
      </c>
      <c r="H818" s="198">
        <v>597.94000000000005</v>
      </c>
      <c r="I818" s="199">
        <v>2236.29</v>
      </c>
      <c r="J818" s="220"/>
      <c r="M818">
        <v>2236.29</v>
      </c>
    </row>
    <row r="819" spans="1:13" ht="0.95" customHeight="1" x14ac:dyDescent="0.2">
      <c r="A819" s="237"/>
      <c r="B819" s="185"/>
      <c r="C819" s="185"/>
      <c r="D819" s="185"/>
      <c r="E819" s="185"/>
      <c r="F819" s="185"/>
      <c r="G819" s="185"/>
      <c r="H819" s="185"/>
      <c r="I819" s="185"/>
      <c r="J819" s="220"/>
    </row>
    <row r="820" spans="1:13" ht="18" customHeight="1" x14ac:dyDescent="0.2">
      <c r="A820" s="236" t="s">
        <v>275</v>
      </c>
      <c r="B820" s="183" t="s">
        <v>2</v>
      </c>
      <c r="C820" s="182" t="s">
        <v>3</v>
      </c>
      <c r="D820" s="182" t="s">
        <v>4</v>
      </c>
      <c r="E820" s="419" t="s">
        <v>2100</v>
      </c>
      <c r="F820" s="419"/>
      <c r="G820" s="184" t="s">
        <v>5</v>
      </c>
      <c r="H820" s="183" t="s">
        <v>6</v>
      </c>
      <c r="I820" s="183" t="s">
        <v>7</v>
      </c>
      <c r="J820" s="218" t="s">
        <v>8</v>
      </c>
      <c r="K820" s="229">
        <f>J822+J823</f>
        <v>6.88</v>
      </c>
      <c r="L820" s="229">
        <v>0</v>
      </c>
      <c r="M820" t="s">
        <v>7</v>
      </c>
    </row>
    <row r="821" spans="1:13" ht="26.1" customHeight="1" x14ac:dyDescent="0.2">
      <c r="A821" s="237" t="s">
        <v>2125</v>
      </c>
      <c r="B821" s="186" t="s">
        <v>276</v>
      </c>
      <c r="C821" s="185" t="s">
        <v>15</v>
      </c>
      <c r="D821" s="185" t="s">
        <v>277</v>
      </c>
      <c r="E821" s="425">
        <v>2</v>
      </c>
      <c r="F821" s="425"/>
      <c r="G821" s="187" t="s">
        <v>17</v>
      </c>
      <c r="H821" s="188">
        <v>1</v>
      </c>
      <c r="I821" s="189">
        <f>(M821*$M$13)</f>
        <v>6.8908000000000005</v>
      </c>
      <c r="J821" s="231">
        <f>TRUNC(I821*H821,2)</f>
        <v>6.89</v>
      </c>
      <c r="M821">
        <v>7.49</v>
      </c>
    </row>
    <row r="822" spans="1:13" ht="24" customHeight="1" x14ac:dyDescent="0.2">
      <c r="A822" s="238" t="s">
        <v>2126</v>
      </c>
      <c r="B822" s="191" t="s">
        <v>2152</v>
      </c>
      <c r="C822" s="190" t="s">
        <v>15</v>
      </c>
      <c r="D822" s="190" t="s">
        <v>2153</v>
      </c>
      <c r="E822" s="426" t="s">
        <v>2129</v>
      </c>
      <c r="F822" s="426"/>
      <c r="G822" s="192" t="s">
        <v>39</v>
      </c>
      <c r="H822" s="193">
        <v>0.05</v>
      </c>
      <c r="I822" s="189">
        <f>(M822*$M$13)</f>
        <v>19.136000000000003</v>
      </c>
      <c r="J822" s="219">
        <f>TRUNC(I822*H822,2)</f>
        <v>0.95</v>
      </c>
      <c r="M822">
        <v>20.8</v>
      </c>
    </row>
    <row r="823" spans="1:13" ht="24" customHeight="1" x14ac:dyDescent="0.2">
      <c r="A823" s="238" t="s">
        <v>2126</v>
      </c>
      <c r="B823" s="191" t="s">
        <v>2156</v>
      </c>
      <c r="C823" s="190" t="s">
        <v>15</v>
      </c>
      <c r="D823" s="190" t="s">
        <v>2157</v>
      </c>
      <c r="E823" s="426" t="s">
        <v>2129</v>
      </c>
      <c r="F823" s="426"/>
      <c r="G823" s="192" t="s">
        <v>39</v>
      </c>
      <c r="H823" s="193">
        <v>0.5</v>
      </c>
      <c r="I823" s="189">
        <f>(M823*$M$13)</f>
        <v>11.8772</v>
      </c>
      <c r="J823" s="219">
        <f>TRUNC(I823*H823,2)</f>
        <v>5.93</v>
      </c>
      <c r="M823">
        <v>12.91</v>
      </c>
    </row>
    <row r="824" spans="1:13" x14ac:dyDescent="0.2">
      <c r="A824" s="239"/>
      <c r="B824" s="195"/>
      <c r="C824" s="195"/>
      <c r="D824" s="195"/>
      <c r="E824" s="195" t="s">
        <v>3847</v>
      </c>
      <c r="F824" s="196">
        <v>7.49</v>
      </c>
      <c r="G824" s="195" t="s">
        <v>3848</v>
      </c>
      <c r="H824" s="196">
        <v>0</v>
      </c>
      <c r="I824" s="196">
        <v>7.49</v>
      </c>
      <c r="J824" s="220"/>
      <c r="M824">
        <v>7.49</v>
      </c>
    </row>
    <row r="825" spans="1:13" ht="25.5" x14ac:dyDescent="0.2">
      <c r="A825" s="239"/>
      <c r="B825" s="195"/>
      <c r="C825" s="195"/>
      <c r="D825" s="195"/>
      <c r="E825" s="195" t="s">
        <v>3849</v>
      </c>
      <c r="F825" s="196">
        <v>0</v>
      </c>
      <c r="G825" s="195"/>
      <c r="H825" s="195" t="s">
        <v>3850</v>
      </c>
      <c r="I825" s="196">
        <v>7.49</v>
      </c>
      <c r="J825" s="220"/>
      <c r="M825">
        <v>7.49</v>
      </c>
    </row>
    <row r="826" spans="1:13" ht="30" customHeight="1" x14ac:dyDescent="0.2">
      <c r="A826" s="240"/>
      <c r="B826" s="197"/>
      <c r="C826" s="197"/>
      <c r="D826" s="197"/>
      <c r="E826" s="197"/>
      <c r="F826" s="197"/>
      <c r="G826" s="197" t="s">
        <v>3851</v>
      </c>
      <c r="H826" s="198">
        <v>1.8</v>
      </c>
      <c r="I826" s="199">
        <v>13.48</v>
      </c>
      <c r="J826" s="220"/>
      <c r="M826">
        <v>13.48</v>
      </c>
    </row>
    <row r="827" spans="1:13" ht="0.95" customHeight="1" x14ac:dyDescent="0.2">
      <c r="A827" s="237"/>
      <c r="B827" s="185"/>
      <c r="C827" s="185"/>
      <c r="D827" s="185"/>
      <c r="E827" s="185"/>
      <c r="F827" s="185"/>
      <c r="G827" s="185"/>
      <c r="H827" s="185"/>
      <c r="I827" s="185"/>
      <c r="J827" s="220"/>
    </row>
    <row r="828" spans="1:13" ht="18" customHeight="1" x14ac:dyDescent="0.2">
      <c r="A828" s="236" t="s">
        <v>278</v>
      </c>
      <c r="B828" s="183" t="s">
        <v>2</v>
      </c>
      <c r="C828" s="182" t="s">
        <v>3</v>
      </c>
      <c r="D828" s="182" t="s">
        <v>4</v>
      </c>
      <c r="E828" s="419" t="s">
        <v>2100</v>
      </c>
      <c r="F828" s="419"/>
      <c r="G828" s="184" t="s">
        <v>5</v>
      </c>
      <c r="H828" s="183" t="s">
        <v>6</v>
      </c>
      <c r="I828" s="183" t="s">
        <v>7</v>
      </c>
      <c r="J828" s="218" t="s">
        <v>8</v>
      </c>
      <c r="K828" s="229">
        <f>J830+J831</f>
        <v>6.39</v>
      </c>
      <c r="L828" s="229">
        <v>0</v>
      </c>
      <c r="M828" t="s">
        <v>7</v>
      </c>
    </row>
    <row r="829" spans="1:13" ht="26.1" customHeight="1" x14ac:dyDescent="0.2">
      <c r="A829" s="237" t="s">
        <v>2125</v>
      </c>
      <c r="B829" s="186" t="s">
        <v>158</v>
      </c>
      <c r="C829" s="185" t="s">
        <v>26</v>
      </c>
      <c r="D829" s="185" t="s">
        <v>279</v>
      </c>
      <c r="E829" s="425" t="s">
        <v>2120</v>
      </c>
      <c r="F829" s="425"/>
      <c r="G829" s="187" t="s">
        <v>17</v>
      </c>
      <c r="H829" s="188">
        <v>1</v>
      </c>
      <c r="I829" s="189">
        <f>(M829*$M$13)</f>
        <v>6.4032</v>
      </c>
      <c r="J829" s="231">
        <f>TRUNC(I829*H829,2)</f>
        <v>6.4</v>
      </c>
      <c r="M829">
        <v>6.96</v>
      </c>
    </row>
    <row r="830" spans="1:13" ht="26.1" customHeight="1" x14ac:dyDescent="0.2">
      <c r="A830" s="241" t="s">
        <v>2395</v>
      </c>
      <c r="B830" s="201" t="s">
        <v>2444</v>
      </c>
      <c r="C830" s="200" t="s">
        <v>26</v>
      </c>
      <c r="D830" s="200" t="s">
        <v>2445</v>
      </c>
      <c r="E830" s="427" t="s">
        <v>2123</v>
      </c>
      <c r="F830" s="427"/>
      <c r="G830" s="202" t="s">
        <v>32</v>
      </c>
      <c r="H830" s="203">
        <v>0.1186</v>
      </c>
      <c r="I830" s="189">
        <f>(M830*$M$13)</f>
        <v>19.715600000000002</v>
      </c>
      <c r="J830" s="219">
        <f>TRUNC(I830*H830,2)</f>
        <v>2.33</v>
      </c>
      <c r="M830">
        <v>21.43</v>
      </c>
    </row>
    <row r="831" spans="1:13" ht="24" customHeight="1" x14ac:dyDescent="0.2">
      <c r="A831" s="241" t="s">
        <v>2395</v>
      </c>
      <c r="B831" s="201" t="s">
        <v>2446</v>
      </c>
      <c r="C831" s="200" t="s">
        <v>26</v>
      </c>
      <c r="D831" s="200" t="s">
        <v>2447</v>
      </c>
      <c r="E831" s="427" t="s">
        <v>2123</v>
      </c>
      <c r="F831" s="427"/>
      <c r="G831" s="202" t="s">
        <v>32</v>
      </c>
      <c r="H831" s="203">
        <v>0.2329</v>
      </c>
      <c r="I831" s="189">
        <f>(M831*$M$13)</f>
        <v>17.461600000000001</v>
      </c>
      <c r="J831" s="219">
        <f>TRUNC(I831*H831,2)</f>
        <v>4.0599999999999996</v>
      </c>
      <c r="M831">
        <v>18.98</v>
      </c>
    </row>
    <row r="832" spans="1:13" x14ac:dyDescent="0.2">
      <c r="A832" s="239"/>
      <c r="B832" s="195"/>
      <c r="C832" s="195"/>
      <c r="D832" s="195"/>
      <c r="E832" s="195" t="s">
        <v>3847</v>
      </c>
      <c r="F832" s="196">
        <v>5.01</v>
      </c>
      <c r="G832" s="195" t="s">
        <v>3848</v>
      </c>
      <c r="H832" s="196">
        <v>0</v>
      </c>
      <c r="I832" s="196">
        <v>5.01</v>
      </c>
      <c r="J832" s="220"/>
      <c r="M832">
        <v>5.01</v>
      </c>
    </row>
    <row r="833" spans="1:13" ht="25.5" x14ac:dyDescent="0.2">
      <c r="A833" s="239"/>
      <c r="B833" s="195"/>
      <c r="C833" s="195"/>
      <c r="D833" s="195"/>
      <c r="E833" s="195" t="s">
        <v>3849</v>
      </c>
      <c r="F833" s="196">
        <v>0</v>
      </c>
      <c r="G833" s="195"/>
      <c r="H833" s="195" t="s">
        <v>3850</v>
      </c>
      <c r="I833" s="196">
        <v>6.96</v>
      </c>
      <c r="J833" s="220"/>
      <c r="M833">
        <v>6.96</v>
      </c>
    </row>
    <row r="834" spans="1:13" ht="30" customHeight="1" x14ac:dyDescent="0.2">
      <c r="A834" s="240"/>
      <c r="B834" s="197"/>
      <c r="C834" s="197"/>
      <c r="D834" s="197"/>
      <c r="E834" s="197"/>
      <c r="F834" s="197"/>
      <c r="G834" s="197" t="s">
        <v>3851</v>
      </c>
      <c r="H834" s="198">
        <v>35.25</v>
      </c>
      <c r="I834" s="199">
        <v>245.34</v>
      </c>
      <c r="J834" s="220"/>
      <c r="M834">
        <v>245.34</v>
      </c>
    </row>
    <row r="835" spans="1:13" ht="0.95" customHeight="1" x14ac:dyDescent="0.2">
      <c r="A835" s="237"/>
      <c r="B835" s="185"/>
      <c r="C835" s="185"/>
      <c r="D835" s="185"/>
      <c r="E835" s="185"/>
      <c r="F835" s="185"/>
      <c r="G835" s="185"/>
      <c r="H835" s="185"/>
      <c r="I835" s="185"/>
      <c r="J835" s="220"/>
    </row>
    <row r="836" spans="1:13" ht="18" customHeight="1" x14ac:dyDescent="0.2">
      <c r="A836" s="236" t="s">
        <v>280</v>
      </c>
      <c r="B836" s="183" t="s">
        <v>2</v>
      </c>
      <c r="C836" s="182" t="s">
        <v>3</v>
      </c>
      <c r="D836" s="182" t="s">
        <v>4</v>
      </c>
      <c r="E836" s="419" t="s">
        <v>2100</v>
      </c>
      <c r="F836" s="419"/>
      <c r="G836" s="184" t="s">
        <v>5</v>
      </c>
      <c r="H836" s="183" t="s">
        <v>6</v>
      </c>
      <c r="I836" s="183" t="s">
        <v>7</v>
      </c>
      <c r="J836" s="218" t="s">
        <v>8</v>
      </c>
      <c r="K836" s="229">
        <f>J838+J839</f>
        <v>4.75</v>
      </c>
      <c r="L836" s="229">
        <v>0</v>
      </c>
      <c r="M836" t="s">
        <v>7</v>
      </c>
    </row>
    <row r="837" spans="1:13" ht="24" customHeight="1" x14ac:dyDescent="0.2">
      <c r="A837" s="237" t="s">
        <v>2125</v>
      </c>
      <c r="B837" s="186" t="s">
        <v>265</v>
      </c>
      <c r="C837" s="185" t="s">
        <v>15</v>
      </c>
      <c r="D837" s="185" t="s">
        <v>266</v>
      </c>
      <c r="E837" s="425">
        <v>26</v>
      </c>
      <c r="F837" s="425"/>
      <c r="G837" s="187" t="s">
        <v>17</v>
      </c>
      <c r="H837" s="188">
        <v>1</v>
      </c>
      <c r="I837" s="189">
        <f>(M837*$M$13)</f>
        <v>4.7472000000000003</v>
      </c>
      <c r="J837" s="231">
        <f>TRUNC(I837*H837,2)</f>
        <v>4.74</v>
      </c>
      <c r="M837">
        <v>5.16</v>
      </c>
    </row>
    <row r="838" spans="1:13" ht="24" customHeight="1" x14ac:dyDescent="0.2">
      <c r="A838" s="238" t="s">
        <v>2126</v>
      </c>
      <c r="B838" s="191" t="s">
        <v>2156</v>
      </c>
      <c r="C838" s="190" t="s">
        <v>15</v>
      </c>
      <c r="D838" s="190" t="s">
        <v>2157</v>
      </c>
      <c r="E838" s="426" t="s">
        <v>2129</v>
      </c>
      <c r="F838" s="426"/>
      <c r="G838" s="192" t="s">
        <v>39</v>
      </c>
      <c r="H838" s="193">
        <v>0.4</v>
      </c>
      <c r="I838" s="189">
        <f>(M838*$M$13)</f>
        <v>11.8772</v>
      </c>
      <c r="J838" s="219">
        <f>TRUNC(I838*H838,2)</f>
        <v>4.75</v>
      </c>
      <c r="M838">
        <v>12.91</v>
      </c>
    </row>
    <row r="839" spans="1:13" x14ac:dyDescent="0.2">
      <c r="A839" s="239"/>
      <c r="B839" s="195"/>
      <c r="C839" s="195"/>
      <c r="D839" s="195"/>
      <c r="E839" s="195" t="s">
        <v>3847</v>
      </c>
      <c r="F839" s="196">
        <v>5.16</v>
      </c>
      <c r="G839" s="195" t="s">
        <v>3848</v>
      </c>
      <c r="H839" s="196">
        <v>0</v>
      </c>
      <c r="I839" s="196">
        <v>5.16</v>
      </c>
      <c r="J839" s="220"/>
      <c r="M839">
        <v>5.16</v>
      </c>
    </row>
    <row r="840" spans="1:13" ht="25.5" x14ac:dyDescent="0.2">
      <c r="A840" s="239"/>
      <c r="B840" s="195"/>
      <c r="C840" s="195"/>
      <c r="D840" s="195"/>
      <c r="E840" s="195" t="s">
        <v>3849</v>
      </c>
      <c r="F840" s="196">
        <v>0</v>
      </c>
      <c r="G840" s="195"/>
      <c r="H840" s="195" t="s">
        <v>3850</v>
      </c>
      <c r="I840" s="196">
        <v>5.16</v>
      </c>
      <c r="J840" s="220"/>
      <c r="M840">
        <v>5.16</v>
      </c>
    </row>
    <row r="841" spans="1:13" ht="30" customHeight="1" x14ac:dyDescent="0.2">
      <c r="A841" s="240"/>
      <c r="B841" s="197"/>
      <c r="C841" s="197"/>
      <c r="D841" s="197"/>
      <c r="E841" s="197"/>
      <c r="F841" s="197"/>
      <c r="G841" s="197" t="s">
        <v>3851</v>
      </c>
      <c r="H841" s="198">
        <v>1285.69</v>
      </c>
      <c r="I841" s="199">
        <v>6634.16</v>
      </c>
      <c r="J841" s="220"/>
      <c r="M841">
        <v>6634.16</v>
      </c>
    </row>
    <row r="842" spans="1:13" ht="0.95" customHeight="1" x14ac:dyDescent="0.2">
      <c r="A842" s="237"/>
      <c r="B842" s="185"/>
      <c r="C842" s="185"/>
      <c r="D842" s="185"/>
      <c r="E842" s="185"/>
      <c r="F842" s="185"/>
      <c r="G842" s="185"/>
      <c r="H842" s="185"/>
      <c r="I842" s="185"/>
      <c r="J842" s="220"/>
    </row>
    <row r="843" spans="1:13" ht="18" customHeight="1" x14ac:dyDescent="0.2">
      <c r="A843" s="236" t="s">
        <v>281</v>
      </c>
      <c r="B843" s="183" t="s">
        <v>2</v>
      </c>
      <c r="C843" s="182" t="s">
        <v>3</v>
      </c>
      <c r="D843" s="182" t="s">
        <v>4</v>
      </c>
      <c r="E843" s="419" t="s">
        <v>2100</v>
      </c>
      <c r="F843" s="419"/>
      <c r="G843" s="184" t="s">
        <v>5</v>
      </c>
      <c r="H843" s="183" t="s">
        <v>6</v>
      </c>
      <c r="I843" s="183" t="s">
        <v>7</v>
      </c>
      <c r="J843" s="218" t="s">
        <v>8</v>
      </c>
      <c r="K843" s="229">
        <f>J845</f>
        <v>5.93</v>
      </c>
      <c r="L843" s="229">
        <f>J846</f>
        <v>1.94</v>
      </c>
      <c r="M843" t="s">
        <v>7</v>
      </c>
    </row>
    <row r="844" spans="1:13" ht="24" customHeight="1" x14ac:dyDescent="0.2">
      <c r="A844" s="237" t="s">
        <v>2125</v>
      </c>
      <c r="B844" s="186" t="s">
        <v>282</v>
      </c>
      <c r="C844" s="185" t="s">
        <v>15</v>
      </c>
      <c r="D844" s="185" t="s">
        <v>283</v>
      </c>
      <c r="E844" s="425">
        <v>26</v>
      </c>
      <c r="F844" s="425"/>
      <c r="G844" s="187" t="s">
        <v>17</v>
      </c>
      <c r="H844" s="188">
        <v>1</v>
      </c>
      <c r="I844" s="189">
        <f>(M844*$M$13)</f>
        <v>7.8752000000000004</v>
      </c>
      <c r="J844" s="231">
        <f>TRUNC(I844*H844,2)</f>
        <v>7.87</v>
      </c>
      <c r="M844">
        <v>8.56</v>
      </c>
    </row>
    <row r="845" spans="1:13" ht="24" customHeight="1" x14ac:dyDescent="0.2">
      <c r="A845" s="238" t="s">
        <v>2126</v>
      </c>
      <c r="B845" s="191" t="s">
        <v>2156</v>
      </c>
      <c r="C845" s="190" t="s">
        <v>15</v>
      </c>
      <c r="D845" s="190" t="s">
        <v>2157</v>
      </c>
      <c r="E845" s="426" t="s">
        <v>2129</v>
      </c>
      <c r="F845" s="426"/>
      <c r="G845" s="192" t="s">
        <v>39</v>
      </c>
      <c r="H845" s="193">
        <v>0.5</v>
      </c>
      <c r="I845" s="189">
        <f>(M845*$M$13)</f>
        <v>11.8772</v>
      </c>
      <c r="J845" s="219">
        <f>TRUNC(I845*H845,2)</f>
        <v>5.93</v>
      </c>
      <c r="M845">
        <v>12.91</v>
      </c>
    </row>
    <row r="846" spans="1:13" ht="24" customHeight="1" x14ac:dyDescent="0.2">
      <c r="A846" s="238" t="s">
        <v>2126</v>
      </c>
      <c r="B846" s="191" t="s">
        <v>2262</v>
      </c>
      <c r="C846" s="190" t="s">
        <v>15</v>
      </c>
      <c r="D846" s="190" t="s">
        <v>2263</v>
      </c>
      <c r="E846" s="426" t="s">
        <v>2119</v>
      </c>
      <c r="F846" s="426"/>
      <c r="G846" s="192" t="s">
        <v>2192</v>
      </c>
      <c r="H846" s="193">
        <v>0.1</v>
      </c>
      <c r="I846" s="189">
        <f>(M846*$M$13)</f>
        <v>19.494800000000001</v>
      </c>
      <c r="J846" s="219">
        <f>TRUNC(I846*H846,2)</f>
        <v>1.94</v>
      </c>
      <c r="M846">
        <v>21.19</v>
      </c>
    </row>
    <row r="847" spans="1:13" x14ac:dyDescent="0.2">
      <c r="A847" s="239"/>
      <c r="B847" s="195"/>
      <c r="C847" s="195"/>
      <c r="D847" s="195"/>
      <c r="E847" s="195" t="s">
        <v>3847</v>
      </c>
      <c r="F847" s="196">
        <v>6.45</v>
      </c>
      <c r="G847" s="195" t="s">
        <v>3848</v>
      </c>
      <c r="H847" s="196">
        <v>0</v>
      </c>
      <c r="I847" s="196">
        <v>6.45</v>
      </c>
      <c r="J847" s="220"/>
      <c r="M847">
        <v>6.45</v>
      </c>
    </row>
    <row r="848" spans="1:13" ht="25.5" x14ac:dyDescent="0.2">
      <c r="A848" s="239"/>
      <c r="B848" s="195"/>
      <c r="C848" s="195"/>
      <c r="D848" s="195"/>
      <c r="E848" s="195" t="s">
        <v>3849</v>
      </c>
      <c r="F848" s="196">
        <v>0</v>
      </c>
      <c r="G848" s="195"/>
      <c r="H848" s="195" t="s">
        <v>3850</v>
      </c>
      <c r="I848" s="196">
        <v>8.56</v>
      </c>
      <c r="J848" s="220"/>
      <c r="M848">
        <v>8.56</v>
      </c>
    </row>
    <row r="849" spans="1:13" ht="30" customHeight="1" x14ac:dyDescent="0.2">
      <c r="A849" s="240"/>
      <c r="B849" s="197"/>
      <c r="C849" s="197"/>
      <c r="D849" s="197"/>
      <c r="E849" s="197"/>
      <c r="F849" s="197"/>
      <c r="G849" s="197" t="s">
        <v>3851</v>
      </c>
      <c r="H849" s="198">
        <v>398.7</v>
      </c>
      <c r="I849" s="199">
        <v>3412.87</v>
      </c>
      <c r="J849" s="220"/>
      <c r="M849">
        <v>3412.87</v>
      </c>
    </row>
    <row r="850" spans="1:13" ht="0.95" customHeight="1" x14ac:dyDescent="0.2">
      <c r="A850" s="237"/>
      <c r="B850" s="185"/>
      <c r="C850" s="185"/>
      <c r="D850" s="185"/>
      <c r="E850" s="185"/>
      <c r="F850" s="185"/>
      <c r="G850" s="185"/>
      <c r="H850" s="185"/>
      <c r="I850" s="185"/>
      <c r="J850" s="220"/>
    </row>
    <row r="851" spans="1:13" ht="24" customHeight="1" x14ac:dyDescent="0.2">
      <c r="A851" s="242" t="s">
        <v>284</v>
      </c>
      <c r="B851" s="24"/>
      <c r="C851" s="24"/>
      <c r="D851" s="23" t="s">
        <v>161</v>
      </c>
      <c r="E851" s="24"/>
      <c r="F851" s="428"/>
      <c r="G851" s="428"/>
      <c r="H851" s="24"/>
      <c r="I851" s="24"/>
      <c r="J851" s="210"/>
    </row>
    <row r="852" spans="1:13" ht="18" customHeight="1" x14ac:dyDescent="0.2">
      <c r="A852" s="236" t="s">
        <v>285</v>
      </c>
      <c r="B852" s="183" t="s">
        <v>2</v>
      </c>
      <c r="C852" s="182" t="s">
        <v>3</v>
      </c>
      <c r="D852" s="182" t="s">
        <v>4</v>
      </c>
      <c r="E852" s="419" t="s">
        <v>2100</v>
      </c>
      <c r="F852" s="419"/>
      <c r="G852" s="184" t="s">
        <v>5</v>
      </c>
      <c r="H852" s="183" t="s">
        <v>6</v>
      </c>
      <c r="I852" s="183" t="s">
        <v>7</v>
      </c>
      <c r="J852" s="218" t="s">
        <v>8</v>
      </c>
      <c r="K852" s="229">
        <f>J854+J855</f>
        <v>4.75</v>
      </c>
      <c r="L852" s="229">
        <v>0</v>
      </c>
      <c r="M852" t="s">
        <v>7</v>
      </c>
    </row>
    <row r="853" spans="1:13" ht="24" customHeight="1" x14ac:dyDescent="0.2">
      <c r="A853" s="237" t="s">
        <v>2125</v>
      </c>
      <c r="B853" s="186" t="s">
        <v>265</v>
      </c>
      <c r="C853" s="185" t="s">
        <v>15</v>
      </c>
      <c r="D853" s="185" t="s">
        <v>266</v>
      </c>
      <c r="E853" s="425">
        <v>26</v>
      </c>
      <c r="F853" s="425"/>
      <c r="G853" s="187" t="s">
        <v>17</v>
      </c>
      <c r="H853" s="188">
        <v>1</v>
      </c>
      <c r="I853" s="189">
        <f>(M853*$M$13)</f>
        <v>4.7472000000000003</v>
      </c>
      <c r="J853" s="231">
        <f>TRUNC(I853*H853,2)</f>
        <v>4.74</v>
      </c>
      <c r="M853">
        <v>5.16</v>
      </c>
    </row>
    <row r="854" spans="1:13" ht="24" customHeight="1" x14ac:dyDescent="0.2">
      <c r="A854" s="238" t="s">
        <v>2126</v>
      </c>
      <c r="B854" s="191" t="s">
        <v>2156</v>
      </c>
      <c r="C854" s="190" t="s">
        <v>15</v>
      </c>
      <c r="D854" s="190" t="s">
        <v>2157</v>
      </c>
      <c r="E854" s="426" t="s">
        <v>2129</v>
      </c>
      <c r="F854" s="426"/>
      <c r="G854" s="192" t="s">
        <v>39</v>
      </c>
      <c r="H854" s="193">
        <v>0.4</v>
      </c>
      <c r="I854" s="189">
        <f>(M854*$M$13)</f>
        <v>11.8772</v>
      </c>
      <c r="J854" s="219">
        <f>TRUNC(I854*H854,2)</f>
        <v>4.75</v>
      </c>
      <c r="M854">
        <v>12.91</v>
      </c>
    </row>
    <row r="855" spans="1:13" x14ac:dyDescent="0.2">
      <c r="A855" s="239"/>
      <c r="B855" s="195"/>
      <c r="C855" s="195"/>
      <c r="D855" s="195"/>
      <c r="E855" s="195" t="s">
        <v>3847</v>
      </c>
      <c r="F855" s="196">
        <v>5.16</v>
      </c>
      <c r="G855" s="195" t="s">
        <v>3848</v>
      </c>
      <c r="H855" s="196">
        <v>0</v>
      </c>
      <c r="I855" s="196">
        <v>5.16</v>
      </c>
      <c r="J855" s="220"/>
      <c r="M855">
        <v>5.16</v>
      </c>
    </row>
    <row r="856" spans="1:13" ht="25.5" x14ac:dyDescent="0.2">
      <c r="A856" s="239"/>
      <c r="B856" s="195"/>
      <c r="C856" s="195"/>
      <c r="D856" s="195"/>
      <c r="E856" s="195" t="s">
        <v>3849</v>
      </c>
      <c r="F856" s="196">
        <v>0</v>
      </c>
      <c r="G856" s="195"/>
      <c r="H856" s="195" t="s">
        <v>3850</v>
      </c>
      <c r="I856" s="196">
        <v>5.16</v>
      </c>
      <c r="J856" s="220"/>
      <c r="M856">
        <v>5.16</v>
      </c>
    </row>
    <row r="857" spans="1:13" ht="30" customHeight="1" x14ac:dyDescent="0.2">
      <c r="A857" s="240"/>
      <c r="B857" s="197"/>
      <c r="C857" s="197"/>
      <c r="D857" s="197"/>
      <c r="E857" s="197"/>
      <c r="F857" s="197"/>
      <c r="G857" s="197" t="s">
        <v>3851</v>
      </c>
      <c r="H857" s="198">
        <v>1308.8800000000001</v>
      </c>
      <c r="I857" s="199">
        <v>6753.82</v>
      </c>
      <c r="J857" s="220"/>
      <c r="M857">
        <v>6753.82</v>
      </c>
    </row>
    <row r="858" spans="1:13" ht="0.95" customHeight="1" x14ac:dyDescent="0.2">
      <c r="A858" s="237"/>
      <c r="B858" s="185"/>
      <c r="C858" s="185"/>
      <c r="D858" s="185"/>
      <c r="E858" s="185"/>
      <c r="F858" s="185"/>
      <c r="G858" s="185"/>
      <c r="H858" s="185"/>
      <c r="I858" s="185"/>
      <c r="J858" s="220"/>
    </row>
    <row r="859" spans="1:13" ht="18" customHeight="1" x14ac:dyDescent="0.2">
      <c r="A859" s="236" t="s">
        <v>286</v>
      </c>
      <c r="B859" s="183" t="s">
        <v>2</v>
      </c>
      <c r="C859" s="182" t="s">
        <v>3</v>
      </c>
      <c r="D859" s="182" t="s">
        <v>4</v>
      </c>
      <c r="E859" s="419" t="s">
        <v>2100</v>
      </c>
      <c r="F859" s="419"/>
      <c r="G859" s="184" t="s">
        <v>5</v>
      </c>
      <c r="H859" s="183" t="s">
        <v>6</v>
      </c>
      <c r="I859" s="183" t="s">
        <v>7</v>
      </c>
      <c r="J859" s="218" t="s">
        <v>8</v>
      </c>
      <c r="K859" s="229">
        <f>J861+J862</f>
        <v>2.06</v>
      </c>
      <c r="L859" s="229">
        <v>0</v>
      </c>
      <c r="M859" t="s">
        <v>7</v>
      </c>
    </row>
    <row r="860" spans="1:13" ht="26.1" customHeight="1" x14ac:dyDescent="0.2">
      <c r="A860" s="237" t="s">
        <v>2125</v>
      </c>
      <c r="B860" s="186" t="s">
        <v>163</v>
      </c>
      <c r="C860" s="185" t="s">
        <v>15</v>
      </c>
      <c r="D860" s="185" t="s">
        <v>287</v>
      </c>
      <c r="E860" s="425">
        <v>2</v>
      </c>
      <c r="F860" s="425"/>
      <c r="G860" s="187" t="s">
        <v>17</v>
      </c>
      <c r="H860" s="188">
        <v>1</v>
      </c>
      <c r="I860" s="189">
        <f>(M860*$M$13)</f>
        <v>2.0608000000000004</v>
      </c>
      <c r="J860" s="231">
        <f>TRUNC(I860*H860,2)</f>
        <v>2.06</v>
      </c>
      <c r="M860">
        <v>2.2400000000000002</v>
      </c>
    </row>
    <row r="861" spans="1:13" ht="24" customHeight="1" x14ac:dyDescent="0.2">
      <c r="A861" s="238" t="s">
        <v>2126</v>
      </c>
      <c r="B861" s="191" t="s">
        <v>2152</v>
      </c>
      <c r="C861" s="190" t="s">
        <v>15</v>
      </c>
      <c r="D861" s="190" t="s">
        <v>2153</v>
      </c>
      <c r="E861" s="426" t="s">
        <v>2129</v>
      </c>
      <c r="F861" s="426"/>
      <c r="G861" s="192" t="s">
        <v>39</v>
      </c>
      <c r="H861" s="193">
        <v>1.4999999999999999E-2</v>
      </c>
      <c r="I861" s="189">
        <f>(M861*$M$13)</f>
        <v>19.136000000000003</v>
      </c>
      <c r="J861" s="219">
        <f>TRUNC(I861*H861,2)</f>
        <v>0.28000000000000003</v>
      </c>
      <c r="M861">
        <v>20.8</v>
      </c>
    </row>
    <row r="862" spans="1:13" ht="24" customHeight="1" x14ac:dyDescent="0.2">
      <c r="A862" s="238" t="s">
        <v>2126</v>
      </c>
      <c r="B862" s="191" t="s">
        <v>2156</v>
      </c>
      <c r="C862" s="190" t="s">
        <v>15</v>
      </c>
      <c r="D862" s="190" t="s">
        <v>2157</v>
      </c>
      <c r="E862" s="426" t="s">
        <v>2129</v>
      </c>
      <c r="F862" s="426"/>
      <c r="G862" s="192" t="s">
        <v>39</v>
      </c>
      <c r="H862" s="193">
        <v>0.15</v>
      </c>
      <c r="I862" s="189">
        <f>(M862*$M$13)</f>
        <v>11.8772</v>
      </c>
      <c r="J862" s="219">
        <f>TRUNC(I862*H862,2)</f>
        <v>1.78</v>
      </c>
      <c r="M862">
        <v>12.91</v>
      </c>
    </row>
    <row r="863" spans="1:13" x14ac:dyDescent="0.2">
      <c r="A863" s="239"/>
      <c r="B863" s="195"/>
      <c r="C863" s="195"/>
      <c r="D863" s="195"/>
      <c r="E863" s="195" t="s">
        <v>3847</v>
      </c>
      <c r="F863" s="196">
        <v>2.2400000000000002</v>
      </c>
      <c r="G863" s="195" t="s">
        <v>3848</v>
      </c>
      <c r="H863" s="196">
        <v>0</v>
      </c>
      <c r="I863" s="196">
        <v>2.2400000000000002</v>
      </c>
      <c r="J863" s="220"/>
      <c r="M863">
        <v>2.2400000000000002</v>
      </c>
    </row>
    <row r="864" spans="1:13" ht="25.5" x14ac:dyDescent="0.2">
      <c r="A864" s="239"/>
      <c r="B864" s="195"/>
      <c r="C864" s="195"/>
      <c r="D864" s="195"/>
      <c r="E864" s="195" t="s">
        <v>3849</v>
      </c>
      <c r="F864" s="196">
        <v>0</v>
      </c>
      <c r="G864" s="195"/>
      <c r="H864" s="195" t="s">
        <v>3850</v>
      </c>
      <c r="I864" s="196">
        <v>2.2400000000000002</v>
      </c>
      <c r="J864" s="220"/>
      <c r="M864">
        <v>2.2400000000000002</v>
      </c>
    </row>
    <row r="865" spans="1:13" ht="30" customHeight="1" x14ac:dyDescent="0.2">
      <c r="A865" s="240"/>
      <c r="B865" s="197"/>
      <c r="C865" s="197"/>
      <c r="D865" s="197"/>
      <c r="E865" s="197"/>
      <c r="F865" s="197"/>
      <c r="G865" s="197" t="s">
        <v>3851</v>
      </c>
      <c r="H865" s="198">
        <v>399.24</v>
      </c>
      <c r="I865" s="199">
        <v>894.29</v>
      </c>
      <c r="J865" s="220"/>
      <c r="M865">
        <v>894.29</v>
      </c>
    </row>
    <row r="866" spans="1:13" ht="0.95" customHeight="1" x14ac:dyDescent="0.2">
      <c r="A866" s="237"/>
      <c r="B866" s="185"/>
      <c r="C866" s="185"/>
      <c r="D866" s="185"/>
      <c r="E866" s="185"/>
      <c r="F866" s="185"/>
      <c r="G866" s="185"/>
      <c r="H866" s="185"/>
      <c r="I866" s="185"/>
      <c r="J866" s="220"/>
    </row>
    <row r="867" spans="1:13" ht="18" customHeight="1" x14ac:dyDescent="0.2">
      <c r="A867" s="236" t="s">
        <v>288</v>
      </c>
      <c r="B867" s="183" t="s">
        <v>2</v>
      </c>
      <c r="C867" s="182" t="s">
        <v>3</v>
      </c>
      <c r="D867" s="182" t="s">
        <v>4</v>
      </c>
      <c r="E867" s="419" t="s">
        <v>2100</v>
      </c>
      <c r="F867" s="419"/>
      <c r="G867" s="184" t="s">
        <v>5</v>
      </c>
      <c r="H867" s="183" t="s">
        <v>6</v>
      </c>
      <c r="I867" s="183" t="s">
        <v>7</v>
      </c>
      <c r="J867" s="218" t="s">
        <v>8</v>
      </c>
      <c r="K867" s="229">
        <f>J869+J870</f>
        <v>4</v>
      </c>
      <c r="L867" s="229">
        <v>0</v>
      </c>
      <c r="M867" t="s">
        <v>7</v>
      </c>
    </row>
    <row r="868" spans="1:13" ht="39" customHeight="1" x14ac:dyDescent="0.2">
      <c r="A868" s="237" t="s">
        <v>2125</v>
      </c>
      <c r="B868" s="186" t="s">
        <v>289</v>
      </c>
      <c r="C868" s="185" t="s">
        <v>15</v>
      </c>
      <c r="D868" s="185" t="s">
        <v>290</v>
      </c>
      <c r="E868" s="425">
        <v>2</v>
      </c>
      <c r="F868" s="425"/>
      <c r="G868" s="187" t="s">
        <v>17</v>
      </c>
      <c r="H868" s="188">
        <v>1</v>
      </c>
      <c r="I868" s="189">
        <f>(M868*$M$13)</f>
        <v>4.0019999999999998</v>
      </c>
      <c r="J868" s="231">
        <f>TRUNC(I868*H868,2)</f>
        <v>4</v>
      </c>
      <c r="M868">
        <v>4.3499999999999996</v>
      </c>
    </row>
    <row r="869" spans="1:13" ht="24" customHeight="1" x14ac:dyDescent="0.2">
      <c r="A869" s="238" t="s">
        <v>2126</v>
      </c>
      <c r="B869" s="191" t="s">
        <v>2210</v>
      </c>
      <c r="C869" s="190" t="s">
        <v>15</v>
      </c>
      <c r="D869" s="190" t="s">
        <v>2211</v>
      </c>
      <c r="E869" s="426" t="s">
        <v>2129</v>
      </c>
      <c r="F869" s="426"/>
      <c r="G869" s="192" t="s">
        <v>39</v>
      </c>
      <c r="H869" s="193">
        <v>2.9000000000000001E-2</v>
      </c>
      <c r="I869" s="189">
        <f>(M869*$M$13)</f>
        <v>19.430400000000002</v>
      </c>
      <c r="J869" s="219">
        <f>TRUNC(I869*H869,2)</f>
        <v>0.56000000000000005</v>
      </c>
      <c r="M869">
        <v>21.12</v>
      </c>
    </row>
    <row r="870" spans="1:13" ht="24" customHeight="1" x14ac:dyDescent="0.2">
      <c r="A870" s="238" t="s">
        <v>2126</v>
      </c>
      <c r="B870" s="191" t="s">
        <v>2156</v>
      </c>
      <c r="C870" s="190" t="s">
        <v>15</v>
      </c>
      <c r="D870" s="190" t="s">
        <v>2157</v>
      </c>
      <c r="E870" s="426" t="s">
        <v>2129</v>
      </c>
      <c r="F870" s="426"/>
      <c r="G870" s="192" t="s">
        <v>39</v>
      </c>
      <c r="H870" s="193">
        <v>0.28999999999999998</v>
      </c>
      <c r="I870" s="189">
        <f>(M870*$M$13)</f>
        <v>11.8772</v>
      </c>
      <c r="J870" s="219">
        <f>TRUNC(I870*H870,2)</f>
        <v>3.44</v>
      </c>
      <c r="M870">
        <v>12.91</v>
      </c>
    </row>
    <row r="871" spans="1:13" x14ac:dyDescent="0.2">
      <c r="A871" s="239"/>
      <c r="B871" s="195"/>
      <c r="C871" s="195"/>
      <c r="D871" s="195"/>
      <c r="E871" s="195" t="s">
        <v>3847</v>
      </c>
      <c r="F871" s="196">
        <v>4.3499999999999996</v>
      </c>
      <c r="G871" s="195" t="s">
        <v>3848</v>
      </c>
      <c r="H871" s="196">
        <v>0</v>
      </c>
      <c r="I871" s="196">
        <v>4.3499999999999996</v>
      </c>
      <c r="J871" s="220"/>
      <c r="M871">
        <v>4.3499999999999996</v>
      </c>
    </row>
    <row r="872" spans="1:13" ht="25.5" x14ac:dyDescent="0.2">
      <c r="A872" s="239"/>
      <c r="B872" s="195"/>
      <c r="C872" s="195"/>
      <c r="D872" s="195"/>
      <c r="E872" s="195" t="s">
        <v>3849</v>
      </c>
      <c r="F872" s="196">
        <v>0</v>
      </c>
      <c r="G872" s="195"/>
      <c r="H872" s="195" t="s">
        <v>3850</v>
      </c>
      <c r="I872" s="196">
        <v>4.3499999999999996</v>
      </c>
      <c r="J872" s="220"/>
      <c r="M872">
        <v>4.3499999999999996</v>
      </c>
    </row>
    <row r="873" spans="1:13" ht="30" customHeight="1" x14ac:dyDescent="0.2">
      <c r="A873" s="240"/>
      <c r="B873" s="197"/>
      <c r="C873" s="197"/>
      <c r="D873" s="197"/>
      <c r="E873" s="197"/>
      <c r="F873" s="197"/>
      <c r="G873" s="197" t="s">
        <v>3851</v>
      </c>
      <c r="H873" s="198">
        <v>232.65</v>
      </c>
      <c r="I873" s="199">
        <v>1012.02</v>
      </c>
      <c r="J873" s="220"/>
      <c r="M873">
        <v>1012.02</v>
      </c>
    </row>
    <row r="874" spans="1:13" ht="0.95" customHeight="1" x14ac:dyDescent="0.2">
      <c r="A874" s="237"/>
      <c r="B874" s="185"/>
      <c r="C874" s="185"/>
      <c r="D874" s="185"/>
      <c r="E874" s="185"/>
      <c r="F874" s="185"/>
      <c r="G874" s="185"/>
      <c r="H874" s="185"/>
      <c r="I874" s="185"/>
      <c r="J874" s="220"/>
    </row>
    <row r="875" spans="1:13" ht="24" customHeight="1" x14ac:dyDescent="0.2">
      <c r="A875" s="242" t="s">
        <v>291</v>
      </c>
      <c r="B875" s="24"/>
      <c r="C875" s="24"/>
      <c r="D875" s="23" t="s">
        <v>171</v>
      </c>
      <c r="E875" s="24"/>
      <c r="F875" s="428"/>
      <c r="G875" s="428"/>
      <c r="H875" s="24"/>
      <c r="I875" s="24"/>
      <c r="J875" s="210"/>
    </row>
    <row r="876" spans="1:13" ht="18" customHeight="1" x14ac:dyDescent="0.2">
      <c r="A876" s="236" t="s">
        <v>292</v>
      </c>
      <c r="B876" s="183" t="s">
        <v>2</v>
      </c>
      <c r="C876" s="182" t="s">
        <v>3</v>
      </c>
      <c r="D876" s="182" t="s">
        <v>4</v>
      </c>
      <c r="E876" s="419" t="s">
        <v>2100</v>
      </c>
      <c r="F876" s="419"/>
      <c r="G876" s="184" t="s">
        <v>5</v>
      </c>
      <c r="H876" s="183" t="s">
        <v>6</v>
      </c>
      <c r="I876" s="183" t="s">
        <v>7</v>
      </c>
      <c r="J876" s="218" t="s">
        <v>8</v>
      </c>
      <c r="K876" s="229">
        <f>J878+J879</f>
        <v>143.41999999999999</v>
      </c>
      <c r="L876" s="229">
        <v>0</v>
      </c>
      <c r="M876" t="s">
        <v>7</v>
      </c>
    </row>
    <row r="877" spans="1:13" ht="26.1" customHeight="1" x14ac:dyDescent="0.2">
      <c r="A877" s="237" t="s">
        <v>2125</v>
      </c>
      <c r="B877" s="186" t="s">
        <v>293</v>
      </c>
      <c r="C877" s="185" t="s">
        <v>15</v>
      </c>
      <c r="D877" s="185" t="s">
        <v>294</v>
      </c>
      <c r="E877" s="425">
        <v>2</v>
      </c>
      <c r="F877" s="425"/>
      <c r="G877" s="187" t="s">
        <v>50</v>
      </c>
      <c r="H877" s="188">
        <v>1</v>
      </c>
      <c r="I877" s="189">
        <f>(M877*$M$13)</f>
        <v>143.4188</v>
      </c>
      <c r="J877" s="231">
        <f>TRUNC(I877*H877,2)</f>
        <v>143.41</v>
      </c>
      <c r="M877">
        <v>155.88999999999999</v>
      </c>
    </row>
    <row r="878" spans="1:13" ht="24" customHeight="1" x14ac:dyDescent="0.2">
      <c r="A878" s="238" t="s">
        <v>2126</v>
      </c>
      <c r="B878" s="191" t="s">
        <v>2152</v>
      </c>
      <c r="C878" s="190" t="s">
        <v>15</v>
      </c>
      <c r="D878" s="190" t="s">
        <v>2153</v>
      </c>
      <c r="E878" s="426" t="s">
        <v>2129</v>
      </c>
      <c r="F878" s="426"/>
      <c r="G878" s="192" t="s">
        <v>39</v>
      </c>
      <c r="H878" s="193">
        <v>1.04</v>
      </c>
      <c r="I878" s="189">
        <f>(M878*$M$13)</f>
        <v>19.136000000000003</v>
      </c>
      <c r="J878" s="219">
        <f>TRUNC(I878*H878,2)</f>
        <v>19.899999999999999</v>
      </c>
      <c r="M878">
        <v>20.8</v>
      </c>
    </row>
    <row r="879" spans="1:13" ht="24" customHeight="1" x14ac:dyDescent="0.2">
      <c r="A879" s="238" t="s">
        <v>2126</v>
      </c>
      <c r="B879" s="191" t="s">
        <v>2156</v>
      </c>
      <c r="C879" s="190" t="s">
        <v>15</v>
      </c>
      <c r="D879" s="190" t="s">
        <v>2157</v>
      </c>
      <c r="E879" s="426" t="s">
        <v>2129</v>
      </c>
      <c r="F879" s="426"/>
      <c r="G879" s="192" t="s">
        <v>39</v>
      </c>
      <c r="H879" s="193">
        <v>10.4</v>
      </c>
      <c r="I879" s="189">
        <f>(M879*$M$13)</f>
        <v>11.8772</v>
      </c>
      <c r="J879" s="219">
        <f>TRUNC(I879*H879,2)</f>
        <v>123.52</v>
      </c>
      <c r="M879">
        <v>12.91</v>
      </c>
    </row>
    <row r="880" spans="1:13" x14ac:dyDescent="0.2">
      <c r="A880" s="239"/>
      <c r="B880" s="195"/>
      <c r="C880" s="195"/>
      <c r="D880" s="195"/>
      <c r="E880" s="195" t="s">
        <v>3847</v>
      </c>
      <c r="F880" s="196">
        <v>155.88999999999999</v>
      </c>
      <c r="G880" s="195" t="s">
        <v>3848</v>
      </c>
      <c r="H880" s="196">
        <v>0</v>
      </c>
      <c r="I880" s="196">
        <v>155.88999999999999</v>
      </c>
      <c r="J880" s="220"/>
      <c r="M880">
        <v>155.88999999999999</v>
      </c>
    </row>
    <row r="881" spans="1:13" ht="25.5" x14ac:dyDescent="0.2">
      <c r="A881" s="239"/>
      <c r="B881" s="195"/>
      <c r="C881" s="195"/>
      <c r="D881" s="195"/>
      <c r="E881" s="195" t="s">
        <v>3849</v>
      </c>
      <c r="F881" s="196">
        <v>0</v>
      </c>
      <c r="G881" s="195"/>
      <c r="H881" s="195" t="s">
        <v>3850</v>
      </c>
      <c r="I881" s="196">
        <v>155.88999999999999</v>
      </c>
      <c r="J881" s="220"/>
      <c r="M881">
        <v>155.88999999999999</v>
      </c>
    </row>
    <row r="882" spans="1:13" ht="30" customHeight="1" x14ac:dyDescent="0.2">
      <c r="A882" s="240"/>
      <c r="B882" s="197"/>
      <c r="C882" s="197"/>
      <c r="D882" s="197"/>
      <c r="E882" s="197"/>
      <c r="F882" s="197"/>
      <c r="G882" s="197" t="s">
        <v>3851</v>
      </c>
      <c r="H882" s="198">
        <v>13.7</v>
      </c>
      <c r="I882" s="199">
        <v>2135.69</v>
      </c>
      <c r="J882" s="220"/>
      <c r="M882">
        <v>2135.69</v>
      </c>
    </row>
    <row r="883" spans="1:13" ht="0.95" customHeight="1" x14ac:dyDescent="0.2">
      <c r="A883" s="237"/>
      <c r="B883" s="185"/>
      <c r="C883" s="185"/>
      <c r="D883" s="185"/>
      <c r="E883" s="185"/>
      <c r="F883" s="185"/>
      <c r="G883" s="185"/>
      <c r="H883" s="185"/>
      <c r="I883" s="185"/>
      <c r="J883" s="220"/>
    </row>
    <row r="884" spans="1:13" ht="18" customHeight="1" x14ac:dyDescent="0.2">
      <c r="A884" s="236" t="s">
        <v>295</v>
      </c>
      <c r="B884" s="183" t="s">
        <v>2</v>
      </c>
      <c r="C884" s="182" t="s">
        <v>3</v>
      </c>
      <c r="D884" s="182" t="s">
        <v>4</v>
      </c>
      <c r="E884" s="419" t="s">
        <v>2100</v>
      </c>
      <c r="F884" s="419"/>
      <c r="G884" s="184" t="s">
        <v>5</v>
      </c>
      <c r="H884" s="183" t="s">
        <v>6</v>
      </c>
      <c r="I884" s="183" t="s">
        <v>7</v>
      </c>
      <c r="J884" s="218" t="s">
        <v>8</v>
      </c>
      <c r="K884" s="229">
        <f>J886+J887</f>
        <v>14.47</v>
      </c>
      <c r="L884" s="229">
        <v>0</v>
      </c>
      <c r="M884" t="s">
        <v>7</v>
      </c>
    </row>
    <row r="885" spans="1:13" ht="39" customHeight="1" x14ac:dyDescent="0.2">
      <c r="A885" s="237" t="s">
        <v>2125</v>
      </c>
      <c r="B885" s="186" t="s">
        <v>173</v>
      </c>
      <c r="C885" s="185" t="s">
        <v>15</v>
      </c>
      <c r="D885" s="185" t="s">
        <v>296</v>
      </c>
      <c r="E885" s="425">
        <v>2</v>
      </c>
      <c r="F885" s="425"/>
      <c r="G885" s="187" t="s">
        <v>17</v>
      </c>
      <c r="H885" s="188">
        <v>1</v>
      </c>
      <c r="I885" s="189">
        <f>(M885*$M$13)</f>
        <v>14.4716</v>
      </c>
      <c r="J885" s="231">
        <f>TRUNC(I885*H885,2)</f>
        <v>14.47</v>
      </c>
      <c r="M885">
        <v>15.73</v>
      </c>
    </row>
    <row r="886" spans="1:13" ht="24" customHeight="1" x14ac:dyDescent="0.2">
      <c r="A886" s="238" t="s">
        <v>2126</v>
      </c>
      <c r="B886" s="191" t="s">
        <v>2152</v>
      </c>
      <c r="C886" s="190" t="s">
        <v>15</v>
      </c>
      <c r="D886" s="190" t="s">
        <v>2153</v>
      </c>
      <c r="E886" s="426" t="s">
        <v>2129</v>
      </c>
      <c r="F886" s="426"/>
      <c r="G886" s="192" t="s">
        <v>39</v>
      </c>
      <c r="H886" s="193">
        <v>0.105</v>
      </c>
      <c r="I886" s="189">
        <f>(M886*$M$13)</f>
        <v>19.136000000000003</v>
      </c>
      <c r="J886" s="219">
        <f>TRUNC(I886*H886,2)</f>
        <v>2</v>
      </c>
      <c r="M886">
        <v>20.8</v>
      </c>
    </row>
    <row r="887" spans="1:13" ht="24" customHeight="1" x14ac:dyDescent="0.2">
      <c r="A887" s="238" t="s">
        <v>2126</v>
      </c>
      <c r="B887" s="191" t="s">
        <v>2156</v>
      </c>
      <c r="C887" s="190" t="s">
        <v>15</v>
      </c>
      <c r="D887" s="190" t="s">
        <v>2157</v>
      </c>
      <c r="E887" s="426" t="s">
        <v>2129</v>
      </c>
      <c r="F887" s="426"/>
      <c r="G887" s="192" t="s">
        <v>39</v>
      </c>
      <c r="H887" s="193">
        <v>1.05</v>
      </c>
      <c r="I887" s="189">
        <f>(M887*$M$13)</f>
        <v>11.8772</v>
      </c>
      <c r="J887" s="219">
        <f>TRUNC(I887*H887,2)</f>
        <v>12.47</v>
      </c>
      <c r="M887">
        <v>12.91</v>
      </c>
    </row>
    <row r="888" spans="1:13" x14ac:dyDescent="0.2">
      <c r="A888" s="239"/>
      <c r="B888" s="195"/>
      <c r="C888" s="195"/>
      <c r="D888" s="195"/>
      <c r="E888" s="195" t="s">
        <v>3847</v>
      </c>
      <c r="F888" s="196">
        <v>15.73</v>
      </c>
      <c r="G888" s="195" t="s">
        <v>3848</v>
      </c>
      <c r="H888" s="196">
        <v>0</v>
      </c>
      <c r="I888" s="196">
        <v>15.73</v>
      </c>
      <c r="J888" s="220"/>
      <c r="M888">
        <v>15.73</v>
      </c>
    </row>
    <row r="889" spans="1:13" ht="25.5" x14ac:dyDescent="0.2">
      <c r="A889" s="239"/>
      <c r="B889" s="195"/>
      <c r="C889" s="195"/>
      <c r="D889" s="195"/>
      <c r="E889" s="195" t="s">
        <v>3849</v>
      </c>
      <c r="F889" s="196">
        <v>0</v>
      </c>
      <c r="G889" s="195"/>
      <c r="H889" s="195" t="s">
        <v>3850</v>
      </c>
      <c r="I889" s="196">
        <v>15.73</v>
      </c>
      <c r="J889" s="220"/>
      <c r="M889">
        <v>15.73</v>
      </c>
    </row>
    <row r="890" spans="1:13" ht="30" customHeight="1" x14ac:dyDescent="0.2">
      <c r="A890" s="240"/>
      <c r="B890" s="197"/>
      <c r="C890" s="197"/>
      <c r="D890" s="197"/>
      <c r="E890" s="197"/>
      <c r="F890" s="197"/>
      <c r="G890" s="197" t="s">
        <v>3851</v>
      </c>
      <c r="H890" s="198">
        <v>29.33</v>
      </c>
      <c r="I890" s="199">
        <v>461.36</v>
      </c>
      <c r="J890" s="220"/>
      <c r="M890">
        <v>461.36</v>
      </c>
    </row>
    <row r="891" spans="1:13" ht="0.95" customHeight="1" x14ac:dyDescent="0.2">
      <c r="A891" s="237"/>
      <c r="B891" s="185"/>
      <c r="C891" s="185"/>
      <c r="D891" s="185"/>
      <c r="E891" s="185"/>
      <c r="F891" s="185"/>
      <c r="G891" s="185"/>
      <c r="H891" s="185"/>
      <c r="I891" s="185"/>
      <c r="J891" s="220"/>
    </row>
    <row r="892" spans="1:13" ht="18" customHeight="1" x14ac:dyDescent="0.2">
      <c r="A892" s="236" t="s">
        <v>297</v>
      </c>
      <c r="B892" s="183" t="s">
        <v>2</v>
      </c>
      <c r="C892" s="182" t="s">
        <v>3</v>
      </c>
      <c r="D892" s="182" t="s">
        <v>4</v>
      </c>
      <c r="E892" s="419" t="s">
        <v>2100</v>
      </c>
      <c r="F892" s="419"/>
      <c r="G892" s="184" t="s">
        <v>5</v>
      </c>
      <c r="H892" s="183" t="s">
        <v>6</v>
      </c>
      <c r="I892" s="183" t="s">
        <v>7</v>
      </c>
      <c r="J892" s="218" t="s">
        <v>8</v>
      </c>
      <c r="K892" s="229">
        <v>0</v>
      </c>
      <c r="L892" s="229">
        <f>J894</f>
        <v>24.44</v>
      </c>
      <c r="M892" t="s">
        <v>7</v>
      </c>
    </row>
    <row r="893" spans="1:13" ht="24" customHeight="1" x14ac:dyDescent="0.2">
      <c r="A893" s="237" t="s">
        <v>2125</v>
      </c>
      <c r="B893" s="186" t="s">
        <v>2623</v>
      </c>
      <c r="C893" s="185" t="s">
        <v>167</v>
      </c>
      <c r="D893" s="185" t="s">
        <v>298</v>
      </c>
      <c r="E893" s="425" t="s">
        <v>2111</v>
      </c>
      <c r="F893" s="425"/>
      <c r="G893" s="187" t="s">
        <v>180</v>
      </c>
      <c r="H893" s="188">
        <v>1</v>
      </c>
      <c r="I893" s="189">
        <f>(M893*$M$13)</f>
        <v>24.444400000000002</v>
      </c>
      <c r="J893" s="231">
        <f>TRUNC(I893*H893,2)</f>
        <v>24.44</v>
      </c>
      <c r="M893">
        <v>26.57</v>
      </c>
    </row>
    <row r="894" spans="1:13" ht="24" customHeight="1" x14ac:dyDescent="0.2">
      <c r="A894" s="241" t="s">
        <v>2395</v>
      </c>
      <c r="B894" s="201" t="s">
        <v>3859</v>
      </c>
      <c r="C894" s="200" t="s">
        <v>3131</v>
      </c>
      <c r="D894" s="200" t="s">
        <v>3860</v>
      </c>
      <c r="E894" s="427">
        <v>2</v>
      </c>
      <c r="F894" s="427"/>
      <c r="G894" s="202" t="s">
        <v>17</v>
      </c>
      <c r="H894" s="203">
        <v>1</v>
      </c>
      <c r="I894" s="189">
        <f>(M894*$M$13)</f>
        <v>24.444400000000002</v>
      </c>
      <c r="J894" s="219">
        <f>TRUNC(I894*H894,2)</f>
        <v>24.44</v>
      </c>
      <c r="M894">
        <v>26.57</v>
      </c>
    </row>
    <row r="895" spans="1:13" x14ac:dyDescent="0.2">
      <c r="A895" s="239"/>
      <c r="B895" s="195"/>
      <c r="C895" s="195"/>
      <c r="D895" s="195"/>
      <c r="E895" s="195" t="s">
        <v>3847</v>
      </c>
      <c r="F895" s="196">
        <v>18.350000000000001</v>
      </c>
      <c r="G895" s="195" t="s">
        <v>3848</v>
      </c>
      <c r="H895" s="196">
        <v>0</v>
      </c>
      <c r="I895" s="196">
        <v>18.350000000000001</v>
      </c>
      <c r="J895" s="220"/>
      <c r="M895">
        <v>18.350000000000001</v>
      </c>
    </row>
    <row r="896" spans="1:13" ht="25.5" x14ac:dyDescent="0.2">
      <c r="A896" s="239"/>
      <c r="B896" s="195"/>
      <c r="C896" s="195"/>
      <c r="D896" s="195"/>
      <c r="E896" s="195" t="s">
        <v>3849</v>
      </c>
      <c r="F896" s="196">
        <v>0</v>
      </c>
      <c r="G896" s="195"/>
      <c r="H896" s="195" t="s">
        <v>3850</v>
      </c>
      <c r="I896" s="196">
        <v>26.57</v>
      </c>
      <c r="J896" s="220"/>
      <c r="M896">
        <v>26.57</v>
      </c>
    </row>
    <row r="897" spans="1:13" ht="30" customHeight="1" x14ac:dyDescent="0.2">
      <c r="A897" s="240"/>
      <c r="B897" s="197"/>
      <c r="C897" s="197"/>
      <c r="D897" s="197"/>
      <c r="E897" s="197"/>
      <c r="F897" s="197"/>
      <c r="G897" s="197" t="s">
        <v>3851</v>
      </c>
      <c r="H897" s="198">
        <v>246.85</v>
      </c>
      <c r="I897" s="199">
        <v>6558.8</v>
      </c>
      <c r="J897" s="220"/>
      <c r="M897">
        <v>6558.8</v>
      </c>
    </row>
    <row r="898" spans="1:13" ht="0.95" customHeight="1" x14ac:dyDescent="0.2">
      <c r="A898" s="237"/>
      <c r="B898" s="185"/>
      <c r="C898" s="185"/>
      <c r="D898" s="185"/>
      <c r="E898" s="185"/>
      <c r="F898" s="185"/>
      <c r="G898" s="185"/>
      <c r="H898" s="185"/>
      <c r="I898" s="185"/>
      <c r="J898" s="220"/>
    </row>
    <row r="899" spans="1:13" ht="24" customHeight="1" x14ac:dyDescent="0.2">
      <c r="A899" s="242" t="s">
        <v>299</v>
      </c>
      <c r="B899" s="24"/>
      <c r="C899" s="24"/>
      <c r="D899" s="23" t="s">
        <v>176</v>
      </c>
      <c r="E899" s="24"/>
      <c r="F899" s="428"/>
      <c r="G899" s="428"/>
      <c r="H899" s="24"/>
      <c r="I899" s="24"/>
      <c r="J899" s="210"/>
    </row>
    <row r="900" spans="1:13" ht="18" customHeight="1" x14ac:dyDescent="0.2">
      <c r="A900" s="236" t="s">
        <v>300</v>
      </c>
      <c r="B900" s="183" t="s">
        <v>2</v>
      </c>
      <c r="C900" s="182" t="s">
        <v>3</v>
      </c>
      <c r="D900" s="182" t="s">
        <v>4</v>
      </c>
      <c r="E900" s="419" t="s">
        <v>2100</v>
      </c>
      <c r="F900" s="419"/>
      <c r="G900" s="184" t="s">
        <v>5</v>
      </c>
      <c r="H900" s="183" t="s">
        <v>6</v>
      </c>
      <c r="I900" s="183" t="s">
        <v>7</v>
      </c>
      <c r="J900" s="218" t="s">
        <v>8</v>
      </c>
      <c r="K900" s="229">
        <v>0</v>
      </c>
      <c r="L900" s="229">
        <f>J902</f>
        <v>27.78</v>
      </c>
      <c r="M900" t="s">
        <v>7</v>
      </c>
    </row>
    <row r="901" spans="1:13" ht="26.1" customHeight="1" x14ac:dyDescent="0.2">
      <c r="A901" s="237" t="s">
        <v>2125</v>
      </c>
      <c r="B901" s="186" t="s">
        <v>178</v>
      </c>
      <c r="C901" s="185" t="s">
        <v>167</v>
      </c>
      <c r="D901" s="185" t="s">
        <v>302</v>
      </c>
      <c r="E901" s="425" t="s">
        <v>2106</v>
      </c>
      <c r="F901" s="425"/>
      <c r="G901" s="187" t="s">
        <v>180</v>
      </c>
      <c r="H901" s="188">
        <v>1</v>
      </c>
      <c r="I901" s="189">
        <f>(M901*$M$13)</f>
        <v>27.783999999999999</v>
      </c>
      <c r="J901" s="231">
        <f>TRUNC(I901*H901,2)</f>
        <v>27.78</v>
      </c>
      <c r="M901">
        <v>30.2</v>
      </c>
    </row>
    <row r="902" spans="1:13" ht="24" customHeight="1" x14ac:dyDescent="0.2">
      <c r="A902" s="241" t="s">
        <v>2395</v>
      </c>
      <c r="B902" s="201" t="s">
        <v>2450</v>
      </c>
      <c r="C902" s="200" t="s">
        <v>5335</v>
      </c>
      <c r="D902" s="200" t="s">
        <v>2451</v>
      </c>
      <c r="E902" s="427">
        <v>4.09</v>
      </c>
      <c r="F902" s="427"/>
      <c r="G902" s="202" t="s">
        <v>17</v>
      </c>
      <c r="H902" s="203">
        <v>1</v>
      </c>
      <c r="I902" s="189">
        <f>(M902*$M$13)</f>
        <v>27.783999999999999</v>
      </c>
      <c r="J902" s="219">
        <f>TRUNC(I902*H902,2)</f>
        <v>27.78</v>
      </c>
      <c r="M902">
        <v>30.2</v>
      </c>
    </row>
    <row r="903" spans="1:13" x14ac:dyDescent="0.2">
      <c r="A903" s="239"/>
      <c r="B903" s="195"/>
      <c r="C903" s="195"/>
      <c r="D903" s="195"/>
      <c r="E903" s="195" t="s">
        <v>3847</v>
      </c>
      <c r="F903" s="196">
        <v>30.2</v>
      </c>
      <c r="G903" s="195" t="s">
        <v>3848</v>
      </c>
      <c r="H903" s="196">
        <v>0</v>
      </c>
      <c r="I903" s="196">
        <v>30.2</v>
      </c>
      <c r="J903" s="220"/>
      <c r="M903">
        <v>30.2</v>
      </c>
    </row>
    <row r="904" spans="1:13" ht="25.5" x14ac:dyDescent="0.2">
      <c r="A904" s="239"/>
      <c r="B904" s="195"/>
      <c r="C904" s="195"/>
      <c r="D904" s="195"/>
      <c r="E904" s="195" t="s">
        <v>3849</v>
      </c>
      <c r="F904" s="196">
        <v>0</v>
      </c>
      <c r="G904" s="195"/>
      <c r="H904" s="195" t="s">
        <v>3850</v>
      </c>
      <c r="I904" s="196">
        <v>30.2</v>
      </c>
      <c r="J904" s="220"/>
      <c r="M904">
        <v>30.2</v>
      </c>
    </row>
    <row r="905" spans="1:13" ht="30" customHeight="1" x14ac:dyDescent="0.2">
      <c r="A905" s="240"/>
      <c r="B905" s="197"/>
      <c r="C905" s="197"/>
      <c r="D905" s="197"/>
      <c r="E905" s="197"/>
      <c r="F905" s="197"/>
      <c r="G905" s="197" t="s">
        <v>3851</v>
      </c>
      <c r="H905" s="198">
        <v>29.86</v>
      </c>
      <c r="I905" s="199">
        <v>901.77</v>
      </c>
      <c r="J905" s="220"/>
      <c r="M905">
        <v>901.77</v>
      </c>
    </row>
    <row r="906" spans="1:13" ht="0.95" customHeight="1" x14ac:dyDescent="0.2">
      <c r="A906" s="237"/>
      <c r="B906" s="185"/>
      <c r="C906" s="185"/>
      <c r="D906" s="185"/>
      <c r="E906" s="185"/>
      <c r="F906" s="185"/>
      <c r="G906" s="185"/>
      <c r="H906" s="185"/>
      <c r="I906" s="185"/>
      <c r="J906" s="220"/>
    </row>
    <row r="907" spans="1:13" ht="18" customHeight="1" x14ac:dyDescent="0.2">
      <c r="A907" s="236" t="s">
        <v>301</v>
      </c>
      <c r="B907" s="183" t="s">
        <v>2</v>
      </c>
      <c r="C907" s="182" t="s">
        <v>3</v>
      </c>
      <c r="D907" s="182" t="s">
        <v>4</v>
      </c>
      <c r="E907" s="419" t="s">
        <v>2100</v>
      </c>
      <c r="F907" s="419"/>
      <c r="G907" s="184" t="s">
        <v>5</v>
      </c>
      <c r="H907" s="183" t="s">
        <v>6</v>
      </c>
      <c r="I907" s="183" t="s">
        <v>7</v>
      </c>
      <c r="J907" s="218" t="s">
        <v>8</v>
      </c>
      <c r="K907" s="229">
        <f>J909+J910</f>
        <v>7.7799999999999994</v>
      </c>
      <c r="L907" s="229">
        <v>0</v>
      </c>
      <c r="M907" t="s">
        <v>7</v>
      </c>
    </row>
    <row r="908" spans="1:13" ht="26.1" customHeight="1" x14ac:dyDescent="0.2">
      <c r="A908" s="237" t="s">
        <v>2125</v>
      </c>
      <c r="B908" s="186" t="s">
        <v>182</v>
      </c>
      <c r="C908" s="185" t="s">
        <v>26</v>
      </c>
      <c r="D908" s="185" t="s">
        <v>183</v>
      </c>
      <c r="E908" s="425" t="s">
        <v>2120</v>
      </c>
      <c r="F908" s="425"/>
      <c r="G908" s="187" t="s">
        <v>17</v>
      </c>
      <c r="H908" s="188">
        <v>1</v>
      </c>
      <c r="I908" s="189">
        <f>(M908*$M$13)</f>
        <v>7.7924000000000007</v>
      </c>
      <c r="J908" s="231">
        <f>TRUNC(I908*H908,2)</f>
        <v>7.79</v>
      </c>
      <c r="M908">
        <v>8.4700000000000006</v>
      </c>
    </row>
    <row r="909" spans="1:13" ht="24" customHeight="1" x14ac:dyDescent="0.2">
      <c r="A909" s="241" t="s">
        <v>2395</v>
      </c>
      <c r="B909" s="201" t="s">
        <v>2452</v>
      </c>
      <c r="C909" s="200" t="s">
        <v>26</v>
      </c>
      <c r="D909" s="200" t="s">
        <v>2453</v>
      </c>
      <c r="E909" s="427" t="s">
        <v>2123</v>
      </c>
      <c r="F909" s="427"/>
      <c r="G909" s="202" t="s">
        <v>32</v>
      </c>
      <c r="H909" s="203">
        <v>0.13150000000000001</v>
      </c>
      <c r="I909" s="189">
        <f>(M909*$M$13)</f>
        <v>25.005600000000001</v>
      </c>
      <c r="J909" s="219">
        <f>TRUNC(I909*H909,2)</f>
        <v>3.28</v>
      </c>
      <c r="M909">
        <v>27.18</v>
      </c>
    </row>
    <row r="910" spans="1:13" ht="24" customHeight="1" x14ac:dyDescent="0.2">
      <c r="A910" s="241" t="s">
        <v>2395</v>
      </c>
      <c r="B910" s="201" t="s">
        <v>2446</v>
      </c>
      <c r="C910" s="200" t="s">
        <v>26</v>
      </c>
      <c r="D910" s="200" t="s">
        <v>2447</v>
      </c>
      <c r="E910" s="427" t="s">
        <v>2123</v>
      </c>
      <c r="F910" s="427"/>
      <c r="G910" s="202" t="s">
        <v>32</v>
      </c>
      <c r="H910" s="203">
        <v>0.25819999999999999</v>
      </c>
      <c r="I910" s="189">
        <f>(M910*$M$13)</f>
        <v>17.461600000000001</v>
      </c>
      <c r="J910" s="219">
        <f>TRUNC(I910*H910,2)</f>
        <v>4.5</v>
      </c>
      <c r="M910">
        <v>18.98</v>
      </c>
    </row>
    <row r="911" spans="1:13" x14ac:dyDescent="0.2">
      <c r="A911" s="239"/>
      <c r="B911" s="195"/>
      <c r="C911" s="195"/>
      <c r="D911" s="195"/>
      <c r="E911" s="195" t="s">
        <v>3847</v>
      </c>
      <c r="F911" s="196">
        <v>6.15</v>
      </c>
      <c r="G911" s="195" t="s">
        <v>3848</v>
      </c>
      <c r="H911" s="196">
        <v>0</v>
      </c>
      <c r="I911" s="196">
        <v>6.15</v>
      </c>
      <c r="J911" s="220"/>
      <c r="M911">
        <v>6.15</v>
      </c>
    </row>
    <row r="912" spans="1:13" ht="25.5" x14ac:dyDescent="0.2">
      <c r="A912" s="239"/>
      <c r="B912" s="195"/>
      <c r="C912" s="195"/>
      <c r="D912" s="195"/>
      <c r="E912" s="195" t="s">
        <v>3849</v>
      </c>
      <c r="F912" s="196">
        <v>0</v>
      </c>
      <c r="G912" s="195"/>
      <c r="H912" s="195" t="s">
        <v>3850</v>
      </c>
      <c r="I912" s="196">
        <v>8.4700000000000006</v>
      </c>
      <c r="J912" s="220"/>
      <c r="M912">
        <v>8.4700000000000006</v>
      </c>
    </row>
    <row r="913" spans="1:13" ht="30" customHeight="1" x14ac:dyDescent="0.2">
      <c r="A913" s="240"/>
      <c r="B913" s="197"/>
      <c r="C913" s="197"/>
      <c r="D913" s="197"/>
      <c r="E913" s="197"/>
      <c r="F913" s="197"/>
      <c r="G913" s="197" t="s">
        <v>3851</v>
      </c>
      <c r="H913" s="198">
        <v>48.3</v>
      </c>
      <c r="I913" s="199">
        <v>409.1</v>
      </c>
      <c r="J913" s="220"/>
      <c r="M913">
        <v>409.1</v>
      </c>
    </row>
    <row r="914" spans="1:13" ht="0.95" customHeight="1" x14ac:dyDescent="0.2">
      <c r="A914" s="237"/>
      <c r="B914" s="185"/>
      <c r="C914" s="185"/>
      <c r="D914" s="185"/>
      <c r="E914" s="185"/>
      <c r="F914" s="185"/>
      <c r="G914" s="185"/>
      <c r="H914" s="185"/>
      <c r="I914" s="185"/>
      <c r="J914" s="220"/>
    </row>
    <row r="915" spans="1:13" ht="18" customHeight="1" x14ac:dyDescent="0.2">
      <c r="A915" s="236" t="s">
        <v>303</v>
      </c>
      <c r="B915" s="183" t="s">
        <v>2</v>
      </c>
      <c r="C915" s="182" t="s">
        <v>3</v>
      </c>
      <c r="D915" s="182" t="s">
        <v>4</v>
      </c>
      <c r="E915" s="419" t="s">
        <v>2100</v>
      </c>
      <c r="F915" s="419"/>
      <c r="G915" s="184" t="s">
        <v>5</v>
      </c>
      <c r="H915" s="183" t="s">
        <v>6</v>
      </c>
      <c r="I915" s="183" t="s">
        <v>7</v>
      </c>
      <c r="J915" s="218" t="s">
        <v>8</v>
      </c>
      <c r="K915" s="229">
        <f>J917+J918</f>
        <v>21.59</v>
      </c>
      <c r="L915" s="229">
        <f>J919</f>
        <v>7.76</v>
      </c>
      <c r="M915" t="s">
        <v>7</v>
      </c>
    </row>
    <row r="916" spans="1:13" ht="26.1" customHeight="1" x14ac:dyDescent="0.2">
      <c r="A916" s="237" t="s">
        <v>2125</v>
      </c>
      <c r="B916" s="186" t="s">
        <v>305</v>
      </c>
      <c r="C916" s="185" t="s">
        <v>26</v>
      </c>
      <c r="D916" s="185" t="s">
        <v>306</v>
      </c>
      <c r="E916" s="425" t="s">
        <v>2120</v>
      </c>
      <c r="F916" s="425"/>
      <c r="G916" s="187" t="s">
        <v>17</v>
      </c>
      <c r="H916" s="188">
        <v>1</v>
      </c>
      <c r="I916" s="189">
        <f>(M916*$M$13)</f>
        <v>28.7408</v>
      </c>
      <c r="J916" s="231">
        <f>TRUNC(I916*H916,2)</f>
        <v>28.74</v>
      </c>
      <c r="M916">
        <v>31.24</v>
      </c>
    </row>
    <row r="917" spans="1:13" ht="24" customHeight="1" x14ac:dyDescent="0.2">
      <c r="A917" s="241" t="s">
        <v>2395</v>
      </c>
      <c r="B917" s="201" t="s">
        <v>2452</v>
      </c>
      <c r="C917" s="200" t="s">
        <v>26</v>
      </c>
      <c r="D917" s="200" t="s">
        <v>2453</v>
      </c>
      <c r="E917" s="427" t="s">
        <v>2123</v>
      </c>
      <c r="F917" s="427"/>
      <c r="G917" s="202" t="s">
        <v>32</v>
      </c>
      <c r="H917" s="203">
        <v>0.36430000000000001</v>
      </c>
      <c r="I917" s="189">
        <f>(M917*$M$13)</f>
        <v>25.005600000000001</v>
      </c>
      <c r="J917" s="219">
        <f>TRUNC(I917*H917,2)</f>
        <v>9.1</v>
      </c>
      <c r="M917">
        <v>27.18</v>
      </c>
    </row>
    <row r="918" spans="1:13" ht="24" customHeight="1" x14ac:dyDescent="0.2">
      <c r="A918" s="241" t="s">
        <v>2395</v>
      </c>
      <c r="B918" s="201" t="s">
        <v>2446</v>
      </c>
      <c r="C918" s="200" t="s">
        <v>26</v>
      </c>
      <c r="D918" s="200" t="s">
        <v>2447</v>
      </c>
      <c r="E918" s="427" t="s">
        <v>2123</v>
      </c>
      <c r="F918" s="427"/>
      <c r="G918" s="202" t="s">
        <v>32</v>
      </c>
      <c r="H918" s="203">
        <v>0.71560000000000001</v>
      </c>
      <c r="I918" s="189">
        <f>(M918*$M$13)</f>
        <v>17.461600000000001</v>
      </c>
      <c r="J918" s="219">
        <f>TRUNC(I918*H918,2)</f>
        <v>12.49</v>
      </c>
      <c r="M918">
        <v>18.98</v>
      </c>
    </row>
    <row r="919" spans="1:13" ht="26.1" customHeight="1" x14ac:dyDescent="0.2">
      <c r="A919" s="238" t="s">
        <v>2126</v>
      </c>
      <c r="B919" s="191" t="s">
        <v>2475</v>
      </c>
      <c r="C919" s="190" t="s">
        <v>26</v>
      </c>
      <c r="D919" s="190" t="s">
        <v>2476</v>
      </c>
      <c r="E919" s="426" t="s">
        <v>2119</v>
      </c>
      <c r="F919" s="426"/>
      <c r="G919" s="192" t="s">
        <v>2413</v>
      </c>
      <c r="H919" s="193">
        <v>9.8400000000000001E-2</v>
      </c>
      <c r="I919" s="194">
        <v>78.930000000000007</v>
      </c>
      <c r="J919" s="219">
        <v>7.76</v>
      </c>
      <c r="M919">
        <v>78.930000000000007</v>
      </c>
    </row>
    <row r="920" spans="1:13" x14ac:dyDescent="0.2">
      <c r="A920" s="239"/>
      <c r="B920" s="195"/>
      <c r="C920" s="195"/>
      <c r="D920" s="195"/>
      <c r="E920" s="195" t="s">
        <v>3847</v>
      </c>
      <c r="F920" s="196">
        <v>17.080000000000002</v>
      </c>
      <c r="G920" s="195" t="s">
        <v>3848</v>
      </c>
      <c r="H920" s="196">
        <v>0</v>
      </c>
      <c r="I920" s="196">
        <v>17.080000000000002</v>
      </c>
      <c r="J920" s="220"/>
      <c r="M920">
        <v>17.080000000000002</v>
      </c>
    </row>
    <row r="921" spans="1:13" ht="25.5" x14ac:dyDescent="0.2">
      <c r="A921" s="239"/>
      <c r="B921" s="195"/>
      <c r="C921" s="195"/>
      <c r="D921" s="195"/>
      <c r="E921" s="195" t="s">
        <v>3849</v>
      </c>
      <c r="F921" s="196">
        <v>0</v>
      </c>
      <c r="G921" s="195"/>
      <c r="H921" s="195" t="s">
        <v>3850</v>
      </c>
      <c r="I921" s="196">
        <v>31.24</v>
      </c>
      <c r="J921" s="220"/>
      <c r="M921">
        <v>31.24</v>
      </c>
    </row>
    <row r="922" spans="1:13" ht="30" customHeight="1" x14ac:dyDescent="0.2">
      <c r="A922" s="240"/>
      <c r="B922" s="197"/>
      <c r="C922" s="197"/>
      <c r="D922" s="197"/>
      <c r="E922" s="197"/>
      <c r="F922" s="197"/>
      <c r="G922" s="197" t="s">
        <v>3851</v>
      </c>
      <c r="H922" s="198">
        <v>24.05</v>
      </c>
      <c r="I922" s="199">
        <v>751.32</v>
      </c>
      <c r="J922" s="220"/>
      <c r="M922">
        <v>751.32</v>
      </c>
    </row>
    <row r="923" spans="1:13" ht="0.95" customHeight="1" x14ac:dyDescent="0.2">
      <c r="A923" s="237"/>
      <c r="B923" s="185"/>
      <c r="C923" s="185"/>
      <c r="D923" s="185"/>
      <c r="E923" s="185"/>
      <c r="F923" s="185"/>
      <c r="G923" s="185"/>
      <c r="H923" s="185"/>
      <c r="I923" s="185"/>
      <c r="J923" s="220"/>
    </row>
    <row r="924" spans="1:13" ht="18" customHeight="1" x14ac:dyDescent="0.2">
      <c r="A924" s="236" t="s">
        <v>304</v>
      </c>
      <c r="B924" s="183" t="s">
        <v>2</v>
      </c>
      <c r="C924" s="182" t="s">
        <v>3</v>
      </c>
      <c r="D924" s="182" t="s">
        <v>4</v>
      </c>
      <c r="E924" s="419" t="s">
        <v>2100</v>
      </c>
      <c r="F924" s="419"/>
      <c r="G924" s="184" t="s">
        <v>5</v>
      </c>
      <c r="H924" s="183" t="s">
        <v>6</v>
      </c>
      <c r="I924" s="183" t="s">
        <v>7</v>
      </c>
      <c r="J924" s="218" t="s">
        <v>8</v>
      </c>
      <c r="K924" s="229">
        <f>J926+J927</f>
        <v>41.03</v>
      </c>
      <c r="L924" s="229">
        <f>J928</f>
        <v>0</v>
      </c>
      <c r="M924" t="s">
        <v>7</v>
      </c>
    </row>
    <row r="925" spans="1:13" ht="24" customHeight="1" x14ac:dyDescent="0.2">
      <c r="A925" s="237" t="s">
        <v>2125</v>
      </c>
      <c r="B925" s="186" t="s">
        <v>5289</v>
      </c>
      <c r="C925" s="185" t="s">
        <v>167</v>
      </c>
      <c r="D925" s="185" t="s">
        <v>5290</v>
      </c>
      <c r="E925" s="425" t="s">
        <v>2123</v>
      </c>
      <c r="F925" s="425"/>
      <c r="G925" s="187" t="s">
        <v>331</v>
      </c>
      <c r="H925" s="188">
        <v>1</v>
      </c>
      <c r="I925" s="189">
        <f>(M925*$M$13)</f>
        <v>41.032000000000004</v>
      </c>
      <c r="J925" s="231">
        <f>TRUNC(I925*H925,2)</f>
        <v>41.03</v>
      </c>
      <c r="M925">
        <v>44.6</v>
      </c>
    </row>
    <row r="926" spans="1:13" ht="26.1" customHeight="1" x14ac:dyDescent="0.2">
      <c r="A926" s="241" t="s">
        <v>2395</v>
      </c>
      <c r="B926" s="201" t="s">
        <v>2590</v>
      </c>
      <c r="C926" s="200" t="s">
        <v>26</v>
      </c>
      <c r="D926" s="200" t="s">
        <v>2591</v>
      </c>
      <c r="E926" s="427" t="s">
        <v>2123</v>
      </c>
      <c r="F926" s="427"/>
      <c r="G926" s="202" t="s">
        <v>32</v>
      </c>
      <c r="H926" s="203">
        <v>1</v>
      </c>
      <c r="I926" s="189">
        <f>(M926*$M$13)</f>
        <v>23.570400000000003</v>
      </c>
      <c r="J926" s="219">
        <f>TRUNC(I926*H926,2)</f>
        <v>23.57</v>
      </c>
      <c r="M926">
        <v>25.62</v>
      </c>
    </row>
    <row r="927" spans="1:13" ht="24" customHeight="1" x14ac:dyDescent="0.2">
      <c r="A927" s="241" t="s">
        <v>2395</v>
      </c>
      <c r="B927" s="201" t="s">
        <v>2446</v>
      </c>
      <c r="C927" s="200" t="s">
        <v>26</v>
      </c>
      <c r="D927" s="200" t="s">
        <v>2447</v>
      </c>
      <c r="E927" s="427" t="s">
        <v>2123</v>
      </c>
      <c r="F927" s="427"/>
      <c r="G927" s="202" t="s">
        <v>32</v>
      </c>
      <c r="H927" s="203">
        <v>1</v>
      </c>
      <c r="I927" s="189">
        <f>(M927*$M$13)</f>
        <v>17.461600000000001</v>
      </c>
      <c r="J927" s="219">
        <f>TRUNC(I927*H927,2)</f>
        <v>17.46</v>
      </c>
      <c r="M927">
        <v>18.98</v>
      </c>
    </row>
    <row r="928" spans="1:13" x14ac:dyDescent="0.2">
      <c r="A928" s="239"/>
      <c r="B928" s="195"/>
      <c r="C928" s="195"/>
      <c r="D928" s="195"/>
      <c r="E928" s="195" t="s">
        <v>3847</v>
      </c>
      <c r="F928" s="196">
        <v>32.869999999999997</v>
      </c>
      <c r="G928" s="195" t="s">
        <v>3848</v>
      </c>
      <c r="H928" s="196">
        <v>0</v>
      </c>
      <c r="I928" s="196">
        <v>32.869999999999997</v>
      </c>
      <c r="J928" s="220"/>
      <c r="M928">
        <v>32.869999999999997</v>
      </c>
    </row>
    <row r="929" spans="1:13" ht="25.5" x14ac:dyDescent="0.2">
      <c r="A929" s="239"/>
      <c r="B929" s="195"/>
      <c r="C929" s="195"/>
      <c r="D929" s="195"/>
      <c r="E929" s="195" t="s">
        <v>3849</v>
      </c>
      <c r="F929" s="196">
        <v>0</v>
      </c>
      <c r="G929" s="195"/>
      <c r="H929" s="195" t="s">
        <v>3850</v>
      </c>
      <c r="I929" s="196">
        <v>44.6</v>
      </c>
      <c r="J929" s="220"/>
      <c r="M929">
        <v>44.6</v>
      </c>
    </row>
    <row r="930" spans="1:13" ht="30" customHeight="1" x14ac:dyDescent="0.2">
      <c r="A930" s="240"/>
      <c r="B930" s="197"/>
      <c r="C930" s="197"/>
      <c r="D930" s="197"/>
      <c r="E930" s="197"/>
      <c r="F930" s="197"/>
      <c r="G930" s="197" t="s">
        <v>3851</v>
      </c>
      <c r="H930" s="198">
        <v>11</v>
      </c>
      <c r="I930" s="199">
        <v>490.6</v>
      </c>
      <c r="J930" s="220"/>
      <c r="M930">
        <v>490.6</v>
      </c>
    </row>
    <row r="931" spans="1:13" ht="0.95" customHeight="1" x14ac:dyDescent="0.2">
      <c r="A931" s="237"/>
      <c r="B931" s="185"/>
      <c r="C931" s="185"/>
      <c r="D931" s="185"/>
      <c r="E931" s="185"/>
      <c r="F931" s="185"/>
      <c r="G931" s="185"/>
      <c r="H931" s="185"/>
      <c r="I931" s="185"/>
      <c r="J931" s="220"/>
    </row>
    <row r="932" spans="1:13" ht="24" customHeight="1" x14ac:dyDescent="0.2">
      <c r="A932" s="242" t="s">
        <v>307</v>
      </c>
      <c r="B932" s="24"/>
      <c r="C932" s="24"/>
      <c r="D932" s="23" t="s">
        <v>185</v>
      </c>
      <c r="E932" s="24"/>
      <c r="F932" s="428"/>
      <c r="G932" s="428"/>
      <c r="H932" s="24"/>
      <c r="I932" s="24"/>
      <c r="J932" s="210"/>
    </row>
    <row r="933" spans="1:13" ht="18" customHeight="1" x14ac:dyDescent="0.2">
      <c r="A933" s="236" t="s">
        <v>308</v>
      </c>
      <c r="B933" s="183" t="s">
        <v>2</v>
      </c>
      <c r="C933" s="182" t="s">
        <v>3</v>
      </c>
      <c r="D933" s="182" t="s">
        <v>4</v>
      </c>
      <c r="E933" s="419" t="s">
        <v>2100</v>
      </c>
      <c r="F933" s="419"/>
      <c r="G933" s="184" t="s">
        <v>5</v>
      </c>
      <c r="H933" s="183" t="s">
        <v>6</v>
      </c>
      <c r="I933" s="183" t="s">
        <v>7</v>
      </c>
      <c r="J933" s="218" t="s">
        <v>8</v>
      </c>
      <c r="K933" s="229">
        <f>J935+J936</f>
        <v>4.1399999999999997</v>
      </c>
      <c r="L933" s="229">
        <f>J937</f>
        <v>0</v>
      </c>
      <c r="M933" t="s">
        <v>7</v>
      </c>
    </row>
    <row r="934" spans="1:13" ht="26.1" customHeight="1" x14ac:dyDescent="0.2">
      <c r="A934" s="237" t="s">
        <v>2125</v>
      </c>
      <c r="B934" s="186" t="s">
        <v>145</v>
      </c>
      <c r="C934" s="185" t="s">
        <v>15</v>
      </c>
      <c r="D934" s="185" t="s">
        <v>187</v>
      </c>
      <c r="E934" s="425">
        <v>2</v>
      </c>
      <c r="F934" s="425"/>
      <c r="G934" s="187" t="s">
        <v>17</v>
      </c>
      <c r="H934" s="188">
        <v>1</v>
      </c>
      <c r="I934" s="189">
        <f>(M934*$M$13)</f>
        <v>4.1400000000000006</v>
      </c>
      <c r="J934" s="231">
        <f>TRUNC(I934*H934,2)</f>
        <v>4.1399999999999997</v>
      </c>
      <c r="M934">
        <v>4.5</v>
      </c>
    </row>
    <row r="935" spans="1:13" ht="24" customHeight="1" x14ac:dyDescent="0.2">
      <c r="A935" s="238" t="s">
        <v>2126</v>
      </c>
      <c r="B935" s="191" t="s">
        <v>2152</v>
      </c>
      <c r="C935" s="190" t="s">
        <v>15</v>
      </c>
      <c r="D935" s="190" t="s">
        <v>2153</v>
      </c>
      <c r="E935" s="426" t="s">
        <v>2129</v>
      </c>
      <c r="F935" s="426"/>
      <c r="G935" s="192" t="s">
        <v>39</v>
      </c>
      <c r="H935" s="193">
        <v>3.0099999999999998E-2</v>
      </c>
      <c r="I935" s="189">
        <f>(M935*$M$13)</f>
        <v>19.136000000000003</v>
      </c>
      <c r="J935" s="219">
        <f>TRUNC(I935*H935,2)</f>
        <v>0.56999999999999995</v>
      </c>
      <c r="M935">
        <v>20.8</v>
      </c>
    </row>
    <row r="936" spans="1:13" ht="24" customHeight="1" x14ac:dyDescent="0.2">
      <c r="A936" s="238" t="s">
        <v>2126</v>
      </c>
      <c r="B936" s="191" t="s">
        <v>2156</v>
      </c>
      <c r="C936" s="190" t="s">
        <v>15</v>
      </c>
      <c r="D936" s="190" t="s">
        <v>2157</v>
      </c>
      <c r="E936" s="426" t="s">
        <v>2129</v>
      </c>
      <c r="F936" s="426"/>
      <c r="G936" s="192" t="s">
        <v>39</v>
      </c>
      <c r="H936" s="193">
        <v>0.30099999999999999</v>
      </c>
      <c r="I936" s="189">
        <f>(M936*$M$13)</f>
        <v>11.8772</v>
      </c>
      <c r="J936" s="219">
        <f>TRUNC(I936*H936,2)</f>
        <v>3.57</v>
      </c>
      <c r="M936">
        <v>12.91</v>
      </c>
    </row>
    <row r="937" spans="1:13" x14ac:dyDescent="0.2">
      <c r="A937" s="239"/>
      <c r="B937" s="195"/>
      <c r="C937" s="195"/>
      <c r="D937" s="195"/>
      <c r="E937" s="195" t="s">
        <v>3847</v>
      </c>
      <c r="F937" s="196">
        <v>4.5</v>
      </c>
      <c r="G937" s="195" t="s">
        <v>3848</v>
      </c>
      <c r="H937" s="196">
        <v>0</v>
      </c>
      <c r="I937" s="196">
        <v>4.5</v>
      </c>
      <c r="J937" s="220"/>
      <c r="M937">
        <v>4.5</v>
      </c>
    </row>
    <row r="938" spans="1:13" ht="25.5" x14ac:dyDescent="0.2">
      <c r="A938" s="239"/>
      <c r="B938" s="195"/>
      <c r="C938" s="195"/>
      <c r="D938" s="195"/>
      <c r="E938" s="195" t="s">
        <v>3849</v>
      </c>
      <c r="F938" s="196">
        <v>0</v>
      </c>
      <c r="G938" s="195"/>
      <c r="H938" s="195" t="s">
        <v>3850</v>
      </c>
      <c r="I938" s="196">
        <v>4.5</v>
      </c>
      <c r="J938" s="220"/>
      <c r="M938">
        <v>4.5</v>
      </c>
    </row>
    <row r="939" spans="1:13" ht="30" customHeight="1" x14ac:dyDescent="0.2">
      <c r="A939" s="240"/>
      <c r="B939" s="197"/>
      <c r="C939" s="197"/>
      <c r="D939" s="197"/>
      <c r="E939" s="197"/>
      <c r="F939" s="197"/>
      <c r="G939" s="197" t="s">
        <v>3851</v>
      </c>
      <c r="H939" s="198">
        <v>24.36</v>
      </c>
      <c r="I939" s="199">
        <v>109.62</v>
      </c>
      <c r="J939" s="220"/>
      <c r="M939">
        <v>109.62</v>
      </c>
    </row>
    <row r="940" spans="1:13" ht="0.95" customHeight="1" x14ac:dyDescent="0.2">
      <c r="A940" s="237"/>
      <c r="B940" s="185"/>
      <c r="C940" s="185"/>
      <c r="D940" s="185"/>
      <c r="E940" s="185"/>
      <c r="F940" s="185"/>
      <c r="G940" s="185"/>
      <c r="H940" s="185"/>
      <c r="I940" s="185"/>
      <c r="J940" s="220"/>
    </row>
    <row r="941" spans="1:13" ht="18" customHeight="1" x14ac:dyDescent="0.2">
      <c r="A941" s="236" t="s">
        <v>309</v>
      </c>
      <c r="B941" s="183" t="s">
        <v>2</v>
      </c>
      <c r="C941" s="182" t="s">
        <v>3</v>
      </c>
      <c r="D941" s="182" t="s">
        <v>4</v>
      </c>
      <c r="E941" s="419" t="s">
        <v>2100</v>
      </c>
      <c r="F941" s="419"/>
      <c r="G941" s="184" t="s">
        <v>5</v>
      </c>
      <c r="H941" s="183" t="s">
        <v>6</v>
      </c>
      <c r="I941" s="183" t="s">
        <v>7</v>
      </c>
      <c r="J941" s="218" t="s">
        <v>8</v>
      </c>
      <c r="K941" s="229">
        <f>J943+J944</f>
        <v>4.9499999999999993</v>
      </c>
      <c r="L941" s="229">
        <f>J945</f>
        <v>0</v>
      </c>
      <c r="M941" t="s">
        <v>7</v>
      </c>
    </row>
    <row r="942" spans="1:13" ht="26.1" customHeight="1" x14ac:dyDescent="0.2">
      <c r="A942" s="237" t="s">
        <v>2125</v>
      </c>
      <c r="B942" s="186" t="s">
        <v>310</v>
      </c>
      <c r="C942" s="185" t="s">
        <v>15</v>
      </c>
      <c r="D942" s="185" t="s">
        <v>311</v>
      </c>
      <c r="E942" s="425">
        <v>2</v>
      </c>
      <c r="F942" s="425"/>
      <c r="G942" s="187" t="s">
        <v>17</v>
      </c>
      <c r="H942" s="188">
        <v>1</v>
      </c>
      <c r="I942" s="189">
        <f>(M942*$M$13)</f>
        <v>4.9496000000000002</v>
      </c>
      <c r="J942" s="231">
        <f>TRUNC(I942*H942,2)</f>
        <v>4.9400000000000004</v>
      </c>
      <c r="M942">
        <v>5.38</v>
      </c>
    </row>
    <row r="943" spans="1:13" ht="24" customHeight="1" x14ac:dyDescent="0.2">
      <c r="A943" s="238" t="s">
        <v>2126</v>
      </c>
      <c r="B943" s="191" t="s">
        <v>2152</v>
      </c>
      <c r="C943" s="190" t="s">
        <v>15</v>
      </c>
      <c r="D943" s="190" t="s">
        <v>2153</v>
      </c>
      <c r="E943" s="426" t="s">
        <v>2129</v>
      </c>
      <c r="F943" s="426"/>
      <c r="G943" s="192" t="s">
        <v>39</v>
      </c>
      <c r="H943" s="193">
        <v>3.5999999999999997E-2</v>
      </c>
      <c r="I943" s="189">
        <f>(M943*$M$13)</f>
        <v>19.136000000000003</v>
      </c>
      <c r="J943" s="219">
        <f>TRUNC(I943*H943,2)</f>
        <v>0.68</v>
      </c>
      <c r="M943">
        <v>20.8</v>
      </c>
    </row>
    <row r="944" spans="1:13" ht="24" customHeight="1" x14ac:dyDescent="0.2">
      <c r="A944" s="238" t="s">
        <v>2126</v>
      </c>
      <c r="B944" s="191" t="s">
        <v>2156</v>
      </c>
      <c r="C944" s="190" t="s">
        <v>15</v>
      </c>
      <c r="D944" s="190" t="s">
        <v>2157</v>
      </c>
      <c r="E944" s="426" t="s">
        <v>2129</v>
      </c>
      <c r="F944" s="426"/>
      <c r="G944" s="192" t="s">
        <v>39</v>
      </c>
      <c r="H944" s="193">
        <v>0.36</v>
      </c>
      <c r="I944" s="189">
        <f>(M944*$M$13)</f>
        <v>11.8772</v>
      </c>
      <c r="J944" s="219">
        <f>TRUNC(I944*H944,2)</f>
        <v>4.2699999999999996</v>
      </c>
      <c r="M944">
        <v>12.91</v>
      </c>
    </row>
    <row r="945" spans="1:13" x14ac:dyDescent="0.2">
      <c r="A945" s="239"/>
      <c r="B945" s="195"/>
      <c r="C945" s="195"/>
      <c r="D945" s="195"/>
      <c r="E945" s="195" t="s">
        <v>3847</v>
      </c>
      <c r="F945" s="196">
        <v>5.38</v>
      </c>
      <c r="G945" s="195" t="s">
        <v>3848</v>
      </c>
      <c r="H945" s="196">
        <v>0</v>
      </c>
      <c r="I945" s="196">
        <v>5.38</v>
      </c>
      <c r="J945" s="220"/>
      <c r="M945">
        <v>5.38</v>
      </c>
    </row>
    <row r="946" spans="1:13" ht="25.5" x14ac:dyDescent="0.2">
      <c r="A946" s="239"/>
      <c r="B946" s="195"/>
      <c r="C946" s="195"/>
      <c r="D946" s="195"/>
      <c r="E946" s="195" t="s">
        <v>3849</v>
      </c>
      <c r="F946" s="196">
        <v>0</v>
      </c>
      <c r="G946" s="195"/>
      <c r="H946" s="195" t="s">
        <v>3850</v>
      </c>
      <c r="I946" s="196">
        <v>5.38</v>
      </c>
      <c r="J946" s="220"/>
      <c r="M946">
        <v>5.38</v>
      </c>
    </row>
    <row r="947" spans="1:13" ht="30" customHeight="1" x14ac:dyDescent="0.2">
      <c r="A947" s="240"/>
      <c r="B947" s="197"/>
      <c r="C947" s="197"/>
      <c r="D947" s="197"/>
      <c r="E947" s="197"/>
      <c r="F947" s="197"/>
      <c r="G947" s="197" t="s">
        <v>3851</v>
      </c>
      <c r="H947" s="198">
        <v>865.79</v>
      </c>
      <c r="I947" s="199">
        <v>4657.95</v>
      </c>
      <c r="J947" s="220"/>
      <c r="M947">
        <v>4657.95</v>
      </c>
    </row>
    <row r="948" spans="1:13" ht="0.95" customHeight="1" x14ac:dyDescent="0.2">
      <c r="A948" s="237"/>
      <c r="B948" s="185"/>
      <c r="C948" s="185"/>
      <c r="D948" s="185"/>
      <c r="E948" s="185"/>
      <c r="F948" s="185"/>
      <c r="G948" s="185"/>
      <c r="H948" s="185"/>
      <c r="I948" s="185"/>
      <c r="J948" s="220"/>
    </row>
    <row r="949" spans="1:13" ht="18" customHeight="1" x14ac:dyDescent="0.2">
      <c r="A949" s="236" t="s">
        <v>312</v>
      </c>
      <c r="B949" s="183" t="s">
        <v>2</v>
      </c>
      <c r="C949" s="182" t="s">
        <v>3</v>
      </c>
      <c r="D949" s="182" t="s">
        <v>4</v>
      </c>
      <c r="E949" s="419" t="s">
        <v>2100</v>
      </c>
      <c r="F949" s="419"/>
      <c r="G949" s="184" t="s">
        <v>5</v>
      </c>
      <c r="H949" s="183" t="s">
        <v>6</v>
      </c>
      <c r="I949" s="183" t="s">
        <v>7</v>
      </c>
      <c r="J949" s="218" t="s">
        <v>8</v>
      </c>
      <c r="K949" s="229">
        <f>J951+J952</f>
        <v>2.75</v>
      </c>
      <c r="L949" s="229">
        <f>J953</f>
        <v>0</v>
      </c>
      <c r="M949" t="s">
        <v>7</v>
      </c>
    </row>
    <row r="950" spans="1:13" ht="26.1" customHeight="1" x14ac:dyDescent="0.2">
      <c r="A950" s="237" t="s">
        <v>2125</v>
      </c>
      <c r="B950" s="186" t="s">
        <v>313</v>
      </c>
      <c r="C950" s="185" t="s">
        <v>15</v>
      </c>
      <c r="D950" s="185" t="s">
        <v>314</v>
      </c>
      <c r="E950" s="425">
        <v>2</v>
      </c>
      <c r="F950" s="425"/>
      <c r="G950" s="187" t="s">
        <v>17</v>
      </c>
      <c r="H950" s="188">
        <v>1</v>
      </c>
      <c r="I950" s="189">
        <f>(M950*$M$13)</f>
        <v>2.7508000000000004</v>
      </c>
      <c r="J950" s="231">
        <f>TRUNC(I950*H950,2)</f>
        <v>2.75</v>
      </c>
      <c r="M950">
        <v>2.99</v>
      </c>
    </row>
    <row r="951" spans="1:13" ht="24" customHeight="1" x14ac:dyDescent="0.2">
      <c r="A951" s="238" t="s">
        <v>2126</v>
      </c>
      <c r="B951" s="191" t="s">
        <v>2152</v>
      </c>
      <c r="C951" s="190" t="s">
        <v>15</v>
      </c>
      <c r="D951" s="190" t="s">
        <v>2153</v>
      </c>
      <c r="E951" s="426" t="s">
        <v>2129</v>
      </c>
      <c r="F951" s="426"/>
      <c r="G951" s="192" t="s">
        <v>39</v>
      </c>
      <c r="H951" s="193">
        <v>0.02</v>
      </c>
      <c r="I951" s="189">
        <f>(M951*$M$13)</f>
        <v>19.136000000000003</v>
      </c>
      <c r="J951" s="219">
        <f>TRUNC(I951*H951,2)</f>
        <v>0.38</v>
      </c>
      <c r="M951">
        <v>20.8</v>
      </c>
    </row>
    <row r="952" spans="1:13" ht="24" customHeight="1" x14ac:dyDescent="0.2">
      <c r="A952" s="238" t="s">
        <v>2126</v>
      </c>
      <c r="B952" s="191" t="s">
        <v>2156</v>
      </c>
      <c r="C952" s="190" t="s">
        <v>15</v>
      </c>
      <c r="D952" s="190" t="s">
        <v>2157</v>
      </c>
      <c r="E952" s="426" t="s">
        <v>2129</v>
      </c>
      <c r="F952" s="426"/>
      <c r="G952" s="192" t="s">
        <v>39</v>
      </c>
      <c r="H952" s="193">
        <v>0.2</v>
      </c>
      <c r="I952" s="189">
        <f>(M952*$M$13)</f>
        <v>11.8772</v>
      </c>
      <c r="J952" s="219">
        <f>TRUNC(I952*H952,2)</f>
        <v>2.37</v>
      </c>
      <c r="M952">
        <v>12.91</v>
      </c>
    </row>
    <row r="953" spans="1:13" x14ac:dyDescent="0.2">
      <c r="A953" s="239"/>
      <c r="B953" s="195"/>
      <c r="C953" s="195"/>
      <c r="D953" s="195"/>
      <c r="E953" s="195" t="s">
        <v>3847</v>
      </c>
      <c r="F953" s="196">
        <v>2.99</v>
      </c>
      <c r="G953" s="195" t="s">
        <v>3848</v>
      </c>
      <c r="H953" s="196">
        <v>0</v>
      </c>
      <c r="I953" s="196">
        <v>2.99</v>
      </c>
      <c r="J953" s="220"/>
      <c r="M953">
        <v>2.99</v>
      </c>
    </row>
    <row r="954" spans="1:13" ht="25.5" x14ac:dyDescent="0.2">
      <c r="A954" s="239"/>
      <c r="B954" s="195"/>
      <c r="C954" s="195"/>
      <c r="D954" s="195"/>
      <c r="E954" s="195" t="s">
        <v>3849</v>
      </c>
      <c r="F954" s="196">
        <v>0</v>
      </c>
      <c r="G954" s="195"/>
      <c r="H954" s="195" t="s">
        <v>3850</v>
      </c>
      <c r="I954" s="196">
        <v>2.99</v>
      </c>
      <c r="J954" s="220"/>
      <c r="M954">
        <v>2.99</v>
      </c>
    </row>
    <row r="955" spans="1:13" ht="30" customHeight="1" x14ac:dyDescent="0.2">
      <c r="A955" s="240"/>
      <c r="B955" s="197"/>
      <c r="C955" s="197"/>
      <c r="D955" s="197"/>
      <c r="E955" s="197"/>
      <c r="F955" s="197"/>
      <c r="G955" s="197" t="s">
        <v>3851</v>
      </c>
      <c r="H955" s="198">
        <v>2.57</v>
      </c>
      <c r="I955" s="199">
        <v>7.68</v>
      </c>
      <c r="J955" s="220"/>
      <c r="M955">
        <v>7.68</v>
      </c>
    </row>
    <row r="956" spans="1:13" ht="0.95" customHeight="1" x14ac:dyDescent="0.2">
      <c r="A956" s="237"/>
      <c r="B956" s="185"/>
      <c r="C956" s="185"/>
      <c r="D956" s="185"/>
      <c r="E956" s="185"/>
      <c r="F956" s="185"/>
      <c r="G956" s="185"/>
      <c r="H956" s="185"/>
      <c r="I956" s="185"/>
      <c r="J956" s="220"/>
    </row>
    <row r="957" spans="1:13" ht="24" customHeight="1" x14ac:dyDescent="0.2">
      <c r="A957" s="242" t="s">
        <v>315</v>
      </c>
      <c r="B957" s="24"/>
      <c r="C957" s="24"/>
      <c r="D957" s="23" t="s">
        <v>189</v>
      </c>
      <c r="E957" s="24"/>
      <c r="F957" s="428"/>
      <c r="G957" s="428"/>
      <c r="H957" s="24"/>
      <c r="I957" s="24"/>
      <c r="J957" s="210"/>
    </row>
    <row r="958" spans="1:13" ht="18" customHeight="1" x14ac:dyDescent="0.2">
      <c r="A958" s="236" t="s">
        <v>316</v>
      </c>
      <c r="B958" s="183" t="s">
        <v>2</v>
      </c>
      <c r="C958" s="182" t="s">
        <v>3</v>
      </c>
      <c r="D958" s="182" t="s">
        <v>4</v>
      </c>
      <c r="E958" s="419" t="s">
        <v>2100</v>
      </c>
      <c r="F958" s="419"/>
      <c r="G958" s="184" t="s">
        <v>5</v>
      </c>
      <c r="H958" s="183" t="s">
        <v>6</v>
      </c>
      <c r="I958" s="183" t="s">
        <v>7</v>
      </c>
      <c r="J958" s="218" t="s">
        <v>8</v>
      </c>
      <c r="K958" s="229">
        <f>J960+J961</f>
        <v>1.08</v>
      </c>
      <c r="L958" s="229">
        <f>J962</f>
        <v>0</v>
      </c>
      <c r="M958" t="s">
        <v>7</v>
      </c>
    </row>
    <row r="959" spans="1:13" ht="26.1" customHeight="1" x14ac:dyDescent="0.2">
      <c r="A959" s="237" t="s">
        <v>2125</v>
      </c>
      <c r="B959" s="186" t="s">
        <v>191</v>
      </c>
      <c r="C959" s="185" t="s">
        <v>15</v>
      </c>
      <c r="D959" s="185" t="s">
        <v>192</v>
      </c>
      <c r="E959" s="425">
        <v>2</v>
      </c>
      <c r="F959" s="425"/>
      <c r="G959" s="187" t="s">
        <v>54</v>
      </c>
      <c r="H959" s="188">
        <v>1</v>
      </c>
      <c r="I959" s="189">
        <f>(M959*$M$13)</f>
        <v>1.0764</v>
      </c>
      <c r="J959" s="231">
        <f>TRUNC(I959*H959,2)</f>
        <v>1.07</v>
      </c>
      <c r="M959">
        <v>1.17</v>
      </c>
    </row>
    <row r="960" spans="1:13" ht="24" customHeight="1" x14ac:dyDescent="0.2">
      <c r="A960" s="238" t="s">
        <v>2126</v>
      </c>
      <c r="B960" s="191" t="s">
        <v>2154</v>
      </c>
      <c r="C960" s="190" t="s">
        <v>15</v>
      </c>
      <c r="D960" s="190" t="s">
        <v>2155</v>
      </c>
      <c r="E960" s="426" t="s">
        <v>2129</v>
      </c>
      <c r="F960" s="426"/>
      <c r="G960" s="192" t="s">
        <v>39</v>
      </c>
      <c r="H960" s="193">
        <v>7.9000000000000008E-3</v>
      </c>
      <c r="I960" s="189">
        <f>(M960*$M$13)</f>
        <v>19.136000000000003</v>
      </c>
      <c r="J960" s="219">
        <f>TRUNC(I960*H960,2)</f>
        <v>0.15</v>
      </c>
      <c r="M960">
        <v>20.8</v>
      </c>
    </row>
    <row r="961" spans="1:13" ht="24" customHeight="1" x14ac:dyDescent="0.2">
      <c r="A961" s="238" t="s">
        <v>2126</v>
      </c>
      <c r="B961" s="191" t="s">
        <v>2156</v>
      </c>
      <c r="C961" s="190" t="s">
        <v>15</v>
      </c>
      <c r="D961" s="190" t="s">
        <v>2157</v>
      </c>
      <c r="E961" s="426" t="s">
        <v>2129</v>
      </c>
      <c r="F961" s="426"/>
      <c r="G961" s="192" t="s">
        <v>39</v>
      </c>
      <c r="H961" s="193">
        <v>7.8700000000000006E-2</v>
      </c>
      <c r="I961" s="189">
        <f>(M961*$M$13)</f>
        <v>11.8772</v>
      </c>
      <c r="J961" s="219">
        <f>TRUNC(I961*H961,2)</f>
        <v>0.93</v>
      </c>
      <c r="M961">
        <v>12.91</v>
      </c>
    </row>
    <row r="962" spans="1:13" x14ac:dyDescent="0.2">
      <c r="A962" s="239"/>
      <c r="B962" s="195"/>
      <c r="C962" s="195"/>
      <c r="D962" s="195"/>
      <c r="E962" s="195" t="s">
        <v>3847</v>
      </c>
      <c r="F962" s="196">
        <v>1.17</v>
      </c>
      <c r="G962" s="195" t="s">
        <v>3848</v>
      </c>
      <c r="H962" s="196">
        <v>0</v>
      </c>
      <c r="I962" s="196">
        <v>1.17</v>
      </c>
      <c r="J962" s="220"/>
      <c r="M962">
        <v>1.17</v>
      </c>
    </row>
    <row r="963" spans="1:13" ht="25.5" x14ac:dyDescent="0.2">
      <c r="A963" s="239"/>
      <c r="B963" s="195"/>
      <c r="C963" s="195"/>
      <c r="D963" s="195"/>
      <c r="E963" s="195" t="s">
        <v>3849</v>
      </c>
      <c r="F963" s="196">
        <v>0</v>
      </c>
      <c r="G963" s="195"/>
      <c r="H963" s="195" t="s">
        <v>3850</v>
      </c>
      <c r="I963" s="196">
        <v>1.17</v>
      </c>
      <c r="J963" s="220"/>
      <c r="M963">
        <v>1.17</v>
      </c>
    </row>
    <row r="964" spans="1:13" ht="30" customHeight="1" x14ac:dyDescent="0.2">
      <c r="A964" s="240"/>
      <c r="B964" s="197"/>
      <c r="C964" s="197"/>
      <c r="D964" s="197"/>
      <c r="E964" s="197"/>
      <c r="F964" s="197"/>
      <c r="G964" s="197" t="s">
        <v>3851</v>
      </c>
      <c r="H964" s="198">
        <v>171</v>
      </c>
      <c r="I964" s="199">
        <v>200.07</v>
      </c>
      <c r="J964" s="220"/>
      <c r="M964">
        <v>200.07</v>
      </c>
    </row>
    <row r="965" spans="1:13" ht="0.95" customHeight="1" x14ac:dyDescent="0.2">
      <c r="A965" s="237"/>
      <c r="B965" s="185"/>
      <c r="C965" s="185"/>
      <c r="D965" s="185"/>
      <c r="E965" s="185"/>
      <c r="F965" s="185"/>
      <c r="G965" s="185"/>
      <c r="H965" s="185"/>
      <c r="I965" s="185"/>
      <c r="J965" s="220"/>
    </row>
    <row r="966" spans="1:13" ht="18" customHeight="1" x14ac:dyDescent="0.2">
      <c r="A966" s="236" t="s">
        <v>317</v>
      </c>
      <c r="B966" s="183" t="s">
        <v>2</v>
      </c>
      <c r="C966" s="182" t="s">
        <v>3</v>
      </c>
      <c r="D966" s="182" t="s">
        <v>4</v>
      </c>
      <c r="E966" s="419" t="s">
        <v>2100</v>
      </c>
      <c r="F966" s="419"/>
      <c r="G966" s="184" t="s">
        <v>5</v>
      </c>
      <c r="H966" s="183" t="s">
        <v>6</v>
      </c>
      <c r="I966" s="183" t="s">
        <v>7</v>
      </c>
      <c r="J966" s="218" t="s">
        <v>8</v>
      </c>
      <c r="K966" s="229">
        <f>J968+J969</f>
        <v>13.81</v>
      </c>
      <c r="L966" s="229">
        <f>J970</f>
        <v>0</v>
      </c>
      <c r="M966" t="s">
        <v>7</v>
      </c>
    </row>
    <row r="967" spans="1:13" ht="26.1" customHeight="1" x14ac:dyDescent="0.2">
      <c r="A967" s="237" t="s">
        <v>2125</v>
      </c>
      <c r="B967" s="186" t="s">
        <v>194</v>
      </c>
      <c r="C967" s="185" t="s">
        <v>167</v>
      </c>
      <c r="D967" s="185" t="s">
        <v>195</v>
      </c>
      <c r="E967" s="425" t="s">
        <v>2106</v>
      </c>
      <c r="F967" s="425"/>
      <c r="G967" s="187" t="s">
        <v>196</v>
      </c>
      <c r="H967" s="188">
        <v>1</v>
      </c>
      <c r="I967" s="189">
        <f>(M967*$M$13)</f>
        <v>13.8184</v>
      </c>
      <c r="J967" s="231">
        <f>TRUNC(I967*H967,2)</f>
        <v>13.81</v>
      </c>
      <c r="M967">
        <v>15.02</v>
      </c>
    </row>
    <row r="968" spans="1:13" ht="26.1" customHeight="1" x14ac:dyDescent="0.2">
      <c r="A968" s="241" t="s">
        <v>2395</v>
      </c>
      <c r="B968" s="201" t="s">
        <v>2454</v>
      </c>
      <c r="C968" s="200" t="s">
        <v>15</v>
      </c>
      <c r="D968" s="200" t="s">
        <v>2455</v>
      </c>
      <c r="E968" s="427">
        <v>2</v>
      </c>
      <c r="F968" s="427"/>
      <c r="G968" s="202" t="s">
        <v>32</v>
      </c>
      <c r="H968" s="203">
        <v>1</v>
      </c>
      <c r="I968" s="189">
        <f>(M968*$M$13)</f>
        <v>13.8184</v>
      </c>
      <c r="J968" s="219">
        <f>TRUNC(I968*H968,2)</f>
        <v>13.81</v>
      </c>
      <c r="M968">
        <v>15.02</v>
      </c>
    </row>
    <row r="969" spans="1:13" x14ac:dyDescent="0.2">
      <c r="A969" s="239"/>
      <c r="B969" s="195"/>
      <c r="C969" s="195"/>
      <c r="D969" s="195"/>
      <c r="E969" s="195" t="s">
        <v>3847</v>
      </c>
      <c r="F969" s="196">
        <v>15.02</v>
      </c>
      <c r="G969" s="195" t="s">
        <v>3848</v>
      </c>
      <c r="H969" s="196">
        <v>0</v>
      </c>
      <c r="I969" s="196">
        <v>15.02</v>
      </c>
      <c r="J969" s="220"/>
      <c r="M969">
        <v>15.02</v>
      </c>
    </row>
    <row r="970" spans="1:13" ht="25.5" x14ac:dyDescent="0.2">
      <c r="A970" s="239"/>
      <c r="B970" s="195"/>
      <c r="C970" s="195"/>
      <c r="D970" s="195"/>
      <c r="E970" s="195" t="s">
        <v>3849</v>
      </c>
      <c r="F970" s="196">
        <v>0</v>
      </c>
      <c r="G970" s="195"/>
      <c r="H970" s="195" t="s">
        <v>3850</v>
      </c>
      <c r="I970" s="196">
        <v>15.02</v>
      </c>
      <c r="J970" s="220"/>
      <c r="M970">
        <v>15.02</v>
      </c>
    </row>
    <row r="971" spans="1:13" ht="30" customHeight="1" x14ac:dyDescent="0.2">
      <c r="A971" s="240"/>
      <c r="B971" s="197"/>
      <c r="C971" s="197"/>
      <c r="D971" s="197"/>
      <c r="E971" s="197"/>
      <c r="F971" s="197"/>
      <c r="G971" s="197" t="s">
        <v>3851</v>
      </c>
      <c r="H971" s="198">
        <v>160</v>
      </c>
      <c r="I971" s="199">
        <v>2403.1999999999998</v>
      </c>
      <c r="J971" s="220"/>
      <c r="M971">
        <v>2403.1999999999998</v>
      </c>
    </row>
    <row r="972" spans="1:13" ht="0.95" customHeight="1" x14ac:dyDescent="0.2">
      <c r="A972" s="237"/>
      <c r="B972" s="185"/>
      <c r="C972" s="185"/>
      <c r="D972" s="185"/>
      <c r="E972" s="185"/>
      <c r="F972" s="185"/>
      <c r="G972" s="185"/>
      <c r="H972" s="185"/>
      <c r="I972" s="185"/>
      <c r="J972" s="220"/>
    </row>
    <row r="973" spans="1:13" ht="18" customHeight="1" x14ac:dyDescent="0.2">
      <c r="A973" s="236" t="s">
        <v>318</v>
      </c>
      <c r="B973" s="183" t="s">
        <v>2</v>
      </c>
      <c r="C973" s="182" t="s">
        <v>3</v>
      </c>
      <c r="D973" s="182" t="s">
        <v>4</v>
      </c>
      <c r="E973" s="419" t="s">
        <v>2100</v>
      </c>
      <c r="F973" s="419"/>
      <c r="G973" s="184" t="s">
        <v>5</v>
      </c>
      <c r="H973" s="183" t="s">
        <v>6</v>
      </c>
      <c r="I973" s="183" t="s">
        <v>7</v>
      </c>
      <c r="J973" s="218" t="s">
        <v>8</v>
      </c>
      <c r="K973" s="229">
        <f>J975+J976</f>
        <v>0.51</v>
      </c>
      <c r="L973" s="229">
        <f>J977</f>
        <v>0</v>
      </c>
      <c r="M973" t="s">
        <v>7</v>
      </c>
    </row>
    <row r="974" spans="1:13" ht="39" customHeight="1" x14ac:dyDescent="0.2">
      <c r="A974" s="237" t="s">
        <v>2125</v>
      </c>
      <c r="B974" s="186" t="s">
        <v>198</v>
      </c>
      <c r="C974" s="185" t="s">
        <v>15</v>
      </c>
      <c r="D974" s="185" t="s">
        <v>199</v>
      </c>
      <c r="E974" s="425">
        <v>2</v>
      </c>
      <c r="F974" s="425"/>
      <c r="G974" s="187" t="s">
        <v>132</v>
      </c>
      <c r="H974" s="188">
        <v>1</v>
      </c>
      <c r="I974" s="189">
        <f>(M974*$M$13)</f>
        <v>0.50600000000000012</v>
      </c>
      <c r="J974" s="231">
        <f>TRUNC(I974*H974,2)</f>
        <v>0.5</v>
      </c>
      <c r="M974">
        <v>0.55000000000000004</v>
      </c>
    </row>
    <row r="975" spans="1:13" ht="24" customHeight="1" x14ac:dyDescent="0.2">
      <c r="A975" s="238" t="s">
        <v>2126</v>
      </c>
      <c r="B975" s="191" t="s">
        <v>2154</v>
      </c>
      <c r="C975" s="190" t="s">
        <v>15</v>
      </c>
      <c r="D975" s="190" t="s">
        <v>2155</v>
      </c>
      <c r="E975" s="426" t="s">
        <v>2129</v>
      </c>
      <c r="F975" s="426"/>
      <c r="G975" s="192" t="s">
        <v>39</v>
      </c>
      <c r="H975" s="193">
        <v>3.8E-3</v>
      </c>
      <c r="I975" s="189">
        <f>(M975*$M$13)</f>
        <v>19.136000000000003</v>
      </c>
      <c r="J975" s="219">
        <f>TRUNC(I975*H975,2)</f>
        <v>7.0000000000000007E-2</v>
      </c>
      <c r="M975">
        <v>20.8</v>
      </c>
    </row>
    <row r="976" spans="1:13" ht="24" customHeight="1" x14ac:dyDescent="0.2">
      <c r="A976" s="238" t="s">
        <v>2126</v>
      </c>
      <c r="B976" s="191" t="s">
        <v>2156</v>
      </c>
      <c r="C976" s="190" t="s">
        <v>15</v>
      </c>
      <c r="D976" s="190" t="s">
        <v>2157</v>
      </c>
      <c r="E976" s="426" t="s">
        <v>2129</v>
      </c>
      <c r="F976" s="426"/>
      <c r="G976" s="192" t="s">
        <v>39</v>
      </c>
      <c r="H976" s="193">
        <v>3.7499999999999999E-2</v>
      </c>
      <c r="I976" s="189">
        <f>(M976*$M$13)</f>
        <v>11.8772</v>
      </c>
      <c r="J976" s="219">
        <f>TRUNC(I976*H976,2)</f>
        <v>0.44</v>
      </c>
      <c r="M976">
        <v>12.91</v>
      </c>
    </row>
    <row r="977" spans="1:13" x14ac:dyDescent="0.2">
      <c r="A977" s="239"/>
      <c r="B977" s="195"/>
      <c r="C977" s="195"/>
      <c r="D977" s="195"/>
      <c r="E977" s="195" t="s">
        <v>3847</v>
      </c>
      <c r="F977" s="196">
        <v>0.55000000000000004</v>
      </c>
      <c r="G977" s="195" t="s">
        <v>3848</v>
      </c>
      <c r="H977" s="196">
        <v>0</v>
      </c>
      <c r="I977" s="196">
        <v>0.55000000000000004</v>
      </c>
      <c r="J977" s="220"/>
      <c r="M977">
        <v>0.55000000000000004</v>
      </c>
    </row>
    <row r="978" spans="1:13" ht="25.5" x14ac:dyDescent="0.2">
      <c r="A978" s="239"/>
      <c r="B978" s="195"/>
      <c r="C978" s="195"/>
      <c r="D978" s="195"/>
      <c r="E978" s="195" t="s">
        <v>3849</v>
      </c>
      <c r="F978" s="196">
        <v>0</v>
      </c>
      <c r="G978" s="195"/>
      <c r="H978" s="195" t="s">
        <v>3850</v>
      </c>
      <c r="I978" s="196">
        <v>0.55000000000000004</v>
      </c>
      <c r="J978" s="220"/>
      <c r="M978">
        <v>0.55000000000000004</v>
      </c>
    </row>
    <row r="979" spans="1:13" ht="30" customHeight="1" x14ac:dyDescent="0.2">
      <c r="A979" s="240"/>
      <c r="B979" s="197"/>
      <c r="C979" s="197"/>
      <c r="D979" s="197"/>
      <c r="E979" s="197"/>
      <c r="F979" s="197"/>
      <c r="G979" s="197" t="s">
        <v>3851</v>
      </c>
      <c r="H979" s="198">
        <v>468</v>
      </c>
      <c r="I979" s="199">
        <v>257.39999999999998</v>
      </c>
      <c r="J979" s="220"/>
      <c r="M979">
        <v>257.39999999999998</v>
      </c>
    </row>
    <row r="980" spans="1:13" ht="0.95" customHeight="1" x14ac:dyDescent="0.2">
      <c r="A980" s="237"/>
      <c r="B980" s="185"/>
      <c r="C980" s="185"/>
      <c r="D980" s="185"/>
      <c r="E980" s="185"/>
      <c r="F980" s="185"/>
      <c r="G980" s="185"/>
      <c r="H980" s="185"/>
      <c r="I980" s="185"/>
      <c r="J980" s="220"/>
    </row>
    <row r="981" spans="1:13" ht="24" customHeight="1" x14ac:dyDescent="0.2">
      <c r="A981" s="243" t="s">
        <v>319</v>
      </c>
      <c r="B981" s="28"/>
      <c r="C981" s="28"/>
      <c r="D981" s="27" t="s">
        <v>201</v>
      </c>
      <c r="E981" s="28"/>
      <c r="F981" s="429"/>
      <c r="G981" s="429"/>
      <c r="H981" s="28"/>
      <c r="I981" s="28"/>
      <c r="J981" s="211"/>
    </row>
    <row r="982" spans="1:13" ht="18" customHeight="1" x14ac:dyDescent="0.2">
      <c r="A982" s="236" t="s">
        <v>320</v>
      </c>
      <c r="B982" s="183" t="s">
        <v>2</v>
      </c>
      <c r="C982" s="182" t="s">
        <v>3</v>
      </c>
      <c r="D982" s="182" t="s">
        <v>4</v>
      </c>
      <c r="E982" s="430" t="s">
        <v>2100</v>
      </c>
      <c r="F982" s="431"/>
      <c r="G982" s="184" t="s">
        <v>5</v>
      </c>
      <c r="H982" s="183" t="s">
        <v>6</v>
      </c>
      <c r="I982" s="183" t="s">
        <v>7</v>
      </c>
      <c r="J982" s="218" t="s">
        <v>8</v>
      </c>
      <c r="K982" s="229">
        <f>J984+J985</f>
        <v>13.81</v>
      </c>
      <c r="L982" s="229">
        <f>J986</f>
        <v>0</v>
      </c>
      <c r="M982" t="s">
        <v>7</v>
      </c>
    </row>
    <row r="983" spans="1:13" ht="26.1" customHeight="1" x14ac:dyDescent="0.2">
      <c r="A983" s="237" t="s">
        <v>2125</v>
      </c>
      <c r="B983" s="186" t="s">
        <v>194</v>
      </c>
      <c r="C983" s="185" t="s">
        <v>167</v>
      </c>
      <c r="D983" s="185" t="s">
        <v>195</v>
      </c>
      <c r="E983" s="425" t="s">
        <v>2106</v>
      </c>
      <c r="F983" s="425"/>
      <c r="G983" s="187" t="s">
        <v>196</v>
      </c>
      <c r="H983" s="188">
        <v>1</v>
      </c>
      <c r="I983" s="189">
        <f>(M983*$M$13)</f>
        <v>13.8184</v>
      </c>
      <c r="J983" s="231">
        <f>TRUNC(I983*H983,2)</f>
        <v>13.81</v>
      </c>
      <c r="M983">
        <v>15.02</v>
      </c>
    </row>
    <row r="984" spans="1:13" ht="26.1" customHeight="1" x14ac:dyDescent="0.2">
      <c r="A984" s="241" t="s">
        <v>2395</v>
      </c>
      <c r="B984" s="201" t="s">
        <v>2454</v>
      </c>
      <c r="C984" s="200" t="s">
        <v>15</v>
      </c>
      <c r="D984" s="200" t="s">
        <v>2455</v>
      </c>
      <c r="E984" s="427">
        <v>2</v>
      </c>
      <c r="F984" s="427"/>
      <c r="G984" s="202" t="s">
        <v>32</v>
      </c>
      <c r="H984" s="203">
        <v>1</v>
      </c>
      <c r="I984" s="189">
        <f>(M984*$M$13)</f>
        <v>13.8184</v>
      </c>
      <c r="J984" s="219">
        <f>TRUNC(I984*H984,2)</f>
        <v>13.81</v>
      </c>
      <c r="M984">
        <v>15.02</v>
      </c>
    </row>
    <row r="985" spans="1:13" x14ac:dyDescent="0.2">
      <c r="A985" s="239"/>
      <c r="B985" s="195"/>
      <c r="C985" s="195"/>
      <c r="D985" s="195"/>
      <c r="E985" s="195" t="s">
        <v>3847</v>
      </c>
      <c r="F985" s="196">
        <v>15.02</v>
      </c>
      <c r="G985" s="195" t="s">
        <v>3848</v>
      </c>
      <c r="H985" s="196">
        <v>0</v>
      </c>
      <c r="I985" s="196">
        <v>15.02</v>
      </c>
      <c r="J985" s="220"/>
      <c r="M985">
        <v>15.02</v>
      </c>
    </row>
    <row r="986" spans="1:13" ht="25.5" x14ac:dyDescent="0.2">
      <c r="A986" s="239"/>
      <c r="B986" s="195"/>
      <c r="C986" s="195"/>
      <c r="D986" s="195"/>
      <c r="E986" s="195" t="s">
        <v>3849</v>
      </c>
      <c r="F986" s="196">
        <v>0</v>
      </c>
      <c r="G986" s="195"/>
      <c r="H986" s="195" t="s">
        <v>3850</v>
      </c>
      <c r="I986" s="196">
        <v>15.02</v>
      </c>
      <c r="J986" s="220"/>
      <c r="M986">
        <v>15.02</v>
      </c>
    </row>
    <row r="987" spans="1:13" ht="30" customHeight="1" x14ac:dyDescent="0.2">
      <c r="A987" s="240"/>
      <c r="B987" s="197"/>
      <c r="C987" s="197"/>
      <c r="D987" s="197"/>
      <c r="E987" s="197"/>
      <c r="F987" s="197"/>
      <c r="G987" s="197" t="s">
        <v>3851</v>
      </c>
      <c r="H987" s="198">
        <v>40</v>
      </c>
      <c r="I987" s="199">
        <v>600.79999999999995</v>
      </c>
      <c r="J987" s="220"/>
      <c r="M987">
        <v>600.79999999999995</v>
      </c>
    </row>
    <row r="988" spans="1:13" ht="0.95" customHeight="1" x14ac:dyDescent="0.2">
      <c r="A988" s="237"/>
      <c r="B988" s="185"/>
      <c r="C988" s="185"/>
      <c r="D988" s="185"/>
      <c r="E988" s="185"/>
      <c r="F988" s="185"/>
      <c r="G988" s="185"/>
      <c r="H988" s="185"/>
      <c r="I988" s="185"/>
      <c r="J988" s="220"/>
    </row>
    <row r="989" spans="1:13" ht="18" customHeight="1" x14ac:dyDescent="0.2">
      <c r="A989" s="236" t="s">
        <v>321</v>
      </c>
      <c r="B989" s="183" t="s">
        <v>2</v>
      </c>
      <c r="C989" s="182" t="s">
        <v>3</v>
      </c>
      <c r="D989" s="182" t="s">
        <v>4</v>
      </c>
      <c r="E989" s="419" t="s">
        <v>2100</v>
      </c>
      <c r="F989" s="419"/>
      <c r="G989" s="184" t="s">
        <v>5</v>
      </c>
      <c r="H989" s="183" t="s">
        <v>6</v>
      </c>
      <c r="I989" s="183" t="s">
        <v>7</v>
      </c>
      <c r="J989" s="218" t="s">
        <v>8</v>
      </c>
      <c r="K989" s="229">
        <f>J991+J992</f>
        <v>0.51</v>
      </c>
      <c r="L989" s="229">
        <f>J993</f>
        <v>0</v>
      </c>
      <c r="M989" t="s">
        <v>7</v>
      </c>
    </row>
    <row r="990" spans="1:13" ht="39" customHeight="1" x14ac:dyDescent="0.2">
      <c r="A990" s="237" t="s">
        <v>2125</v>
      </c>
      <c r="B990" s="186" t="s">
        <v>198</v>
      </c>
      <c r="C990" s="185" t="s">
        <v>15</v>
      </c>
      <c r="D990" s="185" t="s">
        <v>199</v>
      </c>
      <c r="E990" s="425">
        <v>2</v>
      </c>
      <c r="F990" s="425"/>
      <c r="G990" s="187" t="s">
        <v>132</v>
      </c>
      <c r="H990" s="188">
        <v>1</v>
      </c>
      <c r="I990" s="189">
        <f>(M990*$M$13)</f>
        <v>0.50600000000000012</v>
      </c>
      <c r="J990" s="231">
        <f>TRUNC(I990*H990,2)</f>
        <v>0.5</v>
      </c>
      <c r="M990">
        <v>0.55000000000000004</v>
      </c>
    </row>
    <row r="991" spans="1:13" ht="24" customHeight="1" x14ac:dyDescent="0.2">
      <c r="A991" s="238" t="s">
        <v>2126</v>
      </c>
      <c r="B991" s="191" t="s">
        <v>2154</v>
      </c>
      <c r="C991" s="190" t="s">
        <v>15</v>
      </c>
      <c r="D991" s="190" t="s">
        <v>2155</v>
      </c>
      <c r="E991" s="426" t="s">
        <v>2129</v>
      </c>
      <c r="F991" s="426"/>
      <c r="G991" s="192" t="s">
        <v>39</v>
      </c>
      <c r="H991" s="193">
        <v>3.8E-3</v>
      </c>
      <c r="I991" s="189">
        <f>(M991*$M$13)</f>
        <v>19.136000000000003</v>
      </c>
      <c r="J991" s="219">
        <f>TRUNC(I991*H991,2)</f>
        <v>7.0000000000000007E-2</v>
      </c>
      <c r="M991">
        <v>20.8</v>
      </c>
    </row>
    <row r="992" spans="1:13" ht="24" customHeight="1" x14ac:dyDescent="0.2">
      <c r="A992" s="238" t="s">
        <v>2126</v>
      </c>
      <c r="B992" s="191" t="s">
        <v>2156</v>
      </c>
      <c r="C992" s="190" t="s">
        <v>15</v>
      </c>
      <c r="D992" s="190" t="s">
        <v>2157</v>
      </c>
      <c r="E992" s="426" t="s">
        <v>2129</v>
      </c>
      <c r="F992" s="426"/>
      <c r="G992" s="192" t="s">
        <v>39</v>
      </c>
      <c r="H992" s="193">
        <v>3.7499999999999999E-2</v>
      </c>
      <c r="I992" s="189">
        <f>(M992*$M$13)</f>
        <v>11.8772</v>
      </c>
      <c r="J992" s="219">
        <f>TRUNC(I992*H992,2)</f>
        <v>0.44</v>
      </c>
      <c r="M992">
        <v>12.91</v>
      </c>
    </row>
    <row r="993" spans="1:13" x14ac:dyDescent="0.2">
      <c r="A993" s="239"/>
      <c r="B993" s="195"/>
      <c r="C993" s="195"/>
      <c r="D993" s="195"/>
      <c r="E993" s="195" t="s">
        <v>3847</v>
      </c>
      <c r="F993" s="196">
        <v>0.55000000000000004</v>
      </c>
      <c r="G993" s="195" t="s">
        <v>3848</v>
      </c>
      <c r="H993" s="196">
        <v>0</v>
      </c>
      <c r="I993" s="196">
        <v>0.55000000000000004</v>
      </c>
      <c r="J993" s="220"/>
      <c r="M993">
        <v>0.55000000000000004</v>
      </c>
    </row>
    <row r="994" spans="1:13" ht="25.5" x14ac:dyDescent="0.2">
      <c r="A994" s="239"/>
      <c r="B994" s="195"/>
      <c r="C994" s="195"/>
      <c r="D994" s="195"/>
      <c r="E994" s="195" t="s">
        <v>3849</v>
      </c>
      <c r="F994" s="196">
        <v>0</v>
      </c>
      <c r="G994" s="195"/>
      <c r="H994" s="195" t="s">
        <v>3850</v>
      </c>
      <c r="I994" s="196">
        <v>0.55000000000000004</v>
      </c>
      <c r="J994" s="220"/>
      <c r="M994">
        <v>0.55000000000000004</v>
      </c>
    </row>
    <row r="995" spans="1:13" ht="30" customHeight="1" x14ac:dyDescent="0.2">
      <c r="A995" s="240"/>
      <c r="B995" s="197"/>
      <c r="C995" s="197"/>
      <c r="D995" s="197"/>
      <c r="E995" s="197"/>
      <c r="F995" s="197"/>
      <c r="G995" s="197" t="s">
        <v>3851</v>
      </c>
      <c r="H995" s="198">
        <v>98.4</v>
      </c>
      <c r="I995" s="199">
        <v>54.12</v>
      </c>
      <c r="J995" s="220"/>
      <c r="M995">
        <v>54.12</v>
      </c>
    </row>
    <row r="996" spans="1:13" ht="0.95" customHeight="1" x14ac:dyDescent="0.2">
      <c r="A996" s="237"/>
      <c r="B996" s="185"/>
      <c r="C996" s="185"/>
      <c r="D996" s="185"/>
      <c r="E996" s="185"/>
      <c r="F996" s="185"/>
      <c r="G996" s="185"/>
      <c r="H996" s="185"/>
      <c r="I996" s="185"/>
      <c r="J996" s="220"/>
    </row>
    <row r="997" spans="1:13" ht="24" customHeight="1" x14ac:dyDescent="0.2">
      <c r="A997" s="242" t="s">
        <v>322</v>
      </c>
      <c r="B997" s="24"/>
      <c r="C997" s="24"/>
      <c r="D997" s="23" t="s">
        <v>205</v>
      </c>
      <c r="E997" s="24"/>
      <c r="F997" s="428"/>
      <c r="G997" s="428"/>
      <c r="H997" s="24"/>
      <c r="I997" s="24"/>
      <c r="J997" s="210"/>
    </row>
    <row r="998" spans="1:13" ht="18" customHeight="1" x14ac:dyDescent="0.2">
      <c r="A998" s="236" t="s">
        <v>323</v>
      </c>
      <c r="B998" s="183" t="s">
        <v>2</v>
      </c>
      <c r="C998" s="182" t="s">
        <v>3</v>
      </c>
      <c r="D998" s="182" t="s">
        <v>4</v>
      </c>
      <c r="E998" s="419" t="s">
        <v>2100</v>
      </c>
      <c r="F998" s="419"/>
      <c r="G998" s="184" t="s">
        <v>5</v>
      </c>
      <c r="H998" s="183" t="s">
        <v>6</v>
      </c>
      <c r="I998" s="183" t="s">
        <v>7</v>
      </c>
      <c r="J998" s="218" t="s">
        <v>8</v>
      </c>
      <c r="K998" s="229">
        <f>J1000+J1001</f>
        <v>3.4299999999999997</v>
      </c>
      <c r="L998" s="229">
        <f>J1002</f>
        <v>0</v>
      </c>
      <c r="M998" t="s">
        <v>7</v>
      </c>
    </row>
    <row r="999" spans="1:13" ht="26.1" customHeight="1" x14ac:dyDescent="0.2">
      <c r="A999" s="237" t="s">
        <v>2125</v>
      </c>
      <c r="B999" s="186" t="s">
        <v>207</v>
      </c>
      <c r="C999" s="185" t="s">
        <v>15</v>
      </c>
      <c r="D999" s="185" t="s">
        <v>208</v>
      </c>
      <c r="E999" s="425">
        <v>2</v>
      </c>
      <c r="F999" s="425"/>
      <c r="G999" s="187" t="s">
        <v>18</v>
      </c>
      <c r="H999" s="188">
        <v>1</v>
      </c>
      <c r="I999" s="189">
        <f>(M999*$M$13)</f>
        <v>3.4408000000000003</v>
      </c>
      <c r="J999" s="231">
        <f>TRUNC(I999*H999,2)</f>
        <v>3.44</v>
      </c>
      <c r="M999">
        <v>3.74</v>
      </c>
    </row>
    <row r="1000" spans="1:13" ht="24" customHeight="1" x14ac:dyDescent="0.2">
      <c r="A1000" s="238" t="s">
        <v>2126</v>
      </c>
      <c r="B1000" s="191" t="s">
        <v>2216</v>
      </c>
      <c r="C1000" s="190" t="s">
        <v>15</v>
      </c>
      <c r="D1000" s="190" t="s">
        <v>2217</v>
      </c>
      <c r="E1000" s="426" t="s">
        <v>2129</v>
      </c>
      <c r="F1000" s="426"/>
      <c r="G1000" s="192" t="s">
        <v>39</v>
      </c>
      <c r="H1000" s="193">
        <v>2.5000000000000001E-2</v>
      </c>
      <c r="I1000" s="189">
        <f>(M1000*$M$13)</f>
        <v>19.136000000000003</v>
      </c>
      <c r="J1000" s="219">
        <f>TRUNC(I1000*H1000,2)</f>
        <v>0.47</v>
      </c>
      <c r="M1000">
        <v>20.8</v>
      </c>
    </row>
    <row r="1001" spans="1:13" ht="24" customHeight="1" x14ac:dyDescent="0.2">
      <c r="A1001" s="238" t="s">
        <v>2126</v>
      </c>
      <c r="B1001" s="191" t="s">
        <v>2156</v>
      </c>
      <c r="C1001" s="190" t="s">
        <v>15</v>
      </c>
      <c r="D1001" s="190" t="s">
        <v>2157</v>
      </c>
      <c r="E1001" s="426" t="s">
        <v>2129</v>
      </c>
      <c r="F1001" s="426"/>
      <c r="G1001" s="192" t="s">
        <v>39</v>
      </c>
      <c r="H1001" s="193">
        <v>0.25</v>
      </c>
      <c r="I1001" s="189">
        <f>(M1001*$M$13)</f>
        <v>11.8772</v>
      </c>
      <c r="J1001" s="219">
        <f>TRUNC(I1001*H1001,2)</f>
        <v>2.96</v>
      </c>
      <c r="M1001">
        <v>12.91</v>
      </c>
    </row>
    <row r="1002" spans="1:13" x14ac:dyDescent="0.2">
      <c r="A1002" s="239"/>
      <c r="B1002" s="195"/>
      <c r="C1002" s="195"/>
      <c r="D1002" s="195"/>
      <c r="E1002" s="195" t="s">
        <v>3847</v>
      </c>
      <c r="F1002" s="196">
        <v>3.74</v>
      </c>
      <c r="G1002" s="195" t="s">
        <v>3848</v>
      </c>
      <c r="H1002" s="196">
        <v>0</v>
      </c>
      <c r="I1002" s="196">
        <v>3.74</v>
      </c>
      <c r="J1002" s="220"/>
      <c r="M1002">
        <v>3.74</v>
      </c>
    </row>
    <row r="1003" spans="1:13" ht="25.5" x14ac:dyDescent="0.2">
      <c r="A1003" s="239"/>
      <c r="B1003" s="195"/>
      <c r="C1003" s="195"/>
      <c r="D1003" s="195"/>
      <c r="E1003" s="195" t="s">
        <v>3849</v>
      </c>
      <c r="F1003" s="196">
        <v>0</v>
      </c>
      <c r="G1003" s="195"/>
      <c r="H1003" s="195" t="s">
        <v>3850</v>
      </c>
      <c r="I1003" s="196">
        <v>3.74</v>
      </c>
      <c r="J1003" s="220"/>
      <c r="M1003">
        <v>3.74</v>
      </c>
    </row>
    <row r="1004" spans="1:13" ht="30" customHeight="1" x14ac:dyDescent="0.2">
      <c r="A1004" s="240"/>
      <c r="B1004" s="197"/>
      <c r="C1004" s="197"/>
      <c r="D1004" s="197"/>
      <c r="E1004" s="197"/>
      <c r="F1004" s="197"/>
      <c r="G1004" s="197" t="s">
        <v>3851</v>
      </c>
      <c r="H1004" s="198">
        <v>7</v>
      </c>
      <c r="I1004" s="199">
        <v>26.18</v>
      </c>
      <c r="J1004" s="220"/>
      <c r="M1004">
        <v>26.18</v>
      </c>
    </row>
    <row r="1005" spans="1:13" ht="0.95" customHeight="1" x14ac:dyDescent="0.2">
      <c r="A1005" s="237"/>
      <c r="B1005" s="185"/>
      <c r="C1005" s="185"/>
      <c r="D1005" s="185"/>
      <c r="E1005" s="185"/>
      <c r="F1005" s="185"/>
      <c r="G1005" s="185"/>
      <c r="H1005" s="185"/>
      <c r="I1005" s="185"/>
      <c r="J1005" s="220"/>
    </row>
    <row r="1006" spans="1:13" ht="18" customHeight="1" x14ac:dyDescent="0.2">
      <c r="A1006" s="236" t="s">
        <v>324</v>
      </c>
      <c r="B1006" s="183" t="s">
        <v>2</v>
      </c>
      <c r="C1006" s="182" t="s">
        <v>3</v>
      </c>
      <c r="D1006" s="182" t="s">
        <v>4</v>
      </c>
      <c r="E1006" s="419" t="s">
        <v>2100</v>
      </c>
      <c r="F1006" s="419"/>
      <c r="G1006" s="184" t="s">
        <v>5</v>
      </c>
      <c r="H1006" s="183" t="s">
        <v>6</v>
      </c>
      <c r="I1006" s="183" t="s">
        <v>7</v>
      </c>
      <c r="J1006" s="218" t="s">
        <v>8</v>
      </c>
      <c r="K1006" s="229">
        <f>J1008+J1009</f>
        <v>4.58</v>
      </c>
      <c r="L1006" s="229">
        <f>J1010</f>
        <v>0</v>
      </c>
      <c r="M1006" t="s">
        <v>7</v>
      </c>
    </row>
    <row r="1007" spans="1:13" ht="26.1" customHeight="1" x14ac:dyDescent="0.2">
      <c r="A1007" s="237" t="s">
        <v>2125</v>
      </c>
      <c r="B1007" s="186" t="s">
        <v>216</v>
      </c>
      <c r="C1007" s="185" t="s">
        <v>15</v>
      </c>
      <c r="D1007" s="185" t="s">
        <v>217</v>
      </c>
      <c r="E1007" s="425">
        <v>2</v>
      </c>
      <c r="F1007" s="425"/>
      <c r="G1007" s="187" t="s">
        <v>18</v>
      </c>
      <c r="H1007" s="188">
        <v>1</v>
      </c>
      <c r="I1007" s="189">
        <f>(M1007*$M$13)</f>
        <v>4.5908000000000007</v>
      </c>
      <c r="J1007" s="231">
        <f>TRUNC(I1007*H1007,2)</f>
        <v>4.59</v>
      </c>
      <c r="M1007">
        <v>4.99</v>
      </c>
    </row>
    <row r="1008" spans="1:13" ht="24" customHeight="1" x14ac:dyDescent="0.2">
      <c r="A1008" s="238" t="s">
        <v>2126</v>
      </c>
      <c r="B1008" s="191" t="s">
        <v>2216</v>
      </c>
      <c r="C1008" s="190" t="s">
        <v>15</v>
      </c>
      <c r="D1008" s="190" t="s">
        <v>2217</v>
      </c>
      <c r="E1008" s="426" t="s">
        <v>2129</v>
      </c>
      <c r="F1008" s="426"/>
      <c r="G1008" s="192" t="s">
        <v>39</v>
      </c>
      <c r="H1008" s="193">
        <v>3.3300000000000003E-2</v>
      </c>
      <c r="I1008" s="189">
        <f>(M1008*$M$13)</f>
        <v>19.136000000000003</v>
      </c>
      <c r="J1008" s="219">
        <f>TRUNC(I1008*H1008,2)</f>
        <v>0.63</v>
      </c>
      <c r="M1008">
        <v>20.8</v>
      </c>
    </row>
    <row r="1009" spans="1:13" ht="24" customHeight="1" x14ac:dyDescent="0.2">
      <c r="A1009" s="238" t="s">
        <v>2126</v>
      </c>
      <c r="B1009" s="191" t="s">
        <v>2156</v>
      </c>
      <c r="C1009" s="190" t="s">
        <v>15</v>
      </c>
      <c r="D1009" s="190" t="s">
        <v>2157</v>
      </c>
      <c r="E1009" s="426" t="s">
        <v>2129</v>
      </c>
      <c r="F1009" s="426"/>
      <c r="G1009" s="192" t="s">
        <v>39</v>
      </c>
      <c r="H1009" s="193">
        <v>0.33329999999999999</v>
      </c>
      <c r="I1009" s="189">
        <f>(M1009*$M$13)</f>
        <v>11.8772</v>
      </c>
      <c r="J1009" s="219">
        <f>TRUNC(I1009*H1009,2)</f>
        <v>3.95</v>
      </c>
      <c r="M1009">
        <v>12.91</v>
      </c>
    </row>
    <row r="1010" spans="1:13" x14ac:dyDescent="0.2">
      <c r="A1010" s="239"/>
      <c r="B1010" s="195"/>
      <c r="C1010" s="195"/>
      <c r="D1010" s="195"/>
      <c r="E1010" s="195" t="s">
        <v>3847</v>
      </c>
      <c r="F1010" s="196">
        <v>4.99</v>
      </c>
      <c r="G1010" s="195" t="s">
        <v>3848</v>
      </c>
      <c r="H1010" s="196">
        <v>0</v>
      </c>
      <c r="I1010" s="196">
        <v>4.99</v>
      </c>
      <c r="J1010" s="220"/>
      <c r="M1010">
        <v>4.99</v>
      </c>
    </row>
    <row r="1011" spans="1:13" ht="25.5" x14ac:dyDescent="0.2">
      <c r="A1011" s="239"/>
      <c r="B1011" s="195"/>
      <c r="C1011" s="195"/>
      <c r="D1011" s="195"/>
      <c r="E1011" s="195" t="s">
        <v>3849</v>
      </c>
      <c r="F1011" s="196">
        <v>0</v>
      </c>
      <c r="G1011" s="195"/>
      <c r="H1011" s="195" t="s">
        <v>3850</v>
      </c>
      <c r="I1011" s="196">
        <v>4.99</v>
      </c>
      <c r="J1011" s="220"/>
      <c r="M1011">
        <v>4.99</v>
      </c>
    </row>
    <row r="1012" spans="1:13" ht="30" customHeight="1" x14ac:dyDescent="0.2">
      <c r="A1012" s="240"/>
      <c r="B1012" s="197"/>
      <c r="C1012" s="197"/>
      <c r="D1012" s="197"/>
      <c r="E1012" s="197"/>
      <c r="F1012" s="197"/>
      <c r="G1012" s="197" t="s">
        <v>3851</v>
      </c>
      <c r="H1012" s="198">
        <v>2</v>
      </c>
      <c r="I1012" s="199">
        <v>9.98</v>
      </c>
      <c r="J1012" s="220"/>
      <c r="M1012">
        <v>9.98</v>
      </c>
    </row>
    <row r="1013" spans="1:13" ht="0.95" customHeight="1" x14ac:dyDescent="0.2">
      <c r="A1013" s="237"/>
      <c r="B1013" s="185"/>
      <c r="C1013" s="185"/>
      <c r="D1013" s="185"/>
      <c r="E1013" s="185"/>
      <c r="F1013" s="185"/>
      <c r="G1013" s="185"/>
      <c r="H1013" s="185"/>
      <c r="I1013" s="185"/>
      <c r="J1013" s="220"/>
    </row>
    <row r="1014" spans="1:13" ht="18" customHeight="1" x14ac:dyDescent="0.2">
      <c r="A1014" s="236" t="s">
        <v>325</v>
      </c>
      <c r="B1014" s="183" t="s">
        <v>2</v>
      </c>
      <c r="C1014" s="182" t="s">
        <v>3</v>
      </c>
      <c r="D1014" s="182" t="s">
        <v>4</v>
      </c>
      <c r="E1014" s="419" t="s">
        <v>2100</v>
      </c>
      <c r="F1014" s="419"/>
      <c r="G1014" s="184" t="s">
        <v>5</v>
      </c>
      <c r="H1014" s="183" t="s">
        <v>6</v>
      </c>
      <c r="I1014" s="183" t="s">
        <v>7</v>
      </c>
      <c r="J1014" s="218" t="s">
        <v>8</v>
      </c>
      <c r="K1014" s="229">
        <f>J1016+J1017</f>
        <v>4.0500000000000007</v>
      </c>
      <c r="L1014" s="229">
        <f>J1018</f>
        <v>0</v>
      </c>
      <c r="M1014" t="s">
        <v>7</v>
      </c>
    </row>
    <row r="1015" spans="1:13" ht="39" customHeight="1" x14ac:dyDescent="0.2">
      <c r="A1015" s="237" t="s">
        <v>2125</v>
      </c>
      <c r="B1015" s="186" t="s">
        <v>210</v>
      </c>
      <c r="C1015" s="185" t="s">
        <v>15</v>
      </c>
      <c r="D1015" s="185" t="s">
        <v>2081</v>
      </c>
      <c r="E1015" s="425">
        <v>2</v>
      </c>
      <c r="F1015" s="425"/>
      <c r="G1015" s="187" t="s">
        <v>18</v>
      </c>
      <c r="H1015" s="188">
        <v>1</v>
      </c>
      <c r="I1015" s="189">
        <f>(M1015*$M$13)</f>
        <v>4.0480000000000009</v>
      </c>
      <c r="J1015" s="231">
        <f>TRUNC(I1015*H1015,2)</f>
        <v>4.04</v>
      </c>
      <c r="M1015">
        <v>4.4000000000000004</v>
      </c>
    </row>
    <row r="1016" spans="1:13" ht="24" customHeight="1" x14ac:dyDescent="0.2">
      <c r="A1016" s="238" t="s">
        <v>2126</v>
      </c>
      <c r="B1016" s="191" t="s">
        <v>2216</v>
      </c>
      <c r="C1016" s="190" t="s">
        <v>15</v>
      </c>
      <c r="D1016" s="190" t="s">
        <v>2217</v>
      </c>
      <c r="E1016" s="426" t="s">
        <v>2129</v>
      </c>
      <c r="F1016" s="426"/>
      <c r="G1016" s="192" t="s">
        <v>39</v>
      </c>
      <c r="H1016" s="193">
        <v>2.9399999999999999E-2</v>
      </c>
      <c r="I1016" s="189">
        <f>(M1016*$M$13)</f>
        <v>19.136000000000003</v>
      </c>
      <c r="J1016" s="219">
        <f>TRUNC(I1016*H1016,2)</f>
        <v>0.56000000000000005</v>
      </c>
      <c r="M1016">
        <v>20.8</v>
      </c>
    </row>
    <row r="1017" spans="1:13" ht="24" customHeight="1" x14ac:dyDescent="0.2">
      <c r="A1017" s="238" t="s">
        <v>2126</v>
      </c>
      <c r="B1017" s="191" t="s">
        <v>2156</v>
      </c>
      <c r="C1017" s="190" t="s">
        <v>15</v>
      </c>
      <c r="D1017" s="190" t="s">
        <v>2157</v>
      </c>
      <c r="E1017" s="426" t="s">
        <v>2129</v>
      </c>
      <c r="F1017" s="426"/>
      <c r="G1017" s="192" t="s">
        <v>39</v>
      </c>
      <c r="H1017" s="193">
        <v>0.29420000000000002</v>
      </c>
      <c r="I1017" s="189">
        <f>(M1017*$M$13)</f>
        <v>11.8772</v>
      </c>
      <c r="J1017" s="219">
        <f>TRUNC(I1017*H1017,2)</f>
        <v>3.49</v>
      </c>
      <c r="M1017">
        <v>12.91</v>
      </c>
    </row>
    <row r="1018" spans="1:13" x14ac:dyDescent="0.2">
      <c r="A1018" s="239"/>
      <c r="B1018" s="195"/>
      <c r="C1018" s="195"/>
      <c r="D1018" s="195"/>
      <c r="E1018" s="195" t="s">
        <v>3847</v>
      </c>
      <c r="F1018" s="196">
        <v>4.4000000000000004</v>
      </c>
      <c r="G1018" s="195" t="s">
        <v>3848</v>
      </c>
      <c r="H1018" s="196">
        <v>0</v>
      </c>
      <c r="I1018" s="196">
        <v>4.4000000000000004</v>
      </c>
      <c r="J1018" s="220"/>
      <c r="M1018">
        <v>4.4000000000000004</v>
      </c>
    </row>
    <row r="1019" spans="1:13" ht="25.5" x14ac:dyDescent="0.2">
      <c r="A1019" s="239"/>
      <c r="B1019" s="195"/>
      <c r="C1019" s="195"/>
      <c r="D1019" s="195"/>
      <c r="E1019" s="195" t="s">
        <v>3849</v>
      </c>
      <c r="F1019" s="196">
        <v>0</v>
      </c>
      <c r="G1019" s="195"/>
      <c r="H1019" s="195" t="s">
        <v>3850</v>
      </c>
      <c r="I1019" s="196">
        <v>4.4000000000000004</v>
      </c>
      <c r="J1019" s="220"/>
      <c r="M1019">
        <v>4.4000000000000004</v>
      </c>
    </row>
    <row r="1020" spans="1:13" ht="30" customHeight="1" x14ac:dyDescent="0.2">
      <c r="A1020" s="240"/>
      <c r="B1020" s="197"/>
      <c r="C1020" s="197"/>
      <c r="D1020" s="197"/>
      <c r="E1020" s="197"/>
      <c r="F1020" s="197"/>
      <c r="G1020" s="197" t="s">
        <v>3851</v>
      </c>
      <c r="H1020" s="198">
        <v>28</v>
      </c>
      <c r="I1020" s="199">
        <v>123.2</v>
      </c>
      <c r="J1020" s="220"/>
      <c r="M1020">
        <v>123.2</v>
      </c>
    </row>
    <row r="1021" spans="1:13" ht="0.95" customHeight="1" x14ac:dyDescent="0.2">
      <c r="A1021" s="237"/>
      <c r="B1021" s="185"/>
      <c r="C1021" s="185"/>
      <c r="D1021" s="185"/>
      <c r="E1021" s="185"/>
      <c r="F1021" s="185"/>
      <c r="G1021" s="185"/>
      <c r="H1021" s="185"/>
      <c r="I1021" s="185"/>
      <c r="J1021" s="220"/>
    </row>
    <row r="1022" spans="1:13" ht="18" customHeight="1" x14ac:dyDescent="0.2">
      <c r="A1022" s="236" t="s">
        <v>326</v>
      </c>
      <c r="B1022" s="183" t="s">
        <v>2</v>
      </c>
      <c r="C1022" s="182" t="s">
        <v>3</v>
      </c>
      <c r="D1022" s="182" t="s">
        <v>4</v>
      </c>
      <c r="E1022" s="419" t="s">
        <v>2100</v>
      </c>
      <c r="F1022" s="419"/>
      <c r="G1022" s="184" t="s">
        <v>5</v>
      </c>
      <c r="H1022" s="183" t="s">
        <v>6</v>
      </c>
      <c r="I1022" s="183" t="s">
        <v>7</v>
      </c>
      <c r="J1022" s="218" t="s">
        <v>8</v>
      </c>
      <c r="K1022" s="229">
        <f>J1024+J1025</f>
        <v>3.4299999999999997</v>
      </c>
      <c r="L1022" s="229">
        <f>J1026</f>
        <v>0</v>
      </c>
      <c r="M1022" t="s">
        <v>7</v>
      </c>
    </row>
    <row r="1023" spans="1:13" ht="26.1" customHeight="1" x14ac:dyDescent="0.2">
      <c r="A1023" s="237" t="s">
        <v>2125</v>
      </c>
      <c r="B1023" s="186" t="s">
        <v>219</v>
      </c>
      <c r="C1023" s="185" t="s">
        <v>15</v>
      </c>
      <c r="D1023" s="185" t="s">
        <v>327</v>
      </c>
      <c r="E1023" s="425">
        <v>2</v>
      </c>
      <c r="F1023" s="425"/>
      <c r="G1023" s="187" t="s">
        <v>17</v>
      </c>
      <c r="H1023" s="188">
        <v>1</v>
      </c>
      <c r="I1023" s="189">
        <f>(M1023*$M$13)</f>
        <v>3.4408000000000003</v>
      </c>
      <c r="J1023" s="231">
        <f>TRUNC(I1023*H1023,2)</f>
        <v>3.44</v>
      </c>
      <c r="M1023">
        <v>3.74</v>
      </c>
    </row>
    <row r="1024" spans="1:13" ht="24" customHeight="1" x14ac:dyDescent="0.2">
      <c r="A1024" s="238" t="s">
        <v>2126</v>
      </c>
      <c r="B1024" s="191" t="s">
        <v>2152</v>
      </c>
      <c r="C1024" s="190" t="s">
        <v>15</v>
      </c>
      <c r="D1024" s="190" t="s">
        <v>2153</v>
      </c>
      <c r="E1024" s="426" t="s">
        <v>2129</v>
      </c>
      <c r="F1024" s="426"/>
      <c r="G1024" s="192" t="s">
        <v>39</v>
      </c>
      <c r="H1024" s="193">
        <v>2.5000000000000001E-2</v>
      </c>
      <c r="I1024" s="189">
        <f>(M1024*$M$13)</f>
        <v>19.136000000000003</v>
      </c>
      <c r="J1024" s="219">
        <f>TRUNC(I1024*H1024,2)</f>
        <v>0.47</v>
      </c>
      <c r="M1024">
        <v>20.8</v>
      </c>
    </row>
    <row r="1025" spans="1:13" ht="24" customHeight="1" x14ac:dyDescent="0.2">
      <c r="A1025" s="238" t="s">
        <v>2126</v>
      </c>
      <c r="B1025" s="191" t="s">
        <v>2156</v>
      </c>
      <c r="C1025" s="190" t="s">
        <v>15</v>
      </c>
      <c r="D1025" s="190" t="s">
        <v>2157</v>
      </c>
      <c r="E1025" s="426" t="s">
        <v>2129</v>
      </c>
      <c r="F1025" s="426"/>
      <c r="G1025" s="192" t="s">
        <v>39</v>
      </c>
      <c r="H1025" s="193">
        <v>0.25</v>
      </c>
      <c r="I1025" s="189">
        <f>(M1025*$M$13)</f>
        <v>11.8772</v>
      </c>
      <c r="J1025" s="219">
        <f>TRUNC(I1025*H1025,2)</f>
        <v>2.96</v>
      </c>
      <c r="M1025">
        <v>12.91</v>
      </c>
    </row>
    <row r="1026" spans="1:13" x14ac:dyDescent="0.2">
      <c r="A1026" s="239"/>
      <c r="B1026" s="195"/>
      <c r="C1026" s="195"/>
      <c r="D1026" s="195"/>
      <c r="E1026" s="195" t="s">
        <v>3847</v>
      </c>
      <c r="F1026" s="196">
        <v>3.74</v>
      </c>
      <c r="G1026" s="195" t="s">
        <v>3848</v>
      </c>
      <c r="H1026" s="196">
        <v>0</v>
      </c>
      <c r="I1026" s="196">
        <v>3.74</v>
      </c>
      <c r="J1026" s="220"/>
      <c r="M1026">
        <v>3.74</v>
      </c>
    </row>
    <row r="1027" spans="1:13" ht="25.5" x14ac:dyDescent="0.2">
      <c r="A1027" s="239"/>
      <c r="B1027" s="195"/>
      <c r="C1027" s="195"/>
      <c r="D1027" s="195"/>
      <c r="E1027" s="195" t="s">
        <v>3849</v>
      </c>
      <c r="F1027" s="196">
        <v>0</v>
      </c>
      <c r="G1027" s="195"/>
      <c r="H1027" s="195" t="s">
        <v>3850</v>
      </c>
      <c r="I1027" s="196">
        <v>3.74</v>
      </c>
      <c r="J1027" s="220"/>
      <c r="M1027">
        <v>3.74</v>
      </c>
    </row>
    <row r="1028" spans="1:13" ht="30" customHeight="1" x14ac:dyDescent="0.2">
      <c r="A1028" s="240"/>
      <c r="B1028" s="197"/>
      <c r="C1028" s="197"/>
      <c r="D1028" s="197"/>
      <c r="E1028" s="197"/>
      <c r="F1028" s="197"/>
      <c r="G1028" s="197" t="s">
        <v>3851</v>
      </c>
      <c r="H1028" s="198">
        <v>6.38</v>
      </c>
      <c r="I1028" s="199">
        <v>23.86</v>
      </c>
      <c r="J1028" s="220"/>
      <c r="M1028">
        <v>23.86</v>
      </c>
    </row>
    <row r="1029" spans="1:13" ht="0.95" customHeight="1" x14ac:dyDescent="0.2">
      <c r="A1029" s="237"/>
      <c r="B1029" s="185"/>
      <c r="C1029" s="185"/>
      <c r="D1029" s="185"/>
      <c r="E1029" s="185"/>
      <c r="F1029" s="185"/>
      <c r="G1029" s="185"/>
      <c r="H1029" s="185"/>
      <c r="I1029" s="185"/>
      <c r="J1029" s="220"/>
    </row>
    <row r="1030" spans="1:13" ht="18" customHeight="1" x14ac:dyDescent="0.2">
      <c r="A1030" s="236" t="s">
        <v>328</v>
      </c>
      <c r="B1030" s="183" t="s">
        <v>2</v>
      </c>
      <c r="C1030" s="182" t="s">
        <v>3</v>
      </c>
      <c r="D1030" s="182" t="s">
        <v>4</v>
      </c>
      <c r="E1030" s="419" t="s">
        <v>2100</v>
      </c>
      <c r="F1030" s="419"/>
      <c r="G1030" s="184" t="s">
        <v>5</v>
      </c>
      <c r="H1030" s="183" t="s">
        <v>6</v>
      </c>
      <c r="I1030" s="183" t="s">
        <v>7</v>
      </c>
      <c r="J1030" s="218" t="s">
        <v>8</v>
      </c>
      <c r="K1030" s="229">
        <f>J1032+J1033</f>
        <v>10.28</v>
      </c>
      <c r="L1030" s="229">
        <f>J1034</f>
        <v>0</v>
      </c>
      <c r="M1030" t="s">
        <v>7</v>
      </c>
    </row>
    <row r="1031" spans="1:13" ht="26.1" customHeight="1" x14ac:dyDescent="0.2">
      <c r="A1031" s="237" t="s">
        <v>2125</v>
      </c>
      <c r="B1031" s="186" t="s">
        <v>329</v>
      </c>
      <c r="C1031" s="185" t="s">
        <v>26</v>
      </c>
      <c r="D1031" s="185" t="s">
        <v>330</v>
      </c>
      <c r="E1031" s="425" t="s">
        <v>2120</v>
      </c>
      <c r="F1031" s="425"/>
      <c r="G1031" s="187" t="s">
        <v>331</v>
      </c>
      <c r="H1031" s="188">
        <v>1</v>
      </c>
      <c r="I1031" s="189">
        <f>(M1031*$M$13)</f>
        <v>10.276400000000001</v>
      </c>
      <c r="J1031" s="231">
        <f>TRUNC(I1031*H1031,2)</f>
        <v>10.27</v>
      </c>
      <c r="M1031">
        <v>11.17</v>
      </c>
    </row>
    <row r="1032" spans="1:13" ht="26.1" customHeight="1" x14ac:dyDescent="0.2">
      <c r="A1032" s="241" t="s">
        <v>2395</v>
      </c>
      <c r="B1032" s="201" t="s">
        <v>2477</v>
      </c>
      <c r="C1032" s="200" t="s">
        <v>26</v>
      </c>
      <c r="D1032" s="200" t="s">
        <v>2478</v>
      </c>
      <c r="E1032" s="427" t="s">
        <v>2123</v>
      </c>
      <c r="F1032" s="427"/>
      <c r="G1032" s="202" t="s">
        <v>32</v>
      </c>
      <c r="H1032" s="203">
        <v>0.17549999999999999</v>
      </c>
      <c r="I1032" s="189">
        <f>(M1032*$M$13)</f>
        <v>24.3156</v>
      </c>
      <c r="J1032" s="219">
        <f>TRUNC(I1032*H1032,2)</f>
        <v>4.26</v>
      </c>
      <c r="M1032">
        <v>26.43</v>
      </c>
    </row>
    <row r="1033" spans="1:13" ht="24" customHeight="1" x14ac:dyDescent="0.2">
      <c r="A1033" s="241" t="s">
        <v>2395</v>
      </c>
      <c r="B1033" s="201" t="s">
        <v>2446</v>
      </c>
      <c r="C1033" s="200" t="s">
        <v>26</v>
      </c>
      <c r="D1033" s="200" t="s">
        <v>2447</v>
      </c>
      <c r="E1033" s="427" t="s">
        <v>2123</v>
      </c>
      <c r="F1033" s="427"/>
      <c r="G1033" s="202" t="s">
        <v>32</v>
      </c>
      <c r="H1033" s="203">
        <v>0.3448</v>
      </c>
      <c r="I1033" s="189">
        <f>(M1033*$M$13)</f>
        <v>17.461600000000001</v>
      </c>
      <c r="J1033" s="219">
        <f>TRUNC(I1033*H1033,2)</f>
        <v>6.02</v>
      </c>
      <c r="M1033">
        <v>18.98</v>
      </c>
    </row>
    <row r="1034" spans="1:13" x14ac:dyDescent="0.2">
      <c r="A1034" s="239"/>
      <c r="B1034" s="195"/>
      <c r="C1034" s="195"/>
      <c r="D1034" s="195"/>
      <c r="E1034" s="195" t="s">
        <v>3847</v>
      </c>
      <c r="F1034" s="196">
        <v>8.2100000000000009</v>
      </c>
      <c r="G1034" s="195" t="s">
        <v>3848</v>
      </c>
      <c r="H1034" s="196">
        <v>0</v>
      </c>
      <c r="I1034" s="196">
        <v>8.2100000000000009</v>
      </c>
      <c r="J1034" s="220"/>
      <c r="M1034">
        <v>8.2100000000000009</v>
      </c>
    </row>
    <row r="1035" spans="1:13" ht="25.5" x14ac:dyDescent="0.2">
      <c r="A1035" s="239"/>
      <c r="B1035" s="195"/>
      <c r="C1035" s="195"/>
      <c r="D1035" s="195"/>
      <c r="E1035" s="195" t="s">
        <v>3849</v>
      </c>
      <c r="F1035" s="196">
        <v>0</v>
      </c>
      <c r="G1035" s="195"/>
      <c r="H1035" s="195" t="s">
        <v>3850</v>
      </c>
      <c r="I1035" s="196">
        <v>11.17</v>
      </c>
      <c r="J1035" s="220"/>
      <c r="M1035">
        <v>11.17</v>
      </c>
    </row>
    <row r="1036" spans="1:13" ht="30" customHeight="1" x14ac:dyDescent="0.2">
      <c r="A1036" s="240"/>
      <c r="B1036" s="197"/>
      <c r="C1036" s="197"/>
      <c r="D1036" s="197"/>
      <c r="E1036" s="197"/>
      <c r="F1036" s="197"/>
      <c r="G1036" s="197" t="s">
        <v>3851</v>
      </c>
      <c r="H1036" s="198">
        <v>4</v>
      </c>
      <c r="I1036" s="199">
        <v>44.68</v>
      </c>
      <c r="J1036" s="220"/>
      <c r="M1036">
        <v>44.68</v>
      </c>
    </row>
    <row r="1037" spans="1:13" ht="0.95" customHeight="1" x14ac:dyDescent="0.2">
      <c r="A1037" s="237"/>
      <c r="B1037" s="185"/>
      <c r="C1037" s="185"/>
      <c r="D1037" s="185"/>
      <c r="E1037" s="185"/>
      <c r="F1037" s="185"/>
      <c r="G1037" s="185"/>
      <c r="H1037" s="185"/>
      <c r="I1037" s="185"/>
      <c r="J1037" s="220"/>
    </row>
    <row r="1038" spans="1:13" ht="24" customHeight="1" x14ac:dyDescent="0.2">
      <c r="A1038" s="243" t="s">
        <v>332</v>
      </c>
      <c r="B1038" s="28"/>
      <c r="C1038" s="28"/>
      <c r="D1038" s="27" t="s">
        <v>222</v>
      </c>
      <c r="E1038" s="28"/>
      <c r="F1038" s="429"/>
      <c r="G1038" s="429"/>
      <c r="H1038" s="28"/>
      <c r="I1038" s="28"/>
      <c r="J1038" s="211"/>
    </row>
    <row r="1039" spans="1:13" ht="18" customHeight="1" x14ac:dyDescent="0.2">
      <c r="A1039" s="236" t="s">
        <v>333</v>
      </c>
      <c r="B1039" s="183" t="s">
        <v>2</v>
      </c>
      <c r="C1039" s="182" t="s">
        <v>3</v>
      </c>
      <c r="D1039" s="182" t="s">
        <v>4</v>
      </c>
      <c r="E1039" s="419" t="s">
        <v>2100</v>
      </c>
      <c r="F1039" s="419"/>
      <c r="G1039" s="184" t="s">
        <v>5</v>
      </c>
      <c r="H1039" s="183" t="s">
        <v>6</v>
      </c>
      <c r="I1039" s="183" t="s">
        <v>7</v>
      </c>
      <c r="J1039" s="218" t="s">
        <v>8</v>
      </c>
      <c r="K1039" s="229">
        <f>J1041+J1042</f>
        <v>0.51</v>
      </c>
      <c r="L1039" s="229">
        <f>J1043</f>
        <v>0</v>
      </c>
      <c r="M1039" t="s">
        <v>7</v>
      </c>
    </row>
    <row r="1040" spans="1:13" ht="39" customHeight="1" x14ac:dyDescent="0.2">
      <c r="A1040" s="237" t="s">
        <v>2125</v>
      </c>
      <c r="B1040" s="186" t="s">
        <v>224</v>
      </c>
      <c r="C1040" s="185" t="s">
        <v>15</v>
      </c>
      <c r="D1040" s="185" t="s">
        <v>2082</v>
      </c>
      <c r="E1040" s="425">
        <v>2</v>
      </c>
      <c r="F1040" s="425"/>
      <c r="G1040" s="187" t="s">
        <v>132</v>
      </c>
      <c r="H1040" s="188">
        <v>1</v>
      </c>
      <c r="I1040" s="189">
        <f>(M1040*$M$13)</f>
        <v>0.50600000000000012</v>
      </c>
      <c r="J1040" s="231">
        <f>TRUNC(I1040*H1040,2)</f>
        <v>0.5</v>
      </c>
      <c r="M1040">
        <v>0.55000000000000004</v>
      </c>
    </row>
    <row r="1041" spans="1:13" ht="24" customHeight="1" x14ac:dyDescent="0.2">
      <c r="A1041" s="238" t="s">
        <v>2126</v>
      </c>
      <c r="B1041" s="191" t="s">
        <v>2216</v>
      </c>
      <c r="C1041" s="190" t="s">
        <v>15</v>
      </c>
      <c r="D1041" s="190" t="s">
        <v>2217</v>
      </c>
      <c r="E1041" s="426" t="s">
        <v>2129</v>
      </c>
      <c r="F1041" s="426"/>
      <c r="G1041" s="192" t="s">
        <v>39</v>
      </c>
      <c r="H1041" s="193">
        <v>3.8E-3</v>
      </c>
      <c r="I1041" s="189">
        <f>(M1041*$M$13)</f>
        <v>19.136000000000003</v>
      </c>
      <c r="J1041" s="219">
        <f>TRUNC(I1041*H1041,2)</f>
        <v>7.0000000000000007E-2</v>
      </c>
      <c r="M1041">
        <v>20.8</v>
      </c>
    </row>
    <row r="1042" spans="1:13" ht="24" customHeight="1" x14ac:dyDescent="0.2">
      <c r="A1042" s="238" t="s">
        <v>2126</v>
      </c>
      <c r="B1042" s="191" t="s">
        <v>2156</v>
      </c>
      <c r="C1042" s="190" t="s">
        <v>15</v>
      </c>
      <c r="D1042" s="190" t="s">
        <v>2157</v>
      </c>
      <c r="E1042" s="426" t="s">
        <v>2129</v>
      </c>
      <c r="F1042" s="426"/>
      <c r="G1042" s="192" t="s">
        <v>39</v>
      </c>
      <c r="H1042" s="193">
        <v>3.7499999999999999E-2</v>
      </c>
      <c r="I1042" s="189">
        <f>(M1042*$M$13)</f>
        <v>11.8772</v>
      </c>
      <c r="J1042" s="219">
        <f>TRUNC(I1042*H1042,2)</f>
        <v>0.44</v>
      </c>
      <c r="M1042">
        <v>12.91</v>
      </c>
    </row>
    <row r="1043" spans="1:13" x14ac:dyDescent="0.2">
      <c r="A1043" s="239"/>
      <c r="B1043" s="195"/>
      <c r="C1043" s="195"/>
      <c r="D1043" s="195"/>
      <c r="E1043" s="195" t="s">
        <v>3847</v>
      </c>
      <c r="F1043" s="196">
        <v>0.55000000000000004</v>
      </c>
      <c r="G1043" s="195" t="s">
        <v>3848</v>
      </c>
      <c r="H1043" s="196">
        <v>0</v>
      </c>
      <c r="I1043" s="196">
        <v>0.55000000000000004</v>
      </c>
      <c r="J1043" s="220"/>
      <c r="M1043">
        <v>0.55000000000000004</v>
      </c>
    </row>
    <row r="1044" spans="1:13" ht="25.5" x14ac:dyDescent="0.2">
      <c r="A1044" s="239"/>
      <c r="B1044" s="195"/>
      <c r="C1044" s="195"/>
      <c r="D1044" s="195"/>
      <c r="E1044" s="195" t="s">
        <v>3849</v>
      </c>
      <c r="F1044" s="196">
        <v>0</v>
      </c>
      <c r="G1044" s="195"/>
      <c r="H1044" s="195" t="s">
        <v>3850</v>
      </c>
      <c r="I1044" s="196">
        <v>0.55000000000000004</v>
      </c>
      <c r="J1044" s="220"/>
      <c r="M1044">
        <v>0.55000000000000004</v>
      </c>
    </row>
    <row r="1045" spans="1:13" ht="30" customHeight="1" x14ac:dyDescent="0.2">
      <c r="A1045" s="240"/>
      <c r="B1045" s="197"/>
      <c r="C1045" s="197"/>
      <c r="D1045" s="197"/>
      <c r="E1045" s="197"/>
      <c r="F1045" s="197"/>
      <c r="G1045" s="197" t="s">
        <v>3851</v>
      </c>
      <c r="H1045" s="198">
        <v>42.52</v>
      </c>
      <c r="I1045" s="199">
        <v>23.38</v>
      </c>
      <c r="J1045" s="220"/>
      <c r="M1045">
        <v>23.38</v>
      </c>
    </row>
    <row r="1046" spans="1:13" ht="0.95" customHeight="1" x14ac:dyDescent="0.2">
      <c r="A1046" s="237"/>
      <c r="B1046" s="185"/>
      <c r="C1046" s="185"/>
      <c r="D1046" s="185"/>
      <c r="E1046" s="185"/>
      <c r="F1046" s="185"/>
      <c r="G1046" s="185"/>
      <c r="H1046" s="185"/>
      <c r="I1046" s="185"/>
      <c r="J1046" s="220"/>
    </row>
    <row r="1047" spans="1:13" ht="18" customHeight="1" x14ac:dyDescent="0.2">
      <c r="A1047" s="236" t="s">
        <v>334</v>
      </c>
      <c r="B1047" s="183" t="s">
        <v>2</v>
      </c>
      <c r="C1047" s="182" t="s">
        <v>3</v>
      </c>
      <c r="D1047" s="182" t="s">
        <v>4</v>
      </c>
      <c r="E1047" s="419" t="s">
        <v>2100</v>
      </c>
      <c r="F1047" s="419"/>
      <c r="G1047" s="184" t="s">
        <v>5</v>
      </c>
      <c r="H1047" s="183" t="s">
        <v>6</v>
      </c>
      <c r="I1047" s="183" t="s">
        <v>7</v>
      </c>
      <c r="J1047" s="218" t="s">
        <v>8</v>
      </c>
      <c r="K1047" s="229">
        <f>J1049+J1050</f>
        <v>13.22</v>
      </c>
      <c r="L1047" s="229">
        <f>J1051+J1052+J1053</f>
        <v>0.17</v>
      </c>
      <c r="M1047" t="s">
        <v>7</v>
      </c>
    </row>
    <row r="1048" spans="1:13" ht="24" customHeight="1" x14ac:dyDescent="0.2">
      <c r="A1048" s="237" t="s">
        <v>2125</v>
      </c>
      <c r="B1048" s="186" t="s">
        <v>232</v>
      </c>
      <c r="C1048" s="185" t="s">
        <v>15</v>
      </c>
      <c r="D1048" s="185" t="s">
        <v>233</v>
      </c>
      <c r="E1048" s="425">
        <v>20</v>
      </c>
      <c r="F1048" s="425"/>
      <c r="G1048" s="187" t="s">
        <v>169</v>
      </c>
      <c r="H1048" s="188">
        <v>1</v>
      </c>
      <c r="I1048" s="189">
        <f t="shared" ref="I1048:I1053" si="14">(M1048*$M$13)</f>
        <v>13.395200000000001</v>
      </c>
      <c r="J1048" s="231">
        <f t="shared" ref="J1048:J1053" si="15">TRUNC(I1048*H1048,2)</f>
        <v>13.39</v>
      </c>
      <c r="M1048">
        <v>14.56</v>
      </c>
    </row>
    <row r="1049" spans="1:13" ht="24" customHeight="1" x14ac:dyDescent="0.2">
      <c r="A1049" s="238" t="s">
        <v>2126</v>
      </c>
      <c r="B1049" s="191" t="s">
        <v>2152</v>
      </c>
      <c r="C1049" s="190" t="s">
        <v>15</v>
      </c>
      <c r="D1049" s="190" t="s">
        <v>2153</v>
      </c>
      <c r="E1049" s="426" t="s">
        <v>2129</v>
      </c>
      <c r="F1049" s="426"/>
      <c r="G1049" s="192" t="s">
        <v>39</v>
      </c>
      <c r="H1049" s="193">
        <v>0.35</v>
      </c>
      <c r="I1049" s="189">
        <f t="shared" si="14"/>
        <v>19.136000000000003</v>
      </c>
      <c r="J1049" s="219">
        <f t="shared" si="15"/>
        <v>6.69</v>
      </c>
      <c r="M1049">
        <v>20.8</v>
      </c>
    </row>
    <row r="1050" spans="1:13" ht="24" customHeight="1" x14ac:dyDescent="0.2">
      <c r="A1050" s="238" t="s">
        <v>2126</v>
      </c>
      <c r="B1050" s="191" t="s">
        <v>2156</v>
      </c>
      <c r="C1050" s="190" t="s">
        <v>15</v>
      </c>
      <c r="D1050" s="190" t="s">
        <v>2157</v>
      </c>
      <c r="E1050" s="426" t="s">
        <v>2129</v>
      </c>
      <c r="F1050" s="426"/>
      <c r="G1050" s="192" t="s">
        <v>39</v>
      </c>
      <c r="H1050" s="193">
        <v>0.55000000000000004</v>
      </c>
      <c r="I1050" s="189">
        <f t="shared" si="14"/>
        <v>11.8772</v>
      </c>
      <c r="J1050" s="219">
        <f t="shared" si="15"/>
        <v>6.53</v>
      </c>
      <c r="M1050">
        <v>12.91</v>
      </c>
    </row>
    <row r="1051" spans="1:13" ht="24" customHeight="1" x14ac:dyDescent="0.2">
      <c r="A1051" s="238" t="s">
        <v>2126</v>
      </c>
      <c r="B1051" s="191" t="s">
        <v>2164</v>
      </c>
      <c r="C1051" s="190" t="s">
        <v>15</v>
      </c>
      <c r="D1051" s="190" t="s">
        <v>2165</v>
      </c>
      <c r="E1051" s="426" t="s">
        <v>2119</v>
      </c>
      <c r="F1051" s="426"/>
      <c r="G1051" s="192" t="s">
        <v>50</v>
      </c>
      <c r="H1051" s="193">
        <v>5.0000000000000001E-4</v>
      </c>
      <c r="I1051" s="189">
        <f t="shared" si="14"/>
        <v>160.77000000000001</v>
      </c>
      <c r="J1051" s="219">
        <f t="shared" si="15"/>
        <v>0.08</v>
      </c>
      <c r="M1051">
        <v>174.75</v>
      </c>
    </row>
    <row r="1052" spans="1:13" ht="24" customHeight="1" x14ac:dyDescent="0.2">
      <c r="A1052" s="238" t="s">
        <v>2126</v>
      </c>
      <c r="B1052" s="191" t="s">
        <v>2460</v>
      </c>
      <c r="C1052" s="190" t="s">
        <v>15</v>
      </c>
      <c r="D1052" s="190" t="s">
        <v>2461</v>
      </c>
      <c r="E1052" s="426" t="s">
        <v>2119</v>
      </c>
      <c r="F1052" s="426"/>
      <c r="G1052" s="192" t="s">
        <v>1871</v>
      </c>
      <c r="H1052" s="193">
        <v>7.2999999999999995E-2</v>
      </c>
      <c r="I1052" s="189">
        <f t="shared" si="14"/>
        <v>0.91080000000000005</v>
      </c>
      <c r="J1052" s="219">
        <f t="shared" si="15"/>
        <v>0.06</v>
      </c>
      <c r="M1052">
        <v>0.99</v>
      </c>
    </row>
    <row r="1053" spans="1:13" ht="24" customHeight="1" x14ac:dyDescent="0.2">
      <c r="A1053" s="238" t="s">
        <v>2126</v>
      </c>
      <c r="B1053" s="191" t="s">
        <v>2140</v>
      </c>
      <c r="C1053" s="190" t="s">
        <v>15</v>
      </c>
      <c r="D1053" s="190" t="s">
        <v>2141</v>
      </c>
      <c r="E1053" s="426" t="s">
        <v>2119</v>
      </c>
      <c r="F1053" s="426"/>
      <c r="G1053" s="192" t="s">
        <v>1871</v>
      </c>
      <c r="H1053" s="193">
        <v>0.06</v>
      </c>
      <c r="I1053" s="189">
        <f t="shared" si="14"/>
        <v>0.59800000000000009</v>
      </c>
      <c r="J1053" s="219">
        <f t="shared" si="15"/>
        <v>0.03</v>
      </c>
      <c r="M1053">
        <v>0.65</v>
      </c>
    </row>
    <row r="1054" spans="1:13" x14ac:dyDescent="0.2">
      <c r="A1054" s="239"/>
      <c r="B1054" s="195"/>
      <c r="C1054" s="195"/>
      <c r="D1054" s="195"/>
      <c r="E1054" s="195" t="s">
        <v>3847</v>
      </c>
      <c r="F1054" s="196">
        <v>14.38</v>
      </c>
      <c r="G1054" s="195" t="s">
        <v>3848</v>
      </c>
      <c r="H1054" s="196">
        <v>0</v>
      </c>
      <c r="I1054" s="196">
        <v>14.38</v>
      </c>
      <c r="J1054" s="220"/>
      <c r="M1054">
        <v>14.38</v>
      </c>
    </row>
    <row r="1055" spans="1:13" ht="25.5" x14ac:dyDescent="0.2">
      <c r="A1055" s="239"/>
      <c r="B1055" s="195"/>
      <c r="C1055" s="195"/>
      <c r="D1055" s="195"/>
      <c r="E1055" s="195" t="s">
        <v>3849</v>
      </c>
      <c r="F1055" s="196">
        <v>0</v>
      </c>
      <c r="G1055" s="195"/>
      <c r="H1055" s="195" t="s">
        <v>3850</v>
      </c>
      <c r="I1055" s="196">
        <v>14.56</v>
      </c>
      <c r="J1055" s="220"/>
      <c r="M1055">
        <v>14.56</v>
      </c>
    </row>
    <row r="1056" spans="1:13" ht="30" customHeight="1" x14ac:dyDescent="0.2">
      <c r="A1056" s="240"/>
      <c r="B1056" s="197"/>
      <c r="C1056" s="197"/>
      <c r="D1056" s="197"/>
      <c r="E1056" s="197"/>
      <c r="F1056" s="197"/>
      <c r="G1056" s="197" t="s">
        <v>3851</v>
      </c>
      <c r="H1056" s="198">
        <v>2.68</v>
      </c>
      <c r="I1056" s="199">
        <v>39.020000000000003</v>
      </c>
      <c r="J1056" s="220"/>
      <c r="M1056">
        <v>39.020000000000003</v>
      </c>
    </row>
    <row r="1057" spans="1:13" ht="0.95" customHeight="1" x14ac:dyDescent="0.2">
      <c r="A1057" s="237"/>
      <c r="B1057" s="185"/>
      <c r="C1057" s="185"/>
      <c r="D1057" s="185"/>
      <c r="E1057" s="185"/>
      <c r="F1057" s="185"/>
      <c r="G1057" s="185"/>
      <c r="H1057" s="185"/>
      <c r="I1057" s="185"/>
      <c r="J1057" s="220"/>
    </row>
    <row r="1058" spans="1:13" ht="24" customHeight="1" x14ac:dyDescent="0.2">
      <c r="A1058" s="243" t="s">
        <v>335</v>
      </c>
      <c r="B1058" s="28"/>
      <c r="C1058" s="28"/>
      <c r="D1058" s="27" t="s">
        <v>227</v>
      </c>
      <c r="E1058" s="28"/>
      <c r="F1058" s="429"/>
      <c r="G1058" s="429"/>
      <c r="H1058" s="28"/>
      <c r="I1058" s="28"/>
      <c r="J1058" s="211"/>
    </row>
    <row r="1059" spans="1:13" ht="18" customHeight="1" x14ac:dyDescent="0.2">
      <c r="A1059" s="236" t="s">
        <v>336</v>
      </c>
      <c r="B1059" s="183" t="s">
        <v>2</v>
      </c>
      <c r="C1059" s="182" t="s">
        <v>3</v>
      </c>
      <c r="D1059" s="182" t="s">
        <v>4</v>
      </c>
      <c r="E1059" s="419" t="s">
        <v>2100</v>
      </c>
      <c r="F1059" s="419"/>
      <c r="G1059" s="184" t="s">
        <v>5</v>
      </c>
      <c r="H1059" s="183" t="s">
        <v>6</v>
      </c>
      <c r="I1059" s="183" t="s">
        <v>7</v>
      </c>
      <c r="J1059" s="218" t="s">
        <v>8</v>
      </c>
      <c r="K1059" s="229">
        <f>J1061+J1062</f>
        <v>0.51</v>
      </c>
      <c r="L1059" s="229">
        <f>J1063+J1064+J1065</f>
        <v>0</v>
      </c>
      <c r="M1059" t="s">
        <v>7</v>
      </c>
    </row>
    <row r="1060" spans="1:13" ht="39" customHeight="1" x14ac:dyDescent="0.2">
      <c r="A1060" s="237" t="s">
        <v>2125</v>
      </c>
      <c r="B1060" s="186" t="s">
        <v>224</v>
      </c>
      <c r="C1060" s="185" t="s">
        <v>15</v>
      </c>
      <c r="D1060" s="185" t="s">
        <v>225</v>
      </c>
      <c r="E1060" s="425">
        <v>2</v>
      </c>
      <c r="F1060" s="425"/>
      <c r="G1060" s="187" t="s">
        <v>132</v>
      </c>
      <c r="H1060" s="188">
        <v>1</v>
      </c>
      <c r="I1060" s="189">
        <f>(M1060*$M$13)</f>
        <v>0.50600000000000012</v>
      </c>
      <c r="J1060" s="231">
        <f>TRUNC(I1060*H1060,2)</f>
        <v>0.5</v>
      </c>
      <c r="M1060">
        <v>0.55000000000000004</v>
      </c>
    </row>
    <row r="1061" spans="1:13" ht="24" customHeight="1" x14ac:dyDescent="0.2">
      <c r="A1061" s="238" t="s">
        <v>2126</v>
      </c>
      <c r="B1061" s="191" t="s">
        <v>2216</v>
      </c>
      <c r="C1061" s="190" t="s">
        <v>15</v>
      </c>
      <c r="D1061" s="190" t="s">
        <v>2217</v>
      </c>
      <c r="E1061" s="426" t="s">
        <v>2129</v>
      </c>
      <c r="F1061" s="426"/>
      <c r="G1061" s="192" t="s">
        <v>39</v>
      </c>
      <c r="H1061" s="193">
        <v>3.8E-3</v>
      </c>
      <c r="I1061" s="189">
        <f>(M1061*$M$13)</f>
        <v>19.136000000000003</v>
      </c>
      <c r="J1061" s="219">
        <f>TRUNC(I1061*H1061,2)</f>
        <v>7.0000000000000007E-2</v>
      </c>
      <c r="M1061">
        <v>20.8</v>
      </c>
    </row>
    <row r="1062" spans="1:13" ht="24" customHeight="1" x14ac:dyDescent="0.2">
      <c r="A1062" s="238" t="s">
        <v>2126</v>
      </c>
      <c r="B1062" s="191" t="s">
        <v>2156</v>
      </c>
      <c r="C1062" s="190" t="s">
        <v>15</v>
      </c>
      <c r="D1062" s="190" t="s">
        <v>2157</v>
      </c>
      <c r="E1062" s="426" t="s">
        <v>2129</v>
      </c>
      <c r="F1062" s="426"/>
      <c r="G1062" s="192" t="s">
        <v>39</v>
      </c>
      <c r="H1062" s="193">
        <v>3.7499999999999999E-2</v>
      </c>
      <c r="I1062" s="189">
        <f>(M1062*$M$13)</f>
        <v>11.8772</v>
      </c>
      <c r="J1062" s="219">
        <f>TRUNC(I1062*H1062,2)</f>
        <v>0.44</v>
      </c>
      <c r="M1062">
        <v>12.91</v>
      </c>
    </row>
    <row r="1063" spans="1:13" x14ac:dyDescent="0.2">
      <c r="A1063" s="239"/>
      <c r="B1063" s="195"/>
      <c r="C1063" s="195"/>
      <c r="D1063" s="195"/>
      <c r="E1063" s="195" t="s">
        <v>3847</v>
      </c>
      <c r="F1063" s="196">
        <v>0.55000000000000004</v>
      </c>
      <c r="G1063" s="195" t="s">
        <v>3848</v>
      </c>
      <c r="H1063" s="196">
        <v>0</v>
      </c>
      <c r="I1063" s="196">
        <v>0.55000000000000004</v>
      </c>
      <c r="J1063" s="220"/>
      <c r="M1063">
        <v>0.55000000000000004</v>
      </c>
    </row>
    <row r="1064" spans="1:13" ht="25.5" x14ac:dyDescent="0.2">
      <c r="A1064" s="239"/>
      <c r="B1064" s="195"/>
      <c r="C1064" s="195"/>
      <c r="D1064" s="195"/>
      <c r="E1064" s="195" t="s">
        <v>3849</v>
      </c>
      <c r="F1064" s="196">
        <v>0</v>
      </c>
      <c r="G1064" s="195"/>
      <c r="H1064" s="195" t="s">
        <v>3850</v>
      </c>
      <c r="I1064" s="196">
        <v>0.55000000000000004</v>
      </c>
      <c r="J1064" s="220"/>
      <c r="M1064">
        <v>0.55000000000000004</v>
      </c>
    </row>
    <row r="1065" spans="1:13" ht="30" customHeight="1" x14ac:dyDescent="0.2">
      <c r="A1065" s="240"/>
      <c r="B1065" s="197"/>
      <c r="C1065" s="197"/>
      <c r="D1065" s="197"/>
      <c r="E1065" s="197"/>
      <c r="F1065" s="197"/>
      <c r="G1065" s="197" t="s">
        <v>3851</v>
      </c>
      <c r="H1065" s="198">
        <v>128.65</v>
      </c>
      <c r="I1065" s="199">
        <v>70.75</v>
      </c>
      <c r="J1065" s="220"/>
      <c r="M1065">
        <v>70.75</v>
      </c>
    </row>
    <row r="1066" spans="1:13" ht="0.95" customHeight="1" x14ac:dyDescent="0.2">
      <c r="A1066" s="237"/>
      <c r="B1066" s="185"/>
      <c r="C1066" s="185"/>
      <c r="D1066" s="185"/>
      <c r="E1066" s="185"/>
      <c r="F1066" s="185"/>
      <c r="G1066" s="185"/>
      <c r="H1066" s="185"/>
      <c r="I1066" s="185"/>
      <c r="J1066" s="220"/>
    </row>
    <row r="1067" spans="1:13" ht="18" customHeight="1" x14ac:dyDescent="0.2">
      <c r="A1067" s="236" t="s">
        <v>337</v>
      </c>
      <c r="B1067" s="183" t="s">
        <v>2</v>
      </c>
      <c r="C1067" s="182" t="s">
        <v>3</v>
      </c>
      <c r="D1067" s="182" t="s">
        <v>4</v>
      </c>
      <c r="E1067" s="419" t="s">
        <v>2100</v>
      </c>
      <c r="F1067" s="419"/>
      <c r="G1067" s="184" t="s">
        <v>5</v>
      </c>
      <c r="H1067" s="183" t="s">
        <v>6</v>
      </c>
      <c r="I1067" s="183" t="s">
        <v>7</v>
      </c>
      <c r="J1067" s="218" t="s">
        <v>8</v>
      </c>
      <c r="K1067" s="229">
        <f>J1069+J1070</f>
        <v>13.22</v>
      </c>
      <c r="L1067" s="229">
        <f>J1071+J1072+J1073</f>
        <v>0.17</v>
      </c>
      <c r="M1067" t="s">
        <v>7</v>
      </c>
    </row>
    <row r="1068" spans="1:13" ht="24" customHeight="1" x14ac:dyDescent="0.2">
      <c r="A1068" s="237" t="s">
        <v>2125</v>
      </c>
      <c r="B1068" s="186" t="s">
        <v>232</v>
      </c>
      <c r="C1068" s="185" t="s">
        <v>15</v>
      </c>
      <c r="D1068" s="185" t="s">
        <v>233</v>
      </c>
      <c r="E1068" s="425">
        <v>20</v>
      </c>
      <c r="F1068" s="425"/>
      <c r="G1068" s="187" t="s">
        <v>169</v>
      </c>
      <c r="H1068" s="188">
        <v>1</v>
      </c>
      <c r="I1068" s="189">
        <f t="shared" ref="I1068:I1073" si="16">(M1068*$M$13)</f>
        <v>13.395200000000001</v>
      </c>
      <c r="J1068" s="231">
        <f t="shared" ref="J1068:J1073" si="17">TRUNC(I1068*H1068,2)</f>
        <v>13.39</v>
      </c>
      <c r="M1068">
        <v>14.56</v>
      </c>
    </row>
    <row r="1069" spans="1:13" ht="24" customHeight="1" x14ac:dyDescent="0.2">
      <c r="A1069" s="238" t="s">
        <v>2126</v>
      </c>
      <c r="B1069" s="191" t="s">
        <v>2152</v>
      </c>
      <c r="C1069" s="190" t="s">
        <v>15</v>
      </c>
      <c r="D1069" s="190" t="s">
        <v>2153</v>
      </c>
      <c r="E1069" s="426" t="s">
        <v>2129</v>
      </c>
      <c r="F1069" s="426"/>
      <c r="G1069" s="192" t="s">
        <v>39</v>
      </c>
      <c r="H1069" s="193">
        <v>0.35</v>
      </c>
      <c r="I1069" s="189">
        <f t="shared" si="16"/>
        <v>19.136000000000003</v>
      </c>
      <c r="J1069" s="219">
        <f t="shared" si="17"/>
        <v>6.69</v>
      </c>
      <c r="M1069">
        <v>20.8</v>
      </c>
    </row>
    <row r="1070" spans="1:13" ht="24" customHeight="1" x14ac:dyDescent="0.2">
      <c r="A1070" s="238" t="s">
        <v>2126</v>
      </c>
      <c r="B1070" s="191" t="s">
        <v>2156</v>
      </c>
      <c r="C1070" s="190" t="s">
        <v>15</v>
      </c>
      <c r="D1070" s="190" t="s">
        <v>2157</v>
      </c>
      <c r="E1070" s="426" t="s">
        <v>2129</v>
      </c>
      <c r="F1070" s="426"/>
      <c r="G1070" s="192" t="s">
        <v>39</v>
      </c>
      <c r="H1070" s="193">
        <v>0.55000000000000004</v>
      </c>
      <c r="I1070" s="189">
        <f t="shared" si="16"/>
        <v>11.8772</v>
      </c>
      <c r="J1070" s="219">
        <f t="shared" si="17"/>
        <v>6.53</v>
      </c>
      <c r="M1070">
        <v>12.91</v>
      </c>
    </row>
    <row r="1071" spans="1:13" ht="24" customHeight="1" x14ac:dyDescent="0.2">
      <c r="A1071" s="238" t="s">
        <v>2126</v>
      </c>
      <c r="B1071" s="191" t="s">
        <v>2164</v>
      </c>
      <c r="C1071" s="190" t="s">
        <v>15</v>
      </c>
      <c r="D1071" s="190" t="s">
        <v>2165</v>
      </c>
      <c r="E1071" s="426" t="s">
        <v>2119</v>
      </c>
      <c r="F1071" s="426"/>
      <c r="G1071" s="192" t="s">
        <v>50</v>
      </c>
      <c r="H1071" s="193">
        <v>5.0000000000000001E-4</v>
      </c>
      <c r="I1071" s="189">
        <f t="shared" si="16"/>
        <v>160.77000000000001</v>
      </c>
      <c r="J1071" s="219">
        <f t="shared" si="17"/>
        <v>0.08</v>
      </c>
      <c r="M1071">
        <v>174.75</v>
      </c>
    </row>
    <row r="1072" spans="1:13" ht="24" customHeight="1" x14ac:dyDescent="0.2">
      <c r="A1072" s="238" t="s">
        <v>2126</v>
      </c>
      <c r="B1072" s="191" t="s">
        <v>2460</v>
      </c>
      <c r="C1072" s="190" t="s">
        <v>15</v>
      </c>
      <c r="D1072" s="190" t="s">
        <v>2461</v>
      </c>
      <c r="E1072" s="426" t="s">
        <v>2119</v>
      </c>
      <c r="F1072" s="426"/>
      <c r="G1072" s="192" t="s">
        <v>1871</v>
      </c>
      <c r="H1072" s="193">
        <v>7.2999999999999995E-2</v>
      </c>
      <c r="I1072" s="189">
        <f t="shared" si="16"/>
        <v>0.91080000000000005</v>
      </c>
      <c r="J1072" s="219">
        <f t="shared" si="17"/>
        <v>0.06</v>
      </c>
      <c r="M1072">
        <v>0.99</v>
      </c>
    </row>
    <row r="1073" spans="1:13" ht="24" customHeight="1" x14ac:dyDescent="0.2">
      <c r="A1073" s="238" t="s">
        <v>2126</v>
      </c>
      <c r="B1073" s="191" t="s">
        <v>2140</v>
      </c>
      <c r="C1073" s="190" t="s">
        <v>15</v>
      </c>
      <c r="D1073" s="190" t="s">
        <v>2141</v>
      </c>
      <c r="E1073" s="426" t="s">
        <v>2119</v>
      </c>
      <c r="F1073" s="426"/>
      <c r="G1073" s="192" t="s">
        <v>1871</v>
      </c>
      <c r="H1073" s="193">
        <v>0.06</v>
      </c>
      <c r="I1073" s="189">
        <f t="shared" si="16"/>
        <v>0.59800000000000009</v>
      </c>
      <c r="J1073" s="219">
        <f t="shared" si="17"/>
        <v>0.03</v>
      </c>
      <c r="M1073">
        <v>0.65</v>
      </c>
    </row>
    <row r="1074" spans="1:13" x14ac:dyDescent="0.2">
      <c r="A1074" s="239"/>
      <c r="B1074" s="195"/>
      <c r="C1074" s="195"/>
      <c r="D1074" s="195"/>
      <c r="E1074" s="195" t="s">
        <v>3847</v>
      </c>
      <c r="F1074" s="196">
        <v>14.38</v>
      </c>
      <c r="G1074" s="195" t="s">
        <v>3848</v>
      </c>
      <c r="H1074" s="196">
        <v>0</v>
      </c>
      <c r="I1074" s="196">
        <v>14.38</v>
      </c>
      <c r="J1074" s="220"/>
      <c r="M1074">
        <v>14.38</v>
      </c>
    </row>
    <row r="1075" spans="1:13" ht="25.5" x14ac:dyDescent="0.2">
      <c r="A1075" s="239"/>
      <c r="B1075" s="195"/>
      <c r="C1075" s="195"/>
      <c r="D1075" s="195"/>
      <c r="E1075" s="195" t="s">
        <v>3849</v>
      </c>
      <c r="F1075" s="196">
        <v>0</v>
      </c>
      <c r="G1075" s="195"/>
      <c r="H1075" s="195" t="s">
        <v>3850</v>
      </c>
      <c r="I1075" s="196">
        <v>14.56</v>
      </c>
      <c r="J1075" s="220"/>
      <c r="M1075">
        <v>14.56</v>
      </c>
    </row>
    <row r="1076" spans="1:13" ht="30" customHeight="1" x14ac:dyDescent="0.2">
      <c r="A1076" s="240"/>
      <c r="B1076" s="197"/>
      <c r="C1076" s="197"/>
      <c r="D1076" s="197"/>
      <c r="E1076" s="197"/>
      <c r="F1076" s="197"/>
      <c r="G1076" s="197" t="s">
        <v>3851</v>
      </c>
      <c r="H1076" s="198">
        <v>128.65</v>
      </c>
      <c r="I1076" s="199">
        <v>1873.14</v>
      </c>
      <c r="J1076" s="220"/>
      <c r="M1076">
        <v>1873.14</v>
      </c>
    </row>
    <row r="1077" spans="1:13" ht="0.95" customHeight="1" x14ac:dyDescent="0.2">
      <c r="A1077" s="237"/>
      <c r="B1077" s="185"/>
      <c r="C1077" s="185"/>
      <c r="D1077" s="185"/>
      <c r="E1077" s="185"/>
      <c r="F1077" s="185"/>
      <c r="G1077" s="185"/>
      <c r="H1077" s="185"/>
      <c r="I1077" s="185"/>
      <c r="J1077" s="220"/>
    </row>
    <row r="1078" spans="1:13" ht="24" customHeight="1" x14ac:dyDescent="0.2">
      <c r="A1078" s="243" t="s">
        <v>338</v>
      </c>
      <c r="B1078" s="28"/>
      <c r="C1078" s="28"/>
      <c r="D1078" s="27" t="s">
        <v>236</v>
      </c>
      <c r="E1078" s="28"/>
      <c r="F1078" s="429"/>
      <c r="G1078" s="429"/>
      <c r="H1078" s="28"/>
      <c r="I1078" s="28"/>
      <c r="J1078" s="211"/>
    </row>
    <row r="1079" spans="1:13" ht="18" customHeight="1" x14ac:dyDescent="0.2">
      <c r="A1079" s="236" t="s">
        <v>339</v>
      </c>
      <c r="B1079" s="183" t="s">
        <v>2</v>
      </c>
      <c r="C1079" s="182" t="s">
        <v>3</v>
      </c>
      <c r="D1079" s="182" t="s">
        <v>4</v>
      </c>
      <c r="E1079" s="419" t="s">
        <v>2100</v>
      </c>
      <c r="F1079" s="419"/>
      <c r="G1079" s="184" t="s">
        <v>5</v>
      </c>
      <c r="H1079" s="183" t="s">
        <v>6</v>
      </c>
      <c r="I1079" s="183" t="s">
        <v>7</v>
      </c>
      <c r="J1079" s="218" t="s">
        <v>8</v>
      </c>
      <c r="K1079" s="229">
        <f>J1081+J1082</f>
        <v>0.51</v>
      </c>
      <c r="L1079" s="229">
        <f>J1083+J1084+J1085</f>
        <v>0</v>
      </c>
      <c r="M1079" t="s">
        <v>7</v>
      </c>
    </row>
    <row r="1080" spans="1:13" ht="39" customHeight="1" x14ac:dyDescent="0.2">
      <c r="A1080" s="237" t="s">
        <v>2125</v>
      </c>
      <c r="B1080" s="186" t="s">
        <v>224</v>
      </c>
      <c r="C1080" s="185" t="s">
        <v>15</v>
      </c>
      <c r="D1080" s="185" t="s">
        <v>225</v>
      </c>
      <c r="E1080" s="425">
        <v>2</v>
      </c>
      <c r="F1080" s="425"/>
      <c r="G1080" s="187" t="s">
        <v>132</v>
      </c>
      <c r="H1080" s="188">
        <v>1</v>
      </c>
      <c r="I1080" s="189">
        <f>(M1080*$M$13)</f>
        <v>0.50600000000000012</v>
      </c>
      <c r="J1080" s="231">
        <f>TRUNC(I1080*H1080,2)</f>
        <v>0.5</v>
      </c>
      <c r="M1080">
        <v>0.55000000000000004</v>
      </c>
    </row>
    <row r="1081" spans="1:13" ht="24" customHeight="1" x14ac:dyDescent="0.2">
      <c r="A1081" s="238" t="s">
        <v>2126</v>
      </c>
      <c r="B1081" s="191" t="s">
        <v>2216</v>
      </c>
      <c r="C1081" s="190" t="s">
        <v>15</v>
      </c>
      <c r="D1081" s="190" t="s">
        <v>2217</v>
      </c>
      <c r="E1081" s="426" t="s">
        <v>2129</v>
      </c>
      <c r="F1081" s="426"/>
      <c r="G1081" s="192" t="s">
        <v>39</v>
      </c>
      <c r="H1081" s="193">
        <v>3.8E-3</v>
      </c>
      <c r="I1081" s="189">
        <f>(M1081*$M$13)</f>
        <v>19.136000000000003</v>
      </c>
      <c r="J1081" s="219">
        <f>TRUNC(I1081*H1081,2)</f>
        <v>7.0000000000000007E-2</v>
      </c>
      <c r="M1081">
        <v>20.8</v>
      </c>
    </row>
    <row r="1082" spans="1:13" ht="24" customHeight="1" x14ac:dyDescent="0.2">
      <c r="A1082" s="238" t="s">
        <v>2126</v>
      </c>
      <c r="B1082" s="191" t="s">
        <v>2156</v>
      </c>
      <c r="C1082" s="190" t="s">
        <v>15</v>
      </c>
      <c r="D1082" s="190" t="s">
        <v>2157</v>
      </c>
      <c r="E1082" s="426" t="s">
        <v>2129</v>
      </c>
      <c r="F1082" s="426"/>
      <c r="G1082" s="192" t="s">
        <v>39</v>
      </c>
      <c r="H1082" s="193">
        <v>3.7499999999999999E-2</v>
      </c>
      <c r="I1082" s="189">
        <f>(M1082*$M$13)</f>
        <v>11.8772</v>
      </c>
      <c r="J1082" s="219">
        <f>TRUNC(I1082*H1082,2)</f>
        <v>0.44</v>
      </c>
      <c r="M1082">
        <v>12.91</v>
      </c>
    </row>
    <row r="1083" spans="1:13" x14ac:dyDescent="0.2">
      <c r="A1083" s="239"/>
      <c r="B1083" s="195"/>
      <c r="C1083" s="195"/>
      <c r="D1083" s="195"/>
      <c r="E1083" s="195" t="s">
        <v>3847</v>
      </c>
      <c r="F1083" s="196">
        <v>0.55000000000000004</v>
      </c>
      <c r="G1083" s="195" t="s">
        <v>3848</v>
      </c>
      <c r="H1083" s="196">
        <v>0</v>
      </c>
      <c r="I1083" s="196">
        <v>0.55000000000000004</v>
      </c>
      <c r="J1083" s="220"/>
      <c r="M1083">
        <v>0.55000000000000004</v>
      </c>
    </row>
    <row r="1084" spans="1:13" ht="25.5" x14ac:dyDescent="0.2">
      <c r="A1084" s="239"/>
      <c r="B1084" s="195"/>
      <c r="C1084" s="195"/>
      <c r="D1084" s="195"/>
      <c r="E1084" s="195" t="s">
        <v>3849</v>
      </c>
      <c r="F1084" s="196">
        <v>0</v>
      </c>
      <c r="G1084" s="195"/>
      <c r="H1084" s="195" t="s">
        <v>3850</v>
      </c>
      <c r="I1084" s="196">
        <v>0.55000000000000004</v>
      </c>
      <c r="J1084" s="220"/>
      <c r="M1084">
        <v>0.55000000000000004</v>
      </c>
    </row>
    <row r="1085" spans="1:13" ht="30" customHeight="1" x14ac:dyDescent="0.2">
      <c r="A1085" s="240"/>
      <c r="B1085" s="197"/>
      <c r="C1085" s="197"/>
      <c r="D1085" s="197"/>
      <c r="E1085" s="197"/>
      <c r="F1085" s="197"/>
      <c r="G1085" s="197" t="s">
        <v>3851</v>
      </c>
      <c r="H1085" s="198">
        <v>68.319999999999993</v>
      </c>
      <c r="I1085" s="199">
        <v>37.57</v>
      </c>
      <c r="J1085" s="220"/>
      <c r="M1085">
        <v>37.57</v>
      </c>
    </row>
    <row r="1086" spans="1:13" ht="0.95" customHeight="1" x14ac:dyDescent="0.2">
      <c r="A1086" s="237"/>
      <c r="B1086" s="185"/>
      <c r="C1086" s="185"/>
      <c r="D1086" s="185"/>
      <c r="E1086" s="185"/>
      <c r="F1086" s="185"/>
      <c r="G1086" s="185"/>
      <c r="H1086" s="185"/>
      <c r="I1086" s="185"/>
      <c r="J1086" s="220"/>
    </row>
    <row r="1087" spans="1:13" ht="24" customHeight="1" x14ac:dyDescent="0.2">
      <c r="A1087" s="242" t="s">
        <v>340</v>
      </c>
      <c r="B1087" s="24"/>
      <c r="C1087" s="24"/>
      <c r="D1087" s="23" t="s">
        <v>247</v>
      </c>
      <c r="E1087" s="24"/>
      <c r="F1087" s="428"/>
      <c r="G1087" s="428"/>
      <c r="H1087" s="24"/>
      <c r="I1087" s="24"/>
      <c r="J1087" s="210"/>
    </row>
    <row r="1088" spans="1:13" ht="18" customHeight="1" x14ac:dyDescent="0.2">
      <c r="A1088" s="236" t="s">
        <v>341</v>
      </c>
      <c r="B1088" s="183" t="s">
        <v>2</v>
      </c>
      <c r="C1088" s="182" t="s">
        <v>3</v>
      </c>
      <c r="D1088" s="182" t="s">
        <v>4</v>
      </c>
      <c r="E1088" s="419" t="s">
        <v>2100</v>
      </c>
      <c r="F1088" s="419"/>
      <c r="G1088" s="184" t="s">
        <v>5</v>
      </c>
      <c r="H1088" s="183" t="s">
        <v>6</v>
      </c>
      <c r="I1088" s="183" t="s">
        <v>7</v>
      </c>
      <c r="J1088" s="218" t="s">
        <v>8</v>
      </c>
      <c r="K1088" s="229">
        <v>0</v>
      </c>
      <c r="L1088" s="229">
        <f>J1090</f>
        <v>27.78</v>
      </c>
      <c r="M1088" t="s">
        <v>7</v>
      </c>
    </row>
    <row r="1089" spans="1:13" ht="26.1" customHeight="1" x14ac:dyDescent="0.2">
      <c r="A1089" s="237" t="s">
        <v>2125</v>
      </c>
      <c r="B1089" s="186" t="s">
        <v>178</v>
      </c>
      <c r="C1089" s="185" t="s">
        <v>167</v>
      </c>
      <c r="D1089" s="185" t="s">
        <v>2080</v>
      </c>
      <c r="E1089" s="425" t="s">
        <v>2106</v>
      </c>
      <c r="F1089" s="425"/>
      <c r="G1089" s="187" t="s">
        <v>180</v>
      </c>
      <c r="H1089" s="188">
        <v>1</v>
      </c>
      <c r="I1089" s="189">
        <f>(M1089*$M$13)</f>
        <v>27.783999999999999</v>
      </c>
      <c r="J1089" s="231">
        <f>TRUNC(I1089*H1089,2)</f>
        <v>27.78</v>
      </c>
      <c r="M1089">
        <v>30.2</v>
      </c>
    </row>
    <row r="1090" spans="1:13" ht="24" customHeight="1" x14ac:dyDescent="0.2">
      <c r="A1090" s="241" t="s">
        <v>2395</v>
      </c>
      <c r="B1090" s="201" t="s">
        <v>2450</v>
      </c>
      <c r="C1090" s="200" t="s">
        <v>5335</v>
      </c>
      <c r="D1090" s="200" t="s">
        <v>2451</v>
      </c>
      <c r="E1090" s="427">
        <v>4.09</v>
      </c>
      <c r="F1090" s="427"/>
      <c r="G1090" s="202" t="s">
        <v>17</v>
      </c>
      <c r="H1090" s="203">
        <v>1</v>
      </c>
      <c r="I1090" s="189">
        <f>(M1090*$M$13)</f>
        <v>27.783999999999999</v>
      </c>
      <c r="J1090" s="219">
        <f>TRUNC(I1090*H1090,2)</f>
        <v>27.78</v>
      </c>
      <c r="M1090">
        <v>30.2</v>
      </c>
    </row>
    <row r="1091" spans="1:13" x14ac:dyDescent="0.2">
      <c r="A1091" s="239"/>
      <c r="B1091" s="195"/>
      <c r="C1091" s="195"/>
      <c r="D1091" s="195"/>
      <c r="E1091" s="195" t="s">
        <v>3847</v>
      </c>
      <c r="F1091" s="196">
        <v>30.2</v>
      </c>
      <c r="G1091" s="195" t="s">
        <v>3848</v>
      </c>
      <c r="H1091" s="196">
        <v>0</v>
      </c>
      <c r="I1091" s="196">
        <v>30.2</v>
      </c>
      <c r="J1091" s="220"/>
      <c r="M1091">
        <v>30.2</v>
      </c>
    </row>
    <row r="1092" spans="1:13" ht="25.5" x14ac:dyDescent="0.2">
      <c r="A1092" s="239"/>
      <c r="B1092" s="195"/>
      <c r="C1092" s="195"/>
      <c r="D1092" s="195"/>
      <c r="E1092" s="195" t="s">
        <v>3849</v>
      </c>
      <c r="F1092" s="196">
        <v>0</v>
      </c>
      <c r="G1092" s="195"/>
      <c r="H1092" s="195" t="s">
        <v>3850</v>
      </c>
      <c r="I1092" s="196">
        <v>30.2</v>
      </c>
      <c r="J1092" s="220"/>
      <c r="M1092">
        <v>30.2</v>
      </c>
    </row>
    <row r="1093" spans="1:13" ht="30" customHeight="1" x14ac:dyDescent="0.2">
      <c r="A1093" s="240"/>
      <c r="B1093" s="197"/>
      <c r="C1093" s="197"/>
      <c r="D1093" s="197"/>
      <c r="E1093" s="197"/>
      <c r="F1093" s="197"/>
      <c r="G1093" s="197" t="s">
        <v>3851</v>
      </c>
      <c r="H1093" s="198">
        <v>20</v>
      </c>
      <c r="I1093" s="199">
        <v>604</v>
      </c>
      <c r="J1093" s="220"/>
      <c r="M1093">
        <v>604</v>
      </c>
    </row>
    <row r="1094" spans="1:13" ht="0.95" customHeight="1" x14ac:dyDescent="0.2">
      <c r="A1094" s="237"/>
      <c r="B1094" s="185"/>
      <c r="C1094" s="185"/>
      <c r="D1094" s="185"/>
      <c r="E1094" s="185"/>
      <c r="F1094" s="185"/>
      <c r="G1094" s="185"/>
      <c r="H1094" s="185"/>
      <c r="I1094" s="185"/>
      <c r="J1094" s="220"/>
    </row>
    <row r="1095" spans="1:13" ht="18" customHeight="1" x14ac:dyDescent="0.2">
      <c r="A1095" s="236" t="s">
        <v>342</v>
      </c>
      <c r="B1095" s="183" t="s">
        <v>2</v>
      </c>
      <c r="C1095" s="182" t="s">
        <v>3</v>
      </c>
      <c r="D1095" s="182" t="s">
        <v>4</v>
      </c>
      <c r="E1095" s="419" t="s">
        <v>2100</v>
      </c>
      <c r="F1095" s="419"/>
      <c r="G1095" s="184" t="s">
        <v>5</v>
      </c>
      <c r="H1095" s="183" t="s">
        <v>6</v>
      </c>
      <c r="I1095" s="183" t="s">
        <v>7</v>
      </c>
      <c r="J1095" s="218" t="s">
        <v>8</v>
      </c>
      <c r="K1095" s="229">
        <f>J1097+J1098</f>
        <v>13.22</v>
      </c>
      <c r="L1095" s="229">
        <f>J1099+J1100+J1101</f>
        <v>0.17</v>
      </c>
      <c r="M1095" t="s">
        <v>7</v>
      </c>
    </row>
    <row r="1096" spans="1:13" ht="24" customHeight="1" x14ac:dyDescent="0.2">
      <c r="A1096" s="237" t="s">
        <v>2125</v>
      </c>
      <c r="B1096" s="186" t="s">
        <v>232</v>
      </c>
      <c r="C1096" s="185" t="s">
        <v>15</v>
      </c>
      <c r="D1096" s="185" t="s">
        <v>343</v>
      </c>
      <c r="E1096" s="425">
        <v>20</v>
      </c>
      <c r="F1096" s="425"/>
      <c r="G1096" s="187" t="s">
        <v>169</v>
      </c>
      <c r="H1096" s="188">
        <v>1</v>
      </c>
      <c r="I1096" s="189">
        <f t="shared" ref="I1096:I1101" si="18">(M1096*$M$13)</f>
        <v>13.395200000000001</v>
      </c>
      <c r="J1096" s="231">
        <f t="shared" ref="J1096:J1101" si="19">TRUNC(I1096*H1096,2)</f>
        <v>13.39</v>
      </c>
      <c r="M1096">
        <v>14.56</v>
      </c>
    </row>
    <row r="1097" spans="1:13" ht="24" customHeight="1" x14ac:dyDescent="0.2">
      <c r="A1097" s="238" t="s">
        <v>2126</v>
      </c>
      <c r="B1097" s="191" t="s">
        <v>2152</v>
      </c>
      <c r="C1097" s="190" t="s">
        <v>15</v>
      </c>
      <c r="D1097" s="190" t="s">
        <v>2153</v>
      </c>
      <c r="E1097" s="426" t="s">
        <v>2129</v>
      </c>
      <c r="F1097" s="426"/>
      <c r="G1097" s="192" t="s">
        <v>39</v>
      </c>
      <c r="H1097" s="193">
        <v>0.35</v>
      </c>
      <c r="I1097" s="189">
        <f t="shared" si="18"/>
        <v>19.136000000000003</v>
      </c>
      <c r="J1097" s="219">
        <f t="shared" si="19"/>
        <v>6.69</v>
      </c>
      <c r="M1097">
        <v>20.8</v>
      </c>
    </row>
    <row r="1098" spans="1:13" ht="24" customHeight="1" x14ac:dyDescent="0.2">
      <c r="A1098" s="238" t="s">
        <v>2126</v>
      </c>
      <c r="B1098" s="191" t="s">
        <v>2156</v>
      </c>
      <c r="C1098" s="190" t="s">
        <v>15</v>
      </c>
      <c r="D1098" s="190" t="s">
        <v>2157</v>
      </c>
      <c r="E1098" s="426" t="s">
        <v>2129</v>
      </c>
      <c r="F1098" s="426"/>
      <c r="G1098" s="192" t="s">
        <v>39</v>
      </c>
      <c r="H1098" s="193">
        <v>0.55000000000000004</v>
      </c>
      <c r="I1098" s="189">
        <f t="shared" si="18"/>
        <v>11.8772</v>
      </c>
      <c r="J1098" s="219">
        <f t="shared" si="19"/>
        <v>6.53</v>
      </c>
      <c r="M1098">
        <v>12.91</v>
      </c>
    </row>
    <row r="1099" spans="1:13" ht="24" customHeight="1" x14ac:dyDescent="0.2">
      <c r="A1099" s="238" t="s">
        <v>2126</v>
      </c>
      <c r="B1099" s="191" t="s">
        <v>2164</v>
      </c>
      <c r="C1099" s="190" t="s">
        <v>15</v>
      </c>
      <c r="D1099" s="190" t="s">
        <v>2165</v>
      </c>
      <c r="E1099" s="426" t="s">
        <v>2119</v>
      </c>
      <c r="F1099" s="426"/>
      <c r="G1099" s="192" t="s">
        <v>50</v>
      </c>
      <c r="H1099" s="193">
        <v>5.0000000000000001E-4</v>
      </c>
      <c r="I1099" s="189">
        <f t="shared" si="18"/>
        <v>160.77000000000001</v>
      </c>
      <c r="J1099" s="219">
        <f t="shared" si="19"/>
        <v>0.08</v>
      </c>
      <c r="M1099">
        <v>174.75</v>
      </c>
    </row>
    <row r="1100" spans="1:13" ht="24" customHeight="1" x14ac:dyDescent="0.2">
      <c r="A1100" s="238" t="s">
        <v>2126</v>
      </c>
      <c r="B1100" s="191" t="s">
        <v>2460</v>
      </c>
      <c r="C1100" s="190" t="s">
        <v>15</v>
      </c>
      <c r="D1100" s="190" t="s">
        <v>2461</v>
      </c>
      <c r="E1100" s="426" t="s">
        <v>2119</v>
      </c>
      <c r="F1100" s="426"/>
      <c r="G1100" s="192" t="s">
        <v>1871</v>
      </c>
      <c r="H1100" s="193">
        <v>7.2999999999999995E-2</v>
      </c>
      <c r="I1100" s="189">
        <f t="shared" si="18"/>
        <v>0.91080000000000005</v>
      </c>
      <c r="J1100" s="219">
        <f t="shared" si="19"/>
        <v>0.06</v>
      </c>
      <c r="M1100">
        <v>0.99</v>
      </c>
    </row>
    <row r="1101" spans="1:13" ht="24" customHeight="1" x14ac:dyDescent="0.2">
      <c r="A1101" s="238" t="s">
        <v>2126</v>
      </c>
      <c r="B1101" s="191" t="s">
        <v>2140</v>
      </c>
      <c r="C1101" s="190" t="s">
        <v>15</v>
      </c>
      <c r="D1101" s="190" t="s">
        <v>2141</v>
      </c>
      <c r="E1101" s="426" t="s">
        <v>2119</v>
      </c>
      <c r="F1101" s="426"/>
      <c r="G1101" s="192" t="s">
        <v>1871</v>
      </c>
      <c r="H1101" s="193">
        <v>0.06</v>
      </c>
      <c r="I1101" s="189">
        <f t="shared" si="18"/>
        <v>0.59800000000000009</v>
      </c>
      <c r="J1101" s="219">
        <f t="shared" si="19"/>
        <v>0.03</v>
      </c>
      <c r="M1101">
        <v>0.65</v>
      </c>
    </row>
    <row r="1102" spans="1:13" x14ac:dyDescent="0.2">
      <c r="A1102" s="239"/>
      <c r="B1102" s="195"/>
      <c r="C1102" s="195"/>
      <c r="D1102" s="195"/>
      <c r="E1102" s="195" t="s">
        <v>3847</v>
      </c>
      <c r="F1102" s="196">
        <v>14.38</v>
      </c>
      <c r="G1102" s="195" t="s">
        <v>3848</v>
      </c>
      <c r="H1102" s="196">
        <v>0</v>
      </c>
      <c r="I1102" s="196">
        <v>14.38</v>
      </c>
      <c r="J1102" s="220"/>
      <c r="M1102">
        <v>14.38</v>
      </c>
    </row>
    <row r="1103" spans="1:13" ht="25.5" x14ac:dyDescent="0.2">
      <c r="A1103" s="239"/>
      <c r="B1103" s="195"/>
      <c r="C1103" s="195"/>
      <c r="D1103" s="195"/>
      <c r="E1103" s="195" t="s">
        <v>3849</v>
      </c>
      <c r="F1103" s="196">
        <v>0</v>
      </c>
      <c r="G1103" s="195"/>
      <c r="H1103" s="195" t="s">
        <v>3850</v>
      </c>
      <c r="I1103" s="196">
        <v>14.56</v>
      </c>
      <c r="J1103" s="220"/>
      <c r="M1103">
        <v>14.56</v>
      </c>
    </row>
    <row r="1104" spans="1:13" ht="30" customHeight="1" x14ac:dyDescent="0.2">
      <c r="A1104" s="240"/>
      <c r="B1104" s="197"/>
      <c r="C1104" s="197"/>
      <c r="D1104" s="197"/>
      <c r="E1104" s="197"/>
      <c r="F1104" s="197"/>
      <c r="G1104" s="197" t="s">
        <v>3851</v>
      </c>
      <c r="H1104" s="198">
        <v>68.36</v>
      </c>
      <c r="I1104" s="199">
        <v>995.32</v>
      </c>
      <c r="J1104" s="220"/>
      <c r="M1104">
        <v>995.32</v>
      </c>
    </row>
    <row r="1105" spans="1:13" ht="0.95" customHeight="1" x14ac:dyDescent="0.2">
      <c r="A1105" s="237"/>
      <c r="B1105" s="185"/>
      <c r="C1105" s="185"/>
      <c r="D1105" s="185"/>
      <c r="E1105" s="185"/>
      <c r="F1105" s="185"/>
      <c r="G1105" s="185"/>
      <c r="H1105" s="185"/>
      <c r="I1105" s="185"/>
      <c r="J1105" s="220"/>
    </row>
    <row r="1106" spans="1:13" ht="18" customHeight="1" x14ac:dyDescent="0.2">
      <c r="A1106" s="236" t="s">
        <v>344</v>
      </c>
      <c r="B1106" s="183" t="s">
        <v>2</v>
      </c>
      <c r="C1106" s="182" t="s">
        <v>3</v>
      </c>
      <c r="D1106" s="182" t="s">
        <v>4</v>
      </c>
      <c r="E1106" s="419" t="s">
        <v>2100</v>
      </c>
      <c r="F1106" s="419"/>
      <c r="G1106" s="184" t="s">
        <v>5</v>
      </c>
      <c r="H1106" s="183" t="s">
        <v>6</v>
      </c>
      <c r="I1106" s="183" t="s">
        <v>7</v>
      </c>
      <c r="J1106" s="218" t="s">
        <v>8</v>
      </c>
      <c r="K1106" s="229">
        <f>J1108+J1109</f>
        <v>3.4299999999999997</v>
      </c>
      <c r="L1106" s="229">
        <f>J1110+J1111+J1112</f>
        <v>0</v>
      </c>
      <c r="M1106" t="s">
        <v>7</v>
      </c>
    </row>
    <row r="1107" spans="1:13" ht="26.1" customHeight="1" x14ac:dyDescent="0.2">
      <c r="A1107" s="237" t="s">
        <v>2125</v>
      </c>
      <c r="B1107" s="186" t="s">
        <v>219</v>
      </c>
      <c r="C1107" s="185" t="s">
        <v>15</v>
      </c>
      <c r="D1107" s="185" t="s">
        <v>345</v>
      </c>
      <c r="E1107" s="425">
        <v>2</v>
      </c>
      <c r="F1107" s="425"/>
      <c r="G1107" s="187" t="s">
        <v>17</v>
      </c>
      <c r="H1107" s="188">
        <v>1</v>
      </c>
      <c r="I1107" s="189">
        <f>(M1107*$M$13)</f>
        <v>3.4408000000000003</v>
      </c>
      <c r="J1107" s="231">
        <f>TRUNC(I1107*H1107,2)</f>
        <v>3.44</v>
      </c>
      <c r="M1107">
        <v>3.74</v>
      </c>
    </row>
    <row r="1108" spans="1:13" ht="24" customHeight="1" x14ac:dyDescent="0.2">
      <c r="A1108" s="238" t="s">
        <v>2126</v>
      </c>
      <c r="B1108" s="191" t="s">
        <v>2152</v>
      </c>
      <c r="C1108" s="190" t="s">
        <v>15</v>
      </c>
      <c r="D1108" s="190" t="s">
        <v>2153</v>
      </c>
      <c r="E1108" s="426" t="s">
        <v>2129</v>
      </c>
      <c r="F1108" s="426"/>
      <c r="G1108" s="192" t="s">
        <v>39</v>
      </c>
      <c r="H1108" s="193">
        <v>2.5000000000000001E-2</v>
      </c>
      <c r="I1108" s="189">
        <f>(M1108*$M$13)</f>
        <v>19.136000000000003</v>
      </c>
      <c r="J1108" s="219">
        <f>TRUNC(I1108*H1108,2)</f>
        <v>0.47</v>
      </c>
      <c r="M1108">
        <v>20.8</v>
      </c>
    </row>
    <row r="1109" spans="1:13" ht="24" customHeight="1" x14ac:dyDescent="0.2">
      <c r="A1109" s="238" t="s">
        <v>2126</v>
      </c>
      <c r="B1109" s="191" t="s">
        <v>2156</v>
      </c>
      <c r="C1109" s="190" t="s">
        <v>15</v>
      </c>
      <c r="D1109" s="190" t="s">
        <v>2157</v>
      </c>
      <c r="E1109" s="426" t="s">
        <v>2129</v>
      </c>
      <c r="F1109" s="426"/>
      <c r="G1109" s="192" t="s">
        <v>39</v>
      </c>
      <c r="H1109" s="193">
        <v>0.25</v>
      </c>
      <c r="I1109" s="189">
        <f>(M1109*$M$13)</f>
        <v>11.8772</v>
      </c>
      <c r="J1109" s="219">
        <f>TRUNC(I1109*H1109,2)</f>
        <v>2.96</v>
      </c>
      <c r="M1109">
        <v>12.91</v>
      </c>
    </row>
    <row r="1110" spans="1:13" x14ac:dyDescent="0.2">
      <c r="A1110" s="239"/>
      <c r="B1110" s="195"/>
      <c r="C1110" s="195"/>
      <c r="D1110" s="195"/>
      <c r="E1110" s="195" t="s">
        <v>3847</v>
      </c>
      <c r="F1110" s="196">
        <v>3.74</v>
      </c>
      <c r="G1110" s="195" t="s">
        <v>3848</v>
      </c>
      <c r="H1110" s="196">
        <v>0</v>
      </c>
      <c r="I1110" s="196">
        <v>3.74</v>
      </c>
      <c r="J1110" s="220"/>
      <c r="M1110">
        <v>3.74</v>
      </c>
    </row>
    <row r="1111" spans="1:13" ht="25.5" x14ac:dyDescent="0.2">
      <c r="A1111" s="239"/>
      <c r="B1111" s="195"/>
      <c r="C1111" s="195"/>
      <c r="D1111" s="195"/>
      <c r="E1111" s="195" t="s">
        <v>3849</v>
      </c>
      <c r="F1111" s="196">
        <v>0</v>
      </c>
      <c r="G1111" s="195"/>
      <c r="H1111" s="195" t="s">
        <v>3850</v>
      </c>
      <c r="I1111" s="196">
        <v>3.74</v>
      </c>
      <c r="J1111" s="220"/>
      <c r="M1111">
        <v>3.74</v>
      </c>
    </row>
    <row r="1112" spans="1:13" ht="30" customHeight="1" x14ac:dyDescent="0.2">
      <c r="A1112" s="240"/>
      <c r="B1112" s="197"/>
      <c r="C1112" s="197"/>
      <c r="D1112" s="197"/>
      <c r="E1112" s="197"/>
      <c r="F1112" s="197"/>
      <c r="G1112" s="197" t="s">
        <v>3851</v>
      </c>
      <c r="H1112" s="198">
        <v>59.12</v>
      </c>
      <c r="I1112" s="199">
        <v>221.1</v>
      </c>
      <c r="J1112" s="220"/>
      <c r="M1112">
        <v>221.1</v>
      </c>
    </row>
    <row r="1113" spans="1:13" ht="0.95" customHeight="1" x14ac:dyDescent="0.2">
      <c r="A1113" s="237"/>
      <c r="B1113" s="185"/>
      <c r="C1113" s="185"/>
      <c r="D1113" s="185"/>
      <c r="E1113" s="185"/>
      <c r="F1113" s="185"/>
      <c r="G1113" s="185"/>
      <c r="H1113" s="185"/>
      <c r="I1113" s="185"/>
      <c r="J1113" s="220"/>
    </row>
    <row r="1114" spans="1:13" ht="18" customHeight="1" x14ac:dyDescent="0.2">
      <c r="A1114" s="236" t="s">
        <v>5382</v>
      </c>
      <c r="B1114" s="183" t="s">
        <v>2</v>
      </c>
      <c r="C1114" s="182" t="s">
        <v>3</v>
      </c>
      <c r="D1114" s="182" t="s">
        <v>4</v>
      </c>
      <c r="E1114" s="419" t="s">
        <v>2100</v>
      </c>
      <c r="F1114" s="419"/>
      <c r="G1114" s="184" t="s">
        <v>5</v>
      </c>
      <c r="H1114" s="183" t="s">
        <v>6</v>
      </c>
      <c r="I1114" s="183" t="s">
        <v>7</v>
      </c>
      <c r="J1114" s="218" t="s">
        <v>8</v>
      </c>
      <c r="K1114" s="229">
        <f>J1117</f>
        <v>17.46</v>
      </c>
      <c r="L1114" s="229">
        <f>J1116</f>
        <v>56.79</v>
      </c>
      <c r="M1114" t="s">
        <v>7</v>
      </c>
    </row>
    <row r="1115" spans="1:13" ht="24" customHeight="1" x14ac:dyDescent="0.2">
      <c r="A1115" s="237" t="s">
        <v>2125</v>
      </c>
      <c r="B1115" s="186" t="s">
        <v>3822</v>
      </c>
      <c r="C1115" s="185" t="s">
        <v>167</v>
      </c>
      <c r="D1115" s="185" t="s">
        <v>3821</v>
      </c>
      <c r="E1115" s="425" t="s">
        <v>2123</v>
      </c>
      <c r="F1115" s="425"/>
      <c r="G1115" s="187" t="s">
        <v>169</v>
      </c>
      <c r="H1115" s="188">
        <v>1</v>
      </c>
      <c r="I1115" s="189">
        <f>(M1115*$M$13)</f>
        <v>74.253199999999993</v>
      </c>
      <c r="J1115" s="231">
        <f>TRUNC(I1115*H1115,2)</f>
        <v>74.25</v>
      </c>
      <c r="M1115">
        <v>80.709999999999994</v>
      </c>
    </row>
    <row r="1116" spans="1:13" ht="26.1" customHeight="1" x14ac:dyDescent="0.2">
      <c r="A1116" s="241" t="s">
        <v>2395</v>
      </c>
      <c r="B1116" s="201" t="s">
        <v>3857</v>
      </c>
      <c r="C1116" s="200" t="s">
        <v>3430</v>
      </c>
      <c r="D1116" s="200" t="s">
        <v>3858</v>
      </c>
      <c r="E1116" s="427" t="s">
        <v>3431</v>
      </c>
      <c r="F1116" s="427"/>
      <c r="G1116" s="202" t="s">
        <v>17</v>
      </c>
      <c r="H1116" s="203">
        <v>1</v>
      </c>
      <c r="I1116" s="189">
        <f>(M1116*$M$13)</f>
        <v>56.791600000000003</v>
      </c>
      <c r="J1116" s="219">
        <f>TRUNC(I1116*H1116,2)</f>
        <v>56.79</v>
      </c>
      <c r="M1116">
        <v>61.73</v>
      </c>
    </row>
    <row r="1117" spans="1:13" ht="24" customHeight="1" x14ac:dyDescent="0.2">
      <c r="A1117" s="241" t="s">
        <v>2395</v>
      </c>
      <c r="B1117" s="201" t="s">
        <v>2446</v>
      </c>
      <c r="C1117" s="200" t="s">
        <v>26</v>
      </c>
      <c r="D1117" s="200" t="s">
        <v>2447</v>
      </c>
      <c r="E1117" s="427" t="s">
        <v>2123</v>
      </c>
      <c r="F1117" s="427"/>
      <c r="G1117" s="202" t="s">
        <v>32</v>
      </c>
      <c r="H1117" s="203">
        <v>1</v>
      </c>
      <c r="I1117" s="189">
        <f>(M1117*$M$13)</f>
        <v>17.461600000000001</v>
      </c>
      <c r="J1117" s="219">
        <f>TRUNC(I1117*H1117,2)</f>
        <v>17.46</v>
      </c>
      <c r="M1117">
        <v>18.98</v>
      </c>
    </row>
    <row r="1118" spans="1:13" x14ac:dyDescent="0.2">
      <c r="A1118" s="239"/>
      <c r="B1118" s="195"/>
      <c r="C1118" s="195"/>
      <c r="D1118" s="195"/>
      <c r="E1118" s="195" t="s">
        <v>3847</v>
      </c>
      <c r="F1118" s="196">
        <v>74.84</v>
      </c>
      <c r="G1118" s="195" t="s">
        <v>3848</v>
      </c>
      <c r="H1118" s="196">
        <v>0</v>
      </c>
      <c r="I1118" s="196">
        <v>74.84</v>
      </c>
      <c r="J1118" s="220"/>
      <c r="M1118">
        <v>74.84</v>
      </c>
    </row>
    <row r="1119" spans="1:13" ht="25.5" x14ac:dyDescent="0.2">
      <c r="A1119" s="239"/>
      <c r="B1119" s="195"/>
      <c r="C1119" s="195"/>
      <c r="D1119" s="195"/>
      <c r="E1119" s="195" t="s">
        <v>3849</v>
      </c>
      <c r="F1119" s="196">
        <v>0</v>
      </c>
      <c r="G1119" s="195"/>
      <c r="H1119" s="195" t="s">
        <v>3850</v>
      </c>
      <c r="I1119" s="196">
        <v>80.709999999999994</v>
      </c>
      <c r="J1119" s="220"/>
      <c r="M1119">
        <v>80.709999999999994</v>
      </c>
    </row>
    <row r="1120" spans="1:13" ht="30" customHeight="1" x14ac:dyDescent="0.2">
      <c r="A1120" s="240"/>
      <c r="B1120" s="197"/>
      <c r="C1120" s="197"/>
      <c r="D1120" s="197"/>
      <c r="E1120" s="197"/>
      <c r="F1120" s="197"/>
      <c r="G1120" s="197" t="s">
        <v>3851</v>
      </c>
      <c r="H1120" s="198">
        <v>284.62</v>
      </c>
      <c r="I1120" s="199">
        <v>22971.68</v>
      </c>
      <c r="J1120" s="220"/>
      <c r="M1120">
        <v>22971.68</v>
      </c>
    </row>
    <row r="1121" spans="1:13" ht="0.95" customHeight="1" x14ac:dyDescent="0.2">
      <c r="A1121" s="237"/>
      <c r="B1121" s="185"/>
      <c r="C1121" s="185"/>
      <c r="D1121" s="185"/>
      <c r="E1121" s="185"/>
      <c r="F1121" s="185"/>
      <c r="G1121" s="185"/>
      <c r="H1121" s="185"/>
      <c r="I1121" s="185"/>
      <c r="J1121" s="220"/>
    </row>
    <row r="1122" spans="1:13" ht="18" customHeight="1" x14ac:dyDescent="0.2">
      <c r="A1122" s="236" t="s">
        <v>5383</v>
      </c>
      <c r="B1122" s="183" t="s">
        <v>2</v>
      </c>
      <c r="C1122" s="182" t="s">
        <v>3</v>
      </c>
      <c r="D1122" s="182" t="s">
        <v>4</v>
      </c>
      <c r="E1122" s="419" t="s">
        <v>2100</v>
      </c>
      <c r="F1122" s="419"/>
      <c r="G1122" s="184" t="s">
        <v>5</v>
      </c>
      <c r="H1122" s="183" t="s">
        <v>6</v>
      </c>
      <c r="I1122" s="183" t="s">
        <v>7</v>
      </c>
      <c r="J1122" s="218" t="s">
        <v>8</v>
      </c>
      <c r="K1122" s="229">
        <f>J1125</f>
        <v>0</v>
      </c>
      <c r="L1122" s="229">
        <f>J1124</f>
        <v>5.19</v>
      </c>
      <c r="M1122" t="s">
        <v>7</v>
      </c>
    </row>
    <row r="1123" spans="1:13" ht="26.1" customHeight="1" x14ac:dyDescent="0.2">
      <c r="A1123" s="237" t="s">
        <v>2125</v>
      </c>
      <c r="B1123" s="186" t="s">
        <v>3824</v>
      </c>
      <c r="C1123" s="185" t="s">
        <v>167</v>
      </c>
      <c r="D1123" s="185" t="s">
        <v>3823</v>
      </c>
      <c r="E1123" s="425" t="s">
        <v>2123</v>
      </c>
      <c r="F1123" s="425"/>
      <c r="G1123" s="187" t="s">
        <v>180</v>
      </c>
      <c r="H1123" s="188">
        <v>1</v>
      </c>
      <c r="I1123" s="189">
        <f>(M1123*$M$13)</f>
        <v>5.1980000000000004</v>
      </c>
      <c r="J1123" s="231">
        <f>TRUNC(I1123*H1123,2)</f>
        <v>5.19</v>
      </c>
      <c r="M1123">
        <v>5.65</v>
      </c>
    </row>
    <row r="1124" spans="1:13" ht="26.1" customHeight="1" x14ac:dyDescent="0.2">
      <c r="A1124" s="241" t="s">
        <v>2395</v>
      </c>
      <c r="B1124" s="201" t="s">
        <v>3855</v>
      </c>
      <c r="C1124" s="200" t="s">
        <v>2647</v>
      </c>
      <c r="D1124" s="200" t="s">
        <v>3856</v>
      </c>
      <c r="E1124" s="427">
        <v>5.5</v>
      </c>
      <c r="F1124" s="427"/>
      <c r="G1124" s="202" t="s">
        <v>17</v>
      </c>
      <c r="H1124" s="203">
        <v>1</v>
      </c>
      <c r="I1124" s="189">
        <f>(M1124*$M$13)</f>
        <v>5.1980000000000004</v>
      </c>
      <c r="J1124" s="219">
        <f>TRUNC(I1124*H1124,2)</f>
        <v>5.19</v>
      </c>
      <c r="M1124">
        <v>5.65</v>
      </c>
    </row>
    <row r="1125" spans="1:13" x14ac:dyDescent="0.2">
      <c r="A1125" s="239"/>
      <c r="B1125" s="195"/>
      <c r="C1125" s="195"/>
      <c r="D1125" s="195"/>
      <c r="E1125" s="195" t="s">
        <v>3847</v>
      </c>
      <c r="F1125" s="196">
        <v>5.65</v>
      </c>
      <c r="G1125" s="195" t="s">
        <v>3848</v>
      </c>
      <c r="H1125" s="196">
        <v>0</v>
      </c>
      <c r="I1125" s="196">
        <v>5.65</v>
      </c>
      <c r="J1125" s="220"/>
      <c r="M1125">
        <v>5.65</v>
      </c>
    </row>
    <row r="1126" spans="1:13" ht="25.5" x14ac:dyDescent="0.2">
      <c r="A1126" s="239"/>
      <c r="B1126" s="195"/>
      <c r="C1126" s="195"/>
      <c r="D1126" s="195"/>
      <c r="E1126" s="195" t="s">
        <v>3849</v>
      </c>
      <c r="F1126" s="196">
        <v>0</v>
      </c>
      <c r="G1126" s="195"/>
      <c r="H1126" s="195" t="s">
        <v>3850</v>
      </c>
      <c r="I1126" s="196">
        <v>5.65</v>
      </c>
      <c r="J1126" s="220"/>
      <c r="M1126">
        <v>5.65</v>
      </c>
    </row>
    <row r="1127" spans="1:13" ht="30" customHeight="1" x14ac:dyDescent="0.2">
      <c r="A1127" s="240"/>
      <c r="B1127" s="197"/>
      <c r="C1127" s="197"/>
      <c r="D1127" s="197"/>
      <c r="E1127" s="197"/>
      <c r="F1127" s="197"/>
      <c r="G1127" s="197" t="s">
        <v>3851</v>
      </c>
      <c r="H1127" s="198">
        <v>21.6</v>
      </c>
      <c r="I1127" s="199">
        <v>122.04</v>
      </c>
      <c r="J1127" s="220"/>
      <c r="M1127">
        <v>122.04</v>
      </c>
    </row>
    <row r="1128" spans="1:13" ht="0.95" customHeight="1" x14ac:dyDescent="0.2">
      <c r="A1128" s="237"/>
      <c r="B1128" s="185"/>
      <c r="C1128" s="185"/>
      <c r="D1128" s="185"/>
      <c r="E1128" s="185"/>
      <c r="F1128" s="185"/>
      <c r="G1128" s="185"/>
      <c r="H1128" s="185"/>
      <c r="I1128" s="185"/>
      <c r="J1128" s="220"/>
    </row>
    <row r="1129" spans="1:13" ht="24" customHeight="1" x14ac:dyDescent="0.2">
      <c r="A1129" s="235" t="s">
        <v>347</v>
      </c>
      <c r="B1129" s="14"/>
      <c r="C1129" s="14"/>
      <c r="D1129" s="13" t="s">
        <v>348</v>
      </c>
      <c r="E1129" s="14"/>
      <c r="F1129" s="418"/>
      <c r="G1129" s="418"/>
      <c r="H1129" s="14"/>
      <c r="I1129" s="14"/>
      <c r="J1129" s="209"/>
    </row>
    <row r="1130" spans="1:13" ht="24" customHeight="1" x14ac:dyDescent="0.2">
      <c r="A1130" s="242" t="s">
        <v>349</v>
      </c>
      <c r="B1130" s="24"/>
      <c r="C1130" s="24"/>
      <c r="D1130" s="23" t="s">
        <v>138</v>
      </c>
      <c r="E1130" s="24"/>
      <c r="F1130" s="428"/>
      <c r="G1130" s="428"/>
      <c r="H1130" s="24"/>
      <c r="I1130" s="24"/>
      <c r="J1130" s="210"/>
    </row>
    <row r="1131" spans="1:13" ht="18" customHeight="1" x14ac:dyDescent="0.2">
      <c r="A1131" s="236" t="s">
        <v>5384</v>
      </c>
      <c r="B1131" s="183" t="s">
        <v>2</v>
      </c>
      <c r="C1131" s="182" t="s">
        <v>3</v>
      </c>
      <c r="D1131" s="182" t="s">
        <v>4</v>
      </c>
      <c r="E1131" s="419" t="s">
        <v>2100</v>
      </c>
      <c r="F1131" s="419"/>
      <c r="G1131" s="184" t="s">
        <v>5</v>
      </c>
      <c r="H1131" s="183" t="s">
        <v>6</v>
      </c>
      <c r="I1131" s="183" t="s">
        <v>7</v>
      </c>
      <c r="J1131" s="218" t="s">
        <v>8</v>
      </c>
      <c r="K1131" s="229">
        <f>J1133</f>
        <v>4.75</v>
      </c>
      <c r="L1131" s="229">
        <v>0</v>
      </c>
      <c r="M1131" t="s">
        <v>7</v>
      </c>
    </row>
    <row r="1132" spans="1:13" ht="24" customHeight="1" x14ac:dyDescent="0.2">
      <c r="A1132" s="237" t="s">
        <v>2125</v>
      </c>
      <c r="B1132" s="186" t="s">
        <v>265</v>
      </c>
      <c r="C1132" s="185" t="s">
        <v>15</v>
      </c>
      <c r="D1132" s="185" t="s">
        <v>266</v>
      </c>
      <c r="E1132" s="425">
        <v>26</v>
      </c>
      <c r="F1132" s="425"/>
      <c r="G1132" s="187" t="s">
        <v>17</v>
      </c>
      <c r="H1132" s="188">
        <v>1</v>
      </c>
      <c r="I1132" s="189">
        <f>(M1132*$M$13)</f>
        <v>4.7472000000000003</v>
      </c>
      <c r="J1132" s="231">
        <f>TRUNC(I1132*H1132,2)</f>
        <v>4.74</v>
      </c>
      <c r="M1132">
        <v>5.16</v>
      </c>
    </row>
    <row r="1133" spans="1:13" ht="24" customHeight="1" x14ac:dyDescent="0.2">
      <c r="A1133" s="238" t="s">
        <v>2126</v>
      </c>
      <c r="B1133" s="191" t="s">
        <v>2156</v>
      </c>
      <c r="C1133" s="190" t="s">
        <v>15</v>
      </c>
      <c r="D1133" s="190" t="s">
        <v>2157</v>
      </c>
      <c r="E1133" s="426" t="s">
        <v>2129</v>
      </c>
      <c r="F1133" s="426"/>
      <c r="G1133" s="192" t="s">
        <v>39</v>
      </c>
      <c r="H1133" s="193">
        <v>0.4</v>
      </c>
      <c r="I1133" s="189">
        <f>(M1133*$M$13)</f>
        <v>11.8772</v>
      </c>
      <c r="J1133" s="219">
        <f>TRUNC(I1133*H1133,2)</f>
        <v>4.75</v>
      </c>
      <c r="M1133">
        <v>12.91</v>
      </c>
    </row>
    <row r="1134" spans="1:13" x14ac:dyDescent="0.2">
      <c r="A1134" s="239"/>
      <c r="B1134" s="195"/>
      <c r="C1134" s="195"/>
      <c r="D1134" s="195"/>
      <c r="E1134" s="195" t="s">
        <v>3847</v>
      </c>
      <c r="F1134" s="196">
        <v>5.16</v>
      </c>
      <c r="G1134" s="195" t="s">
        <v>3848</v>
      </c>
      <c r="H1134" s="196">
        <v>0</v>
      </c>
      <c r="I1134" s="196">
        <v>5.16</v>
      </c>
      <c r="J1134" s="220"/>
      <c r="M1134">
        <v>5.16</v>
      </c>
    </row>
    <row r="1135" spans="1:13" ht="25.5" x14ac:dyDescent="0.2">
      <c r="A1135" s="239"/>
      <c r="B1135" s="195"/>
      <c r="C1135" s="195"/>
      <c r="D1135" s="195"/>
      <c r="E1135" s="195" t="s">
        <v>3849</v>
      </c>
      <c r="F1135" s="196">
        <v>0</v>
      </c>
      <c r="G1135" s="195"/>
      <c r="H1135" s="195" t="s">
        <v>3850</v>
      </c>
      <c r="I1135" s="196">
        <v>5.16</v>
      </c>
      <c r="J1135" s="220"/>
      <c r="M1135">
        <v>5.16</v>
      </c>
    </row>
    <row r="1136" spans="1:13" ht="30" customHeight="1" x14ac:dyDescent="0.2">
      <c r="A1136" s="240"/>
      <c r="B1136" s="197"/>
      <c r="C1136" s="197"/>
      <c r="D1136" s="197"/>
      <c r="E1136" s="197"/>
      <c r="F1136" s="197"/>
      <c r="G1136" s="197" t="s">
        <v>3851</v>
      </c>
      <c r="H1136" s="198">
        <v>1143</v>
      </c>
      <c r="I1136" s="199">
        <v>5897.88</v>
      </c>
      <c r="J1136" s="220"/>
      <c r="M1136">
        <v>5897.88</v>
      </c>
    </row>
    <row r="1137" spans="1:13" ht="0.95" customHeight="1" x14ac:dyDescent="0.2">
      <c r="A1137" s="237"/>
      <c r="B1137" s="185"/>
      <c r="C1137" s="185"/>
      <c r="D1137" s="185"/>
      <c r="E1137" s="185"/>
      <c r="F1137" s="185"/>
      <c r="G1137" s="185"/>
      <c r="H1137" s="185"/>
      <c r="I1137" s="185"/>
      <c r="J1137" s="220"/>
    </row>
    <row r="1138" spans="1:13" ht="24" customHeight="1" x14ac:dyDescent="0.2">
      <c r="A1138" s="243" t="s">
        <v>5386</v>
      </c>
      <c r="B1138" s="28"/>
      <c r="C1138" s="28"/>
      <c r="D1138" s="27" t="s">
        <v>143</v>
      </c>
      <c r="E1138" s="28"/>
      <c r="F1138" s="429"/>
      <c r="G1138" s="429"/>
      <c r="H1138" s="28"/>
      <c r="I1138" s="28"/>
      <c r="J1138" s="211"/>
    </row>
    <row r="1139" spans="1:13" ht="18" customHeight="1" x14ac:dyDescent="0.2">
      <c r="A1139" s="236" t="s">
        <v>5385</v>
      </c>
      <c r="B1139" s="183" t="s">
        <v>2</v>
      </c>
      <c r="C1139" s="182" t="s">
        <v>3</v>
      </c>
      <c r="D1139" s="182" t="s">
        <v>4</v>
      </c>
      <c r="E1139" s="419" t="s">
        <v>2100</v>
      </c>
      <c r="F1139" s="419"/>
      <c r="G1139" s="184" t="s">
        <v>5</v>
      </c>
      <c r="H1139" s="183" t="s">
        <v>6</v>
      </c>
      <c r="I1139" s="183" t="s">
        <v>7</v>
      </c>
      <c r="J1139" s="218" t="s">
        <v>8</v>
      </c>
      <c r="K1139" s="229">
        <f>J1141+J1142</f>
        <v>4.4799999999999995</v>
      </c>
      <c r="L1139" s="229">
        <v>0</v>
      </c>
      <c r="M1139" t="s">
        <v>7</v>
      </c>
    </row>
    <row r="1140" spans="1:13" ht="26.1" customHeight="1" x14ac:dyDescent="0.2">
      <c r="A1140" s="237" t="s">
        <v>2125</v>
      </c>
      <c r="B1140" s="186" t="s">
        <v>148</v>
      </c>
      <c r="C1140" s="185" t="s">
        <v>15</v>
      </c>
      <c r="D1140" s="185" t="s">
        <v>149</v>
      </c>
      <c r="E1140" s="425">
        <v>2</v>
      </c>
      <c r="F1140" s="425"/>
      <c r="G1140" s="187" t="s">
        <v>17</v>
      </c>
      <c r="H1140" s="188">
        <v>1</v>
      </c>
      <c r="I1140" s="189">
        <f>(M1140*$M$13)</f>
        <v>4.4712000000000005</v>
      </c>
      <c r="J1140" s="231">
        <f>TRUNC(I1140*H1140,2)</f>
        <v>4.47</v>
      </c>
      <c r="M1140">
        <v>4.8600000000000003</v>
      </c>
    </row>
    <row r="1141" spans="1:13" ht="24" customHeight="1" x14ac:dyDescent="0.2">
      <c r="A1141" s="238" t="s">
        <v>2126</v>
      </c>
      <c r="B1141" s="191" t="s">
        <v>2152</v>
      </c>
      <c r="C1141" s="190" t="s">
        <v>15</v>
      </c>
      <c r="D1141" s="190" t="s">
        <v>2153</v>
      </c>
      <c r="E1141" s="426" t="s">
        <v>2129</v>
      </c>
      <c r="F1141" s="426"/>
      <c r="G1141" s="192" t="s">
        <v>39</v>
      </c>
      <c r="H1141" s="193">
        <v>3.2500000000000001E-2</v>
      </c>
      <c r="I1141" s="189">
        <f>(M1141*$M$13)</f>
        <v>19.136000000000003</v>
      </c>
      <c r="J1141" s="219">
        <f>TRUNC(I1141*H1141,2)</f>
        <v>0.62</v>
      </c>
      <c r="M1141">
        <v>20.8</v>
      </c>
    </row>
    <row r="1142" spans="1:13" ht="24" customHeight="1" x14ac:dyDescent="0.2">
      <c r="A1142" s="238" t="s">
        <v>2126</v>
      </c>
      <c r="B1142" s="191" t="s">
        <v>2156</v>
      </c>
      <c r="C1142" s="190" t="s">
        <v>15</v>
      </c>
      <c r="D1142" s="190" t="s">
        <v>2157</v>
      </c>
      <c r="E1142" s="426" t="s">
        <v>2129</v>
      </c>
      <c r="F1142" s="426"/>
      <c r="G1142" s="192" t="s">
        <v>39</v>
      </c>
      <c r="H1142" s="193">
        <v>0.32500000000000001</v>
      </c>
      <c r="I1142" s="189">
        <f>(M1142*$M$13)</f>
        <v>11.8772</v>
      </c>
      <c r="J1142" s="219">
        <f>TRUNC(I1142*H1142,2)</f>
        <v>3.86</v>
      </c>
      <c r="M1142">
        <v>12.91</v>
      </c>
    </row>
    <row r="1143" spans="1:13" x14ac:dyDescent="0.2">
      <c r="A1143" s="239"/>
      <c r="B1143" s="195"/>
      <c r="C1143" s="195"/>
      <c r="D1143" s="195"/>
      <c r="E1143" s="195" t="s">
        <v>3847</v>
      </c>
      <c r="F1143" s="196">
        <v>4.8600000000000003</v>
      </c>
      <c r="G1143" s="195" t="s">
        <v>3848</v>
      </c>
      <c r="H1143" s="196">
        <v>0</v>
      </c>
      <c r="I1143" s="196">
        <v>4.8600000000000003</v>
      </c>
      <c r="J1143" s="220"/>
      <c r="M1143">
        <v>4.8600000000000003</v>
      </c>
    </row>
    <row r="1144" spans="1:13" ht="25.5" x14ac:dyDescent="0.2">
      <c r="A1144" s="239"/>
      <c r="B1144" s="195"/>
      <c r="C1144" s="195"/>
      <c r="D1144" s="195"/>
      <c r="E1144" s="195" t="s">
        <v>3849</v>
      </c>
      <c r="F1144" s="196">
        <v>0</v>
      </c>
      <c r="G1144" s="195"/>
      <c r="H1144" s="195" t="s">
        <v>3850</v>
      </c>
      <c r="I1144" s="196">
        <v>4.8600000000000003</v>
      </c>
      <c r="J1144" s="220"/>
      <c r="M1144">
        <v>4.8600000000000003</v>
      </c>
    </row>
    <row r="1145" spans="1:13" ht="30" customHeight="1" x14ac:dyDescent="0.2">
      <c r="A1145" s="240"/>
      <c r="B1145" s="197"/>
      <c r="C1145" s="197"/>
      <c r="D1145" s="197"/>
      <c r="E1145" s="197"/>
      <c r="F1145" s="197"/>
      <c r="G1145" s="197" t="s">
        <v>3851</v>
      </c>
      <c r="H1145" s="198">
        <v>4.24</v>
      </c>
      <c r="I1145" s="199">
        <v>20.6</v>
      </c>
      <c r="J1145" s="220"/>
      <c r="M1145">
        <v>20.6</v>
      </c>
    </row>
    <row r="1146" spans="1:13" ht="0.95" customHeight="1" x14ac:dyDescent="0.2">
      <c r="A1146" s="237"/>
      <c r="B1146" s="185"/>
      <c r="C1146" s="185"/>
      <c r="D1146" s="185"/>
      <c r="E1146" s="185"/>
      <c r="F1146" s="185"/>
      <c r="G1146" s="185"/>
      <c r="H1146" s="185"/>
      <c r="I1146" s="185"/>
      <c r="J1146" s="220"/>
    </row>
    <row r="1147" spans="1:13" ht="18" customHeight="1" x14ac:dyDescent="0.2">
      <c r="A1147" s="236" t="s">
        <v>352</v>
      </c>
      <c r="B1147" s="183" t="s">
        <v>2</v>
      </c>
      <c r="C1147" s="182" t="s">
        <v>3</v>
      </c>
      <c r="D1147" s="182" t="s">
        <v>4</v>
      </c>
      <c r="E1147" s="419" t="s">
        <v>2100</v>
      </c>
      <c r="F1147" s="419"/>
      <c r="G1147" s="184" t="s">
        <v>5</v>
      </c>
      <c r="H1147" s="183" t="s">
        <v>6</v>
      </c>
      <c r="I1147" s="183" t="s">
        <v>7</v>
      </c>
      <c r="J1147" s="218" t="s">
        <v>8</v>
      </c>
      <c r="K1147" s="229">
        <f>J1149+J1150</f>
        <v>4.1399999999999997</v>
      </c>
      <c r="L1147" s="229">
        <v>0</v>
      </c>
      <c r="M1147" t="s">
        <v>7</v>
      </c>
    </row>
    <row r="1148" spans="1:13" ht="26.1" customHeight="1" x14ac:dyDescent="0.2">
      <c r="A1148" s="237" t="s">
        <v>2125</v>
      </c>
      <c r="B1148" s="186" t="s">
        <v>145</v>
      </c>
      <c r="C1148" s="185" t="s">
        <v>15</v>
      </c>
      <c r="D1148" s="185" t="s">
        <v>146</v>
      </c>
      <c r="E1148" s="425">
        <v>2</v>
      </c>
      <c r="F1148" s="425"/>
      <c r="G1148" s="187" t="s">
        <v>17</v>
      </c>
      <c r="H1148" s="188">
        <v>1</v>
      </c>
      <c r="I1148" s="189">
        <f>(M1148*$M$13)</f>
        <v>4.1400000000000006</v>
      </c>
      <c r="J1148" s="231">
        <f>TRUNC(I1148*H1148,2)</f>
        <v>4.1399999999999997</v>
      </c>
      <c r="M1148">
        <v>4.5</v>
      </c>
    </row>
    <row r="1149" spans="1:13" ht="24" customHeight="1" x14ac:dyDescent="0.2">
      <c r="A1149" s="238" t="s">
        <v>2126</v>
      </c>
      <c r="B1149" s="191" t="s">
        <v>2152</v>
      </c>
      <c r="C1149" s="190" t="s">
        <v>15</v>
      </c>
      <c r="D1149" s="190" t="s">
        <v>2153</v>
      </c>
      <c r="E1149" s="426" t="s">
        <v>2129</v>
      </c>
      <c r="F1149" s="426"/>
      <c r="G1149" s="192" t="s">
        <v>39</v>
      </c>
      <c r="H1149" s="193">
        <v>3.0099999999999998E-2</v>
      </c>
      <c r="I1149" s="189">
        <f>(M1149*$M$13)</f>
        <v>19.136000000000003</v>
      </c>
      <c r="J1149" s="219">
        <f>TRUNC(I1149*H1149,2)</f>
        <v>0.56999999999999995</v>
      </c>
      <c r="M1149">
        <v>20.8</v>
      </c>
    </row>
    <row r="1150" spans="1:13" ht="24" customHeight="1" x14ac:dyDescent="0.2">
      <c r="A1150" s="238" t="s">
        <v>2126</v>
      </c>
      <c r="B1150" s="191" t="s">
        <v>2156</v>
      </c>
      <c r="C1150" s="190" t="s">
        <v>15</v>
      </c>
      <c r="D1150" s="190" t="s">
        <v>2157</v>
      </c>
      <c r="E1150" s="426" t="s">
        <v>2129</v>
      </c>
      <c r="F1150" s="426"/>
      <c r="G1150" s="192" t="s">
        <v>39</v>
      </c>
      <c r="H1150" s="193">
        <v>0.30099999999999999</v>
      </c>
      <c r="I1150" s="189">
        <f>(M1150*$M$13)</f>
        <v>11.8772</v>
      </c>
      <c r="J1150" s="219">
        <f>TRUNC(I1150*H1150,2)</f>
        <v>3.57</v>
      </c>
      <c r="M1150">
        <v>12.91</v>
      </c>
    </row>
    <row r="1151" spans="1:13" x14ac:dyDescent="0.2">
      <c r="A1151" s="239"/>
      <c r="B1151" s="195"/>
      <c r="C1151" s="195"/>
      <c r="D1151" s="195"/>
      <c r="E1151" s="195" t="s">
        <v>3847</v>
      </c>
      <c r="F1151" s="196">
        <v>4.5</v>
      </c>
      <c r="G1151" s="195" t="s">
        <v>3848</v>
      </c>
      <c r="H1151" s="196">
        <v>0</v>
      </c>
      <c r="I1151" s="196">
        <v>4.5</v>
      </c>
      <c r="J1151" s="220"/>
      <c r="M1151">
        <v>4.5</v>
      </c>
    </row>
    <row r="1152" spans="1:13" ht="25.5" x14ac:dyDescent="0.2">
      <c r="A1152" s="239"/>
      <c r="B1152" s="195"/>
      <c r="C1152" s="195"/>
      <c r="D1152" s="195"/>
      <c r="E1152" s="195" t="s">
        <v>3849</v>
      </c>
      <c r="F1152" s="196">
        <v>0</v>
      </c>
      <c r="G1152" s="195"/>
      <c r="H1152" s="195" t="s">
        <v>3850</v>
      </c>
      <c r="I1152" s="196">
        <v>4.5</v>
      </c>
      <c r="J1152" s="220"/>
      <c r="M1152">
        <v>4.5</v>
      </c>
    </row>
    <row r="1153" spans="1:13" ht="30" customHeight="1" x14ac:dyDescent="0.2">
      <c r="A1153" s="240"/>
      <c r="B1153" s="197"/>
      <c r="C1153" s="197"/>
      <c r="D1153" s="197"/>
      <c r="E1153" s="197"/>
      <c r="F1153" s="197"/>
      <c r="G1153" s="197" t="s">
        <v>3851</v>
      </c>
      <c r="H1153" s="198">
        <v>4.24</v>
      </c>
      <c r="I1153" s="199">
        <v>19.079999999999998</v>
      </c>
      <c r="J1153" s="220"/>
      <c r="M1153">
        <v>19.079999999999998</v>
      </c>
    </row>
    <row r="1154" spans="1:13" ht="0.95" customHeight="1" x14ac:dyDescent="0.2">
      <c r="A1154" s="237"/>
      <c r="B1154" s="185"/>
      <c r="C1154" s="185"/>
      <c r="D1154" s="185"/>
      <c r="E1154" s="185"/>
      <c r="F1154" s="185"/>
      <c r="G1154" s="185"/>
      <c r="H1154" s="185"/>
      <c r="I1154" s="185"/>
      <c r="J1154" s="220"/>
    </row>
    <row r="1155" spans="1:13" ht="24" customHeight="1" x14ac:dyDescent="0.2">
      <c r="A1155" s="242" t="s">
        <v>353</v>
      </c>
      <c r="B1155" s="24"/>
      <c r="C1155" s="24"/>
      <c r="D1155" s="23" t="s">
        <v>151</v>
      </c>
      <c r="E1155" s="24"/>
      <c r="F1155" s="428"/>
      <c r="G1155" s="428"/>
      <c r="H1155" s="24"/>
      <c r="I1155" s="24"/>
      <c r="J1155" s="210"/>
    </row>
    <row r="1156" spans="1:13" ht="18" customHeight="1" x14ac:dyDescent="0.2">
      <c r="A1156" s="236" t="s">
        <v>354</v>
      </c>
      <c r="B1156" s="183" t="s">
        <v>2</v>
      </c>
      <c r="C1156" s="182" t="s">
        <v>3</v>
      </c>
      <c r="D1156" s="182" t="s">
        <v>4</v>
      </c>
      <c r="E1156" s="430" t="s">
        <v>2100</v>
      </c>
      <c r="F1156" s="431"/>
      <c r="G1156" s="184" t="s">
        <v>5</v>
      </c>
      <c r="H1156" s="183" t="s">
        <v>6</v>
      </c>
      <c r="I1156" s="183" t="s">
        <v>7</v>
      </c>
      <c r="J1156" s="218" t="s">
        <v>8</v>
      </c>
      <c r="K1156" s="229">
        <f>J1158+J1159</f>
        <v>3.4299999999999997</v>
      </c>
      <c r="L1156" s="229">
        <v>0</v>
      </c>
      <c r="M1156" t="s">
        <v>7</v>
      </c>
    </row>
    <row r="1157" spans="1:13" ht="26.1" customHeight="1" x14ac:dyDescent="0.2">
      <c r="A1157" s="237" t="s">
        <v>2125</v>
      </c>
      <c r="B1157" s="186" t="s">
        <v>153</v>
      </c>
      <c r="C1157" s="185" t="s">
        <v>15</v>
      </c>
      <c r="D1157" s="185" t="s">
        <v>355</v>
      </c>
      <c r="E1157" s="425">
        <v>2</v>
      </c>
      <c r="F1157" s="425"/>
      <c r="G1157" s="187" t="s">
        <v>17</v>
      </c>
      <c r="H1157" s="188">
        <v>1</v>
      </c>
      <c r="I1157" s="189">
        <f>(M1157*$M$13)</f>
        <v>3.4408000000000003</v>
      </c>
      <c r="J1157" s="231">
        <f>TRUNC(I1157*H1157,2)</f>
        <v>3.44</v>
      </c>
      <c r="M1157">
        <v>3.74</v>
      </c>
    </row>
    <row r="1158" spans="1:13" ht="24" customHeight="1" x14ac:dyDescent="0.2">
      <c r="A1158" s="238" t="s">
        <v>2126</v>
      </c>
      <c r="B1158" s="191" t="s">
        <v>2152</v>
      </c>
      <c r="C1158" s="190" t="s">
        <v>15</v>
      </c>
      <c r="D1158" s="190" t="s">
        <v>2153</v>
      </c>
      <c r="E1158" s="426" t="s">
        <v>2129</v>
      </c>
      <c r="F1158" s="426"/>
      <c r="G1158" s="192" t="s">
        <v>39</v>
      </c>
      <c r="H1158" s="193">
        <v>2.5000000000000001E-2</v>
      </c>
      <c r="I1158" s="189">
        <f>(M1158*$M$13)</f>
        <v>19.136000000000003</v>
      </c>
      <c r="J1158" s="219">
        <f>TRUNC(I1158*H1158,2)</f>
        <v>0.47</v>
      </c>
      <c r="M1158">
        <v>20.8</v>
      </c>
    </row>
    <row r="1159" spans="1:13" ht="24" customHeight="1" x14ac:dyDescent="0.2">
      <c r="A1159" s="238" t="s">
        <v>2126</v>
      </c>
      <c r="B1159" s="191" t="s">
        <v>2156</v>
      </c>
      <c r="C1159" s="190" t="s">
        <v>15</v>
      </c>
      <c r="D1159" s="190" t="s">
        <v>2157</v>
      </c>
      <c r="E1159" s="426" t="s">
        <v>2129</v>
      </c>
      <c r="F1159" s="426"/>
      <c r="G1159" s="192" t="s">
        <v>39</v>
      </c>
      <c r="H1159" s="193">
        <v>0.25</v>
      </c>
      <c r="I1159" s="189">
        <f>(M1159*$M$13)</f>
        <v>11.8772</v>
      </c>
      <c r="J1159" s="219">
        <f>TRUNC(I1159*H1159,2)</f>
        <v>2.96</v>
      </c>
      <c r="M1159">
        <v>12.91</v>
      </c>
    </row>
    <row r="1160" spans="1:13" x14ac:dyDescent="0.2">
      <c r="A1160" s="239"/>
      <c r="B1160" s="195"/>
      <c r="C1160" s="195"/>
      <c r="D1160" s="195"/>
      <c r="E1160" s="195" t="s">
        <v>3847</v>
      </c>
      <c r="F1160" s="196">
        <v>3.74</v>
      </c>
      <c r="G1160" s="195" t="s">
        <v>3848</v>
      </c>
      <c r="H1160" s="196">
        <v>0</v>
      </c>
      <c r="I1160" s="196">
        <v>3.74</v>
      </c>
      <c r="J1160" s="220"/>
      <c r="M1160">
        <v>3.74</v>
      </c>
    </row>
    <row r="1161" spans="1:13" ht="25.5" x14ac:dyDescent="0.2">
      <c r="A1161" s="239"/>
      <c r="B1161" s="195"/>
      <c r="C1161" s="195"/>
      <c r="D1161" s="195"/>
      <c r="E1161" s="195" t="s">
        <v>3849</v>
      </c>
      <c r="F1161" s="196">
        <v>0</v>
      </c>
      <c r="G1161" s="195"/>
      <c r="H1161" s="195" t="s">
        <v>3850</v>
      </c>
      <c r="I1161" s="196">
        <v>3.74</v>
      </c>
      <c r="J1161" s="220"/>
      <c r="M1161">
        <v>3.74</v>
      </c>
    </row>
    <row r="1162" spans="1:13" ht="30" customHeight="1" x14ac:dyDescent="0.2">
      <c r="A1162" s="240"/>
      <c r="B1162" s="197"/>
      <c r="C1162" s="197"/>
      <c r="D1162" s="197"/>
      <c r="E1162" s="197"/>
      <c r="F1162" s="197"/>
      <c r="G1162" s="197" t="s">
        <v>3851</v>
      </c>
      <c r="H1162" s="198">
        <v>219.41</v>
      </c>
      <c r="I1162" s="199">
        <v>820.59</v>
      </c>
      <c r="J1162" s="220"/>
      <c r="M1162">
        <v>820.59</v>
      </c>
    </row>
    <row r="1163" spans="1:13" ht="0.95" customHeight="1" x14ac:dyDescent="0.2">
      <c r="A1163" s="237"/>
      <c r="B1163" s="185"/>
      <c r="C1163" s="185"/>
      <c r="D1163" s="185"/>
      <c r="E1163" s="185"/>
      <c r="F1163" s="185"/>
      <c r="G1163" s="185"/>
      <c r="H1163" s="185"/>
      <c r="I1163" s="185"/>
      <c r="J1163" s="220"/>
    </row>
    <row r="1164" spans="1:13" ht="18" customHeight="1" x14ac:dyDescent="0.2">
      <c r="A1164" s="236" t="s">
        <v>356</v>
      </c>
      <c r="B1164" s="183" t="s">
        <v>2</v>
      </c>
      <c r="C1164" s="182" t="s">
        <v>3</v>
      </c>
      <c r="D1164" s="182" t="s">
        <v>4</v>
      </c>
      <c r="E1164" s="419" t="s">
        <v>2100</v>
      </c>
      <c r="F1164" s="419"/>
      <c r="G1164" s="184" t="s">
        <v>5</v>
      </c>
      <c r="H1164" s="183" t="s">
        <v>6</v>
      </c>
      <c r="I1164" s="183" t="s">
        <v>7</v>
      </c>
      <c r="J1164" s="218" t="s">
        <v>8</v>
      </c>
      <c r="K1164" s="229">
        <f>J1166+J1167</f>
        <v>34.47</v>
      </c>
      <c r="L1164" s="229">
        <v>0</v>
      </c>
      <c r="M1164" t="s">
        <v>7</v>
      </c>
    </row>
    <row r="1165" spans="1:13" ht="26.1" customHeight="1" x14ac:dyDescent="0.2">
      <c r="A1165" s="237" t="s">
        <v>2125</v>
      </c>
      <c r="B1165" s="186" t="s">
        <v>140</v>
      </c>
      <c r="C1165" s="185" t="s">
        <v>15</v>
      </c>
      <c r="D1165" s="185" t="s">
        <v>357</v>
      </c>
      <c r="E1165" s="425">
        <v>2</v>
      </c>
      <c r="F1165" s="425"/>
      <c r="G1165" s="187" t="s">
        <v>50</v>
      </c>
      <c r="H1165" s="188">
        <v>1</v>
      </c>
      <c r="I1165" s="189">
        <f>(M1165*$M$13)</f>
        <v>34.4724</v>
      </c>
      <c r="J1165" s="231">
        <f>TRUNC(I1165*H1165,2)</f>
        <v>34.47</v>
      </c>
      <c r="M1165">
        <v>37.47</v>
      </c>
    </row>
    <row r="1166" spans="1:13" ht="24" customHeight="1" x14ac:dyDescent="0.2">
      <c r="A1166" s="238" t="s">
        <v>2126</v>
      </c>
      <c r="B1166" s="191" t="s">
        <v>2152</v>
      </c>
      <c r="C1166" s="190" t="s">
        <v>15</v>
      </c>
      <c r="D1166" s="190" t="s">
        <v>2153</v>
      </c>
      <c r="E1166" s="426" t="s">
        <v>2129</v>
      </c>
      <c r="F1166" s="426"/>
      <c r="G1166" s="192" t="s">
        <v>39</v>
      </c>
      <c r="H1166" s="193">
        <v>0.25</v>
      </c>
      <c r="I1166" s="189">
        <f>(M1166*$M$13)</f>
        <v>19.136000000000003</v>
      </c>
      <c r="J1166" s="219">
        <f>TRUNC(I1166*H1166,2)</f>
        <v>4.78</v>
      </c>
      <c r="M1166">
        <v>20.8</v>
      </c>
    </row>
    <row r="1167" spans="1:13" ht="24" customHeight="1" x14ac:dyDescent="0.2">
      <c r="A1167" s="238" t="s">
        <v>2126</v>
      </c>
      <c r="B1167" s="191" t="s">
        <v>2156</v>
      </c>
      <c r="C1167" s="190" t="s">
        <v>15</v>
      </c>
      <c r="D1167" s="190" t="s">
        <v>2157</v>
      </c>
      <c r="E1167" s="426" t="s">
        <v>2129</v>
      </c>
      <c r="F1167" s="426"/>
      <c r="G1167" s="192" t="s">
        <v>39</v>
      </c>
      <c r="H1167" s="193">
        <v>2.5</v>
      </c>
      <c r="I1167" s="189">
        <f>(M1167*$M$13)</f>
        <v>11.8772</v>
      </c>
      <c r="J1167" s="219">
        <f>TRUNC(I1167*H1167,2)</f>
        <v>29.69</v>
      </c>
      <c r="M1167">
        <v>12.91</v>
      </c>
    </row>
    <row r="1168" spans="1:13" x14ac:dyDescent="0.2">
      <c r="A1168" s="239"/>
      <c r="B1168" s="195"/>
      <c r="C1168" s="195"/>
      <c r="D1168" s="195"/>
      <c r="E1168" s="195" t="s">
        <v>3847</v>
      </c>
      <c r="F1168" s="196">
        <v>37.47</v>
      </c>
      <c r="G1168" s="195" t="s">
        <v>3848</v>
      </c>
      <c r="H1168" s="196">
        <v>0</v>
      </c>
      <c r="I1168" s="196">
        <v>37.47</v>
      </c>
      <c r="J1168" s="220"/>
      <c r="M1168">
        <v>37.47</v>
      </c>
    </row>
    <row r="1169" spans="1:13" ht="25.5" x14ac:dyDescent="0.2">
      <c r="A1169" s="239"/>
      <c r="B1169" s="195"/>
      <c r="C1169" s="195"/>
      <c r="D1169" s="195"/>
      <c r="E1169" s="195" t="s">
        <v>3849</v>
      </c>
      <c r="F1169" s="196">
        <v>0</v>
      </c>
      <c r="G1169" s="195"/>
      <c r="H1169" s="195" t="s">
        <v>3850</v>
      </c>
      <c r="I1169" s="196">
        <v>37.47</v>
      </c>
      <c r="J1169" s="220"/>
      <c r="M1169">
        <v>37.47</v>
      </c>
    </row>
    <row r="1170" spans="1:13" ht="30" customHeight="1" x14ac:dyDescent="0.2">
      <c r="A1170" s="240"/>
      <c r="B1170" s="197"/>
      <c r="C1170" s="197"/>
      <c r="D1170" s="197"/>
      <c r="E1170" s="197"/>
      <c r="F1170" s="197"/>
      <c r="G1170" s="197" t="s">
        <v>3851</v>
      </c>
      <c r="H1170" s="198">
        <v>12.69</v>
      </c>
      <c r="I1170" s="199">
        <v>475.49</v>
      </c>
      <c r="J1170" s="220"/>
      <c r="M1170">
        <v>475.49</v>
      </c>
    </row>
    <row r="1171" spans="1:13" ht="0.95" customHeight="1" x14ac:dyDescent="0.2">
      <c r="A1171" s="245"/>
      <c r="B1171" s="174"/>
      <c r="C1171" s="174"/>
      <c r="D1171" s="175"/>
      <c r="E1171" s="174"/>
      <c r="F1171" s="433"/>
      <c r="G1171" s="433"/>
      <c r="H1171" s="174"/>
      <c r="I1171" s="174"/>
      <c r="J1171" s="176"/>
    </row>
    <row r="1172" spans="1:13" ht="24" customHeight="1" x14ac:dyDescent="0.2">
      <c r="A1172" s="242" t="s">
        <v>358</v>
      </c>
      <c r="B1172" s="24"/>
      <c r="C1172" s="24"/>
      <c r="D1172" s="23" t="s">
        <v>171</v>
      </c>
      <c r="E1172" s="24"/>
      <c r="F1172" s="428"/>
      <c r="G1172" s="428"/>
      <c r="H1172" s="24"/>
      <c r="I1172" s="24"/>
      <c r="J1172" s="210"/>
    </row>
    <row r="1173" spans="1:13" ht="18" customHeight="1" x14ac:dyDescent="0.2">
      <c r="A1173" s="236" t="s">
        <v>359</v>
      </c>
      <c r="B1173" s="183" t="s">
        <v>2</v>
      </c>
      <c r="C1173" s="182" t="s">
        <v>3</v>
      </c>
      <c r="D1173" s="182" t="s">
        <v>4</v>
      </c>
      <c r="E1173" s="419" t="s">
        <v>2100</v>
      </c>
      <c r="F1173" s="419"/>
      <c r="G1173" s="184" t="s">
        <v>5</v>
      </c>
      <c r="H1173" s="183" t="s">
        <v>6</v>
      </c>
      <c r="I1173" s="183" t="s">
        <v>7</v>
      </c>
      <c r="J1173" s="218" t="s">
        <v>8</v>
      </c>
      <c r="K1173" s="229">
        <f>J1175+J1176</f>
        <v>14.47</v>
      </c>
      <c r="L1173" s="229">
        <v>0</v>
      </c>
      <c r="M1173" t="s">
        <v>7</v>
      </c>
    </row>
    <row r="1174" spans="1:13" ht="39" customHeight="1" x14ac:dyDescent="0.2">
      <c r="A1174" s="237" t="s">
        <v>2125</v>
      </c>
      <c r="B1174" s="186" t="s">
        <v>173</v>
      </c>
      <c r="C1174" s="185" t="s">
        <v>15</v>
      </c>
      <c r="D1174" s="185" t="s">
        <v>296</v>
      </c>
      <c r="E1174" s="425">
        <v>2</v>
      </c>
      <c r="F1174" s="425"/>
      <c r="G1174" s="187" t="s">
        <v>17</v>
      </c>
      <c r="H1174" s="188">
        <v>1</v>
      </c>
      <c r="I1174" s="189">
        <f>(M1174*$M$13)</f>
        <v>14.4716</v>
      </c>
      <c r="J1174" s="231">
        <f>TRUNC(I1174*H1174,2)</f>
        <v>14.47</v>
      </c>
      <c r="M1174">
        <v>15.73</v>
      </c>
    </row>
    <row r="1175" spans="1:13" ht="24" customHeight="1" x14ac:dyDescent="0.2">
      <c r="A1175" s="238" t="s">
        <v>2126</v>
      </c>
      <c r="B1175" s="191" t="s">
        <v>2152</v>
      </c>
      <c r="C1175" s="190" t="s">
        <v>15</v>
      </c>
      <c r="D1175" s="190" t="s">
        <v>2153</v>
      </c>
      <c r="E1175" s="426" t="s">
        <v>2129</v>
      </c>
      <c r="F1175" s="426"/>
      <c r="G1175" s="192" t="s">
        <v>39</v>
      </c>
      <c r="H1175" s="193">
        <v>0.105</v>
      </c>
      <c r="I1175" s="189">
        <f>(M1175*$M$13)</f>
        <v>19.136000000000003</v>
      </c>
      <c r="J1175" s="219">
        <f>TRUNC(I1175*H1175,2)</f>
        <v>2</v>
      </c>
      <c r="M1175">
        <v>20.8</v>
      </c>
    </row>
    <row r="1176" spans="1:13" ht="24" customHeight="1" x14ac:dyDescent="0.2">
      <c r="A1176" s="238" t="s">
        <v>2126</v>
      </c>
      <c r="B1176" s="191" t="s">
        <v>2156</v>
      </c>
      <c r="C1176" s="190" t="s">
        <v>15</v>
      </c>
      <c r="D1176" s="190" t="s">
        <v>2157</v>
      </c>
      <c r="E1176" s="426" t="s">
        <v>2129</v>
      </c>
      <c r="F1176" s="426"/>
      <c r="G1176" s="192" t="s">
        <v>39</v>
      </c>
      <c r="H1176" s="193">
        <v>1.05</v>
      </c>
      <c r="I1176" s="189">
        <f>(M1176*$M$13)</f>
        <v>11.8772</v>
      </c>
      <c r="J1176" s="219">
        <f>TRUNC(I1176*H1176,2)</f>
        <v>12.47</v>
      </c>
      <c r="M1176">
        <v>12.91</v>
      </c>
    </row>
    <row r="1177" spans="1:13" x14ac:dyDescent="0.2">
      <c r="A1177" s="239"/>
      <c r="B1177" s="195"/>
      <c r="C1177" s="195"/>
      <c r="D1177" s="195"/>
      <c r="E1177" s="195" t="s">
        <v>3847</v>
      </c>
      <c r="F1177" s="196">
        <v>15.73</v>
      </c>
      <c r="G1177" s="195" t="s">
        <v>3848</v>
      </c>
      <c r="H1177" s="196">
        <v>0</v>
      </c>
      <c r="I1177" s="196">
        <v>15.73</v>
      </c>
      <c r="J1177" s="220"/>
      <c r="M1177">
        <v>15.73</v>
      </c>
    </row>
    <row r="1178" spans="1:13" ht="25.5" x14ac:dyDescent="0.2">
      <c r="A1178" s="239"/>
      <c r="B1178" s="195"/>
      <c r="C1178" s="195"/>
      <c r="D1178" s="195"/>
      <c r="E1178" s="195" t="s">
        <v>3849</v>
      </c>
      <c r="F1178" s="196">
        <v>0</v>
      </c>
      <c r="G1178" s="195"/>
      <c r="H1178" s="195" t="s">
        <v>3850</v>
      </c>
      <c r="I1178" s="196">
        <v>15.73</v>
      </c>
      <c r="J1178" s="220"/>
      <c r="M1178">
        <v>15.73</v>
      </c>
    </row>
    <row r="1179" spans="1:13" ht="30" customHeight="1" x14ac:dyDescent="0.2">
      <c r="A1179" s="240"/>
      <c r="B1179" s="197"/>
      <c r="C1179" s="197"/>
      <c r="D1179" s="197"/>
      <c r="E1179" s="197"/>
      <c r="F1179" s="197"/>
      <c r="G1179" s="197" t="s">
        <v>3851</v>
      </c>
      <c r="H1179" s="198">
        <v>98.14</v>
      </c>
      <c r="I1179" s="199">
        <v>1543.74</v>
      </c>
      <c r="J1179" s="220"/>
      <c r="M1179">
        <v>1543.74</v>
      </c>
    </row>
    <row r="1180" spans="1:13" ht="0.95" customHeight="1" x14ac:dyDescent="0.2">
      <c r="A1180" s="237"/>
      <c r="B1180" s="185"/>
      <c r="C1180" s="185"/>
      <c r="D1180" s="185"/>
      <c r="E1180" s="185"/>
      <c r="F1180" s="185"/>
      <c r="G1180" s="185"/>
      <c r="H1180" s="185"/>
      <c r="I1180" s="185"/>
      <c r="J1180" s="220"/>
    </row>
    <row r="1181" spans="1:13" ht="24" customHeight="1" x14ac:dyDescent="0.2">
      <c r="A1181" s="242" t="s">
        <v>360</v>
      </c>
      <c r="B1181" s="24"/>
      <c r="C1181" s="24"/>
      <c r="D1181" s="23" t="s">
        <v>176</v>
      </c>
      <c r="E1181" s="24"/>
      <c r="F1181" s="428"/>
      <c r="G1181" s="428"/>
      <c r="H1181" s="24"/>
      <c r="I1181" s="24"/>
      <c r="J1181" s="210"/>
    </row>
    <row r="1182" spans="1:13" ht="18" customHeight="1" x14ac:dyDescent="0.2">
      <c r="A1182" s="236" t="s">
        <v>361</v>
      </c>
      <c r="B1182" s="183" t="s">
        <v>2</v>
      </c>
      <c r="C1182" s="182" t="s">
        <v>3</v>
      </c>
      <c r="D1182" s="182" t="s">
        <v>4</v>
      </c>
      <c r="E1182" s="419" t="s">
        <v>2100</v>
      </c>
      <c r="F1182" s="419"/>
      <c r="G1182" s="184" t="s">
        <v>5</v>
      </c>
      <c r="H1182" s="183" t="s">
        <v>6</v>
      </c>
      <c r="I1182" s="183" t="s">
        <v>7</v>
      </c>
      <c r="J1182" s="218" t="s">
        <v>8</v>
      </c>
      <c r="K1182" s="229">
        <v>0</v>
      </c>
      <c r="L1182" s="229">
        <f>J1184</f>
        <v>27.78</v>
      </c>
      <c r="M1182" t="s">
        <v>7</v>
      </c>
    </row>
    <row r="1183" spans="1:13" ht="26.1" customHeight="1" x14ac:dyDescent="0.2">
      <c r="A1183" s="237" t="s">
        <v>2125</v>
      </c>
      <c r="B1183" s="186" t="s">
        <v>178</v>
      </c>
      <c r="C1183" s="185" t="s">
        <v>167</v>
      </c>
      <c r="D1183" s="185" t="s">
        <v>2085</v>
      </c>
      <c r="E1183" s="425" t="s">
        <v>2106</v>
      </c>
      <c r="F1183" s="425"/>
      <c r="G1183" s="187" t="s">
        <v>180</v>
      </c>
      <c r="H1183" s="188">
        <v>1</v>
      </c>
      <c r="I1183" s="189">
        <f>(M1183*$M$13)</f>
        <v>27.783999999999999</v>
      </c>
      <c r="J1183" s="231">
        <f>TRUNC(I1183*H1183,2)</f>
        <v>27.78</v>
      </c>
      <c r="M1183">
        <v>30.2</v>
      </c>
    </row>
    <row r="1184" spans="1:13" ht="24" customHeight="1" x14ac:dyDescent="0.2">
      <c r="A1184" s="241" t="s">
        <v>2395</v>
      </c>
      <c r="B1184" s="201" t="s">
        <v>2450</v>
      </c>
      <c r="C1184" s="200" t="s">
        <v>5335</v>
      </c>
      <c r="D1184" s="200" t="s">
        <v>2451</v>
      </c>
      <c r="E1184" s="427">
        <v>4.09</v>
      </c>
      <c r="F1184" s="427"/>
      <c r="G1184" s="202" t="s">
        <v>17</v>
      </c>
      <c r="H1184" s="203">
        <v>1</v>
      </c>
      <c r="I1184" s="189">
        <f>(M1184*$M$13)</f>
        <v>27.783999999999999</v>
      </c>
      <c r="J1184" s="219">
        <f>TRUNC(I1184*H1184,2)</f>
        <v>27.78</v>
      </c>
      <c r="M1184">
        <v>30.2</v>
      </c>
    </row>
    <row r="1185" spans="1:13" x14ac:dyDescent="0.2">
      <c r="A1185" s="239"/>
      <c r="B1185" s="195"/>
      <c r="C1185" s="195"/>
      <c r="D1185" s="195"/>
      <c r="E1185" s="195" t="s">
        <v>3847</v>
      </c>
      <c r="F1185" s="196">
        <v>30.2</v>
      </c>
      <c r="G1185" s="195" t="s">
        <v>3848</v>
      </c>
      <c r="H1185" s="196">
        <v>0</v>
      </c>
      <c r="I1185" s="196">
        <v>30.2</v>
      </c>
      <c r="J1185" s="220"/>
      <c r="M1185">
        <v>30.2</v>
      </c>
    </row>
    <row r="1186" spans="1:13" ht="25.5" x14ac:dyDescent="0.2">
      <c r="A1186" s="239"/>
      <c r="B1186" s="195"/>
      <c r="C1186" s="195"/>
      <c r="D1186" s="195"/>
      <c r="E1186" s="195" t="s">
        <v>3849</v>
      </c>
      <c r="F1186" s="196">
        <v>0</v>
      </c>
      <c r="G1186" s="195"/>
      <c r="H1186" s="195" t="s">
        <v>3850</v>
      </c>
      <c r="I1186" s="196">
        <v>30.2</v>
      </c>
      <c r="J1186" s="220"/>
      <c r="M1186">
        <v>30.2</v>
      </c>
    </row>
    <row r="1187" spans="1:13" ht="30" customHeight="1" x14ac:dyDescent="0.2">
      <c r="A1187" s="240"/>
      <c r="B1187" s="197"/>
      <c r="C1187" s="197"/>
      <c r="D1187" s="197"/>
      <c r="E1187" s="197"/>
      <c r="F1187" s="197"/>
      <c r="G1187" s="197" t="s">
        <v>3851</v>
      </c>
      <c r="H1187" s="198">
        <v>105.01</v>
      </c>
      <c r="I1187" s="199">
        <v>3171.3</v>
      </c>
      <c r="J1187" s="220"/>
      <c r="M1187">
        <v>3171.3</v>
      </c>
    </row>
    <row r="1188" spans="1:13" ht="0.95" customHeight="1" x14ac:dyDescent="0.2">
      <c r="A1188" s="237"/>
      <c r="B1188" s="185"/>
      <c r="C1188" s="185"/>
      <c r="D1188" s="185"/>
      <c r="E1188" s="185"/>
      <c r="F1188" s="185"/>
      <c r="G1188" s="185"/>
      <c r="H1188" s="185"/>
      <c r="I1188" s="185"/>
      <c r="J1188" s="220"/>
    </row>
    <row r="1189" spans="1:13" ht="18" customHeight="1" x14ac:dyDescent="0.2">
      <c r="A1189" s="236" t="s">
        <v>363</v>
      </c>
      <c r="B1189" s="183" t="s">
        <v>2</v>
      </c>
      <c r="C1189" s="182" t="s">
        <v>3</v>
      </c>
      <c r="D1189" s="182" t="s">
        <v>4</v>
      </c>
      <c r="E1189" s="419" t="s">
        <v>2100</v>
      </c>
      <c r="F1189" s="419"/>
      <c r="G1189" s="184" t="s">
        <v>5</v>
      </c>
      <c r="H1189" s="183" t="s">
        <v>6</v>
      </c>
      <c r="I1189" s="183" t="s">
        <v>7</v>
      </c>
      <c r="J1189" s="218" t="s">
        <v>8</v>
      </c>
      <c r="K1189" s="229">
        <f>J1191+J1192</f>
        <v>7.7799999999999994</v>
      </c>
      <c r="L1189" s="229">
        <v>0</v>
      </c>
      <c r="M1189" t="s">
        <v>7</v>
      </c>
    </row>
    <row r="1190" spans="1:13" ht="26.1" customHeight="1" x14ac:dyDescent="0.2">
      <c r="A1190" s="237" t="s">
        <v>2125</v>
      </c>
      <c r="B1190" s="186" t="s">
        <v>182</v>
      </c>
      <c r="C1190" s="185" t="s">
        <v>26</v>
      </c>
      <c r="D1190" s="185" t="s">
        <v>183</v>
      </c>
      <c r="E1190" s="425" t="s">
        <v>2120</v>
      </c>
      <c r="F1190" s="425"/>
      <c r="G1190" s="187" t="s">
        <v>17</v>
      </c>
      <c r="H1190" s="188">
        <v>1</v>
      </c>
      <c r="I1190" s="189">
        <f>(M1190*$M$13)</f>
        <v>7.7924000000000007</v>
      </c>
      <c r="J1190" s="231">
        <f>TRUNC(I1190*H1190,2)</f>
        <v>7.79</v>
      </c>
      <c r="M1190">
        <v>8.4700000000000006</v>
      </c>
    </row>
    <row r="1191" spans="1:13" ht="24" customHeight="1" x14ac:dyDescent="0.2">
      <c r="A1191" s="241" t="s">
        <v>2395</v>
      </c>
      <c r="B1191" s="201" t="s">
        <v>2452</v>
      </c>
      <c r="C1191" s="200" t="s">
        <v>26</v>
      </c>
      <c r="D1191" s="200" t="s">
        <v>2453</v>
      </c>
      <c r="E1191" s="427" t="s">
        <v>2123</v>
      </c>
      <c r="F1191" s="427"/>
      <c r="G1191" s="202" t="s">
        <v>32</v>
      </c>
      <c r="H1191" s="203">
        <v>0.13150000000000001</v>
      </c>
      <c r="I1191" s="189">
        <f>(M1191*$M$13)</f>
        <v>25.005600000000001</v>
      </c>
      <c r="J1191" s="219">
        <f>TRUNC(I1191*H1191,2)</f>
        <v>3.28</v>
      </c>
      <c r="M1191">
        <v>27.18</v>
      </c>
    </row>
    <row r="1192" spans="1:13" ht="24" customHeight="1" x14ac:dyDescent="0.2">
      <c r="A1192" s="241" t="s">
        <v>2395</v>
      </c>
      <c r="B1192" s="201" t="s">
        <v>2446</v>
      </c>
      <c r="C1192" s="200" t="s">
        <v>26</v>
      </c>
      <c r="D1192" s="200" t="s">
        <v>2447</v>
      </c>
      <c r="E1192" s="427" t="s">
        <v>2123</v>
      </c>
      <c r="F1192" s="427"/>
      <c r="G1192" s="202" t="s">
        <v>32</v>
      </c>
      <c r="H1192" s="203">
        <v>0.25819999999999999</v>
      </c>
      <c r="I1192" s="189">
        <f>(M1192*$M$13)</f>
        <v>17.461600000000001</v>
      </c>
      <c r="J1192" s="219">
        <f>TRUNC(I1192*H1192,2)</f>
        <v>4.5</v>
      </c>
      <c r="M1192">
        <v>18.98</v>
      </c>
    </row>
    <row r="1193" spans="1:13" x14ac:dyDescent="0.2">
      <c r="A1193" s="239"/>
      <c r="B1193" s="195"/>
      <c r="C1193" s="195"/>
      <c r="D1193" s="195"/>
      <c r="E1193" s="195" t="s">
        <v>3847</v>
      </c>
      <c r="F1193" s="196">
        <v>6.15</v>
      </c>
      <c r="G1193" s="195" t="s">
        <v>3848</v>
      </c>
      <c r="H1193" s="196">
        <v>0</v>
      </c>
      <c r="I1193" s="196">
        <v>6.15</v>
      </c>
      <c r="J1193" s="220"/>
      <c r="M1193">
        <v>6.15</v>
      </c>
    </row>
    <row r="1194" spans="1:13" ht="25.5" x14ac:dyDescent="0.2">
      <c r="A1194" s="239"/>
      <c r="B1194" s="195"/>
      <c r="C1194" s="195"/>
      <c r="D1194" s="195"/>
      <c r="E1194" s="195" t="s">
        <v>3849</v>
      </c>
      <c r="F1194" s="196">
        <v>0</v>
      </c>
      <c r="G1194" s="195"/>
      <c r="H1194" s="195" t="s">
        <v>3850</v>
      </c>
      <c r="I1194" s="196">
        <v>8.4700000000000006</v>
      </c>
      <c r="J1194" s="220"/>
      <c r="M1194">
        <v>8.4700000000000006</v>
      </c>
    </row>
    <row r="1195" spans="1:13" ht="30" customHeight="1" x14ac:dyDescent="0.2">
      <c r="A1195" s="240"/>
      <c r="B1195" s="197"/>
      <c r="C1195" s="197"/>
      <c r="D1195" s="197"/>
      <c r="E1195" s="197"/>
      <c r="F1195" s="197"/>
      <c r="G1195" s="197" t="s">
        <v>3851</v>
      </c>
      <c r="H1195" s="198">
        <v>11.13</v>
      </c>
      <c r="I1195" s="199">
        <v>94.27</v>
      </c>
      <c r="J1195" s="220"/>
      <c r="M1195">
        <v>94.27</v>
      </c>
    </row>
    <row r="1196" spans="1:13" ht="0.95" customHeight="1" x14ac:dyDescent="0.2">
      <c r="A1196" s="237"/>
      <c r="B1196" s="185"/>
      <c r="C1196" s="185"/>
      <c r="D1196" s="185"/>
      <c r="E1196" s="185"/>
      <c r="F1196" s="185"/>
      <c r="G1196" s="185"/>
      <c r="H1196" s="185"/>
      <c r="I1196" s="185"/>
      <c r="J1196" s="220"/>
    </row>
    <row r="1197" spans="1:13" ht="24" customHeight="1" x14ac:dyDescent="0.2">
      <c r="A1197" s="242" t="s">
        <v>364</v>
      </c>
      <c r="B1197" s="24"/>
      <c r="C1197" s="24"/>
      <c r="D1197" s="23" t="s">
        <v>185</v>
      </c>
      <c r="E1197" s="24"/>
      <c r="F1197" s="428"/>
      <c r="G1197" s="428"/>
      <c r="H1197" s="24"/>
      <c r="I1197" s="24"/>
      <c r="J1197" s="210"/>
    </row>
    <row r="1198" spans="1:13" ht="18" customHeight="1" x14ac:dyDescent="0.2">
      <c r="A1198" s="236" t="s">
        <v>365</v>
      </c>
      <c r="B1198" s="183" t="s">
        <v>2</v>
      </c>
      <c r="C1198" s="182" t="s">
        <v>3</v>
      </c>
      <c r="D1198" s="182" t="s">
        <v>4</v>
      </c>
      <c r="E1198" s="419" t="s">
        <v>2100</v>
      </c>
      <c r="F1198" s="419"/>
      <c r="G1198" s="184" t="s">
        <v>5</v>
      </c>
      <c r="H1198" s="183" t="s">
        <v>6</v>
      </c>
      <c r="I1198" s="183" t="s">
        <v>7</v>
      </c>
      <c r="J1198" s="218" t="s">
        <v>8</v>
      </c>
      <c r="K1198" s="229">
        <f>J1200+J1201</f>
        <v>4.4799999999999995</v>
      </c>
      <c r="L1198" s="229">
        <v>0</v>
      </c>
      <c r="M1198" t="s">
        <v>7</v>
      </c>
    </row>
    <row r="1199" spans="1:13" ht="26.1" customHeight="1" x14ac:dyDescent="0.2">
      <c r="A1199" s="237" t="s">
        <v>2125</v>
      </c>
      <c r="B1199" s="186" t="s">
        <v>148</v>
      </c>
      <c r="C1199" s="185" t="s">
        <v>15</v>
      </c>
      <c r="D1199" s="185" t="s">
        <v>366</v>
      </c>
      <c r="E1199" s="425">
        <v>2</v>
      </c>
      <c r="F1199" s="425"/>
      <c r="G1199" s="187" t="s">
        <v>17</v>
      </c>
      <c r="H1199" s="188">
        <v>1</v>
      </c>
      <c r="I1199" s="189">
        <f>(M1199*$M$13)</f>
        <v>4.4712000000000005</v>
      </c>
      <c r="J1199" s="231">
        <f>TRUNC(I1199*H1199,2)</f>
        <v>4.47</v>
      </c>
      <c r="M1199">
        <v>4.8600000000000003</v>
      </c>
    </row>
    <row r="1200" spans="1:13" ht="24" customHeight="1" x14ac:dyDescent="0.2">
      <c r="A1200" s="238" t="s">
        <v>2126</v>
      </c>
      <c r="B1200" s="191" t="s">
        <v>2152</v>
      </c>
      <c r="C1200" s="190" t="s">
        <v>15</v>
      </c>
      <c r="D1200" s="190" t="s">
        <v>2153</v>
      </c>
      <c r="E1200" s="426" t="s">
        <v>2129</v>
      </c>
      <c r="F1200" s="426"/>
      <c r="G1200" s="192" t="s">
        <v>39</v>
      </c>
      <c r="H1200" s="193">
        <v>3.2500000000000001E-2</v>
      </c>
      <c r="I1200" s="189">
        <f>(M1200*$M$13)</f>
        <v>19.136000000000003</v>
      </c>
      <c r="J1200" s="219">
        <f>TRUNC(I1200*H1200,2)</f>
        <v>0.62</v>
      </c>
      <c r="M1200">
        <v>20.8</v>
      </c>
    </row>
    <row r="1201" spans="1:13" ht="24" customHeight="1" x14ac:dyDescent="0.2">
      <c r="A1201" s="238" t="s">
        <v>2126</v>
      </c>
      <c r="B1201" s="191" t="s">
        <v>2156</v>
      </c>
      <c r="C1201" s="190" t="s">
        <v>15</v>
      </c>
      <c r="D1201" s="190" t="s">
        <v>2157</v>
      </c>
      <c r="E1201" s="426" t="s">
        <v>2129</v>
      </c>
      <c r="F1201" s="426"/>
      <c r="G1201" s="192" t="s">
        <v>39</v>
      </c>
      <c r="H1201" s="193">
        <v>0.32500000000000001</v>
      </c>
      <c r="I1201" s="189">
        <f>(M1201*$M$13)</f>
        <v>11.8772</v>
      </c>
      <c r="J1201" s="219">
        <f>TRUNC(I1201*H1201,2)</f>
        <v>3.86</v>
      </c>
      <c r="M1201">
        <v>12.91</v>
      </c>
    </row>
    <row r="1202" spans="1:13" x14ac:dyDescent="0.2">
      <c r="A1202" s="239"/>
      <c r="B1202" s="195"/>
      <c r="C1202" s="195"/>
      <c r="D1202" s="195"/>
      <c r="E1202" s="195" t="s">
        <v>3847</v>
      </c>
      <c r="F1202" s="196">
        <v>4.8600000000000003</v>
      </c>
      <c r="G1202" s="195" t="s">
        <v>3848</v>
      </c>
      <c r="H1202" s="196">
        <v>0</v>
      </c>
      <c r="I1202" s="196">
        <v>4.8600000000000003</v>
      </c>
      <c r="J1202" s="220"/>
      <c r="M1202">
        <v>4.8600000000000003</v>
      </c>
    </row>
    <row r="1203" spans="1:13" ht="25.5" x14ac:dyDescent="0.2">
      <c r="A1203" s="239"/>
      <c r="B1203" s="195"/>
      <c r="C1203" s="195"/>
      <c r="D1203" s="195"/>
      <c r="E1203" s="195" t="s">
        <v>3849</v>
      </c>
      <c r="F1203" s="196">
        <v>0</v>
      </c>
      <c r="G1203" s="195"/>
      <c r="H1203" s="195" t="s">
        <v>3850</v>
      </c>
      <c r="I1203" s="196">
        <v>4.8600000000000003</v>
      </c>
      <c r="J1203" s="220"/>
      <c r="M1203">
        <v>4.8600000000000003</v>
      </c>
    </row>
    <row r="1204" spans="1:13" ht="30" customHeight="1" x14ac:dyDescent="0.2">
      <c r="A1204" s="240"/>
      <c r="B1204" s="197"/>
      <c r="C1204" s="197"/>
      <c r="D1204" s="197"/>
      <c r="E1204" s="197"/>
      <c r="F1204" s="197"/>
      <c r="G1204" s="197" t="s">
        <v>3851</v>
      </c>
      <c r="H1204" s="198">
        <v>167.9</v>
      </c>
      <c r="I1204" s="199">
        <v>815.99</v>
      </c>
      <c r="J1204" s="220"/>
      <c r="M1204">
        <v>815.99</v>
      </c>
    </row>
    <row r="1205" spans="1:13" ht="0.95" customHeight="1" x14ac:dyDescent="0.2">
      <c r="A1205" s="237"/>
      <c r="B1205" s="185"/>
      <c r="C1205" s="185"/>
      <c r="D1205" s="185"/>
      <c r="E1205" s="185"/>
      <c r="F1205" s="185"/>
      <c r="G1205" s="185"/>
      <c r="H1205" s="185"/>
      <c r="I1205" s="185"/>
      <c r="J1205" s="220"/>
    </row>
    <row r="1206" spans="1:13" ht="18" customHeight="1" x14ac:dyDescent="0.2">
      <c r="A1206" s="236" t="s">
        <v>367</v>
      </c>
      <c r="B1206" s="183" t="s">
        <v>2</v>
      </c>
      <c r="C1206" s="182" t="s">
        <v>3</v>
      </c>
      <c r="D1206" s="182" t="s">
        <v>4</v>
      </c>
      <c r="E1206" s="419" t="s">
        <v>2100</v>
      </c>
      <c r="F1206" s="419"/>
      <c r="G1206" s="184" t="s">
        <v>5</v>
      </c>
      <c r="H1206" s="183" t="s">
        <v>6</v>
      </c>
      <c r="I1206" s="183" t="s">
        <v>7</v>
      </c>
      <c r="J1206" s="218" t="s">
        <v>8</v>
      </c>
      <c r="K1206" s="229">
        <f>J1208+J1209</f>
        <v>4.1399999999999997</v>
      </c>
      <c r="L1206" s="229">
        <v>0</v>
      </c>
      <c r="M1206" t="s">
        <v>7</v>
      </c>
    </row>
    <row r="1207" spans="1:13" ht="26.1" customHeight="1" x14ac:dyDescent="0.2">
      <c r="A1207" s="237" t="s">
        <v>2125</v>
      </c>
      <c r="B1207" s="186" t="s">
        <v>145</v>
      </c>
      <c r="C1207" s="185" t="s">
        <v>15</v>
      </c>
      <c r="D1207" s="185" t="s">
        <v>187</v>
      </c>
      <c r="E1207" s="425">
        <v>2</v>
      </c>
      <c r="F1207" s="425"/>
      <c r="G1207" s="187" t="s">
        <v>17</v>
      </c>
      <c r="H1207" s="188">
        <v>1</v>
      </c>
      <c r="I1207" s="189">
        <f>(M1207*$M$13)</f>
        <v>4.1400000000000006</v>
      </c>
      <c r="J1207" s="231">
        <f>TRUNC(I1207*H1207,2)</f>
        <v>4.1399999999999997</v>
      </c>
      <c r="M1207">
        <v>4.5</v>
      </c>
    </row>
    <row r="1208" spans="1:13" ht="24" customHeight="1" x14ac:dyDescent="0.2">
      <c r="A1208" s="238" t="s">
        <v>2126</v>
      </c>
      <c r="B1208" s="191" t="s">
        <v>2152</v>
      </c>
      <c r="C1208" s="190" t="s">
        <v>15</v>
      </c>
      <c r="D1208" s="190" t="s">
        <v>2153</v>
      </c>
      <c r="E1208" s="426" t="s">
        <v>2129</v>
      </c>
      <c r="F1208" s="426"/>
      <c r="G1208" s="192" t="s">
        <v>39</v>
      </c>
      <c r="H1208" s="193">
        <v>3.0099999999999998E-2</v>
      </c>
      <c r="I1208" s="189">
        <f>(M1208*$M$13)</f>
        <v>19.136000000000003</v>
      </c>
      <c r="J1208" s="219">
        <f>TRUNC(I1208*H1208,2)</f>
        <v>0.56999999999999995</v>
      </c>
      <c r="M1208">
        <v>20.8</v>
      </c>
    </row>
    <row r="1209" spans="1:13" ht="24" customHeight="1" x14ac:dyDescent="0.2">
      <c r="A1209" s="238" t="s">
        <v>2126</v>
      </c>
      <c r="B1209" s="191" t="s">
        <v>2156</v>
      </c>
      <c r="C1209" s="190" t="s">
        <v>15</v>
      </c>
      <c r="D1209" s="190" t="s">
        <v>2157</v>
      </c>
      <c r="E1209" s="426" t="s">
        <v>2129</v>
      </c>
      <c r="F1209" s="426"/>
      <c r="G1209" s="192" t="s">
        <v>39</v>
      </c>
      <c r="H1209" s="193">
        <v>0.30099999999999999</v>
      </c>
      <c r="I1209" s="189">
        <f>(M1209*$M$13)</f>
        <v>11.8772</v>
      </c>
      <c r="J1209" s="219">
        <f>TRUNC(I1209*H1209,2)</f>
        <v>3.57</v>
      </c>
      <c r="M1209">
        <v>12.91</v>
      </c>
    </row>
    <row r="1210" spans="1:13" x14ac:dyDescent="0.2">
      <c r="A1210" s="239"/>
      <c r="B1210" s="195"/>
      <c r="C1210" s="195"/>
      <c r="D1210" s="195"/>
      <c r="E1210" s="195" t="s">
        <v>3847</v>
      </c>
      <c r="F1210" s="196">
        <v>4.5</v>
      </c>
      <c r="G1210" s="195" t="s">
        <v>3848</v>
      </c>
      <c r="H1210" s="196">
        <v>0</v>
      </c>
      <c r="I1210" s="196">
        <v>4.5</v>
      </c>
      <c r="J1210" s="220"/>
      <c r="M1210">
        <v>4.5</v>
      </c>
    </row>
    <row r="1211" spans="1:13" ht="25.5" x14ac:dyDescent="0.2">
      <c r="A1211" s="239"/>
      <c r="B1211" s="195"/>
      <c r="C1211" s="195"/>
      <c r="D1211" s="195"/>
      <c r="E1211" s="195" t="s">
        <v>3849</v>
      </c>
      <c r="F1211" s="196">
        <v>0</v>
      </c>
      <c r="G1211" s="195"/>
      <c r="H1211" s="195" t="s">
        <v>3850</v>
      </c>
      <c r="I1211" s="196">
        <v>4.5</v>
      </c>
      <c r="J1211" s="220"/>
      <c r="M1211">
        <v>4.5</v>
      </c>
    </row>
    <row r="1212" spans="1:13" ht="30" customHeight="1" x14ac:dyDescent="0.2">
      <c r="A1212" s="240"/>
      <c r="B1212" s="197"/>
      <c r="C1212" s="197"/>
      <c r="D1212" s="197"/>
      <c r="E1212" s="197"/>
      <c r="F1212" s="197"/>
      <c r="G1212" s="197" t="s">
        <v>3851</v>
      </c>
      <c r="H1212" s="198">
        <v>27.12</v>
      </c>
      <c r="I1212" s="199">
        <v>122.04</v>
      </c>
      <c r="J1212" s="220"/>
      <c r="M1212">
        <v>122.04</v>
      </c>
    </row>
    <row r="1213" spans="1:13" ht="0.95" customHeight="1" x14ac:dyDescent="0.2">
      <c r="A1213" s="237"/>
      <c r="B1213" s="185"/>
      <c r="C1213" s="185"/>
      <c r="D1213" s="185"/>
      <c r="E1213" s="185"/>
      <c r="F1213" s="185"/>
      <c r="G1213" s="185"/>
      <c r="H1213" s="185"/>
      <c r="I1213" s="185"/>
      <c r="J1213" s="220"/>
    </row>
    <row r="1214" spans="1:13" ht="18" customHeight="1" x14ac:dyDescent="0.2">
      <c r="A1214" s="236" t="s">
        <v>2087</v>
      </c>
      <c r="B1214" s="183" t="s">
        <v>2</v>
      </c>
      <c r="C1214" s="182" t="s">
        <v>3</v>
      </c>
      <c r="D1214" s="182" t="s">
        <v>4</v>
      </c>
      <c r="E1214" s="419" t="s">
        <v>2100</v>
      </c>
      <c r="F1214" s="419"/>
      <c r="G1214" s="184" t="s">
        <v>5</v>
      </c>
      <c r="H1214" s="183" t="s">
        <v>6</v>
      </c>
      <c r="I1214" s="183" t="s">
        <v>7</v>
      </c>
      <c r="J1214" s="218" t="s">
        <v>8</v>
      </c>
      <c r="K1214" s="229">
        <f>J1216+J1217</f>
        <v>2.75</v>
      </c>
      <c r="L1214" s="229">
        <v>0</v>
      </c>
      <c r="M1214" t="s">
        <v>7</v>
      </c>
    </row>
    <row r="1215" spans="1:13" ht="26.1" customHeight="1" x14ac:dyDescent="0.2">
      <c r="A1215" s="237" t="s">
        <v>2125</v>
      </c>
      <c r="B1215" s="186" t="s">
        <v>313</v>
      </c>
      <c r="C1215" s="185" t="s">
        <v>15</v>
      </c>
      <c r="D1215" s="185" t="s">
        <v>438</v>
      </c>
      <c r="E1215" s="425">
        <v>2</v>
      </c>
      <c r="F1215" s="425"/>
      <c r="G1215" s="187" t="s">
        <v>17</v>
      </c>
      <c r="H1215" s="188">
        <v>1</v>
      </c>
      <c r="I1215" s="189">
        <f>(M1215*$M$13)</f>
        <v>2.7508000000000004</v>
      </c>
      <c r="J1215" s="231">
        <f>TRUNC(I1215*H1215,2)</f>
        <v>2.75</v>
      </c>
      <c r="M1215">
        <v>2.99</v>
      </c>
    </row>
    <row r="1216" spans="1:13" ht="24" customHeight="1" x14ac:dyDescent="0.2">
      <c r="A1216" s="238" t="s">
        <v>2126</v>
      </c>
      <c r="B1216" s="191" t="s">
        <v>2152</v>
      </c>
      <c r="C1216" s="190" t="s">
        <v>15</v>
      </c>
      <c r="D1216" s="190" t="s">
        <v>2153</v>
      </c>
      <c r="E1216" s="426" t="s">
        <v>2129</v>
      </c>
      <c r="F1216" s="426"/>
      <c r="G1216" s="192" t="s">
        <v>39</v>
      </c>
      <c r="H1216" s="193">
        <v>0.02</v>
      </c>
      <c r="I1216" s="189">
        <f>(M1216*$M$13)</f>
        <v>19.136000000000003</v>
      </c>
      <c r="J1216" s="219">
        <f>TRUNC(I1216*H1216,2)</f>
        <v>0.38</v>
      </c>
      <c r="M1216">
        <v>20.8</v>
      </c>
    </row>
    <row r="1217" spans="1:13" ht="24" customHeight="1" x14ac:dyDescent="0.2">
      <c r="A1217" s="238" t="s">
        <v>2126</v>
      </c>
      <c r="B1217" s="191" t="s">
        <v>2156</v>
      </c>
      <c r="C1217" s="190" t="s">
        <v>15</v>
      </c>
      <c r="D1217" s="190" t="s">
        <v>2157</v>
      </c>
      <c r="E1217" s="426" t="s">
        <v>2129</v>
      </c>
      <c r="F1217" s="426"/>
      <c r="G1217" s="192" t="s">
        <v>39</v>
      </c>
      <c r="H1217" s="193">
        <v>0.2</v>
      </c>
      <c r="I1217" s="189">
        <f>(M1217*$M$13)</f>
        <v>11.8772</v>
      </c>
      <c r="J1217" s="219">
        <f>TRUNC(I1217*H1217,2)</f>
        <v>2.37</v>
      </c>
      <c r="M1217">
        <v>12.91</v>
      </c>
    </row>
    <row r="1218" spans="1:13" x14ac:dyDescent="0.2">
      <c r="A1218" s="239"/>
      <c r="B1218" s="195"/>
      <c r="C1218" s="195"/>
      <c r="D1218" s="195"/>
      <c r="E1218" s="195" t="s">
        <v>3847</v>
      </c>
      <c r="F1218" s="196">
        <v>2.99</v>
      </c>
      <c r="G1218" s="195" t="s">
        <v>3848</v>
      </c>
      <c r="H1218" s="196">
        <v>0</v>
      </c>
      <c r="I1218" s="196">
        <v>2.99</v>
      </c>
      <c r="J1218" s="220"/>
      <c r="M1218">
        <v>2.99</v>
      </c>
    </row>
    <row r="1219" spans="1:13" ht="25.5" x14ac:dyDescent="0.2">
      <c r="A1219" s="239"/>
      <c r="B1219" s="195"/>
      <c r="C1219" s="195"/>
      <c r="D1219" s="195"/>
      <c r="E1219" s="195" t="s">
        <v>3849</v>
      </c>
      <c r="F1219" s="196">
        <v>0</v>
      </c>
      <c r="G1219" s="195"/>
      <c r="H1219" s="195" t="s">
        <v>3850</v>
      </c>
      <c r="I1219" s="196">
        <v>2.99</v>
      </c>
      <c r="J1219" s="220"/>
      <c r="M1219">
        <v>2.99</v>
      </c>
    </row>
    <row r="1220" spans="1:13" ht="30" customHeight="1" x14ac:dyDescent="0.2">
      <c r="A1220" s="240"/>
      <c r="B1220" s="197"/>
      <c r="C1220" s="197"/>
      <c r="D1220" s="197"/>
      <c r="E1220" s="197"/>
      <c r="F1220" s="197"/>
      <c r="G1220" s="197" t="s">
        <v>3851</v>
      </c>
      <c r="H1220" s="198">
        <v>658.66</v>
      </c>
      <c r="I1220" s="199">
        <v>1969.39</v>
      </c>
      <c r="J1220" s="220"/>
      <c r="M1220">
        <v>1969.39</v>
      </c>
    </row>
    <row r="1221" spans="1:13" ht="0.95" customHeight="1" x14ac:dyDescent="0.2">
      <c r="A1221" s="237"/>
      <c r="B1221" s="185"/>
      <c r="C1221" s="185"/>
      <c r="D1221" s="185"/>
      <c r="E1221" s="185"/>
      <c r="F1221" s="185"/>
      <c r="G1221" s="185"/>
      <c r="H1221" s="185"/>
      <c r="I1221" s="185"/>
      <c r="J1221" s="220"/>
    </row>
    <row r="1222" spans="1:13" ht="24" customHeight="1" x14ac:dyDescent="0.2">
      <c r="A1222" s="242" t="s">
        <v>368</v>
      </c>
      <c r="B1222" s="24"/>
      <c r="C1222" s="24"/>
      <c r="D1222" s="23" t="s">
        <v>189</v>
      </c>
      <c r="E1222" s="24"/>
      <c r="F1222" s="428"/>
      <c r="G1222" s="428"/>
      <c r="H1222" s="24"/>
      <c r="I1222" s="24"/>
      <c r="J1222" s="210"/>
    </row>
    <row r="1223" spans="1:13" ht="18" customHeight="1" x14ac:dyDescent="0.2">
      <c r="A1223" s="236" t="s">
        <v>369</v>
      </c>
      <c r="B1223" s="183" t="s">
        <v>2</v>
      </c>
      <c r="C1223" s="182" t="s">
        <v>3</v>
      </c>
      <c r="D1223" s="182" t="s">
        <v>4</v>
      </c>
      <c r="E1223" s="419" t="s">
        <v>2100</v>
      </c>
      <c r="F1223" s="419"/>
      <c r="G1223" s="184" t="s">
        <v>5</v>
      </c>
      <c r="H1223" s="183" t="s">
        <v>6</v>
      </c>
      <c r="I1223" s="183" t="s">
        <v>7</v>
      </c>
      <c r="J1223" s="218" t="s">
        <v>8</v>
      </c>
      <c r="K1223" s="229">
        <f>J1225+J1226</f>
        <v>1.08</v>
      </c>
      <c r="L1223" s="229">
        <v>0</v>
      </c>
      <c r="M1223" t="s">
        <v>7</v>
      </c>
    </row>
    <row r="1224" spans="1:13" ht="26.1" customHeight="1" x14ac:dyDescent="0.2">
      <c r="A1224" s="237" t="s">
        <v>2125</v>
      </c>
      <c r="B1224" s="186" t="s">
        <v>191</v>
      </c>
      <c r="C1224" s="185" t="s">
        <v>15</v>
      </c>
      <c r="D1224" s="185" t="s">
        <v>192</v>
      </c>
      <c r="E1224" s="425">
        <v>2</v>
      </c>
      <c r="F1224" s="425"/>
      <c r="G1224" s="187" t="s">
        <v>54</v>
      </c>
      <c r="H1224" s="188">
        <v>1</v>
      </c>
      <c r="I1224" s="189">
        <f>(M1224*$M$13)</f>
        <v>1.0764</v>
      </c>
      <c r="J1224" s="231">
        <f>TRUNC(I1224*H1224,2)</f>
        <v>1.07</v>
      </c>
      <c r="M1224">
        <v>1.17</v>
      </c>
    </row>
    <row r="1225" spans="1:13" ht="24" customHeight="1" x14ac:dyDescent="0.2">
      <c r="A1225" s="238" t="s">
        <v>2126</v>
      </c>
      <c r="B1225" s="191" t="s">
        <v>2154</v>
      </c>
      <c r="C1225" s="190" t="s">
        <v>15</v>
      </c>
      <c r="D1225" s="190" t="s">
        <v>2155</v>
      </c>
      <c r="E1225" s="426" t="s">
        <v>2129</v>
      </c>
      <c r="F1225" s="426"/>
      <c r="G1225" s="192" t="s">
        <v>39</v>
      </c>
      <c r="H1225" s="193">
        <v>7.9000000000000008E-3</v>
      </c>
      <c r="I1225" s="189">
        <f>(M1225*$M$13)</f>
        <v>19.136000000000003</v>
      </c>
      <c r="J1225" s="219">
        <f>TRUNC(I1225*H1225,2)</f>
        <v>0.15</v>
      </c>
      <c r="M1225">
        <v>20.8</v>
      </c>
    </row>
    <row r="1226" spans="1:13" ht="24" customHeight="1" x14ac:dyDescent="0.2">
      <c r="A1226" s="238" t="s">
        <v>2126</v>
      </c>
      <c r="B1226" s="191" t="s">
        <v>2156</v>
      </c>
      <c r="C1226" s="190" t="s">
        <v>15</v>
      </c>
      <c r="D1226" s="190" t="s">
        <v>2157</v>
      </c>
      <c r="E1226" s="426" t="s">
        <v>2129</v>
      </c>
      <c r="F1226" s="426"/>
      <c r="G1226" s="192" t="s">
        <v>39</v>
      </c>
      <c r="H1226" s="193">
        <v>7.8700000000000006E-2</v>
      </c>
      <c r="I1226" s="189">
        <f>(M1226*$M$13)</f>
        <v>11.8772</v>
      </c>
      <c r="J1226" s="219">
        <f>TRUNC(I1226*H1226,2)</f>
        <v>0.93</v>
      </c>
      <c r="M1226">
        <v>12.91</v>
      </c>
    </row>
    <row r="1227" spans="1:13" x14ac:dyDescent="0.2">
      <c r="A1227" s="239"/>
      <c r="B1227" s="195"/>
      <c r="C1227" s="195"/>
      <c r="D1227" s="195"/>
      <c r="E1227" s="195" t="s">
        <v>3847</v>
      </c>
      <c r="F1227" s="196">
        <v>1.17</v>
      </c>
      <c r="G1227" s="195" t="s">
        <v>3848</v>
      </c>
      <c r="H1227" s="196">
        <v>0</v>
      </c>
      <c r="I1227" s="196">
        <v>1.17</v>
      </c>
      <c r="J1227" s="220"/>
      <c r="M1227">
        <v>1.17</v>
      </c>
    </row>
    <row r="1228" spans="1:13" ht="25.5" x14ac:dyDescent="0.2">
      <c r="A1228" s="239"/>
      <c r="B1228" s="195"/>
      <c r="C1228" s="195"/>
      <c r="D1228" s="195"/>
      <c r="E1228" s="195" t="s">
        <v>3849</v>
      </c>
      <c r="F1228" s="196">
        <v>0</v>
      </c>
      <c r="G1228" s="195"/>
      <c r="H1228" s="195" t="s">
        <v>3850</v>
      </c>
      <c r="I1228" s="196">
        <v>1.17</v>
      </c>
      <c r="J1228" s="220"/>
      <c r="M1228">
        <v>1.17</v>
      </c>
    </row>
    <row r="1229" spans="1:13" ht="30" customHeight="1" x14ac:dyDescent="0.2">
      <c r="A1229" s="240"/>
      <c r="B1229" s="197"/>
      <c r="C1229" s="197"/>
      <c r="D1229" s="197"/>
      <c r="E1229" s="197"/>
      <c r="F1229" s="197"/>
      <c r="G1229" s="197" t="s">
        <v>3851</v>
      </c>
      <c r="H1229" s="198">
        <v>144</v>
      </c>
      <c r="I1229" s="199">
        <v>168.48</v>
      </c>
      <c r="J1229" s="220"/>
      <c r="M1229">
        <v>168.48</v>
      </c>
    </row>
    <row r="1230" spans="1:13" ht="0.95" customHeight="1" x14ac:dyDescent="0.2">
      <c r="A1230" s="237"/>
      <c r="B1230" s="185"/>
      <c r="C1230" s="185"/>
      <c r="D1230" s="185"/>
      <c r="E1230" s="185"/>
      <c r="F1230" s="185"/>
      <c r="G1230" s="185"/>
      <c r="H1230" s="185"/>
      <c r="I1230" s="185"/>
      <c r="J1230" s="220"/>
    </row>
    <row r="1231" spans="1:13" ht="18" customHeight="1" x14ac:dyDescent="0.2">
      <c r="A1231" s="236" t="s">
        <v>370</v>
      </c>
      <c r="B1231" s="183" t="s">
        <v>2</v>
      </c>
      <c r="C1231" s="182" t="s">
        <v>3</v>
      </c>
      <c r="D1231" s="182" t="s">
        <v>4</v>
      </c>
      <c r="E1231" s="419" t="s">
        <v>2100</v>
      </c>
      <c r="F1231" s="419"/>
      <c r="G1231" s="184" t="s">
        <v>5</v>
      </c>
      <c r="H1231" s="183" t="s">
        <v>6</v>
      </c>
      <c r="I1231" s="183" t="s">
        <v>7</v>
      </c>
      <c r="J1231" s="218" t="s">
        <v>8</v>
      </c>
      <c r="K1231" s="229">
        <v>0</v>
      </c>
      <c r="L1231" s="229">
        <f>J1233</f>
        <v>13.81</v>
      </c>
      <c r="M1231" t="s">
        <v>7</v>
      </c>
    </row>
    <row r="1232" spans="1:13" ht="26.1" customHeight="1" x14ac:dyDescent="0.2">
      <c r="A1232" s="237" t="s">
        <v>2125</v>
      </c>
      <c r="B1232" s="186" t="s">
        <v>194</v>
      </c>
      <c r="C1232" s="185" t="s">
        <v>167</v>
      </c>
      <c r="D1232" s="185" t="s">
        <v>195</v>
      </c>
      <c r="E1232" s="425" t="s">
        <v>2106</v>
      </c>
      <c r="F1232" s="425"/>
      <c r="G1232" s="187" t="s">
        <v>196</v>
      </c>
      <c r="H1232" s="188">
        <v>1</v>
      </c>
      <c r="I1232" s="189">
        <f>(M1232*$M$13)</f>
        <v>13.8184</v>
      </c>
      <c r="J1232" s="231">
        <f>TRUNC(I1232*H1232,2)</f>
        <v>13.81</v>
      </c>
      <c r="M1232">
        <v>15.02</v>
      </c>
    </row>
    <row r="1233" spans="1:13" ht="26.1" customHeight="1" x14ac:dyDescent="0.2">
      <c r="A1233" s="241" t="s">
        <v>2395</v>
      </c>
      <c r="B1233" s="201" t="s">
        <v>2454</v>
      </c>
      <c r="C1233" s="200" t="s">
        <v>15</v>
      </c>
      <c r="D1233" s="200" t="s">
        <v>2455</v>
      </c>
      <c r="E1233" s="427">
        <v>2</v>
      </c>
      <c r="F1233" s="427"/>
      <c r="G1233" s="202" t="s">
        <v>32</v>
      </c>
      <c r="H1233" s="203">
        <v>1</v>
      </c>
      <c r="I1233" s="189">
        <f>(M1233*$M$13)</f>
        <v>13.8184</v>
      </c>
      <c r="J1233" s="219">
        <f>TRUNC(I1233*H1233,2)</f>
        <v>13.81</v>
      </c>
      <c r="M1233">
        <v>15.02</v>
      </c>
    </row>
    <row r="1234" spans="1:13" x14ac:dyDescent="0.2">
      <c r="A1234" s="239"/>
      <c r="B1234" s="195"/>
      <c r="C1234" s="195"/>
      <c r="D1234" s="195"/>
      <c r="E1234" s="195" t="s">
        <v>3847</v>
      </c>
      <c r="F1234" s="196">
        <v>15.02</v>
      </c>
      <c r="G1234" s="195" t="s">
        <v>3848</v>
      </c>
      <c r="H1234" s="196">
        <v>0</v>
      </c>
      <c r="I1234" s="196">
        <v>15.02</v>
      </c>
      <c r="J1234" s="220"/>
      <c r="M1234">
        <v>15.02</v>
      </c>
    </row>
    <row r="1235" spans="1:13" ht="25.5" x14ac:dyDescent="0.2">
      <c r="A1235" s="239"/>
      <c r="B1235" s="195"/>
      <c r="C1235" s="195"/>
      <c r="D1235" s="195"/>
      <c r="E1235" s="195" t="s">
        <v>3849</v>
      </c>
      <c r="F1235" s="196">
        <v>0</v>
      </c>
      <c r="G1235" s="195"/>
      <c r="H1235" s="195" t="s">
        <v>3850</v>
      </c>
      <c r="I1235" s="196">
        <v>15.02</v>
      </c>
      <c r="J1235" s="220"/>
      <c r="M1235">
        <v>15.02</v>
      </c>
    </row>
    <row r="1236" spans="1:13" ht="30" customHeight="1" x14ac:dyDescent="0.2">
      <c r="A1236" s="240"/>
      <c r="B1236" s="197"/>
      <c r="C1236" s="197"/>
      <c r="D1236" s="197"/>
      <c r="E1236" s="197"/>
      <c r="F1236" s="197"/>
      <c r="G1236" s="197" t="s">
        <v>3851</v>
      </c>
      <c r="H1236" s="198">
        <v>160</v>
      </c>
      <c r="I1236" s="199">
        <v>2403.1999999999998</v>
      </c>
      <c r="J1236" s="220"/>
      <c r="M1236">
        <v>2403.1999999999998</v>
      </c>
    </row>
    <row r="1237" spans="1:13" ht="0.95" customHeight="1" x14ac:dyDescent="0.2">
      <c r="A1237" s="237"/>
      <c r="B1237" s="185"/>
      <c r="C1237" s="185"/>
      <c r="D1237" s="185"/>
      <c r="E1237" s="185"/>
      <c r="F1237" s="185"/>
      <c r="G1237" s="185"/>
      <c r="H1237" s="185"/>
      <c r="I1237" s="185"/>
      <c r="J1237" s="220"/>
    </row>
    <row r="1238" spans="1:13" ht="18" customHeight="1" x14ac:dyDescent="0.2">
      <c r="A1238" s="236" t="s">
        <v>371</v>
      </c>
      <c r="B1238" s="183" t="s">
        <v>2</v>
      </c>
      <c r="C1238" s="182" t="s">
        <v>3</v>
      </c>
      <c r="D1238" s="182" t="s">
        <v>4</v>
      </c>
      <c r="E1238" s="419" t="s">
        <v>2100</v>
      </c>
      <c r="F1238" s="419"/>
      <c r="G1238" s="184" t="s">
        <v>5</v>
      </c>
      <c r="H1238" s="183" t="s">
        <v>6</v>
      </c>
      <c r="I1238" s="183" t="s">
        <v>7</v>
      </c>
      <c r="J1238" s="218" t="s">
        <v>8</v>
      </c>
      <c r="K1238" s="229">
        <f>J1240+J1241</f>
        <v>0.51</v>
      </c>
      <c r="L1238" s="229">
        <v>0</v>
      </c>
      <c r="M1238" t="s">
        <v>7</v>
      </c>
    </row>
    <row r="1239" spans="1:13" ht="39" customHeight="1" x14ac:dyDescent="0.2">
      <c r="A1239" s="237" t="s">
        <v>2125</v>
      </c>
      <c r="B1239" s="186" t="s">
        <v>198</v>
      </c>
      <c r="C1239" s="185" t="s">
        <v>15</v>
      </c>
      <c r="D1239" s="185" t="s">
        <v>199</v>
      </c>
      <c r="E1239" s="425">
        <v>2</v>
      </c>
      <c r="F1239" s="425"/>
      <c r="G1239" s="187" t="s">
        <v>132</v>
      </c>
      <c r="H1239" s="188">
        <v>1</v>
      </c>
      <c r="I1239" s="189">
        <f>(M1239*$M$13)</f>
        <v>0.50600000000000012</v>
      </c>
      <c r="J1239" s="231">
        <f>TRUNC(I1239*H1239,2)</f>
        <v>0.5</v>
      </c>
      <c r="M1239">
        <v>0.55000000000000004</v>
      </c>
    </row>
    <row r="1240" spans="1:13" ht="24" customHeight="1" x14ac:dyDescent="0.2">
      <c r="A1240" s="238" t="s">
        <v>2126</v>
      </c>
      <c r="B1240" s="191" t="s">
        <v>2154</v>
      </c>
      <c r="C1240" s="190" t="s">
        <v>15</v>
      </c>
      <c r="D1240" s="190" t="s">
        <v>2155</v>
      </c>
      <c r="E1240" s="426" t="s">
        <v>2129</v>
      </c>
      <c r="F1240" s="426"/>
      <c r="G1240" s="192" t="s">
        <v>39</v>
      </c>
      <c r="H1240" s="193">
        <v>3.8E-3</v>
      </c>
      <c r="I1240" s="189">
        <f>(M1240*$M$13)</f>
        <v>19.136000000000003</v>
      </c>
      <c r="J1240" s="219">
        <f>TRUNC(I1240*H1240,2)</f>
        <v>7.0000000000000007E-2</v>
      </c>
      <c r="M1240">
        <v>20.8</v>
      </c>
    </row>
    <row r="1241" spans="1:13" ht="24" customHeight="1" x14ac:dyDescent="0.2">
      <c r="A1241" s="238" t="s">
        <v>2126</v>
      </c>
      <c r="B1241" s="191" t="s">
        <v>2156</v>
      </c>
      <c r="C1241" s="190" t="s">
        <v>15</v>
      </c>
      <c r="D1241" s="190" t="s">
        <v>2157</v>
      </c>
      <c r="E1241" s="426" t="s">
        <v>2129</v>
      </c>
      <c r="F1241" s="426"/>
      <c r="G1241" s="192" t="s">
        <v>39</v>
      </c>
      <c r="H1241" s="193">
        <v>3.7499999999999999E-2</v>
      </c>
      <c r="I1241" s="189">
        <f>(M1241*$M$13)</f>
        <v>11.8772</v>
      </c>
      <c r="J1241" s="219">
        <f>TRUNC(I1241*H1241,2)</f>
        <v>0.44</v>
      </c>
      <c r="M1241">
        <v>12.91</v>
      </c>
    </row>
    <row r="1242" spans="1:13" x14ac:dyDescent="0.2">
      <c r="A1242" s="239"/>
      <c r="B1242" s="195"/>
      <c r="C1242" s="195"/>
      <c r="D1242" s="195"/>
      <c r="E1242" s="195" t="s">
        <v>3847</v>
      </c>
      <c r="F1242" s="196">
        <v>0.55000000000000004</v>
      </c>
      <c r="G1242" s="195" t="s">
        <v>3848</v>
      </c>
      <c r="H1242" s="196">
        <v>0</v>
      </c>
      <c r="I1242" s="196">
        <v>0.55000000000000004</v>
      </c>
      <c r="J1242" s="220"/>
      <c r="M1242">
        <v>0.55000000000000004</v>
      </c>
    </row>
    <row r="1243" spans="1:13" ht="25.5" x14ac:dyDescent="0.2">
      <c r="A1243" s="239"/>
      <c r="B1243" s="195"/>
      <c r="C1243" s="195"/>
      <c r="D1243" s="195"/>
      <c r="E1243" s="195" t="s">
        <v>3849</v>
      </c>
      <c r="F1243" s="196">
        <v>0</v>
      </c>
      <c r="G1243" s="195"/>
      <c r="H1243" s="195" t="s">
        <v>3850</v>
      </c>
      <c r="I1243" s="196">
        <v>0.55000000000000004</v>
      </c>
      <c r="J1243" s="220"/>
      <c r="M1243">
        <v>0.55000000000000004</v>
      </c>
    </row>
    <row r="1244" spans="1:13" ht="30" customHeight="1" x14ac:dyDescent="0.2">
      <c r="A1244" s="240"/>
      <c r="B1244" s="197"/>
      <c r="C1244" s="197"/>
      <c r="D1244" s="197"/>
      <c r="E1244" s="197"/>
      <c r="F1244" s="197"/>
      <c r="G1244" s="197" t="s">
        <v>3851</v>
      </c>
      <c r="H1244" s="198">
        <v>468</v>
      </c>
      <c r="I1244" s="199">
        <v>257.39999999999998</v>
      </c>
      <c r="J1244" s="220"/>
      <c r="M1244">
        <v>257.39999999999998</v>
      </c>
    </row>
    <row r="1245" spans="1:13" ht="0.95" customHeight="1" x14ac:dyDescent="0.2">
      <c r="A1245" s="237"/>
      <c r="B1245" s="185"/>
      <c r="C1245" s="185"/>
      <c r="D1245" s="185"/>
      <c r="E1245" s="185"/>
      <c r="F1245" s="185"/>
      <c r="G1245" s="185"/>
      <c r="H1245" s="185"/>
      <c r="I1245" s="185"/>
      <c r="J1245" s="220"/>
    </row>
    <row r="1246" spans="1:13" ht="24" customHeight="1" x14ac:dyDescent="0.2">
      <c r="A1246" s="243" t="s">
        <v>2484</v>
      </c>
      <c r="B1246" s="28"/>
      <c r="C1246" s="28"/>
      <c r="D1246" s="27" t="s">
        <v>201</v>
      </c>
      <c r="E1246" s="28"/>
      <c r="F1246" s="429"/>
      <c r="G1246" s="429"/>
      <c r="H1246" s="28"/>
      <c r="I1246" s="28"/>
      <c r="J1246" s="211"/>
    </row>
    <row r="1247" spans="1:13" ht="18" customHeight="1" x14ac:dyDescent="0.2">
      <c r="A1247" s="236" t="s">
        <v>372</v>
      </c>
      <c r="B1247" s="183" t="s">
        <v>2</v>
      </c>
      <c r="C1247" s="182" t="s">
        <v>3</v>
      </c>
      <c r="D1247" s="182" t="s">
        <v>4</v>
      </c>
      <c r="E1247" s="419" t="s">
        <v>2100</v>
      </c>
      <c r="F1247" s="419"/>
      <c r="G1247" s="184" t="s">
        <v>5</v>
      </c>
      <c r="H1247" s="183" t="s">
        <v>6</v>
      </c>
      <c r="I1247" s="183" t="s">
        <v>7</v>
      </c>
      <c r="J1247" s="218" t="s">
        <v>8</v>
      </c>
      <c r="K1247" s="229">
        <v>0</v>
      </c>
      <c r="L1247" s="229">
        <f>J1249</f>
        <v>13.81</v>
      </c>
      <c r="M1247" t="s">
        <v>7</v>
      </c>
    </row>
    <row r="1248" spans="1:13" ht="26.1" customHeight="1" x14ac:dyDescent="0.2">
      <c r="A1248" s="237" t="s">
        <v>2125</v>
      </c>
      <c r="B1248" s="186" t="s">
        <v>194</v>
      </c>
      <c r="C1248" s="185" t="s">
        <v>167</v>
      </c>
      <c r="D1248" s="185" t="s">
        <v>195</v>
      </c>
      <c r="E1248" s="425" t="s">
        <v>2106</v>
      </c>
      <c r="F1248" s="425"/>
      <c r="G1248" s="187" t="s">
        <v>196</v>
      </c>
      <c r="H1248" s="188">
        <v>1</v>
      </c>
      <c r="I1248" s="189">
        <f>(M1248*$M$13)</f>
        <v>13.8184</v>
      </c>
      <c r="J1248" s="231">
        <f>TRUNC(I1248*H1248,2)</f>
        <v>13.81</v>
      </c>
      <c r="M1248">
        <v>15.02</v>
      </c>
    </row>
    <row r="1249" spans="1:13" ht="26.1" customHeight="1" x14ac:dyDescent="0.2">
      <c r="A1249" s="241" t="s">
        <v>2395</v>
      </c>
      <c r="B1249" s="201" t="s">
        <v>2454</v>
      </c>
      <c r="C1249" s="200" t="s">
        <v>15</v>
      </c>
      <c r="D1249" s="200" t="s">
        <v>2455</v>
      </c>
      <c r="E1249" s="427">
        <v>2</v>
      </c>
      <c r="F1249" s="427"/>
      <c r="G1249" s="202" t="s">
        <v>32</v>
      </c>
      <c r="H1249" s="203">
        <v>1</v>
      </c>
      <c r="I1249" s="189">
        <f>(M1249*$M$13)</f>
        <v>13.8184</v>
      </c>
      <c r="J1249" s="219">
        <f>TRUNC(I1249*H1249,2)</f>
        <v>13.81</v>
      </c>
      <c r="M1249">
        <v>15.02</v>
      </c>
    </row>
    <row r="1250" spans="1:13" x14ac:dyDescent="0.2">
      <c r="A1250" s="239"/>
      <c r="B1250" s="195"/>
      <c r="C1250" s="195"/>
      <c r="D1250" s="195"/>
      <c r="E1250" s="195" t="s">
        <v>3847</v>
      </c>
      <c r="F1250" s="196">
        <v>15.02</v>
      </c>
      <c r="G1250" s="195" t="s">
        <v>3848</v>
      </c>
      <c r="H1250" s="196">
        <v>0</v>
      </c>
      <c r="I1250" s="196">
        <v>15.02</v>
      </c>
      <c r="J1250" s="220"/>
      <c r="M1250">
        <v>15.02</v>
      </c>
    </row>
    <row r="1251" spans="1:13" ht="25.5" x14ac:dyDescent="0.2">
      <c r="A1251" s="239"/>
      <c r="B1251" s="195"/>
      <c r="C1251" s="195"/>
      <c r="D1251" s="195"/>
      <c r="E1251" s="195" t="s">
        <v>3849</v>
      </c>
      <c r="F1251" s="196">
        <v>0</v>
      </c>
      <c r="G1251" s="195"/>
      <c r="H1251" s="195" t="s">
        <v>3850</v>
      </c>
      <c r="I1251" s="196">
        <v>15.02</v>
      </c>
      <c r="J1251" s="220"/>
      <c r="M1251">
        <v>15.02</v>
      </c>
    </row>
    <row r="1252" spans="1:13" ht="30" customHeight="1" x14ac:dyDescent="0.2">
      <c r="A1252" s="240"/>
      <c r="B1252" s="197"/>
      <c r="C1252" s="197"/>
      <c r="D1252" s="197"/>
      <c r="E1252" s="197"/>
      <c r="F1252" s="197"/>
      <c r="G1252" s="197" t="s">
        <v>3851</v>
      </c>
      <c r="H1252" s="198">
        <v>40</v>
      </c>
      <c r="I1252" s="199">
        <v>600.79999999999995</v>
      </c>
      <c r="J1252" s="220"/>
      <c r="M1252">
        <v>600.79999999999995</v>
      </c>
    </row>
    <row r="1253" spans="1:13" ht="0.95" customHeight="1" x14ac:dyDescent="0.2">
      <c r="A1253" s="237"/>
      <c r="B1253" s="185"/>
      <c r="C1253" s="185"/>
      <c r="D1253" s="185"/>
      <c r="E1253" s="185"/>
      <c r="F1253" s="185"/>
      <c r="G1253" s="185"/>
      <c r="H1253" s="185"/>
      <c r="I1253" s="185"/>
      <c r="J1253" s="220"/>
    </row>
    <row r="1254" spans="1:13" ht="18" customHeight="1" x14ac:dyDescent="0.2">
      <c r="A1254" s="236" t="s">
        <v>373</v>
      </c>
      <c r="B1254" s="183" t="s">
        <v>2</v>
      </c>
      <c r="C1254" s="182" t="s">
        <v>3</v>
      </c>
      <c r="D1254" s="182" t="s">
        <v>4</v>
      </c>
      <c r="E1254" s="419" t="s">
        <v>2100</v>
      </c>
      <c r="F1254" s="419"/>
      <c r="G1254" s="184" t="s">
        <v>5</v>
      </c>
      <c r="H1254" s="183" t="s">
        <v>6</v>
      </c>
      <c r="I1254" s="183" t="s">
        <v>7</v>
      </c>
      <c r="J1254" s="218" t="s">
        <v>8</v>
      </c>
      <c r="K1254" s="229">
        <f>J1256+J1257</f>
        <v>0.51</v>
      </c>
      <c r="L1254" s="229">
        <v>0</v>
      </c>
      <c r="M1254" t="s">
        <v>7</v>
      </c>
    </row>
    <row r="1255" spans="1:13" ht="39" customHeight="1" x14ac:dyDescent="0.2">
      <c r="A1255" s="237" t="s">
        <v>2125</v>
      </c>
      <c r="B1255" s="186" t="s">
        <v>198</v>
      </c>
      <c r="C1255" s="185" t="s">
        <v>15</v>
      </c>
      <c r="D1255" s="185" t="s">
        <v>199</v>
      </c>
      <c r="E1255" s="425">
        <v>2</v>
      </c>
      <c r="F1255" s="425"/>
      <c r="G1255" s="187" t="s">
        <v>132</v>
      </c>
      <c r="H1255" s="188">
        <v>1</v>
      </c>
      <c r="I1255" s="189">
        <f>(M1255*$M$13)</f>
        <v>0.50600000000000012</v>
      </c>
      <c r="J1255" s="231">
        <f>TRUNC(I1255*H1255,2)</f>
        <v>0.5</v>
      </c>
      <c r="M1255">
        <v>0.55000000000000004</v>
      </c>
    </row>
    <row r="1256" spans="1:13" ht="24" customHeight="1" x14ac:dyDescent="0.2">
      <c r="A1256" s="238" t="s">
        <v>2126</v>
      </c>
      <c r="B1256" s="191" t="s">
        <v>2154</v>
      </c>
      <c r="C1256" s="190" t="s">
        <v>15</v>
      </c>
      <c r="D1256" s="190" t="s">
        <v>2155</v>
      </c>
      <c r="E1256" s="426" t="s">
        <v>2129</v>
      </c>
      <c r="F1256" s="426"/>
      <c r="G1256" s="192" t="s">
        <v>39</v>
      </c>
      <c r="H1256" s="193">
        <v>3.8E-3</v>
      </c>
      <c r="I1256" s="189">
        <f>(M1256*$M$13)</f>
        <v>19.136000000000003</v>
      </c>
      <c r="J1256" s="219">
        <f>TRUNC(I1256*H1256,2)</f>
        <v>7.0000000000000007E-2</v>
      </c>
      <c r="M1256">
        <v>20.8</v>
      </c>
    </row>
    <row r="1257" spans="1:13" ht="24" customHeight="1" x14ac:dyDescent="0.2">
      <c r="A1257" s="238" t="s">
        <v>2126</v>
      </c>
      <c r="B1257" s="191" t="s">
        <v>2156</v>
      </c>
      <c r="C1257" s="190" t="s">
        <v>15</v>
      </c>
      <c r="D1257" s="190" t="s">
        <v>2157</v>
      </c>
      <c r="E1257" s="426" t="s">
        <v>2129</v>
      </c>
      <c r="F1257" s="426"/>
      <c r="G1257" s="192" t="s">
        <v>39</v>
      </c>
      <c r="H1257" s="193">
        <v>3.7499999999999999E-2</v>
      </c>
      <c r="I1257" s="189">
        <f>(M1257*$M$13)</f>
        <v>11.8772</v>
      </c>
      <c r="J1257" s="219">
        <f>TRUNC(I1257*H1257,2)</f>
        <v>0.44</v>
      </c>
      <c r="M1257">
        <v>12.91</v>
      </c>
    </row>
    <row r="1258" spans="1:13" x14ac:dyDescent="0.2">
      <c r="A1258" s="239"/>
      <c r="B1258" s="195"/>
      <c r="C1258" s="195"/>
      <c r="D1258" s="195"/>
      <c r="E1258" s="195" t="s">
        <v>3847</v>
      </c>
      <c r="F1258" s="196">
        <v>0.55000000000000004</v>
      </c>
      <c r="G1258" s="195" t="s">
        <v>3848</v>
      </c>
      <c r="H1258" s="196">
        <v>0</v>
      </c>
      <c r="I1258" s="196">
        <v>0.55000000000000004</v>
      </c>
      <c r="J1258" s="220"/>
      <c r="M1258">
        <v>0.55000000000000004</v>
      </c>
    </row>
    <row r="1259" spans="1:13" ht="25.5" x14ac:dyDescent="0.2">
      <c r="A1259" s="239"/>
      <c r="B1259" s="195"/>
      <c r="C1259" s="195"/>
      <c r="D1259" s="195"/>
      <c r="E1259" s="195" t="s">
        <v>3849</v>
      </c>
      <c r="F1259" s="196">
        <v>0</v>
      </c>
      <c r="G1259" s="195"/>
      <c r="H1259" s="195" t="s">
        <v>3850</v>
      </c>
      <c r="I1259" s="196">
        <v>0.55000000000000004</v>
      </c>
      <c r="J1259" s="220"/>
      <c r="M1259">
        <v>0.55000000000000004</v>
      </c>
    </row>
    <row r="1260" spans="1:13" ht="30" customHeight="1" x14ac:dyDescent="0.2">
      <c r="A1260" s="240"/>
      <c r="B1260" s="197"/>
      <c r="C1260" s="197"/>
      <c r="D1260" s="197"/>
      <c r="E1260" s="197"/>
      <c r="F1260" s="197"/>
      <c r="G1260" s="197" t="s">
        <v>3851</v>
      </c>
      <c r="H1260" s="198">
        <v>105.85</v>
      </c>
      <c r="I1260" s="199">
        <v>58.21</v>
      </c>
      <c r="J1260" s="220"/>
      <c r="M1260">
        <v>58.21</v>
      </c>
    </row>
    <row r="1261" spans="1:13" ht="0.95" customHeight="1" x14ac:dyDescent="0.2">
      <c r="A1261" s="237"/>
      <c r="B1261" s="185"/>
      <c r="C1261" s="185"/>
      <c r="D1261" s="185"/>
      <c r="E1261" s="185"/>
      <c r="F1261" s="185"/>
      <c r="G1261" s="185"/>
      <c r="H1261" s="185"/>
      <c r="I1261" s="185"/>
      <c r="J1261" s="220"/>
    </row>
    <row r="1262" spans="1:13" ht="24" customHeight="1" x14ac:dyDescent="0.2">
      <c r="A1262" s="242" t="s">
        <v>374</v>
      </c>
      <c r="B1262" s="24"/>
      <c r="C1262" s="24"/>
      <c r="D1262" s="23" t="s">
        <v>205</v>
      </c>
      <c r="E1262" s="24"/>
      <c r="F1262" s="428"/>
      <c r="G1262" s="428"/>
      <c r="H1262" s="24"/>
      <c r="I1262" s="24"/>
      <c r="J1262" s="210"/>
    </row>
    <row r="1263" spans="1:13" ht="18" customHeight="1" x14ac:dyDescent="0.2">
      <c r="A1263" s="236" t="s">
        <v>375</v>
      </c>
      <c r="B1263" s="183" t="s">
        <v>2</v>
      </c>
      <c r="C1263" s="182" t="s">
        <v>3</v>
      </c>
      <c r="D1263" s="182" t="s">
        <v>4</v>
      </c>
      <c r="E1263" s="419" t="s">
        <v>2100</v>
      </c>
      <c r="F1263" s="419"/>
      <c r="G1263" s="184" t="s">
        <v>5</v>
      </c>
      <c r="H1263" s="183" t="s">
        <v>6</v>
      </c>
      <c r="I1263" s="183" t="s">
        <v>7</v>
      </c>
      <c r="J1263" s="218" t="s">
        <v>8</v>
      </c>
      <c r="K1263" s="229">
        <f>J1265+J1266</f>
        <v>3.4299999999999997</v>
      </c>
      <c r="L1263" s="229">
        <v>0</v>
      </c>
      <c r="M1263" t="s">
        <v>7</v>
      </c>
    </row>
    <row r="1264" spans="1:13" ht="26.1" customHeight="1" x14ac:dyDescent="0.2">
      <c r="A1264" s="237" t="s">
        <v>2125</v>
      </c>
      <c r="B1264" s="186" t="s">
        <v>207</v>
      </c>
      <c r="C1264" s="185" t="s">
        <v>15</v>
      </c>
      <c r="D1264" s="185" t="s">
        <v>208</v>
      </c>
      <c r="E1264" s="425">
        <v>2</v>
      </c>
      <c r="F1264" s="425"/>
      <c r="G1264" s="187" t="s">
        <v>18</v>
      </c>
      <c r="H1264" s="188">
        <v>1</v>
      </c>
      <c r="I1264" s="189">
        <f>(M1264*$M$13)</f>
        <v>3.4408000000000003</v>
      </c>
      <c r="J1264" s="231">
        <f>TRUNC(I1264*H1264,2)</f>
        <v>3.44</v>
      </c>
      <c r="M1264">
        <v>3.74</v>
      </c>
    </row>
    <row r="1265" spans="1:13" ht="24" customHeight="1" x14ac:dyDescent="0.2">
      <c r="A1265" s="238" t="s">
        <v>2126</v>
      </c>
      <c r="B1265" s="191" t="s">
        <v>2216</v>
      </c>
      <c r="C1265" s="190" t="s">
        <v>15</v>
      </c>
      <c r="D1265" s="190" t="s">
        <v>2217</v>
      </c>
      <c r="E1265" s="426" t="s">
        <v>2129</v>
      </c>
      <c r="F1265" s="426"/>
      <c r="G1265" s="192" t="s">
        <v>39</v>
      </c>
      <c r="H1265" s="193">
        <v>2.5000000000000001E-2</v>
      </c>
      <c r="I1265" s="189">
        <f>(M1265*$M$13)</f>
        <v>19.136000000000003</v>
      </c>
      <c r="J1265" s="219">
        <f>TRUNC(I1265*H1265,2)</f>
        <v>0.47</v>
      </c>
      <c r="M1265">
        <v>20.8</v>
      </c>
    </row>
    <row r="1266" spans="1:13" ht="24" customHeight="1" x14ac:dyDescent="0.2">
      <c r="A1266" s="238" t="s">
        <v>2126</v>
      </c>
      <c r="B1266" s="191" t="s">
        <v>2156</v>
      </c>
      <c r="C1266" s="190" t="s">
        <v>15</v>
      </c>
      <c r="D1266" s="190" t="s">
        <v>2157</v>
      </c>
      <c r="E1266" s="426" t="s">
        <v>2129</v>
      </c>
      <c r="F1266" s="426"/>
      <c r="G1266" s="192" t="s">
        <v>39</v>
      </c>
      <c r="H1266" s="193">
        <v>0.25</v>
      </c>
      <c r="I1266" s="189">
        <f>(M1266*$M$13)</f>
        <v>11.8772</v>
      </c>
      <c r="J1266" s="219">
        <f>TRUNC(I1266*H1266,2)</f>
        <v>2.96</v>
      </c>
      <c r="M1266">
        <v>12.91</v>
      </c>
    </row>
    <row r="1267" spans="1:13" x14ac:dyDescent="0.2">
      <c r="A1267" s="239"/>
      <c r="B1267" s="195"/>
      <c r="C1267" s="195"/>
      <c r="D1267" s="195"/>
      <c r="E1267" s="195" t="s">
        <v>3847</v>
      </c>
      <c r="F1267" s="196">
        <v>3.74</v>
      </c>
      <c r="G1267" s="195" t="s">
        <v>3848</v>
      </c>
      <c r="H1267" s="196">
        <v>0</v>
      </c>
      <c r="I1267" s="196">
        <v>3.74</v>
      </c>
      <c r="J1267" s="220"/>
      <c r="M1267">
        <v>3.74</v>
      </c>
    </row>
    <row r="1268" spans="1:13" ht="25.5" x14ac:dyDescent="0.2">
      <c r="A1268" s="239"/>
      <c r="B1268" s="195"/>
      <c r="C1268" s="195"/>
      <c r="D1268" s="195"/>
      <c r="E1268" s="195" t="s">
        <v>3849</v>
      </c>
      <c r="F1268" s="196">
        <v>0</v>
      </c>
      <c r="G1268" s="195"/>
      <c r="H1268" s="195" t="s">
        <v>3850</v>
      </c>
      <c r="I1268" s="196">
        <v>3.74</v>
      </c>
      <c r="J1268" s="220"/>
      <c r="M1268">
        <v>3.74</v>
      </c>
    </row>
    <row r="1269" spans="1:13" ht="30" customHeight="1" x14ac:dyDescent="0.2">
      <c r="A1269" s="240"/>
      <c r="B1269" s="197"/>
      <c r="C1269" s="197"/>
      <c r="D1269" s="197"/>
      <c r="E1269" s="197"/>
      <c r="F1269" s="197"/>
      <c r="G1269" s="197" t="s">
        <v>3851</v>
      </c>
      <c r="H1269" s="198">
        <v>16</v>
      </c>
      <c r="I1269" s="199">
        <v>59.84</v>
      </c>
      <c r="J1269" s="220"/>
      <c r="M1269">
        <v>59.84</v>
      </c>
    </row>
    <row r="1270" spans="1:13" ht="0.95" customHeight="1" x14ac:dyDescent="0.2">
      <c r="A1270" s="237"/>
      <c r="B1270" s="185"/>
      <c r="C1270" s="185"/>
      <c r="D1270" s="185"/>
      <c r="E1270" s="185"/>
      <c r="F1270" s="185"/>
      <c r="G1270" s="185"/>
      <c r="H1270" s="185"/>
      <c r="I1270" s="185"/>
      <c r="J1270" s="220"/>
    </row>
    <row r="1271" spans="1:13" ht="18" customHeight="1" x14ac:dyDescent="0.2">
      <c r="A1271" s="236" t="s">
        <v>376</v>
      </c>
      <c r="B1271" s="183" t="s">
        <v>2</v>
      </c>
      <c r="C1271" s="182" t="s">
        <v>3</v>
      </c>
      <c r="D1271" s="182" t="s">
        <v>4</v>
      </c>
      <c r="E1271" s="419" t="s">
        <v>2100</v>
      </c>
      <c r="F1271" s="419"/>
      <c r="G1271" s="184" t="s">
        <v>5</v>
      </c>
      <c r="H1271" s="183" t="s">
        <v>6</v>
      </c>
      <c r="I1271" s="183" t="s">
        <v>7</v>
      </c>
      <c r="J1271" s="218" t="s">
        <v>8</v>
      </c>
      <c r="K1271" s="229">
        <f>J1273+J1274</f>
        <v>4.0500000000000007</v>
      </c>
      <c r="L1271" s="229">
        <v>0</v>
      </c>
      <c r="M1271" t="s">
        <v>7</v>
      </c>
    </row>
    <row r="1272" spans="1:13" ht="39" customHeight="1" x14ac:dyDescent="0.2">
      <c r="A1272" s="237" t="s">
        <v>2125</v>
      </c>
      <c r="B1272" s="186" t="s">
        <v>210</v>
      </c>
      <c r="C1272" s="185" t="s">
        <v>15</v>
      </c>
      <c r="D1272" s="185" t="s">
        <v>211</v>
      </c>
      <c r="E1272" s="425">
        <v>2</v>
      </c>
      <c r="F1272" s="425"/>
      <c r="G1272" s="187" t="s">
        <v>18</v>
      </c>
      <c r="H1272" s="188">
        <v>1</v>
      </c>
      <c r="I1272" s="189">
        <f>(M1272*$M$13)</f>
        <v>4.0480000000000009</v>
      </c>
      <c r="J1272" s="231">
        <f>TRUNC(I1272*H1272,2)</f>
        <v>4.04</v>
      </c>
      <c r="M1272">
        <v>4.4000000000000004</v>
      </c>
    </row>
    <row r="1273" spans="1:13" ht="24" customHeight="1" x14ac:dyDescent="0.2">
      <c r="A1273" s="238" t="s">
        <v>2126</v>
      </c>
      <c r="B1273" s="191" t="s">
        <v>2216</v>
      </c>
      <c r="C1273" s="190" t="s">
        <v>15</v>
      </c>
      <c r="D1273" s="190" t="s">
        <v>2217</v>
      </c>
      <c r="E1273" s="426" t="s">
        <v>2129</v>
      </c>
      <c r="F1273" s="426"/>
      <c r="G1273" s="192" t="s">
        <v>39</v>
      </c>
      <c r="H1273" s="193">
        <v>2.9399999999999999E-2</v>
      </c>
      <c r="I1273" s="189">
        <f>(M1273*$M$13)</f>
        <v>19.136000000000003</v>
      </c>
      <c r="J1273" s="219">
        <f>TRUNC(I1273*H1273,2)</f>
        <v>0.56000000000000005</v>
      </c>
      <c r="M1273">
        <v>20.8</v>
      </c>
    </row>
    <row r="1274" spans="1:13" ht="24" customHeight="1" x14ac:dyDescent="0.2">
      <c r="A1274" s="238" t="s">
        <v>2126</v>
      </c>
      <c r="B1274" s="191" t="s">
        <v>2156</v>
      </c>
      <c r="C1274" s="190" t="s">
        <v>15</v>
      </c>
      <c r="D1274" s="190" t="s">
        <v>2157</v>
      </c>
      <c r="E1274" s="426" t="s">
        <v>2129</v>
      </c>
      <c r="F1274" s="426"/>
      <c r="G1274" s="192" t="s">
        <v>39</v>
      </c>
      <c r="H1274" s="193">
        <v>0.29420000000000002</v>
      </c>
      <c r="I1274" s="189">
        <f>(M1274*$M$13)</f>
        <v>11.8772</v>
      </c>
      <c r="J1274" s="219">
        <f>TRUNC(I1274*H1274,2)</f>
        <v>3.49</v>
      </c>
      <c r="M1274">
        <v>12.91</v>
      </c>
    </row>
    <row r="1275" spans="1:13" x14ac:dyDescent="0.2">
      <c r="A1275" s="239"/>
      <c r="B1275" s="195"/>
      <c r="C1275" s="195"/>
      <c r="D1275" s="195"/>
      <c r="E1275" s="195" t="s">
        <v>3847</v>
      </c>
      <c r="F1275" s="196">
        <v>4.4000000000000004</v>
      </c>
      <c r="G1275" s="195" t="s">
        <v>3848</v>
      </c>
      <c r="H1275" s="196">
        <v>0</v>
      </c>
      <c r="I1275" s="196">
        <v>4.4000000000000004</v>
      </c>
      <c r="J1275" s="220"/>
      <c r="M1275">
        <v>4.4000000000000004</v>
      </c>
    </row>
    <row r="1276" spans="1:13" ht="25.5" x14ac:dyDescent="0.2">
      <c r="A1276" s="239"/>
      <c r="B1276" s="195"/>
      <c r="C1276" s="195"/>
      <c r="D1276" s="195"/>
      <c r="E1276" s="195" t="s">
        <v>3849</v>
      </c>
      <c r="F1276" s="196">
        <v>0</v>
      </c>
      <c r="G1276" s="195"/>
      <c r="H1276" s="195" t="s">
        <v>3850</v>
      </c>
      <c r="I1276" s="196">
        <v>4.4000000000000004</v>
      </c>
      <c r="J1276" s="220"/>
      <c r="M1276">
        <v>4.4000000000000004</v>
      </c>
    </row>
    <row r="1277" spans="1:13" ht="30" customHeight="1" x14ac:dyDescent="0.2">
      <c r="A1277" s="240"/>
      <c r="B1277" s="197"/>
      <c r="C1277" s="197"/>
      <c r="D1277" s="197"/>
      <c r="E1277" s="197"/>
      <c r="F1277" s="197"/>
      <c r="G1277" s="197" t="s">
        <v>3851</v>
      </c>
      <c r="H1277" s="198">
        <v>26</v>
      </c>
      <c r="I1277" s="199">
        <v>114.4</v>
      </c>
      <c r="J1277" s="220"/>
      <c r="M1277">
        <v>114.4</v>
      </c>
    </row>
    <row r="1278" spans="1:13" ht="0.95" customHeight="1" x14ac:dyDescent="0.2">
      <c r="A1278" s="237"/>
      <c r="B1278" s="185"/>
      <c r="C1278" s="185"/>
      <c r="D1278" s="185"/>
      <c r="E1278" s="185"/>
      <c r="F1278" s="185"/>
      <c r="G1278" s="185"/>
      <c r="H1278" s="185"/>
      <c r="I1278" s="185"/>
      <c r="J1278" s="220"/>
    </row>
    <row r="1279" spans="1:13" ht="18" customHeight="1" x14ac:dyDescent="0.2">
      <c r="A1279" s="236" t="s">
        <v>377</v>
      </c>
      <c r="B1279" s="183" t="s">
        <v>2</v>
      </c>
      <c r="C1279" s="182" t="s">
        <v>3</v>
      </c>
      <c r="D1279" s="182" t="s">
        <v>4</v>
      </c>
      <c r="E1279" s="419" t="s">
        <v>2100</v>
      </c>
      <c r="F1279" s="419"/>
      <c r="G1279" s="184" t="s">
        <v>5</v>
      </c>
      <c r="H1279" s="183" t="s">
        <v>6</v>
      </c>
      <c r="I1279" s="183" t="s">
        <v>7</v>
      </c>
      <c r="J1279" s="218" t="s">
        <v>8</v>
      </c>
      <c r="K1279" s="229">
        <f>J1281+J1282</f>
        <v>3.4299999999999997</v>
      </c>
      <c r="L1279" s="229">
        <v>0</v>
      </c>
      <c r="M1279" t="s">
        <v>7</v>
      </c>
    </row>
    <row r="1280" spans="1:13" ht="26.1" customHeight="1" x14ac:dyDescent="0.2">
      <c r="A1280" s="237" t="s">
        <v>2125</v>
      </c>
      <c r="B1280" s="186" t="s">
        <v>219</v>
      </c>
      <c r="C1280" s="185" t="s">
        <v>15</v>
      </c>
      <c r="D1280" s="185" t="s">
        <v>327</v>
      </c>
      <c r="E1280" s="425">
        <v>2</v>
      </c>
      <c r="F1280" s="425"/>
      <c r="G1280" s="187" t="s">
        <v>17</v>
      </c>
      <c r="H1280" s="188">
        <v>1</v>
      </c>
      <c r="I1280" s="189">
        <f>(M1280*$M$13)</f>
        <v>3.4408000000000003</v>
      </c>
      <c r="J1280" s="231">
        <f>TRUNC(I1280*H1280,2)</f>
        <v>3.44</v>
      </c>
      <c r="M1280">
        <v>3.74</v>
      </c>
    </row>
    <row r="1281" spans="1:13" ht="24" customHeight="1" x14ac:dyDescent="0.2">
      <c r="A1281" s="238" t="s">
        <v>2126</v>
      </c>
      <c r="B1281" s="191" t="s">
        <v>2152</v>
      </c>
      <c r="C1281" s="190" t="s">
        <v>15</v>
      </c>
      <c r="D1281" s="190" t="s">
        <v>2153</v>
      </c>
      <c r="E1281" s="426" t="s">
        <v>2129</v>
      </c>
      <c r="F1281" s="426"/>
      <c r="G1281" s="192" t="s">
        <v>39</v>
      </c>
      <c r="H1281" s="193">
        <v>2.5000000000000001E-2</v>
      </c>
      <c r="I1281" s="189">
        <f>(M1281*$M$13)</f>
        <v>19.136000000000003</v>
      </c>
      <c r="J1281" s="219">
        <f>TRUNC(I1281*H1281,2)</f>
        <v>0.47</v>
      </c>
      <c r="M1281">
        <v>20.8</v>
      </c>
    </row>
    <row r="1282" spans="1:13" ht="24" customHeight="1" x14ac:dyDescent="0.2">
      <c r="A1282" s="238" t="s">
        <v>2126</v>
      </c>
      <c r="B1282" s="191" t="s">
        <v>2156</v>
      </c>
      <c r="C1282" s="190" t="s">
        <v>15</v>
      </c>
      <c r="D1282" s="190" t="s">
        <v>2157</v>
      </c>
      <c r="E1282" s="426" t="s">
        <v>2129</v>
      </c>
      <c r="F1282" s="426"/>
      <c r="G1282" s="192" t="s">
        <v>39</v>
      </c>
      <c r="H1282" s="193">
        <v>0.25</v>
      </c>
      <c r="I1282" s="189">
        <f>(M1282*$M$13)</f>
        <v>11.8772</v>
      </c>
      <c r="J1282" s="219">
        <f>TRUNC(I1282*H1282,2)</f>
        <v>2.96</v>
      </c>
      <c r="M1282">
        <v>12.91</v>
      </c>
    </row>
    <row r="1283" spans="1:13" x14ac:dyDescent="0.2">
      <c r="A1283" s="239"/>
      <c r="B1283" s="195"/>
      <c r="C1283" s="195"/>
      <c r="D1283" s="195"/>
      <c r="E1283" s="195" t="s">
        <v>3847</v>
      </c>
      <c r="F1283" s="196">
        <v>3.74</v>
      </c>
      <c r="G1283" s="195" t="s">
        <v>3848</v>
      </c>
      <c r="H1283" s="196">
        <v>0</v>
      </c>
      <c r="I1283" s="196">
        <v>3.74</v>
      </c>
      <c r="J1283" s="220"/>
      <c r="M1283">
        <v>3.74</v>
      </c>
    </row>
    <row r="1284" spans="1:13" ht="25.5" x14ac:dyDescent="0.2">
      <c r="A1284" s="239"/>
      <c r="B1284" s="195"/>
      <c r="C1284" s="195"/>
      <c r="D1284" s="195"/>
      <c r="E1284" s="195" t="s">
        <v>3849</v>
      </c>
      <c r="F1284" s="196">
        <v>0</v>
      </c>
      <c r="G1284" s="195"/>
      <c r="H1284" s="195" t="s">
        <v>3850</v>
      </c>
      <c r="I1284" s="196">
        <v>3.74</v>
      </c>
      <c r="J1284" s="220"/>
      <c r="M1284">
        <v>3.74</v>
      </c>
    </row>
    <row r="1285" spans="1:13" ht="30" customHeight="1" x14ac:dyDescent="0.2">
      <c r="A1285" s="240"/>
      <c r="B1285" s="197"/>
      <c r="C1285" s="197"/>
      <c r="D1285" s="197"/>
      <c r="E1285" s="197"/>
      <c r="F1285" s="197"/>
      <c r="G1285" s="197" t="s">
        <v>3851</v>
      </c>
      <c r="H1285" s="198">
        <v>5.68</v>
      </c>
      <c r="I1285" s="199">
        <v>21.24</v>
      </c>
      <c r="J1285" s="220"/>
      <c r="M1285">
        <v>21.24</v>
      </c>
    </row>
    <row r="1286" spans="1:13" ht="0.95" customHeight="1" x14ac:dyDescent="0.2">
      <c r="A1286" s="237"/>
      <c r="B1286" s="185"/>
      <c r="C1286" s="185"/>
      <c r="D1286" s="185"/>
      <c r="E1286" s="185"/>
      <c r="F1286" s="185"/>
      <c r="G1286" s="185"/>
      <c r="H1286" s="185"/>
      <c r="I1286" s="185"/>
      <c r="J1286" s="220"/>
    </row>
    <row r="1287" spans="1:13" ht="18" customHeight="1" x14ac:dyDescent="0.2">
      <c r="A1287" s="236" t="s">
        <v>378</v>
      </c>
      <c r="B1287" s="183" t="s">
        <v>2</v>
      </c>
      <c r="C1287" s="182" t="s">
        <v>3</v>
      </c>
      <c r="D1287" s="182" t="s">
        <v>4</v>
      </c>
      <c r="E1287" s="419" t="s">
        <v>2100</v>
      </c>
      <c r="F1287" s="419"/>
      <c r="G1287" s="184" t="s">
        <v>5</v>
      </c>
      <c r="H1287" s="183" t="s">
        <v>6</v>
      </c>
      <c r="I1287" s="183" t="s">
        <v>7</v>
      </c>
      <c r="J1287" s="218" t="s">
        <v>8</v>
      </c>
      <c r="K1287" s="229">
        <v>0</v>
      </c>
      <c r="L1287" s="229">
        <f>J1289</f>
        <v>443.09</v>
      </c>
      <c r="M1287" t="s">
        <v>7</v>
      </c>
    </row>
    <row r="1288" spans="1:13" ht="26.1" customHeight="1" x14ac:dyDescent="0.2">
      <c r="A1288" s="237" t="s">
        <v>2125</v>
      </c>
      <c r="B1288" s="186" t="s">
        <v>379</v>
      </c>
      <c r="C1288" s="185" t="s">
        <v>167</v>
      </c>
      <c r="D1288" s="185" t="s">
        <v>380</v>
      </c>
      <c r="E1288" s="425" t="s">
        <v>2115</v>
      </c>
      <c r="F1288" s="425"/>
      <c r="G1288" s="187" t="s">
        <v>331</v>
      </c>
      <c r="H1288" s="188">
        <v>1</v>
      </c>
      <c r="I1288" s="189">
        <f>(M1288*$M$13)</f>
        <v>443.09040000000005</v>
      </c>
      <c r="J1288" s="231">
        <f>TRUNC(I1288*H1288,2)</f>
        <v>443.09</v>
      </c>
      <c r="M1288">
        <v>481.62</v>
      </c>
    </row>
    <row r="1289" spans="1:13" ht="24" customHeight="1" x14ac:dyDescent="0.2">
      <c r="A1289" s="241" t="s">
        <v>2395</v>
      </c>
      <c r="B1289" s="201" t="s">
        <v>229</v>
      </c>
      <c r="C1289" s="200" t="s">
        <v>167</v>
      </c>
      <c r="D1289" s="200" t="s">
        <v>230</v>
      </c>
      <c r="E1289" s="427" t="s">
        <v>2115</v>
      </c>
      <c r="F1289" s="427"/>
      <c r="G1289" s="202" t="s">
        <v>180</v>
      </c>
      <c r="H1289" s="203">
        <v>6</v>
      </c>
      <c r="I1289" s="189">
        <f>(M1289*$M$13)</f>
        <v>73.848399999999998</v>
      </c>
      <c r="J1289" s="219">
        <f>TRUNC(I1289*H1289,2)</f>
        <v>443.09</v>
      </c>
      <c r="M1289">
        <v>80.27</v>
      </c>
    </row>
    <row r="1290" spans="1:13" x14ac:dyDescent="0.2">
      <c r="A1290" s="239"/>
      <c r="B1290" s="195"/>
      <c r="C1290" s="195"/>
      <c r="D1290" s="195"/>
      <c r="E1290" s="195" t="s">
        <v>3847</v>
      </c>
      <c r="F1290" s="196">
        <v>391.56</v>
      </c>
      <c r="G1290" s="195" t="s">
        <v>3848</v>
      </c>
      <c r="H1290" s="196">
        <v>0</v>
      </c>
      <c r="I1290" s="196">
        <v>391.56</v>
      </c>
      <c r="J1290" s="220"/>
      <c r="M1290">
        <v>391.56</v>
      </c>
    </row>
    <row r="1291" spans="1:13" ht="25.5" x14ac:dyDescent="0.2">
      <c r="A1291" s="239"/>
      <c r="B1291" s="195"/>
      <c r="C1291" s="195"/>
      <c r="D1291" s="195"/>
      <c r="E1291" s="195" t="s">
        <v>3849</v>
      </c>
      <c r="F1291" s="196">
        <v>0</v>
      </c>
      <c r="G1291" s="195"/>
      <c r="H1291" s="195" t="s">
        <v>3850</v>
      </c>
      <c r="I1291" s="196">
        <v>481.62</v>
      </c>
      <c r="J1291" s="220"/>
      <c r="M1291">
        <v>481.62</v>
      </c>
    </row>
    <row r="1292" spans="1:13" ht="30" customHeight="1" x14ac:dyDescent="0.2">
      <c r="A1292" s="240"/>
      <c r="B1292" s="197"/>
      <c r="C1292" s="197"/>
      <c r="D1292" s="197"/>
      <c r="E1292" s="197"/>
      <c r="F1292" s="197"/>
      <c r="G1292" s="197" t="s">
        <v>3851</v>
      </c>
      <c r="H1292" s="198">
        <v>4</v>
      </c>
      <c r="I1292" s="199">
        <v>1926.48</v>
      </c>
      <c r="J1292" s="220"/>
      <c r="M1292">
        <v>1926.48</v>
      </c>
    </row>
    <row r="1293" spans="1:13" ht="0.95" customHeight="1" x14ac:dyDescent="0.2">
      <c r="A1293" s="237"/>
      <c r="B1293" s="185"/>
      <c r="C1293" s="185"/>
      <c r="D1293" s="185"/>
      <c r="E1293" s="185"/>
      <c r="F1293" s="185"/>
      <c r="G1293" s="185"/>
      <c r="H1293" s="185"/>
      <c r="I1293" s="185"/>
      <c r="J1293" s="220"/>
    </row>
    <row r="1294" spans="1:13" ht="24" customHeight="1" x14ac:dyDescent="0.2">
      <c r="A1294" s="243" t="s">
        <v>381</v>
      </c>
      <c r="B1294" s="28"/>
      <c r="C1294" s="28"/>
      <c r="D1294" s="27" t="s">
        <v>222</v>
      </c>
      <c r="E1294" s="28"/>
      <c r="F1294" s="429"/>
      <c r="G1294" s="429"/>
      <c r="H1294" s="28"/>
      <c r="I1294" s="28"/>
      <c r="J1294" s="211"/>
    </row>
    <row r="1295" spans="1:13" ht="18" customHeight="1" x14ac:dyDescent="0.2">
      <c r="A1295" s="236" t="s">
        <v>382</v>
      </c>
      <c r="B1295" s="183" t="s">
        <v>2</v>
      </c>
      <c r="C1295" s="182" t="s">
        <v>3</v>
      </c>
      <c r="D1295" s="182" t="s">
        <v>4</v>
      </c>
      <c r="E1295" s="419" t="s">
        <v>2100</v>
      </c>
      <c r="F1295" s="419"/>
      <c r="G1295" s="184" t="s">
        <v>5</v>
      </c>
      <c r="H1295" s="183" t="s">
        <v>6</v>
      </c>
      <c r="I1295" s="183" t="s">
        <v>7</v>
      </c>
      <c r="J1295" s="218" t="s">
        <v>8</v>
      </c>
      <c r="K1295" s="229">
        <f>J1297+J1298</f>
        <v>0.51</v>
      </c>
      <c r="L1295" s="229">
        <v>0</v>
      </c>
      <c r="M1295" t="s">
        <v>7</v>
      </c>
    </row>
    <row r="1296" spans="1:13" ht="39" customHeight="1" x14ac:dyDescent="0.2">
      <c r="A1296" s="237" t="s">
        <v>2125</v>
      </c>
      <c r="B1296" s="186" t="s">
        <v>224</v>
      </c>
      <c r="C1296" s="185" t="s">
        <v>15</v>
      </c>
      <c r="D1296" s="185" t="s">
        <v>225</v>
      </c>
      <c r="E1296" s="425">
        <v>2</v>
      </c>
      <c r="F1296" s="425"/>
      <c r="G1296" s="187" t="s">
        <v>132</v>
      </c>
      <c r="H1296" s="188">
        <v>1</v>
      </c>
      <c r="I1296" s="189">
        <f>(M1296*$M$13)</f>
        <v>0.50600000000000012</v>
      </c>
      <c r="J1296" s="231">
        <f>TRUNC(I1296*H1296,2)</f>
        <v>0.5</v>
      </c>
      <c r="M1296">
        <v>0.55000000000000004</v>
      </c>
    </row>
    <row r="1297" spans="1:13" ht="24" customHeight="1" x14ac:dyDescent="0.2">
      <c r="A1297" s="238" t="s">
        <v>2126</v>
      </c>
      <c r="B1297" s="191" t="s">
        <v>2216</v>
      </c>
      <c r="C1297" s="190" t="s">
        <v>15</v>
      </c>
      <c r="D1297" s="190" t="s">
        <v>2217</v>
      </c>
      <c r="E1297" s="426" t="s">
        <v>2129</v>
      </c>
      <c r="F1297" s="426"/>
      <c r="G1297" s="192" t="s">
        <v>39</v>
      </c>
      <c r="H1297" s="193">
        <v>3.8E-3</v>
      </c>
      <c r="I1297" s="189">
        <f>(M1297*$M$13)</f>
        <v>19.136000000000003</v>
      </c>
      <c r="J1297" s="219">
        <f>TRUNC(I1297*H1297,2)</f>
        <v>7.0000000000000007E-2</v>
      </c>
      <c r="M1297">
        <v>20.8</v>
      </c>
    </row>
    <row r="1298" spans="1:13" ht="24" customHeight="1" x14ac:dyDescent="0.2">
      <c r="A1298" s="238" t="s">
        <v>2126</v>
      </c>
      <c r="B1298" s="191" t="s">
        <v>2156</v>
      </c>
      <c r="C1298" s="190" t="s">
        <v>15</v>
      </c>
      <c r="D1298" s="190" t="s">
        <v>2157</v>
      </c>
      <c r="E1298" s="426" t="s">
        <v>2129</v>
      </c>
      <c r="F1298" s="426"/>
      <c r="G1298" s="192" t="s">
        <v>39</v>
      </c>
      <c r="H1298" s="193">
        <v>3.7499999999999999E-2</v>
      </c>
      <c r="I1298" s="189">
        <f>(M1298*$M$13)</f>
        <v>11.8772</v>
      </c>
      <c r="J1298" s="219">
        <f>TRUNC(I1298*H1298,2)</f>
        <v>0.44</v>
      </c>
      <c r="M1298">
        <v>12.91</v>
      </c>
    </row>
    <row r="1299" spans="1:13" x14ac:dyDescent="0.2">
      <c r="A1299" s="239"/>
      <c r="B1299" s="195"/>
      <c r="C1299" s="195"/>
      <c r="D1299" s="195"/>
      <c r="E1299" s="195" t="s">
        <v>3847</v>
      </c>
      <c r="F1299" s="196">
        <v>0.55000000000000004</v>
      </c>
      <c r="G1299" s="195" t="s">
        <v>3848</v>
      </c>
      <c r="H1299" s="196">
        <v>0</v>
      </c>
      <c r="I1299" s="196">
        <v>0.55000000000000004</v>
      </c>
      <c r="J1299" s="220"/>
      <c r="M1299">
        <v>0.55000000000000004</v>
      </c>
    </row>
    <row r="1300" spans="1:13" ht="25.5" x14ac:dyDescent="0.2">
      <c r="A1300" s="239"/>
      <c r="B1300" s="195"/>
      <c r="C1300" s="195"/>
      <c r="D1300" s="195"/>
      <c r="E1300" s="195" t="s">
        <v>3849</v>
      </c>
      <c r="F1300" s="196">
        <v>0</v>
      </c>
      <c r="G1300" s="195"/>
      <c r="H1300" s="195" t="s">
        <v>3850</v>
      </c>
      <c r="I1300" s="196">
        <v>0.55000000000000004</v>
      </c>
      <c r="J1300" s="220"/>
      <c r="M1300">
        <v>0.55000000000000004</v>
      </c>
    </row>
    <row r="1301" spans="1:13" ht="30" customHeight="1" x14ac:dyDescent="0.2">
      <c r="A1301" s="240"/>
      <c r="B1301" s="197"/>
      <c r="C1301" s="197"/>
      <c r="D1301" s="197"/>
      <c r="E1301" s="197"/>
      <c r="F1301" s="197"/>
      <c r="G1301" s="197" t="s">
        <v>3851</v>
      </c>
      <c r="H1301" s="198">
        <v>91.04</v>
      </c>
      <c r="I1301" s="199">
        <v>50.07</v>
      </c>
      <c r="J1301" s="220"/>
      <c r="M1301">
        <v>50.07</v>
      </c>
    </row>
    <row r="1302" spans="1:13" ht="0.95" customHeight="1" x14ac:dyDescent="0.2">
      <c r="A1302" s="237"/>
      <c r="B1302" s="185"/>
      <c r="C1302" s="185"/>
      <c r="D1302" s="185"/>
      <c r="E1302" s="185"/>
      <c r="F1302" s="185"/>
      <c r="G1302" s="185"/>
      <c r="H1302" s="185"/>
      <c r="I1302" s="185"/>
      <c r="J1302" s="220"/>
    </row>
    <row r="1303" spans="1:13" ht="18" customHeight="1" x14ac:dyDescent="0.2">
      <c r="A1303" s="236" t="s">
        <v>383</v>
      </c>
      <c r="B1303" s="183" t="s">
        <v>2</v>
      </c>
      <c r="C1303" s="182" t="s">
        <v>3</v>
      </c>
      <c r="D1303" s="182" t="s">
        <v>4</v>
      </c>
      <c r="E1303" s="419" t="s">
        <v>2100</v>
      </c>
      <c r="F1303" s="419"/>
      <c r="G1303" s="184" t="s">
        <v>5</v>
      </c>
      <c r="H1303" s="183" t="s">
        <v>6</v>
      </c>
      <c r="I1303" s="183" t="s">
        <v>7</v>
      </c>
      <c r="J1303" s="218" t="s">
        <v>8</v>
      </c>
      <c r="K1303" s="229">
        <f>J1305+J1306</f>
        <v>13.22</v>
      </c>
      <c r="L1303" s="229">
        <f>J1307+J1308+J1309</f>
        <v>0.17</v>
      </c>
      <c r="M1303" t="s">
        <v>7</v>
      </c>
    </row>
    <row r="1304" spans="1:13" ht="24" customHeight="1" x14ac:dyDescent="0.2">
      <c r="A1304" s="237" t="s">
        <v>2125</v>
      </c>
      <c r="B1304" s="186" t="s">
        <v>232</v>
      </c>
      <c r="C1304" s="185" t="s">
        <v>15</v>
      </c>
      <c r="D1304" s="185" t="s">
        <v>233</v>
      </c>
      <c r="E1304" s="425">
        <v>20</v>
      </c>
      <c r="F1304" s="425"/>
      <c r="G1304" s="187" t="s">
        <v>169</v>
      </c>
      <c r="H1304" s="188">
        <v>1</v>
      </c>
      <c r="I1304" s="189">
        <f t="shared" ref="I1304:I1309" si="20">(M1304*$M$13)</f>
        <v>13.395200000000001</v>
      </c>
      <c r="J1304" s="231">
        <f t="shared" ref="J1304:J1309" si="21">TRUNC(I1304*H1304,2)</f>
        <v>13.39</v>
      </c>
      <c r="M1304">
        <v>14.56</v>
      </c>
    </row>
    <row r="1305" spans="1:13" ht="24" customHeight="1" x14ac:dyDescent="0.2">
      <c r="A1305" s="238" t="s">
        <v>2126</v>
      </c>
      <c r="B1305" s="191" t="s">
        <v>2152</v>
      </c>
      <c r="C1305" s="190" t="s">
        <v>15</v>
      </c>
      <c r="D1305" s="190" t="s">
        <v>2153</v>
      </c>
      <c r="E1305" s="426" t="s">
        <v>2129</v>
      </c>
      <c r="F1305" s="426"/>
      <c r="G1305" s="192" t="s">
        <v>39</v>
      </c>
      <c r="H1305" s="193">
        <v>0.35</v>
      </c>
      <c r="I1305" s="189">
        <f t="shared" si="20"/>
        <v>19.136000000000003</v>
      </c>
      <c r="J1305" s="219">
        <f t="shared" si="21"/>
        <v>6.69</v>
      </c>
      <c r="M1305">
        <v>20.8</v>
      </c>
    </row>
    <row r="1306" spans="1:13" ht="24" customHeight="1" x14ac:dyDescent="0.2">
      <c r="A1306" s="238" t="s">
        <v>2126</v>
      </c>
      <c r="B1306" s="191" t="s">
        <v>2156</v>
      </c>
      <c r="C1306" s="190" t="s">
        <v>15</v>
      </c>
      <c r="D1306" s="190" t="s">
        <v>2157</v>
      </c>
      <c r="E1306" s="426" t="s">
        <v>2129</v>
      </c>
      <c r="F1306" s="426"/>
      <c r="G1306" s="192" t="s">
        <v>39</v>
      </c>
      <c r="H1306" s="193">
        <v>0.55000000000000004</v>
      </c>
      <c r="I1306" s="189">
        <f t="shared" si="20"/>
        <v>11.8772</v>
      </c>
      <c r="J1306" s="219">
        <f t="shared" si="21"/>
        <v>6.53</v>
      </c>
      <c r="M1306">
        <v>12.91</v>
      </c>
    </row>
    <row r="1307" spans="1:13" ht="24" customHeight="1" x14ac:dyDescent="0.2">
      <c r="A1307" s="238" t="s">
        <v>2126</v>
      </c>
      <c r="B1307" s="191" t="s">
        <v>2164</v>
      </c>
      <c r="C1307" s="190" t="s">
        <v>15</v>
      </c>
      <c r="D1307" s="190" t="s">
        <v>2165</v>
      </c>
      <c r="E1307" s="426" t="s">
        <v>2119</v>
      </c>
      <c r="F1307" s="426"/>
      <c r="G1307" s="192" t="s">
        <v>50</v>
      </c>
      <c r="H1307" s="193">
        <v>5.0000000000000001E-4</v>
      </c>
      <c r="I1307" s="189">
        <f t="shared" si="20"/>
        <v>160.77000000000001</v>
      </c>
      <c r="J1307" s="219">
        <f t="shared" si="21"/>
        <v>0.08</v>
      </c>
      <c r="M1307">
        <v>174.75</v>
      </c>
    </row>
    <row r="1308" spans="1:13" ht="24" customHeight="1" x14ac:dyDescent="0.2">
      <c r="A1308" s="238" t="s">
        <v>2126</v>
      </c>
      <c r="B1308" s="191" t="s">
        <v>2460</v>
      </c>
      <c r="C1308" s="190" t="s">
        <v>15</v>
      </c>
      <c r="D1308" s="190" t="s">
        <v>2461</v>
      </c>
      <c r="E1308" s="426" t="s">
        <v>2119</v>
      </c>
      <c r="F1308" s="426"/>
      <c r="G1308" s="192" t="s">
        <v>1871</v>
      </c>
      <c r="H1308" s="193">
        <v>7.2999999999999995E-2</v>
      </c>
      <c r="I1308" s="189">
        <f t="shared" si="20"/>
        <v>0.91080000000000005</v>
      </c>
      <c r="J1308" s="219">
        <f t="shared" si="21"/>
        <v>0.06</v>
      </c>
      <c r="M1308">
        <v>0.99</v>
      </c>
    </row>
    <row r="1309" spans="1:13" ht="24" customHeight="1" x14ac:dyDescent="0.2">
      <c r="A1309" s="238" t="s">
        <v>2126</v>
      </c>
      <c r="B1309" s="191" t="s">
        <v>2140</v>
      </c>
      <c r="C1309" s="190" t="s">
        <v>15</v>
      </c>
      <c r="D1309" s="190" t="s">
        <v>2141</v>
      </c>
      <c r="E1309" s="426" t="s">
        <v>2119</v>
      </c>
      <c r="F1309" s="426"/>
      <c r="G1309" s="192" t="s">
        <v>1871</v>
      </c>
      <c r="H1309" s="193">
        <v>0.06</v>
      </c>
      <c r="I1309" s="189">
        <f t="shared" si="20"/>
        <v>0.59800000000000009</v>
      </c>
      <c r="J1309" s="219">
        <f t="shared" si="21"/>
        <v>0.03</v>
      </c>
      <c r="M1309">
        <v>0.65</v>
      </c>
    </row>
    <row r="1310" spans="1:13" x14ac:dyDescent="0.2">
      <c r="A1310" s="239"/>
      <c r="B1310" s="195"/>
      <c r="C1310" s="195"/>
      <c r="D1310" s="195"/>
      <c r="E1310" s="195" t="s">
        <v>3847</v>
      </c>
      <c r="F1310" s="196">
        <v>14.38</v>
      </c>
      <c r="G1310" s="195" t="s">
        <v>3848</v>
      </c>
      <c r="H1310" s="196">
        <v>0</v>
      </c>
      <c r="I1310" s="196">
        <v>14.38</v>
      </c>
      <c r="J1310" s="220"/>
      <c r="M1310">
        <v>14.38</v>
      </c>
    </row>
    <row r="1311" spans="1:13" ht="25.5" x14ac:dyDescent="0.2">
      <c r="A1311" s="239"/>
      <c r="B1311" s="195"/>
      <c r="C1311" s="195"/>
      <c r="D1311" s="195"/>
      <c r="E1311" s="195" t="s">
        <v>3849</v>
      </c>
      <c r="F1311" s="196">
        <v>0</v>
      </c>
      <c r="G1311" s="195"/>
      <c r="H1311" s="195" t="s">
        <v>3850</v>
      </c>
      <c r="I1311" s="196">
        <v>14.56</v>
      </c>
      <c r="J1311" s="220"/>
      <c r="M1311">
        <v>14.56</v>
      </c>
    </row>
    <row r="1312" spans="1:13" ht="30" customHeight="1" x14ac:dyDescent="0.2">
      <c r="A1312" s="240"/>
      <c r="B1312" s="197"/>
      <c r="C1312" s="197"/>
      <c r="D1312" s="197"/>
      <c r="E1312" s="197"/>
      <c r="F1312" s="197"/>
      <c r="G1312" s="197" t="s">
        <v>3851</v>
      </c>
      <c r="H1312" s="198">
        <v>91.04</v>
      </c>
      <c r="I1312" s="199">
        <v>1325.54</v>
      </c>
      <c r="J1312" s="220"/>
      <c r="M1312">
        <v>1325.54</v>
      </c>
    </row>
    <row r="1313" spans="1:13" ht="0.95" customHeight="1" x14ac:dyDescent="0.2">
      <c r="A1313" s="237"/>
      <c r="B1313" s="185"/>
      <c r="C1313" s="185"/>
      <c r="D1313" s="185"/>
      <c r="E1313" s="185"/>
      <c r="F1313" s="185"/>
      <c r="G1313" s="185"/>
      <c r="H1313" s="185"/>
      <c r="I1313" s="185"/>
      <c r="J1313" s="220"/>
    </row>
    <row r="1314" spans="1:13" ht="24" customHeight="1" x14ac:dyDescent="0.2">
      <c r="A1314" s="243" t="s">
        <v>384</v>
      </c>
      <c r="B1314" s="28"/>
      <c r="C1314" s="28"/>
      <c r="D1314" s="27" t="s">
        <v>227</v>
      </c>
      <c r="E1314" s="28"/>
      <c r="F1314" s="429"/>
      <c r="G1314" s="429"/>
      <c r="H1314" s="28"/>
      <c r="I1314" s="28"/>
      <c r="J1314" s="211"/>
    </row>
    <row r="1315" spans="1:13" ht="18" customHeight="1" x14ac:dyDescent="0.2">
      <c r="A1315" s="236" t="s">
        <v>385</v>
      </c>
      <c r="B1315" s="183" t="s">
        <v>2</v>
      </c>
      <c r="C1315" s="182" t="s">
        <v>3</v>
      </c>
      <c r="D1315" s="182" t="s">
        <v>4</v>
      </c>
      <c r="E1315" s="419" t="s">
        <v>2100</v>
      </c>
      <c r="F1315" s="419"/>
      <c r="G1315" s="184" t="s">
        <v>5</v>
      </c>
      <c r="H1315" s="183" t="s">
        <v>6</v>
      </c>
      <c r="I1315" s="183" t="s">
        <v>7</v>
      </c>
      <c r="J1315" s="218" t="s">
        <v>8</v>
      </c>
      <c r="K1315" s="229">
        <f>J1317</f>
        <v>27.63</v>
      </c>
      <c r="L1315" s="229">
        <f>J1318</f>
        <v>46.21</v>
      </c>
      <c r="M1315" t="s">
        <v>7</v>
      </c>
    </row>
    <row r="1316" spans="1:13" ht="24" customHeight="1" x14ac:dyDescent="0.2">
      <c r="A1316" s="237" t="s">
        <v>2125</v>
      </c>
      <c r="B1316" s="186" t="s">
        <v>229</v>
      </c>
      <c r="C1316" s="185" t="s">
        <v>167</v>
      </c>
      <c r="D1316" s="185" t="s">
        <v>230</v>
      </c>
      <c r="E1316" s="425" t="s">
        <v>2115</v>
      </c>
      <c r="F1316" s="425"/>
      <c r="G1316" s="187" t="s">
        <v>180</v>
      </c>
      <c r="H1316" s="188">
        <v>1</v>
      </c>
      <c r="I1316" s="189">
        <f>(M1316*$M$13)</f>
        <v>73.848399999999998</v>
      </c>
      <c r="J1316" s="231">
        <f>TRUNC(I1316*H1316,2)</f>
        <v>73.84</v>
      </c>
      <c r="M1316">
        <v>80.27</v>
      </c>
    </row>
    <row r="1317" spans="1:13" ht="26.1" customHeight="1" x14ac:dyDescent="0.2">
      <c r="A1317" s="241" t="s">
        <v>2395</v>
      </c>
      <c r="B1317" s="201" t="s">
        <v>2456</v>
      </c>
      <c r="C1317" s="200" t="s">
        <v>15</v>
      </c>
      <c r="D1317" s="200" t="s">
        <v>2457</v>
      </c>
      <c r="E1317" s="427">
        <v>2</v>
      </c>
      <c r="F1317" s="427"/>
      <c r="G1317" s="202" t="s">
        <v>32</v>
      </c>
      <c r="H1317" s="203">
        <v>2</v>
      </c>
      <c r="I1317" s="189">
        <f>(M1317*$M$13)</f>
        <v>13.8184</v>
      </c>
      <c r="J1317" s="219">
        <f>TRUNC(I1317*H1317,2)</f>
        <v>27.63</v>
      </c>
      <c r="M1317">
        <v>15.02</v>
      </c>
    </row>
    <row r="1318" spans="1:13" ht="26.1" customHeight="1" x14ac:dyDescent="0.2">
      <c r="A1318" s="241" t="s">
        <v>2395</v>
      </c>
      <c r="B1318" s="201" t="s">
        <v>2458</v>
      </c>
      <c r="C1318" s="200" t="s">
        <v>26</v>
      </c>
      <c r="D1318" s="200" t="s">
        <v>2459</v>
      </c>
      <c r="E1318" s="427" t="s">
        <v>2120</v>
      </c>
      <c r="F1318" s="427"/>
      <c r="G1318" s="202" t="s">
        <v>50</v>
      </c>
      <c r="H1318" s="203">
        <v>1</v>
      </c>
      <c r="I1318" s="189">
        <f>(M1318*$M$13)</f>
        <v>46.211599999999997</v>
      </c>
      <c r="J1318" s="219">
        <f>TRUNC(I1318*H1318,2)</f>
        <v>46.21</v>
      </c>
      <c r="M1318">
        <v>50.23</v>
      </c>
    </row>
    <row r="1319" spans="1:13" x14ac:dyDescent="0.2">
      <c r="A1319" s="239"/>
      <c r="B1319" s="195"/>
      <c r="C1319" s="195"/>
      <c r="D1319" s="195"/>
      <c r="E1319" s="195" t="s">
        <v>3847</v>
      </c>
      <c r="F1319" s="196">
        <v>65.260000000000005</v>
      </c>
      <c r="G1319" s="195" t="s">
        <v>3848</v>
      </c>
      <c r="H1319" s="196">
        <v>0</v>
      </c>
      <c r="I1319" s="196">
        <v>65.260000000000005</v>
      </c>
      <c r="J1319" s="220"/>
      <c r="M1319">
        <v>65.260000000000005</v>
      </c>
    </row>
    <row r="1320" spans="1:13" ht="25.5" x14ac:dyDescent="0.2">
      <c r="A1320" s="239"/>
      <c r="B1320" s="195"/>
      <c r="C1320" s="195"/>
      <c r="D1320" s="195"/>
      <c r="E1320" s="195" t="s">
        <v>3849</v>
      </c>
      <c r="F1320" s="196">
        <v>0</v>
      </c>
      <c r="G1320" s="195"/>
      <c r="H1320" s="195" t="s">
        <v>3850</v>
      </c>
      <c r="I1320" s="196">
        <v>80.27</v>
      </c>
      <c r="J1320" s="220"/>
      <c r="M1320">
        <v>80.27</v>
      </c>
    </row>
    <row r="1321" spans="1:13" ht="30" customHeight="1" x14ac:dyDescent="0.2">
      <c r="A1321" s="240"/>
      <c r="B1321" s="197"/>
      <c r="C1321" s="197"/>
      <c r="D1321" s="197"/>
      <c r="E1321" s="197"/>
      <c r="F1321" s="197"/>
      <c r="G1321" s="197" t="s">
        <v>3851</v>
      </c>
      <c r="H1321" s="198">
        <v>2.89</v>
      </c>
      <c r="I1321" s="199">
        <v>231.98</v>
      </c>
      <c r="J1321" s="220"/>
      <c r="M1321">
        <v>231.98</v>
      </c>
    </row>
    <row r="1322" spans="1:13" ht="0.95" customHeight="1" x14ac:dyDescent="0.2">
      <c r="A1322" s="237"/>
      <c r="B1322" s="185"/>
      <c r="C1322" s="185"/>
      <c r="D1322" s="185"/>
      <c r="E1322" s="185"/>
      <c r="F1322" s="185"/>
      <c r="G1322" s="185"/>
      <c r="H1322" s="185"/>
      <c r="I1322" s="185"/>
      <c r="J1322" s="220"/>
    </row>
    <row r="1323" spans="1:13" ht="18" customHeight="1" x14ac:dyDescent="0.2">
      <c r="A1323" s="236" t="s">
        <v>386</v>
      </c>
      <c r="B1323" s="183" t="s">
        <v>2</v>
      </c>
      <c r="C1323" s="182" t="s">
        <v>3</v>
      </c>
      <c r="D1323" s="182" t="s">
        <v>4</v>
      </c>
      <c r="E1323" s="419" t="s">
        <v>2100</v>
      </c>
      <c r="F1323" s="419"/>
      <c r="G1323" s="184" t="s">
        <v>5</v>
      </c>
      <c r="H1323" s="183" t="s">
        <v>6</v>
      </c>
      <c r="I1323" s="183" t="s">
        <v>7</v>
      </c>
      <c r="J1323" s="218" t="s">
        <v>8</v>
      </c>
      <c r="K1323" s="229">
        <f>J1325+J1326</f>
        <v>0.51</v>
      </c>
      <c r="L1323" s="229">
        <v>0</v>
      </c>
      <c r="M1323" t="s">
        <v>7</v>
      </c>
    </row>
    <row r="1324" spans="1:13" ht="39" customHeight="1" x14ac:dyDescent="0.2">
      <c r="A1324" s="237" t="s">
        <v>2125</v>
      </c>
      <c r="B1324" s="186" t="s">
        <v>224</v>
      </c>
      <c r="C1324" s="185" t="s">
        <v>15</v>
      </c>
      <c r="D1324" s="185" t="s">
        <v>225</v>
      </c>
      <c r="E1324" s="425">
        <v>2</v>
      </c>
      <c r="F1324" s="425"/>
      <c r="G1324" s="187" t="s">
        <v>132</v>
      </c>
      <c r="H1324" s="188">
        <v>1</v>
      </c>
      <c r="I1324" s="189">
        <f>(M1324*$M$13)</f>
        <v>0.50600000000000012</v>
      </c>
      <c r="J1324" s="231">
        <f>TRUNC(I1324*H1324,2)</f>
        <v>0.5</v>
      </c>
      <c r="M1324">
        <v>0.55000000000000004</v>
      </c>
    </row>
    <row r="1325" spans="1:13" ht="24" customHeight="1" x14ac:dyDescent="0.2">
      <c r="A1325" s="238" t="s">
        <v>2126</v>
      </c>
      <c r="B1325" s="191" t="s">
        <v>2216</v>
      </c>
      <c r="C1325" s="190" t="s">
        <v>15</v>
      </c>
      <c r="D1325" s="190" t="s">
        <v>2217</v>
      </c>
      <c r="E1325" s="426" t="s">
        <v>2129</v>
      </c>
      <c r="F1325" s="426"/>
      <c r="G1325" s="192" t="s">
        <v>39</v>
      </c>
      <c r="H1325" s="193">
        <v>3.8E-3</v>
      </c>
      <c r="I1325" s="189">
        <f>(M1325*$M$13)</f>
        <v>19.136000000000003</v>
      </c>
      <c r="J1325" s="219">
        <f>TRUNC(I1325*H1325,2)</f>
        <v>7.0000000000000007E-2</v>
      </c>
      <c r="M1325">
        <v>20.8</v>
      </c>
    </row>
    <row r="1326" spans="1:13" ht="24" customHeight="1" x14ac:dyDescent="0.2">
      <c r="A1326" s="238" t="s">
        <v>2126</v>
      </c>
      <c r="B1326" s="191" t="s">
        <v>2156</v>
      </c>
      <c r="C1326" s="190" t="s">
        <v>15</v>
      </c>
      <c r="D1326" s="190" t="s">
        <v>2157</v>
      </c>
      <c r="E1326" s="426" t="s">
        <v>2129</v>
      </c>
      <c r="F1326" s="426"/>
      <c r="G1326" s="192" t="s">
        <v>39</v>
      </c>
      <c r="H1326" s="193">
        <v>3.7499999999999999E-2</v>
      </c>
      <c r="I1326" s="189">
        <f>(M1326*$M$13)</f>
        <v>11.8772</v>
      </c>
      <c r="J1326" s="219">
        <f>TRUNC(I1326*H1326,2)</f>
        <v>0.44</v>
      </c>
      <c r="M1326">
        <v>12.91</v>
      </c>
    </row>
    <row r="1327" spans="1:13" x14ac:dyDescent="0.2">
      <c r="A1327" s="239"/>
      <c r="B1327" s="195"/>
      <c r="C1327" s="195"/>
      <c r="D1327" s="195"/>
      <c r="E1327" s="195" t="s">
        <v>3847</v>
      </c>
      <c r="F1327" s="196">
        <v>0.55000000000000004</v>
      </c>
      <c r="G1327" s="195" t="s">
        <v>3848</v>
      </c>
      <c r="H1327" s="196">
        <v>0</v>
      </c>
      <c r="I1327" s="196">
        <v>0.55000000000000004</v>
      </c>
      <c r="J1327" s="220"/>
      <c r="M1327">
        <v>0.55000000000000004</v>
      </c>
    </row>
    <row r="1328" spans="1:13" ht="25.5" x14ac:dyDescent="0.2">
      <c r="A1328" s="239"/>
      <c r="B1328" s="195"/>
      <c r="C1328" s="195"/>
      <c r="D1328" s="195"/>
      <c r="E1328" s="195" t="s">
        <v>3849</v>
      </c>
      <c r="F1328" s="196">
        <v>0</v>
      </c>
      <c r="G1328" s="195"/>
      <c r="H1328" s="195" t="s">
        <v>3850</v>
      </c>
      <c r="I1328" s="196">
        <v>0.55000000000000004</v>
      </c>
      <c r="J1328" s="220"/>
      <c r="M1328">
        <v>0.55000000000000004</v>
      </c>
    </row>
    <row r="1329" spans="1:13" ht="30" customHeight="1" x14ac:dyDescent="0.2">
      <c r="A1329" s="240"/>
      <c r="B1329" s="197"/>
      <c r="C1329" s="197"/>
      <c r="D1329" s="197"/>
      <c r="E1329" s="197"/>
      <c r="F1329" s="197"/>
      <c r="G1329" s="197" t="s">
        <v>3851</v>
      </c>
      <c r="H1329" s="198">
        <v>68.84</v>
      </c>
      <c r="I1329" s="199">
        <v>37.86</v>
      </c>
      <c r="J1329" s="220"/>
      <c r="M1329">
        <v>37.86</v>
      </c>
    </row>
    <row r="1330" spans="1:13" ht="0.95" customHeight="1" x14ac:dyDescent="0.2">
      <c r="A1330" s="237"/>
      <c r="B1330" s="185"/>
      <c r="C1330" s="185"/>
      <c r="D1330" s="185"/>
      <c r="E1330" s="185"/>
      <c r="F1330" s="185"/>
      <c r="G1330" s="185"/>
      <c r="H1330" s="185"/>
      <c r="I1330" s="185"/>
      <c r="J1330" s="220"/>
    </row>
    <row r="1331" spans="1:13" ht="18" customHeight="1" x14ac:dyDescent="0.2">
      <c r="A1331" s="236" t="s">
        <v>387</v>
      </c>
      <c r="B1331" s="183" t="s">
        <v>2</v>
      </c>
      <c r="C1331" s="182" t="s">
        <v>3</v>
      </c>
      <c r="D1331" s="182" t="s">
        <v>4</v>
      </c>
      <c r="E1331" s="419" t="s">
        <v>2100</v>
      </c>
      <c r="F1331" s="419"/>
      <c r="G1331" s="184" t="s">
        <v>5</v>
      </c>
      <c r="H1331" s="183" t="s">
        <v>6</v>
      </c>
      <c r="I1331" s="183" t="s">
        <v>7</v>
      </c>
      <c r="J1331" s="218" t="s">
        <v>8</v>
      </c>
      <c r="K1331" s="229">
        <f>J1333+J1334</f>
        <v>13.22</v>
      </c>
      <c r="L1331" s="229">
        <f>J1335+J1336+J1337</f>
        <v>0.17</v>
      </c>
      <c r="M1331" t="s">
        <v>7</v>
      </c>
    </row>
    <row r="1332" spans="1:13" ht="24" customHeight="1" x14ac:dyDescent="0.2">
      <c r="A1332" s="237" t="s">
        <v>2125</v>
      </c>
      <c r="B1332" s="186" t="s">
        <v>232</v>
      </c>
      <c r="C1332" s="185" t="s">
        <v>15</v>
      </c>
      <c r="D1332" s="185" t="s">
        <v>233</v>
      </c>
      <c r="E1332" s="425">
        <v>20</v>
      </c>
      <c r="F1332" s="425"/>
      <c r="G1332" s="187" t="s">
        <v>169</v>
      </c>
      <c r="H1332" s="188">
        <v>1</v>
      </c>
      <c r="I1332" s="189">
        <f t="shared" ref="I1332:I1337" si="22">(M1332*$M$13)</f>
        <v>13.395200000000001</v>
      </c>
      <c r="J1332" s="231">
        <f t="shared" ref="J1332:J1337" si="23">TRUNC(I1332*H1332,2)</f>
        <v>13.39</v>
      </c>
      <c r="M1332">
        <v>14.56</v>
      </c>
    </row>
    <row r="1333" spans="1:13" ht="24" customHeight="1" x14ac:dyDescent="0.2">
      <c r="A1333" s="238" t="s">
        <v>2126</v>
      </c>
      <c r="B1333" s="191" t="s">
        <v>2152</v>
      </c>
      <c r="C1333" s="190" t="s">
        <v>15</v>
      </c>
      <c r="D1333" s="190" t="s">
        <v>2153</v>
      </c>
      <c r="E1333" s="426" t="s">
        <v>2129</v>
      </c>
      <c r="F1333" s="426"/>
      <c r="G1333" s="192" t="s">
        <v>39</v>
      </c>
      <c r="H1333" s="193">
        <v>0.35</v>
      </c>
      <c r="I1333" s="189">
        <f t="shared" si="22"/>
        <v>19.136000000000003</v>
      </c>
      <c r="J1333" s="219">
        <f t="shared" si="23"/>
        <v>6.69</v>
      </c>
      <c r="M1333">
        <v>20.8</v>
      </c>
    </row>
    <row r="1334" spans="1:13" ht="24" customHeight="1" x14ac:dyDescent="0.2">
      <c r="A1334" s="238" t="s">
        <v>2126</v>
      </c>
      <c r="B1334" s="191" t="s">
        <v>2156</v>
      </c>
      <c r="C1334" s="190" t="s">
        <v>15</v>
      </c>
      <c r="D1334" s="190" t="s">
        <v>2157</v>
      </c>
      <c r="E1334" s="426" t="s">
        <v>2129</v>
      </c>
      <c r="F1334" s="426"/>
      <c r="G1334" s="192" t="s">
        <v>39</v>
      </c>
      <c r="H1334" s="193">
        <v>0.55000000000000004</v>
      </c>
      <c r="I1334" s="189">
        <f t="shared" si="22"/>
        <v>11.8772</v>
      </c>
      <c r="J1334" s="219">
        <f t="shared" si="23"/>
        <v>6.53</v>
      </c>
      <c r="M1334">
        <v>12.91</v>
      </c>
    </row>
    <row r="1335" spans="1:13" ht="24" customHeight="1" x14ac:dyDescent="0.2">
      <c r="A1335" s="238" t="s">
        <v>2126</v>
      </c>
      <c r="B1335" s="191" t="s">
        <v>2164</v>
      </c>
      <c r="C1335" s="190" t="s">
        <v>15</v>
      </c>
      <c r="D1335" s="190" t="s">
        <v>2165</v>
      </c>
      <c r="E1335" s="426" t="s">
        <v>2119</v>
      </c>
      <c r="F1335" s="426"/>
      <c r="G1335" s="192" t="s">
        <v>50</v>
      </c>
      <c r="H1335" s="193">
        <v>5.0000000000000001E-4</v>
      </c>
      <c r="I1335" s="189">
        <f t="shared" si="22"/>
        <v>160.77000000000001</v>
      </c>
      <c r="J1335" s="219">
        <f t="shared" si="23"/>
        <v>0.08</v>
      </c>
      <c r="M1335">
        <v>174.75</v>
      </c>
    </row>
    <row r="1336" spans="1:13" ht="24" customHeight="1" x14ac:dyDescent="0.2">
      <c r="A1336" s="238" t="s">
        <v>2126</v>
      </c>
      <c r="B1336" s="191" t="s">
        <v>2460</v>
      </c>
      <c r="C1336" s="190" t="s">
        <v>15</v>
      </c>
      <c r="D1336" s="190" t="s">
        <v>2461</v>
      </c>
      <c r="E1336" s="426" t="s">
        <v>2119</v>
      </c>
      <c r="F1336" s="426"/>
      <c r="G1336" s="192" t="s">
        <v>1871</v>
      </c>
      <c r="H1336" s="193">
        <v>7.2999999999999995E-2</v>
      </c>
      <c r="I1336" s="189">
        <f t="shared" si="22"/>
        <v>0.91080000000000005</v>
      </c>
      <c r="J1336" s="219">
        <f t="shared" si="23"/>
        <v>0.06</v>
      </c>
      <c r="M1336">
        <v>0.99</v>
      </c>
    </row>
    <row r="1337" spans="1:13" ht="24" customHeight="1" x14ac:dyDescent="0.2">
      <c r="A1337" s="238" t="s">
        <v>2126</v>
      </c>
      <c r="B1337" s="191" t="s">
        <v>2140</v>
      </c>
      <c r="C1337" s="190" t="s">
        <v>15</v>
      </c>
      <c r="D1337" s="190" t="s">
        <v>2141</v>
      </c>
      <c r="E1337" s="426" t="s">
        <v>2119</v>
      </c>
      <c r="F1337" s="426"/>
      <c r="G1337" s="192" t="s">
        <v>1871</v>
      </c>
      <c r="H1337" s="193">
        <v>0.06</v>
      </c>
      <c r="I1337" s="189">
        <f t="shared" si="22"/>
        <v>0.59800000000000009</v>
      </c>
      <c r="J1337" s="219">
        <f t="shared" si="23"/>
        <v>0.03</v>
      </c>
      <c r="M1337">
        <v>0.65</v>
      </c>
    </row>
    <row r="1338" spans="1:13" x14ac:dyDescent="0.2">
      <c r="A1338" s="239"/>
      <c r="B1338" s="195"/>
      <c r="C1338" s="195"/>
      <c r="D1338" s="195"/>
      <c r="E1338" s="195" t="s">
        <v>3847</v>
      </c>
      <c r="F1338" s="196">
        <v>14.38</v>
      </c>
      <c r="G1338" s="195" t="s">
        <v>3848</v>
      </c>
      <c r="H1338" s="196">
        <v>0</v>
      </c>
      <c r="I1338" s="196">
        <v>14.38</v>
      </c>
      <c r="J1338" s="220"/>
      <c r="M1338">
        <v>14.38</v>
      </c>
    </row>
    <row r="1339" spans="1:13" ht="25.5" x14ac:dyDescent="0.2">
      <c r="A1339" s="239"/>
      <c r="B1339" s="195"/>
      <c r="C1339" s="195"/>
      <c r="D1339" s="195"/>
      <c r="E1339" s="195" t="s">
        <v>3849</v>
      </c>
      <c r="F1339" s="196">
        <v>0</v>
      </c>
      <c r="G1339" s="195"/>
      <c r="H1339" s="195" t="s">
        <v>3850</v>
      </c>
      <c r="I1339" s="196">
        <v>14.56</v>
      </c>
      <c r="J1339" s="220"/>
      <c r="M1339">
        <v>14.56</v>
      </c>
    </row>
    <row r="1340" spans="1:13" ht="30" customHeight="1" x14ac:dyDescent="0.2">
      <c r="A1340" s="240"/>
      <c r="B1340" s="197"/>
      <c r="C1340" s="197"/>
      <c r="D1340" s="197"/>
      <c r="E1340" s="197"/>
      <c r="F1340" s="197"/>
      <c r="G1340" s="197" t="s">
        <v>3851</v>
      </c>
      <c r="H1340" s="198">
        <v>68.84</v>
      </c>
      <c r="I1340" s="199">
        <v>1002.31</v>
      </c>
      <c r="J1340" s="220"/>
      <c r="M1340">
        <v>1002.31</v>
      </c>
    </row>
    <row r="1341" spans="1:13" ht="0.95" customHeight="1" x14ac:dyDescent="0.2">
      <c r="A1341" s="237"/>
      <c r="B1341" s="185"/>
      <c r="C1341" s="185"/>
      <c r="D1341" s="185"/>
      <c r="E1341" s="185"/>
      <c r="F1341" s="185"/>
      <c r="G1341" s="185"/>
      <c r="H1341" s="185"/>
      <c r="I1341" s="185"/>
      <c r="J1341" s="220"/>
    </row>
    <row r="1342" spans="1:13" ht="24" customHeight="1" x14ac:dyDescent="0.2">
      <c r="A1342" s="243" t="s">
        <v>388</v>
      </c>
      <c r="B1342" s="28"/>
      <c r="C1342" s="28"/>
      <c r="D1342" s="27" t="s">
        <v>389</v>
      </c>
      <c r="E1342" s="28"/>
      <c r="F1342" s="429"/>
      <c r="G1342" s="429"/>
      <c r="H1342" s="28"/>
      <c r="I1342" s="28"/>
      <c r="J1342" s="211"/>
    </row>
    <row r="1343" spans="1:13" ht="18" customHeight="1" x14ac:dyDescent="0.2">
      <c r="A1343" s="236" t="s">
        <v>390</v>
      </c>
      <c r="B1343" s="183" t="s">
        <v>2</v>
      </c>
      <c r="C1343" s="182" t="s">
        <v>3</v>
      </c>
      <c r="D1343" s="182" t="s">
        <v>4</v>
      </c>
      <c r="E1343" s="419" t="s">
        <v>2100</v>
      </c>
      <c r="F1343" s="419"/>
      <c r="G1343" s="184" t="s">
        <v>5</v>
      </c>
      <c r="H1343" s="183" t="s">
        <v>6</v>
      </c>
      <c r="I1343" s="183" t="s">
        <v>7</v>
      </c>
      <c r="J1343" s="218" t="s">
        <v>8</v>
      </c>
      <c r="K1343" s="229">
        <f>J1345+J1346</f>
        <v>0.51</v>
      </c>
      <c r="L1343" s="229">
        <v>0</v>
      </c>
      <c r="M1343" t="s">
        <v>7</v>
      </c>
    </row>
    <row r="1344" spans="1:13" ht="39" customHeight="1" x14ac:dyDescent="0.2">
      <c r="A1344" s="237" t="s">
        <v>2125</v>
      </c>
      <c r="B1344" s="186" t="s">
        <v>224</v>
      </c>
      <c r="C1344" s="185" t="s">
        <v>15</v>
      </c>
      <c r="D1344" s="185" t="s">
        <v>225</v>
      </c>
      <c r="E1344" s="425">
        <v>2</v>
      </c>
      <c r="F1344" s="425"/>
      <c r="G1344" s="187" t="s">
        <v>132</v>
      </c>
      <c r="H1344" s="188">
        <v>1</v>
      </c>
      <c r="I1344" s="189">
        <f>(M1344*$M$13)</f>
        <v>0.50600000000000012</v>
      </c>
      <c r="J1344" s="231">
        <f>TRUNC(I1344*H1344,2)</f>
        <v>0.5</v>
      </c>
      <c r="M1344">
        <v>0.55000000000000004</v>
      </c>
    </row>
    <row r="1345" spans="1:13" ht="24" customHeight="1" x14ac:dyDescent="0.2">
      <c r="A1345" s="238" t="s">
        <v>2126</v>
      </c>
      <c r="B1345" s="191" t="s">
        <v>2216</v>
      </c>
      <c r="C1345" s="190" t="s">
        <v>15</v>
      </c>
      <c r="D1345" s="190" t="s">
        <v>2217</v>
      </c>
      <c r="E1345" s="426" t="s">
        <v>2129</v>
      </c>
      <c r="F1345" s="426"/>
      <c r="G1345" s="192" t="s">
        <v>39</v>
      </c>
      <c r="H1345" s="193">
        <v>3.8E-3</v>
      </c>
      <c r="I1345" s="189">
        <f>(M1345*$M$13)</f>
        <v>19.136000000000003</v>
      </c>
      <c r="J1345" s="219">
        <f>TRUNC(I1345*H1345,2)</f>
        <v>7.0000000000000007E-2</v>
      </c>
      <c r="M1345">
        <v>20.8</v>
      </c>
    </row>
    <row r="1346" spans="1:13" ht="24" customHeight="1" x14ac:dyDescent="0.2">
      <c r="A1346" s="238" t="s">
        <v>2126</v>
      </c>
      <c r="B1346" s="191" t="s">
        <v>2156</v>
      </c>
      <c r="C1346" s="190" t="s">
        <v>15</v>
      </c>
      <c r="D1346" s="190" t="s">
        <v>2157</v>
      </c>
      <c r="E1346" s="426" t="s">
        <v>2129</v>
      </c>
      <c r="F1346" s="426"/>
      <c r="G1346" s="192" t="s">
        <v>39</v>
      </c>
      <c r="H1346" s="193">
        <v>3.7499999999999999E-2</v>
      </c>
      <c r="I1346" s="189">
        <f>(M1346*$M$13)</f>
        <v>11.8772</v>
      </c>
      <c r="J1346" s="219">
        <f>TRUNC(I1346*H1346,2)</f>
        <v>0.44</v>
      </c>
      <c r="M1346">
        <v>12.91</v>
      </c>
    </row>
    <row r="1347" spans="1:13" x14ac:dyDescent="0.2">
      <c r="A1347" s="239"/>
      <c r="B1347" s="195"/>
      <c r="C1347" s="195"/>
      <c r="D1347" s="195"/>
      <c r="E1347" s="195" t="s">
        <v>3847</v>
      </c>
      <c r="F1347" s="196">
        <v>0.55000000000000004</v>
      </c>
      <c r="G1347" s="195" t="s">
        <v>3848</v>
      </c>
      <c r="H1347" s="196">
        <v>0</v>
      </c>
      <c r="I1347" s="196">
        <v>0.55000000000000004</v>
      </c>
      <c r="J1347" s="220"/>
      <c r="M1347">
        <v>0.55000000000000004</v>
      </c>
    </row>
    <row r="1348" spans="1:13" ht="25.5" x14ac:dyDescent="0.2">
      <c r="A1348" s="239"/>
      <c r="B1348" s="195"/>
      <c r="C1348" s="195"/>
      <c r="D1348" s="195"/>
      <c r="E1348" s="195" t="s">
        <v>3849</v>
      </c>
      <c r="F1348" s="196">
        <v>0</v>
      </c>
      <c r="G1348" s="195"/>
      <c r="H1348" s="195" t="s">
        <v>3850</v>
      </c>
      <c r="I1348" s="196">
        <v>0.55000000000000004</v>
      </c>
      <c r="J1348" s="220"/>
      <c r="M1348">
        <v>0.55000000000000004</v>
      </c>
    </row>
    <row r="1349" spans="1:13" ht="30" customHeight="1" x14ac:dyDescent="0.2">
      <c r="A1349" s="240"/>
      <c r="B1349" s="197"/>
      <c r="C1349" s="197"/>
      <c r="D1349" s="197"/>
      <c r="E1349" s="197"/>
      <c r="F1349" s="197"/>
      <c r="G1349" s="197" t="s">
        <v>3851</v>
      </c>
      <c r="H1349" s="198">
        <v>72</v>
      </c>
      <c r="I1349" s="199">
        <v>39.6</v>
      </c>
      <c r="J1349" s="220"/>
      <c r="M1349">
        <v>39.6</v>
      </c>
    </row>
    <row r="1350" spans="1:13" ht="0.95" customHeight="1" x14ac:dyDescent="0.2">
      <c r="A1350" s="237"/>
      <c r="B1350" s="185"/>
      <c r="C1350" s="185"/>
      <c r="D1350" s="185"/>
      <c r="E1350" s="185"/>
      <c r="F1350" s="185"/>
      <c r="G1350" s="185"/>
      <c r="H1350" s="185"/>
      <c r="I1350" s="185"/>
      <c r="J1350" s="220"/>
    </row>
    <row r="1351" spans="1:13" ht="24" customHeight="1" x14ac:dyDescent="0.2">
      <c r="A1351" s="243" t="s">
        <v>391</v>
      </c>
      <c r="B1351" s="28"/>
      <c r="C1351" s="28"/>
      <c r="D1351" s="27" t="s">
        <v>346</v>
      </c>
      <c r="E1351" s="28"/>
      <c r="F1351" s="429"/>
      <c r="G1351" s="429"/>
      <c r="H1351" s="28"/>
      <c r="I1351" s="28"/>
      <c r="J1351" s="211"/>
    </row>
    <row r="1352" spans="1:13" ht="18" customHeight="1" x14ac:dyDescent="0.2">
      <c r="A1352" s="236" t="s">
        <v>392</v>
      </c>
      <c r="B1352" s="183" t="s">
        <v>2</v>
      </c>
      <c r="C1352" s="182" t="s">
        <v>3</v>
      </c>
      <c r="D1352" s="182" t="s">
        <v>4</v>
      </c>
      <c r="E1352" s="419" t="s">
        <v>2100</v>
      </c>
      <c r="F1352" s="419"/>
      <c r="G1352" s="184" t="s">
        <v>5</v>
      </c>
      <c r="H1352" s="183" t="s">
        <v>6</v>
      </c>
      <c r="I1352" s="183" t="s">
        <v>7</v>
      </c>
      <c r="J1352" s="218" t="s">
        <v>8</v>
      </c>
      <c r="K1352" s="229">
        <v>0</v>
      </c>
      <c r="L1352" s="229">
        <f>J1354</f>
        <v>50.58</v>
      </c>
      <c r="M1352" t="s">
        <v>7</v>
      </c>
    </row>
    <row r="1353" spans="1:13" ht="26.1" customHeight="1" x14ac:dyDescent="0.2">
      <c r="A1353" s="237" t="s">
        <v>2125</v>
      </c>
      <c r="B1353" s="186" t="s">
        <v>243</v>
      </c>
      <c r="C1353" s="185" t="s">
        <v>167</v>
      </c>
      <c r="D1353" s="185" t="s">
        <v>244</v>
      </c>
      <c r="E1353" s="425" t="s">
        <v>2106</v>
      </c>
      <c r="F1353" s="425"/>
      <c r="G1353" s="187" t="s">
        <v>245</v>
      </c>
      <c r="H1353" s="188">
        <v>1</v>
      </c>
      <c r="I1353" s="189">
        <f>(M1353*$M$13)</f>
        <v>50.581600000000002</v>
      </c>
      <c r="J1353" s="231">
        <f>TRUNC(I1353*H1353,2)</f>
        <v>50.58</v>
      </c>
      <c r="M1353">
        <v>54.98</v>
      </c>
    </row>
    <row r="1354" spans="1:13" ht="26.1" customHeight="1" x14ac:dyDescent="0.2">
      <c r="A1354" s="241" t="s">
        <v>2395</v>
      </c>
      <c r="B1354" s="201" t="s">
        <v>2462</v>
      </c>
      <c r="C1354" s="200" t="s">
        <v>569</v>
      </c>
      <c r="D1354" s="200" t="s">
        <v>2463</v>
      </c>
      <c r="E1354" s="427" t="s">
        <v>2124</v>
      </c>
      <c r="F1354" s="427"/>
      <c r="G1354" s="202" t="s">
        <v>54</v>
      </c>
      <c r="H1354" s="203">
        <v>1</v>
      </c>
      <c r="I1354" s="189">
        <f>(M1354*$M$13)</f>
        <v>50.581600000000002</v>
      </c>
      <c r="J1354" s="219">
        <f>TRUNC(I1354*H1354,2)</f>
        <v>50.58</v>
      </c>
      <c r="M1354">
        <v>54.98</v>
      </c>
    </row>
    <row r="1355" spans="1:13" x14ac:dyDescent="0.2">
      <c r="A1355" s="239"/>
      <c r="B1355" s="195"/>
      <c r="C1355" s="195"/>
      <c r="D1355" s="195"/>
      <c r="E1355" s="195" t="s">
        <v>3847</v>
      </c>
      <c r="F1355" s="196">
        <v>42.04</v>
      </c>
      <c r="G1355" s="195" t="s">
        <v>3848</v>
      </c>
      <c r="H1355" s="196">
        <v>0</v>
      </c>
      <c r="I1355" s="196">
        <v>42.04</v>
      </c>
      <c r="J1355" s="220"/>
      <c r="M1355">
        <v>42.04</v>
      </c>
    </row>
    <row r="1356" spans="1:13" ht="25.5" x14ac:dyDescent="0.2">
      <c r="A1356" s="239"/>
      <c r="B1356" s="195"/>
      <c r="C1356" s="195"/>
      <c r="D1356" s="195"/>
      <c r="E1356" s="195" t="s">
        <v>3849</v>
      </c>
      <c r="F1356" s="196">
        <v>0</v>
      </c>
      <c r="G1356" s="195"/>
      <c r="H1356" s="195" t="s">
        <v>3850</v>
      </c>
      <c r="I1356" s="196">
        <v>54.98</v>
      </c>
      <c r="J1356" s="220"/>
      <c r="M1356">
        <v>54.98</v>
      </c>
    </row>
    <row r="1357" spans="1:13" ht="30" customHeight="1" x14ac:dyDescent="0.2">
      <c r="A1357" s="240"/>
      <c r="B1357" s="197"/>
      <c r="C1357" s="197"/>
      <c r="D1357" s="197"/>
      <c r="E1357" s="197"/>
      <c r="F1357" s="197"/>
      <c r="G1357" s="197" t="s">
        <v>3851</v>
      </c>
      <c r="H1357" s="198">
        <v>14</v>
      </c>
      <c r="I1357" s="199">
        <v>769.72</v>
      </c>
      <c r="J1357" s="220"/>
      <c r="M1357">
        <v>769.72</v>
      </c>
    </row>
    <row r="1358" spans="1:13" ht="0.95" customHeight="1" x14ac:dyDescent="0.2">
      <c r="A1358" s="237"/>
      <c r="B1358" s="185"/>
      <c r="C1358" s="185"/>
      <c r="D1358" s="185"/>
      <c r="E1358" s="185"/>
      <c r="F1358" s="185"/>
      <c r="G1358" s="185"/>
      <c r="H1358" s="185"/>
      <c r="I1358" s="185"/>
      <c r="J1358" s="220"/>
    </row>
    <row r="1359" spans="1:13" ht="24" customHeight="1" x14ac:dyDescent="0.2">
      <c r="A1359" s="242" t="s">
        <v>393</v>
      </c>
      <c r="B1359" s="24"/>
      <c r="C1359" s="24"/>
      <c r="D1359" s="23" t="s">
        <v>394</v>
      </c>
      <c r="E1359" s="24"/>
      <c r="F1359" s="428"/>
      <c r="G1359" s="428"/>
      <c r="H1359" s="24"/>
      <c r="I1359" s="24"/>
      <c r="J1359" s="210"/>
    </row>
    <row r="1360" spans="1:13" ht="18" customHeight="1" x14ac:dyDescent="0.2">
      <c r="A1360" s="236" t="s">
        <v>395</v>
      </c>
      <c r="B1360" s="183" t="s">
        <v>2</v>
      </c>
      <c r="C1360" s="182" t="s">
        <v>3</v>
      </c>
      <c r="D1360" s="182" t="s">
        <v>4</v>
      </c>
      <c r="E1360" s="419" t="s">
        <v>2100</v>
      </c>
      <c r="F1360" s="419"/>
      <c r="G1360" s="184" t="s">
        <v>5</v>
      </c>
      <c r="H1360" s="183" t="s">
        <v>6</v>
      </c>
      <c r="I1360" s="183" t="s">
        <v>7</v>
      </c>
      <c r="J1360" s="218" t="s">
        <v>8</v>
      </c>
      <c r="K1360" s="229">
        <f>J1362+J1363</f>
        <v>4.75</v>
      </c>
      <c r="L1360" s="229">
        <v>0</v>
      </c>
      <c r="M1360" t="s">
        <v>7</v>
      </c>
    </row>
    <row r="1361" spans="1:13" ht="24" customHeight="1" x14ac:dyDescent="0.2">
      <c r="A1361" s="237" t="s">
        <v>2125</v>
      </c>
      <c r="B1361" s="186" t="s">
        <v>265</v>
      </c>
      <c r="C1361" s="185" t="s">
        <v>15</v>
      </c>
      <c r="D1361" s="185" t="s">
        <v>266</v>
      </c>
      <c r="E1361" s="425">
        <v>26</v>
      </c>
      <c r="F1361" s="425"/>
      <c r="G1361" s="187" t="s">
        <v>17</v>
      </c>
      <c r="H1361" s="188">
        <v>1</v>
      </c>
      <c r="I1361" s="189">
        <f>(M1361*$M$13)</f>
        <v>4.7472000000000003</v>
      </c>
      <c r="J1361" s="231">
        <f>TRUNC(I1361*H1361,2)</f>
        <v>4.74</v>
      </c>
      <c r="M1361">
        <v>5.16</v>
      </c>
    </row>
    <row r="1362" spans="1:13" ht="24" customHeight="1" x14ac:dyDescent="0.2">
      <c r="A1362" s="238" t="s">
        <v>2126</v>
      </c>
      <c r="B1362" s="191" t="s">
        <v>2156</v>
      </c>
      <c r="C1362" s="190" t="s">
        <v>15</v>
      </c>
      <c r="D1362" s="190" t="s">
        <v>2157</v>
      </c>
      <c r="E1362" s="426" t="s">
        <v>2129</v>
      </c>
      <c r="F1362" s="426"/>
      <c r="G1362" s="192" t="s">
        <v>39</v>
      </c>
      <c r="H1362" s="193">
        <v>0.4</v>
      </c>
      <c r="I1362" s="189">
        <f>(M1362*$M$13)</f>
        <v>11.8772</v>
      </c>
      <c r="J1362" s="219">
        <f>TRUNC(I1362*H1362,2)</f>
        <v>4.75</v>
      </c>
      <c r="M1362">
        <v>12.91</v>
      </c>
    </row>
    <row r="1363" spans="1:13" x14ac:dyDescent="0.2">
      <c r="A1363" s="239"/>
      <c r="B1363" s="195"/>
      <c r="C1363" s="195"/>
      <c r="D1363" s="195"/>
      <c r="E1363" s="195" t="s">
        <v>3847</v>
      </c>
      <c r="F1363" s="196">
        <v>5.16</v>
      </c>
      <c r="G1363" s="195" t="s">
        <v>3848</v>
      </c>
      <c r="H1363" s="196">
        <v>0</v>
      </c>
      <c r="I1363" s="196">
        <v>5.16</v>
      </c>
      <c r="J1363" s="220"/>
      <c r="M1363">
        <v>5.16</v>
      </c>
    </row>
    <row r="1364" spans="1:13" ht="25.5" x14ac:dyDescent="0.2">
      <c r="A1364" s="239"/>
      <c r="B1364" s="195"/>
      <c r="C1364" s="195"/>
      <c r="D1364" s="195"/>
      <c r="E1364" s="195" t="s">
        <v>3849</v>
      </c>
      <c r="F1364" s="196">
        <v>0</v>
      </c>
      <c r="G1364" s="195"/>
      <c r="H1364" s="195" t="s">
        <v>3850</v>
      </c>
      <c r="I1364" s="196">
        <v>5.16</v>
      </c>
      <c r="J1364" s="220"/>
      <c r="M1364">
        <v>5.16</v>
      </c>
    </row>
    <row r="1365" spans="1:13" ht="30" customHeight="1" x14ac:dyDescent="0.2">
      <c r="A1365" s="240"/>
      <c r="B1365" s="197"/>
      <c r="C1365" s="197"/>
      <c r="D1365" s="197"/>
      <c r="E1365" s="197"/>
      <c r="F1365" s="197"/>
      <c r="G1365" s="197" t="s">
        <v>3851</v>
      </c>
      <c r="H1365" s="198">
        <v>22.22</v>
      </c>
      <c r="I1365" s="199">
        <v>114.65</v>
      </c>
      <c r="J1365" s="220"/>
      <c r="M1365">
        <v>114.65</v>
      </c>
    </row>
    <row r="1366" spans="1:13" ht="0.95" customHeight="1" x14ac:dyDescent="0.2">
      <c r="A1366" s="237"/>
      <c r="B1366" s="185"/>
      <c r="C1366" s="185"/>
      <c r="D1366" s="185"/>
      <c r="E1366" s="185"/>
      <c r="F1366" s="185"/>
      <c r="G1366" s="185"/>
      <c r="H1366" s="185"/>
      <c r="I1366" s="185"/>
      <c r="J1366" s="220"/>
    </row>
    <row r="1367" spans="1:13" ht="24" customHeight="1" x14ac:dyDescent="0.2">
      <c r="A1367" s="242" t="s">
        <v>397</v>
      </c>
      <c r="B1367" s="24"/>
      <c r="C1367" s="24"/>
      <c r="D1367" s="23" t="s">
        <v>247</v>
      </c>
      <c r="E1367" s="24"/>
      <c r="F1367" s="428"/>
      <c r="G1367" s="428"/>
      <c r="H1367" s="24"/>
      <c r="I1367" s="24"/>
      <c r="J1367" s="210"/>
    </row>
    <row r="1368" spans="1:13" ht="18" customHeight="1" x14ac:dyDescent="0.2">
      <c r="A1368" s="236" t="s">
        <v>398</v>
      </c>
      <c r="B1368" s="183" t="s">
        <v>2</v>
      </c>
      <c r="C1368" s="182" t="s">
        <v>3</v>
      </c>
      <c r="D1368" s="182" t="s">
        <v>4</v>
      </c>
      <c r="E1368" s="419" t="s">
        <v>2100</v>
      </c>
      <c r="F1368" s="419"/>
      <c r="G1368" s="184" t="s">
        <v>5</v>
      </c>
      <c r="H1368" s="183" t="s">
        <v>6</v>
      </c>
      <c r="I1368" s="183" t="s">
        <v>7</v>
      </c>
      <c r="J1368" s="218" t="s">
        <v>8</v>
      </c>
      <c r="K1368" s="229">
        <v>0</v>
      </c>
      <c r="L1368" s="229">
        <f>J1370</f>
        <v>13.05</v>
      </c>
      <c r="M1368" t="s">
        <v>7</v>
      </c>
    </row>
    <row r="1369" spans="1:13" ht="26.1" customHeight="1" x14ac:dyDescent="0.2">
      <c r="A1369" s="237" t="s">
        <v>2125</v>
      </c>
      <c r="B1369" s="186" t="s">
        <v>251</v>
      </c>
      <c r="C1369" s="185" t="s">
        <v>167</v>
      </c>
      <c r="D1369" s="185" t="s">
        <v>399</v>
      </c>
      <c r="E1369" s="425" t="s">
        <v>2120</v>
      </c>
      <c r="F1369" s="425"/>
      <c r="G1369" s="187" t="s">
        <v>180</v>
      </c>
      <c r="H1369" s="188">
        <v>1</v>
      </c>
      <c r="I1369" s="189">
        <f>(M1369*$M$13)</f>
        <v>13.0548</v>
      </c>
      <c r="J1369" s="231">
        <f>TRUNC(I1369*H1369,2)</f>
        <v>13.05</v>
      </c>
      <c r="M1369">
        <v>14.19</v>
      </c>
    </row>
    <row r="1370" spans="1:13" ht="26.1" customHeight="1" x14ac:dyDescent="0.2">
      <c r="A1370" s="241" t="s">
        <v>2395</v>
      </c>
      <c r="B1370" s="201" t="s">
        <v>2464</v>
      </c>
      <c r="C1370" s="200" t="s">
        <v>5335</v>
      </c>
      <c r="D1370" s="200" t="s">
        <v>252</v>
      </c>
      <c r="E1370" s="427">
        <v>4.1399999999999997</v>
      </c>
      <c r="F1370" s="427"/>
      <c r="G1370" s="202" t="s">
        <v>17</v>
      </c>
      <c r="H1370" s="203">
        <v>1</v>
      </c>
      <c r="I1370" s="189">
        <f>(M1370*$M$13)</f>
        <v>13.0548</v>
      </c>
      <c r="J1370" s="219">
        <f>TRUNC(I1370*H1370,2)</f>
        <v>13.05</v>
      </c>
      <c r="M1370">
        <v>14.19</v>
      </c>
    </row>
    <row r="1371" spans="1:13" x14ac:dyDescent="0.2">
      <c r="A1371" s="239"/>
      <c r="B1371" s="195"/>
      <c r="C1371" s="195"/>
      <c r="D1371" s="195"/>
      <c r="E1371" s="195" t="s">
        <v>3847</v>
      </c>
      <c r="F1371" s="196">
        <v>14.19</v>
      </c>
      <c r="G1371" s="195" t="s">
        <v>3848</v>
      </c>
      <c r="H1371" s="196">
        <v>0</v>
      </c>
      <c r="I1371" s="196">
        <v>14.19</v>
      </c>
      <c r="J1371" s="220"/>
      <c r="M1371">
        <v>14.19</v>
      </c>
    </row>
    <row r="1372" spans="1:13" ht="25.5" x14ac:dyDescent="0.2">
      <c r="A1372" s="239"/>
      <c r="B1372" s="195"/>
      <c r="C1372" s="195"/>
      <c r="D1372" s="195"/>
      <c r="E1372" s="195" t="s">
        <v>3849</v>
      </c>
      <c r="F1372" s="196">
        <v>0</v>
      </c>
      <c r="G1372" s="195"/>
      <c r="H1372" s="195" t="s">
        <v>3850</v>
      </c>
      <c r="I1372" s="196">
        <v>14.19</v>
      </c>
      <c r="J1372" s="220"/>
      <c r="M1372">
        <v>14.19</v>
      </c>
    </row>
    <row r="1373" spans="1:13" ht="30" customHeight="1" x14ac:dyDescent="0.2">
      <c r="A1373" s="240"/>
      <c r="B1373" s="197"/>
      <c r="C1373" s="197"/>
      <c r="D1373" s="197"/>
      <c r="E1373" s="197"/>
      <c r="F1373" s="197"/>
      <c r="G1373" s="197" t="s">
        <v>3851</v>
      </c>
      <c r="H1373" s="198">
        <v>2.56</v>
      </c>
      <c r="I1373" s="199">
        <v>36.32</v>
      </c>
      <c r="J1373" s="220"/>
      <c r="M1373">
        <v>36.32</v>
      </c>
    </row>
    <row r="1374" spans="1:13" ht="0.95" customHeight="1" x14ac:dyDescent="0.2">
      <c r="A1374" s="237"/>
      <c r="B1374" s="185"/>
      <c r="C1374" s="185"/>
      <c r="D1374" s="185"/>
      <c r="E1374" s="185"/>
      <c r="F1374" s="185"/>
      <c r="G1374" s="185"/>
      <c r="H1374" s="185"/>
      <c r="I1374" s="185"/>
      <c r="J1374" s="220"/>
    </row>
    <row r="1375" spans="1:13" ht="18" customHeight="1" x14ac:dyDescent="0.2">
      <c r="A1375" s="236" t="s">
        <v>400</v>
      </c>
      <c r="B1375" s="183" t="s">
        <v>2</v>
      </c>
      <c r="C1375" s="182" t="s">
        <v>3</v>
      </c>
      <c r="D1375" s="182" t="s">
        <v>4</v>
      </c>
      <c r="E1375" s="419" t="s">
        <v>2100</v>
      </c>
      <c r="F1375" s="419"/>
      <c r="G1375" s="184" t="s">
        <v>5</v>
      </c>
      <c r="H1375" s="183" t="s">
        <v>6</v>
      </c>
      <c r="I1375" s="183" t="s">
        <v>7</v>
      </c>
      <c r="J1375" s="218" t="s">
        <v>8</v>
      </c>
      <c r="K1375" s="229">
        <v>0</v>
      </c>
      <c r="L1375" s="229">
        <f>J1377</f>
        <v>27.78</v>
      </c>
      <c r="M1375" t="s">
        <v>7</v>
      </c>
    </row>
    <row r="1376" spans="1:13" ht="26.1" customHeight="1" x14ac:dyDescent="0.2">
      <c r="A1376" s="237" t="s">
        <v>2125</v>
      </c>
      <c r="B1376" s="186" t="s">
        <v>178</v>
      </c>
      <c r="C1376" s="185" t="s">
        <v>167</v>
      </c>
      <c r="D1376" s="185" t="s">
        <v>401</v>
      </c>
      <c r="E1376" s="425" t="s">
        <v>2106</v>
      </c>
      <c r="F1376" s="425"/>
      <c r="G1376" s="187" t="s">
        <v>180</v>
      </c>
      <c r="H1376" s="188">
        <v>1</v>
      </c>
      <c r="I1376" s="189">
        <f>(M1376*$M$13)</f>
        <v>27.783999999999999</v>
      </c>
      <c r="J1376" s="231">
        <f>TRUNC(I1376*H1376,2)</f>
        <v>27.78</v>
      </c>
      <c r="M1376">
        <v>30.2</v>
      </c>
    </row>
    <row r="1377" spans="1:13" ht="24" customHeight="1" x14ac:dyDescent="0.2">
      <c r="A1377" s="241" t="s">
        <v>2395</v>
      </c>
      <c r="B1377" s="201" t="s">
        <v>2450</v>
      </c>
      <c r="C1377" s="200" t="s">
        <v>5335</v>
      </c>
      <c r="D1377" s="200" t="s">
        <v>2451</v>
      </c>
      <c r="E1377" s="427">
        <v>4.09</v>
      </c>
      <c r="F1377" s="427"/>
      <c r="G1377" s="202" t="s">
        <v>17</v>
      </c>
      <c r="H1377" s="203">
        <v>1</v>
      </c>
      <c r="I1377" s="189">
        <f>(M1377*$M$13)</f>
        <v>27.783999999999999</v>
      </c>
      <c r="J1377" s="219">
        <f>TRUNC(I1377*H1377,2)</f>
        <v>27.78</v>
      </c>
      <c r="M1377">
        <v>30.2</v>
      </c>
    </row>
    <row r="1378" spans="1:13" x14ac:dyDescent="0.2">
      <c r="A1378" s="239"/>
      <c r="B1378" s="195"/>
      <c r="C1378" s="195"/>
      <c r="D1378" s="195"/>
      <c r="E1378" s="195" t="s">
        <v>3847</v>
      </c>
      <c r="F1378" s="196">
        <v>30.2</v>
      </c>
      <c r="G1378" s="195" t="s">
        <v>3848</v>
      </c>
      <c r="H1378" s="196">
        <v>0</v>
      </c>
      <c r="I1378" s="196">
        <v>30.2</v>
      </c>
      <c r="J1378" s="220"/>
      <c r="M1378">
        <v>30.2</v>
      </c>
    </row>
    <row r="1379" spans="1:13" ht="25.5" x14ac:dyDescent="0.2">
      <c r="A1379" s="239"/>
      <c r="B1379" s="195"/>
      <c r="C1379" s="195"/>
      <c r="D1379" s="195"/>
      <c r="E1379" s="195" t="s">
        <v>3849</v>
      </c>
      <c r="F1379" s="196">
        <v>0</v>
      </c>
      <c r="G1379" s="195"/>
      <c r="H1379" s="195" t="s">
        <v>3850</v>
      </c>
      <c r="I1379" s="196">
        <v>30.2</v>
      </c>
      <c r="J1379" s="220"/>
      <c r="M1379">
        <v>30.2</v>
      </c>
    </row>
    <row r="1380" spans="1:13" ht="30" customHeight="1" x14ac:dyDescent="0.2">
      <c r="A1380" s="240"/>
      <c r="B1380" s="197"/>
      <c r="C1380" s="197"/>
      <c r="D1380" s="197"/>
      <c r="E1380" s="197"/>
      <c r="F1380" s="197"/>
      <c r="G1380" s="197" t="s">
        <v>3851</v>
      </c>
      <c r="H1380" s="198">
        <v>107.95</v>
      </c>
      <c r="I1380" s="199">
        <v>3260.09</v>
      </c>
      <c r="J1380" s="220"/>
      <c r="M1380">
        <v>3260.09</v>
      </c>
    </row>
    <row r="1381" spans="1:13" ht="0.95" customHeight="1" x14ac:dyDescent="0.2">
      <c r="A1381" s="237"/>
      <c r="B1381" s="185"/>
      <c r="C1381" s="185"/>
      <c r="D1381" s="185"/>
      <c r="E1381" s="185"/>
      <c r="F1381" s="185"/>
      <c r="G1381" s="185"/>
      <c r="H1381" s="185"/>
      <c r="I1381" s="185"/>
      <c r="J1381" s="220"/>
    </row>
    <row r="1382" spans="1:13" ht="18" customHeight="1" x14ac:dyDescent="0.2">
      <c r="A1382" s="236" t="s">
        <v>402</v>
      </c>
      <c r="B1382" s="183" t="s">
        <v>2</v>
      </c>
      <c r="C1382" s="182" t="s">
        <v>3</v>
      </c>
      <c r="D1382" s="182" t="s">
        <v>4</v>
      </c>
      <c r="E1382" s="419" t="s">
        <v>2100</v>
      </c>
      <c r="F1382" s="419"/>
      <c r="G1382" s="184" t="s">
        <v>5</v>
      </c>
      <c r="H1382" s="183" t="s">
        <v>6</v>
      </c>
      <c r="I1382" s="183" t="s">
        <v>7</v>
      </c>
      <c r="J1382" s="218" t="s">
        <v>8</v>
      </c>
      <c r="K1382" s="229">
        <v>0</v>
      </c>
      <c r="L1382" s="229">
        <f>J1384</f>
        <v>5.19</v>
      </c>
      <c r="M1382" t="s">
        <v>7</v>
      </c>
    </row>
    <row r="1383" spans="1:13" ht="26.1" customHeight="1" x14ac:dyDescent="0.2">
      <c r="A1383" s="237" t="s">
        <v>2125</v>
      </c>
      <c r="B1383" s="186" t="s">
        <v>3824</v>
      </c>
      <c r="C1383" s="185" t="s">
        <v>167</v>
      </c>
      <c r="D1383" s="185" t="s">
        <v>3823</v>
      </c>
      <c r="E1383" s="425" t="s">
        <v>2123</v>
      </c>
      <c r="F1383" s="425"/>
      <c r="G1383" s="187" t="s">
        <v>180</v>
      </c>
      <c r="H1383" s="188">
        <v>1</v>
      </c>
      <c r="I1383" s="189">
        <f>(M1383*$M$13)</f>
        <v>5.1980000000000004</v>
      </c>
      <c r="J1383" s="231">
        <f>TRUNC(I1383*H1383,2)</f>
        <v>5.19</v>
      </c>
      <c r="M1383">
        <v>5.65</v>
      </c>
    </row>
    <row r="1384" spans="1:13" ht="26.1" customHeight="1" x14ac:dyDescent="0.2">
      <c r="A1384" s="241" t="s">
        <v>2395</v>
      </c>
      <c r="B1384" s="201" t="s">
        <v>3855</v>
      </c>
      <c r="C1384" s="200" t="s">
        <v>2647</v>
      </c>
      <c r="D1384" s="200" t="s">
        <v>3856</v>
      </c>
      <c r="E1384" s="427">
        <v>5.5</v>
      </c>
      <c r="F1384" s="427"/>
      <c r="G1384" s="202" t="s">
        <v>17</v>
      </c>
      <c r="H1384" s="203">
        <v>1</v>
      </c>
      <c r="I1384" s="189">
        <f>(M1384*$M$13)</f>
        <v>5.1980000000000004</v>
      </c>
      <c r="J1384" s="219">
        <f>TRUNC(I1384*H1384,2)</f>
        <v>5.19</v>
      </c>
      <c r="M1384">
        <v>5.65</v>
      </c>
    </row>
    <row r="1385" spans="1:13" x14ac:dyDescent="0.2">
      <c r="A1385" s="239"/>
      <c r="B1385" s="195"/>
      <c r="C1385" s="195"/>
      <c r="D1385" s="195"/>
      <c r="E1385" s="195" t="s">
        <v>3847</v>
      </c>
      <c r="F1385" s="196">
        <v>5.65</v>
      </c>
      <c r="G1385" s="195" t="s">
        <v>3848</v>
      </c>
      <c r="H1385" s="196">
        <v>0</v>
      </c>
      <c r="I1385" s="196">
        <v>5.65</v>
      </c>
      <c r="J1385" s="220"/>
      <c r="M1385">
        <v>5.65</v>
      </c>
    </row>
    <row r="1386" spans="1:13" ht="25.5" x14ac:dyDescent="0.2">
      <c r="A1386" s="239"/>
      <c r="B1386" s="195"/>
      <c r="C1386" s="195"/>
      <c r="D1386" s="195"/>
      <c r="E1386" s="195" t="s">
        <v>3849</v>
      </c>
      <c r="F1386" s="196">
        <v>0</v>
      </c>
      <c r="G1386" s="195"/>
      <c r="H1386" s="195" t="s">
        <v>3850</v>
      </c>
      <c r="I1386" s="196">
        <v>5.65</v>
      </c>
      <c r="J1386" s="220"/>
      <c r="M1386">
        <v>5.65</v>
      </c>
    </row>
    <row r="1387" spans="1:13" ht="30" customHeight="1" x14ac:dyDescent="0.2">
      <c r="A1387" s="240"/>
      <c r="B1387" s="197"/>
      <c r="C1387" s="197"/>
      <c r="D1387" s="197"/>
      <c r="E1387" s="197"/>
      <c r="F1387" s="197"/>
      <c r="G1387" s="197" t="s">
        <v>3851</v>
      </c>
      <c r="H1387" s="198">
        <v>33.6</v>
      </c>
      <c r="I1387" s="199">
        <v>189.84</v>
      </c>
      <c r="J1387" s="220"/>
      <c r="M1387">
        <v>189.84</v>
      </c>
    </row>
    <row r="1388" spans="1:13" ht="0.95" customHeight="1" x14ac:dyDescent="0.2">
      <c r="A1388" s="237"/>
      <c r="B1388" s="185"/>
      <c r="C1388" s="185"/>
      <c r="D1388" s="185"/>
      <c r="E1388" s="185"/>
      <c r="F1388" s="185"/>
      <c r="G1388" s="185"/>
      <c r="H1388" s="185"/>
      <c r="I1388" s="185"/>
      <c r="J1388" s="220"/>
    </row>
    <row r="1389" spans="1:13" ht="18" customHeight="1" x14ac:dyDescent="0.2">
      <c r="A1389" s="236" t="s">
        <v>4638</v>
      </c>
      <c r="B1389" s="183" t="s">
        <v>2</v>
      </c>
      <c r="C1389" s="182" t="s">
        <v>3</v>
      </c>
      <c r="D1389" s="182" t="s">
        <v>4</v>
      </c>
      <c r="E1389" s="419" t="s">
        <v>2100</v>
      </c>
      <c r="F1389" s="419"/>
      <c r="G1389" s="184" t="s">
        <v>5</v>
      </c>
      <c r="H1389" s="183" t="s">
        <v>6</v>
      </c>
      <c r="I1389" s="183" t="s">
        <v>7</v>
      </c>
      <c r="J1389" s="218" t="s">
        <v>8</v>
      </c>
      <c r="K1389" s="229">
        <f>J1392</f>
        <v>17.46</v>
      </c>
      <c r="L1389" s="229">
        <f>J1391</f>
        <v>56.79</v>
      </c>
      <c r="M1389" t="s">
        <v>7</v>
      </c>
    </row>
    <row r="1390" spans="1:13" ht="24" customHeight="1" x14ac:dyDescent="0.2">
      <c r="A1390" s="237" t="s">
        <v>2125</v>
      </c>
      <c r="B1390" s="186" t="s">
        <v>3822</v>
      </c>
      <c r="C1390" s="185" t="s">
        <v>167</v>
      </c>
      <c r="D1390" s="185" t="s">
        <v>3821</v>
      </c>
      <c r="E1390" s="425" t="s">
        <v>2123</v>
      </c>
      <c r="F1390" s="425"/>
      <c r="G1390" s="187" t="s">
        <v>169</v>
      </c>
      <c r="H1390" s="188">
        <v>1</v>
      </c>
      <c r="I1390" s="189">
        <f>(M1390*$M$13)</f>
        <v>74.253199999999993</v>
      </c>
      <c r="J1390" s="231">
        <f>TRUNC(I1390*H1390,2)</f>
        <v>74.25</v>
      </c>
      <c r="M1390">
        <v>80.709999999999994</v>
      </c>
    </row>
    <row r="1391" spans="1:13" ht="26.1" customHeight="1" x14ac:dyDescent="0.2">
      <c r="A1391" s="241" t="s">
        <v>2395</v>
      </c>
      <c r="B1391" s="201" t="s">
        <v>3857</v>
      </c>
      <c r="C1391" s="200" t="s">
        <v>3430</v>
      </c>
      <c r="D1391" s="200" t="s">
        <v>3858</v>
      </c>
      <c r="E1391" s="427" t="s">
        <v>3431</v>
      </c>
      <c r="F1391" s="427"/>
      <c r="G1391" s="202" t="s">
        <v>17</v>
      </c>
      <c r="H1391" s="203">
        <v>1</v>
      </c>
      <c r="I1391" s="189">
        <f>(M1391*$M$13)</f>
        <v>56.791600000000003</v>
      </c>
      <c r="J1391" s="219">
        <f>TRUNC(I1391*H1391,2)</f>
        <v>56.79</v>
      </c>
      <c r="M1391">
        <v>61.73</v>
      </c>
    </row>
    <row r="1392" spans="1:13" ht="24" customHeight="1" x14ac:dyDescent="0.2">
      <c r="A1392" s="241" t="s">
        <v>2395</v>
      </c>
      <c r="B1392" s="201" t="s">
        <v>2446</v>
      </c>
      <c r="C1392" s="200" t="s">
        <v>26</v>
      </c>
      <c r="D1392" s="200" t="s">
        <v>2447</v>
      </c>
      <c r="E1392" s="427" t="s">
        <v>2123</v>
      </c>
      <c r="F1392" s="427"/>
      <c r="G1392" s="202" t="s">
        <v>32</v>
      </c>
      <c r="H1392" s="203">
        <v>1</v>
      </c>
      <c r="I1392" s="189">
        <f>(M1392*$M$13)</f>
        <v>17.461600000000001</v>
      </c>
      <c r="J1392" s="219">
        <f>TRUNC(I1392*H1392,2)</f>
        <v>17.46</v>
      </c>
      <c r="M1392">
        <v>18.98</v>
      </c>
    </row>
    <row r="1393" spans="1:13" x14ac:dyDescent="0.2">
      <c r="A1393" s="239"/>
      <c r="B1393" s="195"/>
      <c r="C1393" s="195"/>
      <c r="D1393" s="195"/>
      <c r="E1393" s="195" t="s">
        <v>3847</v>
      </c>
      <c r="F1393" s="196">
        <v>74.84</v>
      </c>
      <c r="G1393" s="195" t="s">
        <v>3848</v>
      </c>
      <c r="H1393" s="196">
        <v>0</v>
      </c>
      <c r="I1393" s="196">
        <v>74.84</v>
      </c>
      <c r="J1393" s="220"/>
      <c r="M1393">
        <v>74.84</v>
      </c>
    </row>
    <row r="1394" spans="1:13" ht="25.5" x14ac:dyDescent="0.2">
      <c r="A1394" s="239"/>
      <c r="B1394" s="195"/>
      <c r="C1394" s="195"/>
      <c r="D1394" s="195"/>
      <c r="E1394" s="195" t="s">
        <v>3849</v>
      </c>
      <c r="F1394" s="196">
        <v>0</v>
      </c>
      <c r="G1394" s="195"/>
      <c r="H1394" s="195" t="s">
        <v>3850</v>
      </c>
      <c r="I1394" s="196">
        <v>80.709999999999994</v>
      </c>
      <c r="J1394" s="220"/>
      <c r="M1394">
        <v>80.709999999999994</v>
      </c>
    </row>
    <row r="1395" spans="1:13" ht="30" customHeight="1" x14ac:dyDescent="0.2">
      <c r="A1395" s="240"/>
      <c r="B1395" s="197"/>
      <c r="C1395" s="197"/>
      <c r="D1395" s="197"/>
      <c r="E1395" s="197"/>
      <c r="F1395" s="197"/>
      <c r="G1395" s="197" t="s">
        <v>3851</v>
      </c>
      <c r="H1395" s="198">
        <v>403.36</v>
      </c>
      <c r="I1395" s="199">
        <v>32555.18</v>
      </c>
      <c r="J1395" s="220"/>
      <c r="M1395">
        <v>32555.18</v>
      </c>
    </row>
    <row r="1396" spans="1:13" ht="0.95" customHeight="1" x14ac:dyDescent="0.2">
      <c r="A1396" s="237"/>
      <c r="B1396" s="185"/>
      <c r="C1396" s="185"/>
      <c r="D1396" s="185"/>
      <c r="E1396" s="185"/>
      <c r="F1396" s="185"/>
      <c r="G1396" s="185"/>
      <c r="H1396" s="185"/>
      <c r="I1396" s="185"/>
      <c r="J1396" s="220"/>
    </row>
    <row r="1397" spans="1:13" ht="24" customHeight="1" x14ac:dyDescent="0.2">
      <c r="A1397" s="235" t="s">
        <v>403</v>
      </c>
      <c r="B1397" s="14"/>
      <c r="C1397" s="14"/>
      <c r="D1397" s="13" t="s">
        <v>404</v>
      </c>
      <c r="E1397" s="14"/>
      <c r="F1397" s="418"/>
      <c r="G1397" s="418"/>
      <c r="H1397" s="14"/>
      <c r="I1397" s="14"/>
      <c r="J1397" s="209"/>
    </row>
    <row r="1398" spans="1:13" ht="24" customHeight="1" x14ac:dyDescent="0.2">
      <c r="A1398" s="242" t="s">
        <v>405</v>
      </c>
      <c r="B1398" s="24"/>
      <c r="C1398" s="24"/>
      <c r="D1398" s="23" t="s">
        <v>138</v>
      </c>
      <c r="E1398" s="24"/>
      <c r="F1398" s="428"/>
      <c r="G1398" s="428"/>
      <c r="H1398" s="24"/>
      <c r="I1398" s="24"/>
      <c r="J1398" s="210"/>
    </row>
    <row r="1399" spans="1:13" ht="18" customHeight="1" x14ac:dyDescent="0.2">
      <c r="A1399" s="236" t="s">
        <v>406</v>
      </c>
      <c r="B1399" s="183" t="s">
        <v>2</v>
      </c>
      <c r="C1399" s="182" t="s">
        <v>3</v>
      </c>
      <c r="D1399" s="182" t="s">
        <v>4</v>
      </c>
      <c r="E1399" s="419" t="s">
        <v>2100</v>
      </c>
      <c r="F1399" s="419"/>
      <c r="G1399" s="184" t="s">
        <v>5</v>
      </c>
      <c r="H1399" s="183" t="s">
        <v>6</v>
      </c>
      <c r="I1399" s="183" t="s">
        <v>7</v>
      </c>
      <c r="J1399" s="218" t="s">
        <v>8</v>
      </c>
      <c r="K1399" s="229">
        <f>J1401+J1402</f>
        <v>4.75</v>
      </c>
      <c r="L1399" s="229">
        <v>0</v>
      </c>
      <c r="M1399" t="s">
        <v>7</v>
      </c>
    </row>
    <row r="1400" spans="1:13" ht="24" customHeight="1" x14ac:dyDescent="0.2">
      <c r="A1400" s="237" t="s">
        <v>2125</v>
      </c>
      <c r="B1400" s="186" t="s">
        <v>265</v>
      </c>
      <c r="C1400" s="185" t="s">
        <v>15</v>
      </c>
      <c r="D1400" s="185" t="s">
        <v>266</v>
      </c>
      <c r="E1400" s="425">
        <v>26</v>
      </c>
      <c r="F1400" s="425"/>
      <c r="G1400" s="187" t="s">
        <v>17</v>
      </c>
      <c r="H1400" s="188">
        <v>1</v>
      </c>
      <c r="I1400" s="189">
        <f>(M1400*$M$13)</f>
        <v>4.7472000000000003</v>
      </c>
      <c r="J1400" s="231">
        <f>TRUNC(I1400*H1400,2)</f>
        <v>4.74</v>
      </c>
      <c r="M1400">
        <v>5.16</v>
      </c>
    </row>
    <row r="1401" spans="1:13" ht="24" customHeight="1" x14ac:dyDescent="0.2">
      <c r="A1401" s="238" t="s">
        <v>2126</v>
      </c>
      <c r="B1401" s="191" t="s">
        <v>2156</v>
      </c>
      <c r="C1401" s="190" t="s">
        <v>15</v>
      </c>
      <c r="D1401" s="190" t="s">
        <v>2157</v>
      </c>
      <c r="E1401" s="426" t="s">
        <v>2129</v>
      </c>
      <c r="F1401" s="426"/>
      <c r="G1401" s="192" t="s">
        <v>39</v>
      </c>
      <c r="H1401" s="193">
        <v>0.4</v>
      </c>
      <c r="I1401" s="189">
        <f>(M1401*$M$13)</f>
        <v>11.8772</v>
      </c>
      <c r="J1401" s="219">
        <f>TRUNC(I1401*H1401,2)</f>
        <v>4.75</v>
      </c>
      <c r="M1401">
        <v>12.91</v>
      </c>
    </row>
    <row r="1402" spans="1:13" x14ac:dyDescent="0.2">
      <c r="A1402" s="239"/>
      <c r="B1402" s="195"/>
      <c r="C1402" s="195"/>
      <c r="D1402" s="195"/>
      <c r="E1402" s="195" t="s">
        <v>3847</v>
      </c>
      <c r="F1402" s="196">
        <v>5.16</v>
      </c>
      <c r="G1402" s="195" t="s">
        <v>3848</v>
      </c>
      <c r="H1402" s="196">
        <v>0</v>
      </c>
      <c r="I1402" s="196">
        <v>5.16</v>
      </c>
      <c r="J1402" s="220"/>
      <c r="M1402">
        <v>5.16</v>
      </c>
    </row>
    <row r="1403" spans="1:13" ht="25.5" x14ac:dyDescent="0.2">
      <c r="A1403" s="239"/>
      <c r="B1403" s="195"/>
      <c r="C1403" s="195"/>
      <c r="D1403" s="195"/>
      <c r="E1403" s="195" t="s">
        <v>3849</v>
      </c>
      <c r="F1403" s="196">
        <v>0</v>
      </c>
      <c r="G1403" s="195"/>
      <c r="H1403" s="195" t="s">
        <v>3850</v>
      </c>
      <c r="I1403" s="196">
        <v>5.16</v>
      </c>
      <c r="J1403" s="220"/>
      <c r="M1403">
        <v>5.16</v>
      </c>
    </row>
    <row r="1404" spans="1:13" ht="30" customHeight="1" x14ac:dyDescent="0.2">
      <c r="A1404" s="240"/>
      <c r="B1404" s="197"/>
      <c r="C1404" s="197"/>
      <c r="D1404" s="197"/>
      <c r="E1404" s="197"/>
      <c r="F1404" s="197"/>
      <c r="G1404" s="197" t="s">
        <v>3851</v>
      </c>
      <c r="H1404" s="198">
        <v>916.51</v>
      </c>
      <c r="I1404" s="199">
        <v>4729.1899999999996</v>
      </c>
      <c r="J1404" s="220"/>
      <c r="M1404">
        <v>4729.1899999999996</v>
      </c>
    </row>
    <row r="1405" spans="1:13" ht="0.95" customHeight="1" x14ac:dyDescent="0.2">
      <c r="A1405" s="237"/>
      <c r="B1405" s="185"/>
      <c r="C1405" s="185"/>
      <c r="D1405" s="185"/>
      <c r="E1405" s="185"/>
      <c r="F1405" s="185"/>
      <c r="G1405" s="185"/>
      <c r="H1405" s="185"/>
      <c r="I1405" s="185"/>
      <c r="J1405" s="220"/>
    </row>
    <row r="1406" spans="1:13" ht="24" customHeight="1" x14ac:dyDescent="0.2">
      <c r="A1406" s="242" t="s">
        <v>407</v>
      </c>
      <c r="B1406" s="24"/>
      <c r="C1406" s="24"/>
      <c r="D1406" s="23" t="s">
        <v>151</v>
      </c>
      <c r="E1406" s="24"/>
      <c r="F1406" s="428"/>
      <c r="G1406" s="428"/>
      <c r="H1406" s="24"/>
      <c r="I1406" s="24"/>
      <c r="J1406" s="210"/>
    </row>
    <row r="1407" spans="1:13" ht="24" customHeight="1" x14ac:dyDescent="0.2">
      <c r="A1407" s="243" t="s">
        <v>408</v>
      </c>
      <c r="B1407" s="28"/>
      <c r="C1407" s="28"/>
      <c r="D1407" s="27" t="s">
        <v>409</v>
      </c>
      <c r="E1407" s="28"/>
      <c r="F1407" s="429"/>
      <c r="G1407" s="429"/>
      <c r="H1407" s="28"/>
      <c r="I1407" s="28"/>
      <c r="J1407" s="211"/>
    </row>
    <row r="1408" spans="1:13" ht="18" customHeight="1" x14ac:dyDescent="0.2">
      <c r="A1408" s="236" t="s">
        <v>410</v>
      </c>
      <c r="B1408" s="183" t="s">
        <v>2</v>
      </c>
      <c r="C1408" s="182" t="s">
        <v>3</v>
      </c>
      <c r="D1408" s="182" t="s">
        <v>4</v>
      </c>
      <c r="E1408" s="419" t="s">
        <v>2100</v>
      </c>
      <c r="F1408" s="419"/>
      <c r="G1408" s="184" t="s">
        <v>5</v>
      </c>
      <c r="H1408" s="183" t="s">
        <v>6</v>
      </c>
      <c r="I1408" s="183" t="s">
        <v>7</v>
      </c>
      <c r="J1408" s="218" t="s">
        <v>8</v>
      </c>
      <c r="K1408" s="229">
        <f>J1410+J1411</f>
        <v>6.88</v>
      </c>
      <c r="L1408" s="229">
        <v>0</v>
      </c>
      <c r="M1408" t="s">
        <v>7</v>
      </c>
    </row>
    <row r="1409" spans="1:13" ht="26.1" customHeight="1" x14ac:dyDescent="0.2">
      <c r="A1409" s="237" t="s">
        <v>2125</v>
      </c>
      <c r="B1409" s="186" t="s">
        <v>276</v>
      </c>
      <c r="C1409" s="185" t="s">
        <v>15</v>
      </c>
      <c r="D1409" s="185" t="s">
        <v>411</v>
      </c>
      <c r="E1409" s="425">
        <v>2</v>
      </c>
      <c r="F1409" s="425"/>
      <c r="G1409" s="187" t="s">
        <v>17</v>
      </c>
      <c r="H1409" s="188">
        <v>1</v>
      </c>
      <c r="I1409" s="189">
        <f>(M1409*$M$13)</f>
        <v>6.8908000000000005</v>
      </c>
      <c r="J1409" s="231">
        <f>TRUNC(I1409*H1409,2)</f>
        <v>6.89</v>
      </c>
      <c r="M1409">
        <v>7.49</v>
      </c>
    </row>
    <row r="1410" spans="1:13" ht="24" customHeight="1" x14ac:dyDescent="0.2">
      <c r="A1410" s="238" t="s">
        <v>2126</v>
      </c>
      <c r="B1410" s="191" t="s">
        <v>2152</v>
      </c>
      <c r="C1410" s="190" t="s">
        <v>15</v>
      </c>
      <c r="D1410" s="190" t="s">
        <v>2153</v>
      </c>
      <c r="E1410" s="426" t="s">
        <v>2129</v>
      </c>
      <c r="F1410" s="426"/>
      <c r="G1410" s="192" t="s">
        <v>39</v>
      </c>
      <c r="H1410" s="193">
        <v>0.05</v>
      </c>
      <c r="I1410" s="189">
        <f>(M1410*$M$13)</f>
        <v>19.136000000000003</v>
      </c>
      <c r="J1410" s="219">
        <f>TRUNC(I1410*H1410,2)</f>
        <v>0.95</v>
      </c>
      <c r="M1410">
        <v>20.8</v>
      </c>
    </row>
    <row r="1411" spans="1:13" ht="24" customHeight="1" x14ac:dyDescent="0.2">
      <c r="A1411" s="238" t="s">
        <v>2126</v>
      </c>
      <c r="B1411" s="191" t="s">
        <v>2156</v>
      </c>
      <c r="C1411" s="190" t="s">
        <v>15</v>
      </c>
      <c r="D1411" s="190" t="s">
        <v>2157</v>
      </c>
      <c r="E1411" s="426" t="s">
        <v>2129</v>
      </c>
      <c r="F1411" s="426"/>
      <c r="G1411" s="192" t="s">
        <v>39</v>
      </c>
      <c r="H1411" s="193">
        <v>0.5</v>
      </c>
      <c r="I1411" s="189">
        <f>(M1411*$M$13)</f>
        <v>11.8772</v>
      </c>
      <c r="J1411" s="219">
        <f>TRUNC(I1411*H1411,2)</f>
        <v>5.93</v>
      </c>
      <c r="M1411">
        <v>12.91</v>
      </c>
    </row>
    <row r="1412" spans="1:13" x14ac:dyDescent="0.2">
      <c r="A1412" s="239"/>
      <c r="B1412" s="195"/>
      <c r="C1412" s="195"/>
      <c r="D1412" s="195"/>
      <c r="E1412" s="195" t="s">
        <v>3847</v>
      </c>
      <c r="F1412" s="196">
        <v>7.49</v>
      </c>
      <c r="G1412" s="195" t="s">
        <v>3848</v>
      </c>
      <c r="H1412" s="196">
        <v>0</v>
      </c>
      <c r="I1412" s="196">
        <v>7.49</v>
      </c>
      <c r="J1412" s="220"/>
      <c r="M1412">
        <v>7.49</v>
      </c>
    </row>
    <row r="1413" spans="1:13" ht="25.5" x14ac:dyDescent="0.2">
      <c r="A1413" s="239"/>
      <c r="B1413" s="195"/>
      <c r="C1413" s="195"/>
      <c r="D1413" s="195"/>
      <c r="E1413" s="195" t="s">
        <v>3849</v>
      </c>
      <c r="F1413" s="196">
        <v>0</v>
      </c>
      <c r="G1413" s="195"/>
      <c r="H1413" s="195" t="s">
        <v>3850</v>
      </c>
      <c r="I1413" s="196">
        <v>7.49</v>
      </c>
      <c r="J1413" s="220"/>
      <c r="M1413">
        <v>7.49</v>
      </c>
    </row>
    <row r="1414" spans="1:13" ht="30" customHeight="1" x14ac:dyDescent="0.2">
      <c r="A1414" s="240"/>
      <c r="B1414" s="197"/>
      <c r="C1414" s="197"/>
      <c r="D1414" s="197"/>
      <c r="E1414" s="197"/>
      <c r="F1414" s="197"/>
      <c r="G1414" s="197" t="s">
        <v>3851</v>
      </c>
      <c r="H1414" s="198">
        <v>3.24</v>
      </c>
      <c r="I1414" s="199">
        <v>24.26</v>
      </c>
      <c r="J1414" s="220"/>
      <c r="M1414">
        <v>24.26</v>
      </c>
    </row>
    <row r="1415" spans="1:13" ht="0.95" customHeight="1" x14ac:dyDescent="0.2">
      <c r="A1415" s="237"/>
      <c r="B1415" s="185"/>
      <c r="C1415" s="185"/>
      <c r="D1415" s="185"/>
      <c r="E1415" s="185"/>
      <c r="F1415" s="185"/>
      <c r="G1415" s="185"/>
      <c r="H1415" s="185"/>
      <c r="I1415" s="185"/>
      <c r="J1415" s="220"/>
    </row>
    <row r="1416" spans="1:13" ht="18" customHeight="1" x14ac:dyDescent="0.2">
      <c r="A1416" s="236" t="s">
        <v>412</v>
      </c>
      <c r="B1416" s="183" t="s">
        <v>2</v>
      </c>
      <c r="C1416" s="182" t="s">
        <v>3</v>
      </c>
      <c r="D1416" s="182" t="s">
        <v>4</v>
      </c>
      <c r="E1416" s="419" t="s">
        <v>2100</v>
      </c>
      <c r="F1416" s="419"/>
      <c r="G1416" s="184" t="s">
        <v>5</v>
      </c>
      <c r="H1416" s="183" t="s">
        <v>6</v>
      </c>
      <c r="I1416" s="183" t="s">
        <v>7</v>
      </c>
      <c r="J1416" s="218" t="s">
        <v>8</v>
      </c>
      <c r="K1416" s="229">
        <f>J1418+J1419</f>
        <v>3.4299999999999997</v>
      </c>
      <c r="L1416" s="229">
        <v>0</v>
      </c>
      <c r="M1416" t="s">
        <v>7</v>
      </c>
    </row>
    <row r="1417" spans="1:13" ht="26.1" customHeight="1" x14ac:dyDescent="0.2">
      <c r="A1417" s="237" t="s">
        <v>2125</v>
      </c>
      <c r="B1417" s="186" t="s">
        <v>153</v>
      </c>
      <c r="C1417" s="185" t="s">
        <v>15</v>
      </c>
      <c r="D1417" s="185" t="s">
        <v>274</v>
      </c>
      <c r="E1417" s="425">
        <v>2</v>
      </c>
      <c r="F1417" s="425"/>
      <c r="G1417" s="187" t="s">
        <v>17</v>
      </c>
      <c r="H1417" s="188">
        <v>1</v>
      </c>
      <c r="I1417" s="189">
        <f>(M1417*$M$13)</f>
        <v>3.4408000000000003</v>
      </c>
      <c r="J1417" s="231">
        <f>TRUNC(I1417*H1417,2)</f>
        <v>3.44</v>
      </c>
      <c r="M1417">
        <v>3.74</v>
      </c>
    </row>
    <row r="1418" spans="1:13" ht="24" customHeight="1" x14ac:dyDescent="0.2">
      <c r="A1418" s="238" t="s">
        <v>2126</v>
      </c>
      <c r="B1418" s="191" t="s">
        <v>2152</v>
      </c>
      <c r="C1418" s="190" t="s">
        <v>15</v>
      </c>
      <c r="D1418" s="190" t="s">
        <v>2153</v>
      </c>
      <c r="E1418" s="426" t="s">
        <v>2129</v>
      </c>
      <c r="F1418" s="426"/>
      <c r="G1418" s="192" t="s">
        <v>39</v>
      </c>
      <c r="H1418" s="193">
        <v>2.5000000000000001E-2</v>
      </c>
      <c r="I1418" s="189">
        <f>(M1418*$M$13)</f>
        <v>19.136000000000003</v>
      </c>
      <c r="J1418" s="219">
        <f>TRUNC(I1418*H1418,2)</f>
        <v>0.47</v>
      </c>
      <c r="M1418">
        <v>20.8</v>
      </c>
    </row>
    <row r="1419" spans="1:13" ht="24" customHeight="1" x14ac:dyDescent="0.2">
      <c r="A1419" s="238" t="s">
        <v>2126</v>
      </c>
      <c r="B1419" s="191" t="s">
        <v>2156</v>
      </c>
      <c r="C1419" s="190" t="s">
        <v>15</v>
      </c>
      <c r="D1419" s="190" t="s">
        <v>2157</v>
      </c>
      <c r="E1419" s="426" t="s">
        <v>2129</v>
      </c>
      <c r="F1419" s="426"/>
      <c r="G1419" s="192" t="s">
        <v>39</v>
      </c>
      <c r="H1419" s="193">
        <v>0.25</v>
      </c>
      <c r="I1419" s="189">
        <f>(M1419*$M$13)</f>
        <v>11.8772</v>
      </c>
      <c r="J1419" s="219">
        <f>TRUNC(I1419*H1419,2)</f>
        <v>2.96</v>
      </c>
      <c r="M1419">
        <v>12.91</v>
      </c>
    </row>
    <row r="1420" spans="1:13" x14ac:dyDescent="0.2">
      <c r="A1420" s="239"/>
      <c r="B1420" s="195"/>
      <c r="C1420" s="195"/>
      <c r="D1420" s="195"/>
      <c r="E1420" s="195" t="s">
        <v>3847</v>
      </c>
      <c r="F1420" s="196">
        <v>3.74</v>
      </c>
      <c r="G1420" s="195" t="s">
        <v>3848</v>
      </c>
      <c r="H1420" s="196">
        <v>0</v>
      </c>
      <c r="I1420" s="196">
        <v>3.74</v>
      </c>
      <c r="J1420" s="220"/>
      <c r="M1420">
        <v>3.74</v>
      </c>
    </row>
    <row r="1421" spans="1:13" ht="25.5" x14ac:dyDescent="0.2">
      <c r="A1421" s="239"/>
      <c r="B1421" s="195"/>
      <c r="C1421" s="195"/>
      <c r="D1421" s="195"/>
      <c r="E1421" s="195" t="s">
        <v>3849</v>
      </c>
      <c r="F1421" s="196">
        <v>0</v>
      </c>
      <c r="G1421" s="195"/>
      <c r="H1421" s="195" t="s">
        <v>3850</v>
      </c>
      <c r="I1421" s="196">
        <v>3.74</v>
      </c>
      <c r="J1421" s="220"/>
      <c r="M1421">
        <v>3.74</v>
      </c>
    </row>
    <row r="1422" spans="1:13" ht="30" customHeight="1" x14ac:dyDescent="0.2">
      <c r="A1422" s="240"/>
      <c r="B1422" s="197"/>
      <c r="C1422" s="197"/>
      <c r="D1422" s="197"/>
      <c r="E1422" s="197"/>
      <c r="F1422" s="197"/>
      <c r="G1422" s="197" t="s">
        <v>3851</v>
      </c>
      <c r="H1422" s="198">
        <v>298.87</v>
      </c>
      <c r="I1422" s="199">
        <v>1117.77</v>
      </c>
      <c r="J1422" s="220"/>
      <c r="M1422">
        <v>1117.77</v>
      </c>
    </row>
    <row r="1423" spans="1:13" ht="0.95" customHeight="1" x14ac:dyDescent="0.2">
      <c r="A1423" s="237"/>
      <c r="B1423" s="185"/>
      <c r="C1423" s="185"/>
      <c r="D1423" s="185"/>
      <c r="E1423" s="185"/>
      <c r="F1423" s="185"/>
      <c r="G1423" s="185"/>
      <c r="H1423" s="185"/>
      <c r="I1423" s="185"/>
      <c r="J1423" s="220"/>
    </row>
    <row r="1424" spans="1:13" ht="18" customHeight="1" x14ac:dyDescent="0.2">
      <c r="A1424" s="236" t="s">
        <v>413</v>
      </c>
      <c r="B1424" s="183" t="s">
        <v>2</v>
      </c>
      <c r="C1424" s="182" t="s">
        <v>3</v>
      </c>
      <c r="D1424" s="182" t="s">
        <v>4</v>
      </c>
      <c r="E1424" s="419" t="s">
        <v>2100</v>
      </c>
      <c r="F1424" s="419"/>
      <c r="G1424" s="184" t="s">
        <v>5</v>
      </c>
      <c r="H1424" s="183" t="s">
        <v>6</v>
      </c>
      <c r="I1424" s="183" t="s">
        <v>7</v>
      </c>
      <c r="J1424" s="218" t="s">
        <v>8</v>
      </c>
      <c r="K1424" s="229">
        <f>J1426+J1427</f>
        <v>34.47</v>
      </c>
      <c r="L1424" s="229">
        <v>0</v>
      </c>
      <c r="M1424" t="s">
        <v>7</v>
      </c>
    </row>
    <row r="1425" spans="1:13" ht="26.1" customHeight="1" x14ac:dyDescent="0.2">
      <c r="A1425" s="237" t="s">
        <v>2125</v>
      </c>
      <c r="B1425" s="186" t="s">
        <v>140</v>
      </c>
      <c r="C1425" s="185" t="s">
        <v>15</v>
      </c>
      <c r="D1425" s="185" t="s">
        <v>261</v>
      </c>
      <c r="E1425" s="425">
        <v>2</v>
      </c>
      <c r="F1425" s="425"/>
      <c r="G1425" s="187" t="s">
        <v>50</v>
      </c>
      <c r="H1425" s="188">
        <v>1</v>
      </c>
      <c r="I1425" s="189">
        <f>(M1425*$M$13)</f>
        <v>34.4724</v>
      </c>
      <c r="J1425" s="231">
        <f>TRUNC(I1425*H1425,2)</f>
        <v>34.47</v>
      </c>
      <c r="M1425">
        <v>37.47</v>
      </c>
    </row>
    <row r="1426" spans="1:13" ht="24" customHeight="1" x14ac:dyDescent="0.2">
      <c r="A1426" s="238" t="s">
        <v>2126</v>
      </c>
      <c r="B1426" s="191" t="s">
        <v>2152</v>
      </c>
      <c r="C1426" s="190" t="s">
        <v>15</v>
      </c>
      <c r="D1426" s="190" t="s">
        <v>2153</v>
      </c>
      <c r="E1426" s="426" t="s">
        <v>2129</v>
      </c>
      <c r="F1426" s="426"/>
      <c r="G1426" s="192" t="s">
        <v>39</v>
      </c>
      <c r="H1426" s="193">
        <v>0.25</v>
      </c>
      <c r="I1426" s="189">
        <f>(M1426*$M$13)</f>
        <v>19.136000000000003</v>
      </c>
      <c r="J1426" s="219">
        <f>TRUNC(I1426*H1426,2)</f>
        <v>4.78</v>
      </c>
      <c r="M1426">
        <v>20.8</v>
      </c>
    </row>
    <row r="1427" spans="1:13" ht="24" customHeight="1" x14ac:dyDescent="0.2">
      <c r="A1427" s="238" t="s">
        <v>2126</v>
      </c>
      <c r="B1427" s="191" t="s">
        <v>2156</v>
      </c>
      <c r="C1427" s="190" t="s">
        <v>15</v>
      </c>
      <c r="D1427" s="190" t="s">
        <v>2157</v>
      </c>
      <c r="E1427" s="426" t="s">
        <v>2129</v>
      </c>
      <c r="F1427" s="426"/>
      <c r="G1427" s="192" t="s">
        <v>39</v>
      </c>
      <c r="H1427" s="193">
        <v>2.5</v>
      </c>
      <c r="I1427" s="189">
        <f>(M1427*$M$13)</f>
        <v>11.8772</v>
      </c>
      <c r="J1427" s="219">
        <f>TRUNC(I1427*H1427,2)</f>
        <v>29.69</v>
      </c>
      <c r="M1427">
        <v>12.91</v>
      </c>
    </row>
    <row r="1428" spans="1:13" x14ac:dyDescent="0.2">
      <c r="A1428" s="239"/>
      <c r="B1428" s="195"/>
      <c r="C1428" s="195"/>
      <c r="D1428" s="195"/>
      <c r="E1428" s="195" t="s">
        <v>3847</v>
      </c>
      <c r="F1428" s="196">
        <v>37.47</v>
      </c>
      <c r="G1428" s="195" t="s">
        <v>3848</v>
      </c>
      <c r="H1428" s="196">
        <v>0</v>
      </c>
      <c r="I1428" s="196">
        <v>37.47</v>
      </c>
      <c r="J1428" s="220"/>
      <c r="M1428">
        <v>37.47</v>
      </c>
    </row>
    <row r="1429" spans="1:13" ht="25.5" x14ac:dyDescent="0.2">
      <c r="A1429" s="239"/>
      <c r="B1429" s="195"/>
      <c r="C1429" s="195"/>
      <c r="D1429" s="195"/>
      <c r="E1429" s="195" t="s">
        <v>3849</v>
      </c>
      <c r="F1429" s="196">
        <v>0</v>
      </c>
      <c r="G1429" s="195"/>
      <c r="H1429" s="195" t="s">
        <v>3850</v>
      </c>
      <c r="I1429" s="196">
        <v>37.47</v>
      </c>
      <c r="J1429" s="220"/>
      <c r="M1429">
        <v>37.47</v>
      </c>
    </row>
    <row r="1430" spans="1:13" ht="30" customHeight="1" x14ac:dyDescent="0.2">
      <c r="A1430" s="240"/>
      <c r="B1430" s="197"/>
      <c r="C1430" s="197"/>
      <c r="D1430" s="197"/>
      <c r="E1430" s="197"/>
      <c r="F1430" s="197"/>
      <c r="G1430" s="197" t="s">
        <v>3851</v>
      </c>
      <c r="H1430" s="198">
        <v>18</v>
      </c>
      <c r="I1430" s="199">
        <v>674.46</v>
      </c>
      <c r="J1430" s="220"/>
      <c r="M1430">
        <v>674.46</v>
      </c>
    </row>
    <row r="1431" spans="1:13" ht="0.95" customHeight="1" x14ac:dyDescent="0.2">
      <c r="A1431" s="237"/>
      <c r="B1431" s="185"/>
      <c r="C1431" s="185"/>
      <c r="D1431" s="185"/>
      <c r="E1431" s="185"/>
      <c r="F1431" s="185"/>
      <c r="G1431" s="185"/>
      <c r="H1431" s="185"/>
      <c r="I1431" s="185"/>
      <c r="J1431" s="220"/>
    </row>
    <row r="1432" spans="1:13" ht="24" customHeight="1" x14ac:dyDescent="0.2">
      <c r="A1432" s="243" t="s">
        <v>414</v>
      </c>
      <c r="B1432" s="28"/>
      <c r="C1432" s="28"/>
      <c r="D1432" s="27" t="s">
        <v>415</v>
      </c>
      <c r="E1432" s="28"/>
      <c r="F1432" s="429"/>
      <c r="G1432" s="429"/>
      <c r="H1432" s="28"/>
      <c r="I1432" s="28"/>
      <c r="J1432" s="211"/>
    </row>
    <row r="1433" spans="1:13" ht="18" customHeight="1" x14ac:dyDescent="0.2">
      <c r="A1433" s="236" t="s">
        <v>416</v>
      </c>
      <c r="B1433" s="183" t="s">
        <v>2</v>
      </c>
      <c r="C1433" s="182" t="s">
        <v>3</v>
      </c>
      <c r="D1433" s="182" t="s">
        <v>4</v>
      </c>
      <c r="E1433" s="419" t="s">
        <v>2100</v>
      </c>
      <c r="F1433" s="419"/>
      <c r="G1433" s="184" t="s">
        <v>5</v>
      </c>
      <c r="H1433" s="183" t="s">
        <v>6</v>
      </c>
      <c r="I1433" s="183" t="s">
        <v>7</v>
      </c>
      <c r="J1433" s="218" t="s">
        <v>8</v>
      </c>
      <c r="K1433" s="229">
        <f>J1435</f>
        <v>5.93</v>
      </c>
      <c r="L1433" s="229">
        <f>J1436</f>
        <v>1.94</v>
      </c>
      <c r="M1433" t="s">
        <v>7</v>
      </c>
    </row>
    <row r="1434" spans="1:13" ht="24" customHeight="1" x14ac:dyDescent="0.2">
      <c r="A1434" s="237" t="s">
        <v>2125</v>
      </c>
      <c r="B1434" s="186" t="s">
        <v>282</v>
      </c>
      <c r="C1434" s="185" t="s">
        <v>15</v>
      </c>
      <c r="D1434" s="185" t="s">
        <v>283</v>
      </c>
      <c r="E1434" s="425">
        <v>26</v>
      </c>
      <c r="F1434" s="425"/>
      <c r="G1434" s="187" t="s">
        <v>17</v>
      </c>
      <c r="H1434" s="188">
        <v>1</v>
      </c>
      <c r="I1434" s="189">
        <f>(M1434*$M$13)</f>
        <v>7.8752000000000004</v>
      </c>
      <c r="J1434" s="231">
        <f>TRUNC(I1434*H1434,2)</f>
        <v>7.87</v>
      </c>
      <c r="M1434">
        <v>8.56</v>
      </c>
    </row>
    <row r="1435" spans="1:13" ht="24" customHeight="1" x14ac:dyDescent="0.2">
      <c r="A1435" s="238" t="s">
        <v>2126</v>
      </c>
      <c r="B1435" s="191" t="s">
        <v>2156</v>
      </c>
      <c r="C1435" s="190" t="s">
        <v>15</v>
      </c>
      <c r="D1435" s="190" t="s">
        <v>2157</v>
      </c>
      <c r="E1435" s="426" t="s">
        <v>2129</v>
      </c>
      <c r="F1435" s="426"/>
      <c r="G1435" s="192" t="s">
        <v>39</v>
      </c>
      <c r="H1435" s="193">
        <v>0.5</v>
      </c>
      <c r="I1435" s="189">
        <f>(M1435*$M$13)</f>
        <v>11.8772</v>
      </c>
      <c r="J1435" s="219">
        <f>TRUNC(I1435*H1435,2)</f>
        <v>5.93</v>
      </c>
      <c r="M1435">
        <v>12.91</v>
      </c>
    </row>
    <row r="1436" spans="1:13" ht="24" customHeight="1" x14ac:dyDescent="0.2">
      <c r="A1436" s="238" t="s">
        <v>2126</v>
      </c>
      <c r="B1436" s="191" t="s">
        <v>2262</v>
      </c>
      <c r="C1436" s="190" t="s">
        <v>15</v>
      </c>
      <c r="D1436" s="190" t="s">
        <v>2263</v>
      </c>
      <c r="E1436" s="426" t="s">
        <v>2119</v>
      </c>
      <c r="F1436" s="426"/>
      <c r="G1436" s="192" t="s">
        <v>2192</v>
      </c>
      <c r="H1436" s="193">
        <v>0.1</v>
      </c>
      <c r="I1436" s="189">
        <f>(M1436*$M$13)</f>
        <v>19.494800000000001</v>
      </c>
      <c r="J1436" s="219">
        <f>TRUNC(I1436*H1436,2)</f>
        <v>1.94</v>
      </c>
      <c r="M1436">
        <v>21.19</v>
      </c>
    </row>
    <row r="1437" spans="1:13" x14ac:dyDescent="0.2">
      <c r="A1437" s="239"/>
      <c r="B1437" s="195"/>
      <c r="C1437" s="195"/>
      <c r="D1437" s="195"/>
      <c r="E1437" s="195" t="s">
        <v>3847</v>
      </c>
      <c r="F1437" s="196">
        <v>6.45</v>
      </c>
      <c r="G1437" s="195" t="s">
        <v>3848</v>
      </c>
      <c r="H1437" s="196">
        <v>0</v>
      </c>
      <c r="I1437" s="196">
        <v>6.45</v>
      </c>
      <c r="J1437" s="220"/>
      <c r="M1437">
        <v>6.45</v>
      </c>
    </row>
    <row r="1438" spans="1:13" ht="25.5" x14ac:dyDescent="0.2">
      <c r="A1438" s="239"/>
      <c r="B1438" s="195"/>
      <c r="C1438" s="195"/>
      <c r="D1438" s="195"/>
      <c r="E1438" s="195" t="s">
        <v>3849</v>
      </c>
      <c r="F1438" s="196">
        <v>0</v>
      </c>
      <c r="G1438" s="195"/>
      <c r="H1438" s="195" t="s">
        <v>3850</v>
      </c>
      <c r="I1438" s="196">
        <v>8.56</v>
      </c>
      <c r="J1438" s="220"/>
      <c r="M1438">
        <v>8.56</v>
      </c>
    </row>
    <row r="1439" spans="1:13" ht="30" customHeight="1" x14ac:dyDescent="0.2">
      <c r="A1439" s="240"/>
      <c r="B1439" s="197"/>
      <c r="C1439" s="197"/>
      <c r="D1439" s="197"/>
      <c r="E1439" s="197"/>
      <c r="F1439" s="197"/>
      <c r="G1439" s="197" t="s">
        <v>3851</v>
      </c>
      <c r="H1439" s="198">
        <v>270.68</v>
      </c>
      <c r="I1439" s="199">
        <v>2317.02</v>
      </c>
      <c r="J1439" s="220"/>
      <c r="M1439">
        <v>2317.02</v>
      </c>
    </row>
    <row r="1440" spans="1:13" ht="0.95" customHeight="1" x14ac:dyDescent="0.2">
      <c r="A1440" s="237"/>
      <c r="B1440" s="185"/>
      <c r="C1440" s="185"/>
      <c r="D1440" s="185"/>
      <c r="E1440" s="185"/>
      <c r="F1440" s="185"/>
      <c r="G1440" s="185"/>
      <c r="H1440" s="185"/>
      <c r="I1440" s="185"/>
      <c r="J1440" s="220"/>
    </row>
    <row r="1441" spans="1:13" ht="18" customHeight="1" x14ac:dyDescent="0.2">
      <c r="A1441" s="236" t="s">
        <v>417</v>
      </c>
      <c r="B1441" s="183" t="s">
        <v>2</v>
      </c>
      <c r="C1441" s="182" t="s">
        <v>3</v>
      </c>
      <c r="D1441" s="182" t="s">
        <v>4</v>
      </c>
      <c r="E1441" s="419" t="s">
        <v>2100</v>
      </c>
      <c r="F1441" s="419"/>
      <c r="G1441" s="184" t="s">
        <v>5</v>
      </c>
      <c r="H1441" s="183" t="s">
        <v>6</v>
      </c>
      <c r="I1441" s="183" t="s">
        <v>7</v>
      </c>
      <c r="J1441" s="218" t="s">
        <v>8</v>
      </c>
      <c r="K1441" s="229">
        <f>J1443+J1444</f>
        <v>4.75</v>
      </c>
      <c r="L1441" s="229">
        <v>0</v>
      </c>
      <c r="M1441" t="s">
        <v>7</v>
      </c>
    </row>
    <row r="1442" spans="1:13" ht="24" customHeight="1" x14ac:dyDescent="0.2">
      <c r="A1442" s="237" t="s">
        <v>2125</v>
      </c>
      <c r="B1442" s="186" t="s">
        <v>265</v>
      </c>
      <c r="C1442" s="185" t="s">
        <v>15</v>
      </c>
      <c r="D1442" s="185" t="s">
        <v>266</v>
      </c>
      <c r="E1442" s="425">
        <v>26</v>
      </c>
      <c r="F1442" s="425"/>
      <c r="G1442" s="187" t="s">
        <v>17</v>
      </c>
      <c r="H1442" s="188">
        <v>1</v>
      </c>
      <c r="I1442" s="189">
        <f>(M1442*$M$13)</f>
        <v>4.7472000000000003</v>
      </c>
      <c r="J1442" s="231">
        <f>TRUNC(I1442*H1442,2)</f>
        <v>4.74</v>
      </c>
      <c r="M1442">
        <v>5.16</v>
      </c>
    </row>
    <row r="1443" spans="1:13" ht="24" customHeight="1" x14ac:dyDescent="0.2">
      <c r="A1443" s="238" t="s">
        <v>2126</v>
      </c>
      <c r="B1443" s="191" t="s">
        <v>2156</v>
      </c>
      <c r="C1443" s="190" t="s">
        <v>15</v>
      </c>
      <c r="D1443" s="190" t="s">
        <v>2157</v>
      </c>
      <c r="E1443" s="426" t="s">
        <v>2129</v>
      </c>
      <c r="F1443" s="426"/>
      <c r="G1443" s="192" t="s">
        <v>39</v>
      </c>
      <c r="H1443" s="193">
        <v>0.4</v>
      </c>
      <c r="I1443" s="189">
        <f>(M1443*$M$13)</f>
        <v>11.8772</v>
      </c>
      <c r="J1443" s="219">
        <f>TRUNC(I1443*H1443,2)</f>
        <v>4.75</v>
      </c>
      <c r="M1443">
        <v>12.91</v>
      </c>
    </row>
    <row r="1444" spans="1:13" x14ac:dyDescent="0.2">
      <c r="A1444" s="239"/>
      <c r="B1444" s="195"/>
      <c r="C1444" s="195"/>
      <c r="D1444" s="195"/>
      <c r="E1444" s="195" t="s">
        <v>3847</v>
      </c>
      <c r="F1444" s="196">
        <v>5.16</v>
      </c>
      <c r="G1444" s="195" t="s">
        <v>3848</v>
      </c>
      <c r="H1444" s="196">
        <v>0</v>
      </c>
      <c r="I1444" s="196">
        <v>5.16</v>
      </c>
      <c r="J1444" s="220"/>
      <c r="M1444">
        <v>5.16</v>
      </c>
    </row>
    <row r="1445" spans="1:13" ht="25.5" x14ac:dyDescent="0.2">
      <c r="A1445" s="239"/>
      <c r="B1445" s="195"/>
      <c r="C1445" s="195"/>
      <c r="D1445" s="195"/>
      <c r="E1445" s="195" t="s">
        <v>3849</v>
      </c>
      <c r="F1445" s="196">
        <v>0</v>
      </c>
      <c r="G1445" s="195"/>
      <c r="H1445" s="195" t="s">
        <v>3850</v>
      </c>
      <c r="I1445" s="196">
        <v>5.16</v>
      </c>
      <c r="J1445" s="220"/>
      <c r="M1445">
        <v>5.16</v>
      </c>
    </row>
    <row r="1446" spans="1:13" ht="30" customHeight="1" x14ac:dyDescent="0.2">
      <c r="A1446" s="240"/>
      <c r="B1446" s="197"/>
      <c r="C1446" s="197"/>
      <c r="D1446" s="197"/>
      <c r="E1446" s="197"/>
      <c r="F1446" s="197"/>
      <c r="G1446" s="197" t="s">
        <v>3851</v>
      </c>
      <c r="H1446" s="198">
        <v>427.29</v>
      </c>
      <c r="I1446" s="199">
        <v>2204.81</v>
      </c>
      <c r="J1446" s="220"/>
      <c r="M1446">
        <v>2204.81</v>
      </c>
    </row>
    <row r="1447" spans="1:13" ht="0.95" customHeight="1" x14ac:dyDescent="0.2">
      <c r="A1447" s="237"/>
      <c r="B1447" s="185"/>
      <c r="C1447" s="185"/>
      <c r="D1447" s="185"/>
      <c r="E1447" s="185"/>
      <c r="F1447" s="185"/>
      <c r="G1447" s="185"/>
      <c r="H1447" s="185"/>
      <c r="I1447" s="185"/>
      <c r="J1447" s="220"/>
    </row>
    <row r="1448" spans="1:13" ht="24" customHeight="1" x14ac:dyDescent="0.2">
      <c r="A1448" s="243" t="s">
        <v>418</v>
      </c>
      <c r="B1448" s="28"/>
      <c r="C1448" s="28"/>
      <c r="D1448" s="27" t="s">
        <v>419</v>
      </c>
      <c r="E1448" s="28"/>
      <c r="F1448" s="429"/>
      <c r="G1448" s="429"/>
      <c r="H1448" s="28"/>
      <c r="I1448" s="28"/>
      <c r="J1448" s="211"/>
    </row>
    <row r="1449" spans="1:13" ht="18" customHeight="1" x14ac:dyDescent="0.2">
      <c r="A1449" s="236" t="s">
        <v>420</v>
      </c>
      <c r="B1449" s="183" t="s">
        <v>2</v>
      </c>
      <c r="C1449" s="182" t="s">
        <v>3</v>
      </c>
      <c r="D1449" s="182" t="s">
        <v>4</v>
      </c>
      <c r="E1449" s="419" t="s">
        <v>2100</v>
      </c>
      <c r="F1449" s="419"/>
      <c r="G1449" s="184" t="s">
        <v>5</v>
      </c>
      <c r="H1449" s="183" t="s">
        <v>6</v>
      </c>
      <c r="I1449" s="183" t="s">
        <v>7</v>
      </c>
      <c r="J1449" s="218" t="s">
        <v>8</v>
      </c>
      <c r="K1449" s="229">
        <f>J1451+J1452</f>
        <v>34.47</v>
      </c>
      <c r="L1449" s="229">
        <v>0</v>
      </c>
      <c r="M1449" t="s">
        <v>7</v>
      </c>
    </row>
    <row r="1450" spans="1:13" ht="26.1" customHeight="1" x14ac:dyDescent="0.2">
      <c r="A1450" s="237" t="s">
        <v>2125</v>
      </c>
      <c r="B1450" s="186" t="s">
        <v>140</v>
      </c>
      <c r="C1450" s="185" t="s">
        <v>15</v>
      </c>
      <c r="D1450" s="185" t="s">
        <v>261</v>
      </c>
      <c r="E1450" s="425">
        <v>2</v>
      </c>
      <c r="F1450" s="425"/>
      <c r="G1450" s="187" t="s">
        <v>50</v>
      </c>
      <c r="H1450" s="188">
        <v>1</v>
      </c>
      <c r="I1450" s="189">
        <f>(M1450*$M$13)</f>
        <v>34.4724</v>
      </c>
      <c r="J1450" s="231">
        <f>TRUNC(I1450*H1450,2)</f>
        <v>34.47</v>
      </c>
      <c r="M1450">
        <v>37.47</v>
      </c>
    </row>
    <row r="1451" spans="1:13" ht="24" customHeight="1" x14ac:dyDescent="0.2">
      <c r="A1451" s="238" t="s">
        <v>2126</v>
      </c>
      <c r="B1451" s="191" t="s">
        <v>2152</v>
      </c>
      <c r="C1451" s="190" t="s">
        <v>15</v>
      </c>
      <c r="D1451" s="190" t="s">
        <v>2153</v>
      </c>
      <c r="E1451" s="426" t="s">
        <v>2129</v>
      </c>
      <c r="F1451" s="426"/>
      <c r="G1451" s="192" t="s">
        <v>39</v>
      </c>
      <c r="H1451" s="193">
        <v>0.25</v>
      </c>
      <c r="I1451" s="189">
        <f>(M1451*$M$13)</f>
        <v>19.136000000000003</v>
      </c>
      <c r="J1451" s="219">
        <f>TRUNC(I1451*H1451,2)</f>
        <v>4.78</v>
      </c>
      <c r="M1451">
        <v>20.8</v>
      </c>
    </row>
    <row r="1452" spans="1:13" ht="24" customHeight="1" x14ac:dyDescent="0.2">
      <c r="A1452" s="238" t="s">
        <v>2126</v>
      </c>
      <c r="B1452" s="191" t="s">
        <v>2156</v>
      </c>
      <c r="C1452" s="190" t="s">
        <v>15</v>
      </c>
      <c r="D1452" s="190" t="s">
        <v>2157</v>
      </c>
      <c r="E1452" s="426" t="s">
        <v>2129</v>
      </c>
      <c r="F1452" s="426"/>
      <c r="G1452" s="192" t="s">
        <v>39</v>
      </c>
      <c r="H1452" s="193">
        <v>2.5</v>
      </c>
      <c r="I1452" s="189">
        <f>(M1452*$M$13)</f>
        <v>11.8772</v>
      </c>
      <c r="J1452" s="219">
        <f>TRUNC(I1452*H1452,2)</f>
        <v>29.69</v>
      </c>
      <c r="M1452">
        <v>12.91</v>
      </c>
    </row>
    <row r="1453" spans="1:13" x14ac:dyDescent="0.2">
      <c r="A1453" s="239"/>
      <c r="B1453" s="195"/>
      <c r="C1453" s="195"/>
      <c r="D1453" s="195"/>
      <c r="E1453" s="195" t="s">
        <v>3847</v>
      </c>
      <c r="F1453" s="196">
        <v>37.47</v>
      </c>
      <c r="G1453" s="195" t="s">
        <v>3848</v>
      </c>
      <c r="H1453" s="196">
        <v>0</v>
      </c>
      <c r="I1453" s="196">
        <v>37.47</v>
      </c>
      <c r="J1453" s="220"/>
      <c r="M1453">
        <v>37.47</v>
      </c>
    </row>
    <row r="1454" spans="1:13" ht="25.5" x14ac:dyDescent="0.2">
      <c r="A1454" s="239"/>
      <c r="B1454" s="195"/>
      <c r="C1454" s="195"/>
      <c r="D1454" s="195"/>
      <c r="E1454" s="195" t="s">
        <v>3849</v>
      </c>
      <c r="F1454" s="196">
        <v>0</v>
      </c>
      <c r="G1454" s="195"/>
      <c r="H1454" s="195" t="s">
        <v>3850</v>
      </c>
      <c r="I1454" s="196">
        <v>37.47</v>
      </c>
      <c r="J1454" s="220"/>
      <c r="M1454">
        <v>37.47</v>
      </c>
    </row>
    <row r="1455" spans="1:13" ht="30" customHeight="1" x14ac:dyDescent="0.2">
      <c r="A1455" s="240"/>
      <c r="B1455" s="197"/>
      <c r="C1455" s="197"/>
      <c r="D1455" s="197"/>
      <c r="E1455" s="197"/>
      <c r="F1455" s="197"/>
      <c r="G1455" s="197" t="s">
        <v>3851</v>
      </c>
      <c r="H1455" s="198">
        <v>14.22</v>
      </c>
      <c r="I1455" s="199">
        <v>532.82000000000005</v>
      </c>
      <c r="J1455" s="220"/>
      <c r="M1455">
        <v>532.82000000000005</v>
      </c>
    </row>
    <row r="1456" spans="1:13" ht="0.95" customHeight="1" x14ac:dyDescent="0.2">
      <c r="A1456" s="237"/>
      <c r="B1456" s="185"/>
      <c r="C1456" s="185"/>
      <c r="D1456" s="185"/>
      <c r="E1456" s="185"/>
      <c r="F1456" s="185"/>
      <c r="G1456" s="185"/>
      <c r="H1456" s="185"/>
      <c r="I1456" s="185"/>
      <c r="J1456" s="220"/>
    </row>
    <row r="1457" spans="1:13" ht="18" customHeight="1" x14ac:dyDescent="0.2">
      <c r="A1457" s="236" t="s">
        <v>421</v>
      </c>
      <c r="B1457" s="183" t="s">
        <v>2</v>
      </c>
      <c r="C1457" s="182" t="s">
        <v>3</v>
      </c>
      <c r="D1457" s="182" t="s">
        <v>4</v>
      </c>
      <c r="E1457" s="419" t="s">
        <v>2100</v>
      </c>
      <c r="F1457" s="419"/>
      <c r="G1457" s="184" t="s">
        <v>5</v>
      </c>
      <c r="H1457" s="183" t="s">
        <v>6</v>
      </c>
      <c r="I1457" s="183" t="s">
        <v>7</v>
      </c>
      <c r="J1457" s="218" t="s">
        <v>8</v>
      </c>
      <c r="K1457" s="229">
        <v>0</v>
      </c>
      <c r="L1457" s="229">
        <f>J1459</f>
        <v>27.78</v>
      </c>
      <c r="M1457" t="s">
        <v>7</v>
      </c>
    </row>
    <row r="1458" spans="1:13" ht="26.1" customHeight="1" x14ac:dyDescent="0.2">
      <c r="A1458" s="237" t="s">
        <v>2125</v>
      </c>
      <c r="B1458" s="186" t="s">
        <v>178</v>
      </c>
      <c r="C1458" s="185" t="s">
        <v>167</v>
      </c>
      <c r="D1458" s="185" t="s">
        <v>362</v>
      </c>
      <c r="E1458" s="425" t="s">
        <v>2106</v>
      </c>
      <c r="F1458" s="425"/>
      <c r="G1458" s="187" t="s">
        <v>180</v>
      </c>
      <c r="H1458" s="188">
        <v>1</v>
      </c>
      <c r="I1458" s="189">
        <f>(M1458*$M$13)</f>
        <v>27.783999999999999</v>
      </c>
      <c r="J1458" s="231">
        <f>TRUNC(I1458*H1458,2)</f>
        <v>27.78</v>
      </c>
      <c r="M1458">
        <v>30.2</v>
      </c>
    </row>
    <row r="1459" spans="1:13" ht="24" customHeight="1" x14ac:dyDescent="0.2">
      <c r="A1459" s="241" t="s">
        <v>2395</v>
      </c>
      <c r="B1459" s="201" t="s">
        <v>2450</v>
      </c>
      <c r="C1459" s="200" t="s">
        <v>5335</v>
      </c>
      <c r="D1459" s="200" t="s">
        <v>2451</v>
      </c>
      <c r="E1459" s="427">
        <v>4.09</v>
      </c>
      <c r="F1459" s="427"/>
      <c r="G1459" s="202" t="s">
        <v>17</v>
      </c>
      <c r="H1459" s="203">
        <v>1</v>
      </c>
      <c r="I1459" s="189">
        <f>(M1459*$M$13)</f>
        <v>27.783999999999999</v>
      </c>
      <c r="J1459" s="219">
        <f>TRUNC(I1459*H1459,2)</f>
        <v>27.78</v>
      </c>
      <c r="M1459">
        <v>30.2</v>
      </c>
    </row>
    <row r="1460" spans="1:13" x14ac:dyDescent="0.2">
      <c r="A1460" s="239"/>
      <c r="B1460" s="195"/>
      <c r="C1460" s="195"/>
      <c r="D1460" s="195"/>
      <c r="E1460" s="195" t="s">
        <v>3847</v>
      </c>
      <c r="F1460" s="196">
        <v>30.2</v>
      </c>
      <c r="G1460" s="195" t="s">
        <v>3848</v>
      </c>
      <c r="H1460" s="196">
        <v>0</v>
      </c>
      <c r="I1460" s="196">
        <v>30.2</v>
      </c>
      <c r="J1460" s="220"/>
      <c r="M1460">
        <v>30.2</v>
      </c>
    </row>
    <row r="1461" spans="1:13" ht="25.5" x14ac:dyDescent="0.2">
      <c r="A1461" s="239"/>
      <c r="B1461" s="195"/>
      <c r="C1461" s="195"/>
      <c r="D1461" s="195"/>
      <c r="E1461" s="195" t="s">
        <v>3849</v>
      </c>
      <c r="F1461" s="196">
        <v>0</v>
      </c>
      <c r="G1461" s="195"/>
      <c r="H1461" s="195" t="s">
        <v>3850</v>
      </c>
      <c r="I1461" s="196">
        <v>30.2</v>
      </c>
      <c r="J1461" s="220"/>
      <c r="M1461">
        <v>30.2</v>
      </c>
    </row>
    <row r="1462" spans="1:13" ht="30" customHeight="1" x14ac:dyDescent="0.2">
      <c r="A1462" s="240"/>
      <c r="B1462" s="197"/>
      <c r="C1462" s="197"/>
      <c r="D1462" s="197"/>
      <c r="E1462" s="197"/>
      <c r="F1462" s="197"/>
      <c r="G1462" s="197" t="s">
        <v>3851</v>
      </c>
      <c r="H1462" s="198">
        <v>28.2</v>
      </c>
      <c r="I1462" s="199">
        <v>851.64</v>
      </c>
      <c r="J1462" s="220"/>
      <c r="M1462">
        <v>851.64</v>
      </c>
    </row>
    <row r="1463" spans="1:13" ht="0.95" customHeight="1" x14ac:dyDescent="0.2">
      <c r="A1463" s="237"/>
      <c r="B1463" s="185"/>
      <c r="C1463" s="185"/>
      <c r="D1463" s="185"/>
      <c r="E1463" s="185"/>
      <c r="F1463" s="185"/>
      <c r="G1463" s="185"/>
      <c r="H1463" s="185"/>
      <c r="I1463" s="185"/>
      <c r="J1463" s="220"/>
    </row>
    <row r="1464" spans="1:13" ht="18" customHeight="1" x14ac:dyDescent="0.2">
      <c r="A1464" s="236" t="s">
        <v>422</v>
      </c>
      <c r="B1464" s="183" t="s">
        <v>2</v>
      </c>
      <c r="C1464" s="182" t="s">
        <v>3</v>
      </c>
      <c r="D1464" s="182" t="s">
        <v>4</v>
      </c>
      <c r="E1464" s="419" t="s">
        <v>2100</v>
      </c>
      <c r="F1464" s="419"/>
      <c r="G1464" s="184" t="s">
        <v>5</v>
      </c>
      <c r="H1464" s="183" t="s">
        <v>6</v>
      </c>
      <c r="I1464" s="183" t="s">
        <v>7</v>
      </c>
      <c r="J1464" s="218" t="s">
        <v>8</v>
      </c>
      <c r="K1464" s="229">
        <f>J1466+J1467</f>
        <v>4.75</v>
      </c>
      <c r="L1464" s="229">
        <v>0</v>
      </c>
      <c r="M1464" t="s">
        <v>7</v>
      </c>
    </row>
    <row r="1465" spans="1:13" ht="24" customHeight="1" x14ac:dyDescent="0.2">
      <c r="A1465" s="237" t="s">
        <v>2125</v>
      </c>
      <c r="B1465" s="186" t="s">
        <v>265</v>
      </c>
      <c r="C1465" s="185" t="s">
        <v>15</v>
      </c>
      <c r="D1465" s="185" t="s">
        <v>266</v>
      </c>
      <c r="E1465" s="425">
        <v>26</v>
      </c>
      <c r="F1465" s="425"/>
      <c r="G1465" s="187" t="s">
        <v>17</v>
      </c>
      <c r="H1465" s="188">
        <v>1</v>
      </c>
      <c r="I1465" s="189">
        <f>(M1465*$M$13)</f>
        <v>4.7472000000000003</v>
      </c>
      <c r="J1465" s="231">
        <f>TRUNC(I1465*H1465,2)</f>
        <v>4.74</v>
      </c>
      <c r="M1465">
        <v>5.16</v>
      </c>
    </row>
    <row r="1466" spans="1:13" ht="24" customHeight="1" x14ac:dyDescent="0.2">
      <c r="A1466" s="238" t="s">
        <v>2126</v>
      </c>
      <c r="B1466" s="191" t="s">
        <v>2156</v>
      </c>
      <c r="C1466" s="190" t="s">
        <v>15</v>
      </c>
      <c r="D1466" s="190" t="s">
        <v>2157</v>
      </c>
      <c r="E1466" s="426" t="s">
        <v>2129</v>
      </c>
      <c r="F1466" s="426"/>
      <c r="G1466" s="192" t="s">
        <v>39</v>
      </c>
      <c r="H1466" s="193">
        <v>0.4</v>
      </c>
      <c r="I1466" s="189">
        <f>(M1466*$M$13)</f>
        <v>11.8772</v>
      </c>
      <c r="J1466" s="219">
        <f>TRUNC(I1466*H1466,2)</f>
        <v>4.75</v>
      </c>
      <c r="M1466">
        <v>12.91</v>
      </c>
    </row>
    <row r="1467" spans="1:13" x14ac:dyDescent="0.2">
      <c r="A1467" s="239"/>
      <c r="B1467" s="195"/>
      <c r="C1467" s="195"/>
      <c r="D1467" s="195"/>
      <c r="E1467" s="195" t="s">
        <v>3847</v>
      </c>
      <c r="F1467" s="196">
        <v>5.16</v>
      </c>
      <c r="G1467" s="195" t="s">
        <v>3848</v>
      </c>
      <c r="H1467" s="196">
        <v>0</v>
      </c>
      <c r="I1467" s="196">
        <v>5.16</v>
      </c>
      <c r="J1467" s="220"/>
      <c r="M1467">
        <v>5.16</v>
      </c>
    </row>
    <row r="1468" spans="1:13" ht="25.5" x14ac:dyDescent="0.2">
      <c r="A1468" s="239"/>
      <c r="B1468" s="195"/>
      <c r="C1468" s="195"/>
      <c r="D1468" s="195"/>
      <c r="E1468" s="195" t="s">
        <v>3849</v>
      </c>
      <c r="F1468" s="196">
        <v>0</v>
      </c>
      <c r="G1468" s="195"/>
      <c r="H1468" s="195" t="s">
        <v>3850</v>
      </c>
      <c r="I1468" s="196">
        <v>5.16</v>
      </c>
      <c r="J1468" s="220"/>
      <c r="M1468">
        <v>5.16</v>
      </c>
    </row>
    <row r="1469" spans="1:13" ht="30" customHeight="1" x14ac:dyDescent="0.2">
      <c r="A1469" s="240"/>
      <c r="B1469" s="197"/>
      <c r="C1469" s="197"/>
      <c r="D1469" s="197"/>
      <c r="E1469" s="197"/>
      <c r="F1469" s="197"/>
      <c r="G1469" s="197" t="s">
        <v>3851</v>
      </c>
      <c r="H1469" s="198">
        <v>345.84</v>
      </c>
      <c r="I1469" s="199">
        <v>1784.53</v>
      </c>
      <c r="J1469" s="220"/>
      <c r="M1469">
        <v>1784.53</v>
      </c>
    </row>
    <row r="1470" spans="1:13" ht="0.95" customHeight="1" x14ac:dyDescent="0.2">
      <c r="A1470" s="237"/>
      <c r="B1470" s="185"/>
      <c r="C1470" s="185"/>
      <c r="D1470" s="185"/>
      <c r="E1470" s="185"/>
      <c r="F1470" s="185"/>
      <c r="G1470" s="185"/>
      <c r="H1470" s="185"/>
      <c r="I1470" s="185"/>
      <c r="J1470" s="220"/>
    </row>
    <row r="1471" spans="1:13" ht="24" customHeight="1" x14ac:dyDescent="0.2">
      <c r="A1471" s="242" t="s">
        <v>423</v>
      </c>
      <c r="B1471" s="24"/>
      <c r="C1471" s="24"/>
      <c r="D1471" s="23" t="s">
        <v>424</v>
      </c>
      <c r="E1471" s="24"/>
      <c r="F1471" s="428"/>
      <c r="G1471" s="428"/>
      <c r="H1471" s="24"/>
      <c r="I1471" s="24"/>
      <c r="J1471" s="210"/>
    </row>
    <row r="1472" spans="1:13" ht="18" customHeight="1" x14ac:dyDescent="0.2">
      <c r="A1472" s="236" t="s">
        <v>425</v>
      </c>
      <c r="B1472" s="183" t="s">
        <v>2</v>
      </c>
      <c r="C1472" s="182" t="s">
        <v>3</v>
      </c>
      <c r="D1472" s="182" t="s">
        <v>4</v>
      </c>
      <c r="E1472" s="419" t="s">
        <v>2100</v>
      </c>
      <c r="F1472" s="419"/>
      <c r="G1472" s="184" t="s">
        <v>5</v>
      </c>
      <c r="H1472" s="183" t="s">
        <v>6</v>
      </c>
      <c r="I1472" s="183" t="s">
        <v>7</v>
      </c>
      <c r="J1472" s="218" t="s">
        <v>8</v>
      </c>
      <c r="K1472" s="229">
        <f>J1474+J1475</f>
        <v>4.75</v>
      </c>
      <c r="L1472" s="229">
        <v>0</v>
      </c>
      <c r="M1472" t="s">
        <v>7</v>
      </c>
    </row>
    <row r="1473" spans="1:13" ht="24" customHeight="1" x14ac:dyDescent="0.2">
      <c r="A1473" s="237" t="s">
        <v>2125</v>
      </c>
      <c r="B1473" s="186" t="s">
        <v>265</v>
      </c>
      <c r="C1473" s="185" t="s">
        <v>15</v>
      </c>
      <c r="D1473" s="185" t="s">
        <v>266</v>
      </c>
      <c r="E1473" s="425">
        <v>26</v>
      </c>
      <c r="F1473" s="425"/>
      <c r="G1473" s="187" t="s">
        <v>17</v>
      </c>
      <c r="H1473" s="188">
        <v>1</v>
      </c>
      <c r="I1473" s="189">
        <f>(M1473*$M$13)</f>
        <v>4.7472000000000003</v>
      </c>
      <c r="J1473" s="231">
        <f>TRUNC(I1473*H1473,2)</f>
        <v>4.74</v>
      </c>
      <c r="M1473">
        <v>5.16</v>
      </c>
    </row>
    <row r="1474" spans="1:13" ht="24" customHeight="1" x14ac:dyDescent="0.2">
      <c r="A1474" s="238" t="s">
        <v>2126</v>
      </c>
      <c r="B1474" s="191" t="s">
        <v>2156</v>
      </c>
      <c r="C1474" s="190" t="s">
        <v>15</v>
      </c>
      <c r="D1474" s="190" t="s">
        <v>2157</v>
      </c>
      <c r="E1474" s="426" t="s">
        <v>2129</v>
      </c>
      <c r="F1474" s="426"/>
      <c r="G1474" s="192" t="s">
        <v>39</v>
      </c>
      <c r="H1474" s="193">
        <v>0.4</v>
      </c>
      <c r="I1474" s="189">
        <f>(M1474*$M$13)</f>
        <v>11.8772</v>
      </c>
      <c r="J1474" s="219">
        <f>TRUNC(I1474*H1474,2)</f>
        <v>4.75</v>
      </c>
      <c r="M1474">
        <v>12.91</v>
      </c>
    </row>
    <row r="1475" spans="1:13" x14ac:dyDescent="0.2">
      <c r="A1475" s="239"/>
      <c r="B1475" s="195"/>
      <c r="C1475" s="195"/>
      <c r="D1475" s="195"/>
      <c r="E1475" s="195" t="s">
        <v>3847</v>
      </c>
      <c r="F1475" s="196">
        <v>5.16</v>
      </c>
      <c r="G1475" s="195" t="s">
        <v>3848</v>
      </c>
      <c r="H1475" s="196">
        <v>0</v>
      </c>
      <c r="I1475" s="196">
        <v>5.16</v>
      </c>
      <c r="J1475" s="220"/>
      <c r="M1475">
        <v>5.16</v>
      </c>
    </row>
    <row r="1476" spans="1:13" ht="25.5" x14ac:dyDescent="0.2">
      <c r="A1476" s="239"/>
      <c r="B1476" s="195"/>
      <c r="C1476" s="195"/>
      <c r="D1476" s="195"/>
      <c r="E1476" s="195" t="s">
        <v>3849</v>
      </c>
      <c r="F1476" s="196">
        <v>0</v>
      </c>
      <c r="G1476" s="195"/>
      <c r="H1476" s="195" t="s">
        <v>3850</v>
      </c>
      <c r="I1476" s="196">
        <v>5.16</v>
      </c>
      <c r="J1476" s="220"/>
      <c r="M1476">
        <v>5.16</v>
      </c>
    </row>
    <row r="1477" spans="1:13" ht="30" customHeight="1" x14ac:dyDescent="0.2">
      <c r="A1477" s="240"/>
      <c r="B1477" s="197"/>
      <c r="C1477" s="197"/>
      <c r="D1477" s="197"/>
      <c r="E1477" s="197"/>
      <c r="F1477" s="197"/>
      <c r="G1477" s="197" t="s">
        <v>3851</v>
      </c>
      <c r="H1477" s="198">
        <v>150.97999999999999</v>
      </c>
      <c r="I1477" s="199">
        <v>779.05</v>
      </c>
      <c r="J1477" s="220"/>
      <c r="M1477">
        <v>779.05</v>
      </c>
    </row>
    <row r="1478" spans="1:13" ht="0.95" customHeight="1" x14ac:dyDescent="0.2">
      <c r="A1478" s="237"/>
      <c r="B1478" s="185"/>
      <c r="C1478" s="185"/>
      <c r="D1478" s="185"/>
      <c r="E1478" s="185"/>
      <c r="F1478" s="185"/>
      <c r="G1478" s="185"/>
      <c r="H1478" s="185"/>
      <c r="I1478" s="185"/>
      <c r="J1478" s="220"/>
    </row>
    <row r="1479" spans="1:13" ht="24" customHeight="1" x14ac:dyDescent="0.2">
      <c r="A1479" s="242" t="s">
        <v>426</v>
      </c>
      <c r="B1479" s="24"/>
      <c r="C1479" s="24"/>
      <c r="D1479" s="23" t="s">
        <v>171</v>
      </c>
      <c r="E1479" s="24"/>
      <c r="F1479" s="428"/>
      <c r="G1479" s="428"/>
      <c r="H1479" s="24"/>
      <c r="I1479" s="24"/>
      <c r="J1479" s="210"/>
    </row>
    <row r="1480" spans="1:13" ht="18" customHeight="1" x14ac:dyDescent="0.2">
      <c r="A1480" s="236" t="s">
        <v>427</v>
      </c>
      <c r="B1480" s="183" t="s">
        <v>2</v>
      </c>
      <c r="C1480" s="182" t="s">
        <v>3</v>
      </c>
      <c r="D1480" s="182" t="s">
        <v>4</v>
      </c>
      <c r="E1480" s="419" t="s">
        <v>2100</v>
      </c>
      <c r="F1480" s="419"/>
      <c r="G1480" s="184" t="s">
        <v>5</v>
      </c>
      <c r="H1480" s="183" t="s">
        <v>6</v>
      </c>
      <c r="I1480" s="183" t="s">
        <v>7</v>
      </c>
      <c r="J1480" s="218" t="s">
        <v>8</v>
      </c>
      <c r="K1480" s="229">
        <f>J1482+J1483</f>
        <v>14.47</v>
      </c>
      <c r="L1480" s="229">
        <v>0</v>
      </c>
      <c r="M1480" t="s">
        <v>7</v>
      </c>
    </row>
    <row r="1481" spans="1:13" ht="39" customHeight="1" x14ac:dyDescent="0.2">
      <c r="A1481" s="237" t="s">
        <v>2125</v>
      </c>
      <c r="B1481" s="186" t="s">
        <v>173</v>
      </c>
      <c r="C1481" s="185" t="s">
        <v>15</v>
      </c>
      <c r="D1481" s="185" t="s">
        <v>296</v>
      </c>
      <c r="E1481" s="425">
        <v>2</v>
      </c>
      <c r="F1481" s="425"/>
      <c r="G1481" s="187" t="s">
        <v>17</v>
      </c>
      <c r="H1481" s="188">
        <v>1</v>
      </c>
      <c r="I1481" s="189">
        <f>(M1481*$M$13)</f>
        <v>14.4716</v>
      </c>
      <c r="J1481" s="231">
        <f>TRUNC(I1481*H1481,2)</f>
        <v>14.47</v>
      </c>
      <c r="M1481">
        <v>15.73</v>
      </c>
    </row>
    <row r="1482" spans="1:13" ht="24" customHeight="1" x14ac:dyDescent="0.2">
      <c r="A1482" s="238" t="s">
        <v>2126</v>
      </c>
      <c r="B1482" s="191" t="s">
        <v>2152</v>
      </c>
      <c r="C1482" s="190" t="s">
        <v>15</v>
      </c>
      <c r="D1482" s="190" t="s">
        <v>2153</v>
      </c>
      <c r="E1482" s="426" t="s">
        <v>2129</v>
      </c>
      <c r="F1482" s="426"/>
      <c r="G1482" s="192" t="s">
        <v>39</v>
      </c>
      <c r="H1482" s="193">
        <v>0.105</v>
      </c>
      <c r="I1482" s="189">
        <f>(M1482*$M$13)</f>
        <v>19.136000000000003</v>
      </c>
      <c r="J1482" s="219">
        <f>TRUNC(I1482*H1482,2)</f>
        <v>2</v>
      </c>
      <c r="M1482">
        <v>20.8</v>
      </c>
    </row>
    <row r="1483" spans="1:13" ht="24" customHeight="1" x14ac:dyDescent="0.2">
      <c r="A1483" s="238" t="s">
        <v>2126</v>
      </c>
      <c r="B1483" s="191" t="s">
        <v>2156</v>
      </c>
      <c r="C1483" s="190" t="s">
        <v>15</v>
      </c>
      <c r="D1483" s="190" t="s">
        <v>2157</v>
      </c>
      <c r="E1483" s="426" t="s">
        <v>2129</v>
      </c>
      <c r="F1483" s="426"/>
      <c r="G1483" s="192" t="s">
        <v>39</v>
      </c>
      <c r="H1483" s="193">
        <v>1.05</v>
      </c>
      <c r="I1483" s="189">
        <f>(M1483*$M$13)</f>
        <v>11.8772</v>
      </c>
      <c r="J1483" s="219">
        <f>TRUNC(I1483*H1483,2)</f>
        <v>12.47</v>
      </c>
      <c r="M1483">
        <v>12.91</v>
      </c>
    </row>
    <row r="1484" spans="1:13" x14ac:dyDescent="0.2">
      <c r="A1484" s="239"/>
      <c r="B1484" s="195"/>
      <c r="C1484" s="195"/>
      <c r="D1484" s="195"/>
      <c r="E1484" s="195" t="s">
        <v>3847</v>
      </c>
      <c r="F1484" s="196">
        <v>15.73</v>
      </c>
      <c r="G1484" s="195" t="s">
        <v>3848</v>
      </c>
      <c r="H1484" s="196">
        <v>0</v>
      </c>
      <c r="I1484" s="196">
        <v>15.73</v>
      </c>
      <c r="J1484" s="220"/>
      <c r="M1484">
        <v>15.73</v>
      </c>
    </row>
    <row r="1485" spans="1:13" ht="25.5" x14ac:dyDescent="0.2">
      <c r="A1485" s="239"/>
      <c r="B1485" s="195"/>
      <c r="C1485" s="195"/>
      <c r="D1485" s="195"/>
      <c r="E1485" s="195" t="s">
        <v>3849</v>
      </c>
      <c r="F1485" s="196">
        <v>0</v>
      </c>
      <c r="G1485" s="195"/>
      <c r="H1485" s="195" t="s">
        <v>3850</v>
      </c>
      <c r="I1485" s="196">
        <v>15.73</v>
      </c>
      <c r="J1485" s="220"/>
      <c r="M1485">
        <v>15.73</v>
      </c>
    </row>
    <row r="1486" spans="1:13" ht="30" customHeight="1" x14ac:dyDescent="0.2">
      <c r="A1486" s="240"/>
      <c r="B1486" s="197"/>
      <c r="C1486" s="197"/>
      <c r="D1486" s="197"/>
      <c r="E1486" s="197"/>
      <c r="F1486" s="197"/>
      <c r="G1486" s="197" t="s">
        <v>3851</v>
      </c>
      <c r="H1486" s="198">
        <v>99.93</v>
      </c>
      <c r="I1486" s="199">
        <v>1571.89</v>
      </c>
      <c r="J1486" s="220"/>
      <c r="M1486">
        <v>1571.89</v>
      </c>
    </row>
    <row r="1487" spans="1:13" ht="0.95" customHeight="1" x14ac:dyDescent="0.2">
      <c r="A1487" s="237"/>
      <c r="B1487" s="185"/>
      <c r="C1487" s="185"/>
      <c r="D1487" s="185"/>
      <c r="E1487" s="185"/>
      <c r="F1487" s="185"/>
      <c r="G1487" s="185"/>
      <c r="H1487" s="185"/>
      <c r="I1487" s="185"/>
      <c r="J1487" s="220"/>
    </row>
    <row r="1488" spans="1:13" ht="18" customHeight="1" x14ac:dyDescent="0.2">
      <c r="A1488" s="236" t="s">
        <v>428</v>
      </c>
      <c r="B1488" s="183" t="s">
        <v>2</v>
      </c>
      <c r="C1488" s="182" t="s">
        <v>3</v>
      </c>
      <c r="D1488" s="182" t="s">
        <v>4</v>
      </c>
      <c r="E1488" s="419" t="s">
        <v>2100</v>
      </c>
      <c r="F1488" s="419"/>
      <c r="G1488" s="184" t="s">
        <v>5</v>
      </c>
      <c r="H1488" s="183" t="s">
        <v>6</v>
      </c>
      <c r="I1488" s="183" t="s">
        <v>7</v>
      </c>
      <c r="J1488" s="218" t="s">
        <v>8</v>
      </c>
      <c r="K1488" s="229">
        <f>J1490+J1491</f>
        <v>143.41999999999999</v>
      </c>
      <c r="L1488" s="229">
        <v>0</v>
      </c>
      <c r="M1488" t="s">
        <v>7</v>
      </c>
    </row>
    <row r="1489" spans="1:13" ht="26.1" customHeight="1" x14ac:dyDescent="0.2">
      <c r="A1489" s="237" t="s">
        <v>2125</v>
      </c>
      <c r="B1489" s="186" t="s">
        <v>293</v>
      </c>
      <c r="C1489" s="185" t="s">
        <v>15</v>
      </c>
      <c r="D1489" s="185" t="s">
        <v>429</v>
      </c>
      <c r="E1489" s="425">
        <v>2</v>
      </c>
      <c r="F1489" s="425"/>
      <c r="G1489" s="187" t="s">
        <v>50</v>
      </c>
      <c r="H1489" s="188">
        <v>1</v>
      </c>
      <c r="I1489" s="189">
        <f>(M1489*$M$13)</f>
        <v>143.4188</v>
      </c>
      <c r="J1489" s="231">
        <f>TRUNC(I1489*H1489,2)</f>
        <v>143.41</v>
      </c>
      <c r="M1489">
        <v>155.88999999999999</v>
      </c>
    </row>
    <row r="1490" spans="1:13" ht="24" customHeight="1" x14ac:dyDescent="0.2">
      <c r="A1490" s="238" t="s">
        <v>2126</v>
      </c>
      <c r="B1490" s="191" t="s">
        <v>2152</v>
      </c>
      <c r="C1490" s="190" t="s">
        <v>15</v>
      </c>
      <c r="D1490" s="190" t="s">
        <v>2153</v>
      </c>
      <c r="E1490" s="426" t="s">
        <v>2129</v>
      </c>
      <c r="F1490" s="426"/>
      <c r="G1490" s="192" t="s">
        <v>39</v>
      </c>
      <c r="H1490" s="193">
        <v>1.04</v>
      </c>
      <c r="I1490" s="189">
        <f>(M1490*$M$13)</f>
        <v>19.136000000000003</v>
      </c>
      <c r="J1490" s="219">
        <f>TRUNC(I1490*H1490,2)</f>
        <v>19.899999999999999</v>
      </c>
      <c r="M1490">
        <v>20.8</v>
      </c>
    </row>
    <row r="1491" spans="1:13" ht="24" customHeight="1" x14ac:dyDescent="0.2">
      <c r="A1491" s="238" t="s">
        <v>2126</v>
      </c>
      <c r="B1491" s="191" t="s">
        <v>2156</v>
      </c>
      <c r="C1491" s="190" t="s">
        <v>15</v>
      </c>
      <c r="D1491" s="190" t="s">
        <v>2157</v>
      </c>
      <c r="E1491" s="426" t="s">
        <v>2129</v>
      </c>
      <c r="F1491" s="426"/>
      <c r="G1491" s="192" t="s">
        <v>39</v>
      </c>
      <c r="H1491" s="193">
        <v>10.4</v>
      </c>
      <c r="I1491" s="189">
        <f>(M1491*$M$13)</f>
        <v>11.8772</v>
      </c>
      <c r="J1491" s="219">
        <f>TRUNC(I1491*H1491,2)</f>
        <v>123.52</v>
      </c>
      <c r="M1491">
        <v>12.91</v>
      </c>
    </row>
    <row r="1492" spans="1:13" x14ac:dyDescent="0.2">
      <c r="A1492" s="239"/>
      <c r="B1492" s="195"/>
      <c r="C1492" s="195"/>
      <c r="D1492" s="195"/>
      <c r="E1492" s="195" t="s">
        <v>3847</v>
      </c>
      <c r="F1492" s="196">
        <v>155.88999999999999</v>
      </c>
      <c r="G1492" s="195" t="s">
        <v>3848</v>
      </c>
      <c r="H1492" s="196">
        <v>0</v>
      </c>
      <c r="I1492" s="196">
        <v>155.88999999999999</v>
      </c>
      <c r="J1492" s="220"/>
      <c r="M1492">
        <v>155.88999999999999</v>
      </c>
    </row>
    <row r="1493" spans="1:13" ht="25.5" x14ac:dyDescent="0.2">
      <c r="A1493" s="239"/>
      <c r="B1493" s="195"/>
      <c r="C1493" s="195"/>
      <c r="D1493" s="195"/>
      <c r="E1493" s="195" t="s">
        <v>3849</v>
      </c>
      <c r="F1493" s="196">
        <v>0</v>
      </c>
      <c r="G1493" s="195"/>
      <c r="H1493" s="195" t="s">
        <v>3850</v>
      </c>
      <c r="I1493" s="196">
        <v>155.88999999999999</v>
      </c>
      <c r="J1493" s="220"/>
      <c r="M1493">
        <v>155.88999999999999</v>
      </c>
    </row>
    <row r="1494" spans="1:13" ht="30" customHeight="1" x14ac:dyDescent="0.2">
      <c r="A1494" s="240"/>
      <c r="B1494" s="197"/>
      <c r="C1494" s="197"/>
      <c r="D1494" s="197"/>
      <c r="E1494" s="197"/>
      <c r="F1494" s="197"/>
      <c r="G1494" s="197" t="s">
        <v>3851</v>
      </c>
      <c r="H1494" s="198">
        <v>33.68</v>
      </c>
      <c r="I1494" s="199">
        <v>5250.37</v>
      </c>
      <c r="J1494" s="220"/>
      <c r="M1494">
        <v>5250.37</v>
      </c>
    </row>
    <row r="1495" spans="1:13" ht="0.95" customHeight="1" x14ac:dyDescent="0.2">
      <c r="A1495" s="237"/>
      <c r="B1495" s="185"/>
      <c r="C1495" s="185"/>
      <c r="D1495" s="185"/>
      <c r="E1495" s="185"/>
      <c r="F1495" s="185"/>
      <c r="G1495" s="185"/>
      <c r="H1495" s="185"/>
      <c r="I1495" s="185"/>
      <c r="J1495" s="220"/>
    </row>
    <row r="1496" spans="1:13" ht="24" customHeight="1" x14ac:dyDescent="0.2">
      <c r="A1496" s="242" t="s">
        <v>430</v>
      </c>
      <c r="B1496" s="24"/>
      <c r="C1496" s="24"/>
      <c r="D1496" s="23" t="s">
        <v>176</v>
      </c>
      <c r="E1496" s="24"/>
      <c r="F1496" s="428"/>
      <c r="G1496" s="428"/>
      <c r="H1496" s="24"/>
      <c r="I1496" s="24"/>
      <c r="J1496" s="210"/>
    </row>
    <row r="1497" spans="1:13" ht="18" customHeight="1" x14ac:dyDescent="0.2">
      <c r="A1497" s="236" t="s">
        <v>431</v>
      </c>
      <c r="B1497" s="183" t="s">
        <v>2</v>
      </c>
      <c r="C1497" s="182" t="s">
        <v>3</v>
      </c>
      <c r="D1497" s="182" t="s">
        <v>4</v>
      </c>
      <c r="E1497" s="419" t="s">
        <v>2100</v>
      </c>
      <c r="F1497" s="419"/>
      <c r="G1497" s="184" t="s">
        <v>5</v>
      </c>
      <c r="H1497" s="183" t="s">
        <v>6</v>
      </c>
      <c r="I1497" s="183" t="s">
        <v>7</v>
      </c>
      <c r="J1497" s="218" t="s">
        <v>8</v>
      </c>
      <c r="K1497" s="229">
        <f>J1499+J1500</f>
        <v>5.51</v>
      </c>
      <c r="L1497" s="229">
        <v>0</v>
      </c>
      <c r="M1497" t="s">
        <v>7</v>
      </c>
    </row>
    <row r="1498" spans="1:13" ht="26.1" customHeight="1" x14ac:dyDescent="0.2">
      <c r="A1498" s="237" t="s">
        <v>2125</v>
      </c>
      <c r="B1498" s="186" t="s">
        <v>432</v>
      </c>
      <c r="C1498" s="185" t="s">
        <v>15</v>
      </c>
      <c r="D1498" s="185" t="s">
        <v>433</v>
      </c>
      <c r="E1498" s="425">
        <v>2</v>
      </c>
      <c r="F1498" s="425"/>
      <c r="G1498" s="187" t="s">
        <v>17</v>
      </c>
      <c r="H1498" s="188">
        <v>1</v>
      </c>
      <c r="I1498" s="189">
        <f>(M1498*$M$13)</f>
        <v>5.5108000000000006</v>
      </c>
      <c r="J1498" s="231">
        <f>TRUNC(I1498*H1498,2)</f>
        <v>5.51</v>
      </c>
      <c r="M1498">
        <v>5.99</v>
      </c>
    </row>
    <row r="1499" spans="1:13" ht="24" customHeight="1" x14ac:dyDescent="0.2">
      <c r="A1499" s="238" t="s">
        <v>2126</v>
      </c>
      <c r="B1499" s="191" t="s">
        <v>2152</v>
      </c>
      <c r="C1499" s="190" t="s">
        <v>15</v>
      </c>
      <c r="D1499" s="190" t="s">
        <v>2153</v>
      </c>
      <c r="E1499" s="426" t="s">
        <v>2129</v>
      </c>
      <c r="F1499" s="426"/>
      <c r="G1499" s="192" t="s">
        <v>39</v>
      </c>
      <c r="H1499" s="193">
        <v>0.04</v>
      </c>
      <c r="I1499" s="189">
        <f>(M1499*$M$13)</f>
        <v>19.136000000000003</v>
      </c>
      <c r="J1499" s="219">
        <f>TRUNC(I1499*H1499,2)</f>
        <v>0.76</v>
      </c>
      <c r="M1499">
        <v>20.8</v>
      </c>
    </row>
    <row r="1500" spans="1:13" ht="24" customHeight="1" x14ac:dyDescent="0.2">
      <c r="A1500" s="238" t="s">
        <v>2126</v>
      </c>
      <c r="B1500" s="191" t="s">
        <v>2156</v>
      </c>
      <c r="C1500" s="190" t="s">
        <v>15</v>
      </c>
      <c r="D1500" s="190" t="s">
        <v>2157</v>
      </c>
      <c r="E1500" s="426" t="s">
        <v>2129</v>
      </c>
      <c r="F1500" s="426"/>
      <c r="G1500" s="192" t="s">
        <v>39</v>
      </c>
      <c r="H1500" s="193">
        <v>0.4</v>
      </c>
      <c r="I1500" s="189">
        <f>(M1500*$M$13)</f>
        <v>11.8772</v>
      </c>
      <c r="J1500" s="219">
        <f>TRUNC(I1500*H1500,2)</f>
        <v>4.75</v>
      </c>
      <c r="M1500">
        <v>12.91</v>
      </c>
    </row>
    <row r="1501" spans="1:13" x14ac:dyDescent="0.2">
      <c r="A1501" s="239"/>
      <c r="B1501" s="195"/>
      <c r="C1501" s="195"/>
      <c r="D1501" s="195"/>
      <c r="E1501" s="195" t="s">
        <v>3847</v>
      </c>
      <c r="F1501" s="196">
        <v>5.99</v>
      </c>
      <c r="G1501" s="195" t="s">
        <v>3848</v>
      </c>
      <c r="H1501" s="196">
        <v>0</v>
      </c>
      <c r="I1501" s="196">
        <v>5.99</v>
      </c>
      <c r="J1501" s="220"/>
      <c r="M1501">
        <v>5.99</v>
      </c>
    </row>
    <row r="1502" spans="1:13" ht="25.5" x14ac:dyDescent="0.2">
      <c r="A1502" s="239"/>
      <c r="B1502" s="195"/>
      <c r="C1502" s="195"/>
      <c r="D1502" s="195"/>
      <c r="E1502" s="195" t="s">
        <v>3849</v>
      </c>
      <c r="F1502" s="196">
        <v>0</v>
      </c>
      <c r="G1502" s="195"/>
      <c r="H1502" s="195" t="s">
        <v>3850</v>
      </c>
      <c r="I1502" s="196">
        <v>5.99</v>
      </c>
      <c r="J1502" s="220"/>
      <c r="M1502">
        <v>5.99</v>
      </c>
    </row>
    <row r="1503" spans="1:13" ht="30" customHeight="1" x14ac:dyDescent="0.2">
      <c r="A1503" s="240"/>
      <c r="B1503" s="197"/>
      <c r="C1503" s="197"/>
      <c r="D1503" s="197"/>
      <c r="E1503" s="197"/>
      <c r="F1503" s="197"/>
      <c r="G1503" s="197" t="s">
        <v>3851</v>
      </c>
      <c r="H1503" s="198">
        <v>25.7</v>
      </c>
      <c r="I1503" s="199">
        <v>153.94</v>
      </c>
      <c r="J1503" s="220"/>
      <c r="M1503">
        <v>153.94</v>
      </c>
    </row>
    <row r="1504" spans="1:13" ht="0.95" customHeight="1" x14ac:dyDescent="0.2">
      <c r="A1504" s="237"/>
      <c r="B1504" s="185"/>
      <c r="C1504" s="185"/>
      <c r="D1504" s="185"/>
      <c r="E1504" s="185"/>
      <c r="F1504" s="185"/>
      <c r="G1504" s="185"/>
      <c r="H1504" s="185"/>
      <c r="I1504" s="185"/>
      <c r="J1504" s="220"/>
    </row>
    <row r="1505" spans="1:13" ht="18" customHeight="1" x14ac:dyDescent="0.2">
      <c r="A1505" s="236" t="s">
        <v>434</v>
      </c>
      <c r="B1505" s="183" t="s">
        <v>2</v>
      </c>
      <c r="C1505" s="182" t="s">
        <v>3</v>
      </c>
      <c r="D1505" s="182" t="s">
        <v>4</v>
      </c>
      <c r="E1505" s="419" t="s">
        <v>2100</v>
      </c>
      <c r="F1505" s="419"/>
      <c r="G1505" s="184" t="s">
        <v>5</v>
      </c>
      <c r="H1505" s="183" t="s">
        <v>6</v>
      </c>
      <c r="I1505" s="183" t="s">
        <v>7</v>
      </c>
      <c r="J1505" s="218" t="s">
        <v>8</v>
      </c>
      <c r="K1505" s="229">
        <f>J1507+J1508</f>
        <v>7.7799999999999994</v>
      </c>
      <c r="L1505" s="229">
        <v>0</v>
      </c>
      <c r="M1505" t="s">
        <v>7</v>
      </c>
    </row>
    <row r="1506" spans="1:13" ht="26.1" customHeight="1" x14ac:dyDescent="0.2">
      <c r="A1506" s="237" t="s">
        <v>2125</v>
      </c>
      <c r="B1506" s="186" t="s">
        <v>182</v>
      </c>
      <c r="C1506" s="185" t="s">
        <v>26</v>
      </c>
      <c r="D1506" s="185" t="s">
        <v>183</v>
      </c>
      <c r="E1506" s="425" t="s">
        <v>2120</v>
      </c>
      <c r="F1506" s="425"/>
      <c r="G1506" s="187" t="s">
        <v>17</v>
      </c>
      <c r="H1506" s="188">
        <v>1</v>
      </c>
      <c r="I1506" s="189">
        <f>(M1506*$M$13)</f>
        <v>7.7924000000000007</v>
      </c>
      <c r="J1506" s="231">
        <f>TRUNC(I1506*H1506,2)</f>
        <v>7.79</v>
      </c>
      <c r="M1506">
        <v>8.4700000000000006</v>
      </c>
    </row>
    <row r="1507" spans="1:13" ht="24" customHeight="1" x14ac:dyDescent="0.2">
      <c r="A1507" s="241" t="s">
        <v>2395</v>
      </c>
      <c r="B1507" s="201" t="s">
        <v>2452</v>
      </c>
      <c r="C1507" s="200" t="s">
        <v>26</v>
      </c>
      <c r="D1507" s="200" t="s">
        <v>2453</v>
      </c>
      <c r="E1507" s="427" t="s">
        <v>2123</v>
      </c>
      <c r="F1507" s="427"/>
      <c r="G1507" s="202" t="s">
        <v>32</v>
      </c>
      <c r="H1507" s="203">
        <v>0.13150000000000001</v>
      </c>
      <c r="I1507" s="189">
        <f>(M1507*$M$13)</f>
        <v>25.005600000000001</v>
      </c>
      <c r="J1507" s="219">
        <f>TRUNC(I1507*H1507,2)</f>
        <v>3.28</v>
      </c>
      <c r="M1507">
        <v>27.18</v>
      </c>
    </row>
    <row r="1508" spans="1:13" ht="24" customHeight="1" x14ac:dyDescent="0.2">
      <c r="A1508" s="241" t="s">
        <v>2395</v>
      </c>
      <c r="B1508" s="201" t="s">
        <v>2446</v>
      </c>
      <c r="C1508" s="200" t="s">
        <v>26</v>
      </c>
      <c r="D1508" s="200" t="s">
        <v>2447</v>
      </c>
      <c r="E1508" s="427" t="s">
        <v>2123</v>
      </c>
      <c r="F1508" s="427"/>
      <c r="G1508" s="202" t="s">
        <v>32</v>
      </c>
      <c r="H1508" s="203">
        <v>0.25819999999999999</v>
      </c>
      <c r="I1508" s="189">
        <f>(M1508*$M$13)</f>
        <v>17.461600000000001</v>
      </c>
      <c r="J1508" s="219">
        <f>TRUNC(I1508*H1508,2)</f>
        <v>4.5</v>
      </c>
      <c r="M1508">
        <v>18.98</v>
      </c>
    </row>
    <row r="1509" spans="1:13" x14ac:dyDescent="0.2">
      <c r="A1509" s="239"/>
      <c r="B1509" s="195"/>
      <c r="C1509" s="195"/>
      <c r="D1509" s="195"/>
      <c r="E1509" s="195" t="s">
        <v>3847</v>
      </c>
      <c r="F1509" s="196">
        <v>6.15</v>
      </c>
      <c r="G1509" s="195" t="s">
        <v>3848</v>
      </c>
      <c r="H1509" s="196">
        <v>0</v>
      </c>
      <c r="I1509" s="196">
        <v>6.15</v>
      </c>
      <c r="J1509" s="220"/>
      <c r="M1509">
        <v>6.15</v>
      </c>
    </row>
    <row r="1510" spans="1:13" ht="25.5" x14ac:dyDescent="0.2">
      <c r="A1510" s="239"/>
      <c r="B1510" s="195"/>
      <c r="C1510" s="195"/>
      <c r="D1510" s="195"/>
      <c r="E1510" s="195" t="s">
        <v>3849</v>
      </c>
      <c r="F1510" s="196">
        <v>0</v>
      </c>
      <c r="G1510" s="195"/>
      <c r="H1510" s="195" t="s">
        <v>3850</v>
      </c>
      <c r="I1510" s="196">
        <v>8.4700000000000006</v>
      </c>
      <c r="J1510" s="220"/>
      <c r="M1510">
        <v>8.4700000000000006</v>
      </c>
    </row>
    <row r="1511" spans="1:13" ht="30" customHeight="1" x14ac:dyDescent="0.2">
      <c r="A1511" s="240"/>
      <c r="B1511" s="197"/>
      <c r="C1511" s="197"/>
      <c r="D1511" s="197"/>
      <c r="E1511" s="197"/>
      <c r="F1511" s="197"/>
      <c r="G1511" s="197" t="s">
        <v>3851</v>
      </c>
      <c r="H1511" s="198">
        <v>31.55</v>
      </c>
      <c r="I1511" s="199">
        <v>267.22000000000003</v>
      </c>
      <c r="J1511" s="220"/>
      <c r="M1511">
        <v>267.22000000000003</v>
      </c>
    </row>
    <row r="1512" spans="1:13" ht="0.95" customHeight="1" x14ac:dyDescent="0.2">
      <c r="A1512" s="237"/>
      <c r="B1512" s="185"/>
      <c r="C1512" s="185"/>
      <c r="D1512" s="185"/>
      <c r="E1512" s="185"/>
      <c r="F1512" s="185"/>
      <c r="G1512" s="185"/>
      <c r="H1512" s="185"/>
      <c r="I1512" s="185"/>
      <c r="J1512" s="220"/>
    </row>
    <row r="1513" spans="1:13" ht="24" customHeight="1" x14ac:dyDescent="0.2">
      <c r="A1513" s="242" t="s">
        <v>435</v>
      </c>
      <c r="B1513" s="24"/>
      <c r="C1513" s="24"/>
      <c r="D1513" s="23" t="s">
        <v>436</v>
      </c>
      <c r="E1513" s="24"/>
      <c r="F1513" s="428"/>
      <c r="G1513" s="428"/>
      <c r="H1513" s="24"/>
      <c r="I1513" s="24"/>
      <c r="J1513" s="210"/>
    </row>
    <row r="1514" spans="1:13" ht="18" customHeight="1" x14ac:dyDescent="0.2">
      <c r="A1514" s="236" t="s">
        <v>437</v>
      </c>
      <c r="B1514" s="183" t="s">
        <v>2</v>
      </c>
      <c r="C1514" s="182" t="s">
        <v>3</v>
      </c>
      <c r="D1514" s="182" t="s">
        <v>4</v>
      </c>
      <c r="E1514" s="419" t="s">
        <v>2100</v>
      </c>
      <c r="F1514" s="419"/>
      <c r="G1514" s="184" t="s">
        <v>5</v>
      </c>
      <c r="H1514" s="183" t="s">
        <v>6</v>
      </c>
      <c r="I1514" s="183" t="s">
        <v>7</v>
      </c>
      <c r="J1514" s="218" t="s">
        <v>8</v>
      </c>
      <c r="K1514" s="229">
        <f>J1516+J1517</f>
        <v>2.75</v>
      </c>
      <c r="L1514" s="229">
        <v>0</v>
      </c>
      <c r="M1514" t="s">
        <v>7</v>
      </c>
    </row>
    <row r="1515" spans="1:13" ht="26.1" customHeight="1" x14ac:dyDescent="0.2">
      <c r="A1515" s="237" t="s">
        <v>2125</v>
      </c>
      <c r="B1515" s="186" t="s">
        <v>313</v>
      </c>
      <c r="C1515" s="185" t="s">
        <v>15</v>
      </c>
      <c r="D1515" s="185" t="s">
        <v>438</v>
      </c>
      <c r="E1515" s="425">
        <v>2</v>
      </c>
      <c r="F1515" s="425"/>
      <c r="G1515" s="187" t="s">
        <v>17</v>
      </c>
      <c r="H1515" s="188">
        <v>1</v>
      </c>
      <c r="I1515" s="189">
        <f>(M1515*$M$13)</f>
        <v>2.7508000000000004</v>
      </c>
      <c r="J1515" s="231">
        <f>TRUNC(I1515*H1515,2)</f>
        <v>2.75</v>
      </c>
      <c r="M1515">
        <v>2.99</v>
      </c>
    </row>
    <row r="1516" spans="1:13" ht="24" customHeight="1" x14ac:dyDescent="0.2">
      <c r="A1516" s="238" t="s">
        <v>2126</v>
      </c>
      <c r="B1516" s="191" t="s">
        <v>2152</v>
      </c>
      <c r="C1516" s="190" t="s">
        <v>15</v>
      </c>
      <c r="D1516" s="190" t="s">
        <v>2153</v>
      </c>
      <c r="E1516" s="426" t="s">
        <v>2129</v>
      </c>
      <c r="F1516" s="426"/>
      <c r="G1516" s="192" t="s">
        <v>39</v>
      </c>
      <c r="H1516" s="193">
        <v>0.02</v>
      </c>
      <c r="I1516" s="189">
        <f>(M1516*$M$13)</f>
        <v>19.136000000000003</v>
      </c>
      <c r="J1516" s="219">
        <f>TRUNC(I1516*H1516,2)</f>
        <v>0.38</v>
      </c>
      <c r="M1516">
        <v>20.8</v>
      </c>
    </row>
    <row r="1517" spans="1:13" ht="24" customHeight="1" x14ac:dyDescent="0.2">
      <c r="A1517" s="238" t="s">
        <v>2126</v>
      </c>
      <c r="B1517" s="191" t="s">
        <v>2156</v>
      </c>
      <c r="C1517" s="190" t="s">
        <v>15</v>
      </c>
      <c r="D1517" s="190" t="s">
        <v>2157</v>
      </c>
      <c r="E1517" s="426" t="s">
        <v>2129</v>
      </c>
      <c r="F1517" s="426"/>
      <c r="G1517" s="192" t="s">
        <v>39</v>
      </c>
      <c r="H1517" s="193">
        <v>0.2</v>
      </c>
      <c r="I1517" s="189">
        <f>(M1517*$M$13)</f>
        <v>11.8772</v>
      </c>
      <c r="J1517" s="219">
        <f>TRUNC(I1517*H1517,2)</f>
        <v>2.37</v>
      </c>
      <c r="M1517">
        <v>12.91</v>
      </c>
    </row>
    <row r="1518" spans="1:13" x14ac:dyDescent="0.2">
      <c r="A1518" s="239"/>
      <c r="B1518" s="195"/>
      <c r="C1518" s="195"/>
      <c r="D1518" s="195"/>
      <c r="E1518" s="195" t="s">
        <v>3847</v>
      </c>
      <c r="F1518" s="196">
        <v>2.99</v>
      </c>
      <c r="G1518" s="195" t="s">
        <v>3848</v>
      </c>
      <c r="H1518" s="196">
        <v>0</v>
      </c>
      <c r="I1518" s="196">
        <v>2.99</v>
      </c>
      <c r="J1518" s="220"/>
      <c r="M1518">
        <v>2.99</v>
      </c>
    </row>
    <row r="1519" spans="1:13" ht="25.5" x14ac:dyDescent="0.2">
      <c r="A1519" s="239"/>
      <c r="B1519" s="195"/>
      <c r="C1519" s="195"/>
      <c r="D1519" s="195"/>
      <c r="E1519" s="195" t="s">
        <v>3849</v>
      </c>
      <c r="F1519" s="196">
        <v>0</v>
      </c>
      <c r="G1519" s="195"/>
      <c r="H1519" s="195" t="s">
        <v>3850</v>
      </c>
      <c r="I1519" s="196">
        <v>2.99</v>
      </c>
      <c r="J1519" s="220"/>
      <c r="M1519">
        <v>2.99</v>
      </c>
    </row>
    <row r="1520" spans="1:13" ht="30" customHeight="1" x14ac:dyDescent="0.2">
      <c r="A1520" s="240"/>
      <c r="B1520" s="197"/>
      <c r="C1520" s="197"/>
      <c r="D1520" s="197"/>
      <c r="E1520" s="197"/>
      <c r="F1520" s="197"/>
      <c r="G1520" s="197" t="s">
        <v>3851</v>
      </c>
      <c r="H1520" s="198">
        <v>181.5</v>
      </c>
      <c r="I1520" s="199">
        <v>542.67999999999995</v>
      </c>
      <c r="J1520" s="220"/>
      <c r="M1520">
        <v>542.67999999999995</v>
      </c>
    </row>
    <row r="1521" spans="1:13" ht="0.95" customHeight="1" x14ac:dyDescent="0.2">
      <c r="A1521" s="237"/>
      <c r="B1521" s="185"/>
      <c r="C1521" s="185"/>
      <c r="D1521" s="185"/>
      <c r="E1521" s="185"/>
      <c r="F1521" s="185"/>
      <c r="G1521" s="185"/>
      <c r="H1521" s="185"/>
      <c r="I1521" s="185"/>
      <c r="J1521" s="220"/>
    </row>
    <row r="1522" spans="1:13" ht="18" customHeight="1" x14ac:dyDescent="0.2">
      <c r="A1522" s="236" t="s">
        <v>439</v>
      </c>
      <c r="B1522" s="183" t="s">
        <v>2</v>
      </c>
      <c r="C1522" s="182" t="s">
        <v>3</v>
      </c>
      <c r="D1522" s="182" t="s">
        <v>4</v>
      </c>
      <c r="E1522" s="419" t="s">
        <v>2100</v>
      </c>
      <c r="F1522" s="419"/>
      <c r="G1522" s="184" t="s">
        <v>5</v>
      </c>
      <c r="H1522" s="183" t="s">
        <v>6</v>
      </c>
      <c r="I1522" s="183" t="s">
        <v>7</v>
      </c>
      <c r="J1522" s="218" t="s">
        <v>8</v>
      </c>
      <c r="K1522" s="229">
        <f>J1524+J1525</f>
        <v>3.1</v>
      </c>
      <c r="L1522" s="229">
        <v>0</v>
      </c>
      <c r="M1522" t="s">
        <v>7</v>
      </c>
    </row>
    <row r="1523" spans="1:13" ht="26.1" customHeight="1" x14ac:dyDescent="0.2">
      <c r="A1523" s="237" t="s">
        <v>2125</v>
      </c>
      <c r="B1523" s="186" t="s">
        <v>440</v>
      </c>
      <c r="C1523" s="185" t="s">
        <v>15</v>
      </c>
      <c r="D1523" s="185" t="s">
        <v>441</v>
      </c>
      <c r="E1523" s="425">
        <v>2</v>
      </c>
      <c r="F1523" s="425"/>
      <c r="G1523" s="187" t="s">
        <v>17</v>
      </c>
      <c r="H1523" s="188">
        <v>1</v>
      </c>
      <c r="I1523" s="189">
        <f>(M1523*$M$13)</f>
        <v>3.0912000000000002</v>
      </c>
      <c r="J1523" s="231">
        <f>TRUNC(I1523*H1523,2)</f>
        <v>3.09</v>
      </c>
      <c r="M1523">
        <v>3.36</v>
      </c>
    </row>
    <row r="1524" spans="1:13" ht="24" customHeight="1" x14ac:dyDescent="0.2">
      <c r="A1524" s="238" t="s">
        <v>2126</v>
      </c>
      <c r="B1524" s="191" t="s">
        <v>2152</v>
      </c>
      <c r="C1524" s="190" t="s">
        <v>15</v>
      </c>
      <c r="D1524" s="190" t="s">
        <v>2153</v>
      </c>
      <c r="E1524" s="426" t="s">
        <v>2129</v>
      </c>
      <c r="F1524" s="426"/>
      <c r="G1524" s="192" t="s">
        <v>39</v>
      </c>
      <c r="H1524" s="193">
        <v>2.2499999999999999E-2</v>
      </c>
      <c r="I1524" s="189">
        <f>(M1524*$M$13)</f>
        <v>19.136000000000003</v>
      </c>
      <c r="J1524" s="219">
        <f>TRUNC(I1524*H1524,2)</f>
        <v>0.43</v>
      </c>
      <c r="M1524">
        <v>20.8</v>
      </c>
    </row>
    <row r="1525" spans="1:13" ht="24" customHeight="1" x14ac:dyDescent="0.2">
      <c r="A1525" s="238" t="s">
        <v>2126</v>
      </c>
      <c r="B1525" s="191" t="s">
        <v>2156</v>
      </c>
      <c r="C1525" s="190" t="s">
        <v>15</v>
      </c>
      <c r="D1525" s="190" t="s">
        <v>2157</v>
      </c>
      <c r="E1525" s="426" t="s">
        <v>2129</v>
      </c>
      <c r="F1525" s="426"/>
      <c r="G1525" s="192" t="s">
        <v>39</v>
      </c>
      <c r="H1525" s="193">
        <v>0.22500000000000001</v>
      </c>
      <c r="I1525" s="189">
        <f>(M1525*$M$13)</f>
        <v>11.8772</v>
      </c>
      <c r="J1525" s="219">
        <f>TRUNC(I1525*H1525,2)</f>
        <v>2.67</v>
      </c>
      <c r="M1525">
        <v>12.91</v>
      </c>
    </row>
    <row r="1526" spans="1:13" x14ac:dyDescent="0.2">
      <c r="A1526" s="239"/>
      <c r="B1526" s="195"/>
      <c r="C1526" s="195"/>
      <c r="D1526" s="195"/>
      <c r="E1526" s="195" t="s">
        <v>3847</v>
      </c>
      <c r="F1526" s="196">
        <v>3.36</v>
      </c>
      <c r="G1526" s="195" t="s">
        <v>3848</v>
      </c>
      <c r="H1526" s="196">
        <v>0</v>
      </c>
      <c r="I1526" s="196">
        <v>3.36</v>
      </c>
      <c r="J1526" s="220"/>
      <c r="M1526">
        <v>3.36</v>
      </c>
    </row>
    <row r="1527" spans="1:13" ht="25.5" x14ac:dyDescent="0.2">
      <c r="A1527" s="239"/>
      <c r="B1527" s="195"/>
      <c r="C1527" s="195"/>
      <c r="D1527" s="195"/>
      <c r="E1527" s="195" t="s">
        <v>3849</v>
      </c>
      <c r="F1527" s="196">
        <v>0</v>
      </c>
      <c r="G1527" s="195"/>
      <c r="H1527" s="195" t="s">
        <v>3850</v>
      </c>
      <c r="I1527" s="196">
        <v>3.36</v>
      </c>
      <c r="J1527" s="220"/>
      <c r="M1527">
        <v>3.36</v>
      </c>
    </row>
    <row r="1528" spans="1:13" ht="30" customHeight="1" x14ac:dyDescent="0.2">
      <c r="A1528" s="240"/>
      <c r="B1528" s="197"/>
      <c r="C1528" s="197"/>
      <c r="D1528" s="197"/>
      <c r="E1528" s="197"/>
      <c r="F1528" s="197"/>
      <c r="G1528" s="197" t="s">
        <v>3851</v>
      </c>
      <c r="H1528" s="198">
        <v>1295.58</v>
      </c>
      <c r="I1528" s="199">
        <v>4353.1400000000003</v>
      </c>
      <c r="J1528" s="220"/>
      <c r="M1528">
        <v>4353.1400000000003</v>
      </c>
    </row>
    <row r="1529" spans="1:13" ht="0.95" customHeight="1" x14ac:dyDescent="0.2">
      <c r="A1529" s="237"/>
      <c r="B1529" s="185"/>
      <c r="C1529" s="185"/>
      <c r="D1529" s="185"/>
      <c r="E1529" s="185"/>
      <c r="F1529" s="185"/>
      <c r="G1529" s="185"/>
      <c r="H1529" s="185"/>
      <c r="I1529" s="185"/>
      <c r="J1529" s="220"/>
    </row>
    <row r="1530" spans="1:13" ht="18" customHeight="1" x14ac:dyDescent="0.2">
      <c r="A1530" s="236" t="s">
        <v>442</v>
      </c>
      <c r="B1530" s="183" t="s">
        <v>2</v>
      </c>
      <c r="C1530" s="182" t="s">
        <v>3</v>
      </c>
      <c r="D1530" s="182" t="s">
        <v>4</v>
      </c>
      <c r="E1530" s="419" t="s">
        <v>2100</v>
      </c>
      <c r="F1530" s="419"/>
      <c r="G1530" s="184" t="s">
        <v>5</v>
      </c>
      <c r="H1530" s="183" t="s">
        <v>6</v>
      </c>
      <c r="I1530" s="183" t="s">
        <v>7</v>
      </c>
      <c r="J1530" s="218" t="s">
        <v>8</v>
      </c>
      <c r="K1530" s="229">
        <f>J1532+J1533</f>
        <v>4.1399999999999997</v>
      </c>
      <c r="L1530" s="229">
        <v>0</v>
      </c>
      <c r="M1530" t="s">
        <v>7</v>
      </c>
    </row>
    <row r="1531" spans="1:13" ht="26.1" customHeight="1" x14ac:dyDescent="0.2">
      <c r="A1531" s="237" t="s">
        <v>2125</v>
      </c>
      <c r="B1531" s="186" t="s">
        <v>145</v>
      </c>
      <c r="C1531" s="185" t="s">
        <v>15</v>
      </c>
      <c r="D1531" s="185" t="s">
        <v>187</v>
      </c>
      <c r="E1531" s="425">
        <v>2</v>
      </c>
      <c r="F1531" s="425"/>
      <c r="G1531" s="187" t="s">
        <v>17</v>
      </c>
      <c r="H1531" s="188">
        <v>1</v>
      </c>
      <c r="I1531" s="189">
        <f>(M1531*$M$13)</f>
        <v>4.1400000000000006</v>
      </c>
      <c r="J1531" s="231">
        <f>TRUNC(I1531*H1531,2)</f>
        <v>4.1399999999999997</v>
      </c>
      <c r="M1531">
        <v>4.5</v>
      </c>
    </row>
    <row r="1532" spans="1:13" ht="24" customHeight="1" x14ac:dyDescent="0.2">
      <c r="A1532" s="238" t="s">
        <v>2126</v>
      </c>
      <c r="B1532" s="191" t="s">
        <v>2152</v>
      </c>
      <c r="C1532" s="190" t="s">
        <v>15</v>
      </c>
      <c r="D1532" s="190" t="s">
        <v>2153</v>
      </c>
      <c r="E1532" s="426" t="s">
        <v>2129</v>
      </c>
      <c r="F1532" s="426"/>
      <c r="G1532" s="192" t="s">
        <v>39</v>
      </c>
      <c r="H1532" s="193">
        <v>3.0099999999999998E-2</v>
      </c>
      <c r="I1532" s="189">
        <f>(M1532*$M$13)</f>
        <v>19.136000000000003</v>
      </c>
      <c r="J1532" s="219">
        <f>TRUNC(I1532*H1532,2)</f>
        <v>0.56999999999999995</v>
      </c>
      <c r="M1532">
        <v>20.8</v>
      </c>
    </row>
    <row r="1533" spans="1:13" ht="24" customHeight="1" x14ac:dyDescent="0.2">
      <c r="A1533" s="238" t="s">
        <v>2126</v>
      </c>
      <c r="B1533" s="191" t="s">
        <v>2156</v>
      </c>
      <c r="C1533" s="190" t="s">
        <v>15</v>
      </c>
      <c r="D1533" s="190" t="s">
        <v>2157</v>
      </c>
      <c r="E1533" s="426" t="s">
        <v>2129</v>
      </c>
      <c r="F1533" s="426"/>
      <c r="G1533" s="192" t="s">
        <v>39</v>
      </c>
      <c r="H1533" s="193">
        <v>0.30099999999999999</v>
      </c>
      <c r="I1533" s="189">
        <f>(M1533*$M$13)</f>
        <v>11.8772</v>
      </c>
      <c r="J1533" s="219">
        <f>TRUNC(I1533*H1533,2)</f>
        <v>3.57</v>
      </c>
      <c r="M1533">
        <v>12.91</v>
      </c>
    </row>
    <row r="1534" spans="1:13" x14ac:dyDescent="0.2">
      <c r="A1534" s="239"/>
      <c r="B1534" s="195"/>
      <c r="C1534" s="195"/>
      <c r="D1534" s="195"/>
      <c r="E1534" s="195" t="s">
        <v>3847</v>
      </c>
      <c r="F1534" s="196">
        <v>4.5</v>
      </c>
      <c r="G1534" s="195" t="s">
        <v>3848</v>
      </c>
      <c r="H1534" s="196">
        <v>0</v>
      </c>
      <c r="I1534" s="196">
        <v>4.5</v>
      </c>
      <c r="J1534" s="220"/>
      <c r="M1534">
        <v>4.5</v>
      </c>
    </row>
    <row r="1535" spans="1:13" ht="25.5" x14ac:dyDescent="0.2">
      <c r="A1535" s="239"/>
      <c r="B1535" s="195"/>
      <c r="C1535" s="195"/>
      <c r="D1535" s="195"/>
      <c r="E1535" s="195" t="s">
        <v>3849</v>
      </c>
      <c r="F1535" s="196">
        <v>0</v>
      </c>
      <c r="G1535" s="195"/>
      <c r="H1535" s="195" t="s">
        <v>3850</v>
      </c>
      <c r="I1535" s="196">
        <v>4.5</v>
      </c>
      <c r="J1535" s="220"/>
      <c r="M1535">
        <v>4.5</v>
      </c>
    </row>
    <row r="1536" spans="1:13" ht="30" customHeight="1" x14ac:dyDescent="0.2">
      <c r="A1536" s="240"/>
      <c r="B1536" s="197"/>
      <c r="C1536" s="197"/>
      <c r="D1536" s="197"/>
      <c r="E1536" s="197"/>
      <c r="F1536" s="197"/>
      <c r="G1536" s="197" t="s">
        <v>3851</v>
      </c>
      <c r="H1536" s="198">
        <v>43.36</v>
      </c>
      <c r="I1536" s="199">
        <v>195.12</v>
      </c>
      <c r="J1536" s="220"/>
      <c r="M1536">
        <v>195.12</v>
      </c>
    </row>
    <row r="1537" spans="1:13" ht="0.95" customHeight="1" x14ac:dyDescent="0.2">
      <c r="A1537" s="237"/>
      <c r="B1537" s="185"/>
      <c r="C1537" s="185"/>
      <c r="D1537" s="185"/>
      <c r="E1537" s="185"/>
      <c r="F1537" s="185"/>
      <c r="G1537" s="185"/>
      <c r="H1537" s="185"/>
      <c r="I1537" s="185"/>
      <c r="J1537" s="220"/>
    </row>
    <row r="1538" spans="1:13" ht="18" customHeight="1" x14ac:dyDescent="0.2">
      <c r="A1538" s="236" t="s">
        <v>5391</v>
      </c>
      <c r="B1538" s="183" t="s">
        <v>2</v>
      </c>
      <c r="C1538" s="182" t="s">
        <v>3</v>
      </c>
      <c r="D1538" s="182" t="s">
        <v>4</v>
      </c>
      <c r="E1538" s="419" t="s">
        <v>2100</v>
      </c>
      <c r="F1538" s="419"/>
      <c r="G1538" s="184" t="s">
        <v>5</v>
      </c>
      <c r="H1538" s="183" t="s">
        <v>6</v>
      </c>
      <c r="I1538" s="183" t="s">
        <v>7</v>
      </c>
      <c r="J1538" s="218" t="s">
        <v>8</v>
      </c>
      <c r="K1538" s="229">
        <v>0</v>
      </c>
      <c r="L1538" s="229">
        <f>J1540</f>
        <v>3.02</v>
      </c>
      <c r="M1538" t="s">
        <v>7</v>
      </c>
    </row>
    <row r="1539" spans="1:13" ht="24" customHeight="1" x14ac:dyDescent="0.2">
      <c r="A1539" s="237" t="s">
        <v>2125</v>
      </c>
      <c r="B1539" s="186" t="s">
        <v>447</v>
      </c>
      <c r="C1539" s="185" t="s">
        <v>167</v>
      </c>
      <c r="D1539" s="185" t="s">
        <v>448</v>
      </c>
      <c r="E1539" s="425" t="s">
        <v>2120</v>
      </c>
      <c r="F1539" s="425"/>
      <c r="G1539" s="187" t="s">
        <v>180</v>
      </c>
      <c r="H1539" s="188">
        <v>1</v>
      </c>
      <c r="I1539" s="189">
        <f>(M1539*$M$13)</f>
        <v>3.0268000000000002</v>
      </c>
      <c r="J1539" s="231">
        <f>TRUNC(I1539*H1539,2)</f>
        <v>3.02</v>
      </c>
      <c r="M1539">
        <v>3.29</v>
      </c>
    </row>
    <row r="1540" spans="1:13" ht="24" customHeight="1" x14ac:dyDescent="0.2">
      <c r="A1540" s="241" t="s">
        <v>2395</v>
      </c>
      <c r="B1540" s="201" t="s">
        <v>2166</v>
      </c>
      <c r="C1540" s="200" t="s">
        <v>569</v>
      </c>
      <c r="D1540" s="200" t="s">
        <v>2485</v>
      </c>
      <c r="E1540" s="427" t="s">
        <v>2486</v>
      </c>
      <c r="F1540" s="427"/>
      <c r="G1540" s="202" t="s">
        <v>17</v>
      </c>
      <c r="H1540" s="203">
        <v>1</v>
      </c>
      <c r="I1540" s="189">
        <f>(M1540*$M$13)</f>
        <v>3.0268000000000002</v>
      </c>
      <c r="J1540" s="219">
        <f>TRUNC(I1540*H1540,2)</f>
        <v>3.02</v>
      </c>
      <c r="M1540">
        <v>3.29</v>
      </c>
    </row>
    <row r="1541" spans="1:13" x14ac:dyDescent="0.2">
      <c r="A1541" s="239"/>
      <c r="B1541" s="195"/>
      <c r="C1541" s="195"/>
      <c r="D1541" s="195"/>
      <c r="E1541" s="195" t="s">
        <v>3847</v>
      </c>
      <c r="F1541" s="196">
        <v>2.56</v>
      </c>
      <c r="G1541" s="195" t="s">
        <v>3848</v>
      </c>
      <c r="H1541" s="196">
        <v>0</v>
      </c>
      <c r="I1541" s="196">
        <v>2.56</v>
      </c>
      <c r="J1541" s="220"/>
      <c r="M1541">
        <v>2.56</v>
      </c>
    </row>
    <row r="1542" spans="1:13" ht="25.5" x14ac:dyDescent="0.2">
      <c r="A1542" s="239"/>
      <c r="B1542" s="195"/>
      <c r="C1542" s="195"/>
      <c r="D1542" s="195"/>
      <c r="E1542" s="195" t="s">
        <v>3849</v>
      </c>
      <c r="F1542" s="196">
        <v>0</v>
      </c>
      <c r="G1542" s="195"/>
      <c r="H1542" s="195" t="s">
        <v>3850</v>
      </c>
      <c r="I1542" s="196">
        <v>3.29</v>
      </c>
      <c r="J1542" s="220"/>
      <c r="M1542">
        <v>3.29</v>
      </c>
    </row>
    <row r="1543" spans="1:13" ht="30" customHeight="1" x14ac:dyDescent="0.2">
      <c r="A1543" s="240"/>
      <c r="B1543" s="197"/>
      <c r="C1543" s="197"/>
      <c r="D1543" s="197"/>
      <c r="E1543" s="197"/>
      <c r="F1543" s="197"/>
      <c r="G1543" s="197" t="s">
        <v>3851</v>
      </c>
      <c r="H1543" s="198">
        <v>238.2</v>
      </c>
      <c r="I1543" s="199">
        <v>783.67</v>
      </c>
      <c r="J1543" s="220"/>
      <c r="M1543">
        <v>783.67</v>
      </c>
    </row>
    <row r="1544" spans="1:13" ht="0.95" customHeight="1" x14ac:dyDescent="0.2">
      <c r="A1544" s="237"/>
      <c r="B1544" s="185"/>
      <c r="C1544" s="185"/>
      <c r="D1544" s="185"/>
      <c r="E1544" s="185"/>
      <c r="F1544" s="185"/>
      <c r="G1544" s="185"/>
      <c r="H1544" s="185"/>
      <c r="I1544" s="185"/>
      <c r="J1544" s="220"/>
    </row>
    <row r="1545" spans="1:13" ht="18" customHeight="1" x14ac:dyDescent="0.2">
      <c r="A1545" s="236" t="s">
        <v>446</v>
      </c>
      <c r="B1545" s="183" t="s">
        <v>2</v>
      </c>
      <c r="C1545" s="182" t="s">
        <v>3</v>
      </c>
      <c r="D1545" s="182" t="s">
        <v>4</v>
      </c>
      <c r="E1545" s="419" t="s">
        <v>2100</v>
      </c>
      <c r="F1545" s="419"/>
      <c r="G1545" s="184" t="s">
        <v>5</v>
      </c>
      <c r="H1545" s="183" t="s">
        <v>6</v>
      </c>
      <c r="I1545" s="183" t="s">
        <v>7</v>
      </c>
      <c r="J1545" s="218" t="s">
        <v>8</v>
      </c>
      <c r="K1545" s="229">
        <v>0</v>
      </c>
      <c r="L1545" s="229">
        <f>J1546</f>
        <v>3.29</v>
      </c>
      <c r="M1545" t="s">
        <v>7</v>
      </c>
    </row>
    <row r="1546" spans="1:13" ht="26.1" customHeight="1" x14ac:dyDescent="0.2">
      <c r="A1546" s="237" t="s">
        <v>2125</v>
      </c>
      <c r="B1546" s="186" t="s">
        <v>3861</v>
      </c>
      <c r="C1546" s="185" t="s">
        <v>167</v>
      </c>
      <c r="D1546" s="185" t="s">
        <v>2488</v>
      </c>
      <c r="E1546" s="425" t="s">
        <v>2103</v>
      </c>
      <c r="F1546" s="425"/>
      <c r="G1546" s="187" t="s">
        <v>169</v>
      </c>
      <c r="H1546" s="188">
        <v>1</v>
      </c>
      <c r="I1546" s="189">
        <v>3.29</v>
      </c>
      <c r="J1546" s="231">
        <f>TRUNC(I1546*H1546,2)</f>
        <v>3.29</v>
      </c>
      <c r="M1546">
        <v>0</v>
      </c>
    </row>
    <row r="1547" spans="1:13" ht="26.1" customHeight="1" x14ac:dyDescent="0.2">
      <c r="A1547" s="241" t="s">
        <v>2395</v>
      </c>
      <c r="B1547" s="201" t="s">
        <v>2487</v>
      </c>
      <c r="C1547" s="200" t="s">
        <v>2473</v>
      </c>
      <c r="D1547" s="200" t="s">
        <v>2488</v>
      </c>
      <c r="E1547" s="427" t="s">
        <v>2474</v>
      </c>
      <c r="F1547" s="427"/>
      <c r="G1547" s="202" t="s">
        <v>132</v>
      </c>
      <c r="H1547" s="203">
        <v>1</v>
      </c>
      <c r="I1547" s="189">
        <f>(M1547*$M$13)</f>
        <v>0</v>
      </c>
      <c r="J1547" s="219">
        <f>TRUNC(I1547*H1547,2)</f>
        <v>0</v>
      </c>
      <c r="M1547">
        <v>0</v>
      </c>
    </row>
    <row r="1548" spans="1:13" x14ac:dyDescent="0.2">
      <c r="A1548" s="239"/>
      <c r="B1548" s="195"/>
      <c r="C1548" s="195"/>
      <c r="D1548" s="195"/>
      <c r="E1548" s="195" t="s">
        <v>3847</v>
      </c>
      <c r="F1548" s="196">
        <v>0</v>
      </c>
      <c r="G1548" s="195" t="s">
        <v>3848</v>
      </c>
      <c r="H1548" s="196">
        <v>0</v>
      </c>
      <c r="I1548" s="196">
        <v>0</v>
      </c>
      <c r="J1548" s="220"/>
      <c r="M1548">
        <v>0</v>
      </c>
    </row>
    <row r="1549" spans="1:13" ht="25.5" x14ac:dyDescent="0.2">
      <c r="A1549" s="239"/>
      <c r="B1549" s="195"/>
      <c r="C1549" s="195"/>
      <c r="D1549" s="195"/>
      <c r="E1549" s="195" t="s">
        <v>3849</v>
      </c>
      <c r="F1549" s="196">
        <v>0</v>
      </c>
      <c r="G1549" s="195"/>
      <c r="H1549" s="195" t="s">
        <v>3850</v>
      </c>
      <c r="I1549" s="196">
        <v>0</v>
      </c>
      <c r="J1549" s="220"/>
      <c r="M1549">
        <v>0</v>
      </c>
    </row>
    <row r="1550" spans="1:13" ht="30" customHeight="1" x14ac:dyDescent="0.2">
      <c r="A1550" s="240"/>
      <c r="B1550" s="197"/>
      <c r="C1550" s="197"/>
      <c r="D1550" s="197"/>
      <c r="E1550" s="197"/>
      <c r="F1550" s="197"/>
      <c r="G1550" s="197" t="s">
        <v>3851</v>
      </c>
      <c r="H1550" s="198">
        <v>16.98</v>
      </c>
      <c r="I1550" s="199">
        <v>0</v>
      </c>
      <c r="J1550" s="220"/>
      <c r="M1550">
        <v>0</v>
      </c>
    </row>
    <row r="1551" spans="1:13" ht="0.95" customHeight="1" x14ac:dyDescent="0.2">
      <c r="A1551" s="237"/>
      <c r="B1551" s="185"/>
      <c r="C1551" s="185"/>
      <c r="D1551" s="185"/>
      <c r="E1551" s="185"/>
      <c r="F1551" s="185"/>
      <c r="G1551" s="185"/>
      <c r="H1551" s="185"/>
      <c r="I1551" s="185"/>
      <c r="J1551" s="220"/>
    </row>
    <row r="1552" spans="1:13" ht="24" customHeight="1" x14ac:dyDescent="0.2">
      <c r="A1552" s="242" t="s">
        <v>449</v>
      </c>
      <c r="B1552" s="24"/>
      <c r="C1552" s="24"/>
      <c r="D1552" s="23" t="s">
        <v>189</v>
      </c>
      <c r="E1552" s="24"/>
      <c r="F1552" s="428"/>
      <c r="G1552" s="428"/>
      <c r="H1552" s="24"/>
      <c r="I1552" s="24"/>
      <c r="J1552" s="210"/>
    </row>
    <row r="1553" spans="1:13" ht="18" customHeight="1" x14ac:dyDescent="0.2">
      <c r="A1553" s="236" t="s">
        <v>450</v>
      </c>
      <c r="B1553" s="183" t="s">
        <v>2</v>
      </c>
      <c r="C1553" s="182" t="s">
        <v>3</v>
      </c>
      <c r="D1553" s="182" t="s">
        <v>4</v>
      </c>
      <c r="E1553" s="419" t="s">
        <v>2100</v>
      </c>
      <c r="F1553" s="419"/>
      <c r="G1553" s="184" t="s">
        <v>5</v>
      </c>
      <c r="H1553" s="183" t="s">
        <v>6</v>
      </c>
      <c r="I1553" s="183" t="s">
        <v>7</v>
      </c>
      <c r="J1553" s="218" t="s">
        <v>8</v>
      </c>
      <c r="K1553" s="229">
        <f>J1555+J1556</f>
        <v>1.08</v>
      </c>
      <c r="L1553" s="229">
        <v>0</v>
      </c>
      <c r="M1553" t="s">
        <v>7</v>
      </c>
    </row>
    <row r="1554" spans="1:13" ht="26.1" customHeight="1" x14ac:dyDescent="0.2">
      <c r="A1554" s="237" t="s">
        <v>2125</v>
      </c>
      <c r="B1554" s="186" t="s">
        <v>191</v>
      </c>
      <c r="C1554" s="185" t="s">
        <v>15</v>
      </c>
      <c r="D1554" s="185" t="s">
        <v>192</v>
      </c>
      <c r="E1554" s="425">
        <v>2</v>
      </c>
      <c r="F1554" s="425"/>
      <c r="G1554" s="187" t="s">
        <v>54</v>
      </c>
      <c r="H1554" s="188">
        <v>1</v>
      </c>
      <c r="I1554" s="189">
        <f>(M1554*$M$13)</f>
        <v>1.0764</v>
      </c>
      <c r="J1554" s="231">
        <f>TRUNC(I1554*H1554,2)</f>
        <v>1.07</v>
      </c>
      <c r="M1554">
        <v>1.17</v>
      </c>
    </row>
    <row r="1555" spans="1:13" ht="24" customHeight="1" x14ac:dyDescent="0.2">
      <c r="A1555" s="238" t="s">
        <v>2126</v>
      </c>
      <c r="B1555" s="191" t="s">
        <v>2154</v>
      </c>
      <c r="C1555" s="190" t="s">
        <v>15</v>
      </c>
      <c r="D1555" s="190" t="s">
        <v>2155</v>
      </c>
      <c r="E1555" s="426" t="s">
        <v>2129</v>
      </c>
      <c r="F1555" s="426"/>
      <c r="G1555" s="192" t="s">
        <v>39</v>
      </c>
      <c r="H1555" s="193">
        <v>7.9000000000000008E-3</v>
      </c>
      <c r="I1555" s="189">
        <f>(M1555*$M$13)</f>
        <v>19.136000000000003</v>
      </c>
      <c r="J1555" s="219">
        <f>TRUNC(I1555*H1555,2)</f>
        <v>0.15</v>
      </c>
      <c r="M1555">
        <v>20.8</v>
      </c>
    </row>
    <row r="1556" spans="1:13" ht="24" customHeight="1" x14ac:dyDescent="0.2">
      <c r="A1556" s="238" t="s">
        <v>2126</v>
      </c>
      <c r="B1556" s="191" t="s">
        <v>2156</v>
      </c>
      <c r="C1556" s="190" t="s">
        <v>15</v>
      </c>
      <c r="D1556" s="190" t="s">
        <v>2157</v>
      </c>
      <c r="E1556" s="426" t="s">
        <v>2129</v>
      </c>
      <c r="F1556" s="426"/>
      <c r="G1556" s="192" t="s">
        <v>39</v>
      </c>
      <c r="H1556" s="193">
        <v>7.8700000000000006E-2</v>
      </c>
      <c r="I1556" s="189">
        <f>(M1556*$M$13)</f>
        <v>11.8772</v>
      </c>
      <c r="J1556" s="219">
        <f>TRUNC(I1556*H1556,2)</f>
        <v>0.93</v>
      </c>
      <c r="M1556">
        <v>12.91</v>
      </c>
    </row>
    <row r="1557" spans="1:13" x14ac:dyDescent="0.2">
      <c r="A1557" s="239"/>
      <c r="B1557" s="195"/>
      <c r="C1557" s="195"/>
      <c r="D1557" s="195"/>
      <c r="E1557" s="195" t="s">
        <v>3847</v>
      </c>
      <c r="F1557" s="196">
        <v>1.17</v>
      </c>
      <c r="G1557" s="195" t="s">
        <v>3848</v>
      </c>
      <c r="H1557" s="196">
        <v>0</v>
      </c>
      <c r="I1557" s="196">
        <v>1.17</v>
      </c>
      <c r="J1557" s="220"/>
      <c r="M1557">
        <v>1.17</v>
      </c>
    </row>
    <row r="1558" spans="1:13" ht="25.5" x14ac:dyDescent="0.2">
      <c r="A1558" s="239"/>
      <c r="B1558" s="195"/>
      <c r="C1558" s="195"/>
      <c r="D1558" s="195"/>
      <c r="E1558" s="195" t="s">
        <v>3849</v>
      </c>
      <c r="F1558" s="196">
        <v>0</v>
      </c>
      <c r="G1558" s="195"/>
      <c r="H1558" s="195" t="s">
        <v>3850</v>
      </c>
      <c r="I1558" s="196">
        <v>1.17</v>
      </c>
      <c r="J1558" s="220"/>
      <c r="M1558">
        <v>1.17</v>
      </c>
    </row>
    <row r="1559" spans="1:13" ht="30" customHeight="1" x14ac:dyDescent="0.2">
      <c r="A1559" s="240"/>
      <c r="B1559" s="197"/>
      <c r="C1559" s="197"/>
      <c r="D1559" s="197"/>
      <c r="E1559" s="197"/>
      <c r="F1559" s="197"/>
      <c r="G1559" s="197" t="s">
        <v>3851</v>
      </c>
      <c r="H1559" s="198">
        <v>44</v>
      </c>
      <c r="I1559" s="199">
        <v>51.48</v>
      </c>
      <c r="J1559" s="220"/>
      <c r="M1559">
        <v>51.48</v>
      </c>
    </row>
    <row r="1560" spans="1:13" ht="0.95" customHeight="1" x14ac:dyDescent="0.2">
      <c r="A1560" s="237"/>
      <c r="B1560" s="185"/>
      <c r="C1560" s="185"/>
      <c r="D1560" s="185"/>
      <c r="E1560" s="185"/>
      <c r="F1560" s="185"/>
      <c r="G1560" s="185"/>
      <c r="H1560" s="185"/>
      <c r="I1560" s="185"/>
      <c r="J1560" s="220"/>
    </row>
    <row r="1561" spans="1:13" ht="18" customHeight="1" x14ac:dyDescent="0.2">
      <c r="A1561" s="236" t="s">
        <v>451</v>
      </c>
      <c r="B1561" s="183" t="s">
        <v>2</v>
      </c>
      <c r="C1561" s="182" t="s">
        <v>3</v>
      </c>
      <c r="D1561" s="182" t="s">
        <v>4</v>
      </c>
      <c r="E1561" s="419" t="s">
        <v>2100</v>
      </c>
      <c r="F1561" s="419"/>
      <c r="G1561" s="184" t="s">
        <v>5</v>
      </c>
      <c r="H1561" s="183" t="s">
        <v>6</v>
      </c>
      <c r="I1561" s="183" t="s">
        <v>7</v>
      </c>
      <c r="J1561" s="218" t="s">
        <v>8</v>
      </c>
      <c r="K1561" s="229">
        <f>J1563+J1564</f>
        <v>0.51</v>
      </c>
      <c r="L1561" s="229">
        <v>0</v>
      </c>
      <c r="M1561" t="s">
        <v>7</v>
      </c>
    </row>
    <row r="1562" spans="1:13" ht="39" customHeight="1" x14ac:dyDescent="0.2">
      <c r="A1562" s="237" t="s">
        <v>2125</v>
      </c>
      <c r="B1562" s="186" t="s">
        <v>198</v>
      </c>
      <c r="C1562" s="185" t="s">
        <v>15</v>
      </c>
      <c r="D1562" s="185" t="s">
        <v>199</v>
      </c>
      <c r="E1562" s="425">
        <v>2</v>
      </c>
      <c r="F1562" s="425"/>
      <c r="G1562" s="187" t="s">
        <v>132</v>
      </c>
      <c r="H1562" s="188">
        <v>1</v>
      </c>
      <c r="I1562" s="189">
        <f>(M1562*$M$13)</f>
        <v>0.50600000000000012</v>
      </c>
      <c r="J1562" s="231">
        <f>TRUNC(I1562*H1562,2)</f>
        <v>0.5</v>
      </c>
      <c r="M1562">
        <v>0.55000000000000004</v>
      </c>
    </row>
    <row r="1563" spans="1:13" ht="24" customHeight="1" x14ac:dyDescent="0.2">
      <c r="A1563" s="238" t="s">
        <v>2126</v>
      </c>
      <c r="B1563" s="191" t="s">
        <v>2154</v>
      </c>
      <c r="C1563" s="190" t="s">
        <v>15</v>
      </c>
      <c r="D1563" s="190" t="s">
        <v>2155</v>
      </c>
      <c r="E1563" s="426" t="s">
        <v>2129</v>
      </c>
      <c r="F1563" s="426"/>
      <c r="G1563" s="192" t="s">
        <v>39</v>
      </c>
      <c r="H1563" s="193">
        <v>3.8E-3</v>
      </c>
      <c r="I1563" s="189">
        <f>(M1563*$M$13)</f>
        <v>19.136000000000003</v>
      </c>
      <c r="J1563" s="219">
        <f>TRUNC(I1563*H1563,2)</f>
        <v>7.0000000000000007E-2</v>
      </c>
      <c r="M1563">
        <v>20.8</v>
      </c>
    </row>
    <row r="1564" spans="1:13" ht="24" customHeight="1" x14ac:dyDescent="0.2">
      <c r="A1564" s="238" t="s">
        <v>2126</v>
      </c>
      <c r="B1564" s="191" t="s">
        <v>2156</v>
      </c>
      <c r="C1564" s="190" t="s">
        <v>15</v>
      </c>
      <c r="D1564" s="190" t="s">
        <v>2157</v>
      </c>
      <c r="E1564" s="426" t="s">
        <v>2129</v>
      </c>
      <c r="F1564" s="426"/>
      <c r="G1564" s="192" t="s">
        <v>39</v>
      </c>
      <c r="H1564" s="193">
        <v>3.7499999999999999E-2</v>
      </c>
      <c r="I1564" s="189">
        <f>(M1564*$M$13)</f>
        <v>11.8772</v>
      </c>
      <c r="J1564" s="219">
        <f>TRUNC(I1564*H1564,2)</f>
        <v>0.44</v>
      </c>
      <c r="M1564">
        <v>12.91</v>
      </c>
    </row>
    <row r="1565" spans="1:13" x14ac:dyDescent="0.2">
      <c r="A1565" s="239"/>
      <c r="B1565" s="195"/>
      <c r="C1565" s="195"/>
      <c r="D1565" s="195"/>
      <c r="E1565" s="195" t="s">
        <v>3847</v>
      </c>
      <c r="F1565" s="196">
        <v>0.55000000000000004</v>
      </c>
      <c r="G1565" s="195" t="s">
        <v>3848</v>
      </c>
      <c r="H1565" s="196">
        <v>0</v>
      </c>
      <c r="I1565" s="196">
        <v>0.55000000000000004</v>
      </c>
      <c r="J1565" s="220"/>
      <c r="M1565">
        <v>0.55000000000000004</v>
      </c>
    </row>
    <row r="1566" spans="1:13" ht="25.5" x14ac:dyDescent="0.2">
      <c r="A1566" s="239"/>
      <c r="B1566" s="195"/>
      <c r="C1566" s="195"/>
      <c r="D1566" s="195"/>
      <c r="E1566" s="195" t="s">
        <v>3849</v>
      </c>
      <c r="F1566" s="196">
        <v>0</v>
      </c>
      <c r="G1566" s="195"/>
      <c r="H1566" s="195" t="s">
        <v>3850</v>
      </c>
      <c r="I1566" s="196">
        <v>0.55000000000000004</v>
      </c>
      <c r="J1566" s="220"/>
      <c r="M1566">
        <v>0.55000000000000004</v>
      </c>
    </row>
    <row r="1567" spans="1:13" ht="30" customHeight="1" x14ac:dyDescent="0.2">
      <c r="A1567" s="240"/>
      <c r="B1567" s="197"/>
      <c r="C1567" s="197"/>
      <c r="D1567" s="197"/>
      <c r="E1567" s="197"/>
      <c r="F1567" s="197"/>
      <c r="G1567" s="197" t="s">
        <v>3851</v>
      </c>
      <c r="H1567" s="198">
        <v>158.47999999999999</v>
      </c>
      <c r="I1567" s="199">
        <v>87.16</v>
      </c>
      <c r="J1567" s="220"/>
      <c r="M1567">
        <v>87.16</v>
      </c>
    </row>
    <row r="1568" spans="1:13" ht="0.95" customHeight="1" x14ac:dyDescent="0.2">
      <c r="A1568" s="237"/>
      <c r="B1568" s="185"/>
      <c r="C1568" s="185"/>
      <c r="D1568" s="185"/>
      <c r="E1568" s="185"/>
      <c r="F1568" s="185"/>
      <c r="G1568" s="185"/>
      <c r="H1568" s="185"/>
      <c r="I1568" s="185"/>
      <c r="J1568" s="220"/>
    </row>
    <row r="1569" spans="1:13" ht="18" customHeight="1" x14ac:dyDescent="0.2">
      <c r="A1569" s="236" t="s">
        <v>452</v>
      </c>
      <c r="B1569" s="183" t="s">
        <v>2</v>
      </c>
      <c r="C1569" s="182" t="s">
        <v>3</v>
      </c>
      <c r="D1569" s="182" t="s">
        <v>4</v>
      </c>
      <c r="E1569" s="419" t="s">
        <v>2100</v>
      </c>
      <c r="F1569" s="419"/>
      <c r="G1569" s="184" t="s">
        <v>5</v>
      </c>
      <c r="H1569" s="183" t="s">
        <v>6</v>
      </c>
      <c r="I1569" s="183" t="s">
        <v>7</v>
      </c>
      <c r="J1569" s="218" t="s">
        <v>8</v>
      </c>
      <c r="K1569" s="229">
        <f>J1571+J1572</f>
        <v>13.81</v>
      </c>
      <c r="L1569" s="229">
        <v>0</v>
      </c>
      <c r="M1569" t="s">
        <v>7</v>
      </c>
    </row>
    <row r="1570" spans="1:13" ht="26.1" customHeight="1" x14ac:dyDescent="0.2">
      <c r="A1570" s="237" t="s">
        <v>2125</v>
      </c>
      <c r="B1570" s="186" t="s">
        <v>194</v>
      </c>
      <c r="C1570" s="185" t="s">
        <v>167</v>
      </c>
      <c r="D1570" s="185" t="s">
        <v>195</v>
      </c>
      <c r="E1570" s="425" t="s">
        <v>2106</v>
      </c>
      <c r="F1570" s="425"/>
      <c r="G1570" s="187" t="s">
        <v>196</v>
      </c>
      <c r="H1570" s="188">
        <v>1</v>
      </c>
      <c r="I1570" s="189">
        <f>(M1570*$M$13)</f>
        <v>13.8184</v>
      </c>
      <c r="J1570" s="231">
        <f>TRUNC(I1570*H1570,2)</f>
        <v>13.81</v>
      </c>
      <c r="M1570">
        <v>15.02</v>
      </c>
    </row>
    <row r="1571" spans="1:13" ht="26.1" customHeight="1" x14ac:dyDescent="0.2">
      <c r="A1571" s="241" t="s">
        <v>2395</v>
      </c>
      <c r="B1571" s="201" t="s">
        <v>2454</v>
      </c>
      <c r="C1571" s="200" t="s">
        <v>15</v>
      </c>
      <c r="D1571" s="200" t="s">
        <v>2455</v>
      </c>
      <c r="E1571" s="427">
        <v>2</v>
      </c>
      <c r="F1571" s="427"/>
      <c r="G1571" s="202" t="s">
        <v>32</v>
      </c>
      <c r="H1571" s="203">
        <v>1</v>
      </c>
      <c r="I1571" s="189">
        <f>(M1571*$M$13)</f>
        <v>13.8184</v>
      </c>
      <c r="J1571" s="219">
        <f>TRUNC(I1571*H1571,2)</f>
        <v>13.81</v>
      </c>
      <c r="M1571">
        <v>15.02</v>
      </c>
    </row>
    <row r="1572" spans="1:13" x14ac:dyDescent="0.2">
      <c r="A1572" s="239"/>
      <c r="B1572" s="195"/>
      <c r="C1572" s="195"/>
      <c r="D1572" s="195"/>
      <c r="E1572" s="195" t="s">
        <v>3847</v>
      </c>
      <c r="F1572" s="196">
        <v>15.02</v>
      </c>
      <c r="G1572" s="195" t="s">
        <v>3848</v>
      </c>
      <c r="H1572" s="196">
        <v>0</v>
      </c>
      <c r="I1572" s="196">
        <v>15.02</v>
      </c>
      <c r="J1572" s="220"/>
      <c r="M1572">
        <v>15.02</v>
      </c>
    </row>
    <row r="1573" spans="1:13" ht="25.5" x14ac:dyDescent="0.2">
      <c r="A1573" s="239"/>
      <c r="B1573" s="195"/>
      <c r="C1573" s="195"/>
      <c r="D1573" s="195"/>
      <c r="E1573" s="195" t="s">
        <v>3849</v>
      </c>
      <c r="F1573" s="196">
        <v>0</v>
      </c>
      <c r="G1573" s="195"/>
      <c r="H1573" s="195" t="s">
        <v>3850</v>
      </c>
      <c r="I1573" s="196">
        <v>15.02</v>
      </c>
      <c r="J1573" s="220"/>
      <c r="M1573">
        <v>15.02</v>
      </c>
    </row>
    <row r="1574" spans="1:13" ht="30" customHeight="1" x14ac:dyDescent="0.2">
      <c r="A1574" s="240"/>
      <c r="B1574" s="197"/>
      <c r="C1574" s="197"/>
      <c r="D1574" s="197"/>
      <c r="E1574" s="197"/>
      <c r="F1574" s="197"/>
      <c r="G1574" s="197" t="s">
        <v>3851</v>
      </c>
      <c r="H1574" s="198">
        <v>160</v>
      </c>
      <c r="I1574" s="199">
        <v>2403.1999999999998</v>
      </c>
      <c r="J1574" s="220"/>
      <c r="M1574">
        <v>2403.1999999999998</v>
      </c>
    </row>
    <row r="1575" spans="1:13" ht="0.95" customHeight="1" x14ac:dyDescent="0.2">
      <c r="A1575" s="237"/>
      <c r="B1575" s="185"/>
      <c r="C1575" s="185"/>
      <c r="D1575" s="185"/>
      <c r="E1575" s="185"/>
      <c r="F1575" s="185"/>
      <c r="G1575" s="185"/>
      <c r="H1575" s="185"/>
      <c r="I1575" s="185"/>
      <c r="J1575" s="220"/>
    </row>
    <row r="1576" spans="1:13" ht="18" customHeight="1" x14ac:dyDescent="0.2">
      <c r="A1576" s="236" t="s">
        <v>453</v>
      </c>
      <c r="B1576" s="183" t="s">
        <v>2</v>
      </c>
      <c r="C1576" s="182" t="s">
        <v>3</v>
      </c>
      <c r="D1576" s="182" t="s">
        <v>4</v>
      </c>
      <c r="E1576" s="419" t="s">
        <v>2100</v>
      </c>
      <c r="F1576" s="419"/>
      <c r="G1576" s="184" t="s">
        <v>5</v>
      </c>
      <c r="H1576" s="183" t="s">
        <v>6</v>
      </c>
      <c r="I1576" s="183" t="s">
        <v>7</v>
      </c>
      <c r="J1576" s="218" t="s">
        <v>8</v>
      </c>
      <c r="K1576" s="229">
        <f>J1578+J1579</f>
        <v>13.22</v>
      </c>
      <c r="L1576" s="229">
        <f>J1582+J1581+J1580</f>
        <v>0.16999999999999998</v>
      </c>
      <c r="M1576" t="s">
        <v>7</v>
      </c>
    </row>
    <row r="1577" spans="1:13" ht="24" customHeight="1" x14ac:dyDescent="0.2">
      <c r="A1577" s="237" t="s">
        <v>2125</v>
      </c>
      <c r="B1577" s="186" t="s">
        <v>232</v>
      </c>
      <c r="C1577" s="185" t="s">
        <v>15</v>
      </c>
      <c r="D1577" s="185" t="s">
        <v>233</v>
      </c>
      <c r="E1577" s="425">
        <v>20</v>
      </c>
      <c r="F1577" s="425"/>
      <c r="G1577" s="187" t="s">
        <v>169</v>
      </c>
      <c r="H1577" s="188">
        <v>1</v>
      </c>
      <c r="I1577" s="189">
        <f t="shared" ref="I1577:I1582" si="24">(M1577*$M$13)</f>
        <v>13.395200000000001</v>
      </c>
      <c r="J1577" s="231">
        <f t="shared" ref="J1577:J1582" si="25">TRUNC(I1577*H1577,2)</f>
        <v>13.39</v>
      </c>
      <c r="M1577">
        <v>14.56</v>
      </c>
    </row>
    <row r="1578" spans="1:13" ht="24" customHeight="1" x14ac:dyDescent="0.2">
      <c r="A1578" s="238" t="s">
        <v>2126</v>
      </c>
      <c r="B1578" s="191" t="s">
        <v>2152</v>
      </c>
      <c r="C1578" s="190" t="s">
        <v>15</v>
      </c>
      <c r="D1578" s="190" t="s">
        <v>2153</v>
      </c>
      <c r="E1578" s="426" t="s">
        <v>2129</v>
      </c>
      <c r="F1578" s="426"/>
      <c r="G1578" s="192" t="s">
        <v>39</v>
      </c>
      <c r="H1578" s="193">
        <v>0.35</v>
      </c>
      <c r="I1578" s="189">
        <f t="shared" si="24"/>
        <v>19.136000000000003</v>
      </c>
      <c r="J1578" s="219">
        <f t="shared" si="25"/>
        <v>6.69</v>
      </c>
      <c r="M1578">
        <v>20.8</v>
      </c>
    </row>
    <row r="1579" spans="1:13" ht="24" customHeight="1" x14ac:dyDescent="0.2">
      <c r="A1579" s="238" t="s">
        <v>2126</v>
      </c>
      <c r="B1579" s="191" t="s">
        <v>2156</v>
      </c>
      <c r="C1579" s="190" t="s">
        <v>15</v>
      </c>
      <c r="D1579" s="190" t="s">
        <v>2157</v>
      </c>
      <c r="E1579" s="426" t="s">
        <v>2129</v>
      </c>
      <c r="F1579" s="426"/>
      <c r="G1579" s="192" t="s">
        <v>39</v>
      </c>
      <c r="H1579" s="193">
        <v>0.55000000000000004</v>
      </c>
      <c r="I1579" s="189">
        <f t="shared" si="24"/>
        <v>11.8772</v>
      </c>
      <c r="J1579" s="219">
        <f t="shared" si="25"/>
        <v>6.53</v>
      </c>
      <c r="M1579">
        <v>12.91</v>
      </c>
    </row>
    <row r="1580" spans="1:13" ht="24" customHeight="1" x14ac:dyDescent="0.2">
      <c r="A1580" s="238" t="s">
        <v>2126</v>
      </c>
      <c r="B1580" s="191" t="s">
        <v>2164</v>
      </c>
      <c r="C1580" s="190" t="s">
        <v>15</v>
      </c>
      <c r="D1580" s="190" t="s">
        <v>2165</v>
      </c>
      <c r="E1580" s="426" t="s">
        <v>2119</v>
      </c>
      <c r="F1580" s="426"/>
      <c r="G1580" s="192" t="s">
        <v>50</v>
      </c>
      <c r="H1580" s="193">
        <v>5.0000000000000001E-4</v>
      </c>
      <c r="I1580" s="189">
        <f t="shared" si="24"/>
        <v>160.77000000000001</v>
      </c>
      <c r="J1580" s="219">
        <f t="shared" si="25"/>
        <v>0.08</v>
      </c>
      <c r="M1580">
        <v>174.75</v>
      </c>
    </row>
    <row r="1581" spans="1:13" ht="24" customHeight="1" x14ac:dyDescent="0.2">
      <c r="A1581" s="238" t="s">
        <v>2126</v>
      </c>
      <c r="B1581" s="191" t="s">
        <v>2460</v>
      </c>
      <c r="C1581" s="190" t="s">
        <v>15</v>
      </c>
      <c r="D1581" s="190" t="s">
        <v>2461</v>
      </c>
      <c r="E1581" s="426" t="s">
        <v>2119</v>
      </c>
      <c r="F1581" s="426"/>
      <c r="G1581" s="192" t="s">
        <v>1871</v>
      </c>
      <c r="H1581" s="193">
        <v>7.2999999999999995E-2</v>
      </c>
      <c r="I1581" s="189">
        <f t="shared" si="24"/>
        <v>0.91080000000000005</v>
      </c>
      <c r="J1581" s="219">
        <f t="shared" si="25"/>
        <v>0.06</v>
      </c>
      <c r="M1581">
        <v>0.99</v>
      </c>
    </row>
    <row r="1582" spans="1:13" ht="24" customHeight="1" x14ac:dyDescent="0.2">
      <c r="A1582" s="238" t="s">
        <v>2126</v>
      </c>
      <c r="B1582" s="191" t="s">
        <v>2140</v>
      </c>
      <c r="C1582" s="190" t="s">
        <v>15</v>
      </c>
      <c r="D1582" s="190" t="s">
        <v>2141</v>
      </c>
      <c r="E1582" s="426" t="s">
        <v>2119</v>
      </c>
      <c r="F1582" s="426"/>
      <c r="G1582" s="192" t="s">
        <v>1871</v>
      </c>
      <c r="H1582" s="193">
        <v>0.06</v>
      </c>
      <c r="I1582" s="189">
        <f t="shared" si="24"/>
        <v>0.59800000000000009</v>
      </c>
      <c r="J1582" s="219">
        <f t="shared" si="25"/>
        <v>0.03</v>
      </c>
      <c r="M1582">
        <v>0.65</v>
      </c>
    </row>
    <row r="1583" spans="1:13" x14ac:dyDescent="0.2">
      <c r="A1583" s="239"/>
      <c r="B1583" s="195"/>
      <c r="C1583" s="195"/>
      <c r="D1583" s="195"/>
      <c r="E1583" s="195" t="s">
        <v>3847</v>
      </c>
      <c r="F1583" s="196">
        <v>14.38</v>
      </c>
      <c r="G1583" s="195" t="s">
        <v>3848</v>
      </c>
      <c r="H1583" s="196">
        <v>0</v>
      </c>
      <c r="I1583" s="196">
        <v>14.38</v>
      </c>
      <c r="J1583" s="220"/>
      <c r="M1583">
        <v>14.38</v>
      </c>
    </row>
    <row r="1584" spans="1:13" ht="25.5" x14ac:dyDescent="0.2">
      <c r="A1584" s="239"/>
      <c r="B1584" s="195"/>
      <c r="C1584" s="195"/>
      <c r="D1584" s="195"/>
      <c r="E1584" s="195" t="s">
        <v>3849</v>
      </c>
      <c r="F1584" s="196">
        <v>0</v>
      </c>
      <c r="G1584" s="195"/>
      <c r="H1584" s="195" t="s">
        <v>3850</v>
      </c>
      <c r="I1584" s="196">
        <v>14.56</v>
      </c>
      <c r="J1584" s="220"/>
      <c r="M1584">
        <v>14.56</v>
      </c>
    </row>
    <row r="1585" spans="1:13" ht="30" customHeight="1" x14ac:dyDescent="0.2">
      <c r="A1585" s="240"/>
      <c r="B1585" s="197"/>
      <c r="C1585" s="197"/>
      <c r="D1585" s="197"/>
      <c r="E1585" s="197"/>
      <c r="F1585" s="197"/>
      <c r="G1585" s="197" t="s">
        <v>3851</v>
      </c>
      <c r="H1585" s="198">
        <v>79.239999999999995</v>
      </c>
      <c r="I1585" s="199">
        <v>1153.73</v>
      </c>
      <c r="J1585" s="220"/>
      <c r="M1585">
        <v>1153.73</v>
      </c>
    </row>
    <row r="1586" spans="1:13" ht="0.95" customHeight="1" x14ac:dyDescent="0.2">
      <c r="A1586" s="237"/>
      <c r="B1586" s="185"/>
      <c r="C1586" s="185"/>
      <c r="D1586" s="185"/>
      <c r="E1586" s="185"/>
      <c r="F1586" s="185"/>
      <c r="G1586" s="185"/>
      <c r="H1586" s="185"/>
      <c r="I1586" s="185"/>
      <c r="J1586" s="220"/>
    </row>
    <row r="1587" spans="1:13" ht="24" customHeight="1" x14ac:dyDescent="0.2">
      <c r="A1587" s="243" t="s">
        <v>454</v>
      </c>
      <c r="B1587" s="28"/>
      <c r="C1587" s="28"/>
      <c r="D1587" s="27" t="s">
        <v>201</v>
      </c>
      <c r="E1587" s="28"/>
      <c r="F1587" s="429"/>
      <c r="G1587" s="429"/>
      <c r="H1587" s="28"/>
      <c r="I1587" s="28"/>
      <c r="J1587" s="211"/>
    </row>
    <row r="1588" spans="1:13" ht="18" customHeight="1" x14ac:dyDescent="0.2">
      <c r="A1588" s="236" t="s">
        <v>455</v>
      </c>
      <c r="B1588" s="183" t="s">
        <v>2</v>
      </c>
      <c r="C1588" s="182" t="s">
        <v>3</v>
      </c>
      <c r="D1588" s="182" t="s">
        <v>4</v>
      </c>
      <c r="E1588" s="419" t="s">
        <v>2100</v>
      </c>
      <c r="F1588" s="419"/>
      <c r="G1588" s="184" t="s">
        <v>5</v>
      </c>
      <c r="H1588" s="183" t="s">
        <v>6</v>
      </c>
      <c r="I1588" s="183" t="s">
        <v>7</v>
      </c>
      <c r="J1588" s="218" t="s">
        <v>8</v>
      </c>
      <c r="K1588" s="229">
        <f>J1590+J1591</f>
        <v>13.81</v>
      </c>
      <c r="L1588" s="229">
        <v>0</v>
      </c>
      <c r="M1588" t="s">
        <v>7</v>
      </c>
    </row>
    <row r="1589" spans="1:13" ht="26.1" customHeight="1" x14ac:dyDescent="0.2">
      <c r="A1589" s="237" t="s">
        <v>2125</v>
      </c>
      <c r="B1589" s="186" t="s">
        <v>194</v>
      </c>
      <c r="C1589" s="185" t="s">
        <v>167</v>
      </c>
      <c r="D1589" s="185" t="s">
        <v>195</v>
      </c>
      <c r="E1589" s="425" t="s">
        <v>2106</v>
      </c>
      <c r="F1589" s="425"/>
      <c r="G1589" s="187" t="s">
        <v>196</v>
      </c>
      <c r="H1589" s="188">
        <v>1</v>
      </c>
      <c r="I1589" s="189">
        <f>(M1589*$M$13)</f>
        <v>13.8184</v>
      </c>
      <c r="J1589" s="231">
        <f>TRUNC(I1589*H1589,2)</f>
        <v>13.81</v>
      </c>
      <c r="M1589">
        <v>15.02</v>
      </c>
    </row>
    <row r="1590" spans="1:13" ht="26.1" customHeight="1" x14ac:dyDescent="0.2">
      <c r="A1590" s="241" t="s">
        <v>2395</v>
      </c>
      <c r="B1590" s="201" t="s">
        <v>2454</v>
      </c>
      <c r="C1590" s="200" t="s">
        <v>15</v>
      </c>
      <c r="D1590" s="200" t="s">
        <v>2455</v>
      </c>
      <c r="E1590" s="427">
        <v>2</v>
      </c>
      <c r="F1590" s="427"/>
      <c r="G1590" s="202" t="s">
        <v>32</v>
      </c>
      <c r="H1590" s="203">
        <v>1</v>
      </c>
      <c r="I1590" s="189">
        <f>(M1590*$M$13)</f>
        <v>13.8184</v>
      </c>
      <c r="J1590" s="219">
        <f>TRUNC(I1590*H1590,2)</f>
        <v>13.81</v>
      </c>
      <c r="M1590">
        <v>15.02</v>
      </c>
    </row>
    <row r="1591" spans="1:13" x14ac:dyDescent="0.2">
      <c r="A1591" s="239"/>
      <c r="B1591" s="195"/>
      <c r="C1591" s="195"/>
      <c r="D1591" s="195"/>
      <c r="E1591" s="195" t="s">
        <v>3847</v>
      </c>
      <c r="F1591" s="196">
        <v>15.02</v>
      </c>
      <c r="G1591" s="195" t="s">
        <v>3848</v>
      </c>
      <c r="H1591" s="196">
        <v>0</v>
      </c>
      <c r="I1591" s="196">
        <v>15.02</v>
      </c>
      <c r="J1591" s="220"/>
      <c r="M1591">
        <v>15.02</v>
      </c>
    </row>
    <row r="1592" spans="1:13" ht="25.5" x14ac:dyDescent="0.2">
      <c r="A1592" s="239"/>
      <c r="B1592" s="195"/>
      <c r="C1592" s="195"/>
      <c r="D1592" s="195"/>
      <c r="E1592" s="195" t="s">
        <v>3849</v>
      </c>
      <c r="F1592" s="196">
        <v>0</v>
      </c>
      <c r="G1592" s="195"/>
      <c r="H1592" s="195" t="s">
        <v>3850</v>
      </c>
      <c r="I1592" s="196">
        <v>15.02</v>
      </c>
      <c r="J1592" s="220"/>
      <c r="M1592">
        <v>15.02</v>
      </c>
    </row>
    <row r="1593" spans="1:13" ht="30" customHeight="1" x14ac:dyDescent="0.2">
      <c r="A1593" s="240"/>
      <c r="B1593" s="197"/>
      <c r="C1593" s="197"/>
      <c r="D1593" s="197"/>
      <c r="E1593" s="197"/>
      <c r="F1593" s="197"/>
      <c r="G1593" s="197" t="s">
        <v>3851</v>
      </c>
      <c r="H1593" s="198">
        <v>40</v>
      </c>
      <c r="I1593" s="199">
        <v>600.79999999999995</v>
      </c>
      <c r="J1593" s="220"/>
      <c r="M1593">
        <v>600.79999999999995</v>
      </c>
    </row>
    <row r="1594" spans="1:13" ht="0.95" customHeight="1" x14ac:dyDescent="0.2">
      <c r="A1594" s="237"/>
      <c r="B1594" s="185"/>
      <c r="C1594" s="185"/>
      <c r="D1594" s="185"/>
      <c r="E1594" s="185"/>
      <c r="F1594" s="185"/>
      <c r="G1594" s="185"/>
      <c r="H1594" s="185"/>
      <c r="I1594" s="185"/>
      <c r="J1594" s="220"/>
    </row>
    <row r="1595" spans="1:13" ht="18" customHeight="1" x14ac:dyDescent="0.2">
      <c r="A1595" s="236" t="s">
        <v>456</v>
      </c>
      <c r="B1595" s="183" t="s">
        <v>2</v>
      </c>
      <c r="C1595" s="182" t="s">
        <v>3</v>
      </c>
      <c r="D1595" s="182" t="s">
        <v>4</v>
      </c>
      <c r="E1595" s="419" t="s">
        <v>2100</v>
      </c>
      <c r="F1595" s="419"/>
      <c r="G1595" s="184" t="s">
        <v>5</v>
      </c>
      <c r="H1595" s="183" t="s">
        <v>6</v>
      </c>
      <c r="I1595" s="183" t="s">
        <v>7</v>
      </c>
      <c r="J1595" s="218" t="s">
        <v>8</v>
      </c>
      <c r="K1595" s="229">
        <f>J1597+J1598</f>
        <v>0.51</v>
      </c>
      <c r="L1595" s="229">
        <v>0</v>
      </c>
      <c r="M1595" t="s">
        <v>7</v>
      </c>
    </row>
    <row r="1596" spans="1:13" ht="39" customHeight="1" x14ac:dyDescent="0.2">
      <c r="A1596" s="237" t="s">
        <v>2125</v>
      </c>
      <c r="B1596" s="186" t="s">
        <v>198</v>
      </c>
      <c r="C1596" s="185" t="s">
        <v>15</v>
      </c>
      <c r="D1596" s="185" t="s">
        <v>199</v>
      </c>
      <c r="E1596" s="425">
        <v>2</v>
      </c>
      <c r="F1596" s="425"/>
      <c r="G1596" s="187" t="s">
        <v>132</v>
      </c>
      <c r="H1596" s="188">
        <v>1</v>
      </c>
      <c r="I1596" s="189">
        <f>(M1596*$M$13)</f>
        <v>0.50600000000000012</v>
      </c>
      <c r="J1596" s="231">
        <f>TRUNC(I1596*H1596,2)</f>
        <v>0.5</v>
      </c>
      <c r="M1596">
        <v>0.55000000000000004</v>
      </c>
    </row>
    <row r="1597" spans="1:13" ht="24" customHeight="1" x14ac:dyDescent="0.2">
      <c r="A1597" s="238" t="s">
        <v>2126</v>
      </c>
      <c r="B1597" s="191" t="s">
        <v>2154</v>
      </c>
      <c r="C1597" s="190" t="s">
        <v>15</v>
      </c>
      <c r="D1597" s="190" t="s">
        <v>2155</v>
      </c>
      <c r="E1597" s="426" t="s">
        <v>2129</v>
      </c>
      <c r="F1597" s="426"/>
      <c r="G1597" s="192" t="s">
        <v>39</v>
      </c>
      <c r="H1597" s="193">
        <v>3.8E-3</v>
      </c>
      <c r="I1597" s="189">
        <f>(M1597*$M$13)</f>
        <v>19.136000000000003</v>
      </c>
      <c r="J1597" s="219">
        <f>TRUNC(I1597*H1597,2)</f>
        <v>7.0000000000000007E-2</v>
      </c>
      <c r="M1597">
        <v>20.8</v>
      </c>
    </row>
    <row r="1598" spans="1:13" ht="24" customHeight="1" x14ac:dyDescent="0.2">
      <c r="A1598" s="238" t="s">
        <v>2126</v>
      </c>
      <c r="B1598" s="191" t="s">
        <v>2156</v>
      </c>
      <c r="C1598" s="190" t="s">
        <v>15</v>
      </c>
      <c r="D1598" s="190" t="s">
        <v>2157</v>
      </c>
      <c r="E1598" s="426" t="s">
        <v>2129</v>
      </c>
      <c r="F1598" s="426"/>
      <c r="G1598" s="192" t="s">
        <v>39</v>
      </c>
      <c r="H1598" s="193">
        <v>3.7499999999999999E-2</v>
      </c>
      <c r="I1598" s="189">
        <f>(M1598*$M$13)</f>
        <v>11.8772</v>
      </c>
      <c r="J1598" s="219">
        <f>TRUNC(I1598*H1598,2)</f>
        <v>0.44</v>
      </c>
      <c r="M1598">
        <v>12.91</v>
      </c>
    </row>
    <row r="1599" spans="1:13" x14ac:dyDescent="0.2">
      <c r="A1599" s="239"/>
      <c r="B1599" s="195"/>
      <c r="C1599" s="195"/>
      <c r="D1599" s="195"/>
      <c r="E1599" s="195" t="s">
        <v>3847</v>
      </c>
      <c r="F1599" s="196">
        <v>0.55000000000000004</v>
      </c>
      <c r="G1599" s="195" t="s">
        <v>3848</v>
      </c>
      <c r="H1599" s="196">
        <v>0</v>
      </c>
      <c r="I1599" s="196">
        <v>0.55000000000000004</v>
      </c>
      <c r="J1599" s="220"/>
      <c r="M1599">
        <v>0.55000000000000004</v>
      </c>
    </row>
    <row r="1600" spans="1:13" ht="25.5" x14ac:dyDescent="0.2">
      <c r="A1600" s="239"/>
      <c r="B1600" s="195"/>
      <c r="C1600" s="195"/>
      <c r="D1600" s="195"/>
      <c r="E1600" s="195" t="s">
        <v>3849</v>
      </c>
      <c r="F1600" s="196">
        <v>0</v>
      </c>
      <c r="G1600" s="195"/>
      <c r="H1600" s="195" t="s">
        <v>3850</v>
      </c>
      <c r="I1600" s="196">
        <v>0.55000000000000004</v>
      </c>
      <c r="J1600" s="220"/>
      <c r="M1600">
        <v>0.55000000000000004</v>
      </c>
    </row>
    <row r="1601" spans="1:13" ht="30" customHeight="1" x14ac:dyDescent="0.2">
      <c r="A1601" s="240"/>
      <c r="B1601" s="197"/>
      <c r="C1601" s="197"/>
      <c r="D1601" s="197"/>
      <c r="E1601" s="197"/>
      <c r="F1601" s="197"/>
      <c r="G1601" s="197" t="s">
        <v>3851</v>
      </c>
      <c r="H1601" s="198">
        <v>157.4</v>
      </c>
      <c r="I1601" s="199">
        <v>86.57</v>
      </c>
      <c r="J1601" s="220"/>
      <c r="M1601">
        <v>86.57</v>
      </c>
    </row>
    <row r="1602" spans="1:13" ht="0.95" customHeight="1" x14ac:dyDescent="0.2">
      <c r="A1602" s="237"/>
      <c r="B1602" s="185"/>
      <c r="C1602" s="185"/>
      <c r="D1602" s="185"/>
      <c r="E1602" s="185"/>
      <c r="F1602" s="185"/>
      <c r="G1602" s="185"/>
      <c r="H1602" s="185"/>
      <c r="I1602" s="185"/>
      <c r="J1602" s="220"/>
    </row>
    <row r="1603" spans="1:13" ht="24" customHeight="1" x14ac:dyDescent="0.2">
      <c r="A1603" s="242" t="s">
        <v>457</v>
      </c>
      <c r="B1603" s="24"/>
      <c r="C1603" s="24"/>
      <c r="D1603" s="23" t="s">
        <v>205</v>
      </c>
      <c r="E1603" s="24"/>
      <c r="F1603" s="428"/>
      <c r="G1603" s="428"/>
      <c r="H1603" s="24"/>
      <c r="I1603" s="24"/>
      <c r="J1603" s="210"/>
    </row>
    <row r="1604" spans="1:13" ht="18" customHeight="1" x14ac:dyDescent="0.2">
      <c r="A1604" s="236" t="s">
        <v>458</v>
      </c>
      <c r="B1604" s="183" t="s">
        <v>2</v>
      </c>
      <c r="C1604" s="182" t="s">
        <v>3</v>
      </c>
      <c r="D1604" s="182" t="s">
        <v>4</v>
      </c>
      <c r="E1604" s="419" t="s">
        <v>2100</v>
      </c>
      <c r="F1604" s="419"/>
      <c r="G1604" s="184" t="s">
        <v>5</v>
      </c>
      <c r="H1604" s="183" t="s">
        <v>6</v>
      </c>
      <c r="I1604" s="183" t="s">
        <v>7</v>
      </c>
      <c r="J1604" s="218" t="s">
        <v>8</v>
      </c>
      <c r="K1604" s="229">
        <f>J1606+J1607</f>
        <v>3.4299999999999997</v>
      </c>
      <c r="L1604" s="229">
        <v>0</v>
      </c>
      <c r="M1604" t="s">
        <v>7</v>
      </c>
    </row>
    <row r="1605" spans="1:13" ht="26.1" customHeight="1" x14ac:dyDescent="0.2">
      <c r="A1605" s="237" t="s">
        <v>2125</v>
      </c>
      <c r="B1605" s="186" t="s">
        <v>207</v>
      </c>
      <c r="C1605" s="185" t="s">
        <v>15</v>
      </c>
      <c r="D1605" s="185" t="s">
        <v>208</v>
      </c>
      <c r="E1605" s="425">
        <v>2</v>
      </c>
      <c r="F1605" s="425"/>
      <c r="G1605" s="187" t="s">
        <v>18</v>
      </c>
      <c r="H1605" s="188">
        <v>1</v>
      </c>
      <c r="I1605" s="189">
        <f>(M1605*$M$13)</f>
        <v>3.4408000000000003</v>
      </c>
      <c r="J1605" s="231">
        <f>TRUNC(I1605*H1605,2)</f>
        <v>3.44</v>
      </c>
      <c r="M1605">
        <v>3.74</v>
      </c>
    </row>
    <row r="1606" spans="1:13" ht="24" customHeight="1" x14ac:dyDescent="0.2">
      <c r="A1606" s="238" t="s">
        <v>2126</v>
      </c>
      <c r="B1606" s="191" t="s">
        <v>2216</v>
      </c>
      <c r="C1606" s="190" t="s">
        <v>15</v>
      </c>
      <c r="D1606" s="190" t="s">
        <v>2217</v>
      </c>
      <c r="E1606" s="426" t="s">
        <v>2129</v>
      </c>
      <c r="F1606" s="426"/>
      <c r="G1606" s="192" t="s">
        <v>39</v>
      </c>
      <c r="H1606" s="193">
        <v>2.5000000000000001E-2</v>
      </c>
      <c r="I1606" s="189">
        <f>(M1606*$M$13)</f>
        <v>19.136000000000003</v>
      </c>
      <c r="J1606" s="219">
        <f>TRUNC(I1606*H1606,2)</f>
        <v>0.47</v>
      </c>
      <c r="M1606">
        <v>20.8</v>
      </c>
    </row>
    <row r="1607" spans="1:13" ht="24" customHeight="1" x14ac:dyDescent="0.2">
      <c r="A1607" s="238" t="s">
        <v>2126</v>
      </c>
      <c r="B1607" s="191" t="s">
        <v>2156</v>
      </c>
      <c r="C1607" s="190" t="s">
        <v>15</v>
      </c>
      <c r="D1607" s="190" t="s">
        <v>2157</v>
      </c>
      <c r="E1607" s="426" t="s">
        <v>2129</v>
      </c>
      <c r="F1607" s="426"/>
      <c r="G1607" s="192" t="s">
        <v>39</v>
      </c>
      <c r="H1607" s="193">
        <v>0.25</v>
      </c>
      <c r="I1607" s="189">
        <f>(M1607*$M$13)</f>
        <v>11.8772</v>
      </c>
      <c r="J1607" s="219">
        <f>TRUNC(I1607*H1607,2)</f>
        <v>2.96</v>
      </c>
      <c r="M1607">
        <v>12.91</v>
      </c>
    </row>
    <row r="1608" spans="1:13" x14ac:dyDescent="0.2">
      <c r="A1608" s="239"/>
      <c r="B1608" s="195"/>
      <c r="C1608" s="195"/>
      <c r="D1608" s="195"/>
      <c r="E1608" s="195" t="s">
        <v>3847</v>
      </c>
      <c r="F1608" s="196">
        <v>3.74</v>
      </c>
      <c r="G1608" s="195" t="s">
        <v>3848</v>
      </c>
      <c r="H1608" s="196">
        <v>0</v>
      </c>
      <c r="I1608" s="196">
        <v>3.74</v>
      </c>
      <c r="J1608" s="220"/>
      <c r="M1608">
        <v>3.74</v>
      </c>
    </row>
    <row r="1609" spans="1:13" ht="25.5" x14ac:dyDescent="0.2">
      <c r="A1609" s="239"/>
      <c r="B1609" s="195"/>
      <c r="C1609" s="195"/>
      <c r="D1609" s="195"/>
      <c r="E1609" s="195" t="s">
        <v>3849</v>
      </c>
      <c r="F1609" s="196">
        <v>0</v>
      </c>
      <c r="G1609" s="195"/>
      <c r="H1609" s="195" t="s">
        <v>3850</v>
      </c>
      <c r="I1609" s="196">
        <v>3.74</v>
      </c>
      <c r="J1609" s="220"/>
      <c r="M1609">
        <v>3.74</v>
      </c>
    </row>
    <row r="1610" spans="1:13" ht="30" customHeight="1" x14ac:dyDescent="0.2">
      <c r="A1610" s="240"/>
      <c r="B1610" s="197"/>
      <c r="C1610" s="197"/>
      <c r="D1610" s="197"/>
      <c r="E1610" s="197"/>
      <c r="F1610" s="197"/>
      <c r="G1610" s="197" t="s">
        <v>3851</v>
      </c>
      <c r="H1610" s="198">
        <v>8</v>
      </c>
      <c r="I1610" s="199">
        <v>29.92</v>
      </c>
      <c r="J1610" s="220"/>
      <c r="M1610">
        <v>29.92</v>
      </c>
    </row>
    <row r="1611" spans="1:13" ht="0.95" customHeight="1" x14ac:dyDescent="0.2">
      <c r="A1611" s="237"/>
      <c r="B1611" s="185"/>
      <c r="C1611" s="185"/>
      <c r="D1611" s="185"/>
      <c r="E1611" s="185"/>
      <c r="F1611" s="185"/>
      <c r="G1611" s="185"/>
      <c r="H1611" s="185"/>
      <c r="I1611" s="185"/>
      <c r="J1611" s="220"/>
    </row>
    <row r="1612" spans="1:13" ht="18" customHeight="1" x14ac:dyDescent="0.2">
      <c r="A1612" s="236" t="s">
        <v>459</v>
      </c>
      <c r="B1612" s="183" t="s">
        <v>2</v>
      </c>
      <c r="C1612" s="182" t="s">
        <v>3</v>
      </c>
      <c r="D1612" s="182" t="s">
        <v>4</v>
      </c>
      <c r="E1612" s="419" t="s">
        <v>2100</v>
      </c>
      <c r="F1612" s="419"/>
      <c r="G1612" s="184" t="s">
        <v>5</v>
      </c>
      <c r="H1612" s="183" t="s">
        <v>6</v>
      </c>
      <c r="I1612" s="183" t="s">
        <v>7</v>
      </c>
      <c r="J1612" s="218" t="s">
        <v>8</v>
      </c>
      <c r="K1612" s="229">
        <f>J1614+J1615</f>
        <v>4.58</v>
      </c>
      <c r="L1612" s="229">
        <v>0</v>
      </c>
      <c r="M1612" t="s">
        <v>7</v>
      </c>
    </row>
    <row r="1613" spans="1:13" ht="26.1" customHeight="1" x14ac:dyDescent="0.2">
      <c r="A1613" s="237" t="s">
        <v>2125</v>
      </c>
      <c r="B1613" s="186" t="s">
        <v>216</v>
      </c>
      <c r="C1613" s="185" t="s">
        <v>15</v>
      </c>
      <c r="D1613" s="185" t="s">
        <v>217</v>
      </c>
      <c r="E1613" s="425">
        <v>2</v>
      </c>
      <c r="F1613" s="425"/>
      <c r="G1613" s="187" t="s">
        <v>18</v>
      </c>
      <c r="H1613" s="188">
        <v>1</v>
      </c>
      <c r="I1613" s="189">
        <f>(M1613*$M$13)</f>
        <v>4.5908000000000007</v>
      </c>
      <c r="J1613" s="231">
        <f>TRUNC(I1613*H1613,2)</f>
        <v>4.59</v>
      </c>
      <c r="M1613">
        <v>4.99</v>
      </c>
    </row>
    <row r="1614" spans="1:13" ht="24" customHeight="1" x14ac:dyDescent="0.2">
      <c r="A1614" s="238" t="s">
        <v>2126</v>
      </c>
      <c r="B1614" s="191" t="s">
        <v>2216</v>
      </c>
      <c r="C1614" s="190" t="s">
        <v>15</v>
      </c>
      <c r="D1614" s="190" t="s">
        <v>2217</v>
      </c>
      <c r="E1614" s="426" t="s">
        <v>2129</v>
      </c>
      <c r="F1614" s="426"/>
      <c r="G1614" s="192" t="s">
        <v>39</v>
      </c>
      <c r="H1614" s="193">
        <v>3.3300000000000003E-2</v>
      </c>
      <c r="I1614" s="189">
        <f>(M1614*$M$13)</f>
        <v>19.136000000000003</v>
      </c>
      <c r="J1614" s="219">
        <f>TRUNC(I1614*H1614,2)</f>
        <v>0.63</v>
      </c>
      <c r="M1614">
        <v>20.8</v>
      </c>
    </row>
    <row r="1615" spans="1:13" ht="24" customHeight="1" x14ac:dyDescent="0.2">
      <c r="A1615" s="238" t="s">
        <v>2126</v>
      </c>
      <c r="B1615" s="191" t="s">
        <v>2156</v>
      </c>
      <c r="C1615" s="190" t="s">
        <v>15</v>
      </c>
      <c r="D1615" s="190" t="s">
        <v>2157</v>
      </c>
      <c r="E1615" s="426" t="s">
        <v>2129</v>
      </c>
      <c r="F1615" s="426"/>
      <c r="G1615" s="192" t="s">
        <v>39</v>
      </c>
      <c r="H1615" s="193">
        <v>0.33329999999999999</v>
      </c>
      <c r="I1615" s="189">
        <f>(M1615*$M$13)</f>
        <v>11.8772</v>
      </c>
      <c r="J1615" s="219">
        <f>TRUNC(I1615*H1615,2)</f>
        <v>3.95</v>
      </c>
      <c r="M1615">
        <v>12.91</v>
      </c>
    </row>
    <row r="1616" spans="1:13" x14ac:dyDescent="0.2">
      <c r="A1616" s="239"/>
      <c r="B1616" s="195"/>
      <c r="C1616" s="195"/>
      <c r="D1616" s="195"/>
      <c r="E1616" s="195" t="s">
        <v>3847</v>
      </c>
      <c r="F1616" s="196">
        <v>4.99</v>
      </c>
      <c r="G1616" s="195" t="s">
        <v>3848</v>
      </c>
      <c r="H1616" s="196">
        <v>0</v>
      </c>
      <c r="I1616" s="196">
        <v>4.99</v>
      </c>
      <c r="J1616" s="220"/>
      <c r="M1616">
        <v>4.99</v>
      </c>
    </row>
    <row r="1617" spans="1:13" ht="25.5" x14ac:dyDescent="0.2">
      <c r="A1617" s="239"/>
      <c r="B1617" s="195"/>
      <c r="C1617" s="195"/>
      <c r="D1617" s="195"/>
      <c r="E1617" s="195" t="s">
        <v>3849</v>
      </c>
      <c r="F1617" s="196">
        <v>0</v>
      </c>
      <c r="G1617" s="195"/>
      <c r="H1617" s="195" t="s">
        <v>3850</v>
      </c>
      <c r="I1617" s="196">
        <v>4.99</v>
      </c>
      <c r="J1617" s="220"/>
      <c r="M1617">
        <v>4.99</v>
      </c>
    </row>
    <row r="1618" spans="1:13" ht="30" customHeight="1" x14ac:dyDescent="0.2">
      <c r="A1618" s="240"/>
      <c r="B1618" s="197"/>
      <c r="C1618" s="197"/>
      <c r="D1618" s="197"/>
      <c r="E1618" s="197"/>
      <c r="F1618" s="197"/>
      <c r="G1618" s="197" t="s">
        <v>3851</v>
      </c>
      <c r="H1618" s="198">
        <v>6</v>
      </c>
      <c r="I1618" s="199">
        <v>29.94</v>
      </c>
      <c r="J1618" s="220"/>
      <c r="M1618">
        <v>29.94</v>
      </c>
    </row>
    <row r="1619" spans="1:13" ht="0.95" customHeight="1" x14ac:dyDescent="0.2">
      <c r="A1619" s="237"/>
      <c r="B1619" s="185"/>
      <c r="C1619" s="185"/>
      <c r="D1619" s="185"/>
      <c r="E1619" s="185"/>
      <c r="F1619" s="185"/>
      <c r="G1619" s="185"/>
      <c r="H1619" s="185"/>
      <c r="I1619" s="185"/>
      <c r="J1619" s="220"/>
    </row>
    <row r="1620" spans="1:13" ht="18" customHeight="1" x14ac:dyDescent="0.2">
      <c r="A1620" s="236" t="s">
        <v>460</v>
      </c>
      <c r="B1620" s="183" t="s">
        <v>2</v>
      </c>
      <c r="C1620" s="182" t="s">
        <v>3</v>
      </c>
      <c r="D1620" s="182" t="s">
        <v>4</v>
      </c>
      <c r="E1620" s="419" t="s">
        <v>2100</v>
      </c>
      <c r="F1620" s="419"/>
      <c r="G1620" s="184" t="s">
        <v>5</v>
      </c>
      <c r="H1620" s="183" t="s">
        <v>6</v>
      </c>
      <c r="I1620" s="183" t="s">
        <v>7</v>
      </c>
      <c r="J1620" s="218" t="s">
        <v>8</v>
      </c>
      <c r="K1620" s="229">
        <f>J1622+J1623</f>
        <v>4.0500000000000007</v>
      </c>
      <c r="L1620" s="229">
        <v>0</v>
      </c>
      <c r="M1620" t="s">
        <v>7</v>
      </c>
    </row>
    <row r="1621" spans="1:13" ht="39" customHeight="1" x14ac:dyDescent="0.2">
      <c r="A1621" s="237" t="s">
        <v>2125</v>
      </c>
      <c r="B1621" s="186" t="s">
        <v>210</v>
      </c>
      <c r="C1621" s="185" t="s">
        <v>15</v>
      </c>
      <c r="D1621" s="185" t="s">
        <v>211</v>
      </c>
      <c r="E1621" s="425">
        <v>2</v>
      </c>
      <c r="F1621" s="425"/>
      <c r="G1621" s="187" t="s">
        <v>18</v>
      </c>
      <c r="H1621" s="188">
        <v>1</v>
      </c>
      <c r="I1621" s="189">
        <f>(M1621*$M$13)</f>
        <v>4.0480000000000009</v>
      </c>
      <c r="J1621" s="231">
        <f>TRUNC(I1621*H1621,2)</f>
        <v>4.04</v>
      </c>
      <c r="M1621">
        <v>4.4000000000000004</v>
      </c>
    </row>
    <row r="1622" spans="1:13" ht="24" customHeight="1" x14ac:dyDescent="0.2">
      <c r="A1622" s="238" t="s">
        <v>2126</v>
      </c>
      <c r="B1622" s="191" t="s">
        <v>2216</v>
      </c>
      <c r="C1622" s="190" t="s">
        <v>15</v>
      </c>
      <c r="D1622" s="190" t="s">
        <v>2217</v>
      </c>
      <c r="E1622" s="426" t="s">
        <v>2129</v>
      </c>
      <c r="F1622" s="426"/>
      <c r="G1622" s="192" t="s">
        <v>39</v>
      </c>
      <c r="H1622" s="193">
        <v>2.9399999999999999E-2</v>
      </c>
      <c r="I1622" s="189">
        <f>(M1622*$M$13)</f>
        <v>19.136000000000003</v>
      </c>
      <c r="J1622" s="219">
        <f>TRUNC(I1622*H1622,2)</f>
        <v>0.56000000000000005</v>
      </c>
      <c r="M1622">
        <v>20.8</v>
      </c>
    </row>
    <row r="1623" spans="1:13" ht="24" customHeight="1" x14ac:dyDescent="0.2">
      <c r="A1623" s="238" t="s">
        <v>2126</v>
      </c>
      <c r="B1623" s="191" t="s">
        <v>2156</v>
      </c>
      <c r="C1623" s="190" t="s">
        <v>15</v>
      </c>
      <c r="D1623" s="190" t="s">
        <v>2157</v>
      </c>
      <c r="E1623" s="426" t="s">
        <v>2129</v>
      </c>
      <c r="F1623" s="426"/>
      <c r="G1623" s="192" t="s">
        <v>39</v>
      </c>
      <c r="H1623" s="193">
        <v>0.29420000000000002</v>
      </c>
      <c r="I1623" s="189">
        <f>(M1623*$M$13)</f>
        <v>11.8772</v>
      </c>
      <c r="J1623" s="219">
        <f>TRUNC(I1623*H1623,2)</f>
        <v>3.49</v>
      </c>
      <c r="M1623">
        <v>12.91</v>
      </c>
    </row>
    <row r="1624" spans="1:13" x14ac:dyDescent="0.2">
      <c r="A1624" s="239"/>
      <c r="B1624" s="195"/>
      <c r="C1624" s="195"/>
      <c r="D1624" s="195"/>
      <c r="E1624" s="195" t="s">
        <v>3847</v>
      </c>
      <c r="F1624" s="196">
        <v>4.4000000000000004</v>
      </c>
      <c r="G1624" s="195" t="s">
        <v>3848</v>
      </c>
      <c r="H1624" s="196">
        <v>0</v>
      </c>
      <c r="I1624" s="196">
        <v>4.4000000000000004</v>
      </c>
      <c r="J1624" s="220"/>
      <c r="M1624">
        <v>4.4000000000000004</v>
      </c>
    </row>
    <row r="1625" spans="1:13" ht="25.5" x14ac:dyDescent="0.2">
      <c r="A1625" s="239"/>
      <c r="B1625" s="195"/>
      <c r="C1625" s="195"/>
      <c r="D1625" s="195"/>
      <c r="E1625" s="195" t="s">
        <v>3849</v>
      </c>
      <c r="F1625" s="196">
        <v>0</v>
      </c>
      <c r="G1625" s="195"/>
      <c r="H1625" s="195" t="s">
        <v>3850</v>
      </c>
      <c r="I1625" s="196">
        <v>4.4000000000000004</v>
      </c>
      <c r="J1625" s="220"/>
      <c r="M1625">
        <v>4.4000000000000004</v>
      </c>
    </row>
    <row r="1626" spans="1:13" ht="30" customHeight="1" x14ac:dyDescent="0.2">
      <c r="A1626" s="240"/>
      <c r="B1626" s="197"/>
      <c r="C1626" s="197"/>
      <c r="D1626" s="197"/>
      <c r="E1626" s="197"/>
      <c r="F1626" s="197"/>
      <c r="G1626" s="197" t="s">
        <v>3851</v>
      </c>
      <c r="H1626" s="198">
        <v>32</v>
      </c>
      <c r="I1626" s="199">
        <v>140.80000000000001</v>
      </c>
      <c r="J1626" s="220"/>
      <c r="M1626">
        <v>140.80000000000001</v>
      </c>
    </row>
    <row r="1627" spans="1:13" ht="0.95" customHeight="1" x14ac:dyDescent="0.2">
      <c r="A1627" s="237"/>
      <c r="B1627" s="185"/>
      <c r="C1627" s="185"/>
      <c r="D1627" s="185"/>
      <c r="E1627" s="185"/>
      <c r="F1627" s="185"/>
      <c r="G1627" s="185"/>
      <c r="H1627" s="185"/>
      <c r="I1627" s="185"/>
      <c r="J1627" s="220"/>
    </row>
    <row r="1628" spans="1:13" ht="18" customHeight="1" x14ac:dyDescent="0.2">
      <c r="A1628" s="236" t="s">
        <v>461</v>
      </c>
      <c r="B1628" s="183" t="s">
        <v>2</v>
      </c>
      <c r="C1628" s="182" t="s">
        <v>3</v>
      </c>
      <c r="D1628" s="182" t="s">
        <v>4</v>
      </c>
      <c r="E1628" s="419" t="s">
        <v>2100</v>
      </c>
      <c r="F1628" s="419"/>
      <c r="G1628" s="184" t="s">
        <v>5</v>
      </c>
      <c r="H1628" s="183" t="s">
        <v>6</v>
      </c>
      <c r="I1628" s="183" t="s">
        <v>7</v>
      </c>
      <c r="J1628" s="218" t="s">
        <v>8</v>
      </c>
      <c r="K1628" s="229">
        <f>J1630+J1631</f>
        <v>4.58</v>
      </c>
      <c r="L1628" s="229">
        <v>0</v>
      </c>
      <c r="M1628" t="s">
        <v>7</v>
      </c>
    </row>
    <row r="1629" spans="1:13" ht="26.1" customHeight="1" x14ac:dyDescent="0.2">
      <c r="A1629" s="237" t="s">
        <v>2125</v>
      </c>
      <c r="B1629" s="186" t="s">
        <v>213</v>
      </c>
      <c r="C1629" s="185" t="s">
        <v>15</v>
      </c>
      <c r="D1629" s="185" t="s">
        <v>214</v>
      </c>
      <c r="E1629" s="425">
        <v>2</v>
      </c>
      <c r="F1629" s="425"/>
      <c r="G1629" s="187" t="s">
        <v>18</v>
      </c>
      <c r="H1629" s="188">
        <v>1</v>
      </c>
      <c r="I1629" s="189">
        <f>(M1629*$M$13)</f>
        <v>4.5908000000000007</v>
      </c>
      <c r="J1629" s="231">
        <f>TRUNC(I1629*H1629,2)</f>
        <v>4.59</v>
      </c>
      <c r="M1629">
        <v>4.99</v>
      </c>
    </row>
    <row r="1630" spans="1:13" ht="24" customHeight="1" x14ac:dyDescent="0.2">
      <c r="A1630" s="238" t="s">
        <v>2126</v>
      </c>
      <c r="B1630" s="191" t="s">
        <v>2216</v>
      </c>
      <c r="C1630" s="190" t="s">
        <v>15</v>
      </c>
      <c r="D1630" s="190" t="s">
        <v>2217</v>
      </c>
      <c r="E1630" s="426" t="s">
        <v>2129</v>
      </c>
      <c r="F1630" s="426"/>
      <c r="G1630" s="192" t="s">
        <v>39</v>
      </c>
      <c r="H1630" s="193">
        <v>3.3300000000000003E-2</v>
      </c>
      <c r="I1630" s="189">
        <f>(M1630*$M$13)</f>
        <v>19.136000000000003</v>
      </c>
      <c r="J1630" s="219">
        <f>TRUNC(I1630*H1630,2)</f>
        <v>0.63</v>
      </c>
      <c r="M1630">
        <v>20.8</v>
      </c>
    </row>
    <row r="1631" spans="1:13" ht="24" customHeight="1" x14ac:dyDescent="0.2">
      <c r="A1631" s="238" t="s">
        <v>2126</v>
      </c>
      <c r="B1631" s="191" t="s">
        <v>2156</v>
      </c>
      <c r="C1631" s="190" t="s">
        <v>15</v>
      </c>
      <c r="D1631" s="190" t="s">
        <v>2157</v>
      </c>
      <c r="E1631" s="426" t="s">
        <v>2129</v>
      </c>
      <c r="F1631" s="426"/>
      <c r="G1631" s="192" t="s">
        <v>39</v>
      </c>
      <c r="H1631" s="193">
        <v>0.33329999999999999</v>
      </c>
      <c r="I1631" s="189">
        <f>(M1631*$M$13)</f>
        <v>11.8772</v>
      </c>
      <c r="J1631" s="219">
        <f>TRUNC(I1631*H1631,2)</f>
        <v>3.95</v>
      </c>
      <c r="M1631">
        <v>12.91</v>
      </c>
    </row>
    <row r="1632" spans="1:13" x14ac:dyDescent="0.2">
      <c r="A1632" s="239"/>
      <c r="B1632" s="195"/>
      <c r="C1632" s="195"/>
      <c r="D1632" s="195"/>
      <c r="E1632" s="195" t="s">
        <v>3847</v>
      </c>
      <c r="F1632" s="196">
        <v>4.99</v>
      </c>
      <c r="G1632" s="195" t="s">
        <v>3848</v>
      </c>
      <c r="H1632" s="196">
        <v>0</v>
      </c>
      <c r="I1632" s="196">
        <v>4.99</v>
      </c>
      <c r="J1632" s="220"/>
      <c r="M1632">
        <v>4.99</v>
      </c>
    </row>
    <row r="1633" spans="1:13" ht="25.5" x14ac:dyDescent="0.2">
      <c r="A1633" s="239"/>
      <c r="B1633" s="195"/>
      <c r="C1633" s="195"/>
      <c r="D1633" s="195"/>
      <c r="E1633" s="195" t="s">
        <v>3849</v>
      </c>
      <c r="F1633" s="196">
        <v>0</v>
      </c>
      <c r="G1633" s="195"/>
      <c r="H1633" s="195" t="s">
        <v>3850</v>
      </c>
      <c r="I1633" s="196">
        <v>4.99</v>
      </c>
      <c r="J1633" s="220"/>
      <c r="M1633">
        <v>4.99</v>
      </c>
    </row>
    <row r="1634" spans="1:13" ht="30" customHeight="1" x14ac:dyDescent="0.2">
      <c r="A1634" s="240"/>
      <c r="B1634" s="197"/>
      <c r="C1634" s="197"/>
      <c r="D1634" s="197"/>
      <c r="E1634" s="197"/>
      <c r="F1634" s="197"/>
      <c r="G1634" s="197" t="s">
        <v>3851</v>
      </c>
      <c r="H1634" s="198">
        <v>8</v>
      </c>
      <c r="I1634" s="199">
        <v>39.92</v>
      </c>
      <c r="J1634" s="220"/>
      <c r="M1634">
        <v>39.92</v>
      </c>
    </row>
    <row r="1635" spans="1:13" ht="0.95" customHeight="1" x14ac:dyDescent="0.2">
      <c r="A1635" s="237"/>
      <c r="B1635" s="185"/>
      <c r="C1635" s="185"/>
      <c r="D1635" s="185"/>
      <c r="E1635" s="185"/>
      <c r="F1635" s="185"/>
      <c r="G1635" s="185"/>
      <c r="H1635" s="185"/>
      <c r="I1635" s="185"/>
      <c r="J1635" s="220"/>
    </row>
    <row r="1636" spans="1:13" ht="18" customHeight="1" x14ac:dyDescent="0.2">
      <c r="A1636" s="236" t="s">
        <v>462</v>
      </c>
      <c r="B1636" s="183" t="s">
        <v>2</v>
      </c>
      <c r="C1636" s="182" t="s">
        <v>3</v>
      </c>
      <c r="D1636" s="182" t="s">
        <v>4</v>
      </c>
      <c r="E1636" s="419" t="s">
        <v>2100</v>
      </c>
      <c r="F1636" s="419"/>
      <c r="G1636" s="184" t="s">
        <v>5</v>
      </c>
      <c r="H1636" s="183" t="s">
        <v>6</v>
      </c>
      <c r="I1636" s="183" t="s">
        <v>7</v>
      </c>
      <c r="J1636" s="218" t="s">
        <v>8</v>
      </c>
      <c r="K1636" s="229">
        <f>J1638+J1639</f>
        <v>0.51</v>
      </c>
      <c r="L1636" s="229">
        <v>0</v>
      </c>
      <c r="M1636" t="s">
        <v>7</v>
      </c>
    </row>
    <row r="1637" spans="1:13" ht="39" customHeight="1" x14ac:dyDescent="0.2">
      <c r="A1637" s="237" t="s">
        <v>2125</v>
      </c>
      <c r="B1637" s="186" t="s">
        <v>224</v>
      </c>
      <c r="C1637" s="185" t="s">
        <v>15</v>
      </c>
      <c r="D1637" s="185" t="s">
        <v>225</v>
      </c>
      <c r="E1637" s="425">
        <v>2</v>
      </c>
      <c r="F1637" s="425"/>
      <c r="G1637" s="187" t="s">
        <v>132</v>
      </c>
      <c r="H1637" s="188">
        <v>1</v>
      </c>
      <c r="I1637" s="189">
        <f>(M1637*$M$13)</f>
        <v>0.50600000000000012</v>
      </c>
      <c r="J1637" s="231">
        <f>TRUNC(I1637*H1637,2)</f>
        <v>0.5</v>
      </c>
      <c r="M1637">
        <v>0.55000000000000004</v>
      </c>
    </row>
    <row r="1638" spans="1:13" ht="24" customHeight="1" x14ac:dyDescent="0.2">
      <c r="A1638" s="238" t="s">
        <v>2126</v>
      </c>
      <c r="B1638" s="191" t="s">
        <v>2216</v>
      </c>
      <c r="C1638" s="190" t="s">
        <v>15</v>
      </c>
      <c r="D1638" s="190" t="s">
        <v>2217</v>
      </c>
      <c r="E1638" s="426" t="s">
        <v>2129</v>
      </c>
      <c r="F1638" s="426"/>
      <c r="G1638" s="192" t="s">
        <v>39</v>
      </c>
      <c r="H1638" s="193">
        <v>3.8E-3</v>
      </c>
      <c r="I1638" s="189">
        <f>(M1638*$M$13)</f>
        <v>19.136000000000003</v>
      </c>
      <c r="J1638" s="219">
        <f>TRUNC(I1638*H1638,2)</f>
        <v>7.0000000000000007E-2</v>
      </c>
      <c r="M1638">
        <v>20.8</v>
      </c>
    </row>
    <row r="1639" spans="1:13" ht="24" customHeight="1" x14ac:dyDescent="0.2">
      <c r="A1639" s="238" t="s">
        <v>2126</v>
      </c>
      <c r="B1639" s="191" t="s">
        <v>2156</v>
      </c>
      <c r="C1639" s="190" t="s">
        <v>15</v>
      </c>
      <c r="D1639" s="190" t="s">
        <v>2157</v>
      </c>
      <c r="E1639" s="426" t="s">
        <v>2129</v>
      </c>
      <c r="F1639" s="426"/>
      <c r="G1639" s="192" t="s">
        <v>39</v>
      </c>
      <c r="H1639" s="193">
        <v>3.7499999999999999E-2</v>
      </c>
      <c r="I1639" s="189">
        <f>(M1639*$M$13)</f>
        <v>11.8772</v>
      </c>
      <c r="J1639" s="219">
        <f>TRUNC(I1639*H1639,2)</f>
        <v>0.44</v>
      </c>
      <c r="M1639">
        <v>12.91</v>
      </c>
    </row>
    <row r="1640" spans="1:13" x14ac:dyDescent="0.2">
      <c r="A1640" s="239"/>
      <c r="B1640" s="195"/>
      <c r="C1640" s="195"/>
      <c r="D1640" s="195"/>
      <c r="E1640" s="195" t="s">
        <v>3847</v>
      </c>
      <c r="F1640" s="196">
        <v>0.55000000000000004</v>
      </c>
      <c r="G1640" s="195" t="s">
        <v>3848</v>
      </c>
      <c r="H1640" s="196">
        <v>0</v>
      </c>
      <c r="I1640" s="196">
        <v>0.55000000000000004</v>
      </c>
      <c r="J1640" s="220"/>
      <c r="M1640">
        <v>0.55000000000000004</v>
      </c>
    </row>
    <row r="1641" spans="1:13" ht="25.5" x14ac:dyDescent="0.2">
      <c r="A1641" s="239"/>
      <c r="B1641" s="195"/>
      <c r="C1641" s="195"/>
      <c r="D1641" s="195"/>
      <c r="E1641" s="195" t="s">
        <v>3849</v>
      </c>
      <c r="F1641" s="196">
        <v>0</v>
      </c>
      <c r="G1641" s="195"/>
      <c r="H1641" s="195" t="s">
        <v>3850</v>
      </c>
      <c r="I1641" s="196">
        <v>0.55000000000000004</v>
      </c>
      <c r="J1641" s="220"/>
      <c r="M1641">
        <v>0.55000000000000004</v>
      </c>
    </row>
    <row r="1642" spans="1:13" ht="30" customHeight="1" x14ac:dyDescent="0.2">
      <c r="A1642" s="240"/>
      <c r="B1642" s="197"/>
      <c r="C1642" s="197"/>
      <c r="D1642" s="197"/>
      <c r="E1642" s="197"/>
      <c r="F1642" s="197"/>
      <c r="G1642" s="197" t="s">
        <v>3851</v>
      </c>
      <c r="H1642" s="198">
        <v>274.63</v>
      </c>
      <c r="I1642" s="199">
        <v>151.04</v>
      </c>
      <c r="J1642" s="220"/>
      <c r="M1642">
        <v>151.04</v>
      </c>
    </row>
    <row r="1643" spans="1:13" ht="0.95" customHeight="1" x14ac:dyDescent="0.2">
      <c r="A1643" s="237"/>
      <c r="B1643" s="185"/>
      <c r="C1643" s="185"/>
      <c r="D1643" s="185"/>
      <c r="E1643" s="185"/>
      <c r="F1643" s="185"/>
      <c r="G1643" s="185"/>
      <c r="H1643" s="185"/>
      <c r="I1643" s="185"/>
      <c r="J1643" s="220"/>
    </row>
    <row r="1644" spans="1:13" ht="18" customHeight="1" x14ac:dyDescent="0.2">
      <c r="A1644" s="236" t="s">
        <v>463</v>
      </c>
      <c r="B1644" s="183" t="s">
        <v>2</v>
      </c>
      <c r="C1644" s="182" t="s">
        <v>3</v>
      </c>
      <c r="D1644" s="182" t="s">
        <v>4</v>
      </c>
      <c r="E1644" s="419" t="s">
        <v>2100</v>
      </c>
      <c r="F1644" s="419"/>
      <c r="G1644" s="184" t="s">
        <v>5</v>
      </c>
      <c r="H1644" s="183" t="s">
        <v>6</v>
      </c>
      <c r="I1644" s="183" t="s">
        <v>7</v>
      </c>
      <c r="J1644" s="218" t="s">
        <v>8</v>
      </c>
      <c r="K1644" s="229">
        <f>J1646+J1647</f>
        <v>3.4299999999999997</v>
      </c>
      <c r="L1644" s="229">
        <v>0</v>
      </c>
      <c r="M1644" t="s">
        <v>7</v>
      </c>
    </row>
    <row r="1645" spans="1:13" ht="26.1" customHeight="1" x14ac:dyDescent="0.2">
      <c r="A1645" s="237" t="s">
        <v>2125</v>
      </c>
      <c r="B1645" s="186" t="s">
        <v>219</v>
      </c>
      <c r="C1645" s="185" t="s">
        <v>15</v>
      </c>
      <c r="D1645" s="185" t="s">
        <v>327</v>
      </c>
      <c r="E1645" s="425">
        <v>2</v>
      </c>
      <c r="F1645" s="425"/>
      <c r="G1645" s="187" t="s">
        <v>17</v>
      </c>
      <c r="H1645" s="188">
        <v>1</v>
      </c>
      <c r="I1645" s="189">
        <f>(M1645*$M$13)</f>
        <v>3.4408000000000003</v>
      </c>
      <c r="J1645" s="231">
        <f>TRUNC(I1645*H1645,2)</f>
        <v>3.44</v>
      </c>
      <c r="M1645">
        <v>3.74</v>
      </c>
    </row>
    <row r="1646" spans="1:13" ht="24" customHeight="1" x14ac:dyDescent="0.2">
      <c r="A1646" s="238" t="s">
        <v>2126</v>
      </c>
      <c r="B1646" s="191" t="s">
        <v>2152</v>
      </c>
      <c r="C1646" s="190" t="s">
        <v>15</v>
      </c>
      <c r="D1646" s="190" t="s">
        <v>2153</v>
      </c>
      <c r="E1646" s="426" t="s">
        <v>2129</v>
      </c>
      <c r="F1646" s="426"/>
      <c r="G1646" s="192" t="s">
        <v>39</v>
      </c>
      <c r="H1646" s="193">
        <v>2.5000000000000001E-2</v>
      </c>
      <c r="I1646" s="189">
        <f>(M1646*$M$13)</f>
        <v>19.136000000000003</v>
      </c>
      <c r="J1646" s="219">
        <f>TRUNC(I1646*H1646,2)</f>
        <v>0.47</v>
      </c>
      <c r="M1646">
        <v>20.8</v>
      </c>
    </row>
    <row r="1647" spans="1:13" ht="24" customHeight="1" x14ac:dyDescent="0.2">
      <c r="A1647" s="238" t="s">
        <v>2126</v>
      </c>
      <c r="B1647" s="191" t="s">
        <v>2156</v>
      </c>
      <c r="C1647" s="190" t="s">
        <v>15</v>
      </c>
      <c r="D1647" s="190" t="s">
        <v>2157</v>
      </c>
      <c r="E1647" s="426" t="s">
        <v>2129</v>
      </c>
      <c r="F1647" s="426"/>
      <c r="G1647" s="192" t="s">
        <v>39</v>
      </c>
      <c r="H1647" s="193">
        <v>0.25</v>
      </c>
      <c r="I1647" s="189">
        <f>(M1647*$M$13)</f>
        <v>11.8772</v>
      </c>
      <c r="J1647" s="219">
        <f>TRUNC(I1647*H1647,2)</f>
        <v>2.96</v>
      </c>
      <c r="M1647">
        <v>12.91</v>
      </c>
    </row>
    <row r="1648" spans="1:13" x14ac:dyDescent="0.2">
      <c r="A1648" s="239"/>
      <c r="B1648" s="195"/>
      <c r="C1648" s="195"/>
      <c r="D1648" s="195"/>
      <c r="E1648" s="195" t="s">
        <v>3847</v>
      </c>
      <c r="F1648" s="196">
        <v>3.74</v>
      </c>
      <c r="G1648" s="195" t="s">
        <v>3848</v>
      </c>
      <c r="H1648" s="196">
        <v>0</v>
      </c>
      <c r="I1648" s="196">
        <v>3.74</v>
      </c>
      <c r="J1648" s="220"/>
      <c r="M1648">
        <v>3.74</v>
      </c>
    </row>
    <row r="1649" spans="1:13" ht="25.5" x14ac:dyDescent="0.2">
      <c r="A1649" s="239"/>
      <c r="B1649" s="195"/>
      <c r="C1649" s="195"/>
      <c r="D1649" s="195"/>
      <c r="E1649" s="195" t="s">
        <v>3849</v>
      </c>
      <c r="F1649" s="196">
        <v>0</v>
      </c>
      <c r="G1649" s="195"/>
      <c r="H1649" s="195" t="s">
        <v>3850</v>
      </c>
      <c r="I1649" s="196">
        <v>3.74</v>
      </c>
      <c r="J1649" s="220"/>
      <c r="M1649">
        <v>3.74</v>
      </c>
    </row>
    <row r="1650" spans="1:13" ht="30" customHeight="1" x14ac:dyDescent="0.2">
      <c r="A1650" s="240"/>
      <c r="B1650" s="197"/>
      <c r="C1650" s="197"/>
      <c r="D1650" s="197"/>
      <c r="E1650" s="197"/>
      <c r="F1650" s="197"/>
      <c r="G1650" s="197" t="s">
        <v>3851</v>
      </c>
      <c r="H1650" s="198">
        <v>8.67</v>
      </c>
      <c r="I1650" s="199">
        <v>32.42</v>
      </c>
      <c r="J1650" s="220"/>
      <c r="M1650">
        <v>32.42</v>
      </c>
    </row>
    <row r="1651" spans="1:13" ht="0.95" customHeight="1" x14ac:dyDescent="0.2">
      <c r="A1651" s="237"/>
      <c r="B1651" s="185"/>
      <c r="C1651" s="185"/>
      <c r="D1651" s="185"/>
      <c r="E1651" s="185"/>
      <c r="F1651" s="185"/>
      <c r="G1651" s="185"/>
      <c r="H1651" s="185"/>
      <c r="I1651" s="185"/>
      <c r="J1651" s="220"/>
    </row>
    <row r="1652" spans="1:13" ht="24" customHeight="1" x14ac:dyDescent="0.2">
      <c r="A1652" s="243" t="s">
        <v>464</v>
      </c>
      <c r="B1652" s="28"/>
      <c r="C1652" s="28"/>
      <c r="D1652" s="27" t="s">
        <v>465</v>
      </c>
      <c r="E1652" s="28"/>
      <c r="F1652" s="429"/>
      <c r="G1652" s="429"/>
      <c r="H1652" s="28"/>
      <c r="I1652" s="28"/>
      <c r="J1652" s="211"/>
    </row>
    <row r="1653" spans="1:13" ht="18" customHeight="1" x14ac:dyDescent="0.2">
      <c r="A1653" s="236" t="s">
        <v>466</v>
      </c>
      <c r="B1653" s="183" t="s">
        <v>2</v>
      </c>
      <c r="C1653" s="182" t="s">
        <v>3</v>
      </c>
      <c r="D1653" s="182" t="s">
        <v>4</v>
      </c>
      <c r="E1653" s="419" t="s">
        <v>2100</v>
      </c>
      <c r="F1653" s="419"/>
      <c r="G1653" s="184" t="s">
        <v>5</v>
      </c>
      <c r="H1653" s="183" t="s">
        <v>6</v>
      </c>
      <c r="I1653" s="183" t="s">
        <v>7</v>
      </c>
      <c r="J1653" s="218" t="s">
        <v>8</v>
      </c>
      <c r="K1653" s="229">
        <f>J1655+J1656</f>
        <v>0.51</v>
      </c>
      <c r="L1653" s="229">
        <v>0</v>
      </c>
      <c r="M1653" t="s">
        <v>7</v>
      </c>
    </row>
    <row r="1654" spans="1:13" ht="39" customHeight="1" x14ac:dyDescent="0.2">
      <c r="A1654" s="237" t="s">
        <v>2125</v>
      </c>
      <c r="B1654" s="186" t="s">
        <v>224</v>
      </c>
      <c r="C1654" s="185" t="s">
        <v>15</v>
      </c>
      <c r="D1654" s="185" t="s">
        <v>225</v>
      </c>
      <c r="E1654" s="425">
        <v>2</v>
      </c>
      <c r="F1654" s="425"/>
      <c r="G1654" s="187" t="s">
        <v>132</v>
      </c>
      <c r="H1654" s="188">
        <v>1</v>
      </c>
      <c r="I1654" s="189">
        <f>(M1654*$M$13)</f>
        <v>0.50600000000000012</v>
      </c>
      <c r="J1654" s="231">
        <f>TRUNC(I1654*H1654,2)</f>
        <v>0.5</v>
      </c>
      <c r="M1654">
        <v>0.55000000000000004</v>
      </c>
    </row>
    <row r="1655" spans="1:13" ht="24" customHeight="1" x14ac:dyDescent="0.2">
      <c r="A1655" s="238" t="s">
        <v>2126</v>
      </c>
      <c r="B1655" s="191" t="s">
        <v>2216</v>
      </c>
      <c r="C1655" s="190" t="s">
        <v>15</v>
      </c>
      <c r="D1655" s="190" t="s">
        <v>2217</v>
      </c>
      <c r="E1655" s="426" t="s">
        <v>2129</v>
      </c>
      <c r="F1655" s="426"/>
      <c r="G1655" s="192" t="s">
        <v>39</v>
      </c>
      <c r="H1655" s="193">
        <v>3.8E-3</v>
      </c>
      <c r="I1655" s="189">
        <f>(M1655*$M$13)</f>
        <v>19.136000000000003</v>
      </c>
      <c r="J1655" s="219">
        <f>TRUNC(I1655*H1655,2)</f>
        <v>7.0000000000000007E-2</v>
      </c>
      <c r="M1655">
        <v>20.8</v>
      </c>
    </row>
    <row r="1656" spans="1:13" ht="24" customHeight="1" x14ac:dyDescent="0.2">
      <c r="A1656" s="238" t="s">
        <v>2126</v>
      </c>
      <c r="B1656" s="191" t="s">
        <v>2156</v>
      </c>
      <c r="C1656" s="190" t="s">
        <v>15</v>
      </c>
      <c r="D1656" s="190" t="s">
        <v>2157</v>
      </c>
      <c r="E1656" s="426" t="s">
        <v>2129</v>
      </c>
      <c r="F1656" s="426"/>
      <c r="G1656" s="192" t="s">
        <v>39</v>
      </c>
      <c r="H1656" s="193">
        <v>3.7499999999999999E-2</v>
      </c>
      <c r="I1656" s="189">
        <f>(M1656*$M$13)</f>
        <v>11.8772</v>
      </c>
      <c r="J1656" s="219">
        <f>TRUNC(I1656*H1656,2)</f>
        <v>0.44</v>
      </c>
      <c r="M1656">
        <v>12.91</v>
      </c>
    </row>
    <row r="1657" spans="1:13" x14ac:dyDescent="0.2">
      <c r="A1657" s="239"/>
      <c r="B1657" s="195"/>
      <c r="C1657" s="195"/>
      <c r="D1657" s="195"/>
      <c r="E1657" s="195" t="s">
        <v>3847</v>
      </c>
      <c r="F1657" s="196">
        <v>0.55000000000000004</v>
      </c>
      <c r="G1657" s="195" t="s">
        <v>3848</v>
      </c>
      <c r="H1657" s="196">
        <v>0</v>
      </c>
      <c r="I1657" s="196">
        <v>0.55000000000000004</v>
      </c>
      <c r="J1657" s="220"/>
      <c r="M1657">
        <v>0.55000000000000004</v>
      </c>
    </row>
    <row r="1658" spans="1:13" ht="25.5" x14ac:dyDescent="0.2">
      <c r="A1658" s="239"/>
      <c r="B1658" s="195"/>
      <c r="C1658" s="195"/>
      <c r="D1658" s="195"/>
      <c r="E1658" s="195" t="s">
        <v>3849</v>
      </c>
      <c r="F1658" s="196">
        <v>0</v>
      </c>
      <c r="G1658" s="195"/>
      <c r="H1658" s="195" t="s">
        <v>3850</v>
      </c>
      <c r="I1658" s="196">
        <v>0.55000000000000004</v>
      </c>
      <c r="J1658" s="220"/>
      <c r="M1658">
        <v>0.55000000000000004</v>
      </c>
    </row>
    <row r="1659" spans="1:13" ht="30" customHeight="1" x14ac:dyDescent="0.2">
      <c r="A1659" s="240"/>
      <c r="B1659" s="197"/>
      <c r="C1659" s="197"/>
      <c r="D1659" s="197"/>
      <c r="E1659" s="197"/>
      <c r="F1659" s="197"/>
      <c r="G1659" s="197" t="s">
        <v>3851</v>
      </c>
      <c r="H1659" s="198">
        <v>53.28</v>
      </c>
      <c r="I1659" s="199">
        <v>29.3</v>
      </c>
      <c r="J1659" s="220"/>
      <c r="M1659">
        <v>29.3</v>
      </c>
    </row>
    <row r="1660" spans="1:13" ht="0.95" customHeight="1" x14ac:dyDescent="0.2">
      <c r="A1660" s="237"/>
      <c r="B1660" s="185"/>
      <c r="C1660" s="185"/>
      <c r="D1660" s="185"/>
      <c r="E1660" s="185"/>
      <c r="F1660" s="185"/>
      <c r="G1660" s="185"/>
      <c r="H1660" s="185"/>
      <c r="I1660" s="185"/>
      <c r="J1660" s="220"/>
    </row>
    <row r="1661" spans="1:13" ht="24" customHeight="1" x14ac:dyDescent="0.2">
      <c r="A1661" s="243" t="s">
        <v>467</v>
      </c>
      <c r="B1661" s="28"/>
      <c r="C1661" s="28"/>
      <c r="D1661" s="27" t="s">
        <v>468</v>
      </c>
      <c r="E1661" s="28"/>
      <c r="F1661" s="429"/>
      <c r="G1661" s="429"/>
      <c r="H1661" s="28"/>
      <c r="I1661" s="28"/>
      <c r="J1661" s="211"/>
    </row>
    <row r="1662" spans="1:13" ht="18" customHeight="1" x14ac:dyDescent="0.2">
      <c r="A1662" s="236" t="s">
        <v>469</v>
      </c>
      <c r="B1662" s="183" t="s">
        <v>2</v>
      </c>
      <c r="C1662" s="182" t="s">
        <v>3</v>
      </c>
      <c r="D1662" s="182" t="s">
        <v>4</v>
      </c>
      <c r="E1662" s="419" t="s">
        <v>2100</v>
      </c>
      <c r="F1662" s="419"/>
      <c r="G1662" s="184" t="s">
        <v>5</v>
      </c>
      <c r="H1662" s="183" t="s">
        <v>6</v>
      </c>
      <c r="I1662" s="183" t="s">
        <v>7</v>
      </c>
      <c r="J1662" s="218" t="s">
        <v>8</v>
      </c>
      <c r="K1662" s="229">
        <f>J1664+J1665</f>
        <v>143.41999999999999</v>
      </c>
      <c r="L1662" s="229">
        <v>0</v>
      </c>
      <c r="M1662" t="s">
        <v>7</v>
      </c>
    </row>
    <row r="1663" spans="1:13" ht="26.1" customHeight="1" x14ac:dyDescent="0.2">
      <c r="A1663" s="237" t="s">
        <v>2125</v>
      </c>
      <c r="B1663" s="186" t="s">
        <v>293</v>
      </c>
      <c r="C1663" s="185" t="s">
        <v>15</v>
      </c>
      <c r="D1663" s="185" t="s">
        <v>294</v>
      </c>
      <c r="E1663" s="425">
        <v>2</v>
      </c>
      <c r="F1663" s="425"/>
      <c r="G1663" s="187" t="s">
        <v>50</v>
      </c>
      <c r="H1663" s="188">
        <v>1</v>
      </c>
      <c r="I1663" s="189">
        <f>(M1663*$M$13)</f>
        <v>143.4188</v>
      </c>
      <c r="J1663" s="231">
        <f>TRUNC(I1663*H1663,2)</f>
        <v>143.41</v>
      </c>
      <c r="M1663">
        <v>155.88999999999999</v>
      </c>
    </row>
    <row r="1664" spans="1:13" ht="24" customHeight="1" x14ac:dyDescent="0.2">
      <c r="A1664" s="238" t="s">
        <v>2126</v>
      </c>
      <c r="B1664" s="191" t="s">
        <v>2152</v>
      </c>
      <c r="C1664" s="190" t="s">
        <v>15</v>
      </c>
      <c r="D1664" s="190" t="s">
        <v>2153</v>
      </c>
      <c r="E1664" s="426" t="s">
        <v>2129</v>
      </c>
      <c r="F1664" s="426"/>
      <c r="G1664" s="192" t="s">
        <v>39</v>
      </c>
      <c r="H1664" s="193">
        <v>1.04</v>
      </c>
      <c r="I1664" s="189">
        <f>(M1664*$M$13)</f>
        <v>19.136000000000003</v>
      </c>
      <c r="J1664" s="219">
        <f>TRUNC(I1664*H1664,2)</f>
        <v>19.899999999999999</v>
      </c>
      <c r="M1664">
        <v>20.8</v>
      </c>
    </row>
    <row r="1665" spans="1:13" ht="24" customHeight="1" x14ac:dyDescent="0.2">
      <c r="A1665" s="238" t="s">
        <v>2126</v>
      </c>
      <c r="B1665" s="191" t="s">
        <v>2156</v>
      </c>
      <c r="C1665" s="190" t="s">
        <v>15</v>
      </c>
      <c r="D1665" s="190" t="s">
        <v>2157</v>
      </c>
      <c r="E1665" s="426" t="s">
        <v>2129</v>
      </c>
      <c r="F1665" s="426"/>
      <c r="G1665" s="192" t="s">
        <v>39</v>
      </c>
      <c r="H1665" s="193">
        <v>10.4</v>
      </c>
      <c r="I1665" s="189">
        <f>(M1665*$M$13)</f>
        <v>11.8772</v>
      </c>
      <c r="J1665" s="219">
        <f>TRUNC(I1665*H1665,2)</f>
        <v>123.52</v>
      </c>
      <c r="M1665">
        <v>12.91</v>
      </c>
    </row>
    <row r="1666" spans="1:13" x14ac:dyDescent="0.2">
      <c r="A1666" s="239"/>
      <c r="B1666" s="195"/>
      <c r="C1666" s="195"/>
      <c r="D1666" s="195"/>
      <c r="E1666" s="195" t="s">
        <v>3847</v>
      </c>
      <c r="F1666" s="196">
        <v>155.88999999999999</v>
      </c>
      <c r="G1666" s="195" t="s">
        <v>3848</v>
      </c>
      <c r="H1666" s="196">
        <v>0</v>
      </c>
      <c r="I1666" s="196">
        <v>155.88999999999999</v>
      </c>
      <c r="J1666" s="220"/>
      <c r="M1666">
        <v>155.88999999999999</v>
      </c>
    </row>
    <row r="1667" spans="1:13" ht="25.5" x14ac:dyDescent="0.2">
      <c r="A1667" s="239"/>
      <c r="B1667" s="195"/>
      <c r="C1667" s="195"/>
      <c r="D1667" s="195"/>
      <c r="E1667" s="195" t="s">
        <v>3849</v>
      </c>
      <c r="F1667" s="196">
        <v>0</v>
      </c>
      <c r="G1667" s="195"/>
      <c r="H1667" s="195" t="s">
        <v>3850</v>
      </c>
      <c r="I1667" s="196">
        <v>155.88999999999999</v>
      </c>
      <c r="J1667" s="220"/>
      <c r="M1667">
        <v>155.88999999999999</v>
      </c>
    </row>
    <row r="1668" spans="1:13" ht="30" customHeight="1" x14ac:dyDescent="0.2">
      <c r="A1668" s="240"/>
      <c r="B1668" s="197"/>
      <c r="C1668" s="197"/>
      <c r="D1668" s="197"/>
      <c r="E1668" s="197"/>
      <c r="F1668" s="197"/>
      <c r="G1668" s="197" t="s">
        <v>3851</v>
      </c>
      <c r="H1668" s="198">
        <v>4.75</v>
      </c>
      <c r="I1668" s="199">
        <v>740.47</v>
      </c>
      <c r="J1668" s="220"/>
      <c r="M1668">
        <v>740.47</v>
      </c>
    </row>
    <row r="1669" spans="1:13" ht="0.95" customHeight="1" x14ac:dyDescent="0.2">
      <c r="A1669" s="237"/>
      <c r="B1669" s="185"/>
      <c r="C1669" s="185"/>
      <c r="D1669" s="185"/>
      <c r="E1669" s="185"/>
      <c r="F1669" s="185"/>
      <c r="G1669" s="185"/>
      <c r="H1669" s="185"/>
      <c r="I1669" s="185"/>
      <c r="J1669" s="220"/>
    </row>
    <row r="1670" spans="1:13" ht="18" customHeight="1" x14ac:dyDescent="0.2">
      <c r="A1670" s="236" t="s">
        <v>470</v>
      </c>
      <c r="B1670" s="183" t="s">
        <v>2</v>
      </c>
      <c r="C1670" s="182" t="s">
        <v>3</v>
      </c>
      <c r="D1670" s="182" t="s">
        <v>4</v>
      </c>
      <c r="E1670" s="419" t="s">
        <v>2100</v>
      </c>
      <c r="F1670" s="419"/>
      <c r="G1670" s="184" t="s">
        <v>5</v>
      </c>
      <c r="H1670" s="183" t="s">
        <v>6</v>
      </c>
      <c r="I1670" s="183" t="s">
        <v>7</v>
      </c>
      <c r="J1670" s="218" t="s">
        <v>8</v>
      </c>
      <c r="K1670" s="229">
        <f>J1672+J1673</f>
        <v>30.47</v>
      </c>
      <c r="L1670" s="229">
        <v>0</v>
      </c>
      <c r="M1670" t="s">
        <v>7</v>
      </c>
    </row>
    <row r="1671" spans="1:13" ht="24" customHeight="1" x14ac:dyDescent="0.2">
      <c r="A1671" s="237" t="s">
        <v>2125</v>
      </c>
      <c r="B1671" s="186" t="s">
        <v>72</v>
      </c>
      <c r="C1671" s="185" t="s">
        <v>15</v>
      </c>
      <c r="D1671" s="185" t="s">
        <v>73</v>
      </c>
      <c r="E1671" s="425">
        <v>4</v>
      </c>
      <c r="F1671" s="425"/>
      <c r="G1671" s="187" t="s">
        <v>50</v>
      </c>
      <c r="H1671" s="188">
        <v>1</v>
      </c>
      <c r="I1671" s="189">
        <f>(M1671*$M$13)</f>
        <v>30.470399999999998</v>
      </c>
      <c r="J1671" s="231">
        <f>TRUNC(I1671*H1671,2)</f>
        <v>30.47</v>
      </c>
      <c r="M1671">
        <v>33.119999999999997</v>
      </c>
    </row>
    <row r="1672" spans="1:13" ht="24" customHeight="1" x14ac:dyDescent="0.2">
      <c r="A1672" s="238" t="s">
        <v>2126</v>
      </c>
      <c r="B1672" s="191" t="s">
        <v>2156</v>
      </c>
      <c r="C1672" s="190" t="s">
        <v>15</v>
      </c>
      <c r="D1672" s="190" t="s">
        <v>2157</v>
      </c>
      <c r="E1672" s="426" t="s">
        <v>2129</v>
      </c>
      <c r="F1672" s="426"/>
      <c r="G1672" s="192" t="s">
        <v>39</v>
      </c>
      <c r="H1672" s="193">
        <v>2.5659999999999998</v>
      </c>
      <c r="I1672" s="189">
        <f>(M1672*$M$13)</f>
        <v>11.8772</v>
      </c>
      <c r="J1672" s="219">
        <f>TRUNC(I1672*H1672,2)</f>
        <v>30.47</v>
      </c>
      <c r="M1672">
        <v>12.91</v>
      </c>
    </row>
    <row r="1673" spans="1:13" x14ac:dyDescent="0.2">
      <c r="A1673" s="239"/>
      <c r="B1673" s="195"/>
      <c r="C1673" s="195"/>
      <c r="D1673" s="195"/>
      <c r="E1673" s="195" t="s">
        <v>3847</v>
      </c>
      <c r="F1673" s="196">
        <v>33.119999999999997</v>
      </c>
      <c r="G1673" s="195" t="s">
        <v>3848</v>
      </c>
      <c r="H1673" s="196">
        <v>0</v>
      </c>
      <c r="I1673" s="196">
        <v>33.119999999999997</v>
      </c>
      <c r="J1673" s="220"/>
      <c r="M1673">
        <v>33.119999999999997</v>
      </c>
    </row>
    <row r="1674" spans="1:13" ht="25.5" x14ac:dyDescent="0.2">
      <c r="A1674" s="239"/>
      <c r="B1674" s="195"/>
      <c r="C1674" s="195"/>
      <c r="D1674" s="195"/>
      <c r="E1674" s="195" t="s">
        <v>3849</v>
      </c>
      <c r="F1674" s="196">
        <v>0</v>
      </c>
      <c r="G1674" s="195"/>
      <c r="H1674" s="195" t="s">
        <v>3850</v>
      </c>
      <c r="I1674" s="196">
        <v>33.119999999999997</v>
      </c>
      <c r="J1674" s="220"/>
      <c r="M1674">
        <v>33.119999999999997</v>
      </c>
    </row>
    <row r="1675" spans="1:13" ht="30" customHeight="1" x14ac:dyDescent="0.2">
      <c r="A1675" s="240"/>
      <c r="B1675" s="197"/>
      <c r="C1675" s="197"/>
      <c r="D1675" s="197"/>
      <c r="E1675" s="197"/>
      <c r="F1675" s="197"/>
      <c r="G1675" s="197" t="s">
        <v>3851</v>
      </c>
      <c r="H1675" s="198">
        <v>5.92</v>
      </c>
      <c r="I1675" s="199">
        <v>196.07</v>
      </c>
      <c r="J1675" s="220"/>
      <c r="M1675">
        <v>196.07</v>
      </c>
    </row>
    <row r="1676" spans="1:13" ht="0.95" customHeight="1" x14ac:dyDescent="0.2">
      <c r="A1676" s="237"/>
      <c r="B1676" s="185"/>
      <c r="C1676" s="185"/>
      <c r="D1676" s="185"/>
      <c r="E1676" s="185"/>
      <c r="F1676" s="185"/>
      <c r="G1676" s="185"/>
      <c r="H1676" s="185"/>
      <c r="I1676" s="185"/>
      <c r="J1676" s="220"/>
    </row>
    <row r="1677" spans="1:13" ht="18" customHeight="1" x14ac:dyDescent="0.2">
      <c r="A1677" s="236" t="s">
        <v>471</v>
      </c>
      <c r="B1677" s="183" t="s">
        <v>2</v>
      </c>
      <c r="C1677" s="182" t="s">
        <v>3</v>
      </c>
      <c r="D1677" s="182" t="s">
        <v>4</v>
      </c>
      <c r="E1677" s="419" t="s">
        <v>2100</v>
      </c>
      <c r="F1677" s="419"/>
      <c r="G1677" s="184" t="s">
        <v>5</v>
      </c>
      <c r="H1677" s="183" t="s">
        <v>6</v>
      </c>
      <c r="I1677" s="183" t="s">
        <v>7</v>
      </c>
      <c r="J1677" s="218" t="s">
        <v>8</v>
      </c>
      <c r="K1677" s="229">
        <f>J1679+J1680</f>
        <v>0.51</v>
      </c>
      <c r="L1677" s="229">
        <v>0</v>
      </c>
      <c r="M1677" t="s">
        <v>7</v>
      </c>
    </row>
    <row r="1678" spans="1:13" ht="39" customHeight="1" x14ac:dyDescent="0.2">
      <c r="A1678" s="237" t="s">
        <v>2125</v>
      </c>
      <c r="B1678" s="186" t="s">
        <v>224</v>
      </c>
      <c r="C1678" s="185" t="s">
        <v>15</v>
      </c>
      <c r="D1678" s="185" t="s">
        <v>225</v>
      </c>
      <c r="E1678" s="425">
        <v>2</v>
      </c>
      <c r="F1678" s="425"/>
      <c r="G1678" s="187" t="s">
        <v>132</v>
      </c>
      <c r="H1678" s="188">
        <v>1</v>
      </c>
      <c r="I1678" s="189">
        <f>(M1678*$M$13)</f>
        <v>0.50600000000000012</v>
      </c>
      <c r="J1678" s="231">
        <f>TRUNC(I1678*H1678,2)</f>
        <v>0.5</v>
      </c>
      <c r="M1678">
        <v>0.55000000000000004</v>
      </c>
    </row>
    <row r="1679" spans="1:13" ht="24" customHeight="1" x14ac:dyDescent="0.2">
      <c r="A1679" s="238" t="s">
        <v>2126</v>
      </c>
      <c r="B1679" s="191" t="s">
        <v>2216</v>
      </c>
      <c r="C1679" s="190" t="s">
        <v>15</v>
      </c>
      <c r="D1679" s="190" t="s">
        <v>2217</v>
      </c>
      <c r="E1679" s="426" t="s">
        <v>2129</v>
      </c>
      <c r="F1679" s="426"/>
      <c r="G1679" s="192" t="s">
        <v>39</v>
      </c>
      <c r="H1679" s="193">
        <v>3.8E-3</v>
      </c>
      <c r="I1679" s="189">
        <f>(M1679*$M$13)</f>
        <v>19.136000000000003</v>
      </c>
      <c r="J1679" s="219">
        <f>TRUNC(I1679*H1679,2)</f>
        <v>7.0000000000000007E-2</v>
      </c>
      <c r="M1679">
        <v>20.8</v>
      </c>
    </row>
    <row r="1680" spans="1:13" ht="24" customHeight="1" x14ac:dyDescent="0.2">
      <c r="A1680" s="238" t="s">
        <v>2126</v>
      </c>
      <c r="B1680" s="191" t="s">
        <v>2156</v>
      </c>
      <c r="C1680" s="190" t="s">
        <v>15</v>
      </c>
      <c r="D1680" s="190" t="s">
        <v>2157</v>
      </c>
      <c r="E1680" s="426" t="s">
        <v>2129</v>
      </c>
      <c r="F1680" s="426"/>
      <c r="G1680" s="192" t="s">
        <v>39</v>
      </c>
      <c r="H1680" s="193">
        <v>3.7499999999999999E-2</v>
      </c>
      <c r="I1680" s="189">
        <f>(M1680*$M$13)</f>
        <v>11.8772</v>
      </c>
      <c r="J1680" s="219">
        <f>TRUNC(I1680*H1680,2)</f>
        <v>0.44</v>
      </c>
      <c r="M1680">
        <v>12.91</v>
      </c>
    </row>
    <row r="1681" spans="1:13" x14ac:dyDescent="0.2">
      <c r="A1681" s="239"/>
      <c r="B1681" s="195"/>
      <c r="C1681" s="195"/>
      <c r="D1681" s="195"/>
      <c r="E1681" s="195" t="s">
        <v>3847</v>
      </c>
      <c r="F1681" s="196">
        <v>0.55000000000000004</v>
      </c>
      <c r="G1681" s="195" t="s">
        <v>3848</v>
      </c>
      <c r="H1681" s="196">
        <v>0</v>
      </c>
      <c r="I1681" s="196">
        <v>0.55000000000000004</v>
      </c>
      <c r="J1681" s="220"/>
      <c r="M1681">
        <v>0.55000000000000004</v>
      </c>
    </row>
    <row r="1682" spans="1:13" ht="25.5" x14ac:dyDescent="0.2">
      <c r="A1682" s="239"/>
      <c r="B1682" s="195"/>
      <c r="C1682" s="195"/>
      <c r="D1682" s="195"/>
      <c r="E1682" s="195" t="s">
        <v>3849</v>
      </c>
      <c r="F1682" s="196">
        <v>0</v>
      </c>
      <c r="G1682" s="195"/>
      <c r="H1682" s="195" t="s">
        <v>3850</v>
      </c>
      <c r="I1682" s="196">
        <v>0.55000000000000004</v>
      </c>
      <c r="J1682" s="220"/>
      <c r="M1682">
        <v>0.55000000000000004</v>
      </c>
    </row>
    <row r="1683" spans="1:13" ht="30" customHeight="1" x14ac:dyDescent="0.2">
      <c r="A1683" s="240"/>
      <c r="B1683" s="197"/>
      <c r="C1683" s="197"/>
      <c r="D1683" s="197"/>
      <c r="E1683" s="197"/>
      <c r="F1683" s="197"/>
      <c r="G1683" s="197" t="s">
        <v>3851</v>
      </c>
      <c r="H1683" s="198">
        <v>158.47999999999999</v>
      </c>
      <c r="I1683" s="199">
        <v>87.16</v>
      </c>
      <c r="J1683" s="220"/>
      <c r="M1683">
        <v>87.16</v>
      </c>
    </row>
    <row r="1684" spans="1:13" ht="0.95" customHeight="1" x14ac:dyDescent="0.2">
      <c r="A1684" s="237"/>
      <c r="B1684" s="185"/>
      <c r="C1684" s="185"/>
      <c r="D1684" s="185"/>
      <c r="E1684" s="185"/>
      <c r="F1684" s="185"/>
      <c r="G1684" s="185"/>
      <c r="H1684" s="185"/>
      <c r="I1684" s="185"/>
      <c r="J1684" s="220"/>
    </row>
    <row r="1685" spans="1:13" ht="24" customHeight="1" x14ac:dyDescent="0.2">
      <c r="A1685" s="242" t="s">
        <v>472</v>
      </c>
      <c r="B1685" s="24"/>
      <c r="C1685" s="24"/>
      <c r="D1685" s="23" t="s">
        <v>247</v>
      </c>
      <c r="E1685" s="24"/>
      <c r="F1685" s="428"/>
      <c r="G1685" s="428"/>
      <c r="H1685" s="24"/>
      <c r="I1685" s="24"/>
      <c r="J1685" s="210"/>
    </row>
    <row r="1686" spans="1:13" ht="18" customHeight="1" x14ac:dyDescent="0.2">
      <c r="A1686" s="236" t="s">
        <v>473</v>
      </c>
      <c r="B1686" s="183" t="s">
        <v>2</v>
      </c>
      <c r="C1686" s="182" t="s">
        <v>3</v>
      </c>
      <c r="D1686" s="182" t="s">
        <v>4</v>
      </c>
      <c r="E1686" s="419" t="s">
        <v>2100</v>
      </c>
      <c r="F1686" s="419"/>
      <c r="G1686" s="184" t="s">
        <v>5</v>
      </c>
      <c r="H1686" s="183" t="s">
        <v>6</v>
      </c>
      <c r="I1686" s="183" t="s">
        <v>7</v>
      </c>
      <c r="J1686" s="218" t="s">
        <v>8</v>
      </c>
      <c r="K1686" s="229">
        <v>0</v>
      </c>
      <c r="L1686" s="229">
        <f>J1688</f>
        <v>27.78</v>
      </c>
      <c r="M1686" t="s">
        <v>7</v>
      </c>
    </row>
    <row r="1687" spans="1:13" ht="26.1" customHeight="1" x14ac:dyDescent="0.2">
      <c r="A1687" s="237" t="s">
        <v>2125</v>
      </c>
      <c r="B1687" s="186" t="s">
        <v>178</v>
      </c>
      <c r="C1687" s="185" t="s">
        <v>167</v>
      </c>
      <c r="D1687" s="185" t="s">
        <v>362</v>
      </c>
      <c r="E1687" s="425" t="s">
        <v>2106</v>
      </c>
      <c r="F1687" s="425"/>
      <c r="G1687" s="187" t="s">
        <v>180</v>
      </c>
      <c r="H1687" s="188">
        <v>1</v>
      </c>
      <c r="I1687" s="189">
        <f>(M1687*$M$13)</f>
        <v>27.783999999999999</v>
      </c>
      <c r="J1687" s="231">
        <f>TRUNC(I1687*H1687,2)</f>
        <v>27.78</v>
      </c>
      <c r="M1687">
        <v>30.2</v>
      </c>
    </row>
    <row r="1688" spans="1:13" ht="24" customHeight="1" x14ac:dyDescent="0.2">
      <c r="A1688" s="241" t="s">
        <v>2395</v>
      </c>
      <c r="B1688" s="201" t="s">
        <v>2450</v>
      </c>
      <c r="C1688" s="200" t="s">
        <v>5335</v>
      </c>
      <c r="D1688" s="200" t="s">
        <v>2451</v>
      </c>
      <c r="E1688" s="427">
        <v>4.09</v>
      </c>
      <c r="F1688" s="427"/>
      <c r="G1688" s="202" t="s">
        <v>17</v>
      </c>
      <c r="H1688" s="203">
        <v>1</v>
      </c>
      <c r="I1688" s="189">
        <f>(M1688*$M$13)</f>
        <v>27.783999999999999</v>
      </c>
      <c r="J1688" s="219">
        <f>TRUNC(I1688*H1688,2)</f>
        <v>27.78</v>
      </c>
      <c r="M1688">
        <v>30.2</v>
      </c>
    </row>
    <row r="1689" spans="1:13" x14ac:dyDescent="0.2">
      <c r="A1689" s="239"/>
      <c r="B1689" s="195"/>
      <c r="C1689" s="195"/>
      <c r="D1689" s="195"/>
      <c r="E1689" s="195" t="s">
        <v>3847</v>
      </c>
      <c r="F1689" s="196">
        <v>30.2</v>
      </c>
      <c r="G1689" s="195" t="s">
        <v>3848</v>
      </c>
      <c r="H1689" s="196">
        <v>0</v>
      </c>
      <c r="I1689" s="196">
        <v>30.2</v>
      </c>
      <c r="J1689" s="220"/>
      <c r="M1689">
        <v>30.2</v>
      </c>
    </row>
    <row r="1690" spans="1:13" ht="25.5" x14ac:dyDescent="0.2">
      <c r="A1690" s="239"/>
      <c r="B1690" s="195"/>
      <c r="C1690" s="195"/>
      <c r="D1690" s="195"/>
      <c r="E1690" s="195" t="s">
        <v>3849</v>
      </c>
      <c r="F1690" s="196">
        <v>0</v>
      </c>
      <c r="G1690" s="195"/>
      <c r="H1690" s="195" t="s">
        <v>3850</v>
      </c>
      <c r="I1690" s="196">
        <v>30.2</v>
      </c>
      <c r="J1690" s="220"/>
      <c r="M1690">
        <v>30.2</v>
      </c>
    </row>
    <row r="1691" spans="1:13" ht="30" customHeight="1" x14ac:dyDescent="0.2">
      <c r="A1691" s="240"/>
      <c r="B1691" s="197"/>
      <c r="C1691" s="197"/>
      <c r="D1691" s="197"/>
      <c r="E1691" s="197"/>
      <c r="F1691" s="197"/>
      <c r="G1691" s="197" t="s">
        <v>3851</v>
      </c>
      <c r="H1691" s="198">
        <v>107.86</v>
      </c>
      <c r="I1691" s="199">
        <v>3257.37</v>
      </c>
      <c r="J1691" s="220"/>
      <c r="M1691">
        <v>3257.37</v>
      </c>
    </row>
    <row r="1692" spans="1:13" ht="0.95" customHeight="1" x14ac:dyDescent="0.2">
      <c r="A1692" s="237"/>
      <c r="B1692" s="185"/>
      <c r="C1692" s="185"/>
      <c r="D1692" s="185"/>
      <c r="E1692" s="185"/>
      <c r="F1692" s="185"/>
      <c r="G1692" s="185"/>
      <c r="H1692" s="185"/>
      <c r="I1692" s="185"/>
      <c r="J1692" s="220"/>
    </row>
    <row r="1693" spans="1:13" ht="18" customHeight="1" x14ac:dyDescent="0.2">
      <c r="A1693" s="236" t="s">
        <v>474</v>
      </c>
      <c r="B1693" s="183" t="s">
        <v>2</v>
      </c>
      <c r="C1693" s="182" t="s">
        <v>3</v>
      </c>
      <c r="D1693" s="182" t="s">
        <v>4</v>
      </c>
      <c r="E1693" s="419" t="s">
        <v>2100</v>
      </c>
      <c r="F1693" s="419"/>
      <c r="G1693" s="184" t="s">
        <v>5</v>
      </c>
      <c r="H1693" s="183" t="s">
        <v>6</v>
      </c>
      <c r="I1693" s="183" t="s">
        <v>7</v>
      </c>
      <c r="J1693" s="218" t="s">
        <v>8</v>
      </c>
      <c r="K1693" s="229">
        <v>0</v>
      </c>
      <c r="L1693" s="229">
        <f>J1695</f>
        <v>17.36</v>
      </c>
      <c r="M1693" t="s">
        <v>7</v>
      </c>
    </row>
    <row r="1694" spans="1:13" ht="26.1" customHeight="1" x14ac:dyDescent="0.2">
      <c r="A1694" s="237" t="s">
        <v>2125</v>
      </c>
      <c r="B1694" s="186" t="s">
        <v>475</v>
      </c>
      <c r="C1694" s="185" t="s">
        <v>167</v>
      </c>
      <c r="D1694" s="185" t="s">
        <v>476</v>
      </c>
      <c r="E1694" s="425" t="s">
        <v>2123</v>
      </c>
      <c r="F1694" s="425"/>
      <c r="G1694" s="187" t="s">
        <v>180</v>
      </c>
      <c r="H1694" s="188">
        <v>1</v>
      </c>
      <c r="I1694" s="189">
        <f>(M1694*$M$13)</f>
        <v>17.369599999999998</v>
      </c>
      <c r="J1694" s="231">
        <f>TRUNC(I1694*H1694,2)</f>
        <v>17.36</v>
      </c>
      <c r="M1694">
        <v>18.88</v>
      </c>
    </row>
    <row r="1695" spans="1:13" ht="24" customHeight="1" x14ac:dyDescent="0.2">
      <c r="A1695" s="241" t="s">
        <v>2395</v>
      </c>
      <c r="B1695" s="201" t="s">
        <v>2489</v>
      </c>
      <c r="C1695" s="200" t="s">
        <v>569</v>
      </c>
      <c r="D1695" s="200" t="s">
        <v>2490</v>
      </c>
      <c r="E1695" s="427" t="s">
        <v>2486</v>
      </c>
      <c r="F1695" s="427"/>
      <c r="G1695" s="202" t="s">
        <v>54</v>
      </c>
      <c r="H1695" s="203">
        <v>1</v>
      </c>
      <c r="I1695" s="189">
        <f>(M1695*$M$13)</f>
        <v>17.369599999999998</v>
      </c>
      <c r="J1695" s="219">
        <f>TRUNC(I1695*H1695,2)</f>
        <v>17.36</v>
      </c>
      <c r="M1695">
        <v>18.88</v>
      </c>
    </row>
    <row r="1696" spans="1:13" x14ac:dyDescent="0.2">
      <c r="A1696" s="239"/>
      <c r="B1696" s="195"/>
      <c r="C1696" s="195"/>
      <c r="D1696" s="195"/>
      <c r="E1696" s="195" t="s">
        <v>3847</v>
      </c>
      <c r="F1696" s="196">
        <v>15.28</v>
      </c>
      <c r="G1696" s="195" t="s">
        <v>3848</v>
      </c>
      <c r="H1696" s="196">
        <v>0</v>
      </c>
      <c r="I1696" s="196">
        <v>15.28</v>
      </c>
      <c r="J1696" s="220"/>
      <c r="M1696">
        <v>15.28</v>
      </c>
    </row>
    <row r="1697" spans="1:13" ht="25.5" x14ac:dyDescent="0.2">
      <c r="A1697" s="239"/>
      <c r="B1697" s="195"/>
      <c r="C1697" s="195"/>
      <c r="D1697" s="195"/>
      <c r="E1697" s="195" t="s">
        <v>3849</v>
      </c>
      <c r="F1697" s="196">
        <v>0</v>
      </c>
      <c r="G1697" s="195"/>
      <c r="H1697" s="195" t="s">
        <v>3850</v>
      </c>
      <c r="I1697" s="196">
        <v>18.88</v>
      </c>
      <c r="J1697" s="220"/>
      <c r="M1697">
        <v>18.88</v>
      </c>
    </row>
    <row r="1698" spans="1:13" ht="30" customHeight="1" x14ac:dyDescent="0.2">
      <c r="A1698" s="240"/>
      <c r="B1698" s="197"/>
      <c r="C1698" s="197"/>
      <c r="D1698" s="197"/>
      <c r="E1698" s="197"/>
      <c r="F1698" s="197"/>
      <c r="G1698" s="197" t="s">
        <v>3851</v>
      </c>
      <c r="H1698" s="198">
        <v>4.08</v>
      </c>
      <c r="I1698" s="199">
        <v>77.03</v>
      </c>
      <c r="J1698" s="220"/>
      <c r="M1698">
        <v>77.03</v>
      </c>
    </row>
    <row r="1699" spans="1:13" ht="0.95" customHeight="1" x14ac:dyDescent="0.2">
      <c r="A1699" s="237"/>
      <c r="B1699" s="185"/>
      <c r="C1699" s="185"/>
      <c r="D1699" s="185"/>
      <c r="E1699" s="185"/>
      <c r="F1699" s="185"/>
      <c r="G1699" s="185"/>
      <c r="H1699" s="185"/>
      <c r="I1699" s="185"/>
      <c r="J1699" s="220"/>
    </row>
    <row r="1700" spans="1:13" ht="24" customHeight="1" x14ac:dyDescent="0.2">
      <c r="A1700" s="235" t="s">
        <v>477</v>
      </c>
      <c r="B1700" s="14"/>
      <c r="C1700" s="14"/>
      <c r="D1700" s="13" t="s">
        <v>99</v>
      </c>
      <c r="E1700" s="14"/>
      <c r="F1700" s="418"/>
      <c r="G1700" s="418"/>
      <c r="H1700" s="14"/>
      <c r="I1700" s="14"/>
      <c r="J1700" s="209"/>
    </row>
    <row r="1701" spans="1:13" ht="24" customHeight="1" x14ac:dyDescent="0.2">
      <c r="A1701" s="242" t="s">
        <v>478</v>
      </c>
      <c r="B1701" s="24"/>
      <c r="C1701" s="24"/>
      <c r="D1701" s="23" t="s">
        <v>479</v>
      </c>
      <c r="E1701" s="24"/>
      <c r="F1701" s="428"/>
      <c r="G1701" s="428"/>
      <c r="H1701" s="24"/>
      <c r="I1701" s="24"/>
      <c r="J1701" s="210"/>
    </row>
    <row r="1702" spans="1:13" ht="18" customHeight="1" x14ac:dyDescent="0.2">
      <c r="A1702" s="236" t="s">
        <v>480</v>
      </c>
      <c r="B1702" s="183" t="s">
        <v>2</v>
      </c>
      <c r="C1702" s="182" t="s">
        <v>3</v>
      </c>
      <c r="D1702" s="182" t="s">
        <v>4</v>
      </c>
      <c r="E1702" s="430" t="s">
        <v>2100</v>
      </c>
      <c r="F1702" s="431"/>
      <c r="G1702" s="184" t="s">
        <v>5</v>
      </c>
      <c r="H1702" s="183" t="s">
        <v>6</v>
      </c>
      <c r="I1702" s="183" t="s">
        <v>7</v>
      </c>
      <c r="J1702" s="218" t="s">
        <v>8</v>
      </c>
      <c r="K1702" s="229">
        <f>J1704+J1705</f>
        <v>143.41999999999999</v>
      </c>
      <c r="L1702" s="229">
        <f>J1703-K1702</f>
        <v>-9.9999999999909051E-3</v>
      </c>
      <c r="M1702" t="s">
        <v>7</v>
      </c>
    </row>
    <row r="1703" spans="1:13" ht="26.1" customHeight="1" x14ac:dyDescent="0.2">
      <c r="A1703" s="237" t="s">
        <v>2125</v>
      </c>
      <c r="B1703" s="186" t="s">
        <v>293</v>
      </c>
      <c r="C1703" s="185" t="s">
        <v>15</v>
      </c>
      <c r="D1703" s="185" t="s">
        <v>294</v>
      </c>
      <c r="E1703" s="425">
        <v>2</v>
      </c>
      <c r="F1703" s="425"/>
      <c r="G1703" s="187" t="s">
        <v>50</v>
      </c>
      <c r="H1703" s="188">
        <v>1</v>
      </c>
      <c r="I1703" s="189">
        <f>(M1703*$M$13)</f>
        <v>143.4188</v>
      </c>
      <c r="J1703" s="231">
        <f>TRUNC(I1703*H1703,2)</f>
        <v>143.41</v>
      </c>
      <c r="M1703">
        <v>155.88999999999999</v>
      </c>
    </row>
    <row r="1704" spans="1:13" ht="24" customHeight="1" x14ac:dyDescent="0.2">
      <c r="A1704" s="238" t="s">
        <v>2126</v>
      </c>
      <c r="B1704" s="191" t="s">
        <v>2152</v>
      </c>
      <c r="C1704" s="190" t="s">
        <v>15</v>
      </c>
      <c r="D1704" s="190" t="s">
        <v>2153</v>
      </c>
      <c r="E1704" s="426" t="s">
        <v>2129</v>
      </c>
      <c r="F1704" s="426"/>
      <c r="G1704" s="192" t="s">
        <v>39</v>
      </c>
      <c r="H1704" s="193">
        <v>1.04</v>
      </c>
      <c r="I1704" s="189">
        <f>(M1704*$M$13)</f>
        <v>19.136000000000003</v>
      </c>
      <c r="J1704" s="219">
        <f>TRUNC(I1704*H1704,2)</f>
        <v>19.899999999999999</v>
      </c>
      <c r="M1704">
        <v>20.8</v>
      </c>
    </row>
    <row r="1705" spans="1:13" ht="24" customHeight="1" x14ac:dyDescent="0.2">
      <c r="A1705" s="238" t="s">
        <v>2126</v>
      </c>
      <c r="B1705" s="191" t="s">
        <v>2156</v>
      </c>
      <c r="C1705" s="190" t="s">
        <v>15</v>
      </c>
      <c r="D1705" s="190" t="s">
        <v>2157</v>
      </c>
      <c r="E1705" s="426" t="s">
        <v>2129</v>
      </c>
      <c r="F1705" s="426"/>
      <c r="G1705" s="192" t="s">
        <v>39</v>
      </c>
      <c r="H1705" s="193">
        <v>10.4</v>
      </c>
      <c r="I1705" s="189">
        <f>(M1705*$M$13)</f>
        <v>11.8772</v>
      </c>
      <c r="J1705" s="219">
        <f>TRUNC(I1705*H1705,2)</f>
        <v>123.52</v>
      </c>
      <c r="M1705">
        <v>12.91</v>
      </c>
    </row>
    <row r="1706" spans="1:13" x14ac:dyDescent="0.2">
      <c r="A1706" s="239"/>
      <c r="B1706" s="195"/>
      <c r="C1706" s="195"/>
      <c r="D1706" s="195"/>
      <c r="E1706" s="195" t="s">
        <v>3847</v>
      </c>
      <c r="F1706" s="196">
        <v>155.88999999999999</v>
      </c>
      <c r="G1706" s="195" t="s">
        <v>3848</v>
      </c>
      <c r="H1706" s="196">
        <v>0</v>
      </c>
      <c r="I1706" s="196">
        <v>155.88999999999999</v>
      </c>
      <c r="J1706" s="220"/>
      <c r="M1706">
        <v>155.88999999999999</v>
      </c>
    </row>
    <row r="1707" spans="1:13" ht="25.5" x14ac:dyDescent="0.2">
      <c r="A1707" s="239"/>
      <c r="B1707" s="195"/>
      <c r="C1707" s="195"/>
      <c r="D1707" s="195"/>
      <c r="E1707" s="195" t="s">
        <v>3849</v>
      </c>
      <c r="F1707" s="196">
        <v>0</v>
      </c>
      <c r="G1707" s="195"/>
      <c r="H1707" s="195" t="s">
        <v>3850</v>
      </c>
      <c r="I1707" s="196">
        <v>155.88999999999999</v>
      </c>
      <c r="J1707" s="220"/>
      <c r="M1707">
        <v>155.88999999999999</v>
      </c>
    </row>
    <row r="1708" spans="1:13" ht="30" customHeight="1" x14ac:dyDescent="0.2">
      <c r="A1708" s="240"/>
      <c r="B1708" s="197"/>
      <c r="C1708" s="197"/>
      <c r="D1708" s="197"/>
      <c r="E1708" s="197"/>
      <c r="F1708" s="197"/>
      <c r="G1708" s="197" t="s">
        <v>3851</v>
      </c>
      <c r="H1708" s="198">
        <v>85.72</v>
      </c>
      <c r="I1708" s="199">
        <v>13362.89</v>
      </c>
      <c r="J1708" s="220"/>
      <c r="M1708">
        <v>13362.89</v>
      </c>
    </row>
    <row r="1709" spans="1:13" ht="0.95" customHeight="1" x14ac:dyDescent="0.2">
      <c r="A1709" s="237"/>
      <c r="B1709" s="185"/>
      <c r="C1709" s="185"/>
      <c r="D1709" s="185"/>
      <c r="E1709" s="185"/>
      <c r="F1709" s="185"/>
      <c r="G1709" s="185"/>
      <c r="H1709" s="185"/>
      <c r="I1709" s="185"/>
      <c r="J1709" s="220"/>
    </row>
    <row r="1710" spans="1:13" ht="18" customHeight="1" x14ac:dyDescent="0.2">
      <c r="A1710" s="236" t="s">
        <v>481</v>
      </c>
      <c r="B1710" s="183" t="s">
        <v>2</v>
      </c>
      <c r="C1710" s="182" t="s">
        <v>3</v>
      </c>
      <c r="D1710" s="182" t="s">
        <v>4</v>
      </c>
      <c r="E1710" s="419" t="s">
        <v>2100</v>
      </c>
      <c r="F1710" s="419"/>
      <c r="G1710" s="184" t="s">
        <v>5</v>
      </c>
      <c r="H1710" s="183" t="s">
        <v>6</v>
      </c>
      <c r="I1710" s="183" t="s">
        <v>7</v>
      </c>
      <c r="J1710" s="218" t="s">
        <v>8</v>
      </c>
      <c r="K1710" s="229">
        <f>J1712+J1713</f>
        <v>34.47</v>
      </c>
      <c r="L1710" s="229">
        <v>0</v>
      </c>
      <c r="M1710" t="s">
        <v>7</v>
      </c>
    </row>
    <row r="1711" spans="1:13" ht="26.1" customHeight="1" x14ac:dyDescent="0.2">
      <c r="A1711" s="237" t="s">
        <v>2125</v>
      </c>
      <c r="B1711" s="186" t="s">
        <v>140</v>
      </c>
      <c r="C1711" s="185" t="s">
        <v>15</v>
      </c>
      <c r="D1711" s="185" t="s">
        <v>261</v>
      </c>
      <c r="E1711" s="425">
        <v>2</v>
      </c>
      <c r="F1711" s="425"/>
      <c r="G1711" s="187" t="s">
        <v>50</v>
      </c>
      <c r="H1711" s="188">
        <v>1</v>
      </c>
      <c r="I1711" s="189">
        <f>(M1711*$M$13)</f>
        <v>34.4724</v>
      </c>
      <c r="J1711" s="231">
        <f>TRUNC(I1711*H1711,2)</f>
        <v>34.47</v>
      </c>
      <c r="M1711">
        <v>37.47</v>
      </c>
    </row>
    <row r="1712" spans="1:13" ht="24" customHeight="1" x14ac:dyDescent="0.2">
      <c r="A1712" s="238" t="s">
        <v>2126</v>
      </c>
      <c r="B1712" s="191" t="s">
        <v>2152</v>
      </c>
      <c r="C1712" s="190" t="s">
        <v>15</v>
      </c>
      <c r="D1712" s="190" t="s">
        <v>2153</v>
      </c>
      <c r="E1712" s="426" t="s">
        <v>2129</v>
      </c>
      <c r="F1712" s="426"/>
      <c r="G1712" s="192" t="s">
        <v>39</v>
      </c>
      <c r="H1712" s="193">
        <v>0.25</v>
      </c>
      <c r="I1712" s="189">
        <f>(M1712*$M$13)</f>
        <v>19.136000000000003</v>
      </c>
      <c r="J1712" s="219">
        <f>TRUNC(I1712*H1712,2)</f>
        <v>4.78</v>
      </c>
      <c r="M1712">
        <v>20.8</v>
      </c>
    </row>
    <row r="1713" spans="1:13" ht="24" customHeight="1" x14ac:dyDescent="0.2">
      <c r="A1713" s="238" t="s">
        <v>2126</v>
      </c>
      <c r="B1713" s="191" t="s">
        <v>2156</v>
      </c>
      <c r="C1713" s="190" t="s">
        <v>15</v>
      </c>
      <c r="D1713" s="190" t="s">
        <v>2157</v>
      </c>
      <c r="E1713" s="426" t="s">
        <v>2129</v>
      </c>
      <c r="F1713" s="426"/>
      <c r="G1713" s="192" t="s">
        <v>39</v>
      </c>
      <c r="H1713" s="193">
        <v>2.5</v>
      </c>
      <c r="I1713" s="189">
        <f>(M1713*$M$13)</f>
        <v>11.8772</v>
      </c>
      <c r="J1713" s="219">
        <f>TRUNC(I1713*H1713,2)</f>
        <v>29.69</v>
      </c>
      <c r="M1713">
        <v>12.91</v>
      </c>
    </row>
    <row r="1714" spans="1:13" x14ac:dyDescent="0.2">
      <c r="A1714" s="239"/>
      <c r="B1714" s="195"/>
      <c r="C1714" s="195"/>
      <c r="D1714" s="195"/>
      <c r="E1714" s="195" t="s">
        <v>3847</v>
      </c>
      <c r="F1714" s="196">
        <v>37.47</v>
      </c>
      <c r="G1714" s="195" t="s">
        <v>3848</v>
      </c>
      <c r="H1714" s="196">
        <v>0</v>
      </c>
      <c r="I1714" s="196">
        <v>37.47</v>
      </c>
      <c r="J1714" s="220"/>
      <c r="M1714">
        <v>37.47</v>
      </c>
    </row>
    <row r="1715" spans="1:13" ht="25.5" x14ac:dyDescent="0.2">
      <c r="A1715" s="239"/>
      <c r="B1715" s="195"/>
      <c r="C1715" s="195"/>
      <c r="D1715" s="195"/>
      <c r="E1715" s="195" t="s">
        <v>3849</v>
      </c>
      <c r="F1715" s="196">
        <v>0</v>
      </c>
      <c r="G1715" s="195"/>
      <c r="H1715" s="195" t="s">
        <v>3850</v>
      </c>
      <c r="I1715" s="196">
        <v>37.47</v>
      </c>
      <c r="J1715" s="220"/>
      <c r="M1715">
        <v>37.47</v>
      </c>
    </row>
    <row r="1716" spans="1:13" ht="30" customHeight="1" x14ac:dyDescent="0.2">
      <c r="A1716" s="240"/>
      <c r="B1716" s="197"/>
      <c r="C1716" s="197"/>
      <c r="D1716" s="197"/>
      <c r="E1716" s="197"/>
      <c r="F1716" s="197"/>
      <c r="G1716" s="197" t="s">
        <v>3851</v>
      </c>
      <c r="H1716" s="198">
        <v>16.920000000000002</v>
      </c>
      <c r="I1716" s="199">
        <v>633.99</v>
      </c>
      <c r="J1716" s="220"/>
      <c r="M1716">
        <v>633.99</v>
      </c>
    </row>
    <row r="1717" spans="1:13" ht="0.95" customHeight="1" x14ac:dyDescent="0.2">
      <c r="A1717" s="237"/>
      <c r="B1717" s="185"/>
      <c r="C1717" s="185"/>
      <c r="D1717" s="185"/>
      <c r="E1717" s="185"/>
      <c r="F1717" s="185"/>
      <c r="G1717" s="185"/>
      <c r="H1717" s="185"/>
      <c r="I1717" s="185"/>
      <c r="J1717" s="220"/>
    </row>
    <row r="1718" spans="1:13" ht="18" customHeight="1" x14ac:dyDescent="0.2">
      <c r="A1718" s="236" t="s">
        <v>482</v>
      </c>
      <c r="B1718" s="183" t="s">
        <v>2</v>
      </c>
      <c r="C1718" s="182" t="s">
        <v>3</v>
      </c>
      <c r="D1718" s="182" t="s">
        <v>4</v>
      </c>
      <c r="E1718" s="419" t="s">
        <v>2100</v>
      </c>
      <c r="F1718" s="419"/>
      <c r="G1718" s="184" t="s">
        <v>5</v>
      </c>
      <c r="H1718" s="183" t="s">
        <v>6</v>
      </c>
      <c r="I1718" s="183" t="s">
        <v>7</v>
      </c>
      <c r="J1718" s="218" t="s">
        <v>8</v>
      </c>
      <c r="K1718" s="229">
        <f>J1720+J1721</f>
        <v>16.54</v>
      </c>
      <c r="L1718" s="229">
        <v>0</v>
      </c>
      <c r="M1718" t="s">
        <v>7</v>
      </c>
    </row>
    <row r="1719" spans="1:13" ht="26.1" customHeight="1" x14ac:dyDescent="0.2">
      <c r="A1719" s="237" t="s">
        <v>2125</v>
      </c>
      <c r="B1719" s="186" t="s">
        <v>483</v>
      </c>
      <c r="C1719" s="185" t="s">
        <v>15</v>
      </c>
      <c r="D1719" s="185" t="s">
        <v>484</v>
      </c>
      <c r="E1719" s="425">
        <v>2</v>
      </c>
      <c r="F1719" s="425"/>
      <c r="G1719" s="187" t="s">
        <v>132</v>
      </c>
      <c r="H1719" s="188">
        <v>1</v>
      </c>
      <c r="I1719" s="189">
        <f>(M1719*$M$13)</f>
        <v>16.541600000000003</v>
      </c>
      <c r="J1719" s="231">
        <f>TRUNC(I1719*H1719,2)</f>
        <v>16.54</v>
      </c>
      <c r="M1719">
        <v>17.98</v>
      </c>
    </row>
    <row r="1720" spans="1:13" ht="24" customHeight="1" x14ac:dyDescent="0.2">
      <c r="A1720" s="238" t="s">
        <v>2126</v>
      </c>
      <c r="B1720" s="191" t="s">
        <v>2152</v>
      </c>
      <c r="C1720" s="190" t="s">
        <v>15</v>
      </c>
      <c r="D1720" s="190" t="s">
        <v>2153</v>
      </c>
      <c r="E1720" s="426" t="s">
        <v>2129</v>
      </c>
      <c r="F1720" s="426"/>
      <c r="G1720" s="192" t="s">
        <v>39</v>
      </c>
      <c r="H1720" s="193">
        <v>0.12</v>
      </c>
      <c r="I1720" s="189">
        <f>(M1720*$M$13)</f>
        <v>19.136000000000003</v>
      </c>
      <c r="J1720" s="219">
        <f>TRUNC(I1720*H1720,2)</f>
        <v>2.29</v>
      </c>
      <c r="M1720">
        <v>20.8</v>
      </c>
    </row>
    <row r="1721" spans="1:13" ht="24" customHeight="1" x14ac:dyDescent="0.2">
      <c r="A1721" s="238" t="s">
        <v>2126</v>
      </c>
      <c r="B1721" s="191" t="s">
        <v>2156</v>
      </c>
      <c r="C1721" s="190" t="s">
        <v>15</v>
      </c>
      <c r="D1721" s="190" t="s">
        <v>2157</v>
      </c>
      <c r="E1721" s="426" t="s">
        <v>2129</v>
      </c>
      <c r="F1721" s="426"/>
      <c r="G1721" s="192" t="s">
        <v>39</v>
      </c>
      <c r="H1721" s="193">
        <v>1.2</v>
      </c>
      <c r="I1721" s="189">
        <f>(M1721*$M$13)</f>
        <v>11.8772</v>
      </c>
      <c r="J1721" s="219">
        <f>TRUNC(I1721*H1721,2)</f>
        <v>14.25</v>
      </c>
      <c r="M1721">
        <v>12.91</v>
      </c>
    </row>
    <row r="1722" spans="1:13" x14ac:dyDescent="0.2">
      <c r="A1722" s="239"/>
      <c r="B1722" s="195"/>
      <c r="C1722" s="195"/>
      <c r="D1722" s="195"/>
      <c r="E1722" s="195" t="s">
        <v>3847</v>
      </c>
      <c r="F1722" s="196">
        <v>17.98</v>
      </c>
      <c r="G1722" s="195" t="s">
        <v>3848</v>
      </c>
      <c r="H1722" s="196">
        <v>0</v>
      </c>
      <c r="I1722" s="196">
        <v>17.98</v>
      </c>
      <c r="J1722" s="220"/>
      <c r="M1722">
        <v>17.98</v>
      </c>
    </row>
    <row r="1723" spans="1:13" ht="25.5" x14ac:dyDescent="0.2">
      <c r="A1723" s="239"/>
      <c r="B1723" s="195"/>
      <c r="C1723" s="195"/>
      <c r="D1723" s="195"/>
      <c r="E1723" s="195" t="s">
        <v>3849</v>
      </c>
      <c r="F1723" s="196">
        <v>0</v>
      </c>
      <c r="G1723" s="195"/>
      <c r="H1723" s="195" t="s">
        <v>3850</v>
      </c>
      <c r="I1723" s="196">
        <v>17.98</v>
      </c>
      <c r="J1723" s="220"/>
      <c r="M1723">
        <v>17.98</v>
      </c>
    </row>
    <row r="1724" spans="1:13" ht="30" customHeight="1" x14ac:dyDescent="0.2">
      <c r="A1724" s="240"/>
      <c r="B1724" s="197"/>
      <c r="C1724" s="197"/>
      <c r="D1724" s="197"/>
      <c r="E1724" s="197"/>
      <c r="F1724" s="197"/>
      <c r="G1724" s="197" t="s">
        <v>3851</v>
      </c>
      <c r="H1724" s="198">
        <v>169.2</v>
      </c>
      <c r="I1724" s="199">
        <v>3042.21</v>
      </c>
      <c r="J1724" s="220"/>
      <c r="M1724">
        <v>3042.21</v>
      </c>
    </row>
    <row r="1725" spans="1:13" ht="0.95" customHeight="1" x14ac:dyDescent="0.2">
      <c r="A1725" s="237"/>
      <c r="B1725" s="185"/>
      <c r="C1725" s="185"/>
      <c r="D1725" s="185"/>
      <c r="E1725" s="185"/>
      <c r="F1725" s="185"/>
      <c r="G1725" s="185"/>
      <c r="H1725" s="185"/>
      <c r="I1725" s="185"/>
      <c r="J1725" s="220"/>
    </row>
    <row r="1726" spans="1:13" ht="18" customHeight="1" x14ac:dyDescent="0.2">
      <c r="A1726" s="236" t="s">
        <v>485</v>
      </c>
      <c r="B1726" s="183" t="s">
        <v>2</v>
      </c>
      <c r="C1726" s="182" t="s">
        <v>3</v>
      </c>
      <c r="D1726" s="182" t="s">
        <v>4</v>
      </c>
      <c r="E1726" s="419" t="s">
        <v>2100</v>
      </c>
      <c r="F1726" s="419"/>
      <c r="G1726" s="184" t="s">
        <v>5</v>
      </c>
      <c r="H1726" s="183" t="s">
        <v>6</v>
      </c>
      <c r="I1726" s="183" t="s">
        <v>7</v>
      </c>
      <c r="J1726" s="218" t="s">
        <v>8</v>
      </c>
      <c r="K1726" s="229">
        <f>J1728+J1729+J1730+J1731</f>
        <v>203.70999999999998</v>
      </c>
      <c r="L1726" s="229">
        <f>J1732</f>
        <v>20.58</v>
      </c>
      <c r="M1726" t="s">
        <v>7</v>
      </c>
    </row>
    <row r="1727" spans="1:13" ht="39" customHeight="1" x14ac:dyDescent="0.2">
      <c r="A1727" s="237" t="s">
        <v>2125</v>
      </c>
      <c r="B1727" s="186" t="s">
        <v>486</v>
      </c>
      <c r="C1727" s="185" t="s">
        <v>26</v>
      </c>
      <c r="D1727" s="185" t="s">
        <v>487</v>
      </c>
      <c r="E1727" s="425" t="s">
        <v>2120</v>
      </c>
      <c r="F1727" s="425"/>
      <c r="G1727" s="187" t="s">
        <v>50</v>
      </c>
      <c r="H1727" s="188">
        <v>1</v>
      </c>
      <c r="I1727" s="189">
        <f t="shared" ref="I1727:I1732" si="26">(M1727*$M$13)</f>
        <v>224.2868</v>
      </c>
      <c r="J1727" s="231">
        <f t="shared" ref="J1727:J1732" si="27">TRUNC(I1727*H1727,2)</f>
        <v>224.28</v>
      </c>
      <c r="M1727">
        <v>243.79</v>
      </c>
    </row>
    <row r="1728" spans="1:13" ht="26.1" customHeight="1" x14ac:dyDescent="0.2">
      <c r="A1728" s="241" t="s">
        <v>2395</v>
      </c>
      <c r="B1728" s="201" t="s">
        <v>2493</v>
      </c>
      <c r="C1728" s="200" t="s">
        <v>26</v>
      </c>
      <c r="D1728" s="200" t="s">
        <v>2494</v>
      </c>
      <c r="E1728" s="427" t="s">
        <v>2398</v>
      </c>
      <c r="F1728" s="427"/>
      <c r="G1728" s="202" t="s">
        <v>2399</v>
      </c>
      <c r="H1728" s="203">
        <v>3.2467999999999999</v>
      </c>
      <c r="I1728" s="189">
        <f t="shared" si="26"/>
        <v>17.847999999999999</v>
      </c>
      <c r="J1728" s="219">
        <f t="shared" si="27"/>
        <v>57.94</v>
      </c>
      <c r="M1728">
        <v>19.399999999999999</v>
      </c>
    </row>
    <row r="1729" spans="1:13" ht="26.1" customHeight="1" x14ac:dyDescent="0.2">
      <c r="A1729" s="241" t="s">
        <v>2395</v>
      </c>
      <c r="B1729" s="201" t="s">
        <v>2491</v>
      </c>
      <c r="C1729" s="200" t="s">
        <v>26</v>
      </c>
      <c r="D1729" s="200" t="s">
        <v>2492</v>
      </c>
      <c r="E1729" s="427" t="s">
        <v>2398</v>
      </c>
      <c r="F1729" s="427"/>
      <c r="G1729" s="202" t="s">
        <v>2402</v>
      </c>
      <c r="H1729" s="203">
        <v>0.92020000000000002</v>
      </c>
      <c r="I1729" s="189">
        <f t="shared" si="26"/>
        <v>16.293200000000002</v>
      </c>
      <c r="J1729" s="219">
        <f t="shared" si="27"/>
        <v>14.99</v>
      </c>
      <c r="M1729">
        <v>17.71</v>
      </c>
    </row>
    <row r="1730" spans="1:13" ht="24" customHeight="1" x14ac:dyDescent="0.2">
      <c r="A1730" s="241" t="s">
        <v>2395</v>
      </c>
      <c r="B1730" s="201" t="s">
        <v>2452</v>
      </c>
      <c r="C1730" s="200" t="s">
        <v>26</v>
      </c>
      <c r="D1730" s="200" t="s">
        <v>2453</v>
      </c>
      <c r="E1730" s="427" t="s">
        <v>2123</v>
      </c>
      <c r="F1730" s="427"/>
      <c r="G1730" s="202" t="s">
        <v>32</v>
      </c>
      <c r="H1730" s="203">
        <v>0.63660000000000005</v>
      </c>
      <c r="I1730" s="189">
        <f t="shared" si="26"/>
        <v>25.005600000000001</v>
      </c>
      <c r="J1730" s="219">
        <f t="shared" si="27"/>
        <v>15.91</v>
      </c>
      <c r="M1730">
        <v>27.18</v>
      </c>
    </row>
    <row r="1731" spans="1:13" ht="24" customHeight="1" x14ac:dyDescent="0.2">
      <c r="A1731" s="241" t="s">
        <v>2395</v>
      </c>
      <c r="B1731" s="201" t="s">
        <v>2446</v>
      </c>
      <c r="C1731" s="200" t="s">
        <v>26</v>
      </c>
      <c r="D1731" s="200" t="s">
        <v>2447</v>
      </c>
      <c r="E1731" s="427" t="s">
        <v>2123</v>
      </c>
      <c r="F1731" s="427"/>
      <c r="G1731" s="202" t="s">
        <v>32</v>
      </c>
      <c r="H1731" s="203">
        <v>6.5785</v>
      </c>
      <c r="I1731" s="189">
        <f t="shared" si="26"/>
        <v>17.461600000000001</v>
      </c>
      <c r="J1731" s="219">
        <f t="shared" si="27"/>
        <v>114.87</v>
      </c>
      <c r="M1731">
        <v>18.98</v>
      </c>
    </row>
    <row r="1732" spans="1:13" ht="26.1" customHeight="1" x14ac:dyDescent="0.2">
      <c r="A1732" s="238" t="s">
        <v>2126</v>
      </c>
      <c r="B1732" s="191" t="s">
        <v>2475</v>
      </c>
      <c r="C1732" s="190" t="s">
        <v>26</v>
      </c>
      <c r="D1732" s="190" t="s">
        <v>2476</v>
      </c>
      <c r="E1732" s="426" t="s">
        <v>2119</v>
      </c>
      <c r="F1732" s="426"/>
      <c r="G1732" s="192" t="s">
        <v>2413</v>
      </c>
      <c r="H1732" s="193">
        <v>0.28349999999999997</v>
      </c>
      <c r="I1732" s="189">
        <f t="shared" si="26"/>
        <v>72.615600000000015</v>
      </c>
      <c r="J1732" s="219">
        <f t="shared" si="27"/>
        <v>20.58</v>
      </c>
      <c r="M1732">
        <v>78.930000000000007</v>
      </c>
    </row>
    <row r="1733" spans="1:13" x14ac:dyDescent="0.2">
      <c r="A1733" s="239"/>
      <c r="B1733" s="195"/>
      <c r="C1733" s="195"/>
      <c r="D1733" s="195"/>
      <c r="E1733" s="195" t="s">
        <v>3847</v>
      </c>
      <c r="F1733" s="196">
        <v>146.92999999999998</v>
      </c>
      <c r="G1733" s="195" t="s">
        <v>3848</v>
      </c>
      <c r="H1733" s="196">
        <v>0</v>
      </c>
      <c r="I1733" s="196">
        <v>146.92999999999998</v>
      </c>
      <c r="J1733" s="220"/>
      <c r="M1733">
        <v>146.92999999999998</v>
      </c>
    </row>
    <row r="1734" spans="1:13" ht="25.5" x14ac:dyDescent="0.2">
      <c r="A1734" s="239"/>
      <c r="B1734" s="195"/>
      <c r="C1734" s="195"/>
      <c r="D1734" s="195"/>
      <c r="E1734" s="195" t="s">
        <v>3849</v>
      </c>
      <c r="F1734" s="196">
        <v>0</v>
      </c>
      <c r="G1734" s="195"/>
      <c r="H1734" s="195" t="s">
        <v>3850</v>
      </c>
      <c r="I1734" s="196">
        <v>243.79</v>
      </c>
      <c r="J1734" s="220"/>
      <c r="M1734">
        <v>243.79</v>
      </c>
    </row>
    <row r="1735" spans="1:13" ht="30" customHeight="1" x14ac:dyDescent="0.2">
      <c r="A1735" s="240"/>
      <c r="B1735" s="197"/>
      <c r="C1735" s="197"/>
      <c r="D1735" s="197"/>
      <c r="E1735" s="197"/>
      <c r="F1735" s="197"/>
      <c r="G1735" s="197" t="s">
        <v>3851</v>
      </c>
      <c r="H1735" s="198">
        <v>8.36</v>
      </c>
      <c r="I1735" s="199">
        <v>2038.08</v>
      </c>
      <c r="J1735" s="220"/>
      <c r="M1735">
        <v>2038.08</v>
      </c>
    </row>
    <row r="1736" spans="1:13" ht="0.95" customHeight="1" x14ac:dyDescent="0.2">
      <c r="A1736" s="237"/>
      <c r="B1736" s="185"/>
      <c r="C1736" s="185"/>
      <c r="D1736" s="185"/>
      <c r="E1736" s="185"/>
      <c r="F1736" s="185"/>
      <c r="G1736" s="185"/>
      <c r="H1736" s="185"/>
      <c r="I1736" s="185"/>
      <c r="J1736" s="220"/>
    </row>
    <row r="1737" spans="1:13" ht="24" customHeight="1" x14ac:dyDescent="0.2">
      <c r="A1737" s="243" t="s">
        <v>488</v>
      </c>
      <c r="B1737" s="28"/>
      <c r="C1737" s="28"/>
      <c r="D1737" s="27" t="s">
        <v>189</v>
      </c>
      <c r="E1737" s="28"/>
      <c r="F1737" s="429"/>
      <c r="G1737" s="429"/>
      <c r="H1737" s="28"/>
      <c r="I1737" s="28"/>
      <c r="J1737" s="211"/>
    </row>
    <row r="1738" spans="1:13" ht="18" customHeight="1" x14ac:dyDescent="0.2">
      <c r="A1738" s="236" t="s">
        <v>489</v>
      </c>
      <c r="B1738" s="183" t="s">
        <v>2</v>
      </c>
      <c r="C1738" s="182" t="s">
        <v>3</v>
      </c>
      <c r="D1738" s="182" t="s">
        <v>4</v>
      </c>
      <c r="E1738" s="419" t="s">
        <v>2100</v>
      </c>
      <c r="F1738" s="419"/>
      <c r="G1738" s="184" t="s">
        <v>5</v>
      </c>
      <c r="H1738" s="183" t="s">
        <v>6</v>
      </c>
      <c r="I1738" s="183" t="s">
        <v>7</v>
      </c>
      <c r="J1738" s="218" t="s">
        <v>8</v>
      </c>
      <c r="K1738" s="229">
        <v>0</v>
      </c>
      <c r="L1738" s="229">
        <f>J1740</f>
        <v>13.81</v>
      </c>
      <c r="M1738" t="s">
        <v>7</v>
      </c>
    </row>
    <row r="1739" spans="1:13" ht="26.1" customHeight="1" x14ac:dyDescent="0.2">
      <c r="A1739" s="237" t="s">
        <v>2125</v>
      </c>
      <c r="B1739" s="186" t="s">
        <v>194</v>
      </c>
      <c r="C1739" s="185" t="s">
        <v>167</v>
      </c>
      <c r="D1739" s="185" t="s">
        <v>195</v>
      </c>
      <c r="E1739" s="425" t="s">
        <v>2106</v>
      </c>
      <c r="F1739" s="425"/>
      <c r="G1739" s="187" t="s">
        <v>196</v>
      </c>
      <c r="H1739" s="188">
        <v>1</v>
      </c>
      <c r="I1739" s="189">
        <f>(M1739*$M$13)</f>
        <v>13.8184</v>
      </c>
      <c r="J1739" s="231">
        <f>TRUNC(I1739*H1739,2)</f>
        <v>13.81</v>
      </c>
      <c r="M1739">
        <v>15.02</v>
      </c>
    </row>
    <row r="1740" spans="1:13" ht="26.1" customHeight="1" x14ac:dyDescent="0.2">
      <c r="A1740" s="241" t="s">
        <v>2395</v>
      </c>
      <c r="B1740" s="201" t="s">
        <v>2454</v>
      </c>
      <c r="C1740" s="200" t="s">
        <v>15</v>
      </c>
      <c r="D1740" s="200" t="s">
        <v>2455</v>
      </c>
      <c r="E1740" s="427">
        <v>2</v>
      </c>
      <c r="F1740" s="427"/>
      <c r="G1740" s="202" t="s">
        <v>32</v>
      </c>
      <c r="H1740" s="203">
        <v>1</v>
      </c>
      <c r="I1740" s="189">
        <f>(M1740*$M$13)</f>
        <v>13.8184</v>
      </c>
      <c r="J1740" s="219">
        <f>TRUNC(I1740*H1740,2)</f>
        <v>13.81</v>
      </c>
      <c r="M1740">
        <v>15.02</v>
      </c>
    </row>
    <row r="1741" spans="1:13" x14ac:dyDescent="0.2">
      <c r="A1741" s="239"/>
      <c r="B1741" s="195"/>
      <c r="C1741" s="195"/>
      <c r="D1741" s="195"/>
      <c r="E1741" s="195" t="s">
        <v>3847</v>
      </c>
      <c r="F1741" s="196">
        <v>15.02</v>
      </c>
      <c r="G1741" s="195" t="s">
        <v>3848</v>
      </c>
      <c r="H1741" s="196">
        <v>0</v>
      </c>
      <c r="I1741" s="196">
        <v>15.02</v>
      </c>
      <c r="J1741" s="220"/>
      <c r="M1741">
        <v>15.02</v>
      </c>
    </row>
    <row r="1742" spans="1:13" ht="25.5" x14ac:dyDescent="0.2">
      <c r="A1742" s="239"/>
      <c r="B1742" s="195"/>
      <c r="C1742" s="195"/>
      <c r="D1742" s="195"/>
      <c r="E1742" s="195" t="s">
        <v>3849</v>
      </c>
      <c r="F1742" s="196">
        <v>0</v>
      </c>
      <c r="G1742" s="195"/>
      <c r="H1742" s="195" t="s">
        <v>3850</v>
      </c>
      <c r="I1742" s="196">
        <v>15.02</v>
      </c>
      <c r="J1742" s="220"/>
      <c r="M1742">
        <v>15.02</v>
      </c>
    </row>
    <row r="1743" spans="1:13" ht="30" customHeight="1" x14ac:dyDescent="0.2">
      <c r="A1743" s="240"/>
      <c r="B1743" s="197"/>
      <c r="C1743" s="197"/>
      <c r="D1743" s="197"/>
      <c r="E1743" s="197"/>
      <c r="F1743" s="197"/>
      <c r="G1743" s="197" t="s">
        <v>3851</v>
      </c>
      <c r="H1743" s="198">
        <v>80</v>
      </c>
      <c r="I1743" s="199">
        <v>1201.5999999999999</v>
      </c>
      <c r="J1743" s="220"/>
      <c r="M1743">
        <v>1201.5999999999999</v>
      </c>
    </row>
    <row r="1744" spans="1:13" ht="0.95" customHeight="1" x14ac:dyDescent="0.2">
      <c r="A1744" s="237"/>
      <c r="B1744" s="185"/>
      <c r="C1744" s="185"/>
      <c r="D1744" s="185"/>
      <c r="E1744" s="185"/>
      <c r="F1744" s="185"/>
      <c r="G1744" s="185"/>
      <c r="H1744" s="185"/>
      <c r="I1744" s="185"/>
      <c r="J1744" s="220"/>
    </row>
    <row r="1745" spans="1:13" ht="18" customHeight="1" x14ac:dyDescent="0.2">
      <c r="A1745" s="236" t="s">
        <v>490</v>
      </c>
      <c r="B1745" s="183" t="s">
        <v>2</v>
      </c>
      <c r="C1745" s="182" t="s">
        <v>3</v>
      </c>
      <c r="D1745" s="182" t="s">
        <v>4</v>
      </c>
      <c r="E1745" s="419" t="s">
        <v>2100</v>
      </c>
      <c r="F1745" s="419"/>
      <c r="G1745" s="184" t="s">
        <v>5</v>
      </c>
      <c r="H1745" s="183" t="s">
        <v>6</v>
      </c>
      <c r="I1745" s="183" t="s">
        <v>7</v>
      </c>
      <c r="J1745" s="218" t="s">
        <v>8</v>
      </c>
      <c r="K1745" s="229">
        <v>0</v>
      </c>
      <c r="L1745" s="229">
        <f>J1747</f>
        <v>164.9</v>
      </c>
      <c r="M1745" t="s">
        <v>7</v>
      </c>
    </row>
    <row r="1746" spans="1:13" ht="26.1" customHeight="1" x14ac:dyDescent="0.2">
      <c r="A1746" s="237" t="s">
        <v>2125</v>
      </c>
      <c r="B1746" s="186" t="s">
        <v>491</v>
      </c>
      <c r="C1746" s="185" t="s">
        <v>167</v>
      </c>
      <c r="D1746" s="185" t="s">
        <v>492</v>
      </c>
      <c r="E1746" s="425" t="s">
        <v>2120</v>
      </c>
      <c r="F1746" s="425"/>
      <c r="G1746" s="187" t="s">
        <v>245</v>
      </c>
      <c r="H1746" s="188">
        <v>1</v>
      </c>
      <c r="I1746" s="189">
        <f>(M1746*$M$13)</f>
        <v>164.9008</v>
      </c>
      <c r="J1746" s="231">
        <f>TRUNC(I1746*H1746,2)</f>
        <v>164.9</v>
      </c>
      <c r="M1746">
        <v>179.24</v>
      </c>
    </row>
    <row r="1747" spans="1:13" ht="26.1" customHeight="1" x14ac:dyDescent="0.2">
      <c r="A1747" s="241" t="s">
        <v>2395</v>
      </c>
      <c r="B1747" s="201" t="s">
        <v>2495</v>
      </c>
      <c r="C1747" s="200" t="s">
        <v>569</v>
      </c>
      <c r="D1747" s="200" t="s">
        <v>2496</v>
      </c>
      <c r="E1747" s="427" t="s">
        <v>2124</v>
      </c>
      <c r="F1747" s="427"/>
      <c r="G1747" s="202" t="s">
        <v>54</v>
      </c>
      <c r="H1747" s="203">
        <v>1</v>
      </c>
      <c r="I1747" s="189">
        <f>(M1747*$M$13)</f>
        <v>164.9008</v>
      </c>
      <c r="J1747" s="219">
        <f>TRUNC(I1747*H1747,2)</f>
        <v>164.9</v>
      </c>
      <c r="M1747">
        <v>179.24</v>
      </c>
    </row>
    <row r="1748" spans="1:13" x14ac:dyDescent="0.2">
      <c r="A1748" s="239"/>
      <c r="B1748" s="195"/>
      <c r="C1748" s="195"/>
      <c r="D1748" s="195"/>
      <c r="E1748" s="195" t="s">
        <v>3847</v>
      </c>
      <c r="F1748" s="196">
        <v>51.32</v>
      </c>
      <c r="G1748" s="195" t="s">
        <v>3848</v>
      </c>
      <c r="H1748" s="196">
        <v>0</v>
      </c>
      <c r="I1748" s="196">
        <v>51.32</v>
      </c>
      <c r="J1748" s="220"/>
      <c r="M1748">
        <v>51.32</v>
      </c>
    </row>
    <row r="1749" spans="1:13" ht="25.5" x14ac:dyDescent="0.2">
      <c r="A1749" s="239"/>
      <c r="B1749" s="195"/>
      <c r="C1749" s="195"/>
      <c r="D1749" s="195"/>
      <c r="E1749" s="195" t="s">
        <v>3849</v>
      </c>
      <c r="F1749" s="196">
        <v>0</v>
      </c>
      <c r="G1749" s="195"/>
      <c r="H1749" s="195" t="s">
        <v>3850</v>
      </c>
      <c r="I1749" s="196">
        <v>179.24</v>
      </c>
      <c r="J1749" s="220"/>
      <c r="M1749">
        <v>179.24</v>
      </c>
    </row>
    <row r="1750" spans="1:13" ht="30" customHeight="1" x14ac:dyDescent="0.2">
      <c r="A1750" s="240"/>
      <c r="B1750" s="197"/>
      <c r="C1750" s="197"/>
      <c r="D1750" s="197"/>
      <c r="E1750" s="197"/>
      <c r="F1750" s="197"/>
      <c r="G1750" s="197" t="s">
        <v>3851</v>
      </c>
      <c r="H1750" s="198">
        <v>8</v>
      </c>
      <c r="I1750" s="199">
        <v>1433.92</v>
      </c>
      <c r="J1750" s="220"/>
      <c r="M1750">
        <v>1433.92</v>
      </c>
    </row>
    <row r="1751" spans="1:13" ht="0.95" customHeight="1" x14ac:dyDescent="0.2">
      <c r="A1751" s="237"/>
      <c r="B1751" s="185"/>
      <c r="C1751" s="185"/>
      <c r="D1751" s="185"/>
      <c r="E1751" s="185"/>
      <c r="F1751" s="185"/>
      <c r="G1751" s="185"/>
      <c r="H1751" s="185"/>
      <c r="I1751" s="185"/>
      <c r="J1751" s="220"/>
    </row>
    <row r="1752" spans="1:13" ht="18" customHeight="1" x14ac:dyDescent="0.2">
      <c r="A1752" s="236" t="s">
        <v>493</v>
      </c>
      <c r="B1752" s="183" t="s">
        <v>2</v>
      </c>
      <c r="C1752" s="182" t="s">
        <v>3</v>
      </c>
      <c r="D1752" s="182" t="s">
        <v>4</v>
      </c>
      <c r="E1752" s="419" t="s">
        <v>2100</v>
      </c>
      <c r="F1752" s="419"/>
      <c r="G1752" s="184" t="s">
        <v>5</v>
      </c>
      <c r="H1752" s="183" t="s">
        <v>6</v>
      </c>
      <c r="I1752" s="183" t="s">
        <v>7</v>
      </c>
      <c r="J1752" s="218" t="s">
        <v>8</v>
      </c>
      <c r="K1752" s="229">
        <f>J1754+J1755</f>
        <v>13.22</v>
      </c>
      <c r="L1752" s="229">
        <f>J1758+J1757+J1756</f>
        <v>0.16999999999999998</v>
      </c>
      <c r="M1752" t="s">
        <v>7</v>
      </c>
    </row>
    <row r="1753" spans="1:13" ht="24" customHeight="1" x14ac:dyDescent="0.2">
      <c r="A1753" s="237" t="s">
        <v>2125</v>
      </c>
      <c r="B1753" s="186" t="s">
        <v>232</v>
      </c>
      <c r="C1753" s="185" t="s">
        <v>15</v>
      </c>
      <c r="D1753" s="185" t="s">
        <v>233</v>
      </c>
      <c r="E1753" s="425">
        <v>20</v>
      </c>
      <c r="F1753" s="425"/>
      <c r="G1753" s="187" t="s">
        <v>169</v>
      </c>
      <c r="H1753" s="188">
        <v>1</v>
      </c>
      <c r="I1753" s="189">
        <f t="shared" ref="I1753:I1758" si="28">(M1753*$M$13)</f>
        <v>13.395200000000001</v>
      </c>
      <c r="J1753" s="231">
        <f t="shared" ref="J1753:J1758" si="29">TRUNC(I1753*H1753,2)</f>
        <v>13.39</v>
      </c>
      <c r="M1753">
        <v>14.56</v>
      </c>
    </row>
    <row r="1754" spans="1:13" ht="24" customHeight="1" x14ac:dyDescent="0.2">
      <c r="A1754" s="238" t="s">
        <v>2126</v>
      </c>
      <c r="B1754" s="191" t="s">
        <v>2152</v>
      </c>
      <c r="C1754" s="190" t="s">
        <v>15</v>
      </c>
      <c r="D1754" s="190" t="s">
        <v>2153</v>
      </c>
      <c r="E1754" s="426" t="s">
        <v>2129</v>
      </c>
      <c r="F1754" s="426"/>
      <c r="G1754" s="192" t="s">
        <v>39</v>
      </c>
      <c r="H1754" s="193">
        <v>0.35</v>
      </c>
      <c r="I1754" s="189">
        <f t="shared" si="28"/>
        <v>19.136000000000003</v>
      </c>
      <c r="J1754" s="219">
        <f t="shared" si="29"/>
        <v>6.69</v>
      </c>
      <c r="M1754">
        <v>20.8</v>
      </c>
    </row>
    <row r="1755" spans="1:13" ht="24" customHeight="1" x14ac:dyDescent="0.2">
      <c r="A1755" s="238" t="s">
        <v>2126</v>
      </c>
      <c r="B1755" s="191" t="s">
        <v>2156</v>
      </c>
      <c r="C1755" s="190" t="s">
        <v>15</v>
      </c>
      <c r="D1755" s="190" t="s">
        <v>2157</v>
      </c>
      <c r="E1755" s="426" t="s">
        <v>2129</v>
      </c>
      <c r="F1755" s="426"/>
      <c r="G1755" s="192" t="s">
        <v>39</v>
      </c>
      <c r="H1755" s="193">
        <v>0.55000000000000004</v>
      </c>
      <c r="I1755" s="189">
        <f t="shared" si="28"/>
        <v>11.8772</v>
      </c>
      <c r="J1755" s="219">
        <f t="shared" si="29"/>
        <v>6.53</v>
      </c>
      <c r="M1755">
        <v>12.91</v>
      </c>
    </row>
    <row r="1756" spans="1:13" ht="24" customHeight="1" x14ac:dyDescent="0.2">
      <c r="A1756" s="238" t="s">
        <v>2126</v>
      </c>
      <c r="B1756" s="191" t="s">
        <v>2164</v>
      </c>
      <c r="C1756" s="190" t="s">
        <v>15</v>
      </c>
      <c r="D1756" s="190" t="s">
        <v>2165</v>
      </c>
      <c r="E1756" s="426" t="s">
        <v>2119</v>
      </c>
      <c r="F1756" s="426"/>
      <c r="G1756" s="192" t="s">
        <v>50</v>
      </c>
      <c r="H1756" s="193">
        <v>5.0000000000000001E-4</v>
      </c>
      <c r="I1756" s="189">
        <f t="shared" si="28"/>
        <v>160.77000000000001</v>
      </c>
      <c r="J1756" s="219">
        <f t="shared" si="29"/>
        <v>0.08</v>
      </c>
      <c r="M1756">
        <v>174.75</v>
      </c>
    </row>
    <row r="1757" spans="1:13" ht="24" customHeight="1" x14ac:dyDescent="0.2">
      <c r="A1757" s="238" t="s">
        <v>2126</v>
      </c>
      <c r="B1757" s="191" t="s">
        <v>2460</v>
      </c>
      <c r="C1757" s="190" t="s">
        <v>15</v>
      </c>
      <c r="D1757" s="190" t="s">
        <v>2461</v>
      </c>
      <c r="E1757" s="426" t="s">
        <v>2119</v>
      </c>
      <c r="F1757" s="426"/>
      <c r="G1757" s="192" t="s">
        <v>1871</v>
      </c>
      <c r="H1757" s="193">
        <v>7.2999999999999995E-2</v>
      </c>
      <c r="I1757" s="189">
        <f t="shared" si="28"/>
        <v>0.91080000000000005</v>
      </c>
      <c r="J1757" s="219">
        <f t="shared" si="29"/>
        <v>0.06</v>
      </c>
      <c r="M1757">
        <v>0.99</v>
      </c>
    </row>
    <row r="1758" spans="1:13" ht="24" customHeight="1" x14ac:dyDescent="0.2">
      <c r="A1758" s="238" t="s">
        <v>2126</v>
      </c>
      <c r="B1758" s="191" t="s">
        <v>2140</v>
      </c>
      <c r="C1758" s="190" t="s">
        <v>15</v>
      </c>
      <c r="D1758" s="190" t="s">
        <v>2141</v>
      </c>
      <c r="E1758" s="426" t="s">
        <v>2119</v>
      </c>
      <c r="F1758" s="426"/>
      <c r="G1758" s="192" t="s">
        <v>1871</v>
      </c>
      <c r="H1758" s="193">
        <v>0.06</v>
      </c>
      <c r="I1758" s="189">
        <f t="shared" si="28"/>
        <v>0.59800000000000009</v>
      </c>
      <c r="J1758" s="219">
        <f t="shared" si="29"/>
        <v>0.03</v>
      </c>
      <c r="M1758">
        <v>0.65</v>
      </c>
    </row>
    <row r="1759" spans="1:13" x14ac:dyDescent="0.2">
      <c r="A1759" s="239"/>
      <c r="B1759" s="195"/>
      <c r="C1759" s="195"/>
      <c r="D1759" s="195"/>
      <c r="E1759" s="195" t="s">
        <v>3847</v>
      </c>
      <c r="F1759" s="196">
        <v>14.38</v>
      </c>
      <c r="G1759" s="195" t="s">
        <v>3848</v>
      </c>
      <c r="H1759" s="196">
        <v>0</v>
      </c>
      <c r="I1759" s="196">
        <v>14.38</v>
      </c>
      <c r="J1759" s="220"/>
      <c r="M1759">
        <v>14.38</v>
      </c>
    </row>
    <row r="1760" spans="1:13" ht="25.5" x14ac:dyDescent="0.2">
      <c r="A1760" s="239"/>
      <c r="B1760" s="195"/>
      <c r="C1760" s="195"/>
      <c r="D1760" s="195"/>
      <c r="E1760" s="195" t="s">
        <v>3849</v>
      </c>
      <c r="F1760" s="196">
        <v>0</v>
      </c>
      <c r="G1760" s="195"/>
      <c r="H1760" s="195" t="s">
        <v>3850</v>
      </c>
      <c r="I1760" s="196">
        <v>14.56</v>
      </c>
      <c r="J1760" s="220"/>
      <c r="M1760">
        <v>14.56</v>
      </c>
    </row>
    <row r="1761" spans="1:13" ht="30" customHeight="1" x14ac:dyDescent="0.2">
      <c r="A1761" s="240"/>
      <c r="B1761" s="197"/>
      <c r="C1761" s="197"/>
      <c r="D1761" s="197"/>
      <c r="E1761" s="197"/>
      <c r="F1761" s="197"/>
      <c r="G1761" s="197" t="s">
        <v>3851</v>
      </c>
      <c r="H1761" s="198">
        <v>26.86</v>
      </c>
      <c r="I1761" s="199">
        <v>391.08</v>
      </c>
      <c r="J1761" s="220"/>
      <c r="M1761">
        <v>391.08</v>
      </c>
    </row>
    <row r="1762" spans="1:13" ht="0.95" customHeight="1" x14ac:dyDescent="0.2">
      <c r="A1762" s="237"/>
      <c r="B1762" s="185"/>
      <c r="C1762" s="185"/>
      <c r="D1762" s="185"/>
      <c r="E1762" s="185"/>
      <c r="F1762" s="185"/>
      <c r="G1762" s="185"/>
      <c r="H1762" s="185"/>
      <c r="I1762" s="185"/>
      <c r="J1762" s="220"/>
    </row>
    <row r="1763" spans="1:13" ht="24" customHeight="1" x14ac:dyDescent="0.2">
      <c r="A1763" s="242" t="s">
        <v>494</v>
      </c>
      <c r="B1763" s="24"/>
      <c r="C1763" s="24"/>
      <c r="D1763" s="23" t="s">
        <v>495</v>
      </c>
      <c r="E1763" s="24"/>
      <c r="F1763" s="428"/>
      <c r="G1763" s="428"/>
      <c r="H1763" s="24"/>
      <c r="I1763" s="24"/>
      <c r="J1763" s="210"/>
    </row>
    <row r="1764" spans="1:13" ht="18" customHeight="1" x14ac:dyDescent="0.2">
      <c r="A1764" s="236" t="s">
        <v>496</v>
      </c>
      <c r="B1764" s="183" t="s">
        <v>2</v>
      </c>
      <c r="C1764" s="182" t="s">
        <v>3</v>
      </c>
      <c r="D1764" s="182" t="s">
        <v>4</v>
      </c>
      <c r="E1764" s="419" t="s">
        <v>2100</v>
      </c>
      <c r="F1764" s="419"/>
      <c r="G1764" s="184" t="s">
        <v>5</v>
      </c>
      <c r="H1764" s="183" t="s">
        <v>6</v>
      </c>
      <c r="I1764" s="183" t="s">
        <v>7</v>
      </c>
      <c r="J1764" s="218" t="s">
        <v>8</v>
      </c>
      <c r="K1764" s="229">
        <f>J1766+J1767</f>
        <v>475.14</v>
      </c>
      <c r="L1764" s="229">
        <v>0</v>
      </c>
      <c r="M1764" t="s">
        <v>7</v>
      </c>
    </row>
    <row r="1765" spans="1:13" ht="51.95" customHeight="1" x14ac:dyDescent="0.2">
      <c r="A1765" s="237" t="s">
        <v>2125</v>
      </c>
      <c r="B1765" s="186" t="s">
        <v>497</v>
      </c>
      <c r="C1765" s="185" t="s">
        <v>15</v>
      </c>
      <c r="D1765" s="185" t="s">
        <v>498</v>
      </c>
      <c r="E1765" s="425">
        <v>2</v>
      </c>
      <c r="F1765" s="425"/>
      <c r="G1765" s="187" t="s">
        <v>18</v>
      </c>
      <c r="H1765" s="188">
        <v>1</v>
      </c>
      <c r="I1765" s="189">
        <f>(M1765*$M$13)</f>
        <v>475.14320000000004</v>
      </c>
      <c r="J1765" s="231">
        <f>TRUNC(I1765*H1765,2)</f>
        <v>475.14</v>
      </c>
      <c r="M1765">
        <v>516.46</v>
      </c>
    </row>
    <row r="1766" spans="1:13" ht="24" customHeight="1" x14ac:dyDescent="0.2">
      <c r="A1766" s="238" t="s">
        <v>2126</v>
      </c>
      <c r="B1766" s="191" t="s">
        <v>2210</v>
      </c>
      <c r="C1766" s="190" t="s">
        <v>15</v>
      </c>
      <c r="D1766" s="190" t="s">
        <v>2211</v>
      </c>
      <c r="E1766" s="426" t="s">
        <v>2129</v>
      </c>
      <c r="F1766" s="426"/>
      <c r="G1766" s="192" t="s">
        <v>39</v>
      </c>
      <c r="H1766" s="193">
        <v>10.636100000000001</v>
      </c>
      <c r="I1766" s="189">
        <f>(M1766*$M$13)</f>
        <v>19.430400000000002</v>
      </c>
      <c r="J1766" s="219">
        <f>TRUNC(I1766*H1766,2)</f>
        <v>206.66</v>
      </c>
      <c r="M1766">
        <v>21.12</v>
      </c>
    </row>
    <row r="1767" spans="1:13" ht="24" customHeight="1" x14ac:dyDescent="0.2">
      <c r="A1767" s="238" t="s">
        <v>2126</v>
      </c>
      <c r="B1767" s="191" t="s">
        <v>2156</v>
      </c>
      <c r="C1767" s="190" t="s">
        <v>15</v>
      </c>
      <c r="D1767" s="190" t="s">
        <v>2157</v>
      </c>
      <c r="E1767" s="426" t="s">
        <v>2129</v>
      </c>
      <c r="F1767" s="426"/>
      <c r="G1767" s="192" t="s">
        <v>39</v>
      </c>
      <c r="H1767" s="193">
        <v>22.605</v>
      </c>
      <c r="I1767" s="189">
        <f>(M1767*$M$13)</f>
        <v>11.8772</v>
      </c>
      <c r="J1767" s="219">
        <f>TRUNC(I1767*H1767,2)</f>
        <v>268.48</v>
      </c>
      <c r="M1767">
        <v>12.91</v>
      </c>
    </row>
    <row r="1768" spans="1:13" x14ac:dyDescent="0.2">
      <c r="A1768" s="239"/>
      <c r="B1768" s="195"/>
      <c r="C1768" s="195"/>
      <c r="D1768" s="195"/>
      <c r="E1768" s="195" t="s">
        <v>3847</v>
      </c>
      <c r="F1768" s="196">
        <v>516.46</v>
      </c>
      <c r="G1768" s="195" t="s">
        <v>3848</v>
      </c>
      <c r="H1768" s="196">
        <v>0</v>
      </c>
      <c r="I1768" s="196">
        <v>516.46</v>
      </c>
      <c r="J1768" s="220"/>
      <c r="M1768">
        <v>516.46</v>
      </c>
    </row>
    <row r="1769" spans="1:13" ht="25.5" x14ac:dyDescent="0.2">
      <c r="A1769" s="239"/>
      <c r="B1769" s="195"/>
      <c r="C1769" s="195"/>
      <c r="D1769" s="195"/>
      <c r="E1769" s="195" t="s">
        <v>3849</v>
      </c>
      <c r="F1769" s="196">
        <v>0</v>
      </c>
      <c r="G1769" s="195"/>
      <c r="H1769" s="195" t="s">
        <v>3850</v>
      </c>
      <c r="I1769" s="196">
        <v>516.46</v>
      </c>
      <c r="J1769" s="220"/>
      <c r="M1769">
        <v>516.46</v>
      </c>
    </row>
    <row r="1770" spans="1:13" ht="30" customHeight="1" x14ac:dyDescent="0.2">
      <c r="A1770" s="240"/>
      <c r="B1770" s="197"/>
      <c r="C1770" s="197"/>
      <c r="D1770" s="197"/>
      <c r="E1770" s="197"/>
      <c r="F1770" s="197"/>
      <c r="G1770" s="197" t="s">
        <v>3851</v>
      </c>
      <c r="H1770" s="198">
        <v>7</v>
      </c>
      <c r="I1770" s="199">
        <v>3615.22</v>
      </c>
      <c r="J1770" s="220"/>
      <c r="M1770">
        <v>3615.22</v>
      </c>
    </row>
    <row r="1771" spans="1:13" ht="0.95" customHeight="1" x14ac:dyDescent="0.2">
      <c r="A1771" s="237"/>
      <c r="B1771" s="185"/>
      <c r="C1771" s="185"/>
      <c r="D1771" s="185"/>
      <c r="E1771" s="185"/>
      <c r="F1771" s="185"/>
      <c r="G1771" s="185"/>
      <c r="H1771" s="185"/>
      <c r="I1771" s="185"/>
      <c r="J1771" s="220"/>
    </row>
    <row r="1772" spans="1:13" ht="18" customHeight="1" x14ac:dyDescent="0.2">
      <c r="A1772" s="236" t="s">
        <v>499</v>
      </c>
      <c r="B1772" s="183" t="s">
        <v>2</v>
      </c>
      <c r="C1772" s="182" t="s">
        <v>3</v>
      </c>
      <c r="D1772" s="182" t="s">
        <v>4</v>
      </c>
      <c r="E1772" s="419" t="s">
        <v>2100</v>
      </c>
      <c r="F1772" s="419"/>
      <c r="G1772" s="184" t="s">
        <v>5</v>
      </c>
      <c r="H1772" s="183" t="s">
        <v>6</v>
      </c>
      <c r="I1772" s="183" t="s">
        <v>7</v>
      </c>
      <c r="J1772" s="218" t="s">
        <v>8</v>
      </c>
      <c r="K1772" s="229">
        <f>J1774+J1775+J1776+J1777</f>
        <v>280.90000000000003</v>
      </c>
      <c r="L1772" s="229">
        <v>0</v>
      </c>
      <c r="M1772" t="s">
        <v>7</v>
      </c>
    </row>
    <row r="1773" spans="1:13" ht="39" customHeight="1" x14ac:dyDescent="0.2">
      <c r="A1773" s="237" t="s">
        <v>2125</v>
      </c>
      <c r="B1773" s="186" t="s">
        <v>500</v>
      </c>
      <c r="C1773" s="185" t="s">
        <v>26</v>
      </c>
      <c r="D1773" s="185" t="s">
        <v>501</v>
      </c>
      <c r="E1773" s="425" t="s">
        <v>2118</v>
      </c>
      <c r="F1773" s="425"/>
      <c r="G1773" s="187" t="s">
        <v>331</v>
      </c>
      <c r="H1773" s="188">
        <v>1</v>
      </c>
      <c r="I1773" s="189">
        <f>(M1773*$M$13)</f>
        <v>280.89440000000002</v>
      </c>
      <c r="J1773" s="231">
        <f>TRUNC(I1773*H1773,2)</f>
        <v>280.89</v>
      </c>
      <c r="M1773">
        <v>305.32</v>
      </c>
    </row>
    <row r="1774" spans="1:13" ht="65.099999999999994" customHeight="1" x14ac:dyDescent="0.2">
      <c r="A1774" s="241" t="s">
        <v>2395</v>
      </c>
      <c r="B1774" s="201" t="s">
        <v>2505</v>
      </c>
      <c r="C1774" s="200" t="s">
        <v>26</v>
      </c>
      <c r="D1774" s="200" t="s">
        <v>2506</v>
      </c>
      <c r="E1774" s="427" t="s">
        <v>2398</v>
      </c>
      <c r="F1774" s="427"/>
      <c r="G1774" s="202" t="s">
        <v>2399</v>
      </c>
      <c r="H1774" s="203">
        <v>0.40960000000000002</v>
      </c>
      <c r="I1774" s="189">
        <f>(M1774*$M$13)</f>
        <v>242.19</v>
      </c>
      <c r="J1774" s="219">
        <f>TRUNC(I1774*H1774,2)</f>
        <v>99.2</v>
      </c>
      <c r="M1774">
        <v>263.25</v>
      </c>
    </row>
    <row r="1775" spans="1:13" ht="65.099999999999994" customHeight="1" x14ac:dyDescent="0.2">
      <c r="A1775" s="241" t="s">
        <v>2395</v>
      </c>
      <c r="B1775" s="201" t="s">
        <v>2503</v>
      </c>
      <c r="C1775" s="200" t="s">
        <v>26</v>
      </c>
      <c r="D1775" s="200" t="s">
        <v>2504</v>
      </c>
      <c r="E1775" s="427" t="s">
        <v>2398</v>
      </c>
      <c r="F1775" s="427"/>
      <c r="G1775" s="202" t="s">
        <v>2402</v>
      </c>
      <c r="H1775" s="203">
        <v>1.7502</v>
      </c>
      <c r="I1775" s="189">
        <f>(M1775*$M$13)</f>
        <v>54.9148</v>
      </c>
      <c r="J1775" s="219">
        <f>TRUNC(I1775*H1775,2)</f>
        <v>96.11</v>
      </c>
      <c r="M1775">
        <v>59.69</v>
      </c>
    </row>
    <row r="1776" spans="1:13" ht="24" customHeight="1" x14ac:dyDescent="0.2">
      <c r="A1776" s="241" t="s">
        <v>2395</v>
      </c>
      <c r="B1776" s="201" t="s">
        <v>2446</v>
      </c>
      <c r="C1776" s="200" t="s">
        <v>26</v>
      </c>
      <c r="D1776" s="200" t="s">
        <v>2447</v>
      </c>
      <c r="E1776" s="427" t="s">
        <v>2123</v>
      </c>
      <c r="F1776" s="427"/>
      <c r="G1776" s="202" t="s">
        <v>32</v>
      </c>
      <c r="H1776" s="203">
        <v>2.1598000000000002</v>
      </c>
      <c r="I1776" s="189">
        <f>(M1776*$M$13)</f>
        <v>17.461600000000001</v>
      </c>
      <c r="J1776" s="219">
        <f>TRUNC(I1776*H1776,2)</f>
        <v>37.71</v>
      </c>
      <c r="M1776">
        <v>18.98</v>
      </c>
    </row>
    <row r="1777" spans="1:13" ht="24" customHeight="1" x14ac:dyDescent="0.2">
      <c r="A1777" s="241" t="s">
        <v>2395</v>
      </c>
      <c r="B1777" s="201" t="s">
        <v>2501</v>
      </c>
      <c r="C1777" s="200" t="s">
        <v>26</v>
      </c>
      <c r="D1777" s="200" t="s">
        <v>2502</v>
      </c>
      <c r="E1777" s="427" t="s">
        <v>2123</v>
      </c>
      <c r="F1777" s="427"/>
      <c r="G1777" s="202" t="s">
        <v>32</v>
      </c>
      <c r="H1777" s="203">
        <v>2.1598000000000002</v>
      </c>
      <c r="I1777" s="189">
        <f>(M1777*$M$13)</f>
        <v>22.172000000000001</v>
      </c>
      <c r="J1777" s="219">
        <f>TRUNC(I1777*H1777,2)</f>
        <v>47.88</v>
      </c>
      <c r="M1777">
        <v>24.1</v>
      </c>
    </row>
    <row r="1778" spans="1:13" x14ac:dyDescent="0.2">
      <c r="A1778" s="239"/>
      <c r="B1778" s="195"/>
      <c r="C1778" s="195"/>
      <c r="D1778" s="195"/>
      <c r="E1778" s="195" t="s">
        <v>3847</v>
      </c>
      <c r="F1778" s="196">
        <v>106.24</v>
      </c>
      <c r="G1778" s="195" t="s">
        <v>3848</v>
      </c>
      <c r="H1778" s="196">
        <v>0</v>
      </c>
      <c r="I1778" s="196">
        <v>106.24</v>
      </c>
      <c r="J1778" s="220"/>
      <c r="M1778">
        <v>106.24</v>
      </c>
    </row>
    <row r="1779" spans="1:13" ht="25.5" x14ac:dyDescent="0.2">
      <c r="A1779" s="239"/>
      <c r="B1779" s="195"/>
      <c r="C1779" s="195"/>
      <c r="D1779" s="195"/>
      <c r="E1779" s="195" t="s">
        <v>3849</v>
      </c>
      <c r="F1779" s="196">
        <v>0</v>
      </c>
      <c r="G1779" s="195"/>
      <c r="H1779" s="195" t="s">
        <v>3850</v>
      </c>
      <c r="I1779" s="196">
        <v>305.32</v>
      </c>
      <c r="J1779" s="220"/>
      <c r="M1779">
        <v>305.32</v>
      </c>
    </row>
    <row r="1780" spans="1:13" ht="30" customHeight="1" x14ac:dyDescent="0.2">
      <c r="A1780" s="240"/>
      <c r="B1780" s="197"/>
      <c r="C1780" s="197"/>
      <c r="D1780" s="197"/>
      <c r="E1780" s="197"/>
      <c r="F1780" s="197"/>
      <c r="G1780" s="197" t="s">
        <v>3851</v>
      </c>
      <c r="H1780" s="198">
        <v>11</v>
      </c>
      <c r="I1780" s="199">
        <v>3358.52</v>
      </c>
      <c r="J1780" s="220"/>
      <c r="M1780">
        <v>3358.52</v>
      </c>
    </row>
    <row r="1781" spans="1:13" ht="0.95" customHeight="1" x14ac:dyDescent="0.2">
      <c r="A1781" s="237"/>
      <c r="B1781" s="185"/>
      <c r="C1781" s="185"/>
      <c r="D1781" s="185"/>
      <c r="E1781" s="185"/>
      <c r="F1781" s="185"/>
      <c r="G1781" s="185"/>
      <c r="H1781" s="185"/>
      <c r="I1781" s="185"/>
      <c r="J1781" s="220"/>
    </row>
    <row r="1782" spans="1:13" ht="18" customHeight="1" x14ac:dyDescent="0.2">
      <c r="A1782" s="236" t="s">
        <v>502</v>
      </c>
      <c r="B1782" s="183" t="s">
        <v>2</v>
      </c>
      <c r="C1782" s="182" t="s">
        <v>3</v>
      </c>
      <c r="D1782" s="182" t="s">
        <v>4</v>
      </c>
      <c r="E1782" s="419" t="s">
        <v>2100</v>
      </c>
      <c r="F1782" s="419"/>
      <c r="G1782" s="184" t="s">
        <v>5</v>
      </c>
      <c r="H1782" s="183" t="s">
        <v>6</v>
      </c>
      <c r="I1782" s="183" t="s">
        <v>7</v>
      </c>
      <c r="J1782" s="218" t="s">
        <v>8</v>
      </c>
      <c r="K1782" s="229">
        <f>J1784+J1785</f>
        <v>143.41999999999999</v>
      </c>
      <c r="L1782" s="229">
        <v>0</v>
      </c>
      <c r="M1782" t="s">
        <v>7</v>
      </c>
    </row>
    <row r="1783" spans="1:13" ht="26.1" customHeight="1" x14ac:dyDescent="0.2">
      <c r="A1783" s="237" t="s">
        <v>2125</v>
      </c>
      <c r="B1783" s="186" t="s">
        <v>293</v>
      </c>
      <c r="C1783" s="185" t="s">
        <v>15</v>
      </c>
      <c r="D1783" s="185" t="s">
        <v>294</v>
      </c>
      <c r="E1783" s="425">
        <v>2</v>
      </c>
      <c r="F1783" s="425"/>
      <c r="G1783" s="187" t="s">
        <v>50</v>
      </c>
      <c r="H1783" s="188">
        <v>1</v>
      </c>
      <c r="I1783" s="189">
        <f>(M1783*$M$13)</f>
        <v>143.4188</v>
      </c>
      <c r="J1783" s="231">
        <f>TRUNC(I1783*H1783,2)</f>
        <v>143.41</v>
      </c>
      <c r="M1783">
        <v>155.88999999999999</v>
      </c>
    </row>
    <row r="1784" spans="1:13" ht="24" customHeight="1" x14ac:dyDescent="0.2">
      <c r="A1784" s="238" t="s">
        <v>2126</v>
      </c>
      <c r="B1784" s="191" t="s">
        <v>2152</v>
      </c>
      <c r="C1784" s="190" t="s">
        <v>15</v>
      </c>
      <c r="D1784" s="190" t="s">
        <v>2153</v>
      </c>
      <c r="E1784" s="426" t="s">
        <v>2129</v>
      </c>
      <c r="F1784" s="426"/>
      <c r="G1784" s="192" t="s">
        <v>39</v>
      </c>
      <c r="H1784" s="193">
        <v>1.04</v>
      </c>
      <c r="I1784" s="189">
        <f>(M1784*$M$13)</f>
        <v>19.136000000000003</v>
      </c>
      <c r="J1784" s="219">
        <f>TRUNC(I1784*H1784,2)</f>
        <v>19.899999999999999</v>
      </c>
      <c r="M1784">
        <v>20.8</v>
      </c>
    </row>
    <row r="1785" spans="1:13" ht="24" customHeight="1" x14ac:dyDescent="0.2">
      <c r="A1785" s="238" t="s">
        <v>2126</v>
      </c>
      <c r="B1785" s="191" t="s">
        <v>2156</v>
      </c>
      <c r="C1785" s="190" t="s">
        <v>15</v>
      </c>
      <c r="D1785" s="190" t="s">
        <v>2157</v>
      </c>
      <c r="E1785" s="426" t="s">
        <v>2129</v>
      </c>
      <c r="F1785" s="426"/>
      <c r="G1785" s="192" t="s">
        <v>39</v>
      </c>
      <c r="H1785" s="193">
        <v>10.4</v>
      </c>
      <c r="I1785" s="189">
        <f>(M1785*$M$13)</f>
        <v>11.8772</v>
      </c>
      <c r="J1785" s="219">
        <f>TRUNC(I1785*H1785,2)</f>
        <v>123.52</v>
      </c>
      <c r="M1785">
        <v>12.91</v>
      </c>
    </row>
    <row r="1786" spans="1:13" x14ac:dyDescent="0.2">
      <c r="A1786" s="239"/>
      <c r="B1786" s="195"/>
      <c r="C1786" s="195"/>
      <c r="D1786" s="195"/>
      <c r="E1786" s="195" t="s">
        <v>3847</v>
      </c>
      <c r="F1786" s="196">
        <v>155.88999999999999</v>
      </c>
      <c r="G1786" s="195" t="s">
        <v>3848</v>
      </c>
      <c r="H1786" s="196">
        <v>0</v>
      </c>
      <c r="I1786" s="196">
        <v>155.88999999999999</v>
      </c>
      <c r="J1786" s="220"/>
      <c r="M1786">
        <v>155.88999999999999</v>
      </c>
    </row>
    <row r="1787" spans="1:13" ht="25.5" x14ac:dyDescent="0.2">
      <c r="A1787" s="239"/>
      <c r="B1787" s="195"/>
      <c r="C1787" s="195"/>
      <c r="D1787" s="195"/>
      <c r="E1787" s="195" t="s">
        <v>3849</v>
      </c>
      <c r="F1787" s="196">
        <v>0</v>
      </c>
      <c r="G1787" s="195"/>
      <c r="H1787" s="195" t="s">
        <v>3850</v>
      </c>
      <c r="I1787" s="196">
        <v>155.88999999999999</v>
      </c>
      <c r="J1787" s="220"/>
      <c r="M1787">
        <v>155.88999999999999</v>
      </c>
    </row>
    <row r="1788" spans="1:13" ht="30" customHeight="1" x14ac:dyDescent="0.2">
      <c r="A1788" s="240"/>
      <c r="B1788" s="197"/>
      <c r="C1788" s="197"/>
      <c r="D1788" s="197"/>
      <c r="E1788" s="197"/>
      <c r="F1788" s="197"/>
      <c r="G1788" s="197" t="s">
        <v>3851</v>
      </c>
      <c r="H1788" s="198">
        <v>58.18</v>
      </c>
      <c r="I1788" s="199">
        <v>9069.68</v>
      </c>
      <c r="J1788" s="220"/>
      <c r="M1788">
        <v>9069.68</v>
      </c>
    </row>
    <row r="1789" spans="1:13" ht="0.95" customHeight="1" x14ac:dyDescent="0.2">
      <c r="A1789" s="237"/>
      <c r="B1789" s="185"/>
      <c r="C1789" s="185"/>
      <c r="D1789" s="185"/>
      <c r="E1789" s="185"/>
      <c r="F1789" s="185"/>
      <c r="G1789" s="185"/>
      <c r="H1789" s="185"/>
      <c r="I1789" s="185"/>
      <c r="J1789" s="220"/>
    </row>
    <row r="1790" spans="1:13" ht="18" customHeight="1" x14ac:dyDescent="0.2">
      <c r="A1790" s="236" t="s">
        <v>503</v>
      </c>
      <c r="B1790" s="183" t="s">
        <v>2</v>
      </c>
      <c r="C1790" s="182" t="s">
        <v>3</v>
      </c>
      <c r="D1790" s="182" t="s">
        <v>4</v>
      </c>
      <c r="E1790" s="419" t="s">
        <v>2100</v>
      </c>
      <c r="F1790" s="419"/>
      <c r="G1790" s="184" t="s">
        <v>5</v>
      </c>
      <c r="H1790" s="183" t="s">
        <v>6</v>
      </c>
      <c r="I1790" s="183" t="s">
        <v>7</v>
      </c>
      <c r="J1790" s="218" t="s">
        <v>8</v>
      </c>
      <c r="K1790" s="229">
        <f>J1792+J1793</f>
        <v>5.51</v>
      </c>
      <c r="L1790" s="229">
        <v>0</v>
      </c>
      <c r="M1790" t="s">
        <v>7</v>
      </c>
    </row>
    <row r="1791" spans="1:13" ht="26.1" customHeight="1" x14ac:dyDescent="0.2">
      <c r="A1791" s="237" t="s">
        <v>2125</v>
      </c>
      <c r="B1791" s="186" t="s">
        <v>504</v>
      </c>
      <c r="C1791" s="185" t="s">
        <v>15</v>
      </c>
      <c r="D1791" s="185" t="s">
        <v>505</v>
      </c>
      <c r="E1791" s="425">
        <v>2</v>
      </c>
      <c r="F1791" s="425"/>
      <c r="G1791" s="187" t="s">
        <v>132</v>
      </c>
      <c r="H1791" s="188">
        <v>1</v>
      </c>
      <c r="I1791" s="189">
        <f>(M1791*$M$13)</f>
        <v>5.5108000000000006</v>
      </c>
      <c r="J1791" s="231">
        <f>TRUNC(I1791*H1791,2)</f>
        <v>5.51</v>
      </c>
      <c r="M1791">
        <v>5.99</v>
      </c>
    </row>
    <row r="1792" spans="1:13" ht="24" customHeight="1" x14ac:dyDescent="0.2">
      <c r="A1792" s="238" t="s">
        <v>2126</v>
      </c>
      <c r="B1792" s="191" t="s">
        <v>2152</v>
      </c>
      <c r="C1792" s="190" t="s">
        <v>15</v>
      </c>
      <c r="D1792" s="190" t="s">
        <v>2153</v>
      </c>
      <c r="E1792" s="426" t="s">
        <v>2129</v>
      </c>
      <c r="F1792" s="426"/>
      <c r="G1792" s="192" t="s">
        <v>39</v>
      </c>
      <c r="H1792" s="193">
        <v>0.04</v>
      </c>
      <c r="I1792" s="189">
        <f>(M1792*$M$13)</f>
        <v>19.136000000000003</v>
      </c>
      <c r="J1792" s="219">
        <f>TRUNC(I1792*H1792,2)</f>
        <v>0.76</v>
      </c>
      <c r="M1792">
        <v>20.8</v>
      </c>
    </row>
    <row r="1793" spans="1:13" ht="24" customHeight="1" x14ac:dyDescent="0.2">
      <c r="A1793" s="238" t="s">
        <v>2126</v>
      </c>
      <c r="B1793" s="191" t="s">
        <v>2156</v>
      </c>
      <c r="C1793" s="190" t="s">
        <v>15</v>
      </c>
      <c r="D1793" s="190" t="s">
        <v>2157</v>
      </c>
      <c r="E1793" s="426" t="s">
        <v>2129</v>
      </c>
      <c r="F1793" s="426"/>
      <c r="G1793" s="192" t="s">
        <v>39</v>
      </c>
      <c r="H1793" s="193">
        <v>0.4</v>
      </c>
      <c r="I1793" s="189">
        <f>(M1793*$M$13)</f>
        <v>11.8772</v>
      </c>
      <c r="J1793" s="219">
        <f>TRUNC(I1793*H1793,2)</f>
        <v>4.75</v>
      </c>
      <c r="M1793">
        <v>12.91</v>
      </c>
    </row>
    <row r="1794" spans="1:13" x14ac:dyDescent="0.2">
      <c r="A1794" s="239"/>
      <c r="B1794" s="195"/>
      <c r="C1794" s="195"/>
      <c r="D1794" s="195"/>
      <c r="E1794" s="195" t="s">
        <v>3847</v>
      </c>
      <c r="F1794" s="196">
        <v>5.99</v>
      </c>
      <c r="G1794" s="195" t="s">
        <v>3848</v>
      </c>
      <c r="H1794" s="196">
        <v>0</v>
      </c>
      <c r="I1794" s="196">
        <v>5.99</v>
      </c>
      <c r="J1794" s="220"/>
      <c r="M1794">
        <v>5.99</v>
      </c>
    </row>
    <row r="1795" spans="1:13" ht="25.5" x14ac:dyDescent="0.2">
      <c r="A1795" s="239"/>
      <c r="B1795" s="195"/>
      <c r="C1795" s="195"/>
      <c r="D1795" s="195"/>
      <c r="E1795" s="195" t="s">
        <v>3849</v>
      </c>
      <c r="F1795" s="196">
        <v>0</v>
      </c>
      <c r="G1795" s="195"/>
      <c r="H1795" s="195" t="s">
        <v>3850</v>
      </c>
      <c r="I1795" s="196">
        <v>5.99</v>
      </c>
      <c r="J1795" s="220"/>
      <c r="M1795">
        <v>5.99</v>
      </c>
    </row>
    <row r="1796" spans="1:13" ht="30" customHeight="1" x14ac:dyDescent="0.2">
      <c r="A1796" s="240"/>
      <c r="B1796" s="197"/>
      <c r="C1796" s="197"/>
      <c r="D1796" s="197"/>
      <c r="E1796" s="197"/>
      <c r="F1796" s="197"/>
      <c r="G1796" s="197" t="s">
        <v>3851</v>
      </c>
      <c r="H1796" s="198">
        <v>406.17</v>
      </c>
      <c r="I1796" s="199">
        <v>2432.9499999999998</v>
      </c>
      <c r="J1796" s="220"/>
      <c r="M1796">
        <v>2432.9499999999998</v>
      </c>
    </row>
    <row r="1797" spans="1:13" ht="0.95" customHeight="1" x14ac:dyDescent="0.2">
      <c r="A1797" s="237"/>
      <c r="B1797" s="185"/>
      <c r="C1797" s="185"/>
      <c r="D1797" s="185"/>
      <c r="E1797" s="185"/>
      <c r="F1797" s="185"/>
      <c r="G1797" s="185"/>
      <c r="H1797" s="185"/>
      <c r="I1797" s="185"/>
      <c r="J1797" s="220"/>
    </row>
    <row r="1798" spans="1:13" ht="18" customHeight="1" x14ac:dyDescent="0.2">
      <c r="A1798" s="236" t="s">
        <v>506</v>
      </c>
      <c r="B1798" s="183" t="s">
        <v>2</v>
      </c>
      <c r="C1798" s="182" t="s">
        <v>3</v>
      </c>
      <c r="D1798" s="182" t="s">
        <v>4</v>
      </c>
      <c r="E1798" s="419" t="s">
        <v>2100</v>
      </c>
      <c r="F1798" s="419"/>
      <c r="G1798" s="184" t="s">
        <v>5</v>
      </c>
      <c r="H1798" s="183" t="s">
        <v>6</v>
      </c>
      <c r="I1798" s="183" t="s">
        <v>7</v>
      </c>
      <c r="J1798" s="218" t="s">
        <v>8</v>
      </c>
      <c r="K1798" s="229">
        <f>J1800+J1801</f>
        <v>7.7200000000000006</v>
      </c>
      <c r="L1798" s="229">
        <v>0</v>
      </c>
      <c r="M1798" t="s">
        <v>7</v>
      </c>
    </row>
    <row r="1799" spans="1:13" ht="26.1" customHeight="1" x14ac:dyDescent="0.2">
      <c r="A1799" s="237" t="s">
        <v>2125</v>
      </c>
      <c r="B1799" s="186" t="s">
        <v>507</v>
      </c>
      <c r="C1799" s="185" t="s">
        <v>15</v>
      </c>
      <c r="D1799" s="185" t="s">
        <v>508</v>
      </c>
      <c r="E1799" s="425">
        <v>2</v>
      </c>
      <c r="F1799" s="425"/>
      <c r="G1799" s="187" t="s">
        <v>17</v>
      </c>
      <c r="H1799" s="188">
        <v>1</v>
      </c>
      <c r="I1799" s="189">
        <f>(M1799*$M$13)</f>
        <v>7.7096000000000009</v>
      </c>
      <c r="J1799" s="231">
        <f>TRUNC(I1799*H1799,2)</f>
        <v>7.7</v>
      </c>
      <c r="M1799">
        <v>8.3800000000000008</v>
      </c>
    </row>
    <row r="1800" spans="1:13" ht="24" customHeight="1" x14ac:dyDescent="0.2">
      <c r="A1800" s="238" t="s">
        <v>2126</v>
      </c>
      <c r="B1800" s="191" t="s">
        <v>2152</v>
      </c>
      <c r="C1800" s="190" t="s">
        <v>15</v>
      </c>
      <c r="D1800" s="190" t="s">
        <v>2153</v>
      </c>
      <c r="E1800" s="426" t="s">
        <v>2129</v>
      </c>
      <c r="F1800" s="426"/>
      <c r="G1800" s="192" t="s">
        <v>39</v>
      </c>
      <c r="H1800" s="193">
        <v>5.6000000000000001E-2</v>
      </c>
      <c r="I1800" s="189">
        <f>(M1800*$M$13)</f>
        <v>19.136000000000003</v>
      </c>
      <c r="J1800" s="219">
        <f>TRUNC(I1800*H1800,2)</f>
        <v>1.07</v>
      </c>
      <c r="M1800">
        <v>20.8</v>
      </c>
    </row>
    <row r="1801" spans="1:13" ht="24" customHeight="1" x14ac:dyDescent="0.2">
      <c r="A1801" s="238" t="s">
        <v>2126</v>
      </c>
      <c r="B1801" s="191" t="s">
        <v>2156</v>
      </c>
      <c r="C1801" s="190" t="s">
        <v>15</v>
      </c>
      <c r="D1801" s="190" t="s">
        <v>2157</v>
      </c>
      <c r="E1801" s="426" t="s">
        <v>2129</v>
      </c>
      <c r="F1801" s="426"/>
      <c r="G1801" s="192" t="s">
        <v>39</v>
      </c>
      <c r="H1801" s="193">
        <v>0.56000000000000005</v>
      </c>
      <c r="I1801" s="189">
        <f>(M1801*$M$13)</f>
        <v>11.8772</v>
      </c>
      <c r="J1801" s="219">
        <f>TRUNC(I1801*H1801,2)</f>
        <v>6.65</v>
      </c>
      <c r="M1801">
        <v>12.91</v>
      </c>
    </row>
    <row r="1802" spans="1:13" x14ac:dyDescent="0.2">
      <c r="A1802" s="239"/>
      <c r="B1802" s="195"/>
      <c r="C1802" s="195"/>
      <c r="D1802" s="195"/>
      <c r="E1802" s="195" t="s">
        <v>3847</v>
      </c>
      <c r="F1802" s="196">
        <v>8.3800000000000008</v>
      </c>
      <c r="G1802" s="195" t="s">
        <v>3848</v>
      </c>
      <c r="H1802" s="196">
        <v>0</v>
      </c>
      <c r="I1802" s="196">
        <v>8.3800000000000008</v>
      </c>
      <c r="J1802" s="220"/>
      <c r="M1802">
        <v>8.3800000000000008</v>
      </c>
    </row>
    <row r="1803" spans="1:13" ht="25.5" x14ac:dyDescent="0.2">
      <c r="A1803" s="239"/>
      <c r="B1803" s="195"/>
      <c r="C1803" s="195"/>
      <c r="D1803" s="195"/>
      <c r="E1803" s="195" t="s">
        <v>3849</v>
      </c>
      <c r="F1803" s="196">
        <v>0</v>
      </c>
      <c r="G1803" s="195"/>
      <c r="H1803" s="195" t="s">
        <v>3850</v>
      </c>
      <c r="I1803" s="196">
        <v>8.3800000000000008</v>
      </c>
      <c r="J1803" s="220"/>
      <c r="M1803">
        <v>8.3800000000000008</v>
      </c>
    </row>
    <row r="1804" spans="1:13" ht="30" customHeight="1" x14ac:dyDescent="0.2">
      <c r="A1804" s="240"/>
      <c r="B1804" s="197"/>
      <c r="C1804" s="197"/>
      <c r="D1804" s="197"/>
      <c r="E1804" s="197"/>
      <c r="F1804" s="197"/>
      <c r="G1804" s="197" t="s">
        <v>3851</v>
      </c>
      <c r="H1804" s="198">
        <v>23.48</v>
      </c>
      <c r="I1804" s="199">
        <v>196.76</v>
      </c>
      <c r="J1804" s="220"/>
      <c r="M1804">
        <v>196.76</v>
      </c>
    </row>
    <row r="1805" spans="1:13" ht="0.95" customHeight="1" x14ac:dyDescent="0.2">
      <c r="A1805" s="237"/>
      <c r="B1805" s="185"/>
      <c r="C1805" s="185"/>
      <c r="D1805" s="185"/>
      <c r="E1805" s="185"/>
      <c r="F1805" s="185"/>
      <c r="G1805" s="185"/>
      <c r="H1805" s="185"/>
      <c r="I1805" s="185"/>
      <c r="J1805" s="220"/>
    </row>
    <row r="1806" spans="1:13" ht="24" customHeight="1" x14ac:dyDescent="0.2">
      <c r="A1806" s="242" t="s">
        <v>509</v>
      </c>
      <c r="B1806" s="24"/>
      <c r="C1806" s="24"/>
      <c r="D1806" s="23" t="s">
        <v>510</v>
      </c>
      <c r="E1806" s="24"/>
      <c r="F1806" s="428"/>
      <c r="G1806" s="428"/>
      <c r="H1806" s="24"/>
      <c r="I1806" s="24"/>
      <c r="J1806" s="210"/>
    </row>
    <row r="1807" spans="1:13" ht="18" customHeight="1" x14ac:dyDescent="0.2">
      <c r="A1807" s="236" t="s">
        <v>511</v>
      </c>
      <c r="B1807" s="183" t="s">
        <v>2</v>
      </c>
      <c r="C1807" s="182" t="s">
        <v>3</v>
      </c>
      <c r="D1807" s="182" t="s">
        <v>4</v>
      </c>
      <c r="E1807" s="419" t="s">
        <v>2100</v>
      </c>
      <c r="F1807" s="419"/>
      <c r="G1807" s="184" t="s">
        <v>5</v>
      </c>
      <c r="H1807" s="183" t="s">
        <v>6</v>
      </c>
      <c r="I1807" s="183" t="s">
        <v>7</v>
      </c>
      <c r="J1807" s="218" t="s">
        <v>8</v>
      </c>
      <c r="K1807" s="229">
        <f>J1809+J1810</f>
        <v>143.41999999999999</v>
      </c>
      <c r="L1807" s="229">
        <v>0</v>
      </c>
      <c r="M1807" t="s">
        <v>7</v>
      </c>
    </row>
    <row r="1808" spans="1:13" ht="26.1" customHeight="1" x14ac:dyDescent="0.2">
      <c r="A1808" s="237" t="s">
        <v>2125</v>
      </c>
      <c r="B1808" s="186" t="s">
        <v>293</v>
      </c>
      <c r="C1808" s="185" t="s">
        <v>15</v>
      </c>
      <c r="D1808" s="185" t="s">
        <v>294</v>
      </c>
      <c r="E1808" s="425">
        <v>2</v>
      </c>
      <c r="F1808" s="425"/>
      <c r="G1808" s="187" t="s">
        <v>50</v>
      </c>
      <c r="H1808" s="188">
        <v>1</v>
      </c>
      <c r="I1808" s="189">
        <f>(M1808*$M$13)</f>
        <v>143.4188</v>
      </c>
      <c r="J1808" s="231">
        <f>TRUNC(I1808*H1808,2)</f>
        <v>143.41</v>
      </c>
      <c r="M1808">
        <v>155.88999999999999</v>
      </c>
    </row>
    <row r="1809" spans="1:13" ht="24" customHeight="1" x14ac:dyDescent="0.2">
      <c r="A1809" s="238" t="s">
        <v>2126</v>
      </c>
      <c r="B1809" s="191" t="s">
        <v>2152</v>
      </c>
      <c r="C1809" s="190" t="s">
        <v>15</v>
      </c>
      <c r="D1809" s="190" t="s">
        <v>2153</v>
      </c>
      <c r="E1809" s="426" t="s">
        <v>2129</v>
      </c>
      <c r="F1809" s="426"/>
      <c r="G1809" s="192" t="s">
        <v>39</v>
      </c>
      <c r="H1809" s="193">
        <v>1.04</v>
      </c>
      <c r="I1809" s="189">
        <f>(M1809*$M$13)</f>
        <v>19.136000000000003</v>
      </c>
      <c r="J1809" s="219">
        <f>TRUNC(I1809*H1809,2)</f>
        <v>19.899999999999999</v>
      </c>
      <c r="M1809">
        <v>20.8</v>
      </c>
    </row>
    <row r="1810" spans="1:13" ht="24" customHeight="1" x14ac:dyDescent="0.2">
      <c r="A1810" s="238" t="s">
        <v>2126</v>
      </c>
      <c r="B1810" s="191" t="s">
        <v>2156</v>
      </c>
      <c r="C1810" s="190" t="s">
        <v>15</v>
      </c>
      <c r="D1810" s="190" t="s">
        <v>2157</v>
      </c>
      <c r="E1810" s="426" t="s">
        <v>2129</v>
      </c>
      <c r="F1810" s="426"/>
      <c r="G1810" s="192" t="s">
        <v>39</v>
      </c>
      <c r="H1810" s="193">
        <v>10.4</v>
      </c>
      <c r="I1810" s="189">
        <f>(M1810*$M$13)</f>
        <v>11.8772</v>
      </c>
      <c r="J1810" s="219">
        <f>TRUNC(I1810*H1810,2)</f>
        <v>123.52</v>
      </c>
      <c r="M1810">
        <v>12.91</v>
      </c>
    </row>
    <row r="1811" spans="1:13" x14ac:dyDescent="0.2">
      <c r="A1811" s="239"/>
      <c r="B1811" s="195"/>
      <c r="C1811" s="195"/>
      <c r="D1811" s="195"/>
      <c r="E1811" s="195" t="s">
        <v>3847</v>
      </c>
      <c r="F1811" s="196">
        <v>155.88999999999999</v>
      </c>
      <c r="G1811" s="195" t="s">
        <v>3848</v>
      </c>
      <c r="H1811" s="196">
        <v>0</v>
      </c>
      <c r="I1811" s="196">
        <v>155.88999999999999</v>
      </c>
      <c r="J1811" s="220"/>
      <c r="M1811">
        <v>155.88999999999999</v>
      </c>
    </row>
    <row r="1812" spans="1:13" ht="25.5" x14ac:dyDescent="0.2">
      <c r="A1812" s="239"/>
      <c r="B1812" s="195"/>
      <c r="C1812" s="195"/>
      <c r="D1812" s="195"/>
      <c r="E1812" s="195" t="s">
        <v>3849</v>
      </c>
      <c r="F1812" s="196">
        <v>0</v>
      </c>
      <c r="G1812" s="195"/>
      <c r="H1812" s="195" t="s">
        <v>3850</v>
      </c>
      <c r="I1812" s="196">
        <v>155.88999999999999</v>
      </c>
      <c r="J1812" s="220"/>
      <c r="M1812">
        <v>155.88999999999999</v>
      </c>
    </row>
    <row r="1813" spans="1:13" ht="30" customHeight="1" x14ac:dyDescent="0.2">
      <c r="A1813" s="240"/>
      <c r="B1813" s="197"/>
      <c r="C1813" s="197"/>
      <c r="D1813" s="197"/>
      <c r="E1813" s="197"/>
      <c r="F1813" s="197"/>
      <c r="G1813" s="197" t="s">
        <v>3851</v>
      </c>
      <c r="H1813" s="198">
        <v>253.57</v>
      </c>
      <c r="I1813" s="199">
        <v>39529.019999999997</v>
      </c>
      <c r="J1813" s="220"/>
      <c r="M1813">
        <v>39529.019999999997</v>
      </c>
    </row>
    <row r="1814" spans="1:13" ht="0.95" customHeight="1" x14ac:dyDescent="0.2">
      <c r="A1814" s="237"/>
      <c r="B1814" s="185"/>
      <c r="C1814" s="185"/>
      <c r="D1814" s="185"/>
      <c r="E1814" s="185"/>
      <c r="F1814" s="185"/>
      <c r="G1814" s="185"/>
      <c r="H1814" s="185"/>
      <c r="I1814" s="185"/>
      <c r="J1814" s="220"/>
    </row>
    <row r="1815" spans="1:13" ht="18" customHeight="1" x14ac:dyDescent="0.2">
      <c r="A1815" s="236" t="s">
        <v>512</v>
      </c>
      <c r="B1815" s="183" t="s">
        <v>2</v>
      </c>
      <c r="C1815" s="182" t="s">
        <v>3</v>
      </c>
      <c r="D1815" s="182" t="s">
        <v>4</v>
      </c>
      <c r="E1815" s="419" t="s">
        <v>2100</v>
      </c>
      <c r="F1815" s="419"/>
      <c r="G1815" s="184" t="s">
        <v>5</v>
      </c>
      <c r="H1815" s="183" t="s">
        <v>6</v>
      </c>
      <c r="I1815" s="183" t="s">
        <v>7</v>
      </c>
      <c r="J1815" s="218" t="s">
        <v>8</v>
      </c>
      <c r="K1815" s="229">
        <f>J1817+J1818</f>
        <v>475.14</v>
      </c>
      <c r="L1815" s="229">
        <v>0</v>
      </c>
      <c r="M1815" t="s">
        <v>7</v>
      </c>
    </row>
    <row r="1816" spans="1:13" ht="51.95" customHeight="1" x14ac:dyDescent="0.2">
      <c r="A1816" s="237" t="s">
        <v>2125</v>
      </c>
      <c r="B1816" s="186" t="s">
        <v>497</v>
      </c>
      <c r="C1816" s="185" t="s">
        <v>15</v>
      </c>
      <c r="D1816" s="185" t="s">
        <v>498</v>
      </c>
      <c r="E1816" s="425">
        <v>2</v>
      </c>
      <c r="F1816" s="425"/>
      <c r="G1816" s="187" t="s">
        <v>18</v>
      </c>
      <c r="H1816" s="188">
        <v>1</v>
      </c>
      <c r="I1816" s="189">
        <f>(M1816*$M$13)</f>
        <v>475.14320000000004</v>
      </c>
      <c r="J1816" s="231">
        <f>TRUNC(I1816*H1816,2)</f>
        <v>475.14</v>
      </c>
      <c r="M1816">
        <v>516.46</v>
      </c>
    </row>
    <row r="1817" spans="1:13" ht="24" customHeight="1" x14ac:dyDescent="0.2">
      <c r="A1817" s="238" t="s">
        <v>2126</v>
      </c>
      <c r="B1817" s="191" t="s">
        <v>2210</v>
      </c>
      <c r="C1817" s="190" t="s">
        <v>15</v>
      </c>
      <c r="D1817" s="190" t="s">
        <v>2211</v>
      </c>
      <c r="E1817" s="426" t="s">
        <v>2129</v>
      </c>
      <c r="F1817" s="426"/>
      <c r="G1817" s="192" t="s">
        <v>39</v>
      </c>
      <c r="H1817" s="193">
        <v>10.636100000000001</v>
      </c>
      <c r="I1817" s="189">
        <f>(M1817*$M$13)</f>
        <v>19.430400000000002</v>
      </c>
      <c r="J1817" s="219">
        <f>TRUNC(I1817*H1817,2)</f>
        <v>206.66</v>
      </c>
      <c r="M1817">
        <v>21.12</v>
      </c>
    </row>
    <row r="1818" spans="1:13" ht="24" customHeight="1" x14ac:dyDescent="0.2">
      <c r="A1818" s="238" t="s">
        <v>2126</v>
      </c>
      <c r="B1818" s="191" t="s">
        <v>2156</v>
      </c>
      <c r="C1818" s="190" t="s">
        <v>15</v>
      </c>
      <c r="D1818" s="190" t="s">
        <v>2157</v>
      </c>
      <c r="E1818" s="426" t="s">
        <v>2129</v>
      </c>
      <c r="F1818" s="426"/>
      <c r="G1818" s="192" t="s">
        <v>39</v>
      </c>
      <c r="H1818" s="193">
        <v>22.605</v>
      </c>
      <c r="I1818" s="189">
        <f>(M1818*$M$13)</f>
        <v>11.8772</v>
      </c>
      <c r="J1818" s="219">
        <f>TRUNC(I1818*H1818,2)</f>
        <v>268.48</v>
      </c>
      <c r="M1818">
        <v>12.91</v>
      </c>
    </row>
    <row r="1819" spans="1:13" x14ac:dyDescent="0.2">
      <c r="A1819" s="239"/>
      <c r="B1819" s="195"/>
      <c r="C1819" s="195"/>
      <c r="D1819" s="195"/>
      <c r="E1819" s="195" t="s">
        <v>3847</v>
      </c>
      <c r="F1819" s="196">
        <v>516.46</v>
      </c>
      <c r="G1819" s="195" t="s">
        <v>3848</v>
      </c>
      <c r="H1819" s="196">
        <v>0</v>
      </c>
      <c r="I1819" s="196">
        <v>516.46</v>
      </c>
      <c r="J1819" s="220"/>
      <c r="M1819">
        <v>516.46</v>
      </c>
    </row>
    <row r="1820" spans="1:13" ht="25.5" x14ac:dyDescent="0.2">
      <c r="A1820" s="239"/>
      <c r="B1820" s="195"/>
      <c r="C1820" s="195"/>
      <c r="D1820" s="195"/>
      <c r="E1820" s="195" t="s">
        <v>3849</v>
      </c>
      <c r="F1820" s="196">
        <v>0</v>
      </c>
      <c r="G1820" s="195"/>
      <c r="H1820" s="195" t="s">
        <v>3850</v>
      </c>
      <c r="I1820" s="196">
        <v>516.46</v>
      </c>
      <c r="J1820" s="220"/>
      <c r="M1820">
        <v>516.46</v>
      </c>
    </row>
    <row r="1821" spans="1:13" ht="30" customHeight="1" x14ac:dyDescent="0.2">
      <c r="A1821" s="240"/>
      <c r="B1821" s="197"/>
      <c r="C1821" s="197"/>
      <c r="D1821" s="197"/>
      <c r="E1821" s="197"/>
      <c r="F1821" s="197"/>
      <c r="G1821" s="197" t="s">
        <v>3851</v>
      </c>
      <c r="H1821" s="198">
        <v>12</v>
      </c>
      <c r="I1821" s="199">
        <v>6197.52</v>
      </c>
      <c r="J1821" s="220"/>
      <c r="M1821">
        <v>6197.52</v>
      </c>
    </row>
    <row r="1822" spans="1:13" ht="0.95" customHeight="1" x14ac:dyDescent="0.2">
      <c r="A1822" s="237"/>
      <c r="B1822" s="185"/>
      <c r="C1822" s="185"/>
      <c r="D1822" s="185"/>
      <c r="E1822" s="185"/>
      <c r="F1822" s="185"/>
      <c r="G1822" s="185"/>
      <c r="H1822" s="185"/>
      <c r="I1822" s="185"/>
      <c r="J1822" s="220"/>
    </row>
    <row r="1823" spans="1:13" ht="18" customHeight="1" x14ac:dyDescent="0.2">
      <c r="A1823" s="236" t="s">
        <v>513</v>
      </c>
      <c r="B1823" s="183" t="s">
        <v>2</v>
      </c>
      <c r="C1823" s="182" t="s">
        <v>3</v>
      </c>
      <c r="D1823" s="182" t="s">
        <v>4</v>
      </c>
      <c r="E1823" s="419" t="s">
        <v>2100</v>
      </c>
      <c r="F1823" s="419"/>
      <c r="G1823" s="184" t="s">
        <v>5</v>
      </c>
      <c r="H1823" s="183" t="s">
        <v>6</v>
      </c>
      <c r="I1823" s="183" t="s">
        <v>7</v>
      </c>
      <c r="J1823" s="218" t="s">
        <v>8</v>
      </c>
      <c r="K1823" s="229">
        <f>J1825</f>
        <v>27.63</v>
      </c>
      <c r="L1823" s="229">
        <f>J1826</f>
        <v>46.21</v>
      </c>
      <c r="M1823" t="s">
        <v>7</v>
      </c>
    </row>
    <row r="1824" spans="1:13" ht="24" customHeight="1" x14ac:dyDescent="0.2">
      <c r="A1824" s="237" t="s">
        <v>2125</v>
      </c>
      <c r="B1824" s="186" t="s">
        <v>229</v>
      </c>
      <c r="C1824" s="185" t="s">
        <v>167</v>
      </c>
      <c r="D1824" s="185" t="s">
        <v>230</v>
      </c>
      <c r="E1824" s="425" t="s">
        <v>2115</v>
      </c>
      <c r="F1824" s="425"/>
      <c r="G1824" s="187" t="s">
        <v>180</v>
      </c>
      <c r="H1824" s="188">
        <v>1</v>
      </c>
      <c r="I1824" s="189">
        <f>(M1824*$M$13)</f>
        <v>73.848399999999998</v>
      </c>
      <c r="J1824" s="231">
        <f>TRUNC(I1824*H1824,2)</f>
        <v>73.84</v>
      </c>
      <c r="M1824">
        <v>80.27</v>
      </c>
    </row>
    <row r="1825" spans="1:13" ht="26.1" customHeight="1" x14ac:dyDescent="0.2">
      <c r="A1825" s="241" t="s">
        <v>2395</v>
      </c>
      <c r="B1825" s="201" t="s">
        <v>2456</v>
      </c>
      <c r="C1825" s="200" t="s">
        <v>15</v>
      </c>
      <c r="D1825" s="200" t="s">
        <v>2457</v>
      </c>
      <c r="E1825" s="427">
        <v>2</v>
      </c>
      <c r="F1825" s="427"/>
      <c r="G1825" s="202" t="s">
        <v>32</v>
      </c>
      <c r="H1825" s="203">
        <v>2</v>
      </c>
      <c r="I1825" s="189">
        <f>(M1825*$M$13)</f>
        <v>13.8184</v>
      </c>
      <c r="J1825" s="219">
        <f>TRUNC(I1825*H1825,2)</f>
        <v>27.63</v>
      </c>
      <c r="M1825">
        <v>15.02</v>
      </c>
    </row>
    <row r="1826" spans="1:13" ht="26.1" customHeight="1" x14ac:dyDescent="0.2">
      <c r="A1826" s="241" t="s">
        <v>2395</v>
      </c>
      <c r="B1826" s="201" t="s">
        <v>2458</v>
      </c>
      <c r="C1826" s="200" t="s">
        <v>26</v>
      </c>
      <c r="D1826" s="200" t="s">
        <v>2459</v>
      </c>
      <c r="E1826" s="427" t="s">
        <v>2120</v>
      </c>
      <c r="F1826" s="427"/>
      <c r="G1826" s="202" t="s">
        <v>50</v>
      </c>
      <c r="H1826" s="203">
        <v>1</v>
      </c>
      <c r="I1826" s="189">
        <f>(M1826*$M$13)</f>
        <v>46.211599999999997</v>
      </c>
      <c r="J1826" s="219">
        <f>TRUNC(I1826*H1826,2)</f>
        <v>46.21</v>
      </c>
      <c r="M1826">
        <v>50.23</v>
      </c>
    </row>
    <row r="1827" spans="1:13" x14ac:dyDescent="0.2">
      <c r="A1827" s="239"/>
      <c r="B1827" s="195"/>
      <c r="C1827" s="195"/>
      <c r="D1827" s="195"/>
      <c r="E1827" s="195" t="s">
        <v>3847</v>
      </c>
      <c r="F1827" s="196">
        <v>65.260000000000005</v>
      </c>
      <c r="G1827" s="195" t="s">
        <v>3848</v>
      </c>
      <c r="H1827" s="196">
        <v>0</v>
      </c>
      <c r="I1827" s="196">
        <v>65.260000000000005</v>
      </c>
      <c r="J1827" s="220"/>
      <c r="M1827">
        <v>65.260000000000005</v>
      </c>
    </row>
    <row r="1828" spans="1:13" ht="25.5" x14ac:dyDescent="0.2">
      <c r="A1828" s="239"/>
      <c r="B1828" s="195"/>
      <c r="C1828" s="195"/>
      <c r="D1828" s="195"/>
      <c r="E1828" s="195" t="s">
        <v>3849</v>
      </c>
      <c r="F1828" s="196">
        <v>0</v>
      </c>
      <c r="G1828" s="195"/>
      <c r="H1828" s="195" t="s">
        <v>3850</v>
      </c>
      <c r="I1828" s="196">
        <v>80.27</v>
      </c>
      <c r="J1828" s="220"/>
      <c r="M1828">
        <v>80.27</v>
      </c>
    </row>
    <row r="1829" spans="1:13" ht="30" customHeight="1" x14ac:dyDescent="0.2">
      <c r="A1829" s="240"/>
      <c r="B1829" s="197"/>
      <c r="C1829" s="197"/>
      <c r="D1829" s="197"/>
      <c r="E1829" s="197"/>
      <c r="F1829" s="197"/>
      <c r="G1829" s="197" t="s">
        <v>3851</v>
      </c>
      <c r="H1829" s="198">
        <v>6.89</v>
      </c>
      <c r="I1829" s="199">
        <v>553.05999999999995</v>
      </c>
      <c r="J1829" s="220"/>
      <c r="M1829">
        <v>553.05999999999995</v>
      </c>
    </row>
    <row r="1830" spans="1:13" ht="0.95" customHeight="1" x14ac:dyDescent="0.2">
      <c r="A1830" s="237"/>
      <c r="B1830" s="185"/>
      <c r="C1830" s="185"/>
      <c r="D1830" s="185"/>
      <c r="E1830" s="185"/>
      <c r="F1830" s="185"/>
      <c r="G1830" s="185"/>
      <c r="H1830" s="185"/>
      <c r="I1830" s="185"/>
      <c r="J1830" s="220"/>
    </row>
    <row r="1831" spans="1:13" ht="18" customHeight="1" x14ac:dyDescent="0.2">
      <c r="A1831" s="236" t="s">
        <v>514</v>
      </c>
      <c r="B1831" s="183" t="s">
        <v>2</v>
      </c>
      <c r="C1831" s="182" t="s">
        <v>3</v>
      </c>
      <c r="D1831" s="182" t="s">
        <v>4</v>
      </c>
      <c r="E1831" s="419" t="s">
        <v>2100</v>
      </c>
      <c r="F1831" s="419"/>
      <c r="G1831" s="184" t="s">
        <v>5</v>
      </c>
      <c r="H1831" s="183" t="s">
        <v>6</v>
      </c>
      <c r="I1831" s="183" t="s">
        <v>7</v>
      </c>
      <c r="J1831" s="218" t="s">
        <v>8</v>
      </c>
      <c r="K1831" s="229">
        <v>0</v>
      </c>
      <c r="L1831" s="229">
        <f>J1833</f>
        <v>142.87</v>
      </c>
      <c r="M1831" t="s">
        <v>7</v>
      </c>
    </row>
    <row r="1832" spans="1:13" ht="51.95" customHeight="1" x14ac:dyDescent="0.2">
      <c r="A1832" s="237" t="s">
        <v>2125</v>
      </c>
      <c r="B1832" s="186" t="s">
        <v>515</v>
      </c>
      <c r="C1832" s="185" t="s">
        <v>167</v>
      </c>
      <c r="D1832" s="185" t="s">
        <v>516</v>
      </c>
      <c r="E1832" s="425" t="s">
        <v>2118</v>
      </c>
      <c r="F1832" s="425"/>
      <c r="G1832" s="187" t="s">
        <v>331</v>
      </c>
      <c r="H1832" s="188">
        <v>1</v>
      </c>
      <c r="I1832" s="189">
        <f>(M1832*$M$13)</f>
        <v>142.876</v>
      </c>
      <c r="J1832" s="231">
        <f>TRUNC(I1832*H1832,2)</f>
        <v>142.87</v>
      </c>
      <c r="M1832">
        <v>155.30000000000001</v>
      </c>
    </row>
    <row r="1833" spans="1:13" ht="51.95" customHeight="1" x14ac:dyDescent="0.2">
      <c r="A1833" s="241" t="s">
        <v>2395</v>
      </c>
      <c r="B1833" s="201" t="s">
        <v>2507</v>
      </c>
      <c r="C1833" s="200" t="s">
        <v>2508</v>
      </c>
      <c r="D1833" s="200" t="s">
        <v>516</v>
      </c>
      <c r="E1833" s="427">
        <v>9</v>
      </c>
      <c r="F1833" s="427"/>
      <c r="G1833" s="202" t="s">
        <v>331</v>
      </c>
      <c r="H1833" s="203">
        <v>1</v>
      </c>
      <c r="I1833" s="189">
        <f>(M1833*$M$13)</f>
        <v>142.876</v>
      </c>
      <c r="J1833" s="219">
        <f>TRUNC(I1833*H1833,2)</f>
        <v>142.87</v>
      </c>
      <c r="M1833">
        <v>155.30000000000001</v>
      </c>
    </row>
    <row r="1834" spans="1:13" x14ac:dyDescent="0.2">
      <c r="A1834" s="239"/>
      <c r="B1834" s="195"/>
      <c r="C1834" s="195"/>
      <c r="D1834" s="195"/>
      <c r="E1834" s="195" t="s">
        <v>3847</v>
      </c>
      <c r="F1834" s="196">
        <v>0</v>
      </c>
      <c r="G1834" s="195" t="s">
        <v>3848</v>
      </c>
      <c r="H1834" s="196">
        <v>0</v>
      </c>
      <c r="I1834" s="196">
        <v>0</v>
      </c>
      <c r="J1834" s="220"/>
      <c r="M1834">
        <v>0</v>
      </c>
    </row>
    <row r="1835" spans="1:13" ht="25.5" x14ac:dyDescent="0.2">
      <c r="A1835" s="239"/>
      <c r="B1835" s="195"/>
      <c r="C1835" s="195"/>
      <c r="D1835" s="195"/>
      <c r="E1835" s="195" t="s">
        <v>3849</v>
      </c>
      <c r="F1835" s="196">
        <v>0</v>
      </c>
      <c r="G1835" s="195"/>
      <c r="H1835" s="195" t="s">
        <v>3850</v>
      </c>
      <c r="I1835" s="196">
        <v>155.30000000000001</v>
      </c>
      <c r="J1835" s="220"/>
      <c r="M1835">
        <v>155.30000000000001</v>
      </c>
    </row>
    <row r="1836" spans="1:13" ht="30" customHeight="1" x14ac:dyDescent="0.2">
      <c r="A1836" s="240"/>
      <c r="B1836" s="197"/>
      <c r="C1836" s="197"/>
      <c r="D1836" s="197"/>
      <c r="E1836" s="197"/>
      <c r="F1836" s="197"/>
      <c r="G1836" s="197" t="s">
        <v>3851</v>
      </c>
      <c r="H1836" s="198">
        <v>14</v>
      </c>
      <c r="I1836" s="199">
        <v>2174.1999999999998</v>
      </c>
      <c r="J1836" s="220"/>
      <c r="M1836">
        <v>2174.1999999999998</v>
      </c>
    </row>
    <row r="1837" spans="1:13" ht="0.95" customHeight="1" x14ac:dyDescent="0.2">
      <c r="A1837" s="237"/>
      <c r="B1837" s="185"/>
      <c r="C1837" s="185"/>
      <c r="D1837" s="185"/>
      <c r="E1837" s="185"/>
      <c r="F1837" s="185"/>
      <c r="G1837" s="185"/>
      <c r="H1837" s="185"/>
      <c r="I1837" s="185"/>
      <c r="J1837" s="220"/>
    </row>
    <row r="1838" spans="1:13" ht="18" customHeight="1" x14ac:dyDescent="0.2">
      <c r="A1838" s="236" t="s">
        <v>517</v>
      </c>
      <c r="B1838" s="183" t="s">
        <v>2</v>
      </c>
      <c r="C1838" s="182" t="s">
        <v>3</v>
      </c>
      <c r="D1838" s="182" t="s">
        <v>4</v>
      </c>
      <c r="E1838" s="419" t="s">
        <v>2100</v>
      </c>
      <c r="F1838" s="419"/>
      <c r="G1838" s="184" t="s">
        <v>5</v>
      </c>
      <c r="H1838" s="183" t="s">
        <v>6</v>
      </c>
      <c r="I1838" s="183" t="s">
        <v>7</v>
      </c>
      <c r="J1838" s="218" t="s">
        <v>8</v>
      </c>
      <c r="K1838" s="229">
        <f>J1840+J1841+J1842+J1843</f>
        <v>280.90000000000003</v>
      </c>
      <c r="L1838" s="229">
        <v>0</v>
      </c>
      <c r="M1838" t="s">
        <v>7</v>
      </c>
    </row>
    <row r="1839" spans="1:13" ht="39" customHeight="1" x14ac:dyDescent="0.2">
      <c r="A1839" s="237" t="s">
        <v>2125</v>
      </c>
      <c r="B1839" s="186" t="s">
        <v>500</v>
      </c>
      <c r="C1839" s="185" t="s">
        <v>26</v>
      </c>
      <c r="D1839" s="185" t="s">
        <v>501</v>
      </c>
      <c r="E1839" s="425" t="s">
        <v>2118</v>
      </c>
      <c r="F1839" s="425"/>
      <c r="G1839" s="187" t="s">
        <v>331</v>
      </c>
      <c r="H1839" s="188">
        <v>1</v>
      </c>
      <c r="I1839" s="189">
        <f>(M1839*$M$13)</f>
        <v>280.89440000000002</v>
      </c>
      <c r="J1839" s="231">
        <f>TRUNC(I1839*H1839,2)</f>
        <v>280.89</v>
      </c>
      <c r="M1839">
        <v>305.32</v>
      </c>
    </row>
    <row r="1840" spans="1:13" ht="65.099999999999994" customHeight="1" x14ac:dyDescent="0.2">
      <c r="A1840" s="241" t="s">
        <v>2395</v>
      </c>
      <c r="B1840" s="201" t="s">
        <v>2505</v>
      </c>
      <c r="C1840" s="200" t="s">
        <v>26</v>
      </c>
      <c r="D1840" s="200" t="s">
        <v>2506</v>
      </c>
      <c r="E1840" s="427" t="s">
        <v>2398</v>
      </c>
      <c r="F1840" s="427"/>
      <c r="G1840" s="202" t="s">
        <v>2399</v>
      </c>
      <c r="H1840" s="203">
        <v>0.40960000000000002</v>
      </c>
      <c r="I1840" s="189">
        <f>(M1840*$M$13)</f>
        <v>242.19</v>
      </c>
      <c r="J1840" s="219">
        <f>TRUNC(I1840*H1840,2)</f>
        <v>99.2</v>
      </c>
      <c r="M1840">
        <v>263.25</v>
      </c>
    </row>
    <row r="1841" spans="1:13" ht="65.099999999999994" customHeight="1" x14ac:dyDescent="0.2">
      <c r="A1841" s="241" t="s">
        <v>2395</v>
      </c>
      <c r="B1841" s="201" t="s">
        <v>2503</v>
      </c>
      <c r="C1841" s="200" t="s">
        <v>26</v>
      </c>
      <c r="D1841" s="200" t="s">
        <v>2504</v>
      </c>
      <c r="E1841" s="427" t="s">
        <v>2398</v>
      </c>
      <c r="F1841" s="427"/>
      <c r="G1841" s="202" t="s">
        <v>2402</v>
      </c>
      <c r="H1841" s="203">
        <v>1.7502</v>
      </c>
      <c r="I1841" s="189">
        <f>(M1841*$M$13)</f>
        <v>54.9148</v>
      </c>
      <c r="J1841" s="219">
        <f>TRUNC(I1841*H1841,2)</f>
        <v>96.11</v>
      </c>
      <c r="M1841">
        <v>59.69</v>
      </c>
    </row>
    <row r="1842" spans="1:13" ht="24" customHeight="1" x14ac:dyDescent="0.2">
      <c r="A1842" s="241" t="s">
        <v>2395</v>
      </c>
      <c r="B1842" s="201" t="s">
        <v>2446</v>
      </c>
      <c r="C1842" s="200" t="s">
        <v>26</v>
      </c>
      <c r="D1842" s="200" t="s">
        <v>2447</v>
      </c>
      <c r="E1842" s="427" t="s">
        <v>2123</v>
      </c>
      <c r="F1842" s="427"/>
      <c r="G1842" s="202" t="s">
        <v>32</v>
      </c>
      <c r="H1842" s="203">
        <v>2.1598000000000002</v>
      </c>
      <c r="I1842" s="189">
        <f>(M1842*$M$13)</f>
        <v>17.461600000000001</v>
      </c>
      <c r="J1842" s="219">
        <f>TRUNC(I1842*H1842,2)</f>
        <v>37.71</v>
      </c>
      <c r="M1842">
        <v>18.98</v>
      </c>
    </row>
    <row r="1843" spans="1:13" ht="24" customHeight="1" x14ac:dyDescent="0.2">
      <c r="A1843" s="241" t="s">
        <v>2395</v>
      </c>
      <c r="B1843" s="201" t="s">
        <v>2501</v>
      </c>
      <c r="C1843" s="200" t="s">
        <v>26</v>
      </c>
      <c r="D1843" s="200" t="s">
        <v>2502</v>
      </c>
      <c r="E1843" s="427" t="s">
        <v>2123</v>
      </c>
      <c r="F1843" s="427"/>
      <c r="G1843" s="202" t="s">
        <v>32</v>
      </c>
      <c r="H1843" s="203">
        <v>2.1598000000000002</v>
      </c>
      <c r="I1843" s="189">
        <f>(M1843*$M$13)</f>
        <v>22.172000000000001</v>
      </c>
      <c r="J1843" s="219">
        <f>TRUNC(I1843*H1843,2)</f>
        <v>47.88</v>
      </c>
      <c r="M1843">
        <v>24.1</v>
      </c>
    </row>
    <row r="1844" spans="1:13" x14ac:dyDescent="0.2">
      <c r="A1844" s="239"/>
      <c r="B1844" s="195"/>
      <c r="C1844" s="195"/>
      <c r="D1844" s="195"/>
      <c r="E1844" s="195" t="s">
        <v>3847</v>
      </c>
      <c r="F1844" s="196">
        <v>106.24</v>
      </c>
      <c r="G1844" s="195" t="s">
        <v>3848</v>
      </c>
      <c r="H1844" s="196">
        <v>0</v>
      </c>
      <c r="I1844" s="196">
        <v>106.24</v>
      </c>
      <c r="J1844" s="220"/>
      <c r="M1844">
        <v>106.24</v>
      </c>
    </row>
    <row r="1845" spans="1:13" ht="25.5" x14ac:dyDescent="0.2">
      <c r="A1845" s="239"/>
      <c r="B1845" s="195"/>
      <c r="C1845" s="195"/>
      <c r="D1845" s="195"/>
      <c r="E1845" s="195" t="s">
        <v>3849</v>
      </c>
      <c r="F1845" s="196">
        <v>0</v>
      </c>
      <c r="G1845" s="195"/>
      <c r="H1845" s="195" t="s">
        <v>3850</v>
      </c>
      <c r="I1845" s="196">
        <v>305.32</v>
      </c>
      <c r="J1845" s="220"/>
      <c r="M1845">
        <v>305.32</v>
      </c>
    </row>
    <row r="1846" spans="1:13" ht="30" customHeight="1" x14ac:dyDescent="0.2">
      <c r="A1846" s="240"/>
      <c r="B1846" s="197"/>
      <c r="C1846" s="197"/>
      <c r="D1846" s="197"/>
      <c r="E1846" s="197"/>
      <c r="F1846" s="197"/>
      <c r="G1846" s="197" t="s">
        <v>3851</v>
      </c>
      <c r="H1846" s="198">
        <v>8</v>
      </c>
      <c r="I1846" s="199">
        <v>2442.56</v>
      </c>
      <c r="J1846" s="220"/>
      <c r="M1846">
        <v>2442.56</v>
      </c>
    </row>
    <row r="1847" spans="1:13" ht="0.95" customHeight="1" x14ac:dyDescent="0.2">
      <c r="A1847" s="237"/>
      <c r="B1847" s="185"/>
      <c r="C1847" s="185"/>
      <c r="D1847" s="185"/>
      <c r="E1847" s="185"/>
      <c r="F1847" s="185"/>
      <c r="G1847" s="185"/>
      <c r="H1847" s="185"/>
      <c r="I1847" s="185"/>
      <c r="J1847" s="220"/>
    </row>
    <row r="1848" spans="1:13" ht="18" customHeight="1" x14ac:dyDescent="0.2">
      <c r="A1848" s="236" t="s">
        <v>518</v>
      </c>
      <c r="B1848" s="183" t="s">
        <v>2</v>
      </c>
      <c r="C1848" s="182" t="s">
        <v>3</v>
      </c>
      <c r="D1848" s="182" t="s">
        <v>4</v>
      </c>
      <c r="E1848" s="182" t="s">
        <v>2100</v>
      </c>
      <c r="F1848" s="251"/>
      <c r="G1848" s="184" t="s">
        <v>5</v>
      </c>
      <c r="H1848" s="183" t="s">
        <v>6</v>
      </c>
      <c r="I1848" s="183" t="s">
        <v>7</v>
      </c>
      <c r="J1848" s="218" t="s">
        <v>8</v>
      </c>
      <c r="K1848" s="229">
        <f>J1849</f>
        <v>343.6</v>
      </c>
      <c r="L1848" s="229">
        <v>0</v>
      </c>
      <c r="M1848" t="s">
        <v>7</v>
      </c>
    </row>
    <row r="1849" spans="1:13" ht="24" customHeight="1" x14ac:dyDescent="0.2">
      <c r="A1849" s="237" t="s">
        <v>2125</v>
      </c>
      <c r="B1849" s="186" t="s">
        <v>519</v>
      </c>
      <c r="C1849" s="185" t="s">
        <v>520</v>
      </c>
      <c r="D1849" s="185" t="s">
        <v>521</v>
      </c>
      <c r="E1849" s="425">
        <v>45</v>
      </c>
      <c r="F1849" s="425"/>
      <c r="G1849" s="187" t="s">
        <v>50</v>
      </c>
      <c r="H1849" s="188">
        <v>1</v>
      </c>
      <c r="I1849" s="189">
        <f>(M1849*$M$13)</f>
        <v>343.60160000000002</v>
      </c>
      <c r="J1849" s="231">
        <f>TRUNC(I1849*H1849,2)</f>
        <v>343.6</v>
      </c>
      <c r="M1849">
        <v>373.48</v>
      </c>
    </row>
    <row r="1850" spans="1:13" ht="15" customHeight="1" x14ac:dyDescent="0.2">
      <c r="A1850" s="439" t="s">
        <v>2509</v>
      </c>
      <c r="B1850" s="438" t="s">
        <v>2</v>
      </c>
      <c r="C1850" s="419" t="s">
        <v>3</v>
      </c>
      <c r="D1850" s="419" t="s">
        <v>2510</v>
      </c>
      <c r="E1850" s="438" t="s">
        <v>2511</v>
      </c>
      <c r="F1850" s="441" t="s">
        <v>2512</v>
      </c>
      <c r="G1850" s="438"/>
      <c r="H1850" s="184" t="s">
        <v>2513</v>
      </c>
      <c r="I1850" s="438" t="s">
        <v>2514</v>
      </c>
      <c r="J1850" s="220"/>
      <c r="M1850" t="s">
        <v>2514</v>
      </c>
    </row>
    <row r="1851" spans="1:13" ht="15" customHeight="1" x14ac:dyDescent="0.2">
      <c r="A1851" s="440"/>
      <c r="B1851" s="438"/>
      <c r="C1851" s="438"/>
      <c r="D1851" s="438"/>
      <c r="E1851" s="438"/>
      <c r="F1851" s="183" t="s">
        <v>2515</v>
      </c>
      <c r="G1851" s="183" t="s">
        <v>2516</v>
      </c>
      <c r="H1851" s="183" t="s">
        <v>2515</v>
      </c>
      <c r="I1851" s="438"/>
      <c r="J1851" s="220"/>
    </row>
    <row r="1852" spans="1:13" ht="24" customHeight="1" x14ac:dyDescent="0.2">
      <c r="A1852" s="238" t="s">
        <v>2126</v>
      </c>
      <c r="B1852" s="191">
        <v>30027</v>
      </c>
      <c r="C1852" s="190" t="s">
        <v>520</v>
      </c>
      <c r="D1852" s="190" t="s">
        <v>2517</v>
      </c>
      <c r="E1852" s="193">
        <v>1</v>
      </c>
      <c r="F1852" s="194">
        <v>1</v>
      </c>
      <c r="G1852" s="194">
        <v>0</v>
      </c>
      <c r="H1852" s="204">
        <v>81</v>
      </c>
      <c r="I1852" s="204">
        <v>81</v>
      </c>
      <c r="J1852" s="220"/>
      <c r="M1852">
        <v>81</v>
      </c>
    </row>
    <row r="1853" spans="1:13" ht="26.1" customHeight="1" x14ac:dyDescent="0.2">
      <c r="A1853" s="238" t="s">
        <v>2126</v>
      </c>
      <c r="B1853" s="191">
        <v>30028</v>
      </c>
      <c r="C1853" s="190" t="s">
        <v>520</v>
      </c>
      <c r="D1853" s="190" t="s">
        <v>2518</v>
      </c>
      <c r="E1853" s="193">
        <v>3</v>
      </c>
      <c r="F1853" s="194">
        <v>1</v>
      </c>
      <c r="G1853" s="194">
        <v>0</v>
      </c>
      <c r="H1853" s="204">
        <v>5</v>
      </c>
      <c r="I1853" s="204">
        <v>15</v>
      </c>
      <c r="J1853" s="220"/>
      <c r="M1853">
        <v>15</v>
      </c>
    </row>
    <row r="1854" spans="1:13" ht="24" customHeight="1" x14ac:dyDescent="0.2">
      <c r="A1854" s="238" t="s">
        <v>2126</v>
      </c>
      <c r="B1854" s="191">
        <v>30037</v>
      </c>
      <c r="C1854" s="190" t="s">
        <v>520</v>
      </c>
      <c r="D1854" s="190" t="s">
        <v>2519</v>
      </c>
      <c r="E1854" s="193">
        <v>0.05</v>
      </c>
      <c r="F1854" s="194">
        <v>1</v>
      </c>
      <c r="G1854" s="194">
        <v>0</v>
      </c>
      <c r="H1854" s="204">
        <v>210</v>
      </c>
      <c r="I1854" s="204">
        <v>10.5</v>
      </c>
      <c r="J1854" s="220"/>
      <c r="M1854">
        <v>10.5</v>
      </c>
    </row>
    <row r="1855" spans="1:13" ht="20.100000000000001" customHeight="1" x14ac:dyDescent="0.2">
      <c r="A1855" s="434"/>
      <c r="B1855" s="435"/>
      <c r="C1855" s="435"/>
      <c r="D1855" s="435"/>
      <c r="E1855" s="435"/>
      <c r="F1855" s="435" t="s">
        <v>2520</v>
      </c>
      <c r="G1855" s="435"/>
      <c r="H1855" s="435"/>
      <c r="I1855" s="205">
        <v>106.5</v>
      </c>
      <c r="J1855" s="220"/>
      <c r="M1855">
        <v>106.5</v>
      </c>
    </row>
    <row r="1856" spans="1:13" ht="20.100000000000001" customHeight="1" x14ac:dyDescent="0.2">
      <c r="A1856" s="236" t="s">
        <v>2521</v>
      </c>
      <c r="B1856" s="183" t="s">
        <v>2</v>
      </c>
      <c r="C1856" s="182" t="s">
        <v>3</v>
      </c>
      <c r="D1856" s="182" t="s">
        <v>2129</v>
      </c>
      <c r="E1856" s="183" t="s">
        <v>2511</v>
      </c>
      <c r="F1856" s="438" t="s">
        <v>2522</v>
      </c>
      <c r="G1856" s="438"/>
      <c r="H1856" s="438"/>
      <c r="I1856" s="183" t="s">
        <v>2514</v>
      </c>
      <c r="J1856" s="220"/>
      <c r="M1856" t="s">
        <v>2514</v>
      </c>
    </row>
    <row r="1857" spans="1:13" ht="24" customHeight="1" x14ac:dyDescent="0.2">
      <c r="A1857" s="238" t="s">
        <v>2126</v>
      </c>
      <c r="B1857" s="191">
        <v>20002</v>
      </c>
      <c r="C1857" s="190" t="s">
        <v>520</v>
      </c>
      <c r="D1857" s="190" t="s">
        <v>2523</v>
      </c>
      <c r="E1857" s="193">
        <v>1</v>
      </c>
      <c r="F1857" s="190"/>
      <c r="G1857" s="190"/>
      <c r="H1857" s="190"/>
      <c r="I1857" s="204">
        <v>22.63</v>
      </c>
      <c r="J1857" s="220"/>
      <c r="M1857">
        <v>22.63</v>
      </c>
    </row>
    <row r="1858" spans="1:13" ht="24" customHeight="1" x14ac:dyDescent="0.2">
      <c r="A1858" s="238" t="s">
        <v>2126</v>
      </c>
      <c r="B1858" s="191">
        <v>20031</v>
      </c>
      <c r="C1858" s="190" t="s">
        <v>520</v>
      </c>
      <c r="D1858" s="190" t="s">
        <v>2157</v>
      </c>
      <c r="E1858" s="193">
        <v>1</v>
      </c>
      <c r="F1858" s="190"/>
      <c r="G1858" s="190"/>
      <c r="H1858" s="190"/>
      <c r="I1858" s="204">
        <v>12.98</v>
      </c>
      <c r="J1858" s="220"/>
      <c r="M1858">
        <v>12.98</v>
      </c>
    </row>
    <row r="1859" spans="1:13" ht="20.100000000000001" customHeight="1" x14ac:dyDescent="0.2">
      <c r="A1859" s="434"/>
      <c r="B1859" s="435"/>
      <c r="C1859" s="435"/>
      <c r="D1859" s="435"/>
      <c r="E1859" s="435"/>
      <c r="F1859" s="435" t="s">
        <v>2524</v>
      </c>
      <c r="G1859" s="435"/>
      <c r="H1859" s="435"/>
      <c r="I1859" s="205">
        <v>35.61</v>
      </c>
      <c r="J1859" s="220"/>
      <c r="M1859">
        <v>35.61</v>
      </c>
    </row>
    <row r="1860" spans="1:13" ht="20.100000000000001" customHeight="1" x14ac:dyDescent="0.2">
      <c r="A1860" s="434"/>
      <c r="B1860" s="435"/>
      <c r="C1860" s="435"/>
      <c r="D1860" s="435"/>
      <c r="E1860" s="435"/>
      <c r="F1860" s="435" t="s">
        <v>2525</v>
      </c>
      <c r="G1860" s="435"/>
      <c r="H1860" s="435"/>
      <c r="I1860" s="205">
        <v>0</v>
      </c>
      <c r="J1860" s="220"/>
      <c r="M1860">
        <v>0</v>
      </c>
    </row>
    <row r="1861" spans="1:13" ht="20.100000000000001" customHeight="1" x14ac:dyDescent="0.2">
      <c r="A1861" s="252" t="s">
        <v>2521</v>
      </c>
      <c r="B1861" s="253" t="s">
        <v>2</v>
      </c>
      <c r="C1861" s="254" t="s">
        <v>3</v>
      </c>
      <c r="D1861" s="254" t="s">
        <v>5336</v>
      </c>
      <c r="E1861" s="253"/>
      <c r="F1861" s="253"/>
      <c r="G1861" s="253"/>
      <c r="H1861" s="253"/>
      <c r="I1861" s="253" t="s">
        <v>5337</v>
      </c>
      <c r="J1861" s="220"/>
      <c r="M1861" t="s">
        <v>5337</v>
      </c>
    </row>
    <row r="1862" spans="1:13" ht="24" customHeight="1" x14ac:dyDescent="0.2">
      <c r="A1862" s="263" t="s">
        <v>2126</v>
      </c>
      <c r="B1862" s="264" t="s">
        <v>5338</v>
      </c>
      <c r="C1862" s="265" t="s">
        <v>520</v>
      </c>
      <c r="D1862" s="265" t="s">
        <v>5339</v>
      </c>
      <c r="E1862" s="265"/>
      <c r="F1862" s="265"/>
      <c r="G1862" s="265"/>
      <c r="H1862" s="265"/>
      <c r="I1862" s="266" t="s">
        <v>5340</v>
      </c>
      <c r="J1862" s="220"/>
      <c r="M1862" t="s">
        <v>5340</v>
      </c>
    </row>
    <row r="1863" spans="1:13" ht="24" customHeight="1" x14ac:dyDescent="0.2">
      <c r="A1863" s="263" t="s">
        <v>2126</v>
      </c>
      <c r="B1863" s="264" t="s">
        <v>5341</v>
      </c>
      <c r="C1863" s="265" t="s">
        <v>520</v>
      </c>
      <c r="D1863" s="265" t="s">
        <v>5342</v>
      </c>
      <c r="E1863" s="265"/>
      <c r="F1863" s="265"/>
      <c r="G1863" s="265"/>
      <c r="H1863" s="265"/>
      <c r="I1863" s="266" t="s">
        <v>5343</v>
      </c>
      <c r="J1863" s="220"/>
      <c r="M1863" t="s">
        <v>5343</v>
      </c>
    </row>
    <row r="1864" spans="1:13" ht="24" customHeight="1" x14ac:dyDescent="0.2">
      <c r="A1864" s="263" t="s">
        <v>2126</v>
      </c>
      <c r="B1864" s="264" t="s">
        <v>5344</v>
      </c>
      <c r="C1864" s="265" t="s">
        <v>520</v>
      </c>
      <c r="D1864" s="265" t="s">
        <v>5345</v>
      </c>
      <c r="E1864" s="265"/>
      <c r="F1864" s="265"/>
      <c r="G1864" s="265"/>
      <c r="H1864" s="265"/>
      <c r="I1864" s="266" t="s">
        <v>5346</v>
      </c>
      <c r="J1864" s="220"/>
      <c r="M1864" t="s">
        <v>5346</v>
      </c>
    </row>
    <row r="1865" spans="1:13" ht="24" customHeight="1" x14ac:dyDescent="0.2">
      <c r="A1865" s="263" t="s">
        <v>2126</v>
      </c>
      <c r="B1865" s="264" t="s">
        <v>5347</v>
      </c>
      <c r="C1865" s="265" t="s">
        <v>520</v>
      </c>
      <c r="D1865" s="265" t="s">
        <v>5348</v>
      </c>
      <c r="E1865" s="265"/>
      <c r="F1865" s="265"/>
      <c r="G1865" s="265"/>
      <c r="H1865" s="265"/>
      <c r="I1865" s="266" t="s">
        <v>5349</v>
      </c>
      <c r="J1865" s="220"/>
      <c r="M1865" t="s">
        <v>5349</v>
      </c>
    </row>
    <row r="1866" spans="1:13" ht="20.100000000000001" customHeight="1" x14ac:dyDescent="0.2">
      <c r="A1866" s="436"/>
      <c r="B1866" s="437"/>
      <c r="C1866" s="437"/>
      <c r="D1866" s="437"/>
      <c r="E1866" s="437"/>
      <c r="F1866" s="437" t="s">
        <v>5350</v>
      </c>
      <c r="G1866" s="437"/>
      <c r="H1866" s="437"/>
      <c r="I1866" s="267" t="s">
        <v>5351</v>
      </c>
      <c r="J1866" s="220"/>
      <c r="M1866" t="s">
        <v>5351</v>
      </c>
    </row>
    <row r="1867" spans="1:13" ht="20.100000000000001" customHeight="1" x14ac:dyDescent="0.2">
      <c r="A1867" s="436"/>
      <c r="B1867" s="437"/>
      <c r="C1867" s="437"/>
      <c r="D1867" s="437"/>
      <c r="E1867" s="437"/>
      <c r="F1867" s="437" t="s">
        <v>2526</v>
      </c>
      <c r="G1867" s="437"/>
      <c r="H1867" s="437"/>
      <c r="I1867" s="268">
        <v>149.38999999999999</v>
      </c>
      <c r="J1867" s="220"/>
      <c r="M1867">
        <v>149.38999999999999</v>
      </c>
    </row>
    <row r="1868" spans="1:13" ht="20.100000000000001" customHeight="1" x14ac:dyDescent="0.2">
      <c r="A1868" s="436"/>
      <c r="B1868" s="437"/>
      <c r="C1868" s="437"/>
      <c r="D1868" s="437"/>
      <c r="E1868" s="437"/>
      <c r="F1868" s="437" t="s">
        <v>2527</v>
      </c>
      <c r="G1868" s="437"/>
      <c r="H1868" s="437"/>
      <c r="I1868" s="268">
        <v>0</v>
      </c>
      <c r="J1868" s="220"/>
      <c r="M1868">
        <v>0</v>
      </c>
    </row>
    <row r="1869" spans="1:13" ht="20.100000000000001" customHeight="1" x14ac:dyDescent="0.2">
      <c r="A1869" s="436"/>
      <c r="B1869" s="437"/>
      <c r="C1869" s="437"/>
      <c r="D1869" s="437"/>
      <c r="E1869" s="437"/>
      <c r="F1869" s="437" t="s">
        <v>2528</v>
      </c>
      <c r="G1869" s="437"/>
      <c r="H1869" s="437"/>
      <c r="I1869" s="268">
        <v>0</v>
      </c>
      <c r="J1869" s="220"/>
      <c r="M1869">
        <v>0</v>
      </c>
    </row>
    <row r="1870" spans="1:13" ht="20.100000000000001" customHeight="1" x14ac:dyDescent="0.2">
      <c r="A1870" s="434"/>
      <c r="B1870" s="435"/>
      <c r="C1870" s="435"/>
      <c r="D1870" s="435"/>
      <c r="E1870" s="435"/>
      <c r="F1870" s="435" t="s">
        <v>2529</v>
      </c>
      <c r="G1870" s="435"/>
      <c r="H1870" s="435"/>
      <c r="I1870" s="205">
        <v>0.4</v>
      </c>
      <c r="J1870" s="220"/>
      <c r="M1870">
        <v>0.4</v>
      </c>
    </row>
    <row r="1871" spans="1:13" ht="20.100000000000001" customHeight="1" x14ac:dyDescent="0.2">
      <c r="A1871" s="434"/>
      <c r="B1871" s="435"/>
      <c r="C1871" s="435"/>
      <c r="D1871" s="435"/>
      <c r="E1871" s="435"/>
      <c r="F1871" s="435" t="s">
        <v>2530</v>
      </c>
      <c r="G1871" s="435"/>
      <c r="H1871" s="435"/>
      <c r="I1871" s="205">
        <v>373.47500000000002</v>
      </c>
      <c r="J1871" s="220"/>
      <c r="M1871">
        <v>373.47500000000002</v>
      </c>
    </row>
    <row r="1872" spans="1:13" x14ac:dyDescent="0.2">
      <c r="A1872" s="239"/>
      <c r="B1872" s="195"/>
      <c r="C1872" s="195"/>
      <c r="D1872" s="195"/>
      <c r="E1872" s="195" t="s">
        <v>3847</v>
      </c>
      <c r="F1872" s="196">
        <v>89.025000000000006</v>
      </c>
      <c r="G1872" s="195" t="s">
        <v>3848</v>
      </c>
      <c r="H1872" s="196">
        <v>0</v>
      </c>
      <c r="I1872" s="196">
        <v>89.025000000000006</v>
      </c>
      <c r="J1872" s="220"/>
      <c r="M1872">
        <v>89.025000000000006</v>
      </c>
    </row>
    <row r="1873" spans="1:13" ht="25.5" x14ac:dyDescent="0.2">
      <c r="A1873" s="239"/>
      <c r="B1873" s="195"/>
      <c r="C1873" s="195"/>
      <c r="D1873" s="195"/>
      <c r="E1873" s="195" t="s">
        <v>3849</v>
      </c>
      <c r="F1873" s="196">
        <v>0</v>
      </c>
      <c r="G1873" s="195"/>
      <c r="H1873" s="195" t="s">
        <v>3850</v>
      </c>
      <c r="I1873" s="196">
        <v>373.48</v>
      </c>
      <c r="J1873" s="220"/>
      <c r="M1873">
        <v>373.48</v>
      </c>
    </row>
    <row r="1874" spans="1:13" ht="30" customHeight="1" x14ac:dyDescent="0.2">
      <c r="A1874" s="240"/>
      <c r="B1874" s="197"/>
      <c r="C1874" s="197"/>
      <c r="D1874" s="197"/>
      <c r="E1874" s="197"/>
      <c r="F1874" s="197"/>
      <c r="G1874" s="197" t="s">
        <v>3851</v>
      </c>
      <c r="H1874" s="198">
        <v>8.9600000000000009</v>
      </c>
      <c r="I1874" s="199">
        <v>3346.38</v>
      </c>
      <c r="J1874" s="220"/>
      <c r="M1874">
        <v>3346.38</v>
      </c>
    </row>
    <row r="1875" spans="1:13" ht="0.95" customHeight="1" x14ac:dyDescent="0.2">
      <c r="A1875" s="237"/>
      <c r="B1875" s="185"/>
      <c r="C1875" s="185"/>
      <c r="D1875" s="185"/>
      <c r="E1875" s="185"/>
      <c r="F1875" s="185"/>
      <c r="G1875" s="185"/>
      <c r="H1875" s="185"/>
      <c r="I1875" s="185"/>
      <c r="J1875" s="220"/>
    </row>
    <row r="1876" spans="1:13" ht="18" customHeight="1" x14ac:dyDescent="0.2">
      <c r="A1876" s="236" t="s">
        <v>522</v>
      </c>
      <c r="B1876" s="183" t="s">
        <v>2</v>
      </c>
      <c r="C1876" s="182" t="s">
        <v>3</v>
      </c>
      <c r="D1876" s="182" t="s">
        <v>4</v>
      </c>
      <c r="E1876" s="419" t="s">
        <v>2100</v>
      </c>
      <c r="F1876" s="419"/>
      <c r="G1876" s="184" t="s">
        <v>5</v>
      </c>
      <c r="H1876" s="183" t="s">
        <v>6</v>
      </c>
      <c r="I1876" s="183" t="s">
        <v>7</v>
      </c>
      <c r="J1876" s="218" t="s">
        <v>8</v>
      </c>
      <c r="K1876" s="229">
        <v>0</v>
      </c>
      <c r="L1876" s="229">
        <f>J1878</f>
        <v>17.36</v>
      </c>
      <c r="M1876" t="s">
        <v>7</v>
      </c>
    </row>
    <row r="1877" spans="1:13" ht="26.1" customHeight="1" x14ac:dyDescent="0.2">
      <c r="A1877" s="237" t="s">
        <v>2125</v>
      </c>
      <c r="B1877" s="186" t="s">
        <v>475</v>
      </c>
      <c r="C1877" s="185" t="s">
        <v>167</v>
      </c>
      <c r="D1877" s="185" t="s">
        <v>476</v>
      </c>
      <c r="E1877" s="425" t="s">
        <v>2123</v>
      </c>
      <c r="F1877" s="425"/>
      <c r="G1877" s="187" t="s">
        <v>180</v>
      </c>
      <c r="H1877" s="188">
        <v>1</v>
      </c>
      <c r="I1877" s="189">
        <f>(M1877*$M$13)</f>
        <v>17.369599999999998</v>
      </c>
      <c r="J1877" s="231">
        <f>TRUNC(I1877*H1877,2)</f>
        <v>17.36</v>
      </c>
      <c r="M1877">
        <v>18.88</v>
      </c>
    </row>
    <row r="1878" spans="1:13" ht="24" customHeight="1" x14ac:dyDescent="0.2">
      <c r="A1878" s="241" t="s">
        <v>2395</v>
      </c>
      <c r="B1878" s="201" t="s">
        <v>2489</v>
      </c>
      <c r="C1878" s="200" t="s">
        <v>569</v>
      </c>
      <c r="D1878" s="200" t="s">
        <v>2490</v>
      </c>
      <c r="E1878" s="427" t="s">
        <v>2486</v>
      </c>
      <c r="F1878" s="427"/>
      <c r="G1878" s="202" t="s">
        <v>54</v>
      </c>
      <c r="H1878" s="203">
        <v>1</v>
      </c>
      <c r="I1878" s="189">
        <f>(M1878*$M$13)</f>
        <v>17.369599999999998</v>
      </c>
      <c r="J1878" s="219">
        <f>TRUNC(I1878*H1878,2)</f>
        <v>17.36</v>
      </c>
      <c r="M1878">
        <v>18.88</v>
      </c>
    </row>
    <row r="1879" spans="1:13" x14ac:dyDescent="0.2">
      <c r="A1879" s="239"/>
      <c r="B1879" s="195"/>
      <c r="C1879" s="195"/>
      <c r="D1879" s="195"/>
      <c r="E1879" s="195" t="s">
        <v>3847</v>
      </c>
      <c r="F1879" s="196">
        <v>15.28</v>
      </c>
      <c r="G1879" s="195" t="s">
        <v>3848</v>
      </c>
      <c r="H1879" s="196">
        <v>0</v>
      </c>
      <c r="I1879" s="196">
        <v>15.28</v>
      </c>
      <c r="J1879" s="220"/>
      <c r="M1879">
        <v>15.28</v>
      </c>
    </row>
    <row r="1880" spans="1:13" ht="25.5" x14ac:dyDescent="0.2">
      <c r="A1880" s="239"/>
      <c r="B1880" s="195"/>
      <c r="C1880" s="195"/>
      <c r="D1880" s="195"/>
      <c r="E1880" s="195" t="s">
        <v>3849</v>
      </c>
      <c r="F1880" s="196">
        <v>0</v>
      </c>
      <c r="G1880" s="195"/>
      <c r="H1880" s="195" t="s">
        <v>3850</v>
      </c>
      <c r="I1880" s="196">
        <v>18.88</v>
      </c>
      <c r="J1880" s="220"/>
      <c r="M1880">
        <v>18.88</v>
      </c>
    </row>
    <row r="1881" spans="1:13" ht="30" customHeight="1" x14ac:dyDescent="0.2">
      <c r="A1881" s="240"/>
      <c r="B1881" s="197"/>
      <c r="C1881" s="197"/>
      <c r="D1881" s="197"/>
      <c r="E1881" s="197"/>
      <c r="F1881" s="197"/>
      <c r="G1881" s="197" t="s">
        <v>3851</v>
      </c>
      <c r="H1881" s="198">
        <v>12</v>
      </c>
      <c r="I1881" s="199">
        <v>226.56</v>
      </c>
      <c r="J1881" s="220"/>
      <c r="M1881">
        <v>226.56</v>
      </c>
    </row>
    <row r="1882" spans="1:13" ht="0.95" customHeight="1" x14ac:dyDescent="0.2">
      <c r="A1882" s="237"/>
      <c r="B1882" s="185"/>
      <c r="C1882" s="185"/>
      <c r="D1882" s="185"/>
      <c r="E1882" s="185"/>
      <c r="F1882" s="185"/>
      <c r="G1882" s="185"/>
      <c r="H1882" s="185"/>
      <c r="I1882" s="185"/>
      <c r="J1882" s="220"/>
    </row>
    <row r="1883" spans="1:13" ht="18" customHeight="1" x14ac:dyDescent="0.2">
      <c r="A1883" s="236" t="s">
        <v>523</v>
      </c>
      <c r="B1883" s="183" t="s">
        <v>2</v>
      </c>
      <c r="C1883" s="182" t="s">
        <v>3</v>
      </c>
      <c r="D1883" s="182" t="s">
        <v>4</v>
      </c>
      <c r="E1883" s="419" t="s">
        <v>2100</v>
      </c>
      <c r="F1883" s="419"/>
      <c r="G1883" s="184" t="s">
        <v>5</v>
      </c>
      <c r="H1883" s="183" t="s">
        <v>6</v>
      </c>
      <c r="I1883" s="183" t="s">
        <v>7</v>
      </c>
      <c r="J1883" s="218" t="s">
        <v>8</v>
      </c>
      <c r="K1883" s="229">
        <v>0</v>
      </c>
      <c r="L1883" s="229">
        <f>J1885</f>
        <v>164.9</v>
      </c>
      <c r="M1883" t="s">
        <v>7</v>
      </c>
    </row>
    <row r="1884" spans="1:13" ht="26.1" customHeight="1" x14ac:dyDescent="0.2">
      <c r="A1884" s="237" t="s">
        <v>2125</v>
      </c>
      <c r="B1884" s="186" t="s">
        <v>491</v>
      </c>
      <c r="C1884" s="185" t="s">
        <v>167</v>
      </c>
      <c r="D1884" s="185" t="s">
        <v>492</v>
      </c>
      <c r="E1884" s="425" t="s">
        <v>2120</v>
      </c>
      <c r="F1884" s="425"/>
      <c r="G1884" s="187" t="s">
        <v>245</v>
      </c>
      <c r="H1884" s="188">
        <v>1</v>
      </c>
      <c r="I1884" s="189">
        <f>(M1884*$M$13)</f>
        <v>164.9008</v>
      </c>
      <c r="J1884" s="231">
        <f>TRUNC(I1884*H1884,2)</f>
        <v>164.9</v>
      </c>
      <c r="M1884">
        <v>179.24</v>
      </c>
    </row>
    <row r="1885" spans="1:13" ht="26.1" customHeight="1" x14ac:dyDescent="0.2">
      <c r="A1885" s="241" t="s">
        <v>2395</v>
      </c>
      <c r="B1885" s="201" t="s">
        <v>2495</v>
      </c>
      <c r="C1885" s="200" t="s">
        <v>569</v>
      </c>
      <c r="D1885" s="200" t="s">
        <v>2496</v>
      </c>
      <c r="E1885" s="427" t="s">
        <v>2124</v>
      </c>
      <c r="F1885" s="427"/>
      <c r="G1885" s="202" t="s">
        <v>54</v>
      </c>
      <c r="H1885" s="203">
        <v>1</v>
      </c>
      <c r="I1885" s="189">
        <f>(M1885*$M$13)</f>
        <v>164.9008</v>
      </c>
      <c r="J1885" s="219">
        <f>TRUNC(I1885*H1885,2)</f>
        <v>164.9</v>
      </c>
      <c r="M1885">
        <v>179.24</v>
      </c>
    </row>
    <row r="1886" spans="1:13" x14ac:dyDescent="0.2">
      <c r="A1886" s="239"/>
      <c r="B1886" s="195"/>
      <c r="C1886" s="195"/>
      <c r="D1886" s="195"/>
      <c r="E1886" s="195" t="s">
        <v>3847</v>
      </c>
      <c r="F1886" s="196">
        <v>51.32</v>
      </c>
      <c r="G1886" s="195" t="s">
        <v>3848</v>
      </c>
      <c r="H1886" s="196">
        <v>0</v>
      </c>
      <c r="I1886" s="196">
        <v>51.32</v>
      </c>
      <c r="J1886" s="220"/>
      <c r="M1886">
        <v>51.32</v>
      </c>
    </row>
    <row r="1887" spans="1:13" ht="25.5" x14ac:dyDescent="0.2">
      <c r="A1887" s="239"/>
      <c r="B1887" s="195"/>
      <c r="C1887" s="195"/>
      <c r="D1887" s="195"/>
      <c r="E1887" s="195" t="s">
        <v>3849</v>
      </c>
      <c r="F1887" s="196">
        <v>0</v>
      </c>
      <c r="G1887" s="195"/>
      <c r="H1887" s="195" t="s">
        <v>3850</v>
      </c>
      <c r="I1887" s="196">
        <v>179.24</v>
      </c>
      <c r="J1887" s="220"/>
      <c r="M1887">
        <v>179.24</v>
      </c>
    </row>
    <row r="1888" spans="1:13" ht="30" customHeight="1" x14ac:dyDescent="0.2">
      <c r="A1888" s="240"/>
      <c r="B1888" s="197"/>
      <c r="C1888" s="197"/>
      <c r="D1888" s="197"/>
      <c r="E1888" s="197"/>
      <c r="F1888" s="197"/>
      <c r="G1888" s="197" t="s">
        <v>3851</v>
      </c>
      <c r="H1888" s="198">
        <v>4</v>
      </c>
      <c r="I1888" s="199">
        <v>716.96</v>
      </c>
      <c r="J1888" s="220"/>
      <c r="M1888">
        <v>716.96</v>
      </c>
    </row>
    <row r="1889" spans="1:13" ht="0.95" customHeight="1" x14ac:dyDescent="0.2">
      <c r="A1889" s="237"/>
      <c r="B1889" s="185"/>
      <c r="C1889" s="185"/>
      <c r="D1889" s="185"/>
      <c r="E1889" s="185"/>
      <c r="F1889" s="185"/>
      <c r="G1889" s="185"/>
      <c r="H1889" s="185"/>
      <c r="I1889" s="185"/>
      <c r="J1889" s="220"/>
    </row>
    <row r="1890" spans="1:13" ht="24" customHeight="1" x14ac:dyDescent="0.2">
      <c r="A1890" s="243" t="s">
        <v>524</v>
      </c>
      <c r="B1890" s="28"/>
      <c r="C1890" s="28"/>
      <c r="D1890" s="27" t="s">
        <v>525</v>
      </c>
      <c r="E1890" s="28"/>
      <c r="F1890" s="429"/>
      <c r="G1890" s="429"/>
      <c r="H1890" s="28"/>
      <c r="I1890" s="28"/>
      <c r="J1890" s="211"/>
    </row>
    <row r="1891" spans="1:13" ht="18" customHeight="1" x14ac:dyDescent="0.2">
      <c r="A1891" s="236" t="s">
        <v>526</v>
      </c>
      <c r="B1891" s="183" t="s">
        <v>2</v>
      </c>
      <c r="C1891" s="182" t="s">
        <v>3</v>
      </c>
      <c r="D1891" s="182" t="s">
        <v>4</v>
      </c>
      <c r="E1891" s="419" t="s">
        <v>2100</v>
      </c>
      <c r="F1891" s="419"/>
      <c r="G1891" s="184" t="s">
        <v>5</v>
      </c>
      <c r="H1891" s="183" t="s">
        <v>6</v>
      </c>
      <c r="I1891" s="183" t="s">
        <v>7</v>
      </c>
      <c r="J1891" s="218" t="s">
        <v>8</v>
      </c>
      <c r="K1891" s="229">
        <f>J1893+J1894</f>
        <v>0.51</v>
      </c>
      <c r="L1891" s="229">
        <v>0</v>
      </c>
      <c r="M1891" t="s">
        <v>7</v>
      </c>
    </row>
    <row r="1892" spans="1:13" ht="39" customHeight="1" x14ac:dyDescent="0.2">
      <c r="A1892" s="237" t="s">
        <v>2125</v>
      </c>
      <c r="B1892" s="186" t="s">
        <v>224</v>
      </c>
      <c r="C1892" s="185" t="s">
        <v>15</v>
      </c>
      <c r="D1892" s="185" t="s">
        <v>225</v>
      </c>
      <c r="E1892" s="425">
        <v>2</v>
      </c>
      <c r="F1892" s="425"/>
      <c r="G1892" s="187" t="s">
        <v>132</v>
      </c>
      <c r="H1892" s="188">
        <v>1</v>
      </c>
      <c r="I1892" s="189">
        <f>(M1892*$M$13)</f>
        <v>0.50600000000000012</v>
      </c>
      <c r="J1892" s="231">
        <f>TRUNC(I1892*H1892,2)</f>
        <v>0.5</v>
      </c>
      <c r="M1892">
        <v>0.55000000000000004</v>
      </c>
    </row>
    <row r="1893" spans="1:13" ht="24" customHeight="1" x14ac:dyDescent="0.2">
      <c r="A1893" s="238" t="s">
        <v>2126</v>
      </c>
      <c r="B1893" s="191" t="s">
        <v>2216</v>
      </c>
      <c r="C1893" s="190" t="s">
        <v>15</v>
      </c>
      <c r="D1893" s="190" t="s">
        <v>2217</v>
      </c>
      <c r="E1893" s="426" t="s">
        <v>2129</v>
      </c>
      <c r="F1893" s="426"/>
      <c r="G1893" s="192" t="s">
        <v>39</v>
      </c>
      <c r="H1893" s="193">
        <v>3.8E-3</v>
      </c>
      <c r="I1893" s="189">
        <f>(M1893*$M$13)</f>
        <v>19.136000000000003</v>
      </c>
      <c r="J1893" s="219">
        <f>TRUNC(I1893*H1893,2)</f>
        <v>7.0000000000000007E-2</v>
      </c>
      <c r="M1893">
        <v>20.8</v>
      </c>
    </row>
    <row r="1894" spans="1:13" ht="24" customHeight="1" x14ac:dyDescent="0.2">
      <c r="A1894" s="238" t="s">
        <v>2126</v>
      </c>
      <c r="B1894" s="191" t="s">
        <v>2156</v>
      </c>
      <c r="C1894" s="190" t="s">
        <v>15</v>
      </c>
      <c r="D1894" s="190" t="s">
        <v>2157</v>
      </c>
      <c r="E1894" s="426" t="s">
        <v>2129</v>
      </c>
      <c r="F1894" s="426"/>
      <c r="G1894" s="192" t="s">
        <v>39</v>
      </c>
      <c r="H1894" s="193">
        <v>3.7499999999999999E-2</v>
      </c>
      <c r="I1894" s="189">
        <f>(M1894*$M$13)</f>
        <v>11.8772</v>
      </c>
      <c r="J1894" s="219">
        <f>TRUNC(I1894*H1894,2)</f>
        <v>0.44</v>
      </c>
      <c r="M1894">
        <v>12.91</v>
      </c>
    </row>
    <row r="1895" spans="1:13" x14ac:dyDescent="0.2">
      <c r="A1895" s="239"/>
      <c r="B1895" s="195"/>
      <c r="C1895" s="195"/>
      <c r="D1895" s="195"/>
      <c r="E1895" s="195" t="s">
        <v>3847</v>
      </c>
      <c r="F1895" s="196">
        <v>0.55000000000000004</v>
      </c>
      <c r="G1895" s="195" t="s">
        <v>3848</v>
      </c>
      <c r="H1895" s="196">
        <v>0</v>
      </c>
      <c r="I1895" s="196">
        <v>0.55000000000000004</v>
      </c>
      <c r="J1895" s="220"/>
      <c r="M1895">
        <v>0.55000000000000004</v>
      </c>
    </row>
    <row r="1896" spans="1:13" ht="25.5" x14ac:dyDescent="0.2">
      <c r="A1896" s="239"/>
      <c r="B1896" s="195"/>
      <c r="C1896" s="195"/>
      <c r="D1896" s="195"/>
      <c r="E1896" s="195" t="s">
        <v>3849</v>
      </c>
      <c r="F1896" s="196">
        <v>0</v>
      </c>
      <c r="G1896" s="195"/>
      <c r="H1896" s="195" t="s">
        <v>3850</v>
      </c>
      <c r="I1896" s="196">
        <v>0.55000000000000004</v>
      </c>
      <c r="J1896" s="220"/>
      <c r="M1896">
        <v>0.55000000000000004</v>
      </c>
    </row>
    <row r="1897" spans="1:13" ht="30" customHeight="1" x14ac:dyDescent="0.2">
      <c r="A1897" s="240"/>
      <c r="B1897" s="197"/>
      <c r="C1897" s="197"/>
      <c r="D1897" s="197"/>
      <c r="E1897" s="197"/>
      <c r="F1897" s="197"/>
      <c r="G1897" s="197" t="s">
        <v>3851</v>
      </c>
      <c r="H1897" s="198">
        <v>168.36</v>
      </c>
      <c r="I1897" s="199">
        <v>92.59</v>
      </c>
      <c r="J1897" s="220"/>
      <c r="M1897">
        <v>92.59</v>
      </c>
    </row>
    <row r="1898" spans="1:13" ht="0.95" customHeight="1" x14ac:dyDescent="0.2">
      <c r="A1898" s="237"/>
      <c r="B1898" s="185"/>
      <c r="C1898" s="185"/>
      <c r="D1898" s="185"/>
      <c r="E1898" s="185"/>
      <c r="F1898" s="185"/>
      <c r="G1898" s="185"/>
      <c r="H1898" s="185"/>
      <c r="I1898" s="185"/>
      <c r="J1898" s="220"/>
    </row>
    <row r="1899" spans="1:13" ht="18" customHeight="1" x14ac:dyDescent="0.2">
      <c r="A1899" s="236" t="s">
        <v>527</v>
      </c>
      <c r="B1899" s="183" t="s">
        <v>2</v>
      </c>
      <c r="C1899" s="182" t="s">
        <v>3</v>
      </c>
      <c r="D1899" s="182" t="s">
        <v>4</v>
      </c>
      <c r="E1899" s="419" t="s">
        <v>2100</v>
      </c>
      <c r="F1899" s="419"/>
      <c r="G1899" s="184" t="s">
        <v>5</v>
      </c>
      <c r="H1899" s="183" t="s">
        <v>6</v>
      </c>
      <c r="I1899" s="183" t="s">
        <v>7</v>
      </c>
      <c r="J1899" s="218" t="s">
        <v>8</v>
      </c>
      <c r="K1899" s="229">
        <f>J1901+J1902</f>
        <v>34.47</v>
      </c>
      <c r="L1899" s="229">
        <v>0</v>
      </c>
      <c r="M1899" t="s">
        <v>7</v>
      </c>
    </row>
    <row r="1900" spans="1:13" ht="26.1" customHeight="1" x14ac:dyDescent="0.2">
      <c r="A1900" s="237" t="s">
        <v>2125</v>
      </c>
      <c r="B1900" s="186" t="s">
        <v>140</v>
      </c>
      <c r="C1900" s="185" t="s">
        <v>15</v>
      </c>
      <c r="D1900" s="185" t="s">
        <v>528</v>
      </c>
      <c r="E1900" s="425">
        <v>2</v>
      </c>
      <c r="F1900" s="425"/>
      <c r="G1900" s="187" t="s">
        <v>50</v>
      </c>
      <c r="H1900" s="188">
        <v>1</v>
      </c>
      <c r="I1900" s="189">
        <f>(M1900*$M$13)</f>
        <v>34.4724</v>
      </c>
      <c r="J1900" s="231">
        <f>TRUNC(I1900*H1900,2)</f>
        <v>34.47</v>
      </c>
      <c r="M1900">
        <v>37.47</v>
      </c>
    </row>
    <row r="1901" spans="1:13" ht="24" customHeight="1" x14ac:dyDescent="0.2">
      <c r="A1901" s="238" t="s">
        <v>2126</v>
      </c>
      <c r="B1901" s="191" t="s">
        <v>2152</v>
      </c>
      <c r="C1901" s="190" t="s">
        <v>15</v>
      </c>
      <c r="D1901" s="190" t="s">
        <v>2153</v>
      </c>
      <c r="E1901" s="426" t="s">
        <v>2129</v>
      </c>
      <c r="F1901" s="426"/>
      <c r="G1901" s="192" t="s">
        <v>39</v>
      </c>
      <c r="H1901" s="193">
        <v>0.25</v>
      </c>
      <c r="I1901" s="189">
        <f>(M1901*$M$13)</f>
        <v>19.136000000000003</v>
      </c>
      <c r="J1901" s="219">
        <f>TRUNC(I1901*H1901,2)</f>
        <v>4.78</v>
      </c>
      <c r="M1901">
        <v>20.8</v>
      </c>
    </row>
    <row r="1902" spans="1:13" ht="24" customHeight="1" x14ac:dyDescent="0.2">
      <c r="A1902" s="238" t="s">
        <v>2126</v>
      </c>
      <c r="B1902" s="191" t="s">
        <v>2156</v>
      </c>
      <c r="C1902" s="190" t="s">
        <v>15</v>
      </c>
      <c r="D1902" s="190" t="s">
        <v>2157</v>
      </c>
      <c r="E1902" s="426" t="s">
        <v>2129</v>
      </c>
      <c r="F1902" s="426"/>
      <c r="G1902" s="192" t="s">
        <v>39</v>
      </c>
      <c r="H1902" s="193">
        <v>2.5</v>
      </c>
      <c r="I1902" s="189">
        <f>(M1902*$M$13)</f>
        <v>11.8772</v>
      </c>
      <c r="J1902" s="219">
        <f>TRUNC(I1902*H1902,2)</f>
        <v>29.69</v>
      </c>
      <c r="M1902">
        <v>12.91</v>
      </c>
    </row>
    <row r="1903" spans="1:13" x14ac:dyDescent="0.2">
      <c r="A1903" s="239"/>
      <c r="B1903" s="195"/>
      <c r="C1903" s="195"/>
      <c r="D1903" s="195"/>
      <c r="E1903" s="195" t="s">
        <v>3847</v>
      </c>
      <c r="F1903" s="196">
        <v>37.47</v>
      </c>
      <c r="G1903" s="195" t="s">
        <v>3848</v>
      </c>
      <c r="H1903" s="196">
        <v>0</v>
      </c>
      <c r="I1903" s="196">
        <v>37.47</v>
      </c>
      <c r="J1903" s="220"/>
      <c r="M1903">
        <v>37.47</v>
      </c>
    </row>
    <row r="1904" spans="1:13" ht="25.5" x14ac:dyDescent="0.2">
      <c r="A1904" s="239"/>
      <c r="B1904" s="195"/>
      <c r="C1904" s="195"/>
      <c r="D1904" s="195"/>
      <c r="E1904" s="195" t="s">
        <v>3849</v>
      </c>
      <c r="F1904" s="196">
        <v>0</v>
      </c>
      <c r="G1904" s="195"/>
      <c r="H1904" s="195" t="s">
        <v>3850</v>
      </c>
      <c r="I1904" s="196">
        <v>37.47</v>
      </c>
      <c r="J1904" s="220"/>
      <c r="M1904">
        <v>37.47</v>
      </c>
    </row>
    <row r="1905" spans="1:13" ht="30" customHeight="1" x14ac:dyDescent="0.2">
      <c r="A1905" s="240"/>
      <c r="B1905" s="197"/>
      <c r="C1905" s="197"/>
      <c r="D1905" s="197"/>
      <c r="E1905" s="197"/>
      <c r="F1905" s="197"/>
      <c r="G1905" s="197" t="s">
        <v>3851</v>
      </c>
      <c r="H1905" s="198">
        <v>8.68</v>
      </c>
      <c r="I1905" s="199">
        <v>325.23</v>
      </c>
      <c r="J1905" s="220"/>
      <c r="M1905">
        <v>325.23</v>
      </c>
    </row>
    <row r="1906" spans="1:13" ht="0.95" customHeight="1" x14ac:dyDescent="0.2">
      <c r="A1906" s="237"/>
      <c r="B1906" s="185"/>
      <c r="C1906" s="185"/>
      <c r="D1906" s="185"/>
      <c r="E1906" s="185"/>
      <c r="F1906" s="185"/>
      <c r="G1906" s="185"/>
      <c r="H1906" s="185"/>
      <c r="I1906" s="185"/>
      <c r="J1906" s="220"/>
    </row>
    <row r="1907" spans="1:13" ht="18" customHeight="1" x14ac:dyDescent="0.2">
      <c r="A1907" s="236" t="s">
        <v>529</v>
      </c>
      <c r="B1907" s="183" t="s">
        <v>2</v>
      </c>
      <c r="C1907" s="182" t="s">
        <v>3</v>
      </c>
      <c r="D1907" s="182" t="s">
        <v>4</v>
      </c>
      <c r="E1907" s="419" t="s">
        <v>2100</v>
      </c>
      <c r="F1907" s="419"/>
      <c r="G1907" s="184" t="s">
        <v>5</v>
      </c>
      <c r="H1907" s="183" t="s">
        <v>6</v>
      </c>
      <c r="I1907" s="183" t="s">
        <v>7</v>
      </c>
      <c r="J1907" s="218" t="s">
        <v>8</v>
      </c>
      <c r="K1907" s="229">
        <v>0</v>
      </c>
      <c r="L1907" s="229">
        <f>J1909</f>
        <v>27.78</v>
      </c>
      <c r="M1907" t="s">
        <v>7</v>
      </c>
    </row>
    <row r="1908" spans="1:13" ht="26.1" customHeight="1" x14ac:dyDescent="0.2">
      <c r="A1908" s="237" t="s">
        <v>2125</v>
      </c>
      <c r="B1908" s="186" t="s">
        <v>178</v>
      </c>
      <c r="C1908" s="185" t="s">
        <v>167</v>
      </c>
      <c r="D1908" s="185" t="s">
        <v>362</v>
      </c>
      <c r="E1908" s="425" t="s">
        <v>2106</v>
      </c>
      <c r="F1908" s="425"/>
      <c r="G1908" s="187" t="s">
        <v>180</v>
      </c>
      <c r="H1908" s="188">
        <v>1</v>
      </c>
      <c r="I1908" s="189">
        <f>(M1908*$M$13)</f>
        <v>27.783999999999999</v>
      </c>
      <c r="J1908" s="231">
        <f>TRUNC(I1908*H1908,2)</f>
        <v>27.78</v>
      </c>
      <c r="M1908">
        <v>30.2</v>
      </c>
    </row>
    <row r="1909" spans="1:13" ht="24" customHeight="1" x14ac:dyDescent="0.2">
      <c r="A1909" s="241" t="s">
        <v>2395</v>
      </c>
      <c r="B1909" s="201" t="s">
        <v>2450</v>
      </c>
      <c r="C1909" s="200" t="s">
        <v>5335</v>
      </c>
      <c r="D1909" s="200" t="s">
        <v>2451</v>
      </c>
      <c r="E1909" s="427">
        <v>4.09</v>
      </c>
      <c r="F1909" s="427"/>
      <c r="G1909" s="202" t="s">
        <v>17</v>
      </c>
      <c r="H1909" s="203">
        <v>1</v>
      </c>
      <c r="I1909" s="189">
        <f>(M1909*$M$13)</f>
        <v>27.783999999999999</v>
      </c>
      <c r="J1909" s="219">
        <f>TRUNC(I1909*H1909,2)</f>
        <v>27.78</v>
      </c>
      <c r="M1909">
        <v>30.2</v>
      </c>
    </row>
    <row r="1910" spans="1:13" x14ac:dyDescent="0.2">
      <c r="A1910" s="239"/>
      <c r="B1910" s="195"/>
      <c r="C1910" s="195"/>
      <c r="D1910" s="195"/>
      <c r="E1910" s="195" t="s">
        <v>3847</v>
      </c>
      <c r="F1910" s="196">
        <v>30.2</v>
      </c>
      <c r="G1910" s="195" t="s">
        <v>3848</v>
      </c>
      <c r="H1910" s="196">
        <v>0</v>
      </c>
      <c r="I1910" s="196">
        <v>30.2</v>
      </c>
      <c r="J1910" s="220"/>
      <c r="M1910">
        <v>30.2</v>
      </c>
    </row>
    <row r="1911" spans="1:13" ht="25.5" x14ac:dyDescent="0.2">
      <c r="A1911" s="239"/>
      <c r="B1911" s="195"/>
      <c r="C1911" s="195"/>
      <c r="D1911" s="195"/>
      <c r="E1911" s="195" t="s">
        <v>3849</v>
      </c>
      <c r="F1911" s="196">
        <v>0</v>
      </c>
      <c r="G1911" s="195"/>
      <c r="H1911" s="195" t="s">
        <v>3850</v>
      </c>
      <c r="I1911" s="196">
        <v>30.2</v>
      </c>
      <c r="J1911" s="220"/>
      <c r="M1911">
        <v>30.2</v>
      </c>
    </row>
    <row r="1912" spans="1:13" ht="30" customHeight="1" x14ac:dyDescent="0.2">
      <c r="A1912" s="240"/>
      <c r="B1912" s="197"/>
      <c r="C1912" s="197"/>
      <c r="D1912" s="197"/>
      <c r="E1912" s="197"/>
      <c r="F1912" s="197"/>
      <c r="G1912" s="197" t="s">
        <v>3851</v>
      </c>
      <c r="H1912" s="198">
        <v>33.67</v>
      </c>
      <c r="I1912" s="199">
        <v>1016.83</v>
      </c>
      <c r="J1912" s="220"/>
      <c r="M1912">
        <v>1016.83</v>
      </c>
    </row>
    <row r="1913" spans="1:13" ht="0.95" customHeight="1" x14ac:dyDescent="0.2">
      <c r="A1913" s="237"/>
      <c r="B1913" s="185"/>
      <c r="C1913" s="185"/>
      <c r="D1913" s="185"/>
      <c r="E1913" s="185"/>
      <c r="F1913" s="185"/>
      <c r="G1913" s="185"/>
      <c r="H1913" s="185"/>
      <c r="I1913" s="185"/>
      <c r="J1913" s="220"/>
    </row>
    <row r="1914" spans="1:13" ht="18" customHeight="1" x14ac:dyDescent="0.2">
      <c r="A1914" s="236" t="s">
        <v>530</v>
      </c>
      <c r="B1914" s="183" t="s">
        <v>2</v>
      </c>
      <c r="C1914" s="182" t="s">
        <v>3</v>
      </c>
      <c r="D1914" s="182" t="s">
        <v>4</v>
      </c>
      <c r="E1914" s="419" t="s">
        <v>2100</v>
      </c>
      <c r="F1914" s="419"/>
      <c r="G1914" s="184" t="s">
        <v>5</v>
      </c>
      <c r="H1914" s="183" t="s">
        <v>6</v>
      </c>
      <c r="I1914" s="183" t="s">
        <v>7</v>
      </c>
      <c r="J1914" s="218" t="s">
        <v>8</v>
      </c>
      <c r="K1914" s="229">
        <f>J1916+J1917</f>
        <v>143.41999999999999</v>
      </c>
      <c r="L1914" s="229">
        <v>0</v>
      </c>
      <c r="M1914" t="s">
        <v>7</v>
      </c>
    </row>
    <row r="1915" spans="1:13" ht="26.1" customHeight="1" x14ac:dyDescent="0.2">
      <c r="A1915" s="237" t="s">
        <v>2125</v>
      </c>
      <c r="B1915" s="186" t="s">
        <v>293</v>
      </c>
      <c r="C1915" s="185" t="s">
        <v>15</v>
      </c>
      <c r="D1915" s="185" t="s">
        <v>294</v>
      </c>
      <c r="E1915" s="425">
        <v>2</v>
      </c>
      <c r="F1915" s="425"/>
      <c r="G1915" s="187" t="s">
        <v>50</v>
      </c>
      <c r="H1915" s="188">
        <v>1</v>
      </c>
      <c r="I1915" s="189">
        <f>(M1915*$M$13)</f>
        <v>143.4188</v>
      </c>
      <c r="J1915" s="231">
        <f>TRUNC(I1915*H1915,2)</f>
        <v>143.41</v>
      </c>
      <c r="M1915">
        <v>155.88999999999999</v>
      </c>
    </row>
    <row r="1916" spans="1:13" ht="24" customHeight="1" x14ac:dyDescent="0.2">
      <c r="A1916" s="238" t="s">
        <v>2126</v>
      </c>
      <c r="B1916" s="191" t="s">
        <v>2152</v>
      </c>
      <c r="C1916" s="190" t="s">
        <v>15</v>
      </c>
      <c r="D1916" s="190" t="s">
        <v>2153</v>
      </c>
      <c r="E1916" s="426" t="s">
        <v>2129</v>
      </c>
      <c r="F1916" s="426"/>
      <c r="G1916" s="192" t="s">
        <v>39</v>
      </c>
      <c r="H1916" s="193">
        <v>1.04</v>
      </c>
      <c r="I1916" s="189">
        <f>(M1916*$M$13)</f>
        <v>19.136000000000003</v>
      </c>
      <c r="J1916" s="219">
        <f>TRUNC(I1916*H1916,2)</f>
        <v>19.899999999999999</v>
      </c>
      <c r="M1916">
        <v>20.8</v>
      </c>
    </row>
    <row r="1917" spans="1:13" ht="24" customHeight="1" x14ac:dyDescent="0.2">
      <c r="A1917" s="238" t="s">
        <v>2126</v>
      </c>
      <c r="B1917" s="191" t="s">
        <v>2156</v>
      </c>
      <c r="C1917" s="190" t="s">
        <v>15</v>
      </c>
      <c r="D1917" s="190" t="s">
        <v>2157</v>
      </c>
      <c r="E1917" s="426" t="s">
        <v>2129</v>
      </c>
      <c r="F1917" s="426"/>
      <c r="G1917" s="192" t="s">
        <v>39</v>
      </c>
      <c r="H1917" s="193">
        <v>10.4</v>
      </c>
      <c r="I1917" s="189">
        <f>(M1917*$M$13)</f>
        <v>11.8772</v>
      </c>
      <c r="J1917" s="219">
        <f>TRUNC(I1917*H1917,2)</f>
        <v>123.52</v>
      </c>
      <c r="M1917">
        <v>12.91</v>
      </c>
    </row>
    <row r="1918" spans="1:13" x14ac:dyDescent="0.2">
      <c r="A1918" s="239"/>
      <c r="B1918" s="195"/>
      <c r="C1918" s="195"/>
      <c r="D1918" s="195"/>
      <c r="E1918" s="195" t="s">
        <v>3847</v>
      </c>
      <c r="F1918" s="196">
        <v>155.88999999999999</v>
      </c>
      <c r="G1918" s="195" t="s">
        <v>3848</v>
      </c>
      <c r="H1918" s="196">
        <v>0</v>
      </c>
      <c r="I1918" s="196">
        <v>155.88999999999999</v>
      </c>
      <c r="J1918" s="220"/>
      <c r="M1918">
        <v>155.88999999999999</v>
      </c>
    </row>
    <row r="1919" spans="1:13" ht="25.5" x14ac:dyDescent="0.2">
      <c r="A1919" s="239"/>
      <c r="B1919" s="195"/>
      <c r="C1919" s="195"/>
      <c r="D1919" s="195"/>
      <c r="E1919" s="195" t="s">
        <v>3849</v>
      </c>
      <c r="F1919" s="196">
        <v>0</v>
      </c>
      <c r="G1919" s="195"/>
      <c r="H1919" s="195" t="s">
        <v>3850</v>
      </c>
      <c r="I1919" s="196">
        <v>155.88999999999999</v>
      </c>
      <c r="J1919" s="220"/>
      <c r="M1919">
        <v>155.88999999999999</v>
      </c>
    </row>
    <row r="1920" spans="1:13" ht="30" customHeight="1" x14ac:dyDescent="0.2">
      <c r="A1920" s="240"/>
      <c r="B1920" s="197"/>
      <c r="C1920" s="197"/>
      <c r="D1920" s="197"/>
      <c r="E1920" s="197"/>
      <c r="F1920" s="197"/>
      <c r="G1920" s="197" t="s">
        <v>3851</v>
      </c>
      <c r="H1920" s="198">
        <v>6.05</v>
      </c>
      <c r="I1920" s="199">
        <v>943.13</v>
      </c>
      <c r="J1920" s="220"/>
      <c r="M1920">
        <v>943.13</v>
      </c>
    </row>
    <row r="1921" spans="1:13" ht="0.95" customHeight="1" x14ac:dyDescent="0.2">
      <c r="A1921" s="237"/>
      <c r="B1921" s="185"/>
      <c r="C1921" s="185"/>
      <c r="D1921" s="185"/>
      <c r="E1921" s="185"/>
      <c r="F1921" s="185"/>
      <c r="G1921" s="185"/>
      <c r="H1921" s="185"/>
      <c r="I1921" s="185"/>
      <c r="J1921" s="220"/>
    </row>
    <row r="1922" spans="1:13" ht="24" customHeight="1" x14ac:dyDescent="0.2">
      <c r="A1922" s="242" t="s">
        <v>531</v>
      </c>
      <c r="B1922" s="24"/>
      <c r="C1922" s="24"/>
      <c r="D1922" s="23" t="s">
        <v>532</v>
      </c>
      <c r="E1922" s="24"/>
      <c r="F1922" s="428"/>
      <c r="G1922" s="428"/>
      <c r="H1922" s="24"/>
      <c r="I1922" s="24"/>
      <c r="J1922" s="210"/>
    </row>
    <row r="1923" spans="1:13" ht="24" customHeight="1" x14ac:dyDescent="0.2">
      <c r="A1923" s="243" t="s">
        <v>533</v>
      </c>
      <c r="B1923" s="28"/>
      <c r="C1923" s="28"/>
      <c r="D1923" s="27" t="s">
        <v>534</v>
      </c>
      <c r="E1923" s="28"/>
      <c r="F1923" s="429"/>
      <c r="G1923" s="429"/>
      <c r="H1923" s="28"/>
      <c r="I1923" s="28"/>
      <c r="J1923" s="211"/>
    </row>
    <row r="1924" spans="1:13" ht="18" customHeight="1" x14ac:dyDescent="0.2">
      <c r="A1924" s="236" t="s">
        <v>535</v>
      </c>
      <c r="B1924" s="183" t="s">
        <v>2</v>
      </c>
      <c r="C1924" s="182" t="s">
        <v>3</v>
      </c>
      <c r="D1924" s="182" t="s">
        <v>4</v>
      </c>
      <c r="E1924" s="419" t="s">
        <v>2100</v>
      </c>
      <c r="F1924" s="419"/>
      <c r="G1924" s="184" t="s">
        <v>5</v>
      </c>
      <c r="H1924" s="183" t="s">
        <v>6</v>
      </c>
      <c r="I1924" s="183" t="s">
        <v>7</v>
      </c>
      <c r="J1924" s="218" t="s">
        <v>8</v>
      </c>
      <c r="K1924" s="229">
        <f>J1926+J1927</f>
        <v>2.75</v>
      </c>
      <c r="L1924" s="229">
        <v>0</v>
      </c>
      <c r="M1924" t="s">
        <v>7</v>
      </c>
    </row>
    <row r="1925" spans="1:13" ht="26.1" customHeight="1" x14ac:dyDescent="0.2">
      <c r="A1925" s="237" t="s">
        <v>2125</v>
      </c>
      <c r="B1925" s="186" t="s">
        <v>313</v>
      </c>
      <c r="C1925" s="185" t="s">
        <v>15</v>
      </c>
      <c r="D1925" s="185" t="s">
        <v>438</v>
      </c>
      <c r="E1925" s="425">
        <v>2</v>
      </c>
      <c r="F1925" s="425"/>
      <c r="G1925" s="187" t="s">
        <v>17</v>
      </c>
      <c r="H1925" s="188">
        <v>1</v>
      </c>
      <c r="I1925" s="189">
        <f>(M1925*$M$13)</f>
        <v>2.7508000000000004</v>
      </c>
      <c r="J1925" s="231">
        <f>TRUNC(I1925*H1925,2)</f>
        <v>2.75</v>
      </c>
      <c r="M1925">
        <v>2.99</v>
      </c>
    </row>
    <row r="1926" spans="1:13" ht="24" customHeight="1" x14ac:dyDescent="0.2">
      <c r="A1926" s="238" t="s">
        <v>2126</v>
      </c>
      <c r="B1926" s="191" t="s">
        <v>2152</v>
      </c>
      <c r="C1926" s="190" t="s">
        <v>15</v>
      </c>
      <c r="D1926" s="190" t="s">
        <v>2153</v>
      </c>
      <c r="E1926" s="426" t="s">
        <v>2129</v>
      </c>
      <c r="F1926" s="426"/>
      <c r="G1926" s="192" t="s">
        <v>39</v>
      </c>
      <c r="H1926" s="193">
        <v>0.02</v>
      </c>
      <c r="I1926" s="189">
        <f>(M1926*$M$13)</f>
        <v>19.136000000000003</v>
      </c>
      <c r="J1926" s="219">
        <f>TRUNC(I1926*H1926,2)</f>
        <v>0.38</v>
      </c>
      <c r="M1926">
        <v>20.8</v>
      </c>
    </row>
    <row r="1927" spans="1:13" ht="24" customHeight="1" x14ac:dyDescent="0.2">
      <c r="A1927" s="238" t="s">
        <v>2126</v>
      </c>
      <c r="B1927" s="191" t="s">
        <v>2156</v>
      </c>
      <c r="C1927" s="190" t="s">
        <v>15</v>
      </c>
      <c r="D1927" s="190" t="s">
        <v>2157</v>
      </c>
      <c r="E1927" s="426" t="s">
        <v>2129</v>
      </c>
      <c r="F1927" s="426"/>
      <c r="G1927" s="192" t="s">
        <v>39</v>
      </c>
      <c r="H1927" s="193">
        <v>0.2</v>
      </c>
      <c r="I1927" s="189">
        <f>(M1927*$M$13)</f>
        <v>11.8772</v>
      </c>
      <c r="J1927" s="219">
        <f>TRUNC(I1927*H1927,2)</f>
        <v>2.37</v>
      </c>
      <c r="M1927">
        <v>12.91</v>
      </c>
    </row>
    <row r="1928" spans="1:13" x14ac:dyDescent="0.2">
      <c r="A1928" s="239"/>
      <c r="B1928" s="195"/>
      <c r="C1928" s="195"/>
      <c r="D1928" s="195"/>
      <c r="E1928" s="195" t="s">
        <v>3847</v>
      </c>
      <c r="F1928" s="196">
        <v>2.99</v>
      </c>
      <c r="G1928" s="195" t="s">
        <v>3848</v>
      </c>
      <c r="H1928" s="196">
        <v>0</v>
      </c>
      <c r="I1928" s="196">
        <v>2.99</v>
      </c>
      <c r="J1928" s="220"/>
      <c r="M1928">
        <v>2.99</v>
      </c>
    </row>
    <row r="1929" spans="1:13" ht="25.5" x14ac:dyDescent="0.2">
      <c r="A1929" s="239"/>
      <c r="B1929" s="195"/>
      <c r="C1929" s="195"/>
      <c r="D1929" s="195"/>
      <c r="E1929" s="195" t="s">
        <v>3849</v>
      </c>
      <c r="F1929" s="196">
        <v>0</v>
      </c>
      <c r="G1929" s="195"/>
      <c r="H1929" s="195" t="s">
        <v>3850</v>
      </c>
      <c r="I1929" s="196">
        <v>2.99</v>
      </c>
      <c r="J1929" s="220"/>
      <c r="M1929">
        <v>2.99</v>
      </c>
    </row>
    <row r="1930" spans="1:13" ht="30" customHeight="1" x14ac:dyDescent="0.2">
      <c r="A1930" s="240"/>
      <c r="B1930" s="197"/>
      <c r="C1930" s="197"/>
      <c r="D1930" s="197"/>
      <c r="E1930" s="197"/>
      <c r="F1930" s="197"/>
      <c r="G1930" s="197" t="s">
        <v>3851</v>
      </c>
      <c r="H1930" s="198">
        <v>69.040000000000006</v>
      </c>
      <c r="I1930" s="199">
        <v>206.42</v>
      </c>
      <c r="J1930" s="220"/>
      <c r="M1930">
        <v>206.42</v>
      </c>
    </row>
    <row r="1931" spans="1:13" ht="0.95" customHeight="1" x14ac:dyDescent="0.2">
      <c r="A1931" s="237"/>
      <c r="B1931" s="185"/>
      <c r="C1931" s="185"/>
      <c r="D1931" s="185"/>
      <c r="E1931" s="185"/>
      <c r="F1931" s="185"/>
      <c r="G1931" s="185"/>
      <c r="H1931" s="185"/>
      <c r="I1931" s="185"/>
      <c r="J1931" s="220"/>
    </row>
    <row r="1932" spans="1:13" ht="18" customHeight="1" x14ac:dyDescent="0.2">
      <c r="A1932" s="236" t="s">
        <v>536</v>
      </c>
      <c r="B1932" s="183" t="s">
        <v>2</v>
      </c>
      <c r="C1932" s="182" t="s">
        <v>3</v>
      </c>
      <c r="D1932" s="182" t="s">
        <v>4</v>
      </c>
      <c r="E1932" s="419" t="s">
        <v>2100</v>
      </c>
      <c r="F1932" s="419"/>
      <c r="G1932" s="184" t="s">
        <v>5</v>
      </c>
      <c r="H1932" s="183" t="s">
        <v>6</v>
      </c>
      <c r="I1932" s="183" t="s">
        <v>7</v>
      </c>
      <c r="J1932" s="218" t="s">
        <v>8</v>
      </c>
      <c r="K1932" s="229">
        <v>0</v>
      </c>
      <c r="L1932" s="229">
        <f>J1934</f>
        <v>30.22</v>
      </c>
      <c r="M1932" t="s">
        <v>7</v>
      </c>
    </row>
    <row r="1933" spans="1:13" ht="24" customHeight="1" x14ac:dyDescent="0.2">
      <c r="A1933" s="237" t="s">
        <v>2125</v>
      </c>
      <c r="B1933" s="186" t="s">
        <v>537</v>
      </c>
      <c r="C1933" s="185" t="s">
        <v>167</v>
      </c>
      <c r="D1933" s="185" t="s">
        <v>538</v>
      </c>
      <c r="E1933" s="425" t="s">
        <v>2117</v>
      </c>
      <c r="F1933" s="425"/>
      <c r="G1933" s="187" t="s">
        <v>180</v>
      </c>
      <c r="H1933" s="188">
        <v>1</v>
      </c>
      <c r="I1933" s="189">
        <f>(M1933*$M$13)</f>
        <v>30.222000000000001</v>
      </c>
      <c r="J1933" s="231">
        <f>TRUNC(I1933*H1933,2)</f>
        <v>30.22</v>
      </c>
      <c r="M1933">
        <v>32.85</v>
      </c>
    </row>
    <row r="1934" spans="1:13" ht="24" customHeight="1" x14ac:dyDescent="0.2">
      <c r="A1934" s="241" t="s">
        <v>2395</v>
      </c>
      <c r="B1934" s="201" t="s">
        <v>2531</v>
      </c>
      <c r="C1934" s="200" t="s">
        <v>2532</v>
      </c>
      <c r="D1934" s="200" t="s">
        <v>538</v>
      </c>
      <c r="E1934" s="427" t="s">
        <v>134</v>
      </c>
      <c r="F1934" s="427"/>
      <c r="G1934" s="202" t="s">
        <v>17</v>
      </c>
      <c r="H1934" s="203">
        <v>1</v>
      </c>
      <c r="I1934" s="189">
        <f>(M1934*$M$13)</f>
        <v>30.222000000000001</v>
      </c>
      <c r="J1934" s="219">
        <f>TRUNC(I1934*H1934,2)</f>
        <v>30.22</v>
      </c>
      <c r="M1934">
        <v>32.85</v>
      </c>
    </row>
    <row r="1935" spans="1:13" x14ac:dyDescent="0.2">
      <c r="A1935" s="239"/>
      <c r="B1935" s="195"/>
      <c r="C1935" s="195"/>
      <c r="D1935" s="195"/>
      <c r="E1935" s="195" t="s">
        <v>3847</v>
      </c>
      <c r="F1935" s="196">
        <v>32.85</v>
      </c>
      <c r="G1935" s="195" t="s">
        <v>3848</v>
      </c>
      <c r="H1935" s="196">
        <v>0</v>
      </c>
      <c r="I1935" s="196">
        <v>32.85</v>
      </c>
      <c r="J1935" s="220"/>
      <c r="M1935">
        <v>32.85</v>
      </c>
    </row>
    <row r="1936" spans="1:13" ht="25.5" x14ac:dyDescent="0.2">
      <c r="A1936" s="239"/>
      <c r="B1936" s="195"/>
      <c r="C1936" s="195"/>
      <c r="D1936" s="195"/>
      <c r="E1936" s="195" t="s">
        <v>3849</v>
      </c>
      <c r="F1936" s="196">
        <v>0</v>
      </c>
      <c r="G1936" s="195"/>
      <c r="H1936" s="195" t="s">
        <v>3850</v>
      </c>
      <c r="I1936" s="196">
        <v>32.85</v>
      </c>
      <c r="J1936" s="220"/>
      <c r="M1936">
        <v>32.85</v>
      </c>
    </row>
    <row r="1937" spans="1:13" ht="30" customHeight="1" x14ac:dyDescent="0.2">
      <c r="A1937" s="240"/>
      <c r="B1937" s="197"/>
      <c r="C1937" s="197"/>
      <c r="D1937" s="197"/>
      <c r="E1937" s="197"/>
      <c r="F1937" s="197"/>
      <c r="G1937" s="197" t="s">
        <v>3851</v>
      </c>
      <c r="H1937" s="198">
        <v>69.040000000000006</v>
      </c>
      <c r="I1937" s="199">
        <v>2267.96</v>
      </c>
      <c r="J1937" s="220"/>
      <c r="M1937">
        <v>2267.96</v>
      </c>
    </row>
    <row r="1938" spans="1:13" ht="0.95" customHeight="1" x14ac:dyDescent="0.2">
      <c r="A1938" s="237"/>
      <c r="B1938" s="185"/>
      <c r="C1938" s="185"/>
      <c r="D1938" s="185"/>
      <c r="E1938" s="185"/>
      <c r="F1938" s="185"/>
      <c r="G1938" s="185"/>
      <c r="H1938" s="185"/>
      <c r="I1938" s="185"/>
      <c r="J1938" s="220"/>
    </row>
    <row r="1939" spans="1:13" ht="18" customHeight="1" x14ac:dyDescent="0.2">
      <c r="A1939" s="236" t="s">
        <v>539</v>
      </c>
      <c r="B1939" s="183" t="s">
        <v>2</v>
      </c>
      <c r="C1939" s="182" t="s">
        <v>3</v>
      </c>
      <c r="D1939" s="182" t="s">
        <v>4</v>
      </c>
      <c r="E1939" s="419" t="s">
        <v>2100</v>
      </c>
      <c r="F1939" s="419"/>
      <c r="G1939" s="184" t="s">
        <v>5</v>
      </c>
      <c r="H1939" s="183" t="s">
        <v>6</v>
      </c>
      <c r="I1939" s="183" t="s">
        <v>7</v>
      </c>
      <c r="J1939" s="218" t="s">
        <v>8</v>
      </c>
      <c r="K1939" s="229">
        <f>J1941+J1942</f>
        <v>12.540000000000001</v>
      </c>
      <c r="L1939" s="229">
        <v>0</v>
      </c>
      <c r="M1939" t="s">
        <v>7</v>
      </c>
    </row>
    <row r="1940" spans="1:13" ht="26.1" customHeight="1" x14ac:dyDescent="0.2">
      <c r="A1940" s="237" t="s">
        <v>2125</v>
      </c>
      <c r="B1940" s="186" t="s">
        <v>540</v>
      </c>
      <c r="C1940" s="185" t="s">
        <v>15</v>
      </c>
      <c r="D1940" s="185" t="s">
        <v>541</v>
      </c>
      <c r="E1940" s="425">
        <v>2</v>
      </c>
      <c r="F1940" s="425"/>
      <c r="G1940" s="187" t="s">
        <v>17</v>
      </c>
      <c r="H1940" s="188">
        <v>1</v>
      </c>
      <c r="I1940" s="189">
        <f>(M1940*$M$13)</f>
        <v>12.539600000000002</v>
      </c>
      <c r="J1940" s="231">
        <f>TRUNC(I1940*H1940,2)</f>
        <v>12.53</v>
      </c>
      <c r="M1940">
        <v>13.63</v>
      </c>
    </row>
    <row r="1941" spans="1:13" ht="24" customHeight="1" x14ac:dyDescent="0.2">
      <c r="A1941" s="238" t="s">
        <v>2126</v>
      </c>
      <c r="B1941" s="191" t="s">
        <v>2152</v>
      </c>
      <c r="C1941" s="190" t="s">
        <v>15</v>
      </c>
      <c r="D1941" s="190" t="s">
        <v>2153</v>
      </c>
      <c r="E1941" s="426" t="s">
        <v>2129</v>
      </c>
      <c r="F1941" s="426"/>
      <c r="G1941" s="192" t="s">
        <v>39</v>
      </c>
      <c r="H1941" s="193">
        <v>9.0999999999999998E-2</v>
      </c>
      <c r="I1941" s="189">
        <f>(M1941*$M$13)</f>
        <v>19.136000000000003</v>
      </c>
      <c r="J1941" s="219">
        <f>TRUNC(I1941*H1941,2)</f>
        <v>1.74</v>
      </c>
      <c r="M1941">
        <v>20.8</v>
      </c>
    </row>
    <row r="1942" spans="1:13" ht="24" customHeight="1" x14ac:dyDescent="0.2">
      <c r="A1942" s="238" t="s">
        <v>2126</v>
      </c>
      <c r="B1942" s="191" t="s">
        <v>2156</v>
      </c>
      <c r="C1942" s="190" t="s">
        <v>15</v>
      </c>
      <c r="D1942" s="190" t="s">
        <v>2157</v>
      </c>
      <c r="E1942" s="426" t="s">
        <v>2129</v>
      </c>
      <c r="F1942" s="426"/>
      <c r="G1942" s="192" t="s">
        <v>39</v>
      </c>
      <c r="H1942" s="193">
        <v>0.91</v>
      </c>
      <c r="I1942" s="189">
        <f>(M1942*$M$13)</f>
        <v>11.8772</v>
      </c>
      <c r="J1942" s="219">
        <f>TRUNC(I1942*H1942,2)</f>
        <v>10.8</v>
      </c>
      <c r="M1942">
        <v>12.91</v>
      </c>
    </row>
    <row r="1943" spans="1:13" x14ac:dyDescent="0.2">
      <c r="A1943" s="239"/>
      <c r="B1943" s="195"/>
      <c r="C1943" s="195"/>
      <c r="D1943" s="195"/>
      <c r="E1943" s="195" t="s">
        <v>3847</v>
      </c>
      <c r="F1943" s="196">
        <v>13.63</v>
      </c>
      <c r="G1943" s="195" t="s">
        <v>3848</v>
      </c>
      <c r="H1943" s="196">
        <v>0</v>
      </c>
      <c r="I1943" s="196">
        <v>13.63</v>
      </c>
      <c r="J1943" s="220"/>
      <c r="M1943">
        <v>13.63</v>
      </c>
    </row>
    <row r="1944" spans="1:13" ht="25.5" x14ac:dyDescent="0.2">
      <c r="A1944" s="239"/>
      <c r="B1944" s="195"/>
      <c r="C1944" s="195"/>
      <c r="D1944" s="195"/>
      <c r="E1944" s="195" t="s">
        <v>3849</v>
      </c>
      <c r="F1944" s="196">
        <v>0</v>
      </c>
      <c r="G1944" s="195"/>
      <c r="H1944" s="195" t="s">
        <v>3850</v>
      </c>
      <c r="I1944" s="196">
        <v>13.63</v>
      </c>
      <c r="J1944" s="220"/>
      <c r="M1944">
        <v>13.63</v>
      </c>
    </row>
    <row r="1945" spans="1:13" ht="30" customHeight="1" x14ac:dyDescent="0.2">
      <c r="A1945" s="240"/>
      <c r="B1945" s="197"/>
      <c r="C1945" s="197"/>
      <c r="D1945" s="197"/>
      <c r="E1945" s="197"/>
      <c r="F1945" s="197"/>
      <c r="G1945" s="197" t="s">
        <v>3851</v>
      </c>
      <c r="H1945" s="198">
        <v>69.040000000000006</v>
      </c>
      <c r="I1945" s="199">
        <v>941.01</v>
      </c>
      <c r="J1945" s="220"/>
      <c r="M1945">
        <v>941.01</v>
      </c>
    </row>
    <row r="1946" spans="1:13" ht="0.95" customHeight="1" x14ac:dyDescent="0.2">
      <c r="A1946" s="237"/>
      <c r="B1946" s="185"/>
      <c r="C1946" s="185"/>
      <c r="D1946" s="185"/>
      <c r="E1946" s="185"/>
      <c r="F1946" s="185"/>
      <c r="G1946" s="185"/>
      <c r="H1946" s="185"/>
      <c r="I1946" s="185"/>
      <c r="J1946" s="220"/>
    </row>
    <row r="1947" spans="1:13" ht="24" customHeight="1" x14ac:dyDescent="0.2">
      <c r="A1947" s="243" t="s">
        <v>542</v>
      </c>
      <c r="B1947" s="28"/>
      <c r="C1947" s="28"/>
      <c r="D1947" s="27" t="s">
        <v>543</v>
      </c>
      <c r="E1947" s="28"/>
      <c r="F1947" s="429"/>
      <c r="G1947" s="429"/>
      <c r="H1947" s="28"/>
      <c r="I1947" s="28"/>
      <c r="J1947" s="211"/>
    </row>
    <row r="1948" spans="1:13" ht="18" customHeight="1" x14ac:dyDescent="0.2">
      <c r="A1948" s="236" t="s">
        <v>544</v>
      </c>
      <c r="B1948" s="183" t="s">
        <v>2</v>
      </c>
      <c r="C1948" s="182" t="s">
        <v>3</v>
      </c>
      <c r="D1948" s="182" t="s">
        <v>4</v>
      </c>
      <c r="E1948" s="419" t="s">
        <v>2100</v>
      </c>
      <c r="F1948" s="419"/>
      <c r="G1948" s="184" t="s">
        <v>5</v>
      </c>
      <c r="H1948" s="183" t="s">
        <v>6</v>
      </c>
      <c r="I1948" s="183" t="s">
        <v>7</v>
      </c>
      <c r="J1948" s="218" t="s">
        <v>8</v>
      </c>
      <c r="K1948" s="229">
        <f>J1950+J1951+J1952+J1953</f>
        <v>203.70999999999998</v>
      </c>
      <c r="L1948" s="229">
        <f>J1954</f>
        <v>20.58</v>
      </c>
      <c r="M1948" t="s">
        <v>7</v>
      </c>
    </row>
    <row r="1949" spans="1:13" ht="39" customHeight="1" x14ac:dyDescent="0.2">
      <c r="A1949" s="237" t="s">
        <v>2125</v>
      </c>
      <c r="B1949" s="186" t="s">
        <v>486</v>
      </c>
      <c r="C1949" s="185" t="s">
        <v>26</v>
      </c>
      <c r="D1949" s="185" t="s">
        <v>487</v>
      </c>
      <c r="E1949" s="425" t="s">
        <v>2120</v>
      </c>
      <c r="F1949" s="425"/>
      <c r="G1949" s="187" t="s">
        <v>50</v>
      </c>
      <c r="H1949" s="188">
        <v>1</v>
      </c>
      <c r="I1949" s="189">
        <f t="shared" ref="I1949:I1954" si="30">(M1949*$M$13)</f>
        <v>224.2868</v>
      </c>
      <c r="J1949" s="231">
        <f t="shared" ref="J1949:J1954" si="31">TRUNC(I1949*H1949,2)</f>
        <v>224.28</v>
      </c>
      <c r="M1949">
        <v>243.79</v>
      </c>
    </row>
    <row r="1950" spans="1:13" ht="26.1" customHeight="1" x14ac:dyDescent="0.2">
      <c r="A1950" s="241" t="s">
        <v>2395</v>
      </c>
      <c r="B1950" s="201" t="s">
        <v>2493</v>
      </c>
      <c r="C1950" s="200" t="s">
        <v>26</v>
      </c>
      <c r="D1950" s="200" t="s">
        <v>2494</v>
      </c>
      <c r="E1950" s="427" t="s">
        <v>2398</v>
      </c>
      <c r="F1950" s="427"/>
      <c r="G1950" s="202" t="s">
        <v>2399</v>
      </c>
      <c r="H1950" s="203">
        <v>3.2467999999999999</v>
      </c>
      <c r="I1950" s="189">
        <f t="shared" si="30"/>
        <v>17.847999999999999</v>
      </c>
      <c r="J1950" s="219">
        <f t="shared" si="31"/>
        <v>57.94</v>
      </c>
      <c r="M1950">
        <v>19.399999999999999</v>
      </c>
    </row>
    <row r="1951" spans="1:13" ht="26.1" customHeight="1" x14ac:dyDescent="0.2">
      <c r="A1951" s="241" t="s">
        <v>2395</v>
      </c>
      <c r="B1951" s="201" t="s">
        <v>2491</v>
      </c>
      <c r="C1951" s="200" t="s">
        <v>26</v>
      </c>
      <c r="D1951" s="200" t="s">
        <v>2492</v>
      </c>
      <c r="E1951" s="427" t="s">
        <v>2398</v>
      </c>
      <c r="F1951" s="427"/>
      <c r="G1951" s="202" t="s">
        <v>2402</v>
      </c>
      <c r="H1951" s="203">
        <v>0.92020000000000002</v>
      </c>
      <c r="I1951" s="189">
        <f t="shared" si="30"/>
        <v>16.293200000000002</v>
      </c>
      <c r="J1951" s="219">
        <f t="shared" si="31"/>
        <v>14.99</v>
      </c>
      <c r="M1951">
        <v>17.71</v>
      </c>
    </row>
    <row r="1952" spans="1:13" ht="24" customHeight="1" x14ac:dyDescent="0.2">
      <c r="A1952" s="241" t="s">
        <v>2395</v>
      </c>
      <c r="B1952" s="201" t="s">
        <v>2452</v>
      </c>
      <c r="C1952" s="200" t="s">
        <v>26</v>
      </c>
      <c r="D1952" s="200" t="s">
        <v>2453</v>
      </c>
      <c r="E1952" s="427" t="s">
        <v>2123</v>
      </c>
      <c r="F1952" s="427"/>
      <c r="G1952" s="202" t="s">
        <v>32</v>
      </c>
      <c r="H1952" s="203">
        <v>0.63660000000000005</v>
      </c>
      <c r="I1952" s="189">
        <f t="shared" si="30"/>
        <v>25.005600000000001</v>
      </c>
      <c r="J1952" s="219">
        <f t="shared" si="31"/>
        <v>15.91</v>
      </c>
      <c r="M1952">
        <v>27.18</v>
      </c>
    </row>
    <row r="1953" spans="1:13" ht="24" customHeight="1" x14ac:dyDescent="0.2">
      <c r="A1953" s="241" t="s">
        <v>2395</v>
      </c>
      <c r="B1953" s="201" t="s">
        <v>2446</v>
      </c>
      <c r="C1953" s="200" t="s">
        <v>26</v>
      </c>
      <c r="D1953" s="200" t="s">
        <v>2447</v>
      </c>
      <c r="E1953" s="427" t="s">
        <v>2123</v>
      </c>
      <c r="F1953" s="427"/>
      <c r="G1953" s="202" t="s">
        <v>32</v>
      </c>
      <c r="H1953" s="203">
        <v>6.5785</v>
      </c>
      <c r="I1953" s="189">
        <f t="shared" si="30"/>
        <v>17.461600000000001</v>
      </c>
      <c r="J1953" s="219">
        <f t="shared" si="31"/>
        <v>114.87</v>
      </c>
      <c r="M1953">
        <v>18.98</v>
      </c>
    </row>
    <row r="1954" spans="1:13" ht="26.1" customHeight="1" x14ac:dyDescent="0.2">
      <c r="A1954" s="238" t="s">
        <v>2126</v>
      </c>
      <c r="B1954" s="191" t="s">
        <v>2475</v>
      </c>
      <c r="C1954" s="190" t="s">
        <v>26</v>
      </c>
      <c r="D1954" s="190" t="s">
        <v>2476</v>
      </c>
      <c r="E1954" s="426" t="s">
        <v>2119</v>
      </c>
      <c r="F1954" s="426"/>
      <c r="G1954" s="192" t="s">
        <v>2413</v>
      </c>
      <c r="H1954" s="193">
        <v>0.28349999999999997</v>
      </c>
      <c r="I1954" s="189">
        <f t="shared" si="30"/>
        <v>72.615600000000015</v>
      </c>
      <c r="J1954" s="219">
        <f t="shared" si="31"/>
        <v>20.58</v>
      </c>
      <c r="M1954">
        <v>78.930000000000007</v>
      </c>
    </row>
    <row r="1955" spans="1:13" x14ac:dyDescent="0.2">
      <c r="A1955" s="239"/>
      <c r="B1955" s="195"/>
      <c r="C1955" s="195"/>
      <c r="D1955" s="195"/>
      <c r="E1955" s="195" t="s">
        <v>3847</v>
      </c>
      <c r="F1955" s="196">
        <v>146.92999999999998</v>
      </c>
      <c r="G1955" s="195" t="s">
        <v>3848</v>
      </c>
      <c r="H1955" s="196">
        <v>0</v>
      </c>
      <c r="I1955" s="196">
        <v>146.92999999999998</v>
      </c>
      <c r="J1955" s="220"/>
      <c r="M1955">
        <v>146.92999999999998</v>
      </c>
    </row>
    <row r="1956" spans="1:13" ht="25.5" x14ac:dyDescent="0.2">
      <c r="A1956" s="239"/>
      <c r="B1956" s="195"/>
      <c r="C1956" s="195"/>
      <c r="D1956" s="195"/>
      <c r="E1956" s="195" t="s">
        <v>3849</v>
      </c>
      <c r="F1956" s="196">
        <v>0</v>
      </c>
      <c r="G1956" s="195"/>
      <c r="H1956" s="195" t="s">
        <v>3850</v>
      </c>
      <c r="I1956" s="196">
        <v>243.79</v>
      </c>
      <c r="J1956" s="220"/>
      <c r="M1956">
        <v>243.79</v>
      </c>
    </row>
    <row r="1957" spans="1:13" ht="30" customHeight="1" x14ac:dyDescent="0.2">
      <c r="A1957" s="240"/>
      <c r="B1957" s="197"/>
      <c r="C1957" s="197"/>
      <c r="D1957" s="197"/>
      <c r="E1957" s="197"/>
      <c r="F1957" s="197"/>
      <c r="G1957" s="197" t="s">
        <v>3851</v>
      </c>
      <c r="H1957" s="198">
        <v>7.2</v>
      </c>
      <c r="I1957" s="199">
        <v>1755.28</v>
      </c>
      <c r="J1957" s="220"/>
      <c r="M1957">
        <v>1755.28</v>
      </c>
    </row>
    <row r="1958" spans="1:13" ht="0.95" customHeight="1" x14ac:dyDescent="0.2">
      <c r="A1958" s="237"/>
      <c r="B1958" s="185"/>
      <c r="C1958" s="185"/>
      <c r="D1958" s="185"/>
      <c r="E1958" s="185"/>
      <c r="F1958" s="185"/>
      <c r="G1958" s="185"/>
      <c r="H1958" s="185"/>
      <c r="I1958" s="185"/>
      <c r="J1958" s="220"/>
    </row>
    <row r="1959" spans="1:13" ht="18" customHeight="1" x14ac:dyDescent="0.2">
      <c r="A1959" s="236" t="s">
        <v>545</v>
      </c>
      <c r="B1959" s="183" t="s">
        <v>2</v>
      </c>
      <c r="C1959" s="182" t="s">
        <v>3</v>
      </c>
      <c r="D1959" s="182" t="s">
        <v>4</v>
      </c>
      <c r="E1959" s="419" t="s">
        <v>2100</v>
      </c>
      <c r="F1959" s="419"/>
      <c r="G1959" s="184" t="s">
        <v>5</v>
      </c>
      <c r="H1959" s="183" t="s">
        <v>6</v>
      </c>
      <c r="I1959" s="183" t="s">
        <v>7</v>
      </c>
      <c r="J1959" s="218" t="s">
        <v>8</v>
      </c>
      <c r="K1959" s="229">
        <f>J1961+J1962</f>
        <v>12.540000000000001</v>
      </c>
      <c r="L1959" s="229">
        <v>0</v>
      </c>
      <c r="M1959" t="s">
        <v>7</v>
      </c>
    </row>
    <row r="1960" spans="1:13" ht="26.1" customHeight="1" x14ac:dyDescent="0.2">
      <c r="A1960" s="237" t="s">
        <v>2125</v>
      </c>
      <c r="B1960" s="186" t="s">
        <v>540</v>
      </c>
      <c r="C1960" s="185" t="s">
        <v>15</v>
      </c>
      <c r="D1960" s="185" t="s">
        <v>541</v>
      </c>
      <c r="E1960" s="425">
        <v>2</v>
      </c>
      <c r="F1960" s="425"/>
      <c r="G1960" s="187" t="s">
        <v>17</v>
      </c>
      <c r="H1960" s="188">
        <v>1</v>
      </c>
      <c r="I1960" s="189">
        <f>(M1960*$M$13)</f>
        <v>12.539600000000002</v>
      </c>
      <c r="J1960" s="231">
        <f>TRUNC(I1960*H1960,2)</f>
        <v>12.53</v>
      </c>
      <c r="M1960">
        <v>13.63</v>
      </c>
    </row>
    <row r="1961" spans="1:13" ht="24" customHeight="1" x14ac:dyDescent="0.2">
      <c r="A1961" s="238" t="s">
        <v>2126</v>
      </c>
      <c r="B1961" s="191" t="s">
        <v>2152</v>
      </c>
      <c r="C1961" s="190" t="s">
        <v>15</v>
      </c>
      <c r="D1961" s="190" t="s">
        <v>2153</v>
      </c>
      <c r="E1961" s="426" t="s">
        <v>2129</v>
      </c>
      <c r="F1961" s="426"/>
      <c r="G1961" s="192" t="s">
        <v>39</v>
      </c>
      <c r="H1961" s="193">
        <v>9.0999999999999998E-2</v>
      </c>
      <c r="I1961" s="189">
        <f>(M1961*$M$13)</f>
        <v>19.136000000000003</v>
      </c>
      <c r="J1961" s="219">
        <f>TRUNC(I1961*H1961,2)</f>
        <v>1.74</v>
      </c>
      <c r="M1961">
        <v>20.8</v>
      </c>
    </row>
    <row r="1962" spans="1:13" ht="24" customHeight="1" x14ac:dyDescent="0.2">
      <c r="A1962" s="238" t="s">
        <v>2126</v>
      </c>
      <c r="B1962" s="191" t="s">
        <v>2156</v>
      </c>
      <c r="C1962" s="190" t="s">
        <v>15</v>
      </c>
      <c r="D1962" s="190" t="s">
        <v>2157</v>
      </c>
      <c r="E1962" s="426" t="s">
        <v>2129</v>
      </c>
      <c r="F1962" s="426"/>
      <c r="G1962" s="192" t="s">
        <v>39</v>
      </c>
      <c r="H1962" s="193">
        <v>0.91</v>
      </c>
      <c r="I1962" s="189">
        <f>(M1962*$M$13)</f>
        <v>11.8772</v>
      </c>
      <c r="J1962" s="219">
        <f>TRUNC(I1962*H1962,2)</f>
        <v>10.8</v>
      </c>
      <c r="M1962">
        <v>12.91</v>
      </c>
    </row>
    <row r="1963" spans="1:13" x14ac:dyDescent="0.2">
      <c r="A1963" s="239"/>
      <c r="B1963" s="195"/>
      <c r="C1963" s="195"/>
      <c r="D1963" s="195"/>
      <c r="E1963" s="195" t="s">
        <v>3847</v>
      </c>
      <c r="F1963" s="196">
        <v>13.63</v>
      </c>
      <c r="G1963" s="195" t="s">
        <v>3848</v>
      </c>
      <c r="H1963" s="196">
        <v>0</v>
      </c>
      <c r="I1963" s="196">
        <v>13.63</v>
      </c>
      <c r="J1963" s="220"/>
      <c r="M1963">
        <v>13.63</v>
      </c>
    </row>
    <row r="1964" spans="1:13" ht="25.5" x14ac:dyDescent="0.2">
      <c r="A1964" s="239"/>
      <c r="B1964" s="195"/>
      <c r="C1964" s="195"/>
      <c r="D1964" s="195"/>
      <c r="E1964" s="195" t="s">
        <v>3849</v>
      </c>
      <c r="F1964" s="196">
        <v>0</v>
      </c>
      <c r="G1964" s="195"/>
      <c r="H1964" s="195" t="s">
        <v>3850</v>
      </c>
      <c r="I1964" s="196">
        <v>13.63</v>
      </c>
      <c r="J1964" s="220"/>
      <c r="M1964">
        <v>13.63</v>
      </c>
    </row>
    <row r="1965" spans="1:13" ht="30" customHeight="1" x14ac:dyDescent="0.2">
      <c r="A1965" s="240"/>
      <c r="B1965" s="197"/>
      <c r="C1965" s="197"/>
      <c r="D1965" s="197"/>
      <c r="E1965" s="197"/>
      <c r="F1965" s="197"/>
      <c r="G1965" s="197" t="s">
        <v>3851</v>
      </c>
      <c r="H1965" s="198">
        <v>203.84</v>
      </c>
      <c r="I1965" s="199">
        <v>2778.33</v>
      </c>
      <c r="J1965" s="220"/>
      <c r="M1965">
        <v>2778.33</v>
      </c>
    </row>
    <row r="1966" spans="1:13" ht="0.95" customHeight="1" x14ac:dyDescent="0.2">
      <c r="A1966" s="237"/>
      <c r="B1966" s="185"/>
      <c r="C1966" s="185"/>
      <c r="D1966" s="185"/>
      <c r="E1966" s="185"/>
      <c r="F1966" s="185"/>
      <c r="G1966" s="185"/>
      <c r="H1966" s="185"/>
      <c r="I1966" s="185"/>
      <c r="J1966" s="220"/>
    </row>
    <row r="1967" spans="1:13" ht="18" customHeight="1" x14ac:dyDescent="0.2">
      <c r="A1967" s="236" t="s">
        <v>546</v>
      </c>
      <c r="B1967" s="183" t="s">
        <v>2</v>
      </c>
      <c r="C1967" s="182" t="s">
        <v>3</v>
      </c>
      <c r="D1967" s="182" t="s">
        <v>4</v>
      </c>
      <c r="E1967" s="419" t="s">
        <v>2100</v>
      </c>
      <c r="F1967" s="419"/>
      <c r="G1967" s="184" t="s">
        <v>5</v>
      </c>
      <c r="H1967" s="183" t="s">
        <v>6</v>
      </c>
      <c r="I1967" s="183" t="s">
        <v>7</v>
      </c>
      <c r="J1967" s="218" t="s">
        <v>8</v>
      </c>
      <c r="K1967" s="229">
        <f>J1969+J1970</f>
        <v>2.75</v>
      </c>
      <c r="L1967" s="229">
        <v>0</v>
      </c>
      <c r="M1967" t="s">
        <v>7</v>
      </c>
    </row>
    <row r="1968" spans="1:13" ht="26.1" customHeight="1" x14ac:dyDescent="0.2">
      <c r="A1968" s="237" t="s">
        <v>2125</v>
      </c>
      <c r="B1968" s="186" t="s">
        <v>313</v>
      </c>
      <c r="C1968" s="185" t="s">
        <v>15</v>
      </c>
      <c r="D1968" s="185" t="s">
        <v>438</v>
      </c>
      <c r="E1968" s="425">
        <v>2</v>
      </c>
      <c r="F1968" s="425"/>
      <c r="G1968" s="187" t="s">
        <v>17</v>
      </c>
      <c r="H1968" s="188">
        <v>1</v>
      </c>
      <c r="I1968" s="189">
        <f>(M1968*$M$13)</f>
        <v>2.7508000000000004</v>
      </c>
      <c r="J1968" s="231">
        <f>TRUNC(I1968*H1968,2)</f>
        <v>2.75</v>
      </c>
      <c r="M1968">
        <v>2.99</v>
      </c>
    </row>
    <row r="1969" spans="1:13" ht="24" customHeight="1" x14ac:dyDescent="0.2">
      <c r="A1969" s="238" t="s">
        <v>2126</v>
      </c>
      <c r="B1969" s="191" t="s">
        <v>2152</v>
      </c>
      <c r="C1969" s="190" t="s">
        <v>15</v>
      </c>
      <c r="D1969" s="190" t="s">
        <v>2153</v>
      </c>
      <c r="E1969" s="426" t="s">
        <v>2129</v>
      </c>
      <c r="F1969" s="426"/>
      <c r="G1969" s="192" t="s">
        <v>39</v>
      </c>
      <c r="H1969" s="193">
        <v>0.02</v>
      </c>
      <c r="I1969" s="189">
        <f>(M1969*$M$13)</f>
        <v>19.136000000000003</v>
      </c>
      <c r="J1969" s="219">
        <f>TRUNC(I1969*H1969,2)</f>
        <v>0.38</v>
      </c>
      <c r="M1969">
        <v>20.8</v>
      </c>
    </row>
    <row r="1970" spans="1:13" ht="24" customHeight="1" x14ac:dyDescent="0.2">
      <c r="A1970" s="238" t="s">
        <v>2126</v>
      </c>
      <c r="B1970" s="191" t="s">
        <v>2156</v>
      </c>
      <c r="C1970" s="190" t="s">
        <v>15</v>
      </c>
      <c r="D1970" s="190" t="s">
        <v>2157</v>
      </c>
      <c r="E1970" s="426" t="s">
        <v>2129</v>
      </c>
      <c r="F1970" s="426"/>
      <c r="G1970" s="192" t="s">
        <v>39</v>
      </c>
      <c r="H1970" s="193">
        <v>0.2</v>
      </c>
      <c r="I1970" s="189">
        <f>(M1970*$M$13)</f>
        <v>11.8772</v>
      </c>
      <c r="J1970" s="219">
        <f>TRUNC(I1970*H1970,2)</f>
        <v>2.37</v>
      </c>
      <c r="M1970">
        <v>12.91</v>
      </c>
    </row>
    <row r="1971" spans="1:13" x14ac:dyDescent="0.2">
      <c r="A1971" s="239"/>
      <c r="B1971" s="195"/>
      <c r="C1971" s="195"/>
      <c r="D1971" s="195"/>
      <c r="E1971" s="195" t="s">
        <v>3847</v>
      </c>
      <c r="F1971" s="196">
        <v>2.99</v>
      </c>
      <c r="G1971" s="195" t="s">
        <v>3848</v>
      </c>
      <c r="H1971" s="196">
        <v>0</v>
      </c>
      <c r="I1971" s="196">
        <v>2.99</v>
      </c>
      <c r="J1971" s="220"/>
      <c r="M1971">
        <v>2.99</v>
      </c>
    </row>
    <row r="1972" spans="1:13" ht="25.5" x14ac:dyDescent="0.2">
      <c r="A1972" s="239"/>
      <c r="B1972" s="195"/>
      <c r="C1972" s="195"/>
      <c r="D1972" s="195"/>
      <c r="E1972" s="195" t="s">
        <v>3849</v>
      </c>
      <c r="F1972" s="196">
        <v>0</v>
      </c>
      <c r="G1972" s="195"/>
      <c r="H1972" s="195" t="s">
        <v>3850</v>
      </c>
      <c r="I1972" s="196">
        <v>2.99</v>
      </c>
      <c r="J1972" s="220"/>
      <c r="M1972">
        <v>2.99</v>
      </c>
    </row>
    <row r="1973" spans="1:13" ht="30" customHeight="1" x14ac:dyDescent="0.2">
      <c r="A1973" s="240"/>
      <c r="B1973" s="197"/>
      <c r="C1973" s="197"/>
      <c r="D1973" s="197"/>
      <c r="E1973" s="197"/>
      <c r="F1973" s="197"/>
      <c r="G1973" s="197" t="s">
        <v>3851</v>
      </c>
      <c r="H1973" s="198">
        <v>203.84</v>
      </c>
      <c r="I1973" s="199">
        <v>609.48</v>
      </c>
      <c r="J1973" s="220"/>
      <c r="M1973">
        <v>609.48</v>
      </c>
    </row>
    <row r="1974" spans="1:13" ht="0.95" customHeight="1" x14ac:dyDescent="0.2">
      <c r="A1974" s="237"/>
      <c r="B1974" s="185"/>
      <c r="C1974" s="185"/>
      <c r="D1974" s="185"/>
      <c r="E1974" s="185"/>
      <c r="F1974" s="185"/>
      <c r="G1974" s="185"/>
      <c r="H1974" s="185"/>
      <c r="I1974" s="185"/>
      <c r="J1974" s="220"/>
    </row>
    <row r="1975" spans="1:13" ht="24" customHeight="1" x14ac:dyDescent="0.2">
      <c r="A1975" s="243" t="s">
        <v>547</v>
      </c>
      <c r="B1975" s="28"/>
      <c r="C1975" s="28"/>
      <c r="D1975" s="27" t="s">
        <v>548</v>
      </c>
      <c r="E1975" s="28"/>
      <c r="F1975" s="429"/>
      <c r="G1975" s="429"/>
      <c r="H1975" s="28"/>
      <c r="I1975" s="28"/>
      <c r="J1975" s="211"/>
    </row>
    <row r="1976" spans="1:13" ht="18" customHeight="1" x14ac:dyDescent="0.2">
      <c r="A1976" s="236" t="s">
        <v>549</v>
      </c>
      <c r="B1976" s="183" t="s">
        <v>2</v>
      </c>
      <c r="C1976" s="182" t="s">
        <v>3</v>
      </c>
      <c r="D1976" s="182" t="s">
        <v>4</v>
      </c>
      <c r="E1976" s="419" t="s">
        <v>2100</v>
      </c>
      <c r="F1976" s="419"/>
      <c r="G1976" s="184" t="s">
        <v>5</v>
      </c>
      <c r="H1976" s="183" t="s">
        <v>6</v>
      </c>
      <c r="I1976" s="183" t="s">
        <v>7</v>
      </c>
      <c r="J1976" s="218" t="s">
        <v>8</v>
      </c>
      <c r="K1976" s="229">
        <f>J1978+J1979</f>
        <v>143.41999999999999</v>
      </c>
      <c r="L1976" s="229">
        <v>0</v>
      </c>
      <c r="M1976" t="s">
        <v>7</v>
      </c>
    </row>
    <row r="1977" spans="1:13" ht="26.1" customHeight="1" x14ac:dyDescent="0.2">
      <c r="A1977" s="237" t="s">
        <v>2125</v>
      </c>
      <c r="B1977" s="186" t="s">
        <v>293</v>
      </c>
      <c r="C1977" s="185" t="s">
        <v>15</v>
      </c>
      <c r="D1977" s="185" t="s">
        <v>294</v>
      </c>
      <c r="E1977" s="425">
        <v>2</v>
      </c>
      <c r="F1977" s="425"/>
      <c r="G1977" s="187" t="s">
        <v>50</v>
      </c>
      <c r="H1977" s="188">
        <v>1</v>
      </c>
      <c r="I1977" s="189">
        <f>(M1977*$M$13)</f>
        <v>143.4188</v>
      </c>
      <c r="J1977" s="231">
        <f>TRUNC(I1977*H1977,2)</f>
        <v>143.41</v>
      </c>
      <c r="M1977">
        <v>155.88999999999999</v>
      </c>
    </row>
    <row r="1978" spans="1:13" ht="24" customHeight="1" x14ac:dyDescent="0.2">
      <c r="A1978" s="238" t="s">
        <v>2126</v>
      </c>
      <c r="B1978" s="191" t="s">
        <v>2152</v>
      </c>
      <c r="C1978" s="190" t="s">
        <v>15</v>
      </c>
      <c r="D1978" s="190" t="s">
        <v>2153</v>
      </c>
      <c r="E1978" s="426" t="s">
        <v>2129</v>
      </c>
      <c r="F1978" s="426"/>
      <c r="G1978" s="192" t="s">
        <v>39</v>
      </c>
      <c r="H1978" s="193">
        <v>1.04</v>
      </c>
      <c r="I1978" s="189">
        <f>(M1978*$M$13)</f>
        <v>19.136000000000003</v>
      </c>
      <c r="J1978" s="219">
        <f>TRUNC(I1978*H1978,2)</f>
        <v>19.899999999999999</v>
      </c>
      <c r="M1978">
        <v>20.8</v>
      </c>
    </row>
    <row r="1979" spans="1:13" ht="24" customHeight="1" x14ac:dyDescent="0.2">
      <c r="A1979" s="238" t="s">
        <v>2126</v>
      </c>
      <c r="B1979" s="191" t="s">
        <v>2156</v>
      </c>
      <c r="C1979" s="190" t="s">
        <v>15</v>
      </c>
      <c r="D1979" s="190" t="s">
        <v>2157</v>
      </c>
      <c r="E1979" s="426" t="s">
        <v>2129</v>
      </c>
      <c r="F1979" s="426"/>
      <c r="G1979" s="192" t="s">
        <v>39</v>
      </c>
      <c r="H1979" s="193">
        <v>10.4</v>
      </c>
      <c r="I1979" s="189">
        <f>(M1979*$M$13)</f>
        <v>11.8772</v>
      </c>
      <c r="J1979" s="219">
        <f>TRUNC(I1979*H1979,2)</f>
        <v>123.52</v>
      </c>
      <c r="M1979">
        <v>12.91</v>
      </c>
    </row>
    <row r="1980" spans="1:13" x14ac:dyDescent="0.2">
      <c r="A1980" s="239"/>
      <c r="B1980" s="195"/>
      <c r="C1980" s="195"/>
      <c r="D1980" s="195"/>
      <c r="E1980" s="195" t="s">
        <v>3847</v>
      </c>
      <c r="F1980" s="196">
        <v>155.88999999999999</v>
      </c>
      <c r="G1980" s="195" t="s">
        <v>3848</v>
      </c>
      <c r="H1980" s="196">
        <v>0</v>
      </c>
      <c r="I1980" s="196">
        <v>155.88999999999999</v>
      </c>
      <c r="J1980" s="220"/>
      <c r="M1980">
        <v>155.88999999999999</v>
      </c>
    </row>
    <row r="1981" spans="1:13" ht="25.5" x14ac:dyDescent="0.2">
      <c r="A1981" s="239"/>
      <c r="B1981" s="195"/>
      <c r="C1981" s="195"/>
      <c r="D1981" s="195"/>
      <c r="E1981" s="195" t="s">
        <v>3849</v>
      </c>
      <c r="F1981" s="196">
        <v>0</v>
      </c>
      <c r="G1981" s="195"/>
      <c r="H1981" s="195" t="s">
        <v>3850</v>
      </c>
      <c r="I1981" s="196">
        <v>155.88999999999999</v>
      </c>
      <c r="J1981" s="220"/>
      <c r="M1981">
        <v>155.88999999999999</v>
      </c>
    </row>
    <row r="1982" spans="1:13" ht="30" customHeight="1" x14ac:dyDescent="0.2">
      <c r="A1982" s="240"/>
      <c r="B1982" s="197"/>
      <c r="C1982" s="197"/>
      <c r="D1982" s="197"/>
      <c r="E1982" s="197"/>
      <c r="F1982" s="197"/>
      <c r="G1982" s="197" t="s">
        <v>3851</v>
      </c>
      <c r="H1982" s="198">
        <v>20.11</v>
      </c>
      <c r="I1982" s="199">
        <v>3134.94</v>
      </c>
      <c r="J1982" s="220"/>
      <c r="M1982">
        <v>3134.94</v>
      </c>
    </row>
    <row r="1983" spans="1:13" ht="0.95" customHeight="1" x14ac:dyDescent="0.2">
      <c r="A1983" s="237"/>
      <c r="B1983" s="185"/>
      <c r="C1983" s="185"/>
      <c r="D1983" s="185"/>
      <c r="E1983" s="185"/>
      <c r="F1983" s="185"/>
      <c r="G1983" s="185"/>
      <c r="H1983" s="185"/>
      <c r="I1983" s="185"/>
      <c r="J1983" s="220"/>
    </row>
    <row r="1984" spans="1:13" ht="18" customHeight="1" x14ac:dyDescent="0.2">
      <c r="A1984" s="236" t="s">
        <v>550</v>
      </c>
      <c r="B1984" s="183" t="s">
        <v>2</v>
      </c>
      <c r="C1984" s="182" t="s">
        <v>3</v>
      </c>
      <c r="D1984" s="182" t="s">
        <v>4</v>
      </c>
      <c r="E1984" s="419" t="s">
        <v>2100</v>
      </c>
      <c r="F1984" s="419"/>
      <c r="G1984" s="184" t="s">
        <v>5</v>
      </c>
      <c r="H1984" s="183" t="s">
        <v>6</v>
      </c>
      <c r="I1984" s="183" t="s">
        <v>7</v>
      </c>
      <c r="J1984" s="218" t="s">
        <v>8</v>
      </c>
      <c r="K1984" s="229">
        <f>J1986+J1987</f>
        <v>34.47</v>
      </c>
      <c r="L1984" s="229">
        <v>0</v>
      </c>
      <c r="M1984" t="s">
        <v>7</v>
      </c>
    </row>
    <row r="1985" spans="1:13" ht="26.1" customHeight="1" x14ac:dyDescent="0.2">
      <c r="A1985" s="237" t="s">
        <v>2125</v>
      </c>
      <c r="B1985" s="186" t="s">
        <v>140</v>
      </c>
      <c r="C1985" s="185" t="s">
        <v>15</v>
      </c>
      <c r="D1985" s="185" t="s">
        <v>261</v>
      </c>
      <c r="E1985" s="425">
        <v>2</v>
      </c>
      <c r="F1985" s="425"/>
      <c r="G1985" s="187" t="s">
        <v>50</v>
      </c>
      <c r="H1985" s="188">
        <v>1</v>
      </c>
      <c r="I1985" s="189">
        <f>(M1985*$M$13)</f>
        <v>34.4724</v>
      </c>
      <c r="J1985" s="231">
        <f>TRUNC(I1985*H1985,2)</f>
        <v>34.47</v>
      </c>
      <c r="M1985">
        <v>37.47</v>
      </c>
    </row>
    <row r="1986" spans="1:13" ht="24" customHeight="1" x14ac:dyDescent="0.2">
      <c r="A1986" s="238" t="s">
        <v>2126</v>
      </c>
      <c r="B1986" s="191" t="s">
        <v>2152</v>
      </c>
      <c r="C1986" s="190" t="s">
        <v>15</v>
      </c>
      <c r="D1986" s="190" t="s">
        <v>2153</v>
      </c>
      <c r="E1986" s="426" t="s">
        <v>2129</v>
      </c>
      <c r="F1986" s="426"/>
      <c r="G1986" s="192" t="s">
        <v>39</v>
      </c>
      <c r="H1986" s="193">
        <v>0.25</v>
      </c>
      <c r="I1986" s="189">
        <f>(M1986*$M$13)</f>
        <v>19.136000000000003</v>
      </c>
      <c r="J1986" s="219">
        <f>TRUNC(I1986*H1986,2)</f>
        <v>4.78</v>
      </c>
      <c r="M1986">
        <v>20.8</v>
      </c>
    </row>
    <row r="1987" spans="1:13" ht="24" customHeight="1" x14ac:dyDescent="0.2">
      <c r="A1987" s="238" t="s">
        <v>2126</v>
      </c>
      <c r="B1987" s="191" t="s">
        <v>2156</v>
      </c>
      <c r="C1987" s="190" t="s">
        <v>15</v>
      </c>
      <c r="D1987" s="190" t="s">
        <v>2157</v>
      </c>
      <c r="E1987" s="426" t="s">
        <v>2129</v>
      </c>
      <c r="F1987" s="426"/>
      <c r="G1987" s="192" t="s">
        <v>39</v>
      </c>
      <c r="H1987" s="193">
        <v>2.5</v>
      </c>
      <c r="I1987" s="189">
        <f>(M1987*$M$13)</f>
        <v>11.8772</v>
      </c>
      <c r="J1987" s="219">
        <f>TRUNC(I1987*H1987,2)</f>
        <v>29.69</v>
      </c>
      <c r="M1987">
        <v>12.91</v>
      </c>
    </row>
    <row r="1988" spans="1:13" x14ac:dyDescent="0.2">
      <c r="A1988" s="239"/>
      <c r="B1988" s="195"/>
      <c r="C1988" s="195"/>
      <c r="D1988" s="195"/>
      <c r="E1988" s="195" t="s">
        <v>3847</v>
      </c>
      <c r="F1988" s="196">
        <v>37.47</v>
      </c>
      <c r="G1988" s="195" t="s">
        <v>3848</v>
      </c>
      <c r="H1988" s="196">
        <v>0</v>
      </c>
      <c r="I1988" s="196">
        <v>37.47</v>
      </c>
      <c r="J1988" s="220"/>
      <c r="M1988">
        <v>37.47</v>
      </c>
    </row>
    <row r="1989" spans="1:13" ht="25.5" x14ac:dyDescent="0.2">
      <c r="A1989" s="239"/>
      <c r="B1989" s="195"/>
      <c r="C1989" s="195"/>
      <c r="D1989" s="195"/>
      <c r="E1989" s="195" t="s">
        <v>3849</v>
      </c>
      <c r="F1989" s="196">
        <v>0</v>
      </c>
      <c r="G1989" s="195"/>
      <c r="H1989" s="195" t="s">
        <v>3850</v>
      </c>
      <c r="I1989" s="196">
        <v>37.47</v>
      </c>
      <c r="J1989" s="220"/>
      <c r="M1989">
        <v>37.47</v>
      </c>
    </row>
    <row r="1990" spans="1:13" ht="30" customHeight="1" x14ac:dyDescent="0.2">
      <c r="A1990" s="240"/>
      <c r="B1990" s="197"/>
      <c r="C1990" s="197"/>
      <c r="D1990" s="197"/>
      <c r="E1990" s="197"/>
      <c r="F1990" s="197"/>
      <c r="G1990" s="197" t="s">
        <v>3851</v>
      </c>
      <c r="H1990" s="198">
        <v>8.0399999999999991</v>
      </c>
      <c r="I1990" s="199">
        <v>301.25</v>
      </c>
      <c r="J1990" s="220"/>
      <c r="M1990">
        <v>301.25</v>
      </c>
    </row>
    <row r="1991" spans="1:13" ht="0.95" customHeight="1" x14ac:dyDescent="0.2">
      <c r="A1991" s="237"/>
      <c r="B1991" s="185"/>
      <c r="C1991" s="185"/>
      <c r="D1991" s="185"/>
      <c r="E1991" s="185"/>
      <c r="F1991" s="185"/>
      <c r="G1991" s="185"/>
      <c r="H1991" s="185"/>
      <c r="I1991" s="185"/>
      <c r="J1991" s="220"/>
    </row>
    <row r="1992" spans="1:13" ht="18" customHeight="1" x14ac:dyDescent="0.2">
      <c r="A1992" s="236" t="s">
        <v>551</v>
      </c>
      <c r="B1992" s="183" t="s">
        <v>2</v>
      </c>
      <c r="C1992" s="182" t="s">
        <v>3</v>
      </c>
      <c r="D1992" s="182" t="s">
        <v>4</v>
      </c>
      <c r="E1992" s="182" t="s">
        <v>2100</v>
      </c>
      <c r="F1992" s="254"/>
      <c r="G1992" s="184" t="s">
        <v>5</v>
      </c>
      <c r="H1992" s="183" t="s">
        <v>6</v>
      </c>
      <c r="I1992" s="183" t="s">
        <v>7</v>
      </c>
      <c r="J1992" s="218" t="s">
        <v>8</v>
      </c>
      <c r="K1992" s="229">
        <f>J1993</f>
        <v>343.6</v>
      </c>
      <c r="L1992" s="229">
        <v>0</v>
      </c>
      <c r="M1992" t="s">
        <v>7</v>
      </c>
    </row>
    <row r="1993" spans="1:13" ht="24" customHeight="1" x14ac:dyDescent="0.2">
      <c r="A1993" s="237" t="s">
        <v>2125</v>
      </c>
      <c r="B1993" s="186" t="s">
        <v>519</v>
      </c>
      <c r="C1993" s="185" t="s">
        <v>520</v>
      </c>
      <c r="D1993" s="185" t="s">
        <v>552</v>
      </c>
      <c r="E1993" s="425">
        <v>45</v>
      </c>
      <c r="F1993" s="425"/>
      <c r="G1993" s="187" t="s">
        <v>50</v>
      </c>
      <c r="H1993" s="188">
        <v>1</v>
      </c>
      <c r="I1993" s="189">
        <f>(M1993*$M$13)</f>
        <v>343.60160000000002</v>
      </c>
      <c r="J1993" s="231">
        <f>TRUNC(I1993*H1993,2)</f>
        <v>343.6</v>
      </c>
      <c r="M1993">
        <v>373.48</v>
      </c>
    </row>
    <row r="1994" spans="1:13" ht="15" customHeight="1" x14ac:dyDescent="0.2">
      <c r="A1994" s="439" t="s">
        <v>2509</v>
      </c>
      <c r="B1994" s="438" t="s">
        <v>2</v>
      </c>
      <c r="C1994" s="419" t="s">
        <v>3</v>
      </c>
      <c r="D1994" s="419" t="s">
        <v>2510</v>
      </c>
      <c r="E1994" s="438" t="s">
        <v>2511</v>
      </c>
      <c r="F1994" s="441" t="s">
        <v>2512</v>
      </c>
      <c r="G1994" s="438"/>
      <c r="H1994" s="184" t="s">
        <v>2513</v>
      </c>
      <c r="I1994" s="438" t="s">
        <v>2514</v>
      </c>
      <c r="J1994" s="220"/>
      <c r="M1994" t="s">
        <v>2514</v>
      </c>
    </row>
    <row r="1995" spans="1:13" ht="15" customHeight="1" x14ac:dyDescent="0.2">
      <c r="A1995" s="440"/>
      <c r="B1995" s="438"/>
      <c r="C1995" s="438"/>
      <c r="D1995" s="438"/>
      <c r="E1995" s="438"/>
      <c r="F1995" s="183" t="s">
        <v>2515</v>
      </c>
      <c r="G1995" s="183" t="s">
        <v>2516</v>
      </c>
      <c r="H1995" s="183" t="s">
        <v>2515</v>
      </c>
      <c r="I1995" s="438"/>
      <c r="J1995" s="220"/>
    </row>
    <row r="1996" spans="1:13" ht="24" customHeight="1" x14ac:dyDescent="0.2">
      <c r="A1996" s="238" t="s">
        <v>2126</v>
      </c>
      <c r="B1996" s="191">
        <v>30027</v>
      </c>
      <c r="C1996" s="190" t="s">
        <v>520</v>
      </c>
      <c r="D1996" s="190" t="s">
        <v>2517</v>
      </c>
      <c r="E1996" s="193">
        <v>1</v>
      </c>
      <c r="F1996" s="194">
        <v>1</v>
      </c>
      <c r="G1996" s="194">
        <v>0</v>
      </c>
      <c r="H1996" s="204">
        <v>81</v>
      </c>
      <c r="I1996" s="204">
        <v>81</v>
      </c>
      <c r="J1996" s="220"/>
      <c r="M1996">
        <v>81</v>
      </c>
    </row>
    <row r="1997" spans="1:13" ht="26.1" customHeight="1" x14ac:dyDescent="0.2">
      <c r="A1997" s="238" t="s">
        <v>2126</v>
      </c>
      <c r="B1997" s="191">
        <v>30028</v>
      </c>
      <c r="C1997" s="190" t="s">
        <v>520</v>
      </c>
      <c r="D1997" s="190" t="s">
        <v>2518</v>
      </c>
      <c r="E1997" s="193">
        <v>3</v>
      </c>
      <c r="F1997" s="194">
        <v>1</v>
      </c>
      <c r="G1997" s="194">
        <v>0</v>
      </c>
      <c r="H1997" s="204">
        <v>5</v>
      </c>
      <c r="I1997" s="204">
        <v>15</v>
      </c>
      <c r="J1997" s="220"/>
      <c r="M1997">
        <v>15</v>
      </c>
    </row>
    <row r="1998" spans="1:13" ht="24" customHeight="1" x14ac:dyDescent="0.2">
      <c r="A1998" s="238" t="s">
        <v>2126</v>
      </c>
      <c r="B1998" s="191">
        <v>30037</v>
      </c>
      <c r="C1998" s="190" t="s">
        <v>520</v>
      </c>
      <c r="D1998" s="190" t="s">
        <v>2519</v>
      </c>
      <c r="E1998" s="193">
        <v>0.05</v>
      </c>
      <c r="F1998" s="194">
        <v>1</v>
      </c>
      <c r="G1998" s="194">
        <v>0</v>
      </c>
      <c r="H1998" s="204">
        <v>210</v>
      </c>
      <c r="I1998" s="204">
        <v>10.5</v>
      </c>
      <c r="J1998" s="220"/>
      <c r="M1998">
        <v>10.5</v>
      </c>
    </row>
    <row r="1999" spans="1:13" ht="20.100000000000001" customHeight="1" x14ac:dyDescent="0.2">
      <c r="A1999" s="434"/>
      <c r="B1999" s="435"/>
      <c r="C1999" s="435"/>
      <c r="D1999" s="435"/>
      <c r="E1999" s="435"/>
      <c r="F1999" s="435" t="s">
        <v>2520</v>
      </c>
      <c r="G1999" s="435"/>
      <c r="H1999" s="435"/>
      <c r="I1999" s="205">
        <v>106.5</v>
      </c>
      <c r="J1999" s="220"/>
      <c r="M1999">
        <v>106.5</v>
      </c>
    </row>
    <row r="2000" spans="1:13" ht="20.100000000000001" customHeight="1" x14ac:dyDescent="0.2">
      <c r="A2000" s="236" t="s">
        <v>2521</v>
      </c>
      <c r="B2000" s="183" t="s">
        <v>2</v>
      </c>
      <c r="C2000" s="182" t="s">
        <v>3</v>
      </c>
      <c r="D2000" s="182" t="s">
        <v>2129</v>
      </c>
      <c r="E2000" s="183" t="s">
        <v>2511</v>
      </c>
      <c r="F2000" s="438" t="s">
        <v>2522</v>
      </c>
      <c r="G2000" s="438"/>
      <c r="H2000" s="438"/>
      <c r="I2000" s="183" t="s">
        <v>2514</v>
      </c>
      <c r="J2000" s="220"/>
      <c r="M2000" t="s">
        <v>2514</v>
      </c>
    </row>
    <row r="2001" spans="1:13" ht="24" customHeight="1" x14ac:dyDescent="0.2">
      <c r="A2001" s="238" t="s">
        <v>2126</v>
      </c>
      <c r="B2001" s="191">
        <v>20002</v>
      </c>
      <c r="C2001" s="190" t="s">
        <v>520</v>
      </c>
      <c r="D2001" s="190" t="s">
        <v>2523</v>
      </c>
      <c r="E2001" s="193">
        <v>1</v>
      </c>
      <c r="F2001" s="190"/>
      <c r="G2001" s="190"/>
      <c r="H2001" s="190"/>
      <c r="I2001" s="204">
        <v>22.63</v>
      </c>
      <c r="J2001" s="220"/>
      <c r="M2001">
        <v>22.63</v>
      </c>
    </row>
    <row r="2002" spans="1:13" ht="24" customHeight="1" x14ac:dyDescent="0.2">
      <c r="A2002" s="238" t="s">
        <v>2126</v>
      </c>
      <c r="B2002" s="191">
        <v>20031</v>
      </c>
      <c r="C2002" s="190" t="s">
        <v>520</v>
      </c>
      <c r="D2002" s="190" t="s">
        <v>2157</v>
      </c>
      <c r="E2002" s="193">
        <v>1</v>
      </c>
      <c r="F2002" s="190"/>
      <c r="G2002" s="190"/>
      <c r="H2002" s="190"/>
      <c r="I2002" s="204">
        <v>12.98</v>
      </c>
      <c r="J2002" s="220"/>
      <c r="M2002">
        <v>12.98</v>
      </c>
    </row>
    <row r="2003" spans="1:13" ht="20.100000000000001" customHeight="1" x14ac:dyDescent="0.2">
      <c r="A2003" s="434"/>
      <c r="B2003" s="435"/>
      <c r="C2003" s="435"/>
      <c r="D2003" s="435"/>
      <c r="E2003" s="435"/>
      <c r="F2003" s="435" t="s">
        <v>2524</v>
      </c>
      <c r="G2003" s="435"/>
      <c r="H2003" s="435"/>
      <c r="I2003" s="205">
        <v>35.61</v>
      </c>
      <c r="J2003" s="220"/>
      <c r="M2003">
        <v>35.61</v>
      </c>
    </row>
    <row r="2004" spans="1:13" ht="20.100000000000001" customHeight="1" x14ac:dyDescent="0.2">
      <c r="A2004" s="434"/>
      <c r="B2004" s="435"/>
      <c r="C2004" s="435"/>
      <c r="D2004" s="435"/>
      <c r="E2004" s="435"/>
      <c r="F2004" s="435" t="s">
        <v>2525</v>
      </c>
      <c r="G2004" s="435"/>
      <c r="H2004" s="435"/>
      <c r="I2004" s="205">
        <v>0</v>
      </c>
      <c r="J2004" s="220"/>
      <c r="M2004">
        <v>0</v>
      </c>
    </row>
    <row r="2005" spans="1:13" ht="20.100000000000001" customHeight="1" x14ac:dyDescent="0.2">
      <c r="A2005" s="236" t="s">
        <v>2521</v>
      </c>
      <c r="B2005" s="183" t="s">
        <v>2</v>
      </c>
      <c r="C2005" s="182" t="s">
        <v>3</v>
      </c>
      <c r="D2005" s="182" t="s">
        <v>5336</v>
      </c>
      <c r="E2005" s="183"/>
      <c r="F2005" s="183"/>
      <c r="G2005" s="183"/>
      <c r="H2005" s="183"/>
      <c r="I2005" s="183" t="s">
        <v>5337</v>
      </c>
      <c r="J2005" s="220"/>
      <c r="M2005" t="s">
        <v>5337</v>
      </c>
    </row>
    <row r="2006" spans="1:13" ht="24" customHeight="1" x14ac:dyDescent="0.2">
      <c r="A2006" s="238" t="s">
        <v>2126</v>
      </c>
      <c r="B2006" s="191" t="s">
        <v>5338</v>
      </c>
      <c r="C2006" s="190" t="s">
        <v>520</v>
      </c>
      <c r="D2006" s="190" t="s">
        <v>5339</v>
      </c>
      <c r="E2006" s="190"/>
      <c r="F2006" s="190"/>
      <c r="G2006" s="190"/>
      <c r="H2006" s="190"/>
      <c r="I2006" s="193" t="s">
        <v>5340</v>
      </c>
      <c r="J2006" s="220"/>
      <c r="M2006" t="s">
        <v>5340</v>
      </c>
    </row>
    <row r="2007" spans="1:13" ht="24" customHeight="1" x14ac:dyDescent="0.2">
      <c r="A2007" s="238" t="s">
        <v>2126</v>
      </c>
      <c r="B2007" s="191" t="s">
        <v>5341</v>
      </c>
      <c r="C2007" s="190" t="s">
        <v>520</v>
      </c>
      <c r="D2007" s="190" t="s">
        <v>5342</v>
      </c>
      <c r="E2007" s="190"/>
      <c r="F2007" s="190"/>
      <c r="G2007" s="190"/>
      <c r="H2007" s="190"/>
      <c r="I2007" s="193" t="s">
        <v>5343</v>
      </c>
      <c r="J2007" s="220"/>
      <c r="M2007" t="s">
        <v>5343</v>
      </c>
    </row>
    <row r="2008" spans="1:13" ht="24" customHeight="1" x14ac:dyDescent="0.2">
      <c r="A2008" s="238" t="s">
        <v>2126</v>
      </c>
      <c r="B2008" s="191" t="s">
        <v>5344</v>
      </c>
      <c r="C2008" s="190" t="s">
        <v>520</v>
      </c>
      <c r="D2008" s="190" t="s">
        <v>5345</v>
      </c>
      <c r="E2008" s="190"/>
      <c r="F2008" s="190"/>
      <c r="G2008" s="190"/>
      <c r="H2008" s="190"/>
      <c r="I2008" s="193" t="s">
        <v>5346</v>
      </c>
      <c r="J2008" s="220"/>
      <c r="M2008" t="s">
        <v>5346</v>
      </c>
    </row>
    <row r="2009" spans="1:13" ht="24" customHeight="1" x14ac:dyDescent="0.2">
      <c r="A2009" s="238" t="s">
        <v>2126</v>
      </c>
      <c r="B2009" s="191" t="s">
        <v>5347</v>
      </c>
      <c r="C2009" s="190" t="s">
        <v>520</v>
      </c>
      <c r="D2009" s="190" t="s">
        <v>5348</v>
      </c>
      <c r="E2009" s="190"/>
      <c r="F2009" s="190"/>
      <c r="G2009" s="190"/>
      <c r="H2009" s="190"/>
      <c r="I2009" s="193" t="s">
        <v>5349</v>
      </c>
      <c r="J2009" s="220"/>
      <c r="M2009" t="s">
        <v>5349</v>
      </c>
    </row>
    <row r="2010" spans="1:13" ht="20.100000000000001" customHeight="1" x14ac:dyDescent="0.2">
      <c r="A2010" s="434"/>
      <c r="B2010" s="435"/>
      <c r="C2010" s="435"/>
      <c r="D2010" s="435"/>
      <c r="E2010" s="435"/>
      <c r="F2010" s="435" t="s">
        <v>5350</v>
      </c>
      <c r="G2010" s="435"/>
      <c r="H2010" s="435"/>
      <c r="I2010" s="197" t="s">
        <v>5351</v>
      </c>
      <c r="J2010" s="220"/>
      <c r="M2010" t="s">
        <v>5351</v>
      </c>
    </row>
    <row r="2011" spans="1:13" ht="20.100000000000001" customHeight="1" x14ac:dyDescent="0.2">
      <c r="A2011" s="434"/>
      <c r="B2011" s="435"/>
      <c r="C2011" s="435"/>
      <c r="D2011" s="435"/>
      <c r="E2011" s="435"/>
      <c r="F2011" s="435" t="s">
        <v>2526</v>
      </c>
      <c r="G2011" s="435"/>
      <c r="H2011" s="435"/>
      <c r="I2011" s="205">
        <v>149.38999999999999</v>
      </c>
      <c r="J2011" s="220"/>
      <c r="M2011">
        <v>149.38999999999999</v>
      </c>
    </row>
    <row r="2012" spans="1:13" ht="20.100000000000001" customHeight="1" x14ac:dyDescent="0.2">
      <c r="A2012" s="434"/>
      <c r="B2012" s="435"/>
      <c r="C2012" s="435"/>
      <c r="D2012" s="435"/>
      <c r="E2012" s="435"/>
      <c r="F2012" s="435" t="s">
        <v>2527</v>
      </c>
      <c r="G2012" s="435"/>
      <c r="H2012" s="435"/>
      <c r="I2012" s="205">
        <v>0</v>
      </c>
      <c r="J2012" s="220"/>
      <c r="M2012">
        <v>0</v>
      </c>
    </row>
    <row r="2013" spans="1:13" ht="20.100000000000001" customHeight="1" x14ac:dyDescent="0.2">
      <c r="A2013" s="434"/>
      <c r="B2013" s="435"/>
      <c r="C2013" s="435"/>
      <c r="D2013" s="435"/>
      <c r="E2013" s="435"/>
      <c r="F2013" s="435" t="s">
        <v>2528</v>
      </c>
      <c r="G2013" s="435"/>
      <c r="H2013" s="435"/>
      <c r="I2013" s="205">
        <v>0</v>
      </c>
      <c r="J2013" s="220"/>
      <c r="M2013">
        <v>0</v>
      </c>
    </row>
    <row r="2014" spans="1:13" ht="20.100000000000001" customHeight="1" x14ac:dyDescent="0.2">
      <c r="A2014" s="434"/>
      <c r="B2014" s="435"/>
      <c r="C2014" s="435"/>
      <c r="D2014" s="435"/>
      <c r="E2014" s="435"/>
      <c r="F2014" s="435" t="s">
        <v>2529</v>
      </c>
      <c r="G2014" s="435"/>
      <c r="H2014" s="435"/>
      <c r="I2014" s="205">
        <v>0.4</v>
      </c>
      <c r="J2014" s="220"/>
      <c r="M2014">
        <v>0.4</v>
      </c>
    </row>
    <row r="2015" spans="1:13" ht="20.100000000000001" customHeight="1" x14ac:dyDescent="0.2">
      <c r="A2015" s="434"/>
      <c r="B2015" s="435"/>
      <c r="C2015" s="435"/>
      <c r="D2015" s="435"/>
      <c r="E2015" s="435"/>
      <c r="F2015" s="435" t="s">
        <v>2530</v>
      </c>
      <c r="G2015" s="435"/>
      <c r="H2015" s="435"/>
      <c r="I2015" s="205">
        <v>373.47500000000002</v>
      </c>
      <c r="J2015" s="220"/>
      <c r="M2015">
        <v>373.47500000000002</v>
      </c>
    </row>
    <row r="2016" spans="1:13" x14ac:dyDescent="0.2">
      <c r="A2016" s="239"/>
      <c r="B2016" s="195"/>
      <c r="C2016" s="195"/>
      <c r="D2016" s="195"/>
      <c r="E2016" s="195" t="s">
        <v>3847</v>
      </c>
      <c r="F2016" s="196">
        <v>89.025000000000006</v>
      </c>
      <c r="G2016" s="195" t="s">
        <v>3848</v>
      </c>
      <c r="H2016" s="196">
        <v>0</v>
      </c>
      <c r="I2016" s="196">
        <v>89.025000000000006</v>
      </c>
      <c r="J2016" s="220"/>
      <c r="M2016">
        <v>89.025000000000006</v>
      </c>
    </row>
    <row r="2017" spans="1:13" ht="25.5" x14ac:dyDescent="0.2">
      <c r="A2017" s="239"/>
      <c r="B2017" s="195"/>
      <c r="C2017" s="195"/>
      <c r="D2017" s="195"/>
      <c r="E2017" s="195" t="s">
        <v>3849</v>
      </c>
      <c r="F2017" s="196">
        <v>0</v>
      </c>
      <c r="G2017" s="195"/>
      <c r="H2017" s="195" t="s">
        <v>3850</v>
      </c>
      <c r="I2017" s="196">
        <v>373.48</v>
      </c>
      <c r="J2017" s="220"/>
      <c r="M2017">
        <v>373.48</v>
      </c>
    </row>
    <row r="2018" spans="1:13" ht="30" customHeight="1" x14ac:dyDescent="0.2">
      <c r="A2018" s="240"/>
      <c r="B2018" s="197"/>
      <c r="C2018" s="197"/>
      <c r="D2018" s="197"/>
      <c r="E2018" s="197"/>
      <c r="F2018" s="197"/>
      <c r="G2018" s="197" t="s">
        <v>3851</v>
      </c>
      <c r="H2018" s="198">
        <v>4.0199999999999996</v>
      </c>
      <c r="I2018" s="199">
        <v>1501.38</v>
      </c>
      <c r="J2018" s="220"/>
      <c r="M2018">
        <v>1501.38</v>
      </c>
    </row>
    <row r="2019" spans="1:13" ht="0.95" customHeight="1" x14ac:dyDescent="0.2">
      <c r="A2019" s="237"/>
      <c r="B2019" s="185"/>
      <c r="C2019" s="185"/>
      <c r="D2019" s="185"/>
      <c r="E2019" s="185"/>
      <c r="F2019" s="185"/>
      <c r="G2019" s="185"/>
      <c r="H2019" s="185"/>
      <c r="I2019" s="185"/>
      <c r="J2019" s="220"/>
    </row>
    <row r="2020" spans="1:13" ht="24" customHeight="1" x14ac:dyDescent="0.2">
      <c r="A2020" s="235" t="s">
        <v>553</v>
      </c>
      <c r="B2020" s="14"/>
      <c r="C2020" s="14"/>
      <c r="D2020" s="13" t="s">
        <v>554</v>
      </c>
      <c r="E2020" s="14"/>
      <c r="F2020" s="418"/>
      <c r="G2020" s="418"/>
      <c r="H2020" s="14"/>
      <c r="I2020" s="14"/>
      <c r="J2020" s="209"/>
    </row>
    <row r="2021" spans="1:13" ht="18" customHeight="1" x14ac:dyDescent="0.2">
      <c r="A2021" s="236" t="s">
        <v>555</v>
      </c>
      <c r="B2021" s="183" t="s">
        <v>2</v>
      </c>
      <c r="C2021" s="182" t="s">
        <v>3</v>
      </c>
      <c r="D2021" s="182" t="s">
        <v>4</v>
      </c>
      <c r="E2021" s="419" t="s">
        <v>2100</v>
      </c>
      <c r="F2021" s="419"/>
      <c r="G2021" s="184" t="s">
        <v>5</v>
      </c>
      <c r="H2021" s="183" t="s">
        <v>6</v>
      </c>
      <c r="I2021" s="183" t="s">
        <v>7</v>
      </c>
      <c r="J2021" s="218" t="s">
        <v>8</v>
      </c>
      <c r="K2021" s="229">
        <f>J2023+J2024</f>
        <v>34.47</v>
      </c>
      <c r="L2021" s="229">
        <v>0</v>
      </c>
      <c r="M2021" t="s">
        <v>7</v>
      </c>
    </row>
    <row r="2022" spans="1:13" ht="26.1" customHeight="1" x14ac:dyDescent="0.2">
      <c r="A2022" s="237" t="s">
        <v>2125</v>
      </c>
      <c r="B2022" s="186" t="s">
        <v>140</v>
      </c>
      <c r="C2022" s="185" t="s">
        <v>15</v>
      </c>
      <c r="D2022" s="185" t="s">
        <v>261</v>
      </c>
      <c r="E2022" s="425">
        <v>2</v>
      </c>
      <c r="F2022" s="425"/>
      <c r="G2022" s="187" t="s">
        <v>50</v>
      </c>
      <c r="H2022" s="188">
        <v>1</v>
      </c>
      <c r="I2022" s="189">
        <f>(M2022*$M$13)</f>
        <v>34.4724</v>
      </c>
      <c r="J2022" s="231">
        <f>TRUNC(I2022*H2022,2)</f>
        <v>34.47</v>
      </c>
      <c r="M2022">
        <v>37.47</v>
      </c>
    </row>
    <row r="2023" spans="1:13" ht="24" customHeight="1" x14ac:dyDescent="0.2">
      <c r="A2023" s="238" t="s">
        <v>2126</v>
      </c>
      <c r="B2023" s="191" t="s">
        <v>2152</v>
      </c>
      <c r="C2023" s="190" t="s">
        <v>15</v>
      </c>
      <c r="D2023" s="190" t="s">
        <v>2153</v>
      </c>
      <c r="E2023" s="426" t="s">
        <v>2129</v>
      </c>
      <c r="F2023" s="426"/>
      <c r="G2023" s="192" t="s">
        <v>39</v>
      </c>
      <c r="H2023" s="193">
        <v>0.25</v>
      </c>
      <c r="I2023" s="189">
        <f>(M2023*$M$13)</f>
        <v>19.136000000000003</v>
      </c>
      <c r="J2023" s="219">
        <f>TRUNC(I2023*H2023,2)</f>
        <v>4.78</v>
      </c>
      <c r="M2023">
        <v>20.8</v>
      </c>
    </row>
    <row r="2024" spans="1:13" ht="24" customHeight="1" x14ac:dyDescent="0.2">
      <c r="A2024" s="238" t="s">
        <v>2126</v>
      </c>
      <c r="B2024" s="191" t="s">
        <v>2156</v>
      </c>
      <c r="C2024" s="190" t="s">
        <v>15</v>
      </c>
      <c r="D2024" s="190" t="s">
        <v>2157</v>
      </c>
      <c r="E2024" s="426" t="s">
        <v>2129</v>
      </c>
      <c r="F2024" s="426"/>
      <c r="G2024" s="192" t="s">
        <v>39</v>
      </c>
      <c r="H2024" s="193">
        <v>2.5</v>
      </c>
      <c r="I2024" s="189">
        <f>(M2024*$M$13)</f>
        <v>11.8772</v>
      </c>
      <c r="J2024" s="219">
        <f>TRUNC(I2024*H2024,2)</f>
        <v>29.69</v>
      </c>
      <c r="M2024">
        <v>12.91</v>
      </c>
    </row>
    <row r="2025" spans="1:13" x14ac:dyDescent="0.2">
      <c r="A2025" s="239"/>
      <c r="B2025" s="195"/>
      <c r="C2025" s="195"/>
      <c r="D2025" s="195"/>
      <c r="E2025" s="195" t="s">
        <v>3847</v>
      </c>
      <c r="F2025" s="196">
        <v>37.47</v>
      </c>
      <c r="G2025" s="195" t="s">
        <v>3848</v>
      </c>
      <c r="H2025" s="196">
        <v>0</v>
      </c>
      <c r="I2025" s="196">
        <v>37.47</v>
      </c>
      <c r="J2025" s="220"/>
      <c r="M2025">
        <v>37.47</v>
      </c>
    </row>
    <row r="2026" spans="1:13" ht="25.5" x14ac:dyDescent="0.2">
      <c r="A2026" s="239"/>
      <c r="B2026" s="195"/>
      <c r="C2026" s="195"/>
      <c r="D2026" s="195"/>
      <c r="E2026" s="195" t="s">
        <v>3849</v>
      </c>
      <c r="F2026" s="196">
        <v>0</v>
      </c>
      <c r="G2026" s="195"/>
      <c r="H2026" s="195" t="s">
        <v>3850</v>
      </c>
      <c r="I2026" s="196">
        <v>37.47</v>
      </c>
      <c r="J2026" s="220"/>
      <c r="M2026">
        <v>37.47</v>
      </c>
    </row>
    <row r="2027" spans="1:13" ht="30" customHeight="1" x14ac:dyDescent="0.2">
      <c r="A2027" s="240"/>
      <c r="B2027" s="197"/>
      <c r="C2027" s="197"/>
      <c r="D2027" s="197"/>
      <c r="E2027" s="197"/>
      <c r="F2027" s="197"/>
      <c r="G2027" s="197" t="s">
        <v>3851</v>
      </c>
      <c r="H2027" s="198">
        <v>4.6900000000000004</v>
      </c>
      <c r="I2027" s="199">
        <v>175.73</v>
      </c>
      <c r="J2027" s="220"/>
      <c r="M2027">
        <v>175.73</v>
      </c>
    </row>
    <row r="2028" spans="1:13" ht="0.95" customHeight="1" x14ac:dyDescent="0.2">
      <c r="A2028" s="237"/>
      <c r="B2028" s="185"/>
      <c r="C2028" s="185"/>
      <c r="D2028" s="185"/>
      <c r="E2028" s="185"/>
      <c r="F2028" s="185"/>
      <c r="G2028" s="185"/>
      <c r="H2028" s="185"/>
      <c r="I2028" s="185"/>
      <c r="J2028" s="220"/>
    </row>
    <row r="2029" spans="1:13" ht="18" customHeight="1" x14ac:dyDescent="0.2">
      <c r="A2029" s="236" t="s">
        <v>556</v>
      </c>
      <c r="B2029" s="183" t="s">
        <v>2</v>
      </c>
      <c r="C2029" s="182" t="s">
        <v>3</v>
      </c>
      <c r="D2029" s="182" t="s">
        <v>4</v>
      </c>
      <c r="E2029" s="419" t="s">
        <v>2100</v>
      </c>
      <c r="F2029" s="419"/>
      <c r="G2029" s="184" t="s">
        <v>5</v>
      </c>
      <c r="H2029" s="183" t="s">
        <v>6</v>
      </c>
      <c r="I2029" s="183" t="s">
        <v>7</v>
      </c>
      <c r="J2029" s="218" t="s">
        <v>8</v>
      </c>
      <c r="K2029" s="229">
        <f>J2031+J2032</f>
        <v>0.51</v>
      </c>
      <c r="L2029" s="229">
        <v>0</v>
      </c>
      <c r="M2029" t="s">
        <v>7</v>
      </c>
    </row>
    <row r="2030" spans="1:13" ht="39" customHeight="1" x14ac:dyDescent="0.2">
      <c r="A2030" s="237" t="s">
        <v>2125</v>
      </c>
      <c r="B2030" s="186" t="s">
        <v>224</v>
      </c>
      <c r="C2030" s="185" t="s">
        <v>15</v>
      </c>
      <c r="D2030" s="185" t="s">
        <v>225</v>
      </c>
      <c r="E2030" s="425">
        <v>2</v>
      </c>
      <c r="F2030" s="425"/>
      <c r="G2030" s="187" t="s">
        <v>132</v>
      </c>
      <c r="H2030" s="188">
        <v>1</v>
      </c>
      <c r="I2030" s="189">
        <f>(M2030*$M$13)</f>
        <v>0.50600000000000012</v>
      </c>
      <c r="J2030" s="231">
        <f>TRUNC(I2030*H2030,2)</f>
        <v>0.5</v>
      </c>
      <c r="M2030">
        <v>0.55000000000000004</v>
      </c>
    </row>
    <row r="2031" spans="1:13" ht="24" customHeight="1" x14ac:dyDescent="0.2">
      <c r="A2031" s="238" t="s">
        <v>2126</v>
      </c>
      <c r="B2031" s="191" t="s">
        <v>2216</v>
      </c>
      <c r="C2031" s="190" t="s">
        <v>15</v>
      </c>
      <c r="D2031" s="190" t="s">
        <v>2217</v>
      </c>
      <c r="E2031" s="426" t="s">
        <v>2129</v>
      </c>
      <c r="F2031" s="426"/>
      <c r="G2031" s="192" t="s">
        <v>39</v>
      </c>
      <c r="H2031" s="193">
        <v>3.8E-3</v>
      </c>
      <c r="I2031" s="189">
        <f>(M2031*$M$13)</f>
        <v>19.136000000000003</v>
      </c>
      <c r="J2031" s="219">
        <f>TRUNC(I2031*H2031,2)</f>
        <v>7.0000000000000007E-2</v>
      </c>
      <c r="M2031">
        <v>20.8</v>
      </c>
    </row>
    <row r="2032" spans="1:13" ht="24" customHeight="1" x14ac:dyDescent="0.2">
      <c r="A2032" s="238" t="s">
        <v>2126</v>
      </c>
      <c r="B2032" s="191" t="s">
        <v>2156</v>
      </c>
      <c r="C2032" s="190" t="s">
        <v>15</v>
      </c>
      <c r="D2032" s="190" t="s">
        <v>2157</v>
      </c>
      <c r="E2032" s="426" t="s">
        <v>2129</v>
      </c>
      <c r="F2032" s="426"/>
      <c r="G2032" s="192" t="s">
        <v>39</v>
      </c>
      <c r="H2032" s="193">
        <v>3.7499999999999999E-2</v>
      </c>
      <c r="I2032" s="189">
        <f>(M2032*$M$13)</f>
        <v>11.8772</v>
      </c>
      <c r="J2032" s="219">
        <f>TRUNC(I2032*H2032,2)</f>
        <v>0.44</v>
      </c>
      <c r="M2032">
        <v>12.91</v>
      </c>
    </row>
    <row r="2033" spans="1:13" x14ac:dyDescent="0.2">
      <c r="A2033" s="239"/>
      <c r="B2033" s="195"/>
      <c r="C2033" s="195"/>
      <c r="D2033" s="195"/>
      <c r="E2033" s="195" t="s">
        <v>3847</v>
      </c>
      <c r="F2033" s="196">
        <v>0.55000000000000004</v>
      </c>
      <c r="G2033" s="195" t="s">
        <v>3848</v>
      </c>
      <c r="H2033" s="196">
        <v>0</v>
      </c>
      <c r="I2033" s="196">
        <v>0.55000000000000004</v>
      </c>
      <c r="J2033" s="220"/>
      <c r="M2033">
        <v>0.55000000000000004</v>
      </c>
    </row>
    <row r="2034" spans="1:13" ht="25.5" x14ac:dyDescent="0.2">
      <c r="A2034" s="239"/>
      <c r="B2034" s="195"/>
      <c r="C2034" s="195"/>
      <c r="D2034" s="195"/>
      <c r="E2034" s="195" t="s">
        <v>3849</v>
      </c>
      <c r="F2034" s="196">
        <v>0</v>
      </c>
      <c r="G2034" s="195"/>
      <c r="H2034" s="195" t="s">
        <v>3850</v>
      </c>
      <c r="I2034" s="196">
        <v>0.55000000000000004</v>
      </c>
      <c r="J2034" s="220"/>
      <c r="M2034">
        <v>0.55000000000000004</v>
      </c>
    </row>
    <row r="2035" spans="1:13" ht="30" customHeight="1" x14ac:dyDescent="0.2">
      <c r="A2035" s="240"/>
      <c r="B2035" s="197"/>
      <c r="C2035" s="197"/>
      <c r="D2035" s="197"/>
      <c r="E2035" s="197"/>
      <c r="F2035" s="197"/>
      <c r="G2035" s="197" t="s">
        <v>3851</v>
      </c>
      <c r="H2035" s="198">
        <v>10.68</v>
      </c>
      <c r="I2035" s="199">
        <v>5.87</v>
      </c>
      <c r="J2035" s="220"/>
      <c r="M2035">
        <v>5.87</v>
      </c>
    </row>
    <row r="2036" spans="1:13" ht="0.95" customHeight="1" x14ac:dyDescent="0.2">
      <c r="A2036" s="237"/>
      <c r="B2036" s="185"/>
      <c r="C2036" s="185"/>
      <c r="D2036" s="185"/>
      <c r="E2036" s="185"/>
      <c r="F2036" s="185"/>
      <c r="G2036" s="185"/>
      <c r="H2036" s="185"/>
      <c r="I2036" s="185"/>
      <c r="J2036" s="220"/>
    </row>
    <row r="2037" spans="1:13" ht="18" customHeight="1" x14ac:dyDescent="0.2">
      <c r="A2037" s="236" t="s">
        <v>557</v>
      </c>
      <c r="B2037" s="183" t="s">
        <v>2</v>
      </c>
      <c r="C2037" s="182" t="s">
        <v>3</v>
      </c>
      <c r="D2037" s="182" t="s">
        <v>4</v>
      </c>
      <c r="E2037" s="419" t="s">
        <v>2100</v>
      </c>
      <c r="F2037" s="419"/>
      <c r="G2037" s="184" t="s">
        <v>5</v>
      </c>
      <c r="H2037" s="183" t="s">
        <v>6</v>
      </c>
      <c r="I2037" s="183" t="s">
        <v>7</v>
      </c>
      <c r="J2037" s="218" t="s">
        <v>8</v>
      </c>
      <c r="K2037" s="229">
        <f>J2039+J2040</f>
        <v>13.22</v>
      </c>
      <c r="L2037" s="229">
        <f>J2043+J2042+J2041</f>
        <v>0.16999999999999998</v>
      </c>
      <c r="M2037" t="s">
        <v>7</v>
      </c>
    </row>
    <row r="2038" spans="1:13" ht="24" customHeight="1" x14ac:dyDescent="0.2">
      <c r="A2038" s="237" t="s">
        <v>2125</v>
      </c>
      <c r="B2038" s="186" t="s">
        <v>232</v>
      </c>
      <c r="C2038" s="185" t="s">
        <v>15</v>
      </c>
      <c r="D2038" s="185" t="s">
        <v>233</v>
      </c>
      <c r="E2038" s="425">
        <v>20</v>
      </c>
      <c r="F2038" s="425"/>
      <c r="G2038" s="187" t="s">
        <v>169</v>
      </c>
      <c r="H2038" s="188">
        <v>1</v>
      </c>
      <c r="I2038" s="189">
        <f t="shared" ref="I2038:I2043" si="32">(M2038*$M$13)</f>
        <v>13.395200000000001</v>
      </c>
      <c r="J2038" s="231">
        <f t="shared" ref="J2038:J2043" si="33">TRUNC(I2038*H2038,2)</f>
        <v>13.39</v>
      </c>
      <c r="M2038">
        <v>14.56</v>
      </c>
    </row>
    <row r="2039" spans="1:13" ht="24" customHeight="1" x14ac:dyDescent="0.2">
      <c r="A2039" s="238" t="s">
        <v>2126</v>
      </c>
      <c r="B2039" s="191" t="s">
        <v>2152</v>
      </c>
      <c r="C2039" s="190" t="s">
        <v>15</v>
      </c>
      <c r="D2039" s="190" t="s">
        <v>2153</v>
      </c>
      <c r="E2039" s="426" t="s">
        <v>2129</v>
      </c>
      <c r="F2039" s="426"/>
      <c r="G2039" s="192" t="s">
        <v>39</v>
      </c>
      <c r="H2039" s="193">
        <v>0.35</v>
      </c>
      <c r="I2039" s="189">
        <f t="shared" si="32"/>
        <v>19.136000000000003</v>
      </c>
      <c r="J2039" s="219">
        <f t="shared" si="33"/>
        <v>6.69</v>
      </c>
      <c r="M2039">
        <v>20.8</v>
      </c>
    </row>
    <row r="2040" spans="1:13" ht="24" customHeight="1" x14ac:dyDescent="0.2">
      <c r="A2040" s="238" t="s">
        <v>2126</v>
      </c>
      <c r="B2040" s="191" t="s">
        <v>2156</v>
      </c>
      <c r="C2040" s="190" t="s">
        <v>15</v>
      </c>
      <c r="D2040" s="190" t="s">
        <v>2157</v>
      </c>
      <c r="E2040" s="426" t="s">
        <v>2129</v>
      </c>
      <c r="F2040" s="426"/>
      <c r="G2040" s="192" t="s">
        <v>39</v>
      </c>
      <c r="H2040" s="193">
        <v>0.55000000000000004</v>
      </c>
      <c r="I2040" s="189">
        <f t="shared" si="32"/>
        <v>11.8772</v>
      </c>
      <c r="J2040" s="219">
        <f t="shared" si="33"/>
        <v>6.53</v>
      </c>
      <c r="M2040">
        <v>12.91</v>
      </c>
    </row>
    <row r="2041" spans="1:13" ht="24" customHeight="1" x14ac:dyDescent="0.2">
      <c r="A2041" s="238" t="s">
        <v>2126</v>
      </c>
      <c r="B2041" s="191" t="s">
        <v>2164</v>
      </c>
      <c r="C2041" s="190" t="s">
        <v>15</v>
      </c>
      <c r="D2041" s="190" t="s">
        <v>2165</v>
      </c>
      <c r="E2041" s="426" t="s">
        <v>2119</v>
      </c>
      <c r="F2041" s="426"/>
      <c r="G2041" s="192" t="s">
        <v>50</v>
      </c>
      <c r="H2041" s="193">
        <v>5.0000000000000001E-4</v>
      </c>
      <c r="I2041" s="189">
        <f t="shared" si="32"/>
        <v>160.77000000000001</v>
      </c>
      <c r="J2041" s="219">
        <f t="shared" si="33"/>
        <v>0.08</v>
      </c>
      <c r="M2041">
        <v>174.75</v>
      </c>
    </row>
    <row r="2042" spans="1:13" ht="24" customHeight="1" x14ac:dyDescent="0.2">
      <c r="A2042" s="238" t="s">
        <v>2126</v>
      </c>
      <c r="B2042" s="191" t="s">
        <v>2460</v>
      </c>
      <c r="C2042" s="190" t="s">
        <v>15</v>
      </c>
      <c r="D2042" s="190" t="s">
        <v>2461</v>
      </c>
      <c r="E2042" s="426" t="s">
        <v>2119</v>
      </c>
      <c r="F2042" s="426"/>
      <c r="G2042" s="192" t="s">
        <v>1871</v>
      </c>
      <c r="H2042" s="193">
        <v>7.2999999999999995E-2</v>
      </c>
      <c r="I2042" s="189">
        <f t="shared" si="32"/>
        <v>0.91080000000000005</v>
      </c>
      <c r="J2042" s="219">
        <f t="shared" si="33"/>
        <v>0.06</v>
      </c>
      <c r="M2042">
        <v>0.99</v>
      </c>
    </row>
    <row r="2043" spans="1:13" ht="24" customHeight="1" x14ac:dyDescent="0.2">
      <c r="A2043" s="238" t="s">
        <v>2126</v>
      </c>
      <c r="B2043" s="191" t="s">
        <v>2140</v>
      </c>
      <c r="C2043" s="190" t="s">
        <v>15</v>
      </c>
      <c r="D2043" s="190" t="s">
        <v>2141</v>
      </c>
      <c r="E2043" s="426" t="s">
        <v>2119</v>
      </c>
      <c r="F2043" s="426"/>
      <c r="G2043" s="192" t="s">
        <v>1871</v>
      </c>
      <c r="H2043" s="193">
        <v>0.06</v>
      </c>
      <c r="I2043" s="189">
        <f t="shared" si="32"/>
        <v>0.59800000000000009</v>
      </c>
      <c r="J2043" s="219">
        <f t="shared" si="33"/>
        <v>0.03</v>
      </c>
      <c r="M2043">
        <v>0.65</v>
      </c>
    </row>
    <row r="2044" spans="1:13" x14ac:dyDescent="0.2">
      <c r="A2044" s="239"/>
      <c r="B2044" s="195"/>
      <c r="C2044" s="195"/>
      <c r="D2044" s="195"/>
      <c r="E2044" s="195" t="s">
        <v>3847</v>
      </c>
      <c r="F2044" s="196">
        <v>14.38</v>
      </c>
      <c r="G2044" s="195" t="s">
        <v>3848</v>
      </c>
      <c r="H2044" s="196">
        <v>0</v>
      </c>
      <c r="I2044" s="196">
        <v>14.38</v>
      </c>
      <c r="J2044" s="220"/>
      <c r="M2044">
        <v>14.38</v>
      </c>
    </row>
    <row r="2045" spans="1:13" ht="25.5" x14ac:dyDescent="0.2">
      <c r="A2045" s="239"/>
      <c r="B2045" s="195"/>
      <c r="C2045" s="195"/>
      <c r="D2045" s="195"/>
      <c r="E2045" s="195" t="s">
        <v>3849</v>
      </c>
      <c r="F2045" s="196">
        <v>0</v>
      </c>
      <c r="G2045" s="195"/>
      <c r="H2045" s="195" t="s">
        <v>3850</v>
      </c>
      <c r="I2045" s="196">
        <v>14.56</v>
      </c>
      <c r="J2045" s="220"/>
      <c r="M2045">
        <v>14.56</v>
      </c>
    </row>
    <row r="2046" spans="1:13" ht="30" customHeight="1" x14ac:dyDescent="0.2">
      <c r="A2046" s="240"/>
      <c r="B2046" s="197"/>
      <c r="C2046" s="197"/>
      <c r="D2046" s="197"/>
      <c r="E2046" s="197"/>
      <c r="F2046" s="197"/>
      <c r="G2046" s="197" t="s">
        <v>3851</v>
      </c>
      <c r="H2046" s="198">
        <v>10.68</v>
      </c>
      <c r="I2046" s="199">
        <v>155.5</v>
      </c>
      <c r="J2046" s="220"/>
      <c r="M2046">
        <v>155.5</v>
      </c>
    </row>
    <row r="2047" spans="1:13" ht="0.95" customHeight="1" x14ac:dyDescent="0.2">
      <c r="A2047" s="237"/>
      <c r="B2047" s="185"/>
      <c r="C2047" s="185"/>
      <c r="D2047" s="185"/>
      <c r="E2047" s="185"/>
      <c r="F2047" s="185"/>
      <c r="G2047" s="185"/>
      <c r="H2047" s="185"/>
      <c r="I2047" s="185"/>
      <c r="J2047" s="220"/>
    </row>
    <row r="2048" spans="1:13" ht="18" customHeight="1" x14ac:dyDescent="0.2">
      <c r="A2048" s="236" t="s">
        <v>558</v>
      </c>
      <c r="B2048" s="183" t="s">
        <v>2</v>
      </c>
      <c r="C2048" s="182" t="s">
        <v>3</v>
      </c>
      <c r="D2048" s="182" t="s">
        <v>4</v>
      </c>
      <c r="E2048" s="419" t="s">
        <v>2100</v>
      </c>
      <c r="F2048" s="419"/>
      <c r="G2048" s="184" t="s">
        <v>5</v>
      </c>
      <c r="H2048" s="183" t="s">
        <v>6</v>
      </c>
      <c r="I2048" s="183" t="s">
        <v>7</v>
      </c>
      <c r="J2048" s="218" t="s">
        <v>8</v>
      </c>
      <c r="K2048" s="229">
        <v>0</v>
      </c>
      <c r="L2048" s="229">
        <f>J2050</f>
        <v>27.78</v>
      </c>
      <c r="M2048" t="s">
        <v>7</v>
      </c>
    </row>
    <row r="2049" spans="1:13" ht="26.1" customHeight="1" x14ac:dyDescent="0.2">
      <c r="A2049" s="237" t="s">
        <v>2125</v>
      </c>
      <c r="B2049" s="186" t="s">
        <v>178</v>
      </c>
      <c r="C2049" s="185" t="s">
        <v>167</v>
      </c>
      <c r="D2049" s="185" t="s">
        <v>362</v>
      </c>
      <c r="E2049" s="425" t="s">
        <v>2106</v>
      </c>
      <c r="F2049" s="425"/>
      <c r="G2049" s="187" t="s">
        <v>180</v>
      </c>
      <c r="H2049" s="188">
        <v>1</v>
      </c>
      <c r="I2049" s="189">
        <f>(M2049*$M$13)</f>
        <v>27.783999999999999</v>
      </c>
      <c r="J2049" s="231">
        <f>TRUNC(I2049*H2049,2)</f>
        <v>27.78</v>
      </c>
      <c r="M2049">
        <v>30.2</v>
      </c>
    </row>
    <row r="2050" spans="1:13" ht="24" customHeight="1" x14ac:dyDescent="0.2">
      <c r="A2050" s="241" t="s">
        <v>2395</v>
      </c>
      <c r="B2050" s="201" t="s">
        <v>2450</v>
      </c>
      <c r="C2050" s="200" t="s">
        <v>5335</v>
      </c>
      <c r="D2050" s="200" t="s">
        <v>2451</v>
      </c>
      <c r="E2050" s="427">
        <v>4.09</v>
      </c>
      <c r="F2050" s="427"/>
      <c r="G2050" s="202" t="s">
        <v>17</v>
      </c>
      <c r="H2050" s="203">
        <v>1</v>
      </c>
      <c r="I2050" s="189">
        <f>(M2050*$M$13)</f>
        <v>27.783999999999999</v>
      </c>
      <c r="J2050" s="219">
        <f>TRUNC(I2050*H2050,2)</f>
        <v>27.78</v>
      </c>
      <c r="M2050">
        <v>30.2</v>
      </c>
    </row>
    <row r="2051" spans="1:13" x14ac:dyDescent="0.2">
      <c r="A2051" s="239"/>
      <c r="B2051" s="195"/>
      <c r="C2051" s="195"/>
      <c r="D2051" s="195"/>
      <c r="E2051" s="195" t="s">
        <v>3847</v>
      </c>
      <c r="F2051" s="196">
        <v>30.2</v>
      </c>
      <c r="G2051" s="195" t="s">
        <v>3848</v>
      </c>
      <c r="H2051" s="196">
        <v>0</v>
      </c>
      <c r="I2051" s="196">
        <v>30.2</v>
      </c>
      <c r="J2051" s="220"/>
      <c r="M2051">
        <v>30.2</v>
      </c>
    </row>
    <row r="2052" spans="1:13" ht="25.5" x14ac:dyDescent="0.2">
      <c r="A2052" s="239"/>
      <c r="B2052" s="195"/>
      <c r="C2052" s="195"/>
      <c r="D2052" s="195"/>
      <c r="E2052" s="195" t="s">
        <v>3849</v>
      </c>
      <c r="F2052" s="196">
        <v>0</v>
      </c>
      <c r="G2052" s="195"/>
      <c r="H2052" s="195" t="s">
        <v>3850</v>
      </c>
      <c r="I2052" s="196">
        <v>30.2</v>
      </c>
      <c r="J2052" s="220"/>
      <c r="M2052">
        <v>30.2</v>
      </c>
    </row>
    <row r="2053" spans="1:13" ht="30" customHeight="1" x14ac:dyDescent="0.2">
      <c r="A2053" s="240"/>
      <c r="B2053" s="197"/>
      <c r="C2053" s="197"/>
      <c r="D2053" s="197"/>
      <c r="E2053" s="197"/>
      <c r="F2053" s="197"/>
      <c r="G2053" s="197" t="s">
        <v>3851</v>
      </c>
      <c r="H2053" s="198">
        <v>5</v>
      </c>
      <c r="I2053" s="199">
        <v>151</v>
      </c>
      <c r="J2053" s="220"/>
      <c r="M2053">
        <v>151</v>
      </c>
    </row>
    <row r="2054" spans="1:13" ht="0.95" customHeight="1" x14ac:dyDescent="0.2">
      <c r="A2054" s="237"/>
      <c r="B2054" s="185"/>
      <c r="C2054" s="185"/>
      <c r="D2054" s="185"/>
      <c r="E2054" s="185"/>
      <c r="F2054" s="185"/>
      <c r="G2054" s="185"/>
      <c r="H2054" s="185"/>
      <c r="I2054" s="185"/>
      <c r="J2054" s="220"/>
    </row>
    <row r="2055" spans="1:13" ht="18" customHeight="1" x14ac:dyDescent="0.2">
      <c r="A2055" s="236" t="s">
        <v>4689</v>
      </c>
      <c r="B2055" s="183" t="s">
        <v>2</v>
      </c>
      <c r="C2055" s="182" t="s">
        <v>3</v>
      </c>
      <c r="D2055" s="182" t="s">
        <v>4</v>
      </c>
      <c r="E2055" s="419" t="s">
        <v>2100</v>
      </c>
      <c r="F2055" s="419"/>
      <c r="G2055" s="184" t="s">
        <v>5</v>
      </c>
      <c r="H2055" s="183" t="s">
        <v>6</v>
      </c>
      <c r="I2055" s="183" t="s">
        <v>7</v>
      </c>
      <c r="J2055" s="218" t="s">
        <v>8</v>
      </c>
      <c r="K2055" s="229">
        <f>J2057+J2058</f>
        <v>143.41999999999999</v>
      </c>
      <c r="L2055" s="229">
        <v>0</v>
      </c>
      <c r="M2055" t="s">
        <v>7</v>
      </c>
    </row>
    <row r="2056" spans="1:13" ht="26.1" customHeight="1" x14ac:dyDescent="0.2">
      <c r="A2056" s="237" t="s">
        <v>2125</v>
      </c>
      <c r="B2056" s="186" t="s">
        <v>293</v>
      </c>
      <c r="C2056" s="185" t="s">
        <v>15</v>
      </c>
      <c r="D2056" s="185" t="s">
        <v>294</v>
      </c>
      <c r="E2056" s="425">
        <v>2</v>
      </c>
      <c r="F2056" s="425"/>
      <c r="G2056" s="187" t="s">
        <v>50</v>
      </c>
      <c r="H2056" s="188">
        <v>1</v>
      </c>
      <c r="I2056" s="189">
        <f>(M2056*$M$13)</f>
        <v>143.4188</v>
      </c>
      <c r="J2056" s="231">
        <f>TRUNC(I2056*H2056,2)</f>
        <v>143.41</v>
      </c>
      <c r="M2056">
        <v>155.88999999999999</v>
      </c>
    </row>
    <row r="2057" spans="1:13" ht="24" customHeight="1" x14ac:dyDescent="0.2">
      <c r="A2057" s="238" t="s">
        <v>2126</v>
      </c>
      <c r="B2057" s="191" t="s">
        <v>2152</v>
      </c>
      <c r="C2057" s="190" t="s">
        <v>15</v>
      </c>
      <c r="D2057" s="190" t="s">
        <v>2153</v>
      </c>
      <c r="E2057" s="426" t="s">
        <v>2129</v>
      </c>
      <c r="F2057" s="426"/>
      <c r="G2057" s="192" t="s">
        <v>39</v>
      </c>
      <c r="H2057" s="193">
        <v>1.04</v>
      </c>
      <c r="I2057" s="189">
        <f>(M2057*$M$13)</f>
        <v>19.136000000000003</v>
      </c>
      <c r="J2057" s="219">
        <f>TRUNC(I2057*H2057,2)</f>
        <v>19.899999999999999</v>
      </c>
      <c r="M2057">
        <v>20.8</v>
      </c>
    </row>
    <row r="2058" spans="1:13" ht="24" customHeight="1" x14ac:dyDescent="0.2">
      <c r="A2058" s="238" t="s">
        <v>2126</v>
      </c>
      <c r="B2058" s="191" t="s">
        <v>2156</v>
      </c>
      <c r="C2058" s="190" t="s">
        <v>15</v>
      </c>
      <c r="D2058" s="190" t="s">
        <v>2157</v>
      </c>
      <c r="E2058" s="426" t="s">
        <v>2129</v>
      </c>
      <c r="F2058" s="426"/>
      <c r="G2058" s="192" t="s">
        <v>39</v>
      </c>
      <c r="H2058" s="193">
        <v>10.4</v>
      </c>
      <c r="I2058" s="189">
        <f>(M2058*$M$13)</f>
        <v>11.8772</v>
      </c>
      <c r="J2058" s="219">
        <f>TRUNC(I2058*H2058,2)</f>
        <v>123.52</v>
      </c>
      <c r="M2058">
        <v>12.91</v>
      </c>
    </row>
    <row r="2059" spans="1:13" x14ac:dyDescent="0.2">
      <c r="A2059" s="239"/>
      <c r="B2059" s="195"/>
      <c r="C2059" s="195"/>
      <c r="D2059" s="195"/>
      <c r="E2059" s="195" t="s">
        <v>3847</v>
      </c>
      <c r="F2059" s="196">
        <v>155.88999999999999</v>
      </c>
      <c r="G2059" s="195" t="s">
        <v>3848</v>
      </c>
      <c r="H2059" s="196">
        <v>0</v>
      </c>
      <c r="I2059" s="196">
        <v>155.88999999999999</v>
      </c>
      <c r="J2059" s="220"/>
      <c r="M2059">
        <v>155.88999999999999</v>
      </c>
    </row>
    <row r="2060" spans="1:13" ht="25.5" x14ac:dyDescent="0.2">
      <c r="A2060" s="239"/>
      <c r="B2060" s="195"/>
      <c r="C2060" s="195"/>
      <c r="D2060" s="195"/>
      <c r="E2060" s="195" t="s">
        <v>3849</v>
      </c>
      <c r="F2060" s="196">
        <v>0</v>
      </c>
      <c r="G2060" s="195"/>
      <c r="H2060" s="195" t="s">
        <v>3850</v>
      </c>
      <c r="I2060" s="196">
        <v>155.88999999999999</v>
      </c>
      <c r="J2060" s="220"/>
      <c r="M2060">
        <v>155.88999999999999</v>
      </c>
    </row>
    <row r="2061" spans="1:13" ht="30" customHeight="1" x14ac:dyDescent="0.2">
      <c r="A2061" s="240"/>
      <c r="B2061" s="197"/>
      <c r="C2061" s="197"/>
      <c r="D2061" s="197"/>
      <c r="E2061" s="197"/>
      <c r="F2061" s="197"/>
      <c r="G2061" s="197" t="s">
        <v>3851</v>
      </c>
      <c r="H2061" s="198">
        <v>0.27</v>
      </c>
      <c r="I2061" s="199">
        <v>42.09</v>
      </c>
      <c r="J2061" s="220"/>
      <c r="M2061">
        <v>42.09</v>
      </c>
    </row>
    <row r="2062" spans="1:13" ht="0.95" customHeight="1" x14ac:dyDescent="0.2">
      <c r="A2062" s="237"/>
      <c r="B2062" s="185"/>
      <c r="C2062" s="185"/>
      <c r="D2062" s="185"/>
      <c r="E2062" s="185"/>
      <c r="F2062" s="185"/>
      <c r="G2062" s="185"/>
      <c r="H2062" s="185"/>
      <c r="I2062" s="185"/>
      <c r="J2062" s="220"/>
    </row>
    <row r="2063" spans="1:13" ht="24" customHeight="1" x14ac:dyDescent="0.2">
      <c r="A2063" s="235" t="s">
        <v>559</v>
      </c>
      <c r="B2063" s="14"/>
      <c r="C2063" s="14"/>
      <c r="D2063" s="13" t="s">
        <v>560</v>
      </c>
      <c r="E2063" s="14"/>
      <c r="F2063" s="418"/>
      <c r="G2063" s="418"/>
      <c r="H2063" s="14"/>
      <c r="I2063" s="14"/>
      <c r="J2063" s="209"/>
    </row>
    <row r="2064" spans="1:13" ht="18" customHeight="1" x14ac:dyDescent="0.2">
      <c r="A2064" s="236" t="s">
        <v>561</v>
      </c>
      <c r="B2064" s="183" t="s">
        <v>2</v>
      </c>
      <c r="C2064" s="182" t="s">
        <v>3</v>
      </c>
      <c r="D2064" s="182" t="s">
        <v>4</v>
      </c>
      <c r="E2064" s="419" t="s">
        <v>2100</v>
      </c>
      <c r="F2064" s="419"/>
      <c r="G2064" s="184" t="s">
        <v>5</v>
      </c>
      <c r="H2064" s="183" t="s">
        <v>6</v>
      </c>
      <c r="I2064" s="183" t="s">
        <v>7</v>
      </c>
      <c r="J2064" s="218" t="s">
        <v>8</v>
      </c>
      <c r="K2064" s="229">
        <v>0</v>
      </c>
      <c r="L2064" s="229">
        <f>J2066</f>
        <v>27.78</v>
      </c>
      <c r="M2064" t="s">
        <v>7</v>
      </c>
    </row>
    <row r="2065" spans="1:13" ht="26.1" customHeight="1" x14ac:dyDescent="0.2">
      <c r="A2065" s="237" t="s">
        <v>2125</v>
      </c>
      <c r="B2065" s="186" t="s">
        <v>178</v>
      </c>
      <c r="C2065" s="185" t="s">
        <v>167</v>
      </c>
      <c r="D2065" s="185" t="s">
        <v>362</v>
      </c>
      <c r="E2065" s="425" t="s">
        <v>2106</v>
      </c>
      <c r="F2065" s="425"/>
      <c r="G2065" s="187" t="s">
        <v>180</v>
      </c>
      <c r="H2065" s="188">
        <v>1</v>
      </c>
      <c r="I2065" s="189">
        <f>(M2065*$M$13)</f>
        <v>27.783999999999999</v>
      </c>
      <c r="J2065" s="231">
        <f>TRUNC(I2065*H2065,2)</f>
        <v>27.78</v>
      </c>
      <c r="M2065">
        <v>30.2</v>
      </c>
    </row>
    <row r="2066" spans="1:13" ht="24" customHeight="1" x14ac:dyDescent="0.2">
      <c r="A2066" s="241" t="s">
        <v>2395</v>
      </c>
      <c r="B2066" s="201" t="s">
        <v>2450</v>
      </c>
      <c r="C2066" s="200" t="s">
        <v>5335</v>
      </c>
      <c r="D2066" s="200" t="s">
        <v>2451</v>
      </c>
      <c r="E2066" s="427">
        <v>4.09</v>
      </c>
      <c r="F2066" s="427"/>
      <c r="G2066" s="202" t="s">
        <v>17</v>
      </c>
      <c r="H2066" s="203">
        <v>1</v>
      </c>
      <c r="I2066" s="189">
        <f>(M2066*$M$13)</f>
        <v>27.783999999999999</v>
      </c>
      <c r="J2066" s="219">
        <f>TRUNC(I2066*H2066,2)</f>
        <v>27.78</v>
      </c>
      <c r="M2066">
        <v>30.2</v>
      </c>
    </row>
    <row r="2067" spans="1:13" x14ac:dyDescent="0.2">
      <c r="A2067" s="239"/>
      <c r="B2067" s="195"/>
      <c r="C2067" s="195"/>
      <c r="D2067" s="195"/>
      <c r="E2067" s="195" t="s">
        <v>3847</v>
      </c>
      <c r="F2067" s="196">
        <v>30.2</v>
      </c>
      <c r="G2067" s="195" t="s">
        <v>3848</v>
      </c>
      <c r="H2067" s="196">
        <v>0</v>
      </c>
      <c r="I2067" s="196">
        <v>30.2</v>
      </c>
      <c r="J2067" s="220"/>
      <c r="M2067">
        <v>30.2</v>
      </c>
    </row>
    <row r="2068" spans="1:13" ht="25.5" x14ac:dyDescent="0.2">
      <c r="A2068" s="239"/>
      <c r="B2068" s="195"/>
      <c r="C2068" s="195"/>
      <c r="D2068" s="195"/>
      <c r="E2068" s="195" t="s">
        <v>3849</v>
      </c>
      <c r="F2068" s="196">
        <v>0</v>
      </c>
      <c r="G2068" s="195"/>
      <c r="H2068" s="195" t="s">
        <v>3850</v>
      </c>
      <c r="I2068" s="196">
        <v>30.2</v>
      </c>
      <c r="J2068" s="220"/>
      <c r="M2068">
        <v>30.2</v>
      </c>
    </row>
    <row r="2069" spans="1:13" ht="30" customHeight="1" x14ac:dyDescent="0.2">
      <c r="A2069" s="240"/>
      <c r="B2069" s="197"/>
      <c r="C2069" s="197"/>
      <c r="D2069" s="197"/>
      <c r="E2069" s="197"/>
      <c r="F2069" s="197"/>
      <c r="G2069" s="197" t="s">
        <v>3851</v>
      </c>
      <c r="H2069" s="198">
        <v>101.4</v>
      </c>
      <c r="I2069" s="199">
        <v>3062.28</v>
      </c>
      <c r="J2069" s="220"/>
      <c r="M2069">
        <v>3062.28</v>
      </c>
    </row>
    <row r="2070" spans="1:13" ht="0.95" customHeight="1" x14ac:dyDescent="0.2">
      <c r="A2070" s="237"/>
      <c r="B2070" s="185"/>
      <c r="C2070" s="185"/>
      <c r="D2070" s="185"/>
      <c r="E2070" s="185"/>
      <c r="F2070" s="185"/>
      <c r="G2070" s="185"/>
      <c r="H2070" s="185"/>
      <c r="I2070" s="185"/>
      <c r="J2070" s="220"/>
    </row>
    <row r="2071" spans="1:13" ht="18" customHeight="1" x14ac:dyDescent="0.2">
      <c r="A2071" s="236" t="s">
        <v>562</v>
      </c>
      <c r="B2071" s="183" t="s">
        <v>2</v>
      </c>
      <c r="C2071" s="182" t="s">
        <v>3</v>
      </c>
      <c r="D2071" s="182" t="s">
        <v>4</v>
      </c>
      <c r="E2071" s="419" t="s">
        <v>2100</v>
      </c>
      <c r="F2071" s="419"/>
      <c r="G2071" s="184" t="s">
        <v>5</v>
      </c>
      <c r="H2071" s="183" t="s">
        <v>6</v>
      </c>
      <c r="I2071" s="183" t="s">
        <v>7</v>
      </c>
      <c r="J2071" s="218" t="s">
        <v>8</v>
      </c>
      <c r="K2071" s="229">
        <v>0</v>
      </c>
      <c r="L2071" s="229">
        <f>J2073</f>
        <v>0</v>
      </c>
      <c r="M2071" t="s">
        <v>7</v>
      </c>
    </row>
    <row r="2072" spans="1:13" ht="24" customHeight="1" x14ac:dyDescent="0.2">
      <c r="A2072" s="237" t="s">
        <v>2125</v>
      </c>
      <c r="B2072" s="186" t="s">
        <v>444</v>
      </c>
      <c r="C2072" s="185" t="s">
        <v>167</v>
      </c>
      <c r="D2072" s="185" t="s">
        <v>445</v>
      </c>
      <c r="E2072" s="425" t="s">
        <v>2120</v>
      </c>
      <c r="F2072" s="425"/>
      <c r="G2072" s="187" t="s">
        <v>169</v>
      </c>
      <c r="H2072" s="188">
        <v>1</v>
      </c>
      <c r="I2072" s="189">
        <f>(M2072*$M$13)</f>
        <v>0</v>
      </c>
      <c r="J2072" s="231">
        <f>TRUNC(I2072*H2072,2)</f>
        <v>0</v>
      </c>
      <c r="M2072">
        <v>0</v>
      </c>
    </row>
    <row r="2073" spans="1:13" x14ac:dyDescent="0.2">
      <c r="A2073" s="239"/>
      <c r="B2073" s="195"/>
      <c r="C2073" s="195"/>
      <c r="D2073" s="195"/>
      <c r="E2073" s="195" t="s">
        <v>3847</v>
      </c>
      <c r="F2073" s="196">
        <v>0</v>
      </c>
      <c r="G2073" s="195" t="s">
        <v>3848</v>
      </c>
      <c r="H2073" s="196">
        <v>0</v>
      </c>
      <c r="I2073" s="196">
        <v>0</v>
      </c>
      <c r="J2073" s="220"/>
      <c r="M2073">
        <v>0</v>
      </c>
    </row>
    <row r="2074" spans="1:13" ht="25.5" x14ac:dyDescent="0.2">
      <c r="A2074" s="239"/>
      <c r="B2074" s="195"/>
      <c r="C2074" s="195"/>
      <c r="D2074" s="195"/>
      <c r="E2074" s="195" t="s">
        <v>3849</v>
      </c>
      <c r="F2074" s="196">
        <v>0</v>
      </c>
      <c r="G2074" s="195"/>
      <c r="H2074" s="195" t="s">
        <v>3850</v>
      </c>
      <c r="I2074" s="196">
        <v>0</v>
      </c>
      <c r="J2074" s="220"/>
      <c r="M2074">
        <v>0</v>
      </c>
    </row>
    <row r="2075" spans="1:13" ht="30" customHeight="1" x14ac:dyDescent="0.2">
      <c r="A2075" s="240"/>
      <c r="B2075" s="197"/>
      <c r="C2075" s="197"/>
      <c r="D2075" s="197"/>
      <c r="E2075" s="197"/>
      <c r="F2075" s="197"/>
      <c r="G2075" s="197" t="s">
        <v>3851</v>
      </c>
      <c r="H2075" s="198">
        <v>25.79</v>
      </c>
      <c r="I2075" s="199">
        <v>0</v>
      </c>
      <c r="J2075" s="220"/>
      <c r="M2075">
        <v>0</v>
      </c>
    </row>
    <row r="2076" spans="1:13" ht="0.95" customHeight="1" thickBot="1" x14ac:dyDescent="0.25">
      <c r="A2076" s="237"/>
      <c r="B2076" s="185"/>
      <c r="C2076" s="185"/>
      <c r="D2076" s="185"/>
      <c r="E2076" s="185"/>
      <c r="F2076" s="185"/>
      <c r="G2076" s="185"/>
      <c r="H2076" s="185"/>
      <c r="I2076" s="185"/>
      <c r="J2076" s="220"/>
    </row>
    <row r="2077" spans="1:13" ht="24" customHeight="1" x14ac:dyDescent="0.2">
      <c r="A2077" s="234" t="s">
        <v>563</v>
      </c>
      <c r="B2077" s="206"/>
      <c r="C2077" s="206"/>
      <c r="D2077" s="207" t="s">
        <v>564</v>
      </c>
      <c r="E2077" s="206"/>
      <c r="F2077" s="416"/>
      <c r="G2077" s="417"/>
      <c r="H2077" s="206"/>
      <c r="I2077" s="206"/>
      <c r="J2077" s="208"/>
    </row>
    <row r="2078" spans="1:13" ht="24" customHeight="1" x14ac:dyDescent="0.2">
      <c r="A2078" s="235" t="s">
        <v>565</v>
      </c>
      <c r="B2078" s="14"/>
      <c r="C2078" s="14"/>
      <c r="D2078" s="13" t="s">
        <v>136</v>
      </c>
      <c r="E2078" s="14"/>
      <c r="F2078" s="418"/>
      <c r="G2078" s="418"/>
      <c r="H2078" s="14"/>
      <c r="I2078" s="14"/>
      <c r="J2078" s="209"/>
    </row>
    <row r="2079" spans="1:13" ht="24" customHeight="1" x14ac:dyDescent="0.2">
      <c r="A2079" s="242" t="s">
        <v>566</v>
      </c>
      <c r="B2079" s="24"/>
      <c r="C2079" s="24"/>
      <c r="D2079" s="23" t="s">
        <v>138</v>
      </c>
      <c r="E2079" s="24"/>
      <c r="F2079" s="428"/>
      <c r="G2079" s="428"/>
      <c r="H2079" s="24"/>
      <c r="I2079" s="24"/>
      <c r="J2079" s="210"/>
    </row>
    <row r="2080" spans="1:13" ht="18" customHeight="1" x14ac:dyDescent="0.2">
      <c r="A2080" s="236" t="s">
        <v>567</v>
      </c>
      <c r="B2080" s="183" t="s">
        <v>2</v>
      </c>
      <c r="C2080" s="182" t="s">
        <v>3</v>
      </c>
      <c r="D2080" s="182" t="s">
        <v>4</v>
      </c>
      <c r="E2080" s="419" t="s">
        <v>2100</v>
      </c>
      <c r="F2080" s="419"/>
      <c r="G2080" s="184" t="s">
        <v>5</v>
      </c>
      <c r="H2080" s="183" t="s">
        <v>6</v>
      </c>
      <c r="I2080" s="183" t="s">
        <v>7</v>
      </c>
      <c r="J2080" s="218" t="s">
        <v>8</v>
      </c>
      <c r="K2080" s="229">
        <f>J2082+J2083</f>
        <v>7.92</v>
      </c>
      <c r="L2080" s="229">
        <v>0</v>
      </c>
      <c r="M2080" t="s">
        <v>7</v>
      </c>
    </row>
    <row r="2081" spans="1:13" ht="26.1" customHeight="1" x14ac:dyDescent="0.2">
      <c r="A2081" s="237" t="s">
        <v>2125</v>
      </c>
      <c r="B2081" s="186" t="s">
        <v>568</v>
      </c>
      <c r="C2081" s="185" t="s">
        <v>569</v>
      </c>
      <c r="D2081" s="185" t="s">
        <v>570</v>
      </c>
      <c r="E2081" s="425" t="s">
        <v>2108</v>
      </c>
      <c r="F2081" s="425"/>
      <c r="G2081" s="187" t="s">
        <v>17</v>
      </c>
      <c r="H2081" s="188">
        <v>1</v>
      </c>
      <c r="I2081" s="189">
        <f>(M2081*$M$13)</f>
        <v>7.4152000000000005</v>
      </c>
      <c r="J2081" s="231">
        <f>TRUNC(I2081*H2081,2)</f>
        <v>7.41</v>
      </c>
      <c r="M2081">
        <v>8.06</v>
      </c>
    </row>
    <row r="2082" spans="1:13" ht="24" customHeight="1" x14ac:dyDescent="0.2">
      <c r="A2082" s="241" t="s">
        <v>2395</v>
      </c>
      <c r="B2082" s="201" t="s">
        <v>2533</v>
      </c>
      <c r="C2082" s="200" t="s">
        <v>569</v>
      </c>
      <c r="D2082" s="200" t="s">
        <v>2534</v>
      </c>
      <c r="E2082" s="427" t="s">
        <v>2535</v>
      </c>
      <c r="F2082" s="427"/>
      <c r="G2082" s="202" t="s">
        <v>39</v>
      </c>
      <c r="H2082" s="203">
        <v>0.5</v>
      </c>
      <c r="I2082" s="189">
        <f>(M2082*$M$13)</f>
        <v>3.3028</v>
      </c>
      <c r="J2082" s="219">
        <f>TRUNC(I2082*H2082,2)</f>
        <v>1.65</v>
      </c>
      <c r="M2082">
        <v>3.59</v>
      </c>
    </row>
    <row r="2083" spans="1:13" ht="24" customHeight="1" x14ac:dyDescent="0.2">
      <c r="A2083" s="238" t="s">
        <v>2126</v>
      </c>
      <c r="B2083" s="191" t="s">
        <v>2536</v>
      </c>
      <c r="C2083" s="190" t="s">
        <v>569</v>
      </c>
      <c r="D2083" s="190" t="s">
        <v>2537</v>
      </c>
      <c r="E2083" s="426">
        <v>0</v>
      </c>
      <c r="F2083" s="426"/>
      <c r="G2083" s="192" t="s">
        <v>39</v>
      </c>
      <c r="H2083" s="193">
        <v>0.5</v>
      </c>
      <c r="I2083" s="194">
        <v>12.5463</v>
      </c>
      <c r="J2083" s="219">
        <v>6.27</v>
      </c>
      <c r="M2083">
        <v>12.5463</v>
      </c>
    </row>
    <row r="2084" spans="1:13" x14ac:dyDescent="0.2">
      <c r="A2084" s="239"/>
      <c r="B2084" s="195"/>
      <c r="C2084" s="195"/>
      <c r="D2084" s="195"/>
      <c r="E2084" s="195" t="s">
        <v>3847</v>
      </c>
      <c r="F2084" s="196">
        <v>0</v>
      </c>
      <c r="G2084" s="195" t="s">
        <v>3848</v>
      </c>
      <c r="H2084" s="196">
        <v>0</v>
      </c>
      <c r="I2084" s="196">
        <v>0</v>
      </c>
      <c r="J2084" s="220"/>
      <c r="M2084">
        <v>0</v>
      </c>
    </row>
    <row r="2085" spans="1:13" ht="25.5" x14ac:dyDescent="0.2">
      <c r="A2085" s="239"/>
      <c r="B2085" s="195"/>
      <c r="C2085" s="195"/>
      <c r="D2085" s="195"/>
      <c r="E2085" s="195" t="s">
        <v>3849</v>
      </c>
      <c r="F2085" s="196">
        <v>0</v>
      </c>
      <c r="G2085" s="195"/>
      <c r="H2085" s="195" t="s">
        <v>3850</v>
      </c>
      <c r="I2085" s="196">
        <v>8.06</v>
      </c>
      <c r="J2085" s="220"/>
      <c r="M2085">
        <v>8.06</v>
      </c>
    </row>
    <row r="2086" spans="1:13" ht="30" customHeight="1" x14ac:dyDescent="0.2">
      <c r="A2086" s="240"/>
      <c r="B2086" s="197"/>
      <c r="C2086" s="197"/>
      <c r="D2086" s="197"/>
      <c r="E2086" s="197"/>
      <c r="F2086" s="197"/>
      <c r="G2086" s="197" t="s">
        <v>3851</v>
      </c>
      <c r="H2086" s="198">
        <v>1053.6300000000001</v>
      </c>
      <c r="I2086" s="199">
        <v>8492.25</v>
      </c>
      <c r="J2086" s="220"/>
      <c r="M2086">
        <v>8492.25</v>
      </c>
    </row>
    <row r="2087" spans="1:13" ht="0.95" customHeight="1" x14ac:dyDescent="0.2">
      <c r="A2087" s="237"/>
      <c r="B2087" s="185"/>
      <c r="C2087" s="185"/>
      <c r="D2087" s="185"/>
      <c r="E2087" s="185"/>
      <c r="F2087" s="185"/>
      <c r="G2087" s="185"/>
      <c r="H2087" s="185"/>
      <c r="I2087" s="185"/>
      <c r="J2087" s="220"/>
    </row>
    <row r="2088" spans="1:13" ht="18" customHeight="1" x14ac:dyDescent="0.2">
      <c r="A2088" s="236" t="s">
        <v>571</v>
      </c>
      <c r="B2088" s="183" t="s">
        <v>2</v>
      </c>
      <c r="C2088" s="182" t="s">
        <v>3</v>
      </c>
      <c r="D2088" s="182" t="s">
        <v>4</v>
      </c>
      <c r="E2088" s="419" t="s">
        <v>2100</v>
      </c>
      <c r="F2088" s="419"/>
      <c r="G2088" s="184" t="s">
        <v>5</v>
      </c>
      <c r="H2088" s="183" t="s">
        <v>6</v>
      </c>
      <c r="I2088" s="183" t="s">
        <v>7</v>
      </c>
      <c r="J2088" s="218" t="s">
        <v>8</v>
      </c>
      <c r="K2088" s="229">
        <f>J2090+J2091</f>
        <v>3.4299999999999997</v>
      </c>
      <c r="L2088" s="229">
        <f>J2092</f>
        <v>6.17</v>
      </c>
      <c r="M2088" t="s">
        <v>7</v>
      </c>
    </row>
    <row r="2089" spans="1:13" ht="24" customHeight="1" x14ac:dyDescent="0.2">
      <c r="A2089" s="237" t="s">
        <v>2125</v>
      </c>
      <c r="B2089" s="186" t="s">
        <v>350</v>
      </c>
      <c r="C2089" s="185" t="s">
        <v>15</v>
      </c>
      <c r="D2089" s="185" t="s">
        <v>396</v>
      </c>
      <c r="E2089" s="425">
        <v>6</v>
      </c>
      <c r="F2089" s="425"/>
      <c r="G2089" s="187" t="s">
        <v>17</v>
      </c>
      <c r="H2089" s="188">
        <v>1</v>
      </c>
      <c r="I2089" s="189">
        <f>(M2089*$M$13)</f>
        <v>9.595600000000001</v>
      </c>
      <c r="J2089" s="231">
        <f>TRUNC(I2089*H2089,2)</f>
        <v>9.59</v>
      </c>
      <c r="M2089">
        <v>10.43</v>
      </c>
    </row>
    <row r="2090" spans="1:13" ht="24" customHeight="1" x14ac:dyDescent="0.2">
      <c r="A2090" s="238" t="s">
        <v>2126</v>
      </c>
      <c r="B2090" s="191" t="s">
        <v>2479</v>
      </c>
      <c r="C2090" s="190" t="s">
        <v>15</v>
      </c>
      <c r="D2090" s="190" t="s">
        <v>2480</v>
      </c>
      <c r="E2090" s="426" t="s">
        <v>2129</v>
      </c>
      <c r="F2090" s="426"/>
      <c r="G2090" s="192" t="s">
        <v>39</v>
      </c>
      <c r="H2090" s="193">
        <v>0.08</v>
      </c>
      <c r="I2090" s="189">
        <f>(M2090*$M$13)</f>
        <v>19.136000000000003</v>
      </c>
      <c r="J2090" s="219">
        <f>TRUNC(I2090*H2090,2)</f>
        <v>1.53</v>
      </c>
      <c r="M2090">
        <v>20.8</v>
      </c>
    </row>
    <row r="2091" spans="1:13" ht="24" customHeight="1" x14ac:dyDescent="0.2">
      <c r="A2091" s="238" t="s">
        <v>2126</v>
      </c>
      <c r="B2091" s="191" t="s">
        <v>2156</v>
      </c>
      <c r="C2091" s="190" t="s">
        <v>15</v>
      </c>
      <c r="D2091" s="190" t="s">
        <v>2157</v>
      </c>
      <c r="E2091" s="426" t="s">
        <v>2129</v>
      </c>
      <c r="F2091" s="426"/>
      <c r="G2091" s="192" t="s">
        <v>39</v>
      </c>
      <c r="H2091" s="193">
        <v>0.16</v>
      </c>
      <c r="I2091" s="189">
        <f>(M2091*$M$13)</f>
        <v>11.8772</v>
      </c>
      <c r="J2091" s="219">
        <f>TRUNC(I2091*H2091,2)</f>
        <v>1.9</v>
      </c>
      <c r="M2091">
        <v>12.91</v>
      </c>
    </row>
    <row r="2092" spans="1:13" ht="24" customHeight="1" x14ac:dyDescent="0.2">
      <c r="A2092" s="238" t="s">
        <v>2126</v>
      </c>
      <c r="B2092" s="191" t="s">
        <v>2481</v>
      </c>
      <c r="C2092" s="190" t="s">
        <v>15</v>
      </c>
      <c r="D2092" s="190" t="s">
        <v>2482</v>
      </c>
      <c r="E2092" s="426" t="s">
        <v>2119</v>
      </c>
      <c r="F2092" s="426"/>
      <c r="G2092" s="192" t="s">
        <v>2483</v>
      </c>
      <c r="H2092" s="193">
        <v>1.03</v>
      </c>
      <c r="I2092" s="189">
        <f>(M2092*$M$13)</f>
        <v>5.9984000000000002</v>
      </c>
      <c r="J2092" s="219">
        <f>TRUNC(I2092*H2092,2)</f>
        <v>6.17</v>
      </c>
      <c r="M2092">
        <v>6.52</v>
      </c>
    </row>
    <row r="2093" spans="1:13" x14ac:dyDescent="0.2">
      <c r="A2093" s="239"/>
      <c r="B2093" s="195"/>
      <c r="C2093" s="195"/>
      <c r="D2093" s="195"/>
      <c r="E2093" s="195" t="s">
        <v>3847</v>
      </c>
      <c r="F2093" s="196">
        <v>3.72</v>
      </c>
      <c r="G2093" s="195" t="s">
        <v>3848</v>
      </c>
      <c r="H2093" s="196">
        <v>0</v>
      </c>
      <c r="I2093" s="196">
        <v>3.72</v>
      </c>
      <c r="J2093" s="220"/>
      <c r="M2093">
        <v>3.72</v>
      </c>
    </row>
    <row r="2094" spans="1:13" ht="25.5" x14ac:dyDescent="0.2">
      <c r="A2094" s="239"/>
      <c r="B2094" s="195"/>
      <c r="C2094" s="195"/>
      <c r="D2094" s="195"/>
      <c r="E2094" s="195" t="s">
        <v>3849</v>
      </c>
      <c r="F2094" s="196">
        <v>0</v>
      </c>
      <c r="G2094" s="195"/>
      <c r="H2094" s="195" t="s">
        <v>3850</v>
      </c>
      <c r="I2094" s="196">
        <v>10.43</v>
      </c>
      <c r="J2094" s="220"/>
      <c r="M2094">
        <v>10.43</v>
      </c>
    </row>
    <row r="2095" spans="1:13" ht="30" customHeight="1" x14ac:dyDescent="0.2">
      <c r="A2095" s="240"/>
      <c r="B2095" s="197"/>
      <c r="C2095" s="197"/>
      <c r="D2095" s="197"/>
      <c r="E2095" s="197"/>
      <c r="F2095" s="197"/>
      <c r="G2095" s="197" t="s">
        <v>3851</v>
      </c>
      <c r="H2095" s="198">
        <v>1053.6300000000001</v>
      </c>
      <c r="I2095" s="199">
        <v>10989.36</v>
      </c>
      <c r="J2095" s="220"/>
      <c r="M2095">
        <v>10989.36</v>
      </c>
    </row>
    <row r="2096" spans="1:13" ht="0.95" customHeight="1" x14ac:dyDescent="0.2">
      <c r="A2096" s="237"/>
      <c r="B2096" s="185"/>
      <c r="C2096" s="185"/>
      <c r="D2096" s="185"/>
      <c r="E2096" s="185"/>
      <c r="F2096" s="185"/>
      <c r="G2096" s="185"/>
      <c r="H2096" s="185"/>
      <c r="I2096" s="185"/>
      <c r="J2096" s="220"/>
    </row>
    <row r="2097" spans="1:13" ht="18" customHeight="1" x14ac:dyDescent="0.2">
      <c r="A2097" s="236" t="s">
        <v>572</v>
      </c>
      <c r="B2097" s="183" t="s">
        <v>2</v>
      </c>
      <c r="C2097" s="182" t="s">
        <v>3</v>
      </c>
      <c r="D2097" s="182" t="s">
        <v>4</v>
      </c>
      <c r="E2097" s="419" t="s">
        <v>2100</v>
      </c>
      <c r="F2097" s="419"/>
      <c r="G2097" s="184" t="s">
        <v>5</v>
      </c>
      <c r="H2097" s="183" t="s">
        <v>6</v>
      </c>
      <c r="I2097" s="183" t="s">
        <v>7</v>
      </c>
      <c r="J2097" s="218" t="s">
        <v>8</v>
      </c>
      <c r="K2097" s="229">
        <f>J2099+J2100+J2101+J2102+J2105</f>
        <v>11.759999999999998</v>
      </c>
      <c r="L2097" s="229">
        <f>J2103+J2104</f>
        <v>1.9900000000000002</v>
      </c>
      <c r="M2097" t="s">
        <v>7</v>
      </c>
    </row>
    <row r="2098" spans="1:13" ht="26.1" customHeight="1" x14ac:dyDescent="0.2">
      <c r="A2098" s="237" t="s">
        <v>2125</v>
      </c>
      <c r="B2098" s="186" t="s">
        <v>573</v>
      </c>
      <c r="C2098" s="185" t="s">
        <v>569</v>
      </c>
      <c r="D2098" s="185" t="s">
        <v>574</v>
      </c>
      <c r="E2098" s="425" t="s">
        <v>2108</v>
      </c>
      <c r="F2098" s="425"/>
      <c r="G2098" s="187" t="s">
        <v>17</v>
      </c>
      <c r="H2098" s="188">
        <v>1</v>
      </c>
      <c r="I2098" s="189">
        <f t="shared" ref="I2098:I2105" si="34">(M2098*$M$13)</f>
        <v>13.7448</v>
      </c>
      <c r="J2098" s="231">
        <f t="shared" ref="J2098:J2105" si="35">TRUNC(I2098*H2098,2)</f>
        <v>13.74</v>
      </c>
      <c r="M2098">
        <v>14.94</v>
      </c>
    </row>
    <row r="2099" spans="1:13" ht="24" customHeight="1" x14ac:dyDescent="0.2">
      <c r="A2099" s="241" t="s">
        <v>2395</v>
      </c>
      <c r="B2099" s="201" t="s">
        <v>2533</v>
      </c>
      <c r="C2099" s="200" t="s">
        <v>569</v>
      </c>
      <c r="D2099" s="200" t="s">
        <v>2534</v>
      </c>
      <c r="E2099" s="427" t="s">
        <v>2535</v>
      </c>
      <c r="F2099" s="427"/>
      <c r="G2099" s="202" t="s">
        <v>39</v>
      </c>
      <c r="H2099" s="203">
        <v>0.2</v>
      </c>
      <c r="I2099" s="189">
        <f t="shared" si="34"/>
        <v>3.3028</v>
      </c>
      <c r="J2099" s="219">
        <f t="shared" si="35"/>
        <v>0.66</v>
      </c>
      <c r="M2099">
        <v>3.59</v>
      </c>
    </row>
    <row r="2100" spans="1:13" ht="24" customHeight="1" x14ac:dyDescent="0.2">
      <c r="A2100" s="241" t="s">
        <v>2395</v>
      </c>
      <c r="B2100" s="201" t="s">
        <v>2538</v>
      </c>
      <c r="C2100" s="200" t="s">
        <v>569</v>
      </c>
      <c r="D2100" s="200" t="s">
        <v>2539</v>
      </c>
      <c r="E2100" s="427" t="s">
        <v>2535</v>
      </c>
      <c r="F2100" s="427"/>
      <c r="G2100" s="202" t="s">
        <v>39</v>
      </c>
      <c r="H2100" s="203">
        <v>0.4</v>
      </c>
      <c r="I2100" s="189">
        <f t="shared" si="34"/>
        <v>3.2752000000000003</v>
      </c>
      <c r="J2100" s="219">
        <f t="shared" si="35"/>
        <v>1.31</v>
      </c>
      <c r="M2100">
        <v>3.56</v>
      </c>
    </row>
    <row r="2101" spans="1:13" ht="24" customHeight="1" x14ac:dyDescent="0.2">
      <c r="A2101" s="238" t="s">
        <v>2126</v>
      </c>
      <c r="B2101" s="191" t="s">
        <v>2536</v>
      </c>
      <c r="C2101" s="190" t="s">
        <v>569</v>
      </c>
      <c r="D2101" s="190" t="s">
        <v>2537</v>
      </c>
      <c r="E2101" s="426">
        <v>0</v>
      </c>
      <c r="F2101" s="426"/>
      <c r="G2101" s="192" t="s">
        <v>39</v>
      </c>
      <c r="H2101" s="193">
        <v>0.2</v>
      </c>
      <c r="I2101" s="189">
        <f t="shared" si="34"/>
        <v>11.542596000000001</v>
      </c>
      <c r="J2101" s="219">
        <f t="shared" si="35"/>
        <v>2.2999999999999998</v>
      </c>
      <c r="M2101">
        <v>12.5463</v>
      </c>
    </row>
    <row r="2102" spans="1:13" ht="26.1" customHeight="1" x14ac:dyDescent="0.2">
      <c r="A2102" s="238" t="s">
        <v>2126</v>
      </c>
      <c r="B2102" s="191" t="s">
        <v>2540</v>
      </c>
      <c r="C2102" s="190" t="s">
        <v>569</v>
      </c>
      <c r="D2102" s="190" t="s">
        <v>2541</v>
      </c>
      <c r="E2102" s="426">
        <v>0</v>
      </c>
      <c r="F2102" s="426"/>
      <c r="G2102" s="192" t="s">
        <v>39</v>
      </c>
      <c r="H2102" s="193">
        <v>0.4</v>
      </c>
      <c r="I2102" s="189">
        <f t="shared" si="34"/>
        <v>1.7020000000000002</v>
      </c>
      <c r="J2102" s="219">
        <f t="shared" si="35"/>
        <v>0.68</v>
      </c>
      <c r="M2102">
        <v>1.85</v>
      </c>
    </row>
    <row r="2103" spans="1:13" ht="24" customHeight="1" x14ac:dyDescent="0.2">
      <c r="A2103" s="238" t="s">
        <v>2126</v>
      </c>
      <c r="B2103" s="191" t="s">
        <v>2542</v>
      </c>
      <c r="C2103" s="190" t="s">
        <v>569</v>
      </c>
      <c r="D2103" s="190" t="s">
        <v>2543</v>
      </c>
      <c r="E2103" s="426">
        <v>0</v>
      </c>
      <c r="F2103" s="426"/>
      <c r="G2103" s="192" t="s">
        <v>54</v>
      </c>
      <c r="H2103" s="193">
        <v>0.25</v>
      </c>
      <c r="I2103" s="189">
        <f t="shared" si="34"/>
        <v>3.5052000000000003</v>
      </c>
      <c r="J2103" s="219">
        <f t="shared" si="35"/>
        <v>0.87</v>
      </c>
      <c r="M2103">
        <v>3.81</v>
      </c>
    </row>
    <row r="2104" spans="1:13" ht="26.1" customHeight="1" x14ac:dyDescent="0.2">
      <c r="A2104" s="238" t="s">
        <v>2126</v>
      </c>
      <c r="B2104" s="191" t="s">
        <v>2544</v>
      </c>
      <c r="C2104" s="190" t="s">
        <v>26</v>
      </c>
      <c r="D2104" s="190" t="s">
        <v>2545</v>
      </c>
      <c r="E2104" s="426" t="s">
        <v>2119</v>
      </c>
      <c r="F2104" s="426"/>
      <c r="G2104" s="192" t="s">
        <v>331</v>
      </c>
      <c r="H2104" s="193">
        <v>1.25</v>
      </c>
      <c r="I2104" s="189">
        <f t="shared" si="34"/>
        <v>0.90160000000000007</v>
      </c>
      <c r="J2104" s="219">
        <f t="shared" si="35"/>
        <v>1.1200000000000001</v>
      </c>
      <c r="M2104">
        <v>0.98</v>
      </c>
    </row>
    <row r="2105" spans="1:13" ht="24" customHeight="1" x14ac:dyDescent="0.2">
      <c r="A2105" s="238" t="s">
        <v>2126</v>
      </c>
      <c r="B2105" s="191" t="s">
        <v>2546</v>
      </c>
      <c r="C2105" s="190" t="s">
        <v>26</v>
      </c>
      <c r="D2105" s="190" t="s">
        <v>2547</v>
      </c>
      <c r="E2105" s="426" t="s">
        <v>2129</v>
      </c>
      <c r="F2105" s="426"/>
      <c r="G2105" s="192" t="s">
        <v>32</v>
      </c>
      <c r="H2105" s="193">
        <v>0.4</v>
      </c>
      <c r="I2105" s="189">
        <f t="shared" si="34"/>
        <v>17.029200000000003</v>
      </c>
      <c r="J2105" s="219">
        <f t="shared" si="35"/>
        <v>6.81</v>
      </c>
      <c r="M2105">
        <v>18.510000000000002</v>
      </c>
    </row>
    <row r="2106" spans="1:13" x14ac:dyDescent="0.2">
      <c r="A2106" s="239"/>
      <c r="B2106" s="195"/>
      <c r="C2106" s="195"/>
      <c r="D2106" s="195"/>
      <c r="E2106" s="195" t="s">
        <v>3847</v>
      </c>
      <c r="F2106" s="196">
        <v>7.4</v>
      </c>
      <c r="G2106" s="195" t="s">
        <v>3848</v>
      </c>
      <c r="H2106" s="196">
        <v>0</v>
      </c>
      <c r="I2106" s="196">
        <v>7.4</v>
      </c>
      <c r="J2106" s="220"/>
      <c r="M2106">
        <v>7.4</v>
      </c>
    </row>
    <row r="2107" spans="1:13" ht="25.5" x14ac:dyDescent="0.2">
      <c r="A2107" s="239"/>
      <c r="B2107" s="195"/>
      <c r="C2107" s="195"/>
      <c r="D2107" s="195"/>
      <c r="E2107" s="195" t="s">
        <v>3849</v>
      </c>
      <c r="F2107" s="196">
        <v>0</v>
      </c>
      <c r="G2107" s="195"/>
      <c r="H2107" s="195" t="s">
        <v>3850</v>
      </c>
      <c r="I2107" s="196">
        <v>14.94</v>
      </c>
      <c r="J2107" s="220"/>
      <c r="M2107">
        <v>14.94</v>
      </c>
    </row>
    <row r="2108" spans="1:13" ht="30" customHeight="1" x14ac:dyDescent="0.2">
      <c r="A2108" s="240"/>
      <c r="B2108" s="197"/>
      <c r="C2108" s="197"/>
      <c r="D2108" s="197"/>
      <c r="E2108" s="197"/>
      <c r="F2108" s="197"/>
      <c r="G2108" s="197" t="s">
        <v>3851</v>
      </c>
      <c r="H2108" s="198">
        <v>1053.6300000000001</v>
      </c>
      <c r="I2108" s="199">
        <v>15741.23</v>
      </c>
      <c r="J2108" s="220"/>
      <c r="M2108">
        <v>15741.23</v>
      </c>
    </row>
    <row r="2109" spans="1:13" ht="0.95" customHeight="1" x14ac:dyDescent="0.2">
      <c r="A2109" s="237"/>
      <c r="B2109" s="185"/>
      <c r="C2109" s="185"/>
      <c r="D2109" s="185"/>
      <c r="E2109" s="185"/>
      <c r="F2109" s="185"/>
      <c r="G2109" s="185"/>
      <c r="H2109" s="185"/>
      <c r="I2109" s="185"/>
      <c r="J2109" s="220"/>
    </row>
    <row r="2110" spans="1:13" ht="18" customHeight="1" x14ac:dyDescent="0.2">
      <c r="A2110" s="236" t="s">
        <v>575</v>
      </c>
      <c r="B2110" s="183" t="s">
        <v>2</v>
      </c>
      <c r="C2110" s="182" t="s">
        <v>3</v>
      </c>
      <c r="D2110" s="182" t="s">
        <v>4</v>
      </c>
      <c r="E2110" s="419" t="s">
        <v>2100</v>
      </c>
      <c r="F2110" s="419"/>
      <c r="G2110" s="184" t="s">
        <v>5</v>
      </c>
      <c r="H2110" s="183" t="s">
        <v>6</v>
      </c>
      <c r="I2110" s="183" t="s">
        <v>7</v>
      </c>
      <c r="J2110" s="218" t="s">
        <v>8</v>
      </c>
      <c r="K2110" s="229">
        <f>J2112+J2115</f>
        <v>37.660000000000004</v>
      </c>
      <c r="L2110" s="229">
        <f>J2113+J2114+J2116</f>
        <v>257.47000000000003</v>
      </c>
      <c r="M2110" t="s">
        <v>7</v>
      </c>
    </row>
    <row r="2111" spans="1:13" ht="26.1" customHeight="1" x14ac:dyDescent="0.2">
      <c r="A2111" s="237" t="s">
        <v>2125</v>
      </c>
      <c r="B2111" s="186">
        <v>12393</v>
      </c>
      <c r="C2111" s="185" t="s">
        <v>569</v>
      </c>
      <c r="D2111" s="185" t="s">
        <v>577</v>
      </c>
      <c r="E2111" s="425" t="s">
        <v>2102</v>
      </c>
      <c r="F2111" s="425"/>
      <c r="G2111" s="187" t="s">
        <v>17</v>
      </c>
      <c r="H2111" s="188">
        <v>1</v>
      </c>
      <c r="I2111" s="189">
        <f>SUM(J2112:J2116)</f>
        <v>295.13</v>
      </c>
      <c r="J2111" s="231">
        <f t="shared" ref="J2111:J2116" si="36">TRUNC(I2111*H2111,2)</f>
        <v>295.13</v>
      </c>
      <c r="M2111">
        <v>317.39</v>
      </c>
    </row>
    <row r="2112" spans="1:13" ht="24" customHeight="1" x14ac:dyDescent="0.2">
      <c r="A2112" s="241" t="s">
        <v>2395</v>
      </c>
      <c r="B2112" s="201" t="s">
        <v>2548</v>
      </c>
      <c r="C2112" s="200" t="s">
        <v>569</v>
      </c>
      <c r="D2112" s="200" t="s">
        <v>2549</v>
      </c>
      <c r="E2112" s="427" t="s">
        <v>2535</v>
      </c>
      <c r="F2112" s="427"/>
      <c r="G2112" s="202" t="s">
        <v>39</v>
      </c>
      <c r="H2112" s="203">
        <v>1</v>
      </c>
      <c r="I2112" s="189">
        <f t="shared" ref="I2112:I2116" si="37">(M2112*$M$13)</f>
        <v>3.2752000000000003</v>
      </c>
      <c r="J2112" s="219">
        <f t="shared" si="36"/>
        <v>3.27</v>
      </c>
      <c r="M2112">
        <v>3.56</v>
      </c>
    </row>
    <row r="2113" spans="1:13" ht="24" customHeight="1" x14ac:dyDescent="0.2">
      <c r="A2113" s="238" t="s">
        <v>2126</v>
      </c>
      <c r="B2113" s="191" t="s">
        <v>2550</v>
      </c>
      <c r="C2113" s="190" t="s">
        <v>569</v>
      </c>
      <c r="D2113" s="190" t="s">
        <v>2551</v>
      </c>
      <c r="E2113" s="426">
        <v>0</v>
      </c>
      <c r="F2113" s="426"/>
      <c r="G2113" s="192" t="s">
        <v>2552</v>
      </c>
      <c r="H2113" s="193">
        <v>7.4999999999999997E-2</v>
      </c>
      <c r="I2113" s="189">
        <f t="shared" si="37"/>
        <v>973.36</v>
      </c>
      <c r="J2113" s="219">
        <f t="shared" si="36"/>
        <v>73</v>
      </c>
      <c r="M2113">
        <v>1058</v>
      </c>
    </row>
    <row r="2114" spans="1:13" ht="24" customHeight="1" x14ac:dyDescent="0.2">
      <c r="A2114" s="238" t="s">
        <v>2126</v>
      </c>
      <c r="B2114" s="191" t="s">
        <v>2553</v>
      </c>
      <c r="C2114" s="190" t="s">
        <v>569</v>
      </c>
      <c r="D2114" s="190" t="s">
        <v>2554</v>
      </c>
      <c r="E2114" s="426">
        <v>0</v>
      </c>
      <c r="F2114" s="426"/>
      <c r="G2114" s="192" t="s">
        <v>2555</v>
      </c>
      <c r="H2114" s="193">
        <v>1.2</v>
      </c>
      <c r="I2114" s="189">
        <v>150</v>
      </c>
      <c r="J2114" s="219">
        <f t="shared" si="36"/>
        <v>180</v>
      </c>
      <c r="M2114">
        <v>160.19999999999999</v>
      </c>
    </row>
    <row r="2115" spans="1:13" ht="24" customHeight="1" x14ac:dyDescent="0.2">
      <c r="A2115" s="238" t="s">
        <v>2126</v>
      </c>
      <c r="B2115" s="191" t="s">
        <v>2556</v>
      </c>
      <c r="C2115" s="190" t="s">
        <v>569</v>
      </c>
      <c r="D2115" s="190" t="s">
        <v>2557</v>
      </c>
      <c r="E2115" s="426">
        <v>0</v>
      </c>
      <c r="F2115" s="426"/>
      <c r="G2115" s="192" t="s">
        <v>39</v>
      </c>
      <c r="H2115" s="193">
        <v>1</v>
      </c>
      <c r="I2115" s="189">
        <f t="shared" si="37"/>
        <v>34.393740000000001</v>
      </c>
      <c r="J2115" s="219">
        <f t="shared" si="36"/>
        <v>34.39</v>
      </c>
      <c r="M2115">
        <v>37.384500000000003</v>
      </c>
    </row>
    <row r="2116" spans="1:13" ht="26.1" customHeight="1" x14ac:dyDescent="0.2">
      <c r="A2116" s="238" t="s">
        <v>2126</v>
      </c>
      <c r="B2116" s="191" t="s">
        <v>2558</v>
      </c>
      <c r="C2116" s="190" t="s">
        <v>26</v>
      </c>
      <c r="D2116" s="190" t="s">
        <v>2559</v>
      </c>
      <c r="E2116" s="426" t="s">
        <v>2119</v>
      </c>
      <c r="F2116" s="426"/>
      <c r="G2116" s="192" t="s">
        <v>2413</v>
      </c>
      <c r="H2116" s="193">
        <v>6</v>
      </c>
      <c r="I2116" s="189">
        <f t="shared" si="37"/>
        <v>0.74520000000000008</v>
      </c>
      <c r="J2116" s="219">
        <f t="shared" si="36"/>
        <v>4.47</v>
      </c>
      <c r="M2116">
        <v>0.81</v>
      </c>
    </row>
    <row r="2117" spans="1:13" x14ac:dyDescent="0.2">
      <c r="A2117" s="239"/>
      <c r="B2117" s="195"/>
      <c r="C2117" s="195"/>
      <c r="D2117" s="195"/>
      <c r="E2117" s="195" t="s">
        <v>3847</v>
      </c>
      <c r="F2117" s="196">
        <v>0</v>
      </c>
      <c r="G2117" s="195" t="s">
        <v>3848</v>
      </c>
      <c r="H2117" s="196">
        <v>0</v>
      </c>
      <c r="I2117" s="196">
        <v>0</v>
      </c>
      <c r="J2117" s="220"/>
      <c r="M2117">
        <v>0</v>
      </c>
    </row>
    <row r="2118" spans="1:13" ht="25.5" x14ac:dyDescent="0.2">
      <c r="A2118" s="239"/>
      <c r="B2118" s="195"/>
      <c r="C2118" s="195"/>
      <c r="D2118" s="195"/>
      <c r="E2118" s="195" t="s">
        <v>3849</v>
      </c>
      <c r="F2118" s="196">
        <v>0</v>
      </c>
      <c r="G2118" s="195"/>
      <c r="H2118" s="195" t="s">
        <v>3850</v>
      </c>
      <c r="I2118" s="196">
        <v>317.39</v>
      </c>
      <c r="J2118" s="220"/>
      <c r="M2118">
        <v>317.39</v>
      </c>
    </row>
    <row r="2119" spans="1:13" ht="30" customHeight="1" x14ac:dyDescent="0.2">
      <c r="A2119" s="240"/>
      <c r="B2119" s="197"/>
      <c r="C2119" s="197"/>
      <c r="D2119" s="197"/>
      <c r="E2119" s="197"/>
      <c r="F2119" s="197"/>
      <c r="G2119" s="197" t="s">
        <v>3851</v>
      </c>
      <c r="H2119" s="198">
        <v>210.73</v>
      </c>
      <c r="I2119" s="199">
        <v>66883.59</v>
      </c>
      <c r="J2119" s="220"/>
      <c r="M2119">
        <v>66883.59</v>
      </c>
    </row>
    <row r="2120" spans="1:13" ht="0.95" customHeight="1" x14ac:dyDescent="0.2">
      <c r="A2120" s="237"/>
      <c r="B2120" s="185"/>
      <c r="C2120" s="185"/>
      <c r="D2120" s="185"/>
      <c r="E2120" s="185"/>
      <c r="F2120" s="185"/>
      <c r="G2120" s="185"/>
      <c r="H2120" s="185"/>
      <c r="I2120" s="185"/>
      <c r="J2120" s="220"/>
    </row>
    <row r="2121" spans="1:13" ht="18" customHeight="1" x14ac:dyDescent="0.2">
      <c r="A2121" s="236" t="s">
        <v>578</v>
      </c>
      <c r="B2121" s="183" t="s">
        <v>2</v>
      </c>
      <c r="C2121" s="182" t="s">
        <v>3</v>
      </c>
      <c r="D2121" s="182" t="s">
        <v>4</v>
      </c>
      <c r="E2121" s="419" t="s">
        <v>2100</v>
      </c>
      <c r="F2121" s="419"/>
      <c r="G2121" s="184" t="s">
        <v>5</v>
      </c>
      <c r="H2121" s="183" t="s">
        <v>6</v>
      </c>
      <c r="I2121" s="183" t="s">
        <v>7</v>
      </c>
      <c r="J2121" s="218" t="s">
        <v>8</v>
      </c>
      <c r="K2121" s="229">
        <f>J2123+J2124+J2125+J2126</f>
        <v>12.02</v>
      </c>
      <c r="L2121" s="229">
        <f>J2127</f>
        <v>0.7</v>
      </c>
      <c r="M2121" t="s">
        <v>7</v>
      </c>
    </row>
    <row r="2122" spans="1:13" ht="26.1" customHeight="1" x14ac:dyDescent="0.2">
      <c r="A2122" s="237" t="s">
        <v>2125</v>
      </c>
      <c r="B2122" s="186" t="s">
        <v>3741</v>
      </c>
      <c r="C2122" s="185" t="s">
        <v>569</v>
      </c>
      <c r="D2122" s="185" t="s">
        <v>3632</v>
      </c>
      <c r="E2122" s="425" t="s">
        <v>3742</v>
      </c>
      <c r="F2122" s="425"/>
      <c r="G2122" s="187" t="s">
        <v>17</v>
      </c>
      <c r="H2122" s="188">
        <v>1</v>
      </c>
      <c r="I2122" s="189">
        <f t="shared" ref="I2122:I2127" si="38">(M2122*$M$13)</f>
        <v>12.714400000000001</v>
      </c>
      <c r="J2122" s="231">
        <f t="shared" ref="J2122:J2127" si="39">TRUNC(I2122*H2122,2)</f>
        <v>12.71</v>
      </c>
      <c r="M2122">
        <v>13.82</v>
      </c>
    </row>
    <row r="2123" spans="1:13" ht="24" customHeight="1" x14ac:dyDescent="0.2">
      <c r="A2123" s="241" t="s">
        <v>2395</v>
      </c>
      <c r="B2123" s="201" t="s">
        <v>2610</v>
      </c>
      <c r="C2123" s="200" t="s">
        <v>569</v>
      </c>
      <c r="D2123" s="200" t="s">
        <v>2611</v>
      </c>
      <c r="E2123" s="427" t="s">
        <v>2535</v>
      </c>
      <c r="F2123" s="427"/>
      <c r="G2123" s="202" t="s">
        <v>39</v>
      </c>
      <c r="H2123" s="203">
        <v>0.2</v>
      </c>
      <c r="I2123" s="189">
        <f t="shared" si="38"/>
        <v>3.3948</v>
      </c>
      <c r="J2123" s="219">
        <f t="shared" si="39"/>
        <v>0.67</v>
      </c>
      <c r="M2123">
        <v>3.69</v>
      </c>
    </row>
    <row r="2124" spans="1:13" ht="24" customHeight="1" x14ac:dyDescent="0.2">
      <c r="A2124" s="241" t="s">
        <v>2395</v>
      </c>
      <c r="B2124" s="201" t="s">
        <v>3743</v>
      </c>
      <c r="C2124" s="200" t="s">
        <v>569</v>
      </c>
      <c r="D2124" s="200" t="s">
        <v>3744</v>
      </c>
      <c r="E2124" s="427" t="s">
        <v>2535</v>
      </c>
      <c r="F2124" s="427"/>
      <c r="G2124" s="202" t="s">
        <v>39</v>
      </c>
      <c r="H2124" s="203">
        <v>0.4</v>
      </c>
      <c r="I2124" s="189">
        <f t="shared" si="38"/>
        <v>3.4592000000000001</v>
      </c>
      <c r="J2124" s="219">
        <f t="shared" si="39"/>
        <v>1.38</v>
      </c>
      <c r="M2124">
        <v>3.76</v>
      </c>
    </row>
    <row r="2125" spans="1:13" ht="24" customHeight="1" x14ac:dyDescent="0.2">
      <c r="A2125" s="238" t="s">
        <v>2126</v>
      </c>
      <c r="B2125" s="191" t="s">
        <v>3745</v>
      </c>
      <c r="C2125" s="190" t="s">
        <v>26</v>
      </c>
      <c r="D2125" s="190" t="s">
        <v>3746</v>
      </c>
      <c r="E2125" s="426" t="s">
        <v>2129</v>
      </c>
      <c r="F2125" s="426"/>
      <c r="G2125" s="192" t="s">
        <v>32</v>
      </c>
      <c r="H2125" s="193">
        <v>0.4</v>
      </c>
      <c r="I2125" s="189">
        <f t="shared" si="38"/>
        <v>19.025600000000001</v>
      </c>
      <c r="J2125" s="219">
        <f t="shared" si="39"/>
        <v>7.61</v>
      </c>
      <c r="M2125">
        <v>20.68</v>
      </c>
    </row>
    <row r="2126" spans="1:13" ht="24" customHeight="1" x14ac:dyDescent="0.2">
      <c r="A2126" s="238" t="s">
        <v>2126</v>
      </c>
      <c r="B2126" s="191" t="s">
        <v>2618</v>
      </c>
      <c r="C2126" s="190" t="s">
        <v>26</v>
      </c>
      <c r="D2126" s="190" t="s">
        <v>2619</v>
      </c>
      <c r="E2126" s="426" t="s">
        <v>2129</v>
      </c>
      <c r="F2126" s="426"/>
      <c r="G2126" s="192" t="s">
        <v>32</v>
      </c>
      <c r="H2126" s="193">
        <v>0.2</v>
      </c>
      <c r="I2126" s="189">
        <f t="shared" si="38"/>
        <v>11.803600000000001</v>
      </c>
      <c r="J2126" s="219">
        <f t="shared" si="39"/>
        <v>2.36</v>
      </c>
      <c r="M2126">
        <v>12.83</v>
      </c>
    </row>
    <row r="2127" spans="1:13" ht="24" customHeight="1" x14ac:dyDescent="0.2">
      <c r="A2127" s="238" t="s">
        <v>2126</v>
      </c>
      <c r="B2127" s="191" t="s">
        <v>3747</v>
      </c>
      <c r="C2127" s="190" t="s">
        <v>26</v>
      </c>
      <c r="D2127" s="190" t="s">
        <v>3748</v>
      </c>
      <c r="E2127" s="426" t="s">
        <v>2119</v>
      </c>
      <c r="F2127" s="426"/>
      <c r="G2127" s="192" t="s">
        <v>2413</v>
      </c>
      <c r="H2127" s="193">
        <v>0.33</v>
      </c>
      <c r="I2127" s="189">
        <f t="shared" si="38"/>
        <v>2.1343999999999999</v>
      </c>
      <c r="J2127" s="219">
        <f t="shared" si="39"/>
        <v>0.7</v>
      </c>
      <c r="M2127">
        <v>2.3199999999999998</v>
      </c>
    </row>
    <row r="2128" spans="1:13" x14ac:dyDescent="0.2">
      <c r="A2128" s="239"/>
      <c r="B2128" s="195"/>
      <c r="C2128" s="195"/>
      <c r="D2128" s="195"/>
      <c r="E2128" s="195" t="s">
        <v>3847</v>
      </c>
      <c r="F2128" s="196">
        <v>10.83</v>
      </c>
      <c r="G2128" s="195" t="s">
        <v>3848</v>
      </c>
      <c r="H2128" s="196">
        <v>0</v>
      </c>
      <c r="I2128" s="196">
        <v>10.83</v>
      </c>
      <c r="J2128" s="220"/>
      <c r="M2128">
        <v>10.83</v>
      </c>
    </row>
    <row r="2129" spans="1:13" ht="25.5" x14ac:dyDescent="0.2">
      <c r="A2129" s="239"/>
      <c r="B2129" s="195"/>
      <c r="C2129" s="195"/>
      <c r="D2129" s="195"/>
      <c r="E2129" s="195" t="s">
        <v>3849</v>
      </c>
      <c r="F2129" s="196">
        <v>0</v>
      </c>
      <c r="G2129" s="195"/>
      <c r="H2129" s="195" t="s">
        <v>3850</v>
      </c>
      <c r="I2129" s="196">
        <v>13.82</v>
      </c>
      <c r="J2129" s="220"/>
      <c r="M2129">
        <v>13.82</v>
      </c>
    </row>
    <row r="2130" spans="1:13" ht="30" customHeight="1" x14ac:dyDescent="0.2">
      <c r="A2130" s="240"/>
      <c r="B2130" s="197"/>
      <c r="C2130" s="197"/>
      <c r="D2130" s="197"/>
      <c r="E2130" s="197"/>
      <c r="F2130" s="197"/>
      <c r="G2130" s="197" t="s">
        <v>3851</v>
      </c>
      <c r="H2130" s="198">
        <v>1053.6300000000001</v>
      </c>
      <c r="I2130" s="199">
        <v>14561.16</v>
      </c>
      <c r="J2130" s="220"/>
      <c r="M2130">
        <v>14561.16</v>
      </c>
    </row>
    <row r="2131" spans="1:13" ht="0.95" customHeight="1" x14ac:dyDescent="0.2">
      <c r="A2131" s="237"/>
      <c r="B2131" s="185"/>
      <c r="C2131" s="185"/>
      <c r="D2131" s="185"/>
      <c r="E2131" s="185"/>
      <c r="F2131" s="185"/>
      <c r="G2131" s="185"/>
      <c r="H2131" s="185"/>
      <c r="I2131" s="185"/>
      <c r="J2131" s="220"/>
    </row>
    <row r="2132" spans="1:13" ht="18" customHeight="1" x14ac:dyDescent="0.2">
      <c r="A2132" s="236" t="s">
        <v>581</v>
      </c>
      <c r="B2132" s="183" t="s">
        <v>2</v>
      </c>
      <c r="C2132" s="182" t="s">
        <v>3</v>
      </c>
      <c r="D2132" s="182" t="s">
        <v>4</v>
      </c>
      <c r="E2132" s="419" t="s">
        <v>2100</v>
      </c>
      <c r="F2132" s="419"/>
      <c r="G2132" s="184" t="s">
        <v>5</v>
      </c>
      <c r="H2132" s="183" t="s">
        <v>6</v>
      </c>
      <c r="I2132" s="183" t="s">
        <v>7</v>
      </c>
      <c r="J2132" s="218" t="s">
        <v>8</v>
      </c>
      <c r="K2132" s="229">
        <v>0</v>
      </c>
      <c r="L2132" s="229">
        <f>J2134</f>
        <v>149.91999999999999</v>
      </c>
      <c r="M2132" t="s">
        <v>7</v>
      </c>
    </row>
    <row r="2133" spans="1:13" ht="39" customHeight="1" x14ac:dyDescent="0.2">
      <c r="A2133" s="237" t="s">
        <v>2125</v>
      </c>
      <c r="B2133" s="186" t="s">
        <v>582</v>
      </c>
      <c r="C2133" s="185" t="s">
        <v>167</v>
      </c>
      <c r="D2133" s="185" t="s">
        <v>583</v>
      </c>
      <c r="E2133" s="425" t="s">
        <v>2106</v>
      </c>
      <c r="F2133" s="425"/>
      <c r="G2133" s="187" t="s">
        <v>180</v>
      </c>
      <c r="H2133" s="188">
        <v>1</v>
      </c>
      <c r="I2133" s="189">
        <f>(M2133*$M$13)</f>
        <v>149.92320000000001</v>
      </c>
      <c r="J2133" s="231">
        <f>TRUNC(I2133*H2133,2)</f>
        <v>149.91999999999999</v>
      </c>
      <c r="M2133">
        <v>162.96</v>
      </c>
    </row>
    <row r="2134" spans="1:13" ht="39" customHeight="1" x14ac:dyDescent="0.2">
      <c r="A2134" s="241" t="s">
        <v>2395</v>
      </c>
      <c r="B2134" s="201" t="s">
        <v>684</v>
      </c>
      <c r="C2134" s="200" t="s">
        <v>569</v>
      </c>
      <c r="D2134" s="200" t="s">
        <v>685</v>
      </c>
      <c r="E2134" s="427" t="s">
        <v>2112</v>
      </c>
      <c r="F2134" s="427"/>
      <c r="G2134" s="202" t="s">
        <v>17</v>
      </c>
      <c r="H2134" s="203">
        <v>1</v>
      </c>
      <c r="I2134" s="189">
        <f>(M2134*$M$13)</f>
        <v>149.92320000000001</v>
      </c>
      <c r="J2134" s="219">
        <f>TRUNC(I2134*H2134,2)</f>
        <v>149.91999999999999</v>
      </c>
      <c r="M2134">
        <v>162.96</v>
      </c>
    </row>
    <row r="2135" spans="1:13" x14ac:dyDescent="0.2">
      <c r="A2135" s="239"/>
      <c r="B2135" s="195"/>
      <c r="C2135" s="195"/>
      <c r="D2135" s="195"/>
      <c r="E2135" s="195" t="s">
        <v>3847</v>
      </c>
      <c r="F2135" s="196">
        <v>17.559999999999999</v>
      </c>
      <c r="G2135" s="195" t="s">
        <v>3848</v>
      </c>
      <c r="H2135" s="196">
        <v>0</v>
      </c>
      <c r="I2135" s="196">
        <v>17.559999999999999</v>
      </c>
      <c r="J2135" s="220"/>
      <c r="M2135">
        <v>17.559999999999999</v>
      </c>
    </row>
    <row r="2136" spans="1:13" ht="25.5" x14ac:dyDescent="0.2">
      <c r="A2136" s="239"/>
      <c r="B2136" s="195"/>
      <c r="C2136" s="195"/>
      <c r="D2136" s="195"/>
      <c r="E2136" s="195" t="s">
        <v>3849</v>
      </c>
      <c r="F2136" s="196">
        <v>0</v>
      </c>
      <c r="G2136" s="195"/>
      <c r="H2136" s="195" t="s">
        <v>3850</v>
      </c>
      <c r="I2136" s="196">
        <v>162.96</v>
      </c>
      <c r="J2136" s="220"/>
      <c r="M2136">
        <v>162.96</v>
      </c>
    </row>
    <row r="2137" spans="1:13" ht="30" customHeight="1" x14ac:dyDescent="0.2">
      <c r="A2137" s="240"/>
      <c r="B2137" s="197"/>
      <c r="C2137" s="197"/>
      <c r="D2137" s="197"/>
      <c r="E2137" s="197"/>
      <c r="F2137" s="197"/>
      <c r="G2137" s="197" t="s">
        <v>3851</v>
      </c>
      <c r="H2137" s="198">
        <v>210.73</v>
      </c>
      <c r="I2137" s="199">
        <v>34340.559999999998</v>
      </c>
      <c r="J2137" s="220"/>
      <c r="M2137">
        <v>34340.559999999998</v>
      </c>
    </row>
    <row r="2138" spans="1:13" ht="0.95" customHeight="1" x14ac:dyDescent="0.2">
      <c r="A2138" s="237"/>
      <c r="B2138" s="185"/>
      <c r="C2138" s="185"/>
      <c r="D2138" s="185"/>
      <c r="E2138" s="185"/>
      <c r="F2138" s="185"/>
      <c r="G2138" s="185"/>
      <c r="H2138" s="185"/>
      <c r="I2138" s="185"/>
      <c r="J2138" s="220"/>
    </row>
    <row r="2139" spans="1:13" ht="26.1" customHeight="1" x14ac:dyDescent="0.2">
      <c r="A2139" s="243" t="s">
        <v>584</v>
      </c>
      <c r="B2139" s="28"/>
      <c r="C2139" s="28"/>
      <c r="D2139" s="27" t="s">
        <v>585</v>
      </c>
      <c r="E2139" s="28"/>
      <c r="F2139" s="429"/>
      <c r="G2139" s="429"/>
      <c r="H2139" s="28"/>
      <c r="I2139" s="28"/>
      <c r="J2139" s="211"/>
    </row>
    <row r="2140" spans="1:13" ht="18" customHeight="1" x14ac:dyDescent="0.2">
      <c r="A2140" s="236" t="s">
        <v>586</v>
      </c>
      <c r="B2140" s="183" t="s">
        <v>2</v>
      </c>
      <c r="C2140" s="182" t="s">
        <v>3</v>
      </c>
      <c r="D2140" s="182" t="s">
        <v>4</v>
      </c>
      <c r="E2140" s="419" t="s">
        <v>2100</v>
      </c>
      <c r="F2140" s="419"/>
      <c r="G2140" s="184" t="s">
        <v>5</v>
      </c>
      <c r="H2140" s="183" t="s">
        <v>6</v>
      </c>
      <c r="I2140" s="183" t="s">
        <v>7</v>
      </c>
      <c r="J2140" s="218" t="s">
        <v>8</v>
      </c>
      <c r="K2140" s="229">
        <v>0</v>
      </c>
      <c r="L2140" s="229">
        <f>J2142</f>
        <v>149.91999999999999</v>
      </c>
      <c r="M2140" t="s">
        <v>7</v>
      </c>
    </row>
    <row r="2141" spans="1:13" ht="39" customHeight="1" x14ac:dyDescent="0.2">
      <c r="A2141" s="237" t="s">
        <v>2125</v>
      </c>
      <c r="B2141" s="186" t="s">
        <v>582</v>
      </c>
      <c r="C2141" s="185" t="s">
        <v>167</v>
      </c>
      <c r="D2141" s="185" t="s">
        <v>583</v>
      </c>
      <c r="E2141" s="425" t="s">
        <v>2106</v>
      </c>
      <c r="F2141" s="425"/>
      <c r="G2141" s="187" t="s">
        <v>180</v>
      </c>
      <c r="H2141" s="188">
        <v>1</v>
      </c>
      <c r="I2141" s="189">
        <f>(M2141*$M$13)</f>
        <v>149.92320000000001</v>
      </c>
      <c r="J2141" s="231">
        <f>TRUNC(I2141*H2141,2)</f>
        <v>149.91999999999999</v>
      </c>
      <c r="M2141">
        <v>162.96</v>
      </c>
    </row>
    <row r="2142" spans="1:13" ht="39" customHeight="1" x14ac:dyDescent="0.2">
      <c r="A2142" s="241" t="s">
        <v>2395</v>
      </c>
      <c r="B2142" s="201" t="s">
        <v>684</v>
      </c>
      <c r="C2142" s="200" t="s">
        <v>569</v>
      </c>
      <c r="D2142" s="200" t="s">
        <v>685</v>
      </c>
      <c r="E2142" s="427" t="s">
        <v>2112</v>
      </c>
      <c r="F2142" s="427"/>
      <c r="G2142" s="202" t="s">
        <v>17</v>
      </c>
      <c r="H2142" s="203">
        <v>1</v>
      </c>
      <c r="I2142" s="189">
        <f>(M2142*$M$13)</f>
        <v>149.92320000000001</v>
      </c>
      <c r="J2142" s="219">
        <f>TRUNC(I2142*H2142,2)</f>
        <v>149.91999999999999</v>
      </c>
      <c r="M2142">
        <v>162.96</v>
      </c>
    </row>
    <row r="2143" spans="1:13" x14ac:dyDescent="0.2">
      <c r="A2143" s="239"/>
      <c r="B2143" s="195"/>
      <c r="C2143" s="195"/>
      <c r="D2143" s="195"/>
      <c r="E2143" s="195" t="s">
        <v>3847</v>
      </c>
      <c r="F2143" s="196">
        <v>17.559999999999999</v>
      </c>
      <c r="G2143" s="195" t="s">
        <v>3848</v>
      </c>
      <c r="H2143" s="196">
        <v>0</v>
      </c>
      <c r="I2143" s="196">
        <v>17.559999999999999</v>
      </c>
      <c r="J2143" s="220"/>
      <c r="M2143">
        <v>17.559999999999999</v>
      </c>
    </row>
    <row r="2144" spans="1:13" ht="25.5" x14ac:dyDescent="0.2">
      <c r="A2144" s="239"/>
      <c r="B2144" s="195"/>
      <c r="C2144" s="195"/>
      <c r="D2144" s="195"/>
      <c r="E2144" s="195" t="s">
        <v>3849</v>
      </c>
      <c r="F2144" s="196">
        <v>0</v>
      </c>
      <c r="G2144" s="195"/>
      <c r="H2144" s="195" t="s">
        <v>3850</v>
      </c>
      <c r="I2144" s="196">
        <v>162.96</v>
      </c>
      <c r="J2144" s="220"/>
      <c r="M2144">
        <v>162.96</v>
      </c>
    </row>
    <row r="2145" spans="1:13" ht="30" customHeight="1" x14ac:dyDescent="0.2">
      <c r="A2145" s="240"/>
      <c r="B2145" s="197"/>
      <c r="C2145" s="197"/>
      <c r="D2145" s="197"/>
      <c r="E2145" s="197"/>
      <c r="F2145" s="197"/>
      <c r="G2145" s="197" t="s">
        <v>3851</v>
      </c>
      <c r="H2145" s="198">
        <v>30.7</v>
      </c>
      <c r="I2145" s="199">
        <v>5002.87</v>
      </c>
      <c r="J2145" s="220"/>
      <c r="M2145">
        <v>5002.87</v>
      </c>
    </row>
    <row r="2146" spans="1:13" ht="0.95" customHeight="1" x14ac:dyDescent="0.2">
      <c r="A2146" s="237"/>
      <c r="B2146" s="185"/>
      <c r="C2146" s="185"/>
      <c r="D2146" s="185"/>
      <c r="E2146" s="185"/>
      <c r="F2146" s="185"/>
      <c r="G2146" s="185"/>
      <c r="H2146" s="185"/>
      <c r="I2146" s="185"/>
      <c r="J2146" s="220"/>
    </row>
    <row r="2147" spans="1:13" ht="18" customHeight="1" x14ac:dyDescent="0.2">
      <c r="A2147" s="236" t="s">
        <v>587</v>
      </c>
      <c r="B2147" s="183" t="s">
        <v>2</v>
      </c>
      <c r="C2147" s="182" t="s">
        <v>3</v>
      </c>
      <c r="D2147" s="182" t="s">
        <v>4</v>
      </c>
      <c r="E2147" s="419" t="s">
        <v>2100</v>
      </c>
      <c r="F2147" s="419"/>
      <c r="G2147" s="184" t="s">
        <v>5</v>
      </c>
      <c r="H2147" s="183" t="s">
        <v>6</v>
      </c>
      <c r="I2147" s="183" t="s">
        <v>7</v>
      </c>
      <c r="J2147" s="218" t="s">
        <v>8</v>
      </c>
      <c r="K2147" s="229">
        <f>SUM(J2149:J2152)</f>
        <v>12.02</v>
      </c>
      <c r="L2147" s="229">
        <f>J2153</f>
        <v>0.7</v>
      </c>
      <c r="M2147" t="s">
        <v>7</v>
      </c>
    </row>
    <row r="2148" spans="1:13" ht="26.1" customHeight="1" x14ac:dyDescent="0.2">
      <c r="A2148" s="237" t="s">
        <v>2125</v>
      </c>
      <c r="B2148" s="186" t="s">
        <v>3741</v>
      </c>
      <c r="C2148" s="185" t="s">
        <v>569</v>
      </c>
      <c r="D2148" s="185" t="s">
        <v>3632</v>
      </c>
      <c r="E2148" s="425" t="s">
        <v>3742</v>
      </c>
      <c r="F2148" s="425"/>
      <c r="G2148" s="187" t="s">
        <v>17</v>
      </c>
      <c r="H2148" s="188">
        <v>1</v>
      </c>
      <c r="I2148" s="189">
        <f t="shared" ref="I2148:I2153" si="40">(M2148*$M$13)</f>
        <v>12.714400000000001</v>
      </c>
      <c r="J2148" s="231">
        <f t="shared" ref="J2148:J2153" si="41">TRUNC(I2148*H2148,2)</f>
        <v>12.71</v>
      </c>
      <c r="M2148">
        <v>13.82</v>
      </c>
    </row>
    <row r="2149" spans="1:13" ht="24" customHeight="1" x14ac:dyDescent="0.2">
      <c r="A2149" s="241" t="s">
        <v>2395</v>
      </c>
      <c r="B2149" s="201" t="s">
        <v>2610</v>
      </c>
      <c r="C2149" s="200" t="s">
        <v>569</v>
      </c>
      <c r="D2149" s="200" t="s">
        <v>2611</v>
      </c>
      <c r="E2149" s="427" t="s">
        <v>2535</v>
      </c>
      <c r="F2149" s="427"/>
      <c r="G2149" s="202" t="s">
        <v>39</v>
      </c>
      <c r="H2149" s="203">
        <v>0.2</v>
      </c>
      <c r="I2149" s="189">
        <f t="shared" si="40"/>
        <v>3.3948</v>
      </c>
      <c r="J2149" s="219">
        <f t="shared" si="41"/>
        <v>0.67</v>
      </c>
      <c r="M2149">
        <v>3.69</v>
      </c>
    </row>
    <row r="2150" spans="1:13" ht="24" customHeight="1" x14ac:dyDescent="0.2">
      <c r="A2150" s="241" t="s">
        <v>2395</v>
      </c>
      <c r="B2150" s="201" t="s">
        <v>3743</v>
      </c>
      <c r="C2150" s="200" t="s">
        <v>569</v>
      </c>
      <c r="D2150" s="200" t="s">
        <v>3744</v>
      </c>
      <c r="E2150" s="427" t="s">
        <v>2535</v>
      </c>
      <c r="F2150" s="427"/>
      <c r="G2150" s="202" t="s">
        <v>39</v>
      </c>
      <c r="H2150" s="203">
        <v>0.4</v>
      </c>
      <c r="I2150" s="189">
        <f t="shared" si="40"/>
        <v>3.4592000000000001</v>
      </c>
      <c r="J2150" s="219">
        <f t="shared" si="41"/>
        <v>1.38</v>
      </c>
      <c r="M2150">
        <v>3.76</v>
      </c>
    </row>
    <row r="2151" spans="1:13" ht="24" customHeight="1" x14ac:dyDescent="0.2">
      <c r="A2151" s="238" t="s">
        <v>2126</v>
      </c>
      <c r="B2151" s="191" t="s">
        <v>3745</v>
      </c>
      <c r="C2151" s="190" t="s">
        <v>26</v>
      </c>
      <c r="D2151" s="190" t="s">
        <v>3746</v>
      </c>
      <c r="E2151" s="426" t="s">
        <v>2129</v>
      </c>
      <c r="F2151" s="426"/>
      <c r="G2151" s="192" t="s">
        <v>32</v>
      </c>
      <c r="H2151" s="193">
        <v>0.4</v>
      </c>
      <c r="I2151" s="189">
        <f t="shared" si="40"/>
        <v>19.025600000000001</v>
      </c>
      <c r="J2151" s="219">
        <f t="shared" si="41"/>
        <v>7.61</v>
      </c>
      <c r="M2151">
        <v>20.68</v>
      </c>
    </row>
    <row r="2152" spans="1:13" ht="24" customHeight="1" x14ac:dyDescent="0.2">
      <c r="A2152" s="238" t="s">
        <v>2126</v>
      </c>
      <c r="B2152" s="191" t="s">
        <v>2618</v>
      </c>
      <c r="C2152" s="190" t="s">
        <v>26</v>
      </c>
      <c r="D2152" s="190" t="s">
        <v>2619</v>
      </c>
      <c r="E2152" s="426" t="s">
        <v>2129</v>
      </c>
      <c r="F2152" s="426"/>
      <c r="G2152" s="192" t="s">
        <v>32</v>
      </c>
      <c r="H2152" s="193">
        <v>0.2</v>
      </c>
      <c r="I2152" s="189">
        <f t="shared" si="40"/>
        <v>11.803600000000001</v>
      </c>
      <c r="J2152" s="219">
        <f t="shared" si="41"/>
        <v>2.36</v>
      </c>
      <c r="M2152">
        <v>12.83</v>
      </c>
    </row>
    <row r="2153" spans="1:13" ht="24" customHeight="1" x14ac:dyDescent="0.2">
      <c r="A2153" s="238" t="s">
        <v>2126</v>
      </c>
      <c r="B2153" s="191" t="s">
        <v>3747</v>
      </c>
      <c r="C2153" s="190" t="s">
        <v>26</v>
      </c>
      <c r="D2153" s="190" t="s">
        <v>3748</v>
      </c>
      <c r="E2153" s="426" t="s">
        <v>2119</v>
      </c>
      <c r="F2153" s="426"/>
      <c r="G2153" s="192" t="s">
        <v>2413</v>
      </c>
      <c r="H2153" s="193">
        <v>0.33</v>
      </c>
      <c r="I2153" s="189">
        <f t="shared" si="40"/>
        <v>2.1343999999999999</v>
      </c>
      <c r="J2153" s="219">
        <f t="shared" si="41"/>
        <v>0.7</v>
      </c>
      <c r="M2153">
        <v>2.3199999999999998</v>
      </c>
    </row>
    <row r="2154" spans="1:13" x14ac:dyDescent="0.2">
      <c r="A2154" s="239"/>
      <c r="B2154" s="195"/>
      <c r="C2154" s="195"/>
      <c r="D2154" s="195"/>
      <c r="E2154" s="195" t="s">
        <v>3847</v>
      </c>
      <c r="F2154" s="196">
        <v>10.83</v>
      </c>
      <c r="G2154" s="195" t="s">
        <v>3848</v>
      </c>
      <c r="H2154" s="196">
        <v>0</v>
      </c>
      <c r="I2154" s="196">
        <v>10.83</v>
      </c>
      <c r="J2154" s="220"/>
      <c r="M2154">
        <v>10.83</v>
      </c>
    </row>
    <row r="2155" spans="1:13" ht="25.5" x14ac:dyDescent="0.2">
      <c r="A2155" s="239"/>
      <c r="B2155" s="195"/>
      <c r="C2155" s="195"/>
      <c r="D2155" s="195"/>
      <c r="E2155" s="195" t="s">
        <v>3849</v>
      </c>
      <c r="F2155" s="196">
        <v>0</v>
      </c>
      <c r="G2155" s="195"/>
      <c r="H2155" s="195" t="s">
        <v>3850</v>
      </c>
      <c r="I2155" s="196">
        <v>13.82</v>
      </c>
      <c r="J2155" s="220"/>
      <c r="M2155">
        <v>13.82</v>
      </c>
    </row>
    <row r="2156" spans="1:13" ht="30" customHeight="1" x14ac:dyDescent="0.2">
      <c r="A2156" s="240"/>
      <c r="B2156" s="197"/>
      <c r="C2156" s="197"/>
      <c r="D2156" s="197"/>
      <c r="E2156" s="197"/>
      <c r="F2156" s="197"/>
      <c r="G2156" s="197" t="s">
        <v>3851</v>
      </c>
      <c r="H2156" s="198">
        <v>153.52000000000001</v>
      </c>
      <c r="I2156" s="199">
        <v>2121.64</v>
      </c>
      <c r="J2156" s="220"/>
      <c r="M2156">
        <v>2121.64</v>
      </c>
    </row>
    <row r="2157" spans="1:13" ht="0.95" customHeight="1" x14ac:dyDescent="0.2">
      <c r="A2157" s="237"/>
      <c r="B2157" s="185"/>
      <c r="C2157" s="185"/>
      <c r="D2157" s="185"/>
      <c r="E2157" s="185"/>
      <c r="F2157" s="185"/>
      <c r="G2157" s="185"/>
      <c r="H2157" s="185"/>
      <c r="I2157" s="185"/>
      <c r="J2157" s="220"/>
    </row>
    <row r="2158" spans="1:13" ht="18" customHeight="1" x14ac:dyDescent="0.2">
      <c r="A2158" s="236" t="s">
        <v>588</v>
      </c>
      <c r="B2158" s="183" t="s">
        <v>2</v>
      </c>
      <c r="C2158" s="182" t="s">
        <v>3</v>
      </c>
      <c r="D2158" s="182" t="s">
        <v>4</v>
      </c>
      <c r="E2158" s="419" t="s">
        <v>2100</v>
      </c>
      <c r="F2158" s="419"/>
      <c r="G2158" s="184" t="s">
        <v>5</v>
      </c>
      <c r="H2158" s="183" t="s">
        <v>6</v>
      </c>
      <c r="I2158" s="183" t="s">
        <v>7</v>
      </c>
      <c r="J2158" s="218" t="s">
        <v>8</v>
      </c>
      <c r="K2158" s="229">
        <f>SUM(J2160:J2163)+J2166</f>
        <v>11.759999999999998</v>
      </c>
      <c r="L2158" s="229">
        <f>J2164+J2165</f>
        <v>1.9900000000000002</v>
      </c>
      <c r="M2158" t="s">
        <v>7</v>
      </c>
    </row>
    <row r="2159" spans="1:13" ht="26.1" customHeight="1" x14ac:dyDescent="0.2">
      <c r="A2159" s="237" t="s">
        <v>2125</v>
      </c>
      <c r="B2159" s="186" t="s">
        <v>573</v>
      </c>
      <c r="C2159" s="185" t="s">
        <v>569</v>
      </c>
      <c r="D2159" s="185" t="s">
        <v>574</v>
      </c>
      <c r="E2159" s="425" t="s">
        <v>2108</v>
      </c>
      <c r="F2159" s="425"/>
      <c r="G2159" s="187" t="s">
        <v>17</v>
      </c>
      <c r="H2159" s="188">
        <v>1</v>
      </c>
      <c r="I2159" s="189">
        <f t="shared" ref="I2159:I2166" si="42">(M2159*$M$13)</f>
        <v>13.7448</v>
      </c>
      <c r="J2159" s="231">
        <f t="shared" ref="J2159:J2166" si="43">TRUNC(I2159*H2159,2)</f>
        <v>13.74</v>
      </c>
      <c r="M2159">
        <v>14.94</v>
      </c>
    </row>
    <row r="2160" spans="1:13" ht="24" customHeight="1" x14ac:dyDescent="0.2">
      <c r="A2160" s="241" t="s">
        <v>2395</v>
      </c>
      <c r="B2160" s="201" t="s">
        <v>2533</v>
      </c>
      <c r="C2160" s="200" t="s">
        <v>569</v>
      </c>
      <c r="D2160" s="200" t="s">
        <v>2534</v>
      </c>
      <c r="E2160" s="427" t="s">
        <v>2535</v>
      </c>
      <c r="F2160" s="427"/>
      <c r="G2160" s="202" t="s">
        <v>39</v>
      </c>
      <c r="H2160" s="203">
        <v>0.2</v>
      </c>
      <c r="I2160" s="189">
        <f t="shared" si="42"/>
        <v>3.3028</v>
      </c>
      <c r="J2160" s="219">
        <f t="shared" si="43"/>
        <v>0.66</v>
      </c>
      <c r="M2160">
        <v>3.59</v>
      </c>
    </row>
    <row r="2161" spans="1:14" ht="24" customHeight="1" x14ac:dyDescent="0.2">
      <c r="A2161" s="241" t="s">
        <v>2395</v>
      </c>
      <c r="B2161" s="201" t="s">
        <v>2538</v>
      </c>
      <c r="C2161" s="200" t="s">
        <v>569</v>
      </c>
      <c r="D2161" s="200" t="s">
        <v>2539</v>
      </c>
      <c r="E2161" s="427" t="s">
        <v>2535</v>
      </c>
      <c r="F2161" s="427"/>
      <c r="G2161" s="202" t="s">
        <v>39</v>
      </c>
      <c r="H2161" s="203">
        <v>0.4</v>
      </c>
      <c r="I2161" s="189">
        <f t="shared" si="42"/>
        <v>3.2752000000000003</v>
      </c>
      <c r="J2161" s="219">
        <f t="shared" si="43"/>
        <v>1.31</v>
      </c>
      <c r="M2161">
        <v>3.56</v>
      </c>
    </row>
    <row r="2162" spans="1:14" ht="24" customHeight="1" x14ac:dyDescent="0.2">
      <c r="A2162" s="238" t="s">
        <v>2126</v>
      </c>
      <c r="B2162" s="191" t="s">
        <v>2536</v>
      </c>
      <c r="C2162" s="190" t="s">
        <v>569</v>
      </c>
      <c r="D2162" s="190" t="s">
        <v>2537</v>
      </c>
      <c r="E2162" s="426">
        <v>0</v>
      </c>
      <c r="F2162" s="426"/>
      <c r="G2162" s="192" t="s">
        <v>39</v>
      </c>
      <c r="H2162" s="193">
        <v>0.2</v>
      </c>
      <c r="I2162" s="189">
        <f t="shared" si="42"/>
        <v>11.542596000000001</v>
      </c>
      <c r="J2162" s="219">
        <f t="shared" si="43"/>
        <v>2.2999999999999998</v>
      </c>
      <c r="M2162">
        <v>12.5463</v>
      </c>
    </row>
    <row r="2163" spans="1:14" ht="26.1" customHeight="1" x14ac:dyDescent="0.2">
      <c r="A2163" s="238" t="s">
        <v>2126</v>
      </c>
      <c r="B2163" s="191" t="s">
        <v>2540</v>
      </c>
      <c r="C2163" s="190" t="s">
        <v>569</v>
      </c>
      <c r="D2163" s="190" t="s">
        <v>2541</v>
      </c>
      <c r="E2163" s="426">
        <v>0</v>
      </c>
      <c r="F2163" s="426"/>
      <c r="G2163" s="192" t="s">
        <v>39</v>
      </c>
      <c r="H2163" s="193">
        <v>0.4</v>
      </c>
      <c r="I2163" s="189">
        <f t="shared" si="42"/>
        <v>1.7020000000000002</v>
      </c>
      <c r="J2163" s="219">
        <f t="shared" si="43"/>
        <v>0.68</v>
      </c>
      <c r="M2163">
        <v>1.85</v>
      </c>
    </row>
    <row r="2164" spans="1:14" ht="24" customHeight="1" x14ac:dyDescent="0.2">
      <c r="A2164" s="238" t="s">
        <v>2126</v>
      </c>
      <c r="B2164" s="191" t="s">
        <v>2542</v>
      </c>
      <c r="C2164" s="190" t="s">
        <v>569</v>
      </c>
      <c r="D2164" s="190" t="s">
        <v>2543</v>
      </c>
      <c r="E2164" s="426">
        <v>0</v>
      </c>
      <c r="F2164" s="426"/>
      <c r="G2164" s="192" t="s">
        <v>54</v>
      </c>
      <c r="H2164" s="193">
        <v>0.25</v>
      </c>
      <c r="I2164" s="189">
        <f t="shared" si="42"/>
        <v>3.5052000000000003</v>
      </c>
      <c r="J2164" s="219">
        <f t="shared" si="43"/>
        <v>0.87</v>
      </c>
      <c r="M2164">
        <v>3.81</v>
      </c>
    </row>
    <row r="2165" spans="1:14" ht="26.1" customHeight="1" x14ac:dyDescent="0.2">
      <c r="A2165" s="238" t="s">
        <v>2126</v>
      </c>
      <c r="B2165" s="191" t="s">
        <v>2544</v>
      </c>
      <c r="C2165" s="190" t="s">
        <v>26</v>
      </c>
      <c r="D2165" s="190" t="s">
        <v>2545</v>
      </c>
      <c r="E2165" s="426" t="s">
        <v>2119</v>
      </c>
      <c r="F2165" s="426"/>
      <c r="G2165" s="192" t="s">
        <v>331</v>
      </c>
      <c r="H2165" s="193">
        <v>1.25</v>
      </c>
      <c r="I2165" s="189">
        <f t="shared" si="42"/>
        <v>0.90160000000000007</v>
      </c>
      <c r="J2165" s="219">
        <f t="shared" si="43"/>
        <v>1.1200000000000001</v>
      </c>
      <c r="M2165">
        <v>0.98</v>
      </c>
    </row>
    <row r="2166" spans="1:14" ht="24" customHeight="1" x14ac:dyDescent="0.2">
      <c r="A2166" s="238" t="s">
        <v>2126</v>
      </c>
      <c r="B2166" s="191" t="s">
        <v>2546</v>
      </c>
      <c r="C2166" s="190" t="s">
        <v>26</v>
      </c>
      <c r="D2166" s="190" t="s">
        <v>2547</v>
      </c>
      <c r="E2166" s="426" t="s">
        <v>2129</v>
      </c>
      <c r="F2166" s="426"/>
      <c r="G2166" s="192" t="s">
        <v>32</v>
      </c>
      <c r="H2166" s="193">
        <v>0.4</v>
      </c>
      <c r="I2166" s="189">
        <f t="shared" si="42"/>
        <v>17.029200000000003</v>
      </c>
      <c r="J2166" s="219">
        <f t="shared" si="43"/>
        <v>6.81</v>
      </c>
      <c r="M2166">
        <v>18.510000000000002</v>
      </c>
    </row>
    <row r="2167" spans="1:14" x14ac:dyDescent="0.2">
      <c r="A2167" s="239"/>
      <c r="B2167" s="195"/>
      <c r="C2167" s="195"/>
      <c r="D2167" s="195"/>
      <c r="E2167" s="195" t="s">
        <v>3847</v>
      </c>
      <c r="F2167" s="196">
        <v>7.4</v>
      </c>
      <c r="G2167" s="195" t="s">
        <v>3848</v>
      </c>
      <c r="H2167" s="196">
        <v>0</v>
      </c>
      <c r="I2167" s="196">
        <v>7.4</v>
      </c>
      <c r="J2167" s="220"/>
      <c r="M2167">
        <v>7.4</v>
      </c>
    </row>
    <row r="2168" spans="1:14" ht="25.5" x14ac:dyDescent="0.2">
      <c r="A2168" s="239"/>
      <c r="B2168" s="195"/>
      <c r="C2168" s="195"/>
      <c r="D2168" s="195"/>
      <c r="E2168" s="195" t="s">
        <v>3849</v>
      </c>
      <c r="F2168" s="196">
        <v>0</v>
      </c>
      <c r="G2168" s="195"/>
      <c r="H2168" s="195" t="s">
        <v>3850</v>
      </c>
      <c r="I2168" s="196">
        <v>14.94</v>
      </c>
      <c r="J2168" s="220"/>
      <c r="M2168">
        <v>14.94</v>
      </c>
    </row>
    <row r="2169" spans="1:14" ht="30" customHeight="1" x14ac:dyDescent="0.2">
      <c r="A2169" s="240"/>
      <c r="B2169" s="197"/>
      <c r="C2169" s="197"/>
      <c r="D2169" s="197"/>
      <c r="E2169" s="197"/>
      <c r="F2169" s="197"/>
      <c r="G2169" s="197" t="s">
        <v>3851</v>
      </c>
      <c r="H2169" s="198">
        <v>153.52000000000001</v>
      </c>
      <c r="I2169" s="199">
        <v>2293.58</v>
      </c>
      <c r="J2169" s="220"/>
      <c r="M2169">
        <v>2293.58</v>
      </c>
    </row>
    <row r="2170" spans="1:14" ht="0.95" customHeight="1" x14ac:dyDescent="0.2">
      <c r="A2170" s="237"/>
      <c r="B2170" s="185"/>
      <c r="C2170" s="185"/>
      <c r="D2170" s="185"/>
      <c r="E2170" s="185"/>
      <c r="F2170" s="185"/>
      <c r="G2170" s="185"/>
      <c r="H2170" s="185"/>
      <c r="I2170" s="185"/>
      <c r="J2170" s="220"/>
    </row>
    <row r="2171" spans="1:14" ht="18" customHeight="1" x14ac:dyDescent="0.2">
      <c r="A2171" s="236" t="s">
        <v>589</v>
      </c>
      <c r="B2171" s="183" t="s">
        <v>2</v>
      </c>
      <c r="C2171" s="182" t="s">
        <v>3</v>
      </c>
      <c r="D2171" s="182" t="s">
        <v>4</v>
      </c>
      <c r="E2171" s="419" t="s">
        <v>2100</v>
      </c>
      <c r="F2171" s="419"/>
      <c r="G2171" s="184" t="s">
        <v>5</v>
      </c>
      <c r="H2171" s="183" t="s">
        <v>6</v>
      </c>
      <c r="I2171" s="183" t="s">
        <v>7</v>
      </c>
      <c r="J2171" s="218" t="s">
        <v>8</v>
      </c>
      <c r="K2171" s="229">
        <f>SUM(J2173:J2176)+J2179</f>
        <v>290.65999999999997</v>
      </c>
      <c r="L2171" s="229">
        <f>J2177</f>
        <v>4.47</v>
      </c>
      <c r="M2171" t="s">
        <v>7</v>
      </c>
    </row>
    <row r="2172" spans="1:14" ht="26.1" customHeight="1" x14ac:dyDescent="0.2">
      <c r="A2172" s="237" t="s">
        <v>2125</v>
      </c>
      <c r="B2172" s="186" t="s">
        <v>576</v>
      </c>
      <c r="C2172" s="185" t="s">
        <v>569</v>
      </c>
      <c r="D2172" s="185" t="s">
        <v>577</v>
      </c>
      <c r="E2172" s="425" t="s">
        <v>2102</v>
      </c>
      <c r="F2172" s="425"/>
      <c r="G2172" s="187" t="s">
        <v>17</v>
      </c>
      <c r="H2172" s="188">
        <v>1</v>
      </c>
      <c r="I2172" s="189">
        <f>SUM(J2173:J2177)</f>
        <v>295.13</v>
      </c>
      <c r="J2172" s="231">
        <f>TRUNC(I2172*H2172,2)</f>
        <v>295.13</v>
      </c>
      <c r="M2172">
        <v>317.39</v>
      </c>
      <c r="N2172">
        <f>M2172*0.85</f>
        <v>269.78149999999999</v>
      </c>
    </row>
    <row r="2173" spans="1:14" ht="24" customHeight="1" x14ac:dyDescent="0.2">
      <c r="A2173" s="241" t="s">
        <v>2395</v>
      </c>
      <c r="B2173" s="201" t="s">
        <v>2548</v>
      </c>
      <c r="C2173" s="200" t="s">
        <v>569</v>
      </c>
      <c r="D2173" s="200" t="s">
        <v>2549</v>
      </c>
      <c r="E2173" s="427" t="s">
        <v>2535</v>
      </c>
      <c r="F2173" s="427"/>
      <c r="G2173" s="202" t="s">
        <v>39</v>
      </c>
      <c r="H2173" s="203">
        <v>1</v>
      </c>
      <c r="I2173" s="189">
        <f t="shared" ref="I2173:I2177" si="44">(M2173*$M$13)</f>
        <v>3.2752000000000003</v>
      </c>
      <c r="J2173" s="219">
        <f t="shared" ref="J2173:J2177" si="45">TRUNC(I2173*H2173,2)</f>
        <v>3.27</v>
      </c>
      <c r="M2173">
        <v>3.56</v>
      </c>
    </row>
    <row r="2174" spans="1:14" ht="24" customHeight="1" x14ac:dyDescent="0.2">
      <c r="A2174" s="238" t="s">
        <v>2126</v>
      </c>
      <c r="B2174" s="191" t="s">
        <v>2550</v>
      </c>
      <c r="C2174" s="190" t="s">
        <v>569</v>
      </c>
      <c r="D2174" s="190" t="s">
        <v>2551</v>
      </c>
      <c r="E2174" s="426">
        <v>0</v>
      </c>
      <c r="F2174" s="426"/>
      <c r="G2174" s="192" t="s">
        <v>2552</v>
      </c>
      <c r="H2174" s="193">
        <v>7.4999999999999997E-2</v>
      </c>
      <c r="I2174" s="189">
        <f t="shared" si="44"/>
        <v>973.36</v>
      </c>
      <c r="J2174" s="219">
        <f t="shared" si="45"/>
        <v>73</v>
      </c>
      <c r="M2174">
        <v>1058</v>
      </c>
    </row>
    <row r="2175" spans="1:14" ht="24" customHeight="1" x14ac:dyDescent="0.2">
      <c r="A2175" s="238" t="s">
        <v>2126</v>
      </c>
      <c r="B2175" s="191">
        <v>3091</v>
      </c>
      <c r="C2175" s="190" t="s">
        <v>569</v>
      </c>
      <c r="D2175" s="190" t="s">
        <v>2554</v>
      </c>
      <c r="E2175" s="426">
        <v>0</v>
      </c>
      <c r="F2175" s="426"/>
      <c r="G2175" s="192" t="s">
        <v>2555</v>
      </c>
      <c r="H2175" s="193">
        <v>1.2</v>
      </c>
      <c r="I2175" s="189">
        <v>150</v>
      </c>
      <c r="J2175" s="219">
        <f>TRUNC(I2175*H2175,2)</f>
        <v>180</v>
      </c>
      <c r="M2175">
        <v>160.19999999999999</v>
      </c>
      <c r="N2175">
        <f>M2175*0.8</f>
        <v>128.16</v>
      </c>
    </row>
    <row r="2176" spans="1:14" ht="24" customHeight="1" x14ac:dyDescent="0.2">
      <c r="A2176" s="238" t="s">
        <v>2126</v>
      </c>
      <c r="B2176" s="191" t="s">
        <v>2556</v>
      </c>
      <c r="C2176" s="190" t="s">
        <v>569</v>
      </c>
      <c r="D2176" s="190" t="s">
        <v>2557</v>
      </c>
      <c r="E2176" s="426">
        <v>0</v>
      </c>
      <c r="F2176" s="426"/>
      <c r="G2176" s="192" t="s">
        <v>39</v>
      </c>
      <c r="H2176" s="193">
        <v>1</v>
      </c>
      <c r="I2176" s="189">
        <f t="shared" si="44"/>
        <v>34.393740000000001</v>
      </c>
      <c r="J2176" s="219">
        <f>TRUNC(I2176*H2176,2)</f>
        <v>34.39</v>
      </c>
      <c r="M2176">
        <v>37.384500000000003</v>
      </c>
    </row>
    <row r="2177" spans="1:13" ht="26.1" customHeight="1" x14ac:dyDescent="0.2">
      <c r="A2177" s="238" t="s">
        <v>2126</v>
      </c>
      <c r="B2177" s="191" t="s">
        <v>2558</v>
      </c>
      <c r="C2177" s="190" t="s">
        <v>26</v>
      </c>
      <c r="D2177" s="190" t="s">
        <v>2559</v>
      </c>
      <c r="E2177" s="426" t="s">
        <v>2119</v>
      </c>
      <c r="F2177" s="426"/>
      <c r="G2177" s="192" t="s">
        <v>2413</v>
      </c>
      <c r="H2177" s="193">
        <v>6</v>
      </c>
      <c r="I2177" s="189">
        <f t="shared" si="44"/>
        <v>0.74520000000000008</v>
      </c>
      <c r="J2177" s="219">
        <f t="shared" si="45"/>
        <v>4.47</v>
      </c>
      <c r="M2177">
        <v>0.81</v>
      </c>
    </row>
    <row r="2178" spans="1:13" x14ac:dyDescent="0.2">
      <c r="A2178" s="239"/>
      <c r="B2178" s="195"/>
      <c r="C2178" s="195"/>
      <c r="D2178" s="195"/>
      <c r="E2178" s="195" t="s">
        <v>3847</v>
      </c>
      <c r="F2178" s="196">
        <v>0</v>
      </c>
      <c r="G2178" s="195" t="s">
        <v>3848</v>
      </c>
      <c r="H2178" s="196">
        <v>0</v>
      </c>
      <c r="I2178" s="196">
        <v>0</v>
      </c>
      <c r="J2178" s="220"/>
      <c r="M2178">
        <v>0</v>
      </c>
    </row>
    <row r="2179" spans="1:13" ht="25.5" x14ac:dyDescent="0.2">
      <c r="A2179" s="239"/>
      <c r="B2179" s="195"/>
      <c r="C2179" s="195"/>
      <c r="D2179" s="195"/>
      <c r="E2179" s="195" t="s">
        <v>3849</v>
      </c>
      <c r="F2179" s="196">
        <v>0</v>
      </c>
      <c r="G2179" s="195"/>
      <c r="H2179" s="195" t="s">
        <v>3850</v>
      </c>
      <c r="I2179" s="196">
        <v>317.39</v>
      </c>
      <c r="J2179" s="220"/>
      <c r="M2179">
        <v>317.39</v>
      </c>
    </row>
    <row r="2180" spans="1:13" ht="30" customHeight="1" x14ac:dyDescent="0.2">
      <c r="A2180" s="240"/>
      <c r="B2180" s="197"/>
      <c r="C2180" s="197"/>
      <c r="D2180" s="197"/>
      <c r="E2180" s="197"/>
      <c r="F2180" s="197"/>
      <c r="G2180" s="197" t="s">
        <v>3851</v>
      </c>
      <c r="H2180" s="198">
        <v>30.7</v>
      </c>
      <c r="I2180" s="199">
        <v>9743.8700000000008</v>
      </c>
      <c r="J2180" s="220"/>
      <c r="M2180">
        <v>9743.8700000000008</v>
      </c>
    </row>
    <row r="2181" spans="1:13" ht="0.95" customHeight="1" x14ac:dyDescent="0.2">
      <c r="A2181" s="237"/>
      <c r="B2181" s="185"/>
      <c r="C2181" s="185"/>
      <c r="D2181" s="185"/>
      <c r="E2181" s="185"/>
      <c r="F2181" s="185"/>
      <c r="G2181" s="185"/>
      <c r="H2181" s="185"/>
      <c r="I2181" s="185"/>
      <c r="J2181" s="220"/>
    </row>
    <row r="2182" spans="1:13" ht="26.1" customHeight="1" x14ac:dyDescent="0.2">
      <c r="A2182" s="243" t="s">
        <v>590</v>
      </c>
      <c r="B2182" s="28"/>
      <c r="C2182" s="28"/>
      <c r="D2182" s="27" t="s">
        <v>591</v>
      </c>
      <c r="E2182" s="28"/>
      <c r="F2182" s="429"/>
      <c r="G2182" s="429"/>
      <c r="H2182" s="28"/>
      <c r="I2182" s="28"/>
      <c r="J2182" s="211"/>
    </row>
    <row r="2183" spans="1:13" ht="18" customHeight="1" x14ac:dyDescent="0.2">
      <c r="A2183" s="236" t="s">
        <v>592</v>
      </c>
      <c r="B2183" s="183" t="s">
        <v>2</v>
      </c>
      <c r="C2183" s="182" t="s">
        <v>3</v>
      </c>
      <c r="D2183" s="182" t="s">
        <v>4</v>
      </c>
      <c r="E2183" s="419" t="s">
        <v>2100</v>
      </c>
      <c r="F2183" s="419"/>
      <c r="G2183" s="184" t="s">
        <v>5</v>
      </c>
      <c r="H2183" s="183" t="s">
        <v>6</v>
      </c>
      <c r="I2183" s="183" t="s">
        <v>7</v>
      </c>
      <c r="J2183" s="218" t="s">
        <v>8</v>
      </c>
      <c r="K2183" s="229">
        <f>J2186+J2189</f>
        <v>17.11</v>
      </c>
      <c r="L2183" s="229">
        <f>J2185+J2187+J2188</f>
        <v>22.619999999999997</v>
      </c>
      <c r="M2183" t="s">
        <v>7</v>
      </c>
    </row>
    <row r="2184" spans="1:13" ht="39" customHeight="1" x14ac:dyDescent="0.2">
      <c r="A2184" s="237" t="s">
        <v>2125</v>
      </c>
      <c r="B2184" s="186" t="s">
        <v>593</v>
      </c>
      <c r="C2184" s="185" t="s">
        <v>15</v>
      </c>
      <c r="D2184" s="185" t="s">
        <v>594</v>
      </c>
      <c r="E2184" s="425">
        <v>13</v>
      </c>
      <c r="F2184" s="425"/>
      <c r="G2184" s="187" t="s">
        <v>17</v>
      </c>
      <c r="H2184" s="188">
        <v>1</v>
      </c>
      <c r="I2184" s="189">
        <f t="shared" ref="I2184:I2189" si="46">(M2184*$M$13)</f>
        <v>39.7164</v>
      </c>
      <c r="J2184" s="231">
        <f t="shared" ref="J2184:J2189" si="47">TRUNC(I2184*H2184,2)</f>
        <v>39.71</v>
      </c>
      <c r="M2184">
        <v>43.17</v>
      </c>
    </row>
    <row r="2185" spans="1:13" ht="24" customHeight="1" x14ac:dyDescent="0.2">
      <c r="A2185" s="238" t="s">
        <v>2126</v>
      </c>
      <c r="B2185" s="191" t="s">
        <v>2164</v>
      </c>
      <c r="C2185" s="190" t="s">
        <v>15</v>
      </c>
      <c r="D2185" s="190" t="s">
        <v>2165</v>
      </c>
      <c r="E2185" s="426" t="s">
        <v>2119</v>
      </c>
      <c r="F2185" s="426"/>
      <c r="G2185" s="192" t="s">
        <v>50</v>
      </c>
      <c r="H2185" s="193">
        <v>1.47E-2</v>
      </c>
      <c r="I2185" s="189">
        <f t="shared" si="46"/>
        <v>160.77000000000001</v>
      </c>
      <c r="J2185" s="219">
        <f t="shared" si="47"/>
        <v>2.36</v>
      </c>
      <c r="M2185">
        <v>174.75</v>
      </c>
    </row>
    <row r="2186" spans="1:13" ht="24" customHeight="1" x14ac:dyDescent="0.2">
      <c r="A2186" s="238" t="s">
        <v>2126</v>
      </c>
      <c r="B2186" s="191" t="s">
        <v>2130</v>
      </c>
      <c r="C2186" s="190" t="s">
        <v>15</v>
      </c>
      <c r="D2186" s="190" t="s">
        <v>2131</v>
      </c>
      <c r="E2186" s="426" t="s">
        <v>2129</v>
      </c>
      <c r="F2186" s="426"/>
      <c r="G2186" s="192" t="s">
        <v>39</v>
      </c>
      <c r="H2186" s="193">
        <v>0.60909999999999997</v>
      </c>
      <c r="I2186" s="189">
        <f t="shared" si="46"/>
        <v>13.533200000000001</v>
      </c>
      <c r="J2186" s="219">
        <f t="shared" si="47"/>
        <v>8.24</v>
      </c>
      <c r="M2186">
        <v>14.71</v>
      </c>
    </row>
    <row r="2187" spans="1:13" ht="24" customHeight="1" x14ac:dyDescent="0.2">
      <c r="A2187" s="238" t="s">
        <v>2126</v>
      </c>
      <c r="B2187" s="191" t="s">
        <v>2140</v>
      </c>
      <c r="C2187" s="190" t="s">
        <v>15</v>
      </c>
      <c r="D2187" s="190" t="s">
        <v>2141</v>
      </c>
      <c r="E2187" s="426" t="s">
        <v>2119</v>
      </c>
      <c r="F2187" s="426"/>
      <c r="G2187" s="192" t="s">
        <v>1871</v>
      </c>
      <c r="H2187" s="193">
        <v>10.3413</v>
      </c>
      <c r="I2187" s="189">
        <f t="shared" si="46"/>
        <v>0.59800000000000009</v>
      </c>
      <c r="J2187" s="219">
        <f t="shared" si="47"/>
        <v>6.18</v>
      </c>
      <c r="M2187">
        <v>0.65</v>
      </c>
    </row>
    <row r="2188" spans="1:13" ht="24" customHeight="1" x14ac:dyDescent="0.2">
      <c r="A2188" s="238" t="s">
        <v>2126</v>
      </c>
      <c r="B2188" s="191" t="s">
        <v>2564</v>
      </c>
      <c r="C2188" s="190" t="s">
        <v>15</v>
      </c>
      <c r="D2188" s="190" t="s">
        <v>2565</v>
      </c>
      <c r="E2188" s="426" t="s">
        <v>2119</v>
      </c>
      <c r="F2188" s="426"/>
      <c r="G2188" s="192" t="s">
        <v>50</v>
      </c>
      <c r="H2188" s="193">
        <v>2.1899999999999999E-2</v>
      </c>
      <c r="I2188" s="189">
        <f t="shared" si="46"/>
        <v>642.92360000000008</v>
      </c>
      <c r="J2188" s="219">
        <f t="shared" si="47"/>
        <v>14.08</v>
      </c>
      <c r="M2188">
        <v>698.83</v>
      </c>
    </row>
    <row r="2189" spans="1:13" ht="24" customHeight="1" x14ac:dyDescent="0.2">
      <c r="A2189" s="238" t="s">
        <v>2126</v>
      </c>
      <c r="B2189" s="191" t="s">
        <v>2210</v>
      </c>
      <c r="C2189" s="190" t="s">
        <v>15</v>
      </c>
      <c r="D2189" s="190" t="s">
        <v>2211</v>
      </c>
      <c r="E2189" s="426" t="s">
        <v>2129</v>
      </c>
      <c r="F2189" s="426"/>
      <c r="G2189" s="192" t="s">
        <v>39</v>
      </c>
      <c r="H2189" s="193">
        <v>0.45689999999999997</v>
      </c>
      <c r="I2189" s="189">
        <f t="shared" si="46"/>
        <v>19.430400000000002</v>
      </c>
      <c r="J2189" s="219">
        <f t="shared" si="47"/>
        <v>8.8699999999999992</v>
      </c>
      <c r="M2189">
        <v>21.12</v>
      </c>
    </row>
    <row r="2190" spans="1:13" x14ac:dyDescent="0.2">
      <c r="A2190" s="239"/>
      <c r="B2190" s="195"/>
      <c r="C2190" s="195"/>
      <c r="D2190" s="195"/>
      <c r="E2190" s="195" t="s">
        <v>3847</v>
      </c>
      <c r="F2190" s="196">
        <v>18.59</v>
      </c>
      <c r="G2190" s="195" t="s">
        <v>3848</v>
      </c>
      <c r="H2190" s="196">
        <v>0</v>
      </c>
      <c r="I2190" s="196">
        <v>18.59</v>
      </c>
      <c r="J2190" s="220"/>
      <c r="M2190">
        <v>18.59</v>
      </c>
    </row>
    <row r="2191" spans="1:13" ht="25.5" x14ac:dyDescent="0.2">
      <c r="A2191" s="239"/>
      <c r="B2191" s="195"/>
      <c r="C2191" s="195"/>
      <c r="D2191" s="195"/>
      <c r="E2191" s="195" t="s">
        <v>3849</v>
      </c>
      <c r="F2191" s="196">
        <v>0</v>
      </c>
      <c r="G2191" s="195"/>
      <c r="H2191" s="195" t="s">
        <v>3850</v>
      </c>
      <c r="I2191" s="196">
        <v>43.17</v>
      </c>
      <c r="J2191" s="220"/>
      <c r="M2191">
        <v>43.17</v>
      </c>
    </row>
    <row r="2192" spans="1:13" ht="30" customHeight="1" x14ac:dyDescent="0.2">
      <c r="A2192" s="240"/>
      <c r="B2192" s="197"/>
      <c r="C2192" s="197"/>
      <c r="D2192" s="197"/>
      <c r="E2192" s="197"/>
      <c r="F2192" s="197"/>
      <c r="G2192" s="197" t="s">
        <v>3851</v>
      </c>
      <c r="H2192" s="198">
        <v>85.54</v>
      </c>
      <c r="I2192" s="199">
        <v>3692.76</v>
      </c>
      <c r="J2192" s="220"/>
      <c r="M2192">
        <v>3692.76</v>
      </c>
    </row>
    <row r="2193" spans="1:13" ht="0.95" customHeight="1" x14ac:dyDescent="0.2">
      <c r="A2193" s="237"/>
      <c r="B2193" s="185"/>
      <c r="C2193" s="185"/>
      <c r="D2193" s="185"/>
      <c r="E2193" s="185"/>
      <c r="F2193" s="185"/>
      <c r="G2193" s="185"/>
      <c r="H2193" s="185"/>
      <c r="I2193" s="185"/>
      <c r="J2193" s="220"/>
    </row>
    <row r="2194" spans="1:13" ht="18" customHeight="1" x14ac:dyDescent="0.2">
      <c r="A2194" s="236" t="s">
        <v>595</v>
      </c>
      <c r="B2194" s="183" t="s">
        <v>2</v>
      </c>
      <c r="C2194" s="182" t="s">
        <v>3</v>
      </c>
      <c r="D2194" s="182" t="s">
        <v>4</v>
      </c>
      <c r="E2194" s="419" t="s">
        <v>2100</v>
      </c>
      <c r="F2194" s="419"/>
      <c r="G2194" s="184" t="s">
        <v>5</v>
      </c>
      <c r="H2194" s="183" t="s">
        <v>6</v>
      </c>
      <c r="I2194" s="183" t="s">
        <v>7</v>
      </c>
      <c r="J2194" s="218" t="s">
        <v>8</v>
      </c>
      <c r="K2194" s="229">
        <f>J2196+J2197</f>
        <v>0.51</v>
      </c>
      <c r="L2194" s="229">
        <v>0</v>
      </c>
      <c r="M2194" t="s">
        <v>7</v>
      </c>
    </row>
    <row r="2195" spans="1:13" ht="39" customHeight="1" x14ac:dyDescent="0.2">
      <c r="A2195" s="237" t="s">
        <v>2125</v>
      </c>
      <c r="B2195" s="186" t="s">
        <v>224</v>
      </c>
      <c r="C2195" s="185" t="s">
        <v>15</v>
      </c>
      <c r="D2195" s="185" t="s">
        <v>225</v>
      </c>
      <c r="E2195" s="425">
        <v>2</v>
      </c>
      <c r="F2195" s="425"/>
      <c r="G2195" s="187" t="s">
        <v>132</v>
      </c>
      <c r="H2195" s="188">
        <v>1</v>
      </c>
      <c r="I2195" s="189">
        <f>(M2195*$M$13)</f>
        <v>0.50600000000000012</v>
      </c>
      <c r="J2195" s="231">
        <f>TRUNC(I2195*H2195,2)</f>
        <v>0.5</v>
      </c>
      <c r="M2195">
        <v>0.55000000000000004</v>
      </c>
    </row>
    <row r="2196" spans="1:13" ht="24" customHeight="1" x14ac:dyDescent="0.2">
      <c r="A2196" s="238" t="s">
        <v>2126</v>
      </c>
      <c r="B2196" s="191" t="s">
        <v>2216</v>
      </c>
      <c r="C2196" s="190" t="s">
        <v>15</v>
      </c>
      <c r="D2196" s="190" t="s">
        <v>2217</v>
      </c>
      <c r="E2196" s="426" t="s">
        <v>2129</v>
      </c>
      <c r="F2196" s="426"/>
      <c r="G2196" s="192" t="s">
        <v>39</v>
      </c>
      <c r="H2196" s="193">
        <v>3.8E-3</v>
      </c>
      <c r="I2196" s="189">
        <f>(M2196*$M$13)</f>
        <v>19.136000000000003</v>
      </c>
      <c r="J2196" s="219">
        <f>TRUNC(I2196*H2196,2)</f>
        <v>7.0000000000000007E-2</v>
      </c>
      <c r="M2196">
        <v>20.8</v>
      </c>
    </row>
    <row r="2197" spans="1:13" ht="24" customHeight="1" x14ac:dyDescent="0.2">
      <c r="A2197" s="238" t="s">
        <v>2126</v>
      </c>
      <c r="B2197" s="191" t="s">
        <v>2156</v>
      </c>
      <c r="C2197" s="190" t="s">
        <v>15</v>
      </c>
      <c r="D2197" s="190" t="s">
        <v>2157</v>
      </c>
      <c r="E2197" s="426" t="s">
        <v>2129</v>
      </c>
      <c r="F2197" s="426"/>
      <c r="G2197" s="192" t="s">
        <v>39</v>
      </c>
      <c r="H2197" s="193">
        <v>3.7499999999999999E-2</v>
      </c>
      <c r="I2197" s="189">
        <f>(M2197*$M$13)</f>
        <v>11.8772</v>
      </c>
      <c r="J2197" s="219">
        <f>TRUNC(I2197*H2197,2)</f>
        <v>0.44</v>
      </c>
      <c r="M2197">
        <v>12.91</v>
      </c>
    </row>
    <row r="2198" spans="1:13" x14ac:dyDescent="0.2">
      <c r="A2198" s="239"/>
      <c r="B2198" s="195"/>
      <c r="C2198" s="195"/>
      <c r="D2198" s="195"/>
      <c r="E2198" s="195" t="s">
        <v>3847</v>
      </c>
      <c r="F2198" s="196">
        <v>0.55000000000000004</v>
      </c>
      <c r="G2198" s="195" t="s">
        <v>3848</v>
      </c>
      <c r="H2198" s="196">
        <v>0</v>
      </c>
      <c r="I2198" s="196">
        <v>0.55000000000000004</v>
      </c>
      <c r="J2198" s="220"/>
      <c r="M2198">
        <v>0.55000000000000004</v>
      </c>
    </row>
    <row r="2199" spans="1:13" ht="25.5" x14ac:dyDescent="0.2">
      <c r="A2199" s="239"/>
      <c r="B2199" s="195"/>
      <c r="C2199" s="195"/>
      <c r="D2199" s="195"/>
      <c r="E2199" s="195" t="s">
        <v>3849</v>
      </c>
      <c r="F2199" s="196">
        <v>0</v>
      </c>
      <c r="G2199" s="195"/>
      <c r="H2199" s="195" t="s">
        <v>3850</v>
      </c>
      <c r="I2199" s="196">
        <v>0.55000000000000004</v>
      </c>
      <c r="J2199" s="220"/>
      <c r="M2199">
        <v>0.55000000000000004</v>
      </c>
    </row>
    <row r="2200" spans="1:13" ht="30" customHeight="1" x14ac:dyDescent="0.2">
      <c r="A2200" s="240"/>
      <c r="B2200" s="197"/>
      <c r="C2200" s="197"/>
      <c r="D2200" s="197"/>
      <c r="E2200" s="197"/>
      <c r="F2200" s="197"/>
      <c r="G2200" s="197" t="s">
        <v>3851</v>
      </c>
      <c r="H2200" s="198">
        <v>6</v>
      </c>
      <c r="I2200" s="199">
        <v>3.3</v>
      </c>
      <c r="J2200" s="220"/>
      <c r="M2200">
        <v>3.3</v>
      </c>
    </row>
    <row r="2201" spans="1:13" ht="0.95" customHeight="1" x14ac:dyDescent="0.2">
      <c r="A2201" s="237"/>
      <c r="B2201" s="185"/>
      <c r="C2201" s="185"/>
      <c r="D2201" s="185"/>
      <c r="E2201" s="185"/>
      <c r="F2201" s="185"/>
      <c r="G2201" s="185"/>
      <c r="H2201" s="185"/>
      <c r="I2201" s="185"/>
      <c r="J2201" s="220"/>
    </row>
    <row r="2202" spans="1:13" ht="18" customHeight="1" x14ac:dyDescent="0.2">
      <c r="A2202" s="236" t="s">
        <v>596</v>
      </c>
      <c r="B2202" s="183" t="s">
        <v>2</v>
      </c>
      <c r="C2202" s="182" t="s">
        <v>3</v>
      </c>
      <c r="D2202" s="182" t="s">
        <v>4</v>
      </c>
      <c r="E2202" s="419" t="s">
        <v>2100</v>
      </c>
      <c r="F2202" s="419"/>
      <c r="G2202" s="184" t="s">
        <v>5</v>
      </c>
      <c r="H2202" s="183" t="s">
        <v>6</v>
      </c>
      <c r="I2202" s="183" t="s">
        <v>7</v>
      </c>
      <c r="J2202" s="218" t="s">
        <v>8</v>
      </c>
      <c r="K2202" s="229">
        <f>J2204+J2205</f>
        <v>13.22</v>
      </c>
      <c r="L2202" s="229">
        <f>J2206+J2207+J2208</f>
        <v>0.17</v>
      </c>
      <c r="M2202" t="s">
        <v>7</v>
      </c>
    </row>
    <row r="2203" spans="1:13" ht="24" customHeight="1" x14ac:dyDescent="0.2">
      <c r="A2203" s="237" t="s">
        <v>2125</v>
      </c>
      <c r="B2203" s="186" t="s">
        <v>232</v>
      </c>
      <c r="C2203" s="185" t="s">
        <v>15</v>
      </c>
      <c r="D2203" s="185" t="s">
        <v>233</v>
      </c>
      <c r="E2203" s="425">
        <v>20</v>
      </c>
      <c r="F2203" s="425"/>
      <c r="G2203" s="187" t="s">
        <v>169</v>
      </c>
      <c r="H2203" s="188">
        <v>1</v>
      </c>
      <c r="I2203" s="189">
        <f t="shared" ref="I2203:I2208" si="48">(M2203*$M$13)</f>
        <v>13.395200000000001</v>
      </c>
      <c r="J2203" s="231">
        <f t="shared" ref="J2203:J2208" si="49">TRUNC(I2203*H2203,2)</f>
        <v>13.39</v>
      </c>
      <c r="M2203">
        <v>14.56</v>
      </c>
    </row>
    <row r="2204" spans="1:13" ht="24" customHeight="1" x14ac:dyDescent="0.2">
      <c r="A2204" s="238" t="s">
        <v>2126</v>
      </c>
      <c r="B2204" s="191" t="s">
        <v>2152</v>
      </c>
      <c r="C2204" s="190" t="s">
        <v>15</v>
      </c>
      <c r="D2204" s="190" t="s">
        <v>2153</v>
      </c>
      <c r="E2204" s="426" t="s">
        <v>2129</v>
      </c>
      <c r="F2204" s="426"/>
      <c r="G2204" s="192" t="s">
        <v>39</v>
      </c>
      <c r="H2204" s="193">
        <v>0.35</v>
      </c>
      <c r="I2204" s="189">
        <f t="shared" si="48"/>
        <v>19.136000000000003</v>
      </c>
      <c r="J2204" s="219">
        <f t="shared" si="49"/>
        <v>6.69</v>
      </c>
      <c r="M2204">
        <v>20.8</v>
      </c>
    </row>
    <row r="2205" spans="1:13" ht="24" customHeight="1" x14ac:dyDescent="0.2">
      <c r="A2205" s="238" t="s">
        <v>2126</v>
      </c>
      <c r="B2205" s="191" t="s">
        <v>2156</v>
      </c>
      <c r="C2205" s="190" t="s">
        <v>15</v>
      </c>
      <c r="D2205" s="190" t="s">
        <v>2157</v>
      </c>
      <c r="E2205" s="426" t="s">
        <v>2129</v>
      </c>
      <c r="F2205" s="426"/>
      <c r="G2205" s="192" t="s">
        <v>39</v>
      </c>
      <c r="H2205" s="193">
        <v>0.55000000000000004</v>
      </c>
      <c r="I2205" s="189">
        <f t="shared" si="48"/>
        <v>11.8772</v>
      </c>
      <c r="J2205" s="219">
        <f t="shared" si="49"/>
        <v>6.53</v>
      </c>
      <c r="M2205">
        <v>12.91</v>
      </c>
    </row>
    <row r="2206" spans="1:13" ht="24" customHeight="1" x14ac:dyDescent="0.2">
      <c r="A2206" s="238" t="s">
        <v>2126</v>
      </c>
      <c r="B2206" s="191" t="s">
        <v>2164</v>
      </c>
      <c r="C2206" s="190" t="s">
        <v>15</v>
      </c>
      <c r="D2206" s="190" t="s">
        <v>2165</v>
      </c>
      <c r="E2206" s="426" t="s">
        <v>2119</v>
      </c>
      <c r="F2206" s="426"/>
      <c r="G2206" s="192" t="s">
        <v>50</v>
      </c>
      <c r="H2206" s="193">
        <v>5.0000000000000001E-4</v>
      </c>
      <c r="I2206" s="189">
        <f t="shared" si="48"/>
        <v>160.77000000000001</v>
      </c>
      <c r="J2206" s="219">
        <f t="shared" si="49"/>
        <v>0.08</v>
      </c>
      <c r="M2206">
        <v>174.75</v>
      </c>
    </row>
    <row r="2207" spans="1:13" ht="24" customHeight="1" x14ac:dyDescent="0.2">
      <c r="A2207" s="238" t="s">
        <v>2126</v>
      </c>
      <c r="B2207" s="191" t="s">
        <v>2460</v>
      </c>
      <c r="C2207" s="190" t="s">
        <v>15</v>
      </c>
      <c r="D2207" s="190" t="s">
        <v>2461</v>
      </c>
      <c r="E2207" s="426" t="s">
        <v>2119</v>
      </c>
      <c r="F2207" s="426"/>
      <c r="G2207" s="192" t="s">
        <v>1871</v>
      </c>
      <c r="H2207" s="193">
        <v>7.2999999999999995E-2</v>
      </c>
      <c r="I2207" s="189">
        <f t="shared" si="48"/>
        <v>0.91080000000000005</v>
      </c>
      <c r="J2207" s="219">
        <f t="shared" si="49"/>
        <v>0.06</v>
      </c>
      <c r="M2207">
        <v>0.99</v>
      </c>
    </row>
    <row r="2208" spans="1:13" ht="24" customHeight="1" x14ac:dyDescent="0.2">
      <c r="A2208" s="238" t="s">
        <v>2126</v>
      </c>
      <c r="B2208" s="191" t="s">
        <v>2140</v>
      </c>
      <c r="C2208" s="190" t="s">
        <v>15</v>
      </c>
      <c r="D2208" s="190" t="s">
        <v>2141</v>
      </c>
      <c r="E2208" s="426" t="s">
        <v>2119</v>
      </c>
      <c r="F2208" s="426"/>
      <c r="G2208" s="192" t="s">
        <v>1871</v>
      </c>
      <c r="H2208" s="193">
        <v>0.06</v>
      </c>
      <c r="I2208" s="189">
        <f t="shared" si="48"/>
        <v>0.59800000000000009</v>
      </c>
      <c r="J2208" s="219">
        <f t="shared" si="49"/>
        <v>0.03</v>
      </c>
      <c r="M2208">
        <v>0.65</v>
      </c>
    </row>
    <row r="2209" spans="1:13" x14ac:dyDescent="0.2">
      <c r="A2209" s="239"/>
      <c r="B2209" s="195"/>
      <c r="C2209" s="195"/>
      <c r="D2209" s="195"/>
      <c r="E2209" s="195" t="s">
        <v>3847</v>
      </c>
      <c r="F2209" s="196">
        <v>14.38</v>
      </c>
      <c r="G2209" s="195" t="s">
        <v>3848</v>
      </c>
      <c r="H2209" s="196">
        <v>0</v>
      </c>
      <c r="I2209" s="196">
        <v>14.38</v>
      </c>
      <c r="J2209" s="220"/>
      <c r="M2209">
        <v>14.38</v>
      </c>
    </row>
    <row r="2210" spans="1:13" ht="25.5" x14ac:dyDescent="0.2">
      <c r="A2210" s="239"/>
      <c r="B2210" s="195"/>
      <c r="C2210" s="195"/>
      <c r="D2210" s="195"/>
      <c r="E2210" s="195" t="s">
        <v>3849</v>
      </c>
      <c r="F2210" s="196">
        <v>0</v>
      </c>
      <c r="G2210" s="195"/>
      <c r="H2210" s="195" t="s">
        <v>3850</v>
      </c>
      <c r="I2210" s="196">
        <v>14.56</v>
      </c>
      <c r="J2210" s="220"/>
      <c r="M2210">
        <v>14.56</v>
      </c>
    </row>
    <row r="2211" spans="1:13" ht="30" customHeight="1" x14ac:dyDescent="0.2">
      <c r="A2211" s="240"/>
      <c r="B2211" s="197"/>
      <c r="C2211" s="197"/>
      <c r="D2211" s="197"/>
      <c r="E2211" s="197"/>
      <c r="F2211" s="197"/>
      <c r="G2211" s="197" t="s">
        <v>3851</v>
      </c>
      <c r="H2211" s="198">
        <v>6</v>
      </c>
      <c r="I2211" s="199">
        <v>87.36</v>
      </c>
      <c r="J2211" s="220"/>
      <c r="M2211">
        <v>87.36</v>
      </c>
    </row>
    <row r="2212" spans="1:13" ht="0.95" customHeight="1" x14ac:dyDescent="0.2">
      <c r="A2212" s="237"/>
      <c r="B2212" s="185"/>
      <c r="C2212" s="185"/>
      <c r="D2212" s="185"/>
      <c r="E2212" s="185"/>
      <c r="F2212" s="185"/>
      <c r="G2212" s="185"/>
      <c r="H2212" s="185"/>
      <c r="I2212" s="185"/>
      <c r="J2212" s="220"/>
    </row>
    <row r="2213" spans="1:13" ht="18" customHeight="1" x14ac:dyDescent="0.2">
      <c r="A2213" s="236" t="s">
        <v>597</v>
      </c>
      <c r="B2213" s="183" t="s">
        <v>2</v>
      </c>
      <c r="C2213" s="182" t="s">
        <v>3</v>
      </c>
      <c r="D2213" s="182" t="s">
        <v>4</v>
      </c>
      <c r="E2213" s="419" t="s">
        <v>2100</v>
      </c>
      <c r="F2213" s="419"/>
      <c r="G2213" s="184" t="s">
        <v>5</v>
      </c>
      <c r="H2213" s="183" t="s">
        <v>6</v>
      </c>
      <c r="I2213" s="183" t="s">
        <v>7</v>
      </c>
      <c r="J2213" s="218" t="s">
        <v>8</v>
      </c>
      <c r="K2213" s="229">
        <f>J2215+J2216</f>
        <v>3.4299999999999997</v>
      </c>
      <c r="L2213" s="229">
        <f>J2217</f>
        <v>6.17</v>
      </c>
      <c r="M2213" t="s">
        <v>7</v>
      </c>
    </row>
    <row r="2214" spans="1:13" ht="24" customHeight="1" x14ac:dyDescent="0.2">
      <c r="A2214" s="237" t="s">
        <v>2125</v>
      </c>
      <c r="B2214" s="186" t="s">
        <v>350</v>
      </c>
      <c r="C2214" s="185" t="s">
        <v>15</v>
      </c>
      <c r="D2214" s="185" t="s">
        <v>396</v>
      </c>
      <c r="E2214" s="425">
        <v>6</v>
      </c>
      <c r="F2214" s="425"/>
      <c r="G2214" s="187" t="s">
        <v>17</v>
      </c>
      <c r="H2214" s="188">
        <v>1</v>
      </c>
      <c r="I2214" s="189">
        <f>(M2214*$M$13)</f>
        <v>9.595600000000001</v>
      </c>
      <c r="J2214" s="231">
        <f>TRUNC(I2214*H2214,2)</f>
        <v>9.59</v>
      </c>
      <c r="M2214">
        <v>10.43</v>
      </c>
    </row>
    <row r="2215" spans="1:13" ht="24" customHeight="1" x14ac:dyDescent="0.2">
      <c r="A2215" s="238" t="s">
        <v>2126</v>
      </c>
      <c r="B2215" s="191" t="s">
        <v>2479</v>
      </c>
      <c r="C2215" s="190" t="s">
        <v>15</v>
      </c>
      <c r="D2215" s="190" t="s">
        <v>2480</v>
      </c>
      <c r="E2215" s="426" t="s">
        <v>2129</v>
      </c>
      <c r="F2215" s="426"/>
      <c r="G2215" s="192" t="s">
        <v>39</v>
      </c>
      <c r="H2215" s="193">
        <v>0.08</v>
      </c>
      <c r="I2215" s="189">
        <f>(M2215*$M$13)</f>
        <v>19.136000000000003</v>
      </c>
      <c r="J2215" s="219">
        <f>TRUNC(I2215*H2215,2)</f>
        <v>1.53</v>
      </c>
      <c r="M2215">
        <v>20.8</v>
      </c>
    </row>
    <row r="2216" spans="1:13" ht="24" customHeight="1" x14ac:dyDescent="0.2">
      <c r="A2216" s="238" t="s">
        <v>2126</v>
      </c>
      <c r="B2216" s="191" t="s">
        <v>2156</v>
      </c>
      <c r="C2216" s="190" t="s">
        <v>15</v>
      </c>
      <c r="D2216" s="190" t="s">
        <v>2157</v>
      </c>
      <c r="E2216" s="426" t="s">
        <v>2129</v>
      </c>
      <c r="F2216" s="426"/>
      <c r="G2216" s="192" t="s">
        <v>39</v>
      </c>
      <c r="H2216" s="193">
        <v>0.16</v>
      </c>
      <c r="I2216" s="189">
        <f>(M2216*$M$13)</f>
        <v>11.8772</v>
      </c>
      <c r="J2216" s="219">
        <f>TRUNC(I2216*H2216,2)</f>
        <v>1.9</v>
      </c>
      <c r="M2216">
        <v>12.91</v>
      </c>
    </row>
    <row r="2217" spans="1:13" ht="24" customHeight="1" x14ac:dyDescent="0.2">
      <c r="A2217" s="238" t="s">
        <v>2126</v>
      </c>
      <c r="B2217" s="191" t="s">
        <v>2481</v>
      </c>
      <c r="C2217" s="190" t="s">
        <v>15</v>
      </c>
      <c r="D2217" s="190" t="s">
        <v>2482</v>
      </c>
      <c r="E2217" s="426" t="s">
        <v>2119</v>
      </c>
      <c r="F2217" s="426"/>
      <c r="G2217" s="192" t="s">
        <v>2483</v>
      </c>
      <c r="H2217" s="193">
        <v>1.03</v>
      </c>
      <c r="I2217" s="189">
        <f>(M2217*$M$13)</f>
        <v>5.9984000000000002</v>
      </c>
      <c r="J2217" s="219">
        <f>TRUNC(I2217*H2217,2)</f>
        <v>6.17</v>
      </c>
      <c r="M2217">
        <v>6.52</v>
      </c>
    </row>
    <row r="2218" spans="1:13" x14ac:dyDescent="0.2">
      <c r="A2218" s="239"/>
      <c r="B2218" s="195"/>
      <c r="C2218" s="195"/>
      <c r="D2218" s="195"/>
      <c r="E2218" s="195" t="s">
        <v>3847</v>
      </c>
      <c r="F2218" s="196">
        <v>3.72</v>
      </c>
      <c r="G2218" s="195" t="s">
        <v>3848</v>
      </c>
      <c r="H2218" s="196">
        <v>0</v>
      </c>
      <c r="I2218" s="196">
        <v>3.72</v>
      </c>
      <c r="J2218" s="220"/>
      <c r="M2218">
        <v>3.72</v>
      </c>
    </row>
    <row r="2219" spans="1:13" ht="25.5" x14ac:dyDescent="0.2">
      <c r="A2219" s="239"/>
      <c r="B2219" s="195"/>
      <c r="C2219" s="195"/>
      <c r="D2219" s="195"/>
      <c r="E2219" s="195" t="s">
        <v>3849</v>
      </c>
      <c r="F2219" s="196">
        <v>0</v>
      </c>
      <c r="G2219" s="195"/>
      <c r="H2219" s="195" t="s">
        <v>3850</v>
      </c>
      <c r="I2219" s="196">
        <v>10.43</v>
      </c>
      <c r="J2219" s="220"/>
      <c r="M2219">
        <v>10.43</v>
      </c>
    </row>
    <row r="2220" spans="1:13" ht="30" customHeight="1" x14ac:dyDescent="0.2">
      <c r="A2220" s="240"/>
      <c r="B2220" s="197"/>
      <c r="C2220" s="197"/>
      <c r="D2220" s="197"/>
      <c r="E2220" s="197"/>
      <c r="F2220" s="197"/>
      <c r="G2220" s="197" t="s">
        <v>3851</v>
      </c>
      <c r="H2220" s="198">
        <v>85.54</v>
      </c>
      <c r="I2220" s="199">
        <v>892.18</v>
      </c>
      <c r="J2220" s="220"/>
      <c r="M2220">
        <v>892.18</v>
      </c>
    </row>
    <row r="2221" spans="1:13" ht="0.95" customHeight="1" x14ac:dyDescent="0.2">
      <c r="A2221" s="237"/>
      <c r="B2221" s="185"/>
      <c r="C2221" s="185"/>
      <c r="D2221" s="185"/>
      <c r="E2221" s="185"/>
      <c r="F2221" s="185"/>
      <c r="G2221" s="185"/>
      <c r="H2221" s="185"/>
      <c r="I2221" s="185"/>
      <c r="J2221" s="220"/>
    </row>
    <row r="2222" spans="1:13" ht="18" customHeight="1" x14ac:dyDescent="0.2">
      <c r="A2222" s="236" t="s">
        <v>598</v>
      </c>
      <c r="B2222" s="183" t="s">
        <v>2</v>
      </c>
      <c r="C2222" s="182" t="s">
        <v>3</v>
      </c>
      <c r="D2222" s="182" t="s">
        <v>4</v>
      </c>
      <c r="E2222" s="419" t="s">
        <v>2100</v>
      </c>
      <c r="F2222" s="419"/>
      <c r="G2222" s="184" t="s">
        <v>5</v>
      </c>
      <c r="H2222" s="183" t="s">
        <v>6</v>
      </c>
      <c r="I2222" s="183" t="s">
        <v>7</v>
      </c>
      <c r="J2222" s="218" t="s">
        <v>8</v>
      </c>
      <c r="K2222" s="229">
        <f>J2224</f>
        <v>2.13</v>
      </c>
      <c r="L2222" s="229">
        <f>J2225+J2226</f>
        <v>50.17</v>
      </c>
      <c r="M2222" t="s">
        <v>7</v>
      </c>
    </row>
    <row r="2223" spans="1:13" ht="26.1" customHeight="1" x14ac:dyDescent="0.2">
      <c r="A2223" s="237" t="s">
        <v>2125</v>
      </c>
      <c r="B2223" s="186" t="s">
        <v>3763</v>
      </c>
      <c r="C2223" s="185" t="s">
        <v>26</v>
      </c>
      <c r="D2223" s="185" t="s">
        <v>3762</v>
      </c>
      <c r="E2223" s="425" t="s">
        <v>2113</v>
      </c>
      <c r="F2223" s="425"/>
      <c r="G2223" s="187" t="s">
        <v>17</v>
      </c>
      <c r="H2223" s="188">
        <v>1</v>
      </c>
      <c r="I2223" s="189">
        <f>(M2223*$M$13)</f>
        <v>49.45</v>
      </c>
      <c r="J2223" s="231">
        <f>TRUNC(I2223*H2223,2)</f>
        <v>49.45</v>
      </c>
      <c r="M2223">
        <v>53.75</v>
      </c>
    </row>
    <row r="2224" spans="1:13" ht="26.1" customHeight="1" x14ac:dyDescent="0.2">
      <c r="A2224" s="241" t="s">
        <v>2395</v>
      </c>
      <c r="B2224" s="201" t="s">
        <v>2568</v>
      </c>
      <c r="C2224" s="200" t="s">
        <v>26</v>
      </c>
      <c r="D2224" s="200" t="s">
        <v>2569</v>
      </c>
      <c r="E2224" s="427" t="s">
        <v>2123</v>
      </c>
      <c r="F2224" s="427"/>
      <c r="G2224" s="202" t="s">
        <v>32</v>
      </c>
      <c r="H2224" s="203">
        <v>0.11700000000000001</v>
      </c>
      <c r="I2224" s="189">
        <f>(M2224*$M$13)</f>
        <v>18.2712</v>
      </c>
      <c r="J2224" s="219">
        <f>TRUNC(I2224*H2224,2)</f>
        <v>2.13</v>
      </c>
      <c r="M2224">
        <v>19.86</v>
      </c>
    </row>
    <row r="2225" spans="1:13" ht="24" customHeight="1" x14ac:dyDescent="0.2">
      <c r="A2225" s="241" t="s">
        <v>2395</v>
      </c>
      <c r="B2225" s="201" t="s">
        <v>2566</v>
      </c>
      <c r="C2225" s="200" t="s">
        <v>26</v>
      </c>
      <c r="D2225" s="200" t="s">
        <v>2567</v>
      </c>
      <c r="E2225" s="427" t="s">
        <v>2123</v>
      </c>
      <c r="F2225" s="427"/>
      <c r="G2225" s="202" t="s">
        <v>32</v>
      </c>
      <c r="H2225" s="203">
        <v>0.57799999999999996</v>
      </c>
      <c r="I2225" s="189">
        <f>(M2225*$M$13)</f>
        <v>25.005600000000001</v>
      </c>
      <c r="J2225" s="219">
        <f>TRUNC(I2225*H2225,2)</f>
        <v>14.45</v>
      </c>
      <c r="M2225">
        <v>27.18</v>
      </c>
    </row>
    <row r="2226" spans="1:13" ht="26.1" customHeight="1" x14ac:dyDescent="0.2">
      <c r="A2226" s="238" t="s">
        <v>2126</v>
      </c>
      <c r="B2226" s="191" t="s">
        <v>3764</v>
      </c>
      <c r="C2226" s="190" t="s">
        <v>26</v>
      </c>
      <c r="D2226" s="190" t="s">
        <v>3765</v>
      </c>
      <c r="E2226" s="426" t="s">
        <v>2119</v>
      </c>
      <c r="F2226" s="426"/>
      <c r="G2226" s="192" t="s">
        <v>2413</v>
      </c>
      <c r="H2226" s="193">
        <v>1.2</v>
      </c>
      <c r="I2226" s="194">
        <v>29.77</v>
      </c>
      <c r="J2226" s="219">
        <v>35.72</v>
      </c>
      <c r="M2226">
        <v>29.77</v>
      </c>
    </row>
    <row r="2227" spans="1:13" x14ac:dyDescent="0.2">
      <c r="A2227" s="239"/>
      <c r="B2227" s="195"/>
      <c r="C2227" s="195"/>
      <c r="D2227" s="195"/>
      <c r="E2227" s="195" t="s">
        <v>3847</v>
      </c>
      <c r="F2227" s="196">
        <v>13.84</v>
      </c>
      <c r="G2227" s="195" t="s">
        <v>3848</v>
      </c>
      <c r="H2227" s="196">
        <v>0</v>
      </c>
      <c r="I2227" s="196">
        <v>13.84</v>
      </c>
      <c r="J2227" s="220"/>
      <c r="M2227">
        <v>13.84</v>
      </c>
    </row>
    <row r="2228" spans="1:13" ht="25.5" x14ac:dyDescent="0.2">
      <c r="A2228" s="239"/>
      <c r="B2228" s="195"/>
      <c r="C2228" s="195"/>
      <c r="D2228" s="195"/>
      <c r="E2228" s="195" t="s">
        <v>3849</v>
      </c>
      <c r="F2228" s="196">
        <v>0</v>
      </c>
      <c r="G2228" s="195"/>
      <c r="H2228" s="195" t="s">
        <v>3850</v>
      </c>
      <c r="I2228" s="196">
        <v>53.75</v>
      </c>
      <c r="J2228" s="220"/>
      <c r="M2228">
        <v>53.75</v>
      </c>
    </row>
    <row r="2229" spans="1:13" ht="30" customHeight="1" x14ac:dyDescent="0.2">
      <c r="A2229" s="240"/>
      <c r="B2229" s="197"/>
      <c r="C2229" s="197"/>
      <c r="D2229" s="197"/>
      <c r="E2229" s="197"/>
      <c r="F2229" s="197"/>
      <c r="G2229" s="197" t="s">
        <v>3851</v>
      </c>
      <c r="H2229" s="198">
        <v>85.54</v>
      </c>
      <c r="I2229" s="199">
        <v>4597.7700000000004</v>
      </c>
      <c r="J2229" s="220"/>
      <c r="M2229">
        <v>4597.7700000000004</v>
      </c>
    </row>
    <row r="2230" spans="1:13" ht="0.95" customHeight="1" x14ac:dyDescent="0.2">
      <c r="A2230" s="237"/>
      <c r="B2230" s="185"/>
      <c r="C2230" s="185"/>
      <c r="D2230" s="185"/>
      <c r="E2230" s="185"/>
      <c r="F2230" s="185"/>
      <c r="G2230" s="185"/>
      <c r="H2230" s="185"/>
      <c r="I2230" s="185"/>
      <c r="J2230" s="220"/>
    </row>
    <row r="2231" spans="1:13" ht="18" customHeight="1" x14ac:dyDescent="0.2">
      <c r="A2231" s="236" t="s">
        <v>601</v>
      </c>
      <c r="B2231" s="183" t="s">
        <v>2</v>
      </c>
      <c r="C2231" s="182" t="s">
        <v>3</v>
      </c>
      <c r="D2231" s="182" t="s">
        <v>4</v>
      </c>
      <c r="E2231" s="419" t="s">
        <v>2100</v>
      </c>
      <c r="F2231" s="419"/>
      <c r="G2231" s="184" t="s">
        <v>5</v>
      </c>
      <c r="H2231" s="183" t="s">
        <v>6</v>
      </c>
      <c r="I2231" s="183" t="s">
        <v>7</v>
      </c>
      <c r="J2231" s="218" t="s">
        <v>8</v>
      </c>
      <c r="K2231" s="229">
        <f>J2233+J2234+J2235+J2236</f>
        <v>12.02</v>
      </c>
      <c r="L2231" s="229">
        <f>J2237</f>
        <v>0.7</v>
      </c>
      <c r="M2231" t="s">
        <v>7</v>
      </c>
    </row>
    <row r="2232" spans="1:13" ht="26.1" customHeight="1" x14ac:dyDescent="0.2">
      <c r="A2232" s="237" t="s">
        <v>2125</v>
      </c>
      <c r="B2232" s="186" t="s">
        <v>3741</v>
      </c>
      <c r="C2232" s="185" t="s">
        <v>569</v>
      </c>
      <c r="D2232" s="185" t="s">
        <v>3632</v>
      </c>
      <c r="E2232" s="425" t="s">
        <v>3742</v>
      </c>
      <c r="F2232" s="425"/>
      <c r="G2232" s="187" t="s">
        <v>17</v>
      </c>
      <c r="H2232" s="188">
        <v>1</v>
      </c>
      <c r="I2232" s="189">
        <f t="shared" ref="I2232:I2237" si="50">(M2232*$M$13)</f>
        <v>12.714400000000001</v>
      </c>
      <c r="J2232" s="231">
        <f t="shared" ref="J2232:J2237" si="51">TRUNC(I2232*H2232,2)</f>
        <v>12.71</v>
      </c>
      <c r="M2232">
        <v>13.82</v>
      </c>
    </row>
    <row r="2233" spans="1:13" ht="24" customHeight="1" x14ac:dyDescent="0.2">
      <c r="A2233" s="241" t="s">
        <v>2395</v>
      </c>
      <c r="B2233" s="201" t="s">
        <v>2610</v>
      </c>
      <c r="C2233" s="200" t="s">
        <v>569</v>
      </c>
      <c r="D2233" s="200" t="s">
        <v>2611</v>
      </c>
      <c r="E2233" s="427" t="s">
        <v>2535</v>
      </c>
      <c r="F2233" s="427"/>
      <c r="G2233" s="202" t="s">
        <v>39</v>
      </c>
      <c r="H2233" s="203">
        <v>0.2</v>
      </c>
      <c r="I2233" s="189">
        <f t="shared" si="50"/>
        <v>3.3948</v>
      </c>
      <c r="J2233" s="219">
        <f t="shared" si="51"/>
        <v>0.67</v>
      </c>
      <c r="M2233">
        <v>3.69</v>
      </c>
    </row>
    <row r="2234" spans="1:13" ht="24" customHeight="1" x14ac:dyDescent="0.2">
      <c r="A2234" s="241" t="s">
        <v>2395</v>
      </c>
      <c r="B2234" s="201" t="s">
        <v>3743</v>
      </c>
      <c r="C2234" s="200" t="s">
        <v>569</v>
      </c>
      <c r="D2234" s="200" t="s">
        <v>3744</v>
      </c>
      <c r="E2234" s="427" t="s">
        <v>2535</v>
      </c>
      <c r="F2234" s="427"/>
      <c r="G2234" s="202" t="s">
        <v>39</v>
      </c>
      <c r="H2234" s="203">
        <v>0.4</v>
      </c>
      <c r="I2234" s="189">
        <f t="shared" si="50"/>
        <v>3.4592000000000001</v>
      </c>
      <c r="J2234" s="219">
        <f t="shared" si="51"/>
        <v>1.38</v>
      </c>
      <c r="M2234">
        <v>3.76</v>
      </c>
    </row>
    <row r="2235" spans="1:13" ht="24" customHeight="1" x14ac:dyDescent="0.2">
      <c r="A2235" s="238" t="s">
        <v>2126</v>
      </c>
      <c r="B2235" s="191" t="s">
        <v>3745</v>
      </c>
      <c r="C2235" s="190" t="s">
        <v>26</v>
      </c>
      <c r="D2235" s="190" t="s">
        <v>3746</v>
      </c>
      <c r="E2235" s="426" t="s">
        <v>2129</v>
      </c>
      <c r="F2235" s="426"/>
      <c r="G2235" s="192" t="s">
        <v>32</v>
      </c>
      <c r="H2235" s="193">
        <v>0.4</v>
      </c>
      <c r="I2235" s="189">
        <f t="shared" si="50"/>
        <v>19.025600000000001</v>
      </c>
      <c r="J2235" s="219">
        <f t="shared" si="51"/>
        <v>7.61</v>
      </c>
      <c r="M2235">
        <v>20.68</v>
      </c>
    </row>
    <row r="2236" spans="1:13" ht="24" customHeight="1" x14ac:dyDescent="0.2">
      <c r="A2236" s="238" t="s">
        <v>2126</v>
      </c>
      <c r="B2236" s="191" t="s">
        <v>2618</v>
      </c>
      <c r="C2236" s="190" t="s">
        <v>26</v>
      </c>
      <c r="D2236" s="190" t="s">
        <v>2619</v>
      </c>
      <c r="E2236" s="426" t="s">
        <v>2129</v>
      </c>
      <c r="F2236" s="426"/>
      <c r="G2236" s="192" t="s">
        <v>32</v>
      </c>
      <c r="H2236" s="193">
        <v>0.2</v>
      </c>
      <c r="I2236" s="189">
        <f t="shared" si="50"/>
        <v>11.803600000000001</v>
      </c>
      <c r="J2236" s="219">
        <f t="shared" si="51"/>
        <v>2.36</v>
      </c>
      <c r="M2236">
        <v>12.83</v>
      </c>
    </row>
    <row r="2237" spans="1:13" ht="24" customHeight="1" x14ac:dyDescent="0.2">
      <c r="A2237" s="238" t="s">
        <v>2126</v>
      </c>
      <c r="B2237" s="191" t="s">
        <v>3747</v>
      </c>
      <c r="C2237" s="190" t="s">
        <v>26</v>
      </c>
      <c r="D2237" s="190" t="s">
        <v>3748</v>
      </c>
      <c r="E2237" s="426" t="s">
        <v>2119</v>
      </c>
      <c r="F2237" s="426"/>
      <c r="G2237" s="192" t="s">
        <v>2413</v>
      </c>
      <c r="H2237" s="193">
        <v>0.33</v>
      </c>
      <c r="I2237" s="189">
        <f t="shared" si="50"/>
        <v>2.1343999999999999</v>
      </c>
      <c r="J2237" s="219">
        <f t="shared" si="51"/>
        <v>0.7</v>
      </c>
      <c r="M2237">
        <v>2.3199999999999998</v>
      </c>
    </row>
    <row r="2238" spans="1:13" x14ac:dyDescent="0.2">
      <c r="A2238" s="239"/>
      <c r="B2238" s="195"/>
      <c r="C2238" s="195"/>
      <c r="D2238" s="195"/>
      <c r="E2238" s="195" t="s">
        <v>3847</v>
      </c>
      <c r="F2238" s="196">
        <v>10.83</v>
      </c>
      <c r="G2238" s="195" t="s">
        <v>3848</v>
      </c>
      <c r="H2238" s="196">
        <v>0</v>
      </c>
      <c r="I2238" s="196">
        <v>10.83</v>
      </c>
      <c r="J2238" s="220"/>
      <c r="M2238">
        <v>10.83</v>
      </c>
    </row>
    <row r="2239" spans="1:13" ht="25.5" x14ac:dyDescent="0.2">
      <c r="A2239" s="239"/>
      <c r="B2239" s="195"/>
      <c r="C2239" s="195"/>
      <c r="D2239" s="195"/>
      <c r="E2239" s="195" t="s">
        <v>3849</v>
      </c>
      <c r="F2239" s="196">
        <v>0</v>
      </c>
      <c r="G2239" s="195"/>
      <c r="H2239" s="195" t="s">
        <v>3850</v>
      </c>
      <c r="I2239" s="196">
        <v>13.82</v>
      </c>
      <c r="J2239" s="220"/>
      <c r="M2239">
        <v>13.82</v>
      </c>
    </row>
    <row r="2240" spans="1:13" ht="30" customHeight="1" x14ac:dyDescent="0.2">
      <c r="A2240" s="240"/>
      <c r="B2240" s="197"/>
      <c r="C2240" s="197"/>
      <c r="D2240" s="197"/>
      <c r="E2240" s="197"/>
      <c r="F2240" s="197"/>
      <c r="G2240" s="197" t="s">
        <v>3851</v>
      </c>
      <c r="H2240" s="198">
        <v>85.54</v>
      </c>
      <c r="I2240" s="199">
        <v>1182.1600000000001</v>
      </c>
      <c r="J2240" s="220"/>
      <c r="M2240">
        <v>1182.1600000000001</v>
      </c>
    </row>
    <row r="2241" spans="1:13" ht="0.95" customHeight="1" x14ac:dyDescent="0.2">
      <c r="A2241" s="237"/>
      <c r="B2241" s="185"/>
      <c r="C2241" s="185"/>
      <c r="D2241" s="185"/>
      <c r="E2241" s="185"/>
      <c r="F2241" s="185"/>
      <c r="G2241" s="185"/>
      <c r="H2241" s="185"/>
      <c r="I2241" s="185"/>
      <c r="J2241" s="220"/>
    </row>
    <row r="2242" spans="1:13" ht="18" customHeight="1" x14ac:dyDescent="0.2">
      <c r="A2242" s="236" t="s">
        <v>602</v>
      </c>
      <c r="B2242" s="183" t="s">
        <v>2</v>
      </c>
      <c r="C2242" s="182" t="s">
        <v>3</v>
      </c>
      <c r="D2242" s="182" t="s">
        <v>4</v>
      </c>
      <c r="E2242" s="419" t="s">
        <v>2100</v>
      </c>
      <c r="F2242" s="419"/>
      <c r="G2242" s="184" t="s">
        <v>5</v>
      </c>
      <c r="H2242" s="183" t="s">
        <v>6</v>
      </c>
      <c r="I2242" s="183" t="s">
        <v>7</v>
      </c>
      <c r="J2242" s="218" t="s">
        <v>8</v>
      </c>
      <c r="K2242" s="229">
        <f>J2244+J2247</f>
        <v>37.660000000000004</v>
      </c>
      <c r="L2242" s="229">
        <f>J2245+J2246+J2248</f>
        <v>257.47000000000003</v>
      </c>
      <c r="M2242" t="s">
        <v>7</v>
      </c>
    </row>
    <row r="2243" spans="1:13" ht="26.1" customHeight="1" x14ac:dyDescent="0.2">
      <c r="A2243" s="237" t="s">
        <v>2125</v>
      </c>
      <c r="B2243" s="186" t="s">
        <v>576</v>
      </c>
      <c r="C2243" s="185" t="s">
        <v>569</v>
      </c>
      <c r="D2243" s="185" t="s">
        <v>577</v>
      </c>
      <c r="E2243" s="425" t="s">
        <v>2102</v>
      </c>
      <c r="F2243" s="425"/>
      <c r="G2243" s="187" t="s">
        <v>17</v>
      </c>
      <c r="H2243" s="188">
        <v>1</v>
      </c>
      <c r="I2243" s="189">
        <f>SUM(J2244:J2248)</f>
        <v>295.13</v>
      </c>
      <c r="J2243" s="231">
        <f t="shared" ref="J2243:J2248" si="52">TRUNC(I2243*H2243,2)</f>
        <v>295.13</v>
      </c>
      <c r="M2243">
        <v>317.39</v>
      </c>
    </row>
    <row r="2244" spans="1:13" ht="24" customHeight="1" x14ac:dyDescent="0.2">
      <c r="A2244" s="241" t="s">
        <v>2395</v>
      </c>
      <c r="B2244" s="201" t="s">
        <v>2548</v>
      </c>
      <c r="C2244" s="200" t="s">
        <v>569</v>
      </c>
      <c r="D2244" s="200" t="s">
        <v>2549</v>
      </c>
      <c r="E2244" s="427" t="s">
        <v>2535</v>
      </c>
      <c r="F2244" s="427"/>
      <c r="G2244" s="202" t="s">
        <v>39</v>
      </c>
      <c r="H2244" s="203">
        <v>1</v>
      </c>
      <c r="I2244" s="189">
        <f t="shared" ref="I2244:I2248" si="53">(M2244*$M$13)</f>
        <v>3.2752000000000003</v>
      </c>
      <c r="J2244" s="219">
        <f t="shared" si="52"/>
        <v>3.27</v>
      </c>
      <c r="M2244">
        <v>3.56</v>
      </c>
    </row>
    <row r="2245" spans="1:13" ht="24" customHeight="1" x14ac:dyDescent="0.2">
      <c r="A2245" s="238" t="s">
        <v>2126</v>
      </c>
      <c r="B2245" s="191" t="s">
        <v>2550</v>
      </c>
      <c r="C2245" s="190" t="s">
        <v>569</v>
      </c>
      <c r="D2245" s="190" t="s">
        <v>2551</v>
      </c>
      <c r="E2245" s="426">
        <v>0</v>
      </c>
      <c r="F2245" s="426"/>
      <c r="G2245" s="192" t="s">
        <v>2552</v>
      </c>
      <c r="H2245" s="193">
        <v>7.4999999999999997E-2</v>
      </c>
      <c r="I2245" s="189">
        <f t="shared" si="53"/>
        <v>973.36</v>
      </c>
      <c r="J2245" s="219">
        <f t="shared" si="52"/>
        <v>73</v>
      </c>
      <c r="M2245">
        <v>1058</v>
      </c>
    </row>
    <row r="2246" spans="1:13" ht="24" customHeight="1" x14ac:dyDescent="0.2">
      <c r="A2246" s="238" t="s">
        <v>2126</v>
      </c>
      <c r="B2246" s="191" t="s">
        <v>2553</v>
      </c>
      <c r="C2246" s="190" t="s">
        <v>569</v>
      </c>
      <c r="D2246" s="190" t="s">
        <v>2554</v>
      </c>
      <c r="E2246" s="426">
        <v>0</v>
      </c>
      <c r="F2246" s="426"/>
      <c r="G2246" s="192" t="s">
        <v>2555</v>
      </c>
      <c r="H2246" s="193">
        <v>1.2</v>
      </c>
      <c r="I2246" s="189">
        <v>150</v>
      </c>
      <c r="J2246" s="219">
        <f t="shared" si="52"/>
        <v>180</v>
      </c>
      <c r="M2246">
        <v>160.19999999999999</v>
      </c>
    </row>
    <row r="2247" spans="1:13" ht="24" customHeight="1" x14ac:dyDescent="0.2">
      <c r="A2247" s="238" t="s">
        <v>2126</v>
      </c>
      <c r="B2247" s="191" t="s">
        <v>2556</v>
      </c>
      <c r="C2247" s="190" t="s">
        <v>569</v>
      </c>
      <c r="D2247" s="190" t="s">
        <v>2557</v>
      </c>
      <c r="E2247" s="426">
        <v>0</v>
      </c>
      <c r="F2247" s="426"/>
      <c r="G2247" s="192" t="s">
        <v>39</v>
      </c>
      <c r="H2247" s="193">
        <v>1</v>
      </c>
      <c r="I2247" s="189">
        <f t="shared" si="53"/>
        <v>34.393740000000001</v>
      </c>
      <c r="J2247" s="219">
        <f t="shared" si="52"/>
        <v>34.39</v>
      </c>
      <c r="M2247">
        <v>37.384500000000003</v>
      </c>
    </row>
    <row r="2248" spans="1:13" ht="26.1" customHeight="1" x14ac:dyDescent="0.2">
      <c r="A2248" s="238" t="s">
        <v>2126</v>
      </c>
      <c r="B2248" s="191" t="s">
        <v>2558</v>
      </c>
      <c r="C2248" s="190" t="s">
        <v>26</v>
      </c>
      <c r="D2248" s="190" t="s">
        <v>2559</v>
      </c>
      <c r="E2248" s="426" t="s">
        <v>2119</v>
      </c>
      <c r="F2248" s="426"/>
      <c r="G2248" s="192" t="s">
        <v>2413</v>
      </c>
      <c r="H2248" s="193">
        <v>6</v>
      </c>
      <c r="I2248" s="189">
        <f t="shared" si="53"/>
        <v>0.74520000000000008</v>
      </c>
      <c r="J2248" s="219">
        <f t="shared" si="52"/>
        <v>4.47</v>
      </c>
      <c r="M2248">
        <v>0.81</v>
      </c>
    </row>
    <row r="2249" spans="1:13" x14ac:dyDescent="0.2">
      <c r="A2249" s="239"/>
      <c r="B2249" s="195"/>
      <c r="C2249" s="195"/>
      <c r="D2249" s="195"/>
      <c r="E2249" s="195" t="s">
        <v>3847</v>
      </c>
      <c r="F2249" s="196">
        <v>0</v>
      </c>
      <c r="G2249" s="195" t="s">
        <v>3848</v>
      </c>
      <c r="H2249" s="196">
        <v>0</v>
      </c>
      <c r="I2249" s="196">
        <v>0</v>
      </c>
      <c r="J2249" s="220"/>
      <c r="M2249">
        <v>0</v>
      </c>
    </row>
    <row r="2250" spans="1:13" ht="25.5" x14ac:dyDescent="0.2">
      <c r="A2250" s="239"/>
      <c r="B2250" s="195"/>
      <c r="C2250" s="195"/>
      <c r="D2250" s="195"/>
      <c r="E2250" s="195" t="s">
        <v>3849</v>
      </c>
      <c r="F2250" s="196">
        <v>0</v>
      </c>
      <c r="G2250" s="195"/>
      <c r="H2250" s="195" t="s">
        <v>3850</v>
      </c>
      <c r="I2250" s="196">
        <v>317.39</v>
      </c>
      <c r="J2250" s="220"/>
      <c r="M2250">
        <v>317.39</v>
      </c>
    </row>
    <row r="2251" spans="1:13" ht="30" customHeight="1" x14ac:dyDescent="0.2">
      <c r="A2251" s="240"/>
      <c r="B2251" s="197"/>
      <c r="C2251" s="197"/>
      <c r="D2251" s="197"/>
      <c r="E2251" s="197"/>
      <c r="F2251" s="197"/>
      <c r="G2251" s="197" t="s">
        <v>3851</v>
      </c>
      <c r="H2251" s="198">
        <v>17.11</v>
      </c>
      <c r="I2251" s="199">
        <v>5430.54</v>
      </c>
      <c r="J2251" s="220"/>
      <c r="M2251">
        <v>5430.54</v>
      </c>
    </row>
    <row r="2252" spans="1:13" ht="0.95" customHeight="1" x14ac:dyDescent="0.2">
      <c r="A2252" s="237"/>
      <c r="B2252" s="185"/>
      <c r="C2252" s="185"/>
      <c r="D2252" s="185"/>
      <c r="E2252" s="185"/>
      <c r="F2252" s="185"/>
      <c r="G2252" s="185"/>
      <c r="H2252" s="185"/>
      <c r="I2252" s="185"/>
      <c r="J2252" s="220"/>
    </row>
    <row r="2253" spans="1:13" ht="18" customHeight="1" x14ac:dyDescent="0.2">
      <c r="A2253" s="236" t="s">
        <v>603</v>
      </c>
      <c r="B2253" s="183" t="s">
        <v>2</v>
      </c>
      <c r="C2253" s="182" t="s">
        <v>3</v>
      </c>
      <c r="D2253" s="182" t="s">
        <v>4</v>
      </c>
      <c r="E2253" s="419" t="s">
        <v>2100</v>
      </c>
      <c r="F2253" s="419"/>
      <c r="G2253" s="184" t="s">
        <v>5</v>
      </c>
      <c r="H2253" s="183" t="s">
        <v>6</v>
      </c>
      <c r="I2253" s="183" t="s">
        <v>7</v>
      </c>
      <c r="J2253" s="218" t="s">
        <v>8</v>
      </c>
      <c r="K2253" s="229">
        <f>J2255+J2256+J2257+J2258+J2261</f>
        <v>11.759999999999998</v>
      </c>
      <c r="L2253" s="229">
        <f>J2259+J2260</f>
        <v>1.9900000000000002</v>
      </c>
      <c r="M2253" t="s">
        <v>7</v>
      </c>
    </row>
    <row r="2254" spans="1:13" ht="26.1" customHeight="1" x14ac:dyDescent="0.2">
      <c r="A2254" s="237" t="s">
        <v>2125</v>
      </c>
      <c r="B2254" s="186" t="s">
        <v>573</v>
      </c>
      <c r="C2254" s="185" t="s">
        <v>569</v>
      </c>
      <c r="D2254" s="185" t="s">
        <v>574</v>
      </c>
      <c r="E2254" s="425" t="s">
        <v>2108</v>
      </c>
      <c r="F2254" s="425"/>
      <c r="G2254" s="187" t="s">
        <v>17</v>
      </c>
      <c r="H2254" s="188">
        <v>1</v>
      </c>
      <c r="I2254" s="189">
        <f t="shared" ref="I2254:I2261" si="54">(M2254*$M$13)</f>
        <v>13.7448</v>
      </c>
      <c r="J2254" s="231">
        <f t="shared" ref="J2254:J2261" si="55">TRUNC(I2254*H2254,2)</f>
        <v>13.74</v>
      </c>
      <c r="M2254">
        <v>14.94</v>
      </c>
    </row>
    <row r="2255" spans="1:13" ht="24" customHeight="1" x14ac:dyDescent="0.2">
      <c r="A2255" s="241" t="s">
        <v>2395</v>
      </c>
      <c r="B2255" s="201" t="s">
        <v>2533</v>
      </c>
      <c r="C2255" s="200" t="s">
        <v>569</v>
      </c>
      <c r="D2255" s="200" t="s">
        <v>2534</v>
      </c>
      <c r="E2255" s="427" t="s">
        <v>2535</v>
      </c>
      <c r="F2255" s="427"/>
      <c r="G2255" s="202" t="s">
        <v>39</v>
      </c>
      <c r="H2255" s="203">
        <v>0.2</v>
      </c>
      <c r="I2255" s="189">
        <f t="shared" si="54"/>
        <v>3.3028</v>
      </c>
      <c r="J2255" s="219">
        <f t="shared" si="55"/>
        <v>0.66</v>
      </c>
      <c r="M2255">
        <v>3.59</v>
      </c>
    </row>
    <row r="2256" spans="1:13" ht="24" customHeight="1" x14ac:dyDescent="0.2">
      <c r="A2256" s="241" t="s">
        <v>2395</v>
      </c>
      <c r="B2256" s="201" t="s">
        <v>2538</v>
      </c>
      <c r="C2256" s="200" t="s">
        <v>569</v>
      </c>
      <c r="D2256" s="200" t="s">
        <v>2539</v>
      </c>
      <c r="E2256" s="427" t="s">
        <v>2535</v>
      </c>
      <c r="F2256" s="427"/>
      <c r="G2256" s="202" t="s">
        <v>39</v>
      </c>
      <c r="H2256" s="203">
        <v>0.4</v>
      </c>
      <c r="I2256" s="189">
        <f t="shared" si="54"/>
        <v>3.2752000000000003</v>
      </c>
      <c r="J2256" s="219">
        <f t="shared" si="55"/>
        <v>1.31</v>
      </c>
      <c r="M2256">
        <v>3.56</v>
      </c>
    </row>
    <row r="2257" spans="1:13" ht="24" customHeight="1" x14ac:dyDescent="0.2">
      <c r="A2257" s="238" t="s">
        <v>2126</v>
      </c>
      <c r="B2257" s="191" t="s">
        <v>2536</v>
      </c>
      <c r="C2257" s="190" t="s">
        <v>569</v>
      </c>
      <c r="D2257" s="190" t="s">
        <v>2537</v>
      </c>
      <c r="E2257" s="426">
        <v>0</v>
      </c>
      <c r="F2257" s="426"/>
      <c r="G2257" s="192" t="s">
        <v>39</v>
      </c>
      <c r="H2257" s="193">
        <v>0.2</v>
      </c>
      <c r="I2257" s="189">
        <f t="shared" si="54"/>
        <v>11.542596000000001</v>
      </c>
      <c r="J2257" s="219">
        <f t="shared" si="55"/>
        <v>2.2999999999999998</v>
      </c>
      <c r="M2257">
        <v>12.5463</v>
      </c>
    </row>
    <row r="2258" spans="1:13" ht="26.1" customHeight="1" x14ac:dyDescent="0.2">
      <c r="A2258" s="238" t="s">
        <v>2126</v>
      </c>
      <c r="B2258" s="191" t="s">
        <v>2540</v>
      </c>
      <c r="C2258" s="190" t="s">
        <v>569</v>
      </c>
      <c r="D2258" s="190" t="s">
        <v>2541</v>
      </c>
      <c r="E2258" s="426">
        <v>0</v>
      </c>
      <c r="F2258" s="426"/>
      <c r="G2258" s="192" t="s">
        <v>39</v>
      </c>
      <c r="H2258" s="193">
        <v>0.4</v>
      </c>
      <c r="I2258" s="189">
        <f t="shared" si="54"/>
        <v>1.7020000000000002</v>
      </c>
      <c r="J2258" s="219">
        <f t="shared" si="55"/>
        <v>0.68</v>
      </c>
      <c r="M2258">
        <v>1.85</v>
      </c>
    </row>
    <row r="2259" spans="1:13" ht="24" customHeight="1" x14ac:dyDescent="0.2">
      <c r="A2259" s="238" t="s">
        <v>2126</v>
      </c>
      <c r="B2259" s="191" t="s">
        <v>2542</v>
      </c>
      <c r="C2259" s="190" t="s">
        <v>569</v>
      </c>
      <c r="D2259" s="190" t="s">
        <v>2543</v>
      </c>
      <c r="E2259" s="426">
        <v>0</v>
      </c>
      <c r="F2259" s="426"/>
      <c r="G2259" s="192" t="s">
        <v>54</v>
      </c>
      <c r="H2259" s="193">
        <v>0.25</v>
      </c>
      <c r="I2259" s="189">
        <f t="shared" si="54"/>
        <v>3.5052000000000003</v>
      </c>
      <c r="J2259" s="219">
        <f t="shared" si="55"/>
        <v>0.87</v>
      </c>
      <c r="M2259">
        <v>3.81</v>
      </c>
    </row>
    <row r="2260" spans="1:13" ht="26.1" customHeight="1" x14ac:dyDescent="0.2">
      <c r="A2260" s="238" t="s">
        <v>2126</v>
      </c>
      <c r="B2260" s="191" t="s">
        <v>2544</v>
      </c>
      <c r="C2260" s="190" t="s">
        <v>26</v>
      </c>
      <c r="D2260" s="190" t="s">
        <v>2545</v>
      </c>
      <c r="E2260" s="426" t="s">
        <v>2119</v>
      </c>
      <c r="F2260" s="426"/>
      <c r="G2260" s="192" t="s">
        <v>331</v>
      </c>
      <c r="H2260" s="193">
        <v>1.25</v>
      </c>
      <c r="I2260" s="189">
        <f t="shared" si="54"/>
        <v>0.90160000000000007</v>
      </c>
      <c r="J2260" s="219">
        <f t="shared" si="55"/>
        <v>1.1200000000000001</v>
      </c>
      <c r="M2260">
        <v>0.98</v>
      </c>
    </row>
    <row r="2261" spans="1:13" ht="24" customHeight="1" x14ac:dyDescent="0.2">
      <c r="A2261" s="238" t="s">
        <v>2126</v>
      </c>
      <c r="B2261" s="191" t="s">
        <v>2546</v>
      </c>
      <c r="C2261" s="190" t="s">
        <v>26</v>
      </c>
      <c r="D2261" s="190" t="s">
        <v>2547</v>
      </c>
      <c r="E2261" s="426" t="s">
        <v>2129</v>
      </c>
      <c r="F2261" s="426"/>
      <c r="G2261" s="192" t="s">
        <v>32</v>
      </c>
      <c r="H2261" s="193">
        <v>0.4</v>
      </c>
      <c r="I2261" s="189">
        <f t="shared" si="54"/>
        <v>17.029200000000003</v>
      </c>
      <c r="J2261" s="219">
        <f t="shared" si="55"/>
        <v>6.81</v>
      </c>
      <c r="M2261">
        <v>18.510000000000002</v>
      </c>
    </row>
    <row r="2262" spans="1:13" x14ac:dyDescent="0.2">
      <c r="A2262" s="239"/>
      <c r="B2262" s="195"/>
      <c r="C2262" s="195"/>
      <c r="D2262" s="195"/>
      <c r="E2262" s="195" t="s">
        <v>3847</v>
      </c>
      <c r="F2262" s="196">
        <v>7.4</v>
      </c>
      <c r="G2262" s="195" t="s">
        <v>3848</v>
      </c>
      <c r="H2262" s="196">
        <v>0</v>
      </c>
      <c r="I2262" s="196">
        <v>7.4</v>
      </c>
      <c r="J2262" s="220"/>
      <c r="M2262">
        <v>7.4</v>
      </c>
    </row>
    <row r="2263" spans="1:13" ht="25.5" x14ac:dyDescent="0.2">
      <c r="A2263" s="239"/>
      <c r="B2263" s="195"/>
      <c r="C2263" s="195"/>
      <c r="D2263" s="195"/>
      <c r="E2263" s="195" t="s">
        <v>3849</v>
      </c>
      <c r="F2263" s="196">
        <v>0</v>
      </c>
      <c r="G2263" s="195"/>
      <c r="H2263" s="195" t="s">
        <v>3850</v>
      </c>
      <c r="I2263" s="196">
        <v>14.94</v>
      </c>
      <c r="J2263" s="220"/>
      <c r="M2263">
        <v>14.94</v>
      </c>
    </row>
    <row r="2264" spans="1:13" ht="30" customHeight="1" x14ac:dyDescent="0.2">
      <c r="A2264" s="240"/>
      <c r="B2264" s="197"/>
      <c r="C2264" s="197"/>
      <c r="D2264" s="197"/>
      <c r="E2264" s="197"/>
      <c r="F2264" s="197"/>
      <c r="G2264" s="197" t="s">
        <v>3851</v>
      </c>
      <c r="H2264" s="198">
        <v>85.54</v>
      </c>
      <c r="I2264" s="199">
        <v>1277.96</v>
      </c>
      <c r="J2264" s="220"/>
      <c r="M2264">
        <v>1277.96</v>
      </c>
    </row>
    <row r="2265" spans="1:13" ht="0.95" customHeight="1" x14ac:dyDescent="0.2">
      <c r="A2265" s="237"/>
      <c r="B2265" s="185"/>
      <c r="C2265" s="185"/>
      <c r="D2265" s="185"/>
      <c r="E2265" s="185"/>
      <c r="F2265" s="185"/>
      <c r="G2265" s="185"/>
      <c r="H2265" s="185"/>
      <c r="I2265" s="185"/>
      <c r="J2265" s="220"/>
    </row>
    <row r="2266" spans="1:13" ht="18" customHeight="1" x14ac:dyDescent="0.2">
      <c r="A2266" s="236" t="s">
        <v>604</v>
      </c>
      <c r="B2266" s="183" t="s">
        <v>2</v>
      </c>
      <c r="C2266" s="182" t="s">
        <v>3</v>
      </c>
      <c r="D2266" s="182" t="s">
        <v>4</v>
      </c>
      <c r="E2266" s="419" t="s">
        <v>2100</v>
      </c>
      <c r="F2266" s="419"/>
      <c r="G2266" s="184" t="s">
        <v>5</v>
      </c>
      <c r="H2266" s="183" t="s">
        <v>6</v>
      </c>
      <c r="I2266" s="183" t="s">
        <v>7</v>
      </c>
      <c r="J2266" s="218" t="s">
        <v>8</v>
      </c>
      <c r="K2266" s="229">
        <f>J2268+J2269</f>
        <v>7.42</v>
      </c>
      <c r="L2266" s="229">
        <v>0</v>
      </c>
      <c r="M2266" t="s">
        <v>7</v>
      </c>
    </row>
    <row r="2267" spans="1:13" ht="26.1" customHeight="1" x14ac:dyDescent="0.2">
      <c r="A2267" s="237" t="s">
        <v>2125</v>
      </c>
      <c r="B2267" s="186" t="s">
        <v>568</v>
      </c>
      <c r="C2267" s="185" t="s">
        <v>569</v>
      </c>
      <c r="D2267" s="185" t="s">
        <v>570</v>
      </c>
      <c r="E2267" s="425" t="s">
        <v>2108</v>
      </c>
      <c r="F2267" s="425"/>
      <c r="G2267" s="187" t="s">
        <v>17</v>
      </c>
      <c r="H2267" s="188">
        <v>1</v>
      </c>
      <c r="I2267" s="189">
        <f>(M2267*$M$13)</f>
        <v>7.4152000000000005</v>
      </c>
      <c r="J2267" s="231">
        <f>TRUNC(I2267*H2267,2)</f>
        <v>7.41</v>
      </c>
      <c r="M2267">
        <v>8.06</v>
      </c>
    </row>
    <row r="2268" spans="1:13" ht="24" customHeight="1" x14ac:dyDescent="0.2">
      <c r="A2268" s="241" t="s">
        <v>2395</v>
      </c>
      <c r="B2268" s="201" t="s">
        <v>2533</v>
      </c>
      <c r="C2268" s="200" t="s">
        <v>569</v>
      </c>
      <c r="D2268" s="200" t="s">
        <v>2534</v>
      </c>
      <c r="E2268" s="427" t="s">
        <v>2535</v>
      </c>
      <c r="F2268" s="427"/>
      <c r="G2268" s="202" t="s">
        <v>39</v>
      </c>
      <c r="H2268" s="203">
        <v>0.5</v>
      </c>
      <c r="I2268" s="189">
        <f>(M2268*$M$13)</f>
        <v>3.3028</v>
      </c>
      <c r="J2268" s="219">
        <f>TRUNC(I2268*H2268,2)</f>
        <v>1.65</v>
      </c>
      <c r="M2268">
        <v>3.59</v>
      </c>
    </row>
    <row r="2269" spans="1:13" ht="24" customHeight="1" x14ac:dyDescent="0.2">
      <c r="A2269" s="238" t="s">
        <v>2126</v>
      </c>
      <c r="B2269" s="191" t="s">
        <v>2536</v>
      </c>
      <c r="C2269" s="190" t="s">
        <v>569</v>
      </c>
      <c r="D2269" s="190" t="s">
        <v>2537</v>
      </c>
      <c r="E2269" s="426">
        <v>0</v>
      </c>
      <c r="F2269" s="426"/>
      <c r="G2269" s="192" t="s">
        <v>39</v>
      </c>
      <c r="H2269" s="193">
        <v>0.5</v>
      </c>
      <c r="I2269" s="189">
        <f>(M2269*$M$13)</f>
        <v>11.542596000000001</v>
      </c>
      <c r="J2269" s="219">
        <f>TRUNC(I2269*H2269,2)</f>
        <v>5.77</v>
      </c>
      <c r="M2269">
        <v>12.5463</v>
      </c>
    </row>
    <row r="2270" spans="1:13" x14ac:dyDescent="0.2">
      <c r="A2270" s="239"/>
      <c r="B2270" s="195"/>
      <c r="C2270" s="195"/>
      <c r="D2270" s="195"/>
      <c r="E2270" s="195" t="s">
        <v>3847</v>
      </c>
      <c r="F2270" s="196">
        <v>0</v>
      </c>
      <c r="G2270" s="195" t="s">
        <v>3848</v>
      </c>
      <c r="H2270" s="196">
        <v>0</v>
      </c>
      <c r="I2270" s="196">
        <v>0</v>
      </c>
      <c r="J2270" s="220"/>
      <c r="M2270">
        <v>0</v>
      </c>
    </row>
    <row r="2271" spans="1:13" ht="25.5" x14ac:dyDescent="0.2">
      <c r="A2271" s="239"/>
      <c r="B2271" s="195"/>
      <c r="C2271" s="195"/>
      <c r="D2271" s="195"/>
      <c r="E2271" s="195" t="s">
        <v>3849</v>
      </c>
      <c r="F2271" s="196">
        <v>0</v>
      </c>
      <c r="G2271" s="195"/>
      <c r="H2271" s="195" t="s">
        <v>3850</v>
      </c>
      <c r="I2271" s="196">
        <v>8.06</v>
      </c>
      <c r="J2271" s="220"/>
      <c r="M2271">
        <v>8.06</v>
      </c>
    </row>
    <row r="2272" spans="1:13" ht="30" customHeight="1" x14ac:dyDescent="0.2">
      <c r="A2272" s="240"/>
      <c r="B2272" s="197"/>
      <c r="C2272" s="197"/>
      <c r="D2272" s="197"/>
      <c r="E2272" s="197"/>
      <c r="F2272" s="197"/>
      <c r="G2272" s="197" t="s">
        <v>3851</v>
      </c>
      <c r="H2272" s="198">
        <v>85.54</v>
      </c>
      <c r="I2272" s="199">
        <v>689.45</v>
      </c>
      <c r="J2272" s="220"/>
      <c r="M2272">
        <v>689.45</v>
      </c>
    </row>
    <row r="2273" spans="1:13" ht="0.95" customHeight="1" x14ac:dyDescent="0.2">
      <c r="A2273" s="237"/>
      <c r="B2273" s="185"/>
      <c r="C2273" s="185"/>
      <c r="D2273" s="185"/>
      <c r="E2273" s="185"/>
      <c r="F2273" s="185"/>
      <c r="G2273" s="185"/>
      <c r="H2273" s="185"/>
      <c r="I2273" s="185"/>
      <c r="J2273" s="220"/>
    </row>
    <row r="2274" spans="1:13" ht="24" customHeight="1" x14ac:dyDescent="0.2">
      <c r="A2274" s="242" t="s">
        <v>605</v>
      </c>
      <c r="B2274" s="24"/>
      <c r="C2274" s="24"/>
      <c r="D2274" s="23" t="s">
        <v>151</v>
      </c>
      <c r="E2274" s="24"/>
      <c r="F2274" s="428"/>
      <c r="G2274" s="428"/>
      <c r="H2274" s="24"/>
      <c r="I2274" s="24"/>
      <c r="J2274" s="210"/>
    </row>
    <row r="2275" spans="1:13" ht="18" customHeight="1" x14ac:dyDescent="0.2">
      <c r="A2275" s="236" t="s">
        <v>606</v>
      </c>
      <c r="B2275" s="183" t="s">
        <v>2</v>
      </c>
      <c r="C2275" s="182" t="s">
        <v>3</v>
      </c>
      <c r="D2275" s="182" t="s">
        <v>4</v>
      </c>
      <c r="E2275" s="419" t="s">
        <v>2100</v>
      </c>
      <c r="F2275" s="419"/>
      <c r="G2275" s="184" t="s">
        <v>5</v>
      </c>
      <c r="H2275" s="183" t="s">
        <v>6</v>
      </c>
      <c r="I2275" s="183" t="s">
        <v>7</v>
      </c>
      <c r="J2275" s="218" t="s">
        <v>8</v>
      </c>
      <c r="K2275" s="229">
        <f>J2277+J2278</f>
        <v>2.71</v>
      </c>
      <c r="L2275" s="229">
        <f>J2279</f>
        <v>22.69</v>
      </c>
      <c r="M2275" t="s">
        <v>7</v>
      </c>
    </row>
    <row r="2276" spans="1:13" ht="24" customHeight="1" x14ac:dyDescent="0.2">
      <c r="A2276" s="237" t="s">
        <v>2125</v>
      </c>
      <c r="B2276" s="186" t="s">
        <v>607</v>
      </c>
      <c r="C2276" s="185" t="s">
        <v>15</v>
      </c>
      <c r="D2276" s="185" t="s">
        <v>608</v>
      </c>
      <c r="E2276" s="425">
        <v>6</v>
      </c>
      <c r="F2276" s="425"/>
      <c r="G2276" s="187" t="s">
        <v>132</v>
      </c>
      <c r="H2276" s="188">
        <v>1</v>
      </c>
      <c r="I2276" s="189">
        <f>(M2276*$M$13)</f>
        <v>25.410400000000003</v>
      </c>
      <c r="J2276" s="231">
        <f>TRUNC(I2276*H2276,2)</f>
        <v>25.41</v>
      </c>
      <c r="M2276">
        <v>27.62</v>
      </c>
    </row>
    <row r="2277" spans="1:13" ht="24" customHeight="1" x14ac:dyDescent="0.2">
      <c r="A2277" s="238" t="s">
        <v>2126</v>
      </c>
      <c r="B2277" s="191" t="s">
        <v>2479</v>
      </c>
      <c r="C2277" s="190" t="s">
        <v>15</v>
      </c>
      <c r="D2277" s="190" t="s">
        <v>2480</v>
      </c>
      <c r="E2277" s="426" t="s">
        <v>2129</v>
      </c>
      <c r="F2277" s="426"/>
      <c r="G2277" s="192" t="s">
        <v>39</v>
      </c>
      <c r="H2277" s="193">
        <v>0.08</v>
      </c>
      <c r="I2277" s="189">
        <f>(M2277*$M$13)</f>
        <v>19.136000000000003</v>
      </c>
      <c r="J2277" s="219">
        <f>TRUNC(I2277*H2277,2)</f>
        <v>1.53</v>
      </c>
      <c r="M2277">
        <v>20.8</v>
      </c>
    </row>
    <row r="2278" spans="1:13" ht="24" customHeight="1" x14ac:dyDescent="0.2">
      <c r="A2278" s="238" t="s">
        <v>2126</v>
      </c>
      <c r="B2278" s="191" t="s">
        <v>2156</v>
      </c>
      <c r="C2278" s="190" t="s">
        <v>15</v>
      </c>
      <c r="D2278" s="190" t="s">
        <v>2157</v>
      </c>
      <c r="E2278" s="426" t="s">
        <v>2129</v>
      </c>
      <c r="F2278" s="426"/>
      <c r="G2278" s="192" t="s">
        <v>39</v>
      </c>
      <c r="H2278" s="193">
        <v>0.1</v>
      </c>
      <c r="I2278" s="189">
        <f>(M2278*$M$13)</f>
        <v>11.8772</v>
      </c>
      <c r="J2278" s="219">
        <f>TRUNC(I2278*H2278,2)</f>
        <v>1.18</v>
      </c>
      <c r="M2278">
        <v>12.91</v>
      </c>
    </row>
    <row r="2279" spans="1:13" ht="24" customHeight="1" x14ac:dyDescent="0.2">
      <c r="A2279" s="238" t="s">
        <v>2126</v>
      </c>
      <c r="B2279" s="191" t="s">
        <v>2577</v>
      </c>
      <c r="C2279" s="190" t="s">
        <v>15</v>
      </c>
      <c r="D2279" s="190" t="s">
        <v>2578</v>
      </c>
      <c r="E2279" s="426" t="s">
        <v>2119</v>
      </c>
      <c r="F2279" s="426"/>
      <c r="G2279" s="192" t="s">
        <v>2579</v>
      </c>
      <c r="H2279" s="193">
        <v>1</v>
      </c>
      <c r="I2279" s="189">
        <f>(M2279*$M$13)</f>
        <v>22.696400000000004</v>
      </c>
      <c r="J2279" s="219">
        <f>TRUNC(I2279*H2279,2)</f>
        <v>22.69</v>
      </c>
      <c r="M2279">
        <v>24.67</v>
      </c>
    </row>
    <row r="2280" spans="1:13" x14ac:dyDescent="0.2">
      <c r="A2280" s="239"/>
      <c r="B2280" s="195"/>
      <c r="C2280" s="195"/>
      <c r="D2280" s="195"/>
      <c r="E2280" s="195" t="s">
        <v>3847</v>
      </c>
      <c r="F2280" s="196">
        <v>2.95</v>
      </c>
      <c r="G2280" s="195" t="s">
        <v>3848</v>
      </c>
      <c r="H2280" s="196">
        <v>0</v>
      </c>
      <c r="I2280" s="196">
        <v>2.95</v>
      </c>
      <c r="J2280" s="220"/>
      <c r="M2280">
        <v>2.95</v>
      </c>
    </row>
    <row r="2281" spans="1:13" ht="25.5" x14ac:dyDescent="0.2">
      <c r="A2281" s="239"/>
      <c r="B2281" s="195"/>
      <c r="C2281" s="195"/>
      <c r="D2281" s="195"/>
      <c r="E2281" s="195" t="s">
        <v>3849</v>
      </c>
      <c r="F2281" s="196">
        <v>0</v>
      </c>
      <c r="G2281" s="195"/>
      <c r="H2281" s="195" t="s">
        <v>3850</v>
      </c>
      <c r="I2281" s="196">
        <v>27.62</v>
      </c>
      <c r="J2281" s="220"/>
      <c r="M2281">
        <v>27.62</v>
      </c>
    </row>
    <row r="2282" spans="1:13" ht="30" customHeight="1" x14ac:dyDescent="0.2">
      <c r="A2282" s="240"/>
      <c r="B2282" s="197"/>
      <c r="C2282" s="197"/>
      <c r="D2282" s="197"/>
      <c r="E2282" s="197"/>
      <c r="F2282" s="197"/>
      <c r="G2282" s="197" t="s">
        <v>3851</v>
      </c>
      <c r="H2282" s="198">
        <v>35</v>
      </c>
      <c r="I2282" s="199">
        <v>966.7</v>
      </c>
      <c r="J2282" s="220"/>
      <c r="M2282">
        <v>966.7</v>
      </c>
    </row>
    <row r="2283" spans="1:13" ht="0.95" customHeight="1" x14ac:dyDescent="0.2">
      <c r="A2283" s="237"/>
      <c r="B2283" s="185"/>
      <c r="C2283" s="185"/>
      <c r="D2283" s="185"/>
      <c r="E2283" s="185"/>
      <c r="F2283" s="185"/>
      <c r="G2283" s="185"/>
      <c r="H2283" s="185"/>
      <c r="I2283" s="185"/>
      <c r="J2283" s="220"/>
    </row>
    <row r="2284" spans="1:13" ht="18" customHeight="1" x14ac:dyDescent="0.2">
      <c r="A2284" s="236" t="s">
        <v>609</v>
      </c>
      <c r="B2284" s="183" t="s">
        <v>2</v>
      </c>
      <c r="C2284" s="182" t="s">
        <v>3</v>
      </c>
      <c r="D2284" s="182" t="s">
        <v>4</v>
      </c>
      <c r="E2284" s="419" t="s">
        <v>2100</v>
      </c>
      <c r="F2284" s="419"/>
      <c r="G2284" s="184" t="s">
        <v>5</v>
      </c>
      <c r="H2284" s="183" t="s">
        <v>6</v>
      </c>
      <c r="I2284" s="183" t="s">
        <v>7</v>
      </c>
      <c r="J2284" s="218" t="s">
        <v>8</v>
      </c>
      <c r="K2284" s="229">
        <v>0</v>
      </c>
      <c r="L2284" s="229">
        <f>J2286</f>
        <v>149.91999999999999</v>
      </c>
      <c r="M2284" t="s">
        <v>7</v>
      </c>
    </row>
    <row r="2285" spans="1:13" ht="39" customHeight="1" x14ac:dyDescent="0.2">
      <c r="A2285" s="237" t="s">
        <v>2125</v>
      </c>
      <c r="B2285" s="186" t="s">
        <v>582</v>
      </c>
      <c r="C2285" s="185" t="s">
        <v>167</v>
      </c>
      <c r="D2285" s="185" t="s">
        <v>610</v>
      </c>
      <c r="E2285" s="425" t="s">
        <v>2106</v>
      </c>
      <c r="F2285" s="425"/>
      <c r="G2285" s="187" t="s">
        <v>180</v>
      </c>
      <c r="H2285" s="188">
        <v>1</v>
      </c>
      <c r="I2285" s="189">
        <f>(M2285*$M$13)</f>
        <v>149.92320000000001</v>
      </c>
      <c r="J2285" s="231">
        <f>TRUNC(I2285*H2285,2)</f>
        <v>149.91999999999999</v>
      </c>
      <c r="M2285">
        <v>162.96</v>
      </c>
    </row>
    <row r="2286" spans="1:13" ht="39" customHeight="1" x14ac:dyDescent="0.2">
      <c r="A2286" s="241" t="s">
        <v>2395</v>
      </c>
      <c r="B2286" s="201" t="s">
        <v>684</v>
      </c>
      <c r="C2286" s="200" t="s">
        <v>569</v>
      </c>
      <c r="D2286" s="200" t="s">
        <v>685</v>
      </c>
      <c r="E2286" s="427" t="s">
        <v>2112</v>
      </c>
      <c r="F2286" s="427"/>
      <c r="G2286" s="202" t="s">
        <v>17</v>
      </c>
      <c r="H2286" s="203">
        <v>1</v>
      </c>
      <c r="I2286" s="189">
        <f>(M2286*$M$13)</f>
        <v>149.92320000000001</v>
      </c>
      <c r="J2286" s="219">
        <f>TRUNC(I2286*H2286,2)</f>
        <v>149.91999999999999</v>
      </c>
      <c r="M2286">
        <v>162.96</v>
      </c>
    </row>
    <row r="2287" spans="1:13" x14ac:dyDescent="0.2">
      <c r="A2287" s="239"/>
      <c r="B2287" s="195"/>
      <c r="C2287" s="195"/>
      <c r="D2287" s="195"/>
      <c r="E2287" s="195" t="s">
        <v>3847</v>
      </c>
      <c r="F2287" s="196">
        <v>17.559999999999999</v>
      </c>
      <c r="G2287" s="195" t="s">
        <v>3848</v>
      </c>
      <c r="H2287" s="196">
        <v>0</v>
      </c>
      <c r="I2287" s="196">
        <v>17.559999999999999</v>
      </c>
      <c r="J2287" s="220"/>
      <c r="M2287">
        <v>17.559999999999999</v>
      </c>
    </row>
    <row r="2288" spans="1:13" ht="25.5" x14ac:dyDescent="0.2">
      <c r="A2288" s="239"/>
      <c r="B2288" s="195"/>
      <c r="C2288" s="195"/>
      <c r="D2288" s="195"/>
      <c r="E2288" s="195" t="s">
        <v>3849</v>
      </c>
      <c r="F2288" s="196">
        <v>0</v>
      </c>
      <c r="G2288" s="195"/>
      <c r="H2288" s="195" t="s">
        <v>3850</v>
      </c>
      <c r="I2288" s="196">
        <v>162.96</v>
      </c>
      <c r="J2288" s="220"/>
      <c r="M2288">
        <v>162.96</v>
      </c>
    </row>
    <row r="2289" spans="1:13" ht="30" customHeight="1" x14ac:dyDescent="0.2">
      <c r="A2289" s="240"/>
      <c r="B2289" s="197"/>
      <c r="C2289" s="197"/>
      <c r="D2289" s="197"/>
      <c r="E2289" s="197"/>
      <c r="F2289" s="197"/>
      <c r="G2289" s="197" t="s">
        <v>3851</v>
      </c>
      <c r="H2289" s="198">
        <v>500.31</v>
      </c>
      <c r="I2289" s="199">
        <v>81530.509999999995</v>
      </c>
      <c r="J2289" s="220"/>
      <c r="M2289">
        <v>81530.509999999995</v>
      </c>
    </row>
    <row r="2290" spans="1:13" ht="0.95" customHeight="1" x14ac:dyDescent="0.2">
      <c r="A2290" s="237"/>
      <c r="B2290" s="185"/>
      <c r="C2290" s="185"/>
      <c r="D2290" s="185"/>
      <c r="E2290" s="185"/>
      <c r="F2290" s="185"/>
      <c r="G2290" s="185"/>
      <c r="H2290" s="185"/>
      <c r="I2290" s="185"/>
      <c r="J2290" s="220"/>
    </row>
    <row r="2291" spans="1:13" ht="18" customHeight="1" x14ac:dyDescent="0.2">
      <c r="A2291" s="236" t="s">
        <v>611</v>
      </c>
      <c r="B2291" s="183" t="s">
        <v>2</v>
      </c>
      <c r="C2291" s="182" t="s">
        <v>3</v>
      </c>
      <c r="D2291" s="182" t="s">
        <v>4</v>
      </c>
      <c r="E2291" s="419" t="s">
        <v>2100</v>
      </c>
      <c r="F2291" s="419"/>
      <c r="G2291" s="184" t="s">
        <v>5</v>
      </c>
      <c r="H2291" s="183" t="s">
        <v>6</v>
      </c>
      <c r="I2291" s="183" t="s">
        <v>7</v>
      </c>
      <c r="J2291" s="218" t="s">
        <v>8</v>
      </c>
      <c r="K2291" s="229">
        <f>J2293+J2294+J2295+J2296+J2299</f>
        <v>11.759999999999998</v>
      </c>
      <c r="L2291" s="229">
        <f>J2297+J2298</f>
        <v>1.9900000000000002</v>
      </c>
      <c r="M2291" t="s">
        <v>7</v>
      </c>
    </row>
    <row r="2292" spans="1:13" ht="26.1" customHeight="1" x14ac:dyDescent="0.2">
      <c r="A2292" s="237" t="s">
        <v>2125</v>
      </c>
      <c r="B2292" s="186" t="s">
        <v>573</v>
      </c>
      <c r="C2292" s="185" t="s">
        <v>569</v>
      </c>
      <c r="D2292" s="185" t="s">
        <v>574</v>
      </c>
      <c r="E2292" s="425" t="s">
        <v>2108</v>
      </c>
      <c r="F2292" s="425"/>
      <c r="G2292" s="187" t="s">
        <v>17</v>
      </c>
      <c r="H2292" s="188">
        <v>1</v>
      </c>
      <c r="I2292" s="189">
        <f t="shared" ref="I2292:I2299" si="56">(M2292*$M$13)</f>
        <v>13.7448</v>
      </c>
      <c r="J2292" s="231">
        <f t="shared" ref="J2292:J2299" si="57">TRUNC(I2292*H2292,2)</f>
        <v>13.74</v>
      </c>
      <c r="M2292">
        <v>14.94</v>
      </c>
    </row>
    <row r="2293" spans="1:13" ht="24" customHeight="1" x14ac:dyDescent="0.2">
      <c r="A2293" s="241" t="s">
        <v>2395</v>
      </c>
      <c r="B2293" s="201" t="s">
        <v>2533</v>
      </c>
      <c r="C2293" s="200" t="s">
        <v>569</v>
      </c>
      <c r="D2293" s="200" t="s">
        <v>2534</v>
      </c>
      <c r="E2293" s="427" t="s">
        <v>2535</v>
      </c>
      <c r="F2293" s="427"/>
      <c r="G2293" s="202" t="s">
        <v>39</v>
      </c>
      <c r="H2293" s="203">
        <v>0.2</v>
      </c>
      <c r="I2293" s="189">
        <f t="shared" si="56"/>
        <v>3.3028</v>
      </c>
      <c r="J2293" s="219">
        <f t="shared" si="57"/>
        <v>0.66</v>
      </c>
      <c r="M2293">
        <v>3.59</v>
      </c>
    </row>
    <row r="2294" spans="1:13" ht="24" customHeight="1" x14ac:dyDescent="0.2">
      <c r="A2294" s="241" t="s">
        <v>2395</v>
      </c>
      <c r="B2294" s="201" t="s">
        <v>2538</v>
      </c>
      <c r="C2294" s="200" t="s">
        <v>569</v>
      </c>
      <c r="D2294" s="200" t="s">
        <v>2539</v>
      </c>
      <c r="E2294" s="427" t="s">
        <v>2535</v>
      </c>
      <c r="F2294" s="427"/>
      <c r="G2294" s="202" t="s">
        <v>39</v>
      </c>
      <c r="H2294" s="203">
        <v>0.4</v>
      </c>
      <c r="I2294" s="189">
        <f t="shared" si="56"/>
        <v>3.2752000000000003</v>
      </c>
      <c r="J2294" s="219">
        <f t="shared" si="57"/>
        <v>1.31</v>
      </c>
      <c r="M2294">
        <v>3.56</v>
      </c>
    </row>
    <row r="2295" spans="1:13" ht="24" customHeight="1" x14ac:dyDescent="0.2">
      <c r="A2295" s="238" t="s">
        <v>2126</v>
      </c>
      <c r="B2295" s="191" t="s">
        <v>2536</v>
      </c>
      <c r="C2295" s="190" t="s">
        <v>569</v>
      </c>
      <c r="D2295" s="190" t="s">
        <v>2537</v>
      </c>
      <c r="E2295" s="426">
        <v>0</v>
      </c>
      <c r="F2295" s="426"/>
      <c r="G2295" s="192" t="s">
        <v>39</v>
      </c>
      <c r="H2295" s="193">
        <v>0.2</v>
      </c>
      <c r="I2295" s="189">
        <f t="shared" si="56"/>
        <v>11.542596000000001</v>
      </c>
      <c r="J2295" s="219">
        <f t="shared" si="57"/>
        <v>2.2999999999999998</v>
      </c>
      <c r="M2295">
        <v>12.5463</v>
      </c>
    </row>
    <row r="2296" spans="1:13" ht="26.1" customHeight="1" x14ac:dyDescent="0.2">
      <c r="A2296" s="238" t="s">
        <v>2126</v>
      </c>
      <c r="B2296" s="191" t="s">
        <v>2540</v>
      </c>
      <c r="C2296" s="190" t="s">
        <v>569</v>
      </c>
      <c r="D2296" s="190" t="s">
        <v>2541</v>
      </c>
      <c r="E2296" s="426">
        <v>0</v>
      </c>
      <c r="F2296" s="426"/>
      <c r="G2296" s="192" t="s">
        <v>39</v>
      </c>
      <c r="H2296" s="193">
        <v>0.4</v>
      </c>
      <c r="I2296" s="189">
        <f t="shared" si="56"/>
        <v>1.7020000000000002</v>
      </c>
      <c r="J2296" s="219">
        <f t="shared" si="57"/>
        <v>0.68</v>
      </c>
      <c r="M2296">
        <v>1.85</v>
      </c>
    </row>
    <row r="2297" spans="1:13" ht="24" customHeight="1" x14ac:dyDescent="0.2">
      <c r="A2297" s="238" t="s">
        <v>2126</v>
      </c>
      <c r="B2297" s="191" t="s">
        <v>2542</v>
      </c>
      <c r="C2297" s="190" t="s">
        <v>569</v>
      </c>
      <c r="D2297" s="190" t="s">
        <v>2543</v>
      </c>
      <c r="E2297" s="426">
        <v>0</v>
      </c>
      <c r="F2297" s="426"/>
      <c r="G2297" s="192" t="s">
        <v>54</v>
      </c>
      <c r="H2297" s="193">
        <v>0.25</v>
      </c>
      <c r="I2297" s="189">
        <f t="shared" si="56"/>
        <v>3.5052000000000003</v>
      </c>
      <c r="J2297" s="219">
        <f t="shared" si="57"/>
        <v>0.87</v>
      </c>
      <c r="M2297">
        <v>3.81</v>
      </c>
    </row>
    <row r="2298" spans="1:13" ht="26.1" customHeight="1" x14ac:dyDescent="0.2">
      <c r="A2298" s="238" t="s">
        <v>2126</v>
      </c>
      <c r="B2298" s="191" t="s">
        <v>2544</v>
      </c>
      <c r="C2298" s="190" t="s">
        <v>26</v>
      </c>
      <c r="D2298" s="190" t="s">
        <v>2545</v>
      </c>
      <c r="E2298" s="426" t="s">
        <v>2119</v>
      </c>
      <c r="F2298" s="426"/>
      <c r="G2298" s="192" t="s">
        <v>331</v>
      </c>
      <c r="H2298" s="193">
        <v>1.25</v>
      </c>
      <c r="I2298" s="189">
        <f t="shared" si="56"/>
        <v>0.90160000000000007</v>
      </c>
      <c r="J2298" s="219">
        <f t="shared" si="57"/>
        <v>1.1200000000000001</v>
      </c>
      <c r="M2298">
        <v>0.98</v>
      </c>
    </row>
    <row r="2299" spans="1:13" ht="24" customHeight="1" x14ac:dyDescent="0.2">
      <c r="A2299" s="238" t="s">
        <v>2126</v>
      </c>
      <c r="B2299" s="191" t="s">
        <v>2546</v>
      </c>
      <c r="C2299" s="190" t="s">
        <v>26</v>
      </c>
      <c r="D2299" s="190" t="s">
        <v>2547</v>
      </c>
      <c r="E2299" s="426" t="s">
        <v>2129</v>
      </c>
      <c r="F2299" s="426"/>
      <c r="G2299" s="192" t="s">
        <v>32</v>
      </c>
      <c r="H2299" s="193">
        <v>0.4</v>
      </c>
      <c r="I2299" s="189">
        <f t="shared" si="56"/>
        <v>17.029200000000003</v>
      </c>
      <c r="J2299" s="219">
        <f t="shared" si="57"/>
        <v>6.81</v>
      </c>
      <c r="M2299">
        <v>18.510000000000002</v>
      </c>
    </row>
    <row r="2300" spans="1:13" x14ac:dyDescent="0.2">
      <c r="A2300" s="239"/>
      <c r="B2300" s="195"/>
      <c r="C2300" s="195"/>
      <c r="D2300" s="195"/>
      <c r="E2300" s="195" t="s">
        <v>3847</v>
      </c>
      <c r="F2300" s="196">
        <v>7.4</v>
      </c>
      <c r="G2300" s="195" t="s">
        <v>3848</v>
      </c>
      <c r="H2300" s="196">
        <v>0</v>
      </c>
      <c r="I2300" s="196">
        <v>7.4</v>
      </c>
      <c r="J2300" s="220"/>
      <c r="M2300">
        <v>7.4</v>
      </c>
    </row>
    <row r="2301" spans="1:13" ht="25.5" x14ac:dyDescent="0.2">
      <c r="A2301" s="239"/>
      <c r="B2301" s="195"/>
      <c r="C2301" s="195"/>
      <c r="D2301" s="195"/>
      <c r="E2301" s="195" t="s">
        <v>3849</v>
      </c>
      <c r="F2301" s="196">
        <v>0</v>
      </c>
      <c r="G2301" s="195"/>
      <c r="H2301" s="195" t="s">
        <v>3850</v>
      </c>
      <c r="I2301" s="196">
        <v>14.94</v>
      </c>
      <c r="J2301" s="220"/>
      <c r="M2301">
        <v>14.94</v>
      </c>
    </row>
    <row r="2302" spans="1:13" ht="30" customHeight="1" x14ac:dyDescent="0.2">
      <c r="A2302" s="240"/>
      <c r="B2302" s="197"/>
      <c r="C2302" s="197"/>
      <c r="D2302" s="197"/>
      <c r="E2302" s="197"/>
      <c r="F2302" s="197"/>
      <c r="G2302" s="197" t="s">
        <v>3851</v>
      </c>
      <c r="H2302" s="198">
        <v>2501.5700000000002</v>
      </c>
      <c r="I2302" s="199">
        <v>37373.449999999997</v>
      </c>
      <c r="J2302" s="220"/>
      <c r="M2302">
        <v>37373.449999999997</v>
      </c>
    </row>
    <row r="2303" spans="1:13" ht="0.95" customHeight="1" x14ac:dyDescent="0.2">
      <c r="A2303" s="237"/>
      <c r="B2303" s="185"/>
      <c r="C2303" s="185"/>
      <c r="D2303" s="185"/>
      <c r="E2303" s="185"/>
      <c r="F2303" s="185"/>
      <c r="G2303" s="185"/>
      <c r="H2303" s="185"/>
      <c r="I2303" s="185"/>
      <c r="J2303" s="220"/>
    </row>
    <row r="2304" spans="1:13" ht="18" customHeight="1" x14ac:dyDescent="0.2">
      <c r="A2304" s="236" t="s">
        <v>612</v>
      </c>
      <c r="B2304" s="183" t="s">
        <v>2</v>
      </c>
      <c r="C2304" s="182" t="s">
        <v>3</v>
      </c>
      <c r="D2304" s="182" t="s">
        <v>4</v>
      </c>
      <c r="E2304" s="419" t="s">
        <v>2100</v>
      </c>
      <c r="F2304" s="419"/>
      <c r="G2304" s="184" t="s">
        <v>5</v>
      </c>
      <c r="H2304" s="183" t="s">
        <v>6</v>
      </c>
      <c r="I2304" s="183" t="s">
        <v>7</v>
      </c>
      <c r="J2304" s="218" t="s">
        <v>8</v>
      </c>
      <c r="K2304" s="229">
        <f>J2306+J2309</f>
        <v>37.660000000000004</v>
      </c>
      <c r="L2304" s="229">
        <f>J2307+J2308+J2310</f>
        <v>257.47000000000003</v>
      </c>
      <c r="M2304" t="s">
        <v>7</v>
      </c>
    </row>
    <row r="2305" spans="1:13" ht="26.1" customHeight="1" x14ac:dyDescent="0.2">
      <c r="A2305" s="237" t="s">
        <v>2125</v>
      </c>
      <c r="B2305" s="186" t="s">
        <v>576</v>
      </c>
      <c r="C2305" s="185" t="s">
        <v>569</v>
      </c>
      <c r="D2305" s="185" t="s">
        <v>577</v>
      </c>
      <c r="E2305" s="425" t="s">
        <v>2102</v>
      </c>
      <c r="F2305" s="425"/>
      <c r="G2305" s="187" t="s">
        <v>17</v>
      </c>
      <c r="H2305" s="188">
        <v>1</v>
      </c>
      <c r="I2305" s="189">
        <f>SUM(J2306:J2310)</f>
        <v>295.13</v>
      </c>
      <c r="J2305" s="231">
        <f t="shared" ref="J2305:J2310" si="58">TRUNC(I2305*H2305,2)</f>
        <v>295.13</v>
      </c>
      <c r="M2305">
        <v>317.39</v>
      </c>
    </row>
    <row r="2306" spans="1:13" ht="24" customHeight="1" x14ac:dyDescent="0.2">
      <c r="A2306" s="241" t="s">
        <v>2395</v>
      </c>
      <c r="B2306" s="201" t="s">
        <v>2548</v>
      </c>
      <c r="C2306" s="200" t="s">
        <v>569</v>
      </c>
      <c r="D2306" s="200" t="s">
        <v>2549</v>
      </c>
      <c r="E2306" s="427" t="s">
        <v>2535</v>
      </c>
      <c r="F2306" s="427"/>
      <c r="G2306" s="202" t="s">
        <v>39</v>
      </c>
      <c r="H2306" s="203">
        <v>1</v>
      </c>
      <c r="I2306" s="189">
        <f t="shared" ref="I2306:I2310" si="59">(M2306*$M$13)</f>
        <v>3.2752000000000003</v>
      </c>
      <c r="J2306" s="219">
        <f t="shared" si="58"/>
        <v>3.27</v>
      </c>
      <c r="M2306">
        <v>3.56</v>
      </c>
    </row>
    <row r="2307" spans="1:13" ht="24" customHeight="1" x14ac:dyDescent="0.2">
      <c r="A2307" s="238" t="s">
        <v>2126</v>
      </c>
      <c r="B2307" s="191" t="s">
        <v>2550</v>
      </c>
      <c r="C2307" s="190" t="s">
        <v>569</v>
      </c>
      <c r="D2307" s="190" t="s">
        <v>2551</v>
      </c>
      <c r="E2307" s="426">
        <v>0</v>
      </c>
      <c r="F2307" s="426"/>
      <c r="G2307" s="192" t="s">
        <v>2552</v>
      </c>
      <c r="H2307" s="193">
        <v>7.4999999999999997E-2</v>
      </c>
      <c r="I2307" s="189">
        <f t="shared" si="59"/>
        <v>973.36</v>
      </c>
      <c r="J2307" s="219">
        <f t="shared" si="58"/>
        <v>73</v>
      </c>
      <c r="M2307">
        <v>1058</v>
      </c>
    </row>
    <row r="2308" spans="1:13" ht="24" customHeight="1" x14ac:dyDescent="0.2">
      <c r="A2308" s="238" t="s">
        <v>2126</v>
      </c>
      <c r="B2308" s="191" t="s">
        <v>2553</v>
      </c>
      <c r="C2308" s="190" t="s">
        <v>569</v>
      </c>
      <c r="D2308" s="190" t="s">
        <v>2554</v>
      </c>
      <c r="E2308" s="426">
        <v>0</v>
      </c>
      <c r="F2308" s="426"/>
      <c r="G2308" s="192" t="s">
        <v>2555</v>
      </c>
      <c r="H2308" s="193">
        <v>1.2</v>
      </c>
      <c r="I2308" s="189">
        <v>150</v>
      </c>
      <c r="J2308" s="219">
        <f t="shared" si="58"/>
        <v>180</v>
      </c>
      <c r="M2308">
        <v>160.19999999999999</v>
      </c>
    </row>
    <row r="2309" spans="1:13" ht="24" customHeight="1" x14ac:dyDescent="0.2">
      <c r="A2309" s="238" t="s">
        <v>2126</v>
      </c>
      <c r="B2309" s="191" t="s">
        <v>2556</v>
      </c>
      <c r="C2309" s="190" t="s">
        <v>569</v>
      </c>
      <c r="D2309" s="190" t="s">
        <v>2557</v>
      </c>
      <c r="E2309" s="426">
        <v>0</v>
      </c>
      <c r="F2309" s="426"/>
      <c r="G2309" s="192" t="s">
        <v>39</v>
      </c>
      <c r="H2309" s="193">
        <v>1</v>
      </c>
      <c r="I2309" s="189">
        <f t="shared" si="59"/>
        <v>34.393740000000001</v>
      </c>
      <c r="J2309" s="219">
        <f t="shared" si="58"/>
        <v>34.39</v>
      </c>
      <c r="M2309">
        <v>37.384500000000003</v>
      </c>
    </row>
    <row r="2310" spans="1:13" ht="26.1" customHeight="1" x14ac:dyDescent="0.2">
      <c r="A2310" s="238" t="s">
        <v>2126</v>
      </c>
      <c r="B2310" s="191" t="s">
        <v>2558</v>
      </c>
      <c r="C2310" s="190" t="s">
        <v>26</v>
      </c>
      <c r="D2310" s="190" t="s">
        <v>2559</v>
      </c>
      <c r="E2310" s="426" t="s">
        <v>2119</v>
      </c>
      <c r="F2310" s="426"/>
      <c r="G2310" s="192" t="s">
        <v>2413</v>
      </c>
      <c r="H2310" s="193">
        <v>6</v>
      </c>
      <c r="I2310" s="189">
        <f t="shared" si="59"/>
        <v>0.74520000000000008</v>
      </c>
      <c r="J2310" s="219">
        <f t="shared" si="58"/>
        <v>4.47</v>
      </c>
      <c r="M2310">
        <v>0.81</v>
      </c>
    </row>
    <row r="2311" spans="1:13" x14ac:dyDescent="0.2">
      <c r="A2311" s="239"/>
      <c r="B2311" s="195"/>
      <c r="C2311" s="195"/>
      <c r="D2311" s="195"/>
      <c r="E2311" s="195" t="s">
        <v>3847</v>
      </c>
      <c r="F2311" s="196">
        <v>0</v>
      </c>
      <c r="G2311" s="195" t="s">
        <v>3848</v>
      </c>
      <c r="H2311" s="196">
        <v>0</v>
      </c>
      <c r="I2311" s="196">
        <v>0</v>
      </c>
      <c r="J2311" s="220"/>
      <c r="M2311">
        <v>0</v>
      </c>
    </row>
    <row r="2312" spans="1:13" ht="25.5" x14ac:dyDescent="0.2">
      <c r="A2312" s="239"/>
      <c r="B2312" s="195"/>
      <c r="C2312" s="195"/>
      <c r="D2312" s="195"/>
      <c r="E2312" s="195" t="s">
        <v>3849</v>
      </c>
      <c r="F2312" s="196">
        <v>0</v>
      </c>
      <c r="G2312" s="195"/>
      <c r="H2312" s="195" t="s">
        <v>3850</v>
      </c>
      <c r="I2312" s="196">
        <v>317.39</v>
      </c>
      <c r="J2312" s="220"/>
      <c r="M2312">
        <v>317.39</v>
      </c>
    </row>
    <row r="2313" spans="1:13" ht="30" customHeight="1" x14ac:dyDescent="0.2">
      <c r="A2313" s="240"/>
      <c r="B2313" s="197"/>
      <c r="C2313" s="197"/>
      <c r="D2313" s="197"/>
      <c r="E2313" s="197"/>
      <c r="F2313" s="197"/>
      <c r="G2313" s="197" t="s">
        <v>3851</v>
      </c>
      <c r="H2313" s="198">
        <v>500.31</v>
      </c>
      <c r="I2313" s="199">
        <v>158793.39000000001</v>
      </c>
      <c r="J2313" s="220"/>
      <c r="M2313">
        <v>158793.39000000001</v>
      </c>
    </row>
    <row r="2314" spans="1:13" ht="0.95" customHeight="1" x14ac:dyDescent="0.2">
      <c r="A2314" s="237"/>
      <c r="B2314" s="185"/>
      <c r="C2314" s="185"/>
      <c r="D2314" s="185"/>
      <c r="E2314" s="185"/>
      <c r="F2314" s="185"/>
      <c r="G2314" s="185"/>
      <c r="H2314" s="185"/>
      <c r="I2314" s="185"/>
      <c r="J2314" s="220"/>
    </row>
    <row r="2315" spans="1:13" ht="18" customHeight="1" x14ac:dyDescent="0.2">
      <c r="A2315" s="236" t="s">
        <v>613</v>
      </c>
      <c r="B2315" s="183" t="s">
        <v>2</v>
      </c>
      <c r="C2315" s="182" t="s">
        <v>3</v>
      </c>
      <c r="D2315" s="182" t="s">
        <v>4</v>
      </c>
      <c r="E2315" s="419" t="s">
        <v>2100</v>
      </c>
      <c r="F2315" s="419"/>
      <c r="G2315" s="184" t="s">
        <v>5</v>
      </c>
      <c r="H2315" s="183" t="s">
        <v>6</v>
      </c>
      <c r="I2315" s="183" t="s">
        <v>7</v>
      </c>
      <c r="J2315" s="218" t="s">
        <v>8</v>
      </c>
      <c r="K2315" s="229">
        <f>J2317+J2318+J2319+J2320</f>
        <v>12.02</v>
      </c>
      <c r="L2315" s="229">
        <f>J2321</f>
        <v>0.7</v>
      </c>
      <c r="M2315" t="s">
        <v>7</v>
      </c>
    </row>
    <row r="2316" spans="1:13" ht="26.1" customHeight="1" x14ac:dyDescent="0.2">
      <c r="A2316" s="237" t="s">
        <v>2125</v>
      </c>
      <c r="B2316" s="186" t="s">
        <v>3741</v>
      </c>
      <c r="C2316" s="185" t="s">
        <v>569</v>
      </c>
      <c r="D2316" s="185" t="s">
        <v>3632</v>
      </c>
      <c r="E2316" s="425" t="s">
        <v>3742</v>
      </c>
      <c r="F2316" s="425"/>
      <c r="G2316" s="187" t="s">
        <v>17</v>
      </c>
      <c r="H2316" s="188">
        <v>1</v>
      </c>
      <c r="I2316" s="189">
        <f t="shared" ref="I2316:I2321" si="60">(M2316*$M$13)</f>
        <v>12.714400000000001</v>
      </c>
      <c r="J2316" s="231">
        <f t="shared" ref="J2316:J2321" si="61">TRUNC(I2316*H2316,2)</f>
        <v>12.71</v>
      </c>
      <c r="M2316">
        <v>13.82</v>
      </c>
    </row>
    <row r="2317" spans="1:13" ht="24" customHeight="1" x14ac:dyDescent="0.2">
      <c r="A2317" s="241" t="s">
        <v>2395</v>
      </c>
      <c r="B2317" s="201" t="s">
        <v>2610</v>
      </c>
      <c r="C2317" s="200" t="s">
        <v>569</v>
      </c>
      <c r="D2317" s="200" t="s">
        <v>2611</v>
      </c>
      <c r="E2317" s="427" t="s">
        <v>2535</v>
      </c>
      <c r="F2317" s="427"/>
      <c r="G2317" s="202" t="s">
        <v>39</v>
      </c>
      <c r="H2317" s="203">
        <v>0.2</v>
      </c>
      <c r="I2317" s="189">
        <f t="shared" si="60"/>
        <v>3.3948</v>
      </c>
      <c r="J2317" s="219">
        <f t="shared" si="61"/>
        <v>0.67</v>
      </c>
      <c r="M2317">
        <v>3.69</v>
      </c>
    </row>
    <row r="2318" spans="1:13" ht="24" customHeight="1" x14ac:dyDescent="0.2">
      <c r="A2318" s="241" t="s">
        <v>2395</v>
      </c>
      <c r="B2318" s="201" t="s">
        <v>3743</v>
      </c>
      <c r="C2318" s="200" t="s">
        <v>569</v>
      </c>
      <c r="D2318" s="200" t="s">
        <v>3744</v>
      </c>
      <c r="E2318" s="427" t="s">
        <v>2535</v>
      </c>
      <c r="F2318" s="427"/>
      <c r="G2318" s="202" t="s">
        <v>39</v>
      </c>
      <c r="H2318" s="203">
        <v>0.4</v>
      </c>
      <c r="I2318" s="189">
        <f t="shared" si="60"/>
        <v>3.4592000000000001</v>
      </c>
      <c r="J2318" s="219">
        <f t="shared" si="61"/>
        <v>1.38</v>
      </c>
      <c r="M2318">
        <v>3.76</v>
      </c>
    </row>
    <row r="2319" spans="1:13" ht="24" customHeight="1" x14ac:dyDescent="0.2">
      <c r="A2319" s="238" t="s">
        <v>2126</v>
      </c>
      <c r="B2319" s="191" t="s">
        <v>3745</v>
      </c>
      <c r="C2319" s="190" t="s">
        <v>26</v>
      </c>
      <c r="D2319" s="190" t="s">
        <v>3746</v>
      </c>
      <c r="E2319" s="426" t="s">
        <v>2129</v>
      </c>
      <c r="F2319" s="426"/>
      <c r="G2319" s="192" t="s">
        <v>32</v>
      </c>
      <c r="H2319" s="193">
        <v>0.4</v>
      </c>
      <c r="I2319" s="189">
        <f t="shared" si="60"/>
        <v>19.025600000000001</v>
      </c>
      <c r="J2319" s="219">
        <f t="shared" si="61"/>
        <v>7.61</v>
      </c>
      <c r="M2319">
        <v>20.68</v>
      </c>
    </row>
    <row r="2320" spans="1:13" ht="24" customHeight="1" x14ac:dyDescent="0.2">
      <c r="A2320" s="238" t="s">
        <v>2126</v>
      </c>
      <c r="B2320" s="191" t="s">
        <v>2618</v>
      </c>
      <c r="C2320" s="190" t="s">
        <v>26</v>
      </c>
      <c r="D2320" s="190" t="s">
        <v>2619</v>
      </c>
      <c r="E2320" s="426" t="s">
        <v>2129</v>
      </c>
      <c r="F2320" s="426"/>
      <c r="G2320" s="192" t="s">
        <v>32</v>
      </c>
      <c r="H2320" s="193">
        <v>0.2</v>
      </c>
      <c r="I2320" s="189">
        <f t="shared" si="60"/>
        <v>11.803600000000001</v>
      </c>
      <c r="J2320" s="219">
        <f t="shared" si="61"/>
        <v>2.36</v>
      </c>
      <c r="M2320">
        <v>12.83</v>
      </c>
    </row>
    <row r="2321" spans="1:13" ht="24" customHeight="1" x14ac:dyDescent="0.2">
      <c r="A2321" s="238" t="s">
        <v>2126</v>
      </c>
      <c r="B2321" s="191" t="s">
        <v>3747</v>
      </c>
      <c r="C2321" s="190" t="s">
        <v>26</v>
      </c>
      <c r="D2321" s="190" t="s">
        <v>3748</v>
      </c>
      <c r="E2321" s="426" t="s">
        <v>2119</v>
      </c>
      <c r="F2321" s="426"/>
      <c r="G2321" s="192" t="s">
        <v>2413</v>
      </c>
      <c r="H2321" s="193">
        <v>0.33</v>
      </c>
      <c r="I2321" s="189">
        <f t="shared" si="60"/>
        <v>2.1343999999999999</v>
      </c>
      <c r="J2321" s="219">
        <f t="shared" si="61"/>
        <v>0.7</v>
      </c>
      <c r="M2321">
        <v>2.3199999999999998</v>
      </c>
    </row>
    <row r="2322" spans="1:13" x14ac:dyDescent="0.2">
      <c r="A2322" s="239"/>
      <c r="B2322" s="195"/>
      <c r="C2322" s="195"/>
      <c r="D2322" s="195"/>
      <c r="E2322" s="195" t="s">
        <v>3847</v>
      </c>
      <c r="F2322" s="196">
        <v>10.83</v>
      </c>
      <c r="G2322" s="195" t="s">
        <v>3848</v>
      </c>
      <c r="H2322" s="196">
        <v>0</v>
      </c>
      <c r="I2322" s="196">
        <v>10.83</v>
      </c>
      <c r="J2322" s="220"/>
      <c r="M2322">
        <v>10.83</v>
      </c>
    </row>
    <row r="2323" spans="1:13" ht="25.5" x14ac:dyDescent="0.2">
      <c r="A2323" s="239"/>
      <c r="B2323" s="195"/>
      <c r="C2323" s="195"/>
      <c r="D2323" s="195"/>
      <c r="E2323" s="195" t="s">
        <v>3849</v>
      </c>
      <c r="F2323" s="196">
        <v>0</v>
      </c>
      <c r="G2323" s="195"/>
      <c r="H2323" s="195" t="s">
        <v>3850</v>
      </c>
      <c r="I2323" s="196">
        <v>13.82</v>
      </c>
      <c r="J2323" s="220"/>
      <c r="M2323">
        <v>13.82</v>
      </c>
    </row>
    <row r="2324" spans="1:13" ht="30" customHeight="1" x14ac:dyDescent="0.2">
      <c r="A2324" s="240"/>
      <c r="B2324" s="197"/>
      <c r="C2324" s="197"/>
      <c r="D2324" s="197"/>
      <c r="E2324" s="197"/>
      <c r="F2324" s="197"/>
      <c r="G2324" s="197" t="s">
        <v>3851</v>
      </c>
      <c r="H2324" s="198">
        <v>2501.5700000000002</v>
      </c>
      <c r="I2324" s="199">
        <v>34571.69</v>
      </c>
      <c r="J2324" s="220"/>
      <c r="M2324">
        <v>34571.69</v>
      </c>
    </row>
    <row r="2325" spans="1:13" ht="0.95" customHeight="1" x14ac:dyDescent="0.2">
      <c r="A2325" s="237"/>
      <c r="B2325" s="185"/>
      <c r="C2325" s="185"/>
      <c r="D2325" s="185"/>
      <c r="E2325" s="185"/>
      <c r="F2325" s="185"/>
      <c r="G2325" s="185"/>
      <c r="H2325" s="185"/>
      <c r="I2325" s="185"/>
      <c r="J2325" s="220"/>
    </row>
    <row r="2326" spans="1:13" ht="18" customHeight="1" x14ac:dyDescent="0.2">
      <c r="A2326" s="236" t="s">
        <v>3761</v>
      </c>
      <c r="B2326" s="183" t="s">
        <v>2</v>
      </c>
      <c r="C2326" s="182" t="s">
        <v>3</v>
      </c>
      <c r="D2326" s="182" t="s">
        <v>4</v>
      </c>
      <c r="E2326" s="419" t="s">
        <v>2100</v>
      </c>
      <c r="F2326" s="419"/>
      <c r="G2326" s="184" t="s">
        <v>5</v>
      </c>
      <c r="H2326" s="183" t="s">
        <v>6</v>
      </c>
      <c r="I2326" s="183" t="s">
        <v>7</v>
      </c>
      <c r="J2326" s="218" t="s">
        <v>8</v>
      </c>
      <c r="K2326" s="229">
        <f>J2328+J2329+J2330+J2331</f>
        <v>7.42</v>
      </c>
      <c r="L2326" s="229">
        <f>J2332</f>
        <v>0</v>
      </c>
      <c r="M2326" t="s">
        <v>7</v>
      </c>
    </row>
    <row r="2327" spans="1:13" ht="26.1" customHeight="1" x14ac:dyDescent="0.2">
      <c r="A2327" s="237" t="s">
        <v>2125</v>
      </c>
      <c r="B2327" s="186" t="s">
        <v>568</v>
      </c>
      <c r="C2327" s="185" t="s">
        <v>569</v>
      </c>
      <c r="D2327" s="185" t="s">
        <v>570</v>
      </c>
      <c r="E2327" s="425" t="s">
        <v>2108</v>
      </c>
      <c r="F2327" s="425"/>
      <c r="G2327" s="187" t="s">
        <v>17</v>
      </c>
      <c r="H2327" s="188">
        <v>1</v>
      </c>
      <c r="I2327" s="189">
        <f>(M2327*$M$13)</f>
        <v>7.4152000000000005</v>
      </c>
      <c r="J2327" s="231">
        <f>TRUNC(I2327*H2327,2)</f>
        <v>7.41</v>
      </c>
      <c r="M2327">
        <v>8.06</v>
      </c>
    </row>
    <row r="2328" spans="1:13" ht="24" customHeight="1" x14ac:dyDescent="0.2">
      <c r="A2328" s="241" t="s">
        <v>2395</v>
      </c>
      <c r="B2328" s="201" t="s">
        <v>2533</v>
      </c>
      <c r="C2328" s="200" t="s">
        <v>569</v>
      </c>
      <c r="D2328" s="200" t="s">
        <v>2534</v>
      </c>
      <c r="E2328" s="427" t="s">
        <v>2535</v>
      </c>
      <c r="F2328" s="427"/>
      <c r="G2328" s="202" t="s">
        <v>39</v>
      </c>
      <c r="H2328" s="203">
        <v>0.5</v>
      </c>
      <c r="I2328" s="189">
        <f>(M2328*$M$13)</f>
        <v>3.3028</v>
      </c>
      <c r="J2328" s="219">
        <f>TRUNC(I2328*H2328,2)</f>
        <v>1.65</v>
      </c>
      <c r="M2328">
        <v>3.59</v>
      </c>
    </row>
    <row r="2329" spans="1:13" ht="24" customHeight="1" x14ac:dyDescent="0.2">
      <c r="A2329" s="238" t="s">
        <v>2126</v>
      </c>
      <c r="B2329" s="191" t="s">
        <v>2536</v>
      </c>
      <c r="C2329" s="190" t="s">
        <v>569</v>
      </c>
      <c r="D2329" s="190" t="s">
        <v>2537</v>
      </c>
      <c r="E2329" s="426">
        <v>0</v>
      </c>
      <c r="F2329" s="426"/>
      <c r="G2329" s="192" t="s">
        <v>39</v>
      </c>
      <c r="H2329" s="193">
        <v>0.5</v>
      </c>
      <c r="I2329" s="189">
        <f>(M2329*$M$13)</f>
        <v>11.542596000000001</v>
      </c>
      <c r="J2329" s="219">
        <f>TRUNC(I2329*H2329,2)</f>
        <v>5.77</v>
      </c>
      <c r="M2329">
        <v>12.5463</v>
      </c>
    </row>
    <row r="2330" spans="1:13" x14ac:dyDescent="0.2">
      <c r="A2330" s="239"/>
      <c r="B2330" s="195"/>
      <c r="C2330" s="195"/>
      <c r="D2330" s="195"/>
      <c r="E2330" s="195" t="s">
        <v>3847</v>
      </c>
      <c r="F2330" s="196">
        <v>0</v>
      </c>
      <c r="G2330" s="195" t="s">
        <v>3848</v>
      </c>
      <c r="H2330" s="196">
        <v>0</v>
      </c>
      <c r="I2330" s="196">
        <v>0</v>
      </c>
      <c r="J2330" s="220"/>
      <c r="M2330">
        <v>0</v>
      </c>
    </row>
    <row r="2331" spans="1:13" ht="25.5" x14ac:dyDescent="0.2">
      <c r="A2331" s="239"/>
      <c r="B2331" s="195"/>
      <c r="C2331" s="195"/>
      <c r="D2331" s="195"/>
      <c r="E2331" s="195" t="s">
        <v>3849</v>
      </c>
      <c r="F2331" s="196">
        <v>0</v>
      </c>
      <c r="G2331" s="195"/>
      <c r="H2331" s="195" t="s">
        <v>3850</v>
      </c>
      <c r="I2331" s="196">
        <v>8.06</v>
      </c>
      <c r="J2331" s="220"/>
      <c r="M2331">
        <v>8.06</v>
      </c>
    </row>
    <row r="2332" spans="1:13" ht="30" customHeight="1" x14ac:dyDescent="0.2">
      <c r="A2332" s="240"/>
      <c r="B2332" s="197"/>
      <c r="C2332" s="197"/>
      <c r="D2332" s="197"/>
      <c r="E2332" s="197"/>
      <c r="F2332" s="197"/>
      <c r="G2332" s="197" t="s">
        <v>3851</v>
      </c>
      <c r="H2332" s="198">
        <v>2501.5700000000002</v>
      </c>
      <c r="I2332" s="199">
        <v>20162.650000000001</v>
      </c>
      <c r="J2332" s="220"/>
      <c r="M2332">
        <v>20162.650000000001</v>
      </c>
    </row>
    <row r="2333" spans="1:13" ht="0.95" customHeight="1" x14ac:dyDescent="0.2">
      <c r="A2333" s="237"/>
      <c r="B2333" s="185"/>
      <c r="C2333" s="185"/>
      <c r="D2333" s="185"/>
      <c r="E2333" s="185"/>
      <c r="F2333" s="185"/>
      <c r="G2333" s="185"/>
      <c r="H2333" s="185"/>
      <c r="I2333" s="185"/>
      <c r="J2333" s="220"/>
    </row>
    <row r="2334" spans="1:13" ht="24" customHeight="1" x14ac:dyDescent="0.2">
      <c r="A2334" s="242" t="s">
        <v>618</v>
      </c>
      <c r="B2334" s="24"/>
      <c r="C2334" s="24"/>
      <c r="D2334" s="23" t="s">
        <v>161</v>
      </c>
      <c r="E2334" s="24"/>
      <c r="F2334" s="428"/>
      <c r="G2334" s="428"/>
      <c r="H2334" s="24"/>
      <c r="I2334" s="24"/>
      <c r="J2334" s="210"/>
    </row>
    <row r="2335" spans="1:13" ht="18" customHeight="1" x14ac:dyDescent="0.2">
      <c r="A2335" s="236" t="s">
        <v>619</v>
      </c>
      <c r="B2335" s="183" t="s">
        <v>2</v>
      </c>
      <c r="C2335" s="182" t="s">
        <v>3</v>
      </c>
      <c r="D2335" s="182" t="s">
        <v>4</v>
      </c>
      <c r="E2335" s="419" t="s">
        <v>2100</v>
      </c>
      <c r="F2335" s="419"/>
      <c r="G2335" s="184" t="s">
        <v>5</v>
      </c>
      <c r="H2335" s="183" t="s">
        <v>6</v>
      </c>
      <c r="I2335" s="183" t="s">
        <v>7</v>
      </c>
      <c r="J2335" s="218" t="s">
        <v>8</v>
      </c>
      <c r="K2335" s="229">
        <f>J2337+J2338+J2339+J2340</f>
        <v>25.400000000000002</v>
      </c>
      <c r="L2335" s="229">
        <f>J2341</f>
        <v>0</v>
      </c>
      <c r="M2335" t="s">
        <v>7</v>
      </c>
    </row>
    <row r="2336" spans="1:13" ht="24" customHeight="1" x14ac:dyDescent="0.2">
      <c r="A2336" s="237" t="s">
        <v>2125</v>
      </c>
      <c r="B2336" s="186" t="s">
        <v>607</v>
      </c>
      <c r="C2336" s="185" t="s">
        <v>15</v>
      </c>
      <c r="D2336" s="185" t="s">
        <v>620</v>
      </c>
      <c r="E2336" s="425">
        <v>6</v>
      </c>
      <c r="F2336" s="425"/>
      <c r="G2336" s="187" t="s">
        <v>132</v>
      </c>
      <c r="H2336" s="188">
        <v>1</v>
      </c>
      <c r="I2336" s="189">
        <f>(M2336*$M$13)</f>
        <v>25.410400000000003</v>
      </c>
      <c r="J2336" s="231">
        <f>TRUNC(I2336*H2336,2)</f>
        <v>25.41</v>
      </c>
      <c r="M2336">
        <v>27.62</v>
      </c>
    </row>
    <row r="2337" spans="1:13" ht="24" customHeight="1" x14ac:dyDescent="0.2">
      <c r="A2337" s="238" t="s">
        <v>2126</v>
      </c>
      <c r="B2337" s="191" t="s">
        <v>2479</v>
      </c>
      <c r="C2337" s="190" t="s">
        <v>15</v>
      </c>
      <c r="D2337" s="190" t="s">
        <v>2480</v>
      </c>
      <c r="E2337" s="426" t="s">
        <v>2129</v>
      </c>
      <c r="F2337" s="426"/>
      <c r="G2337" s="192" t="s">
        <v>39</v>
      </c>
      <c r="H2337" s="193">
        <v>0.08</v>
      </c>
      <c r="I2337" s="189">
        <f>(M2337*$M$13)</f>
        <v>19.136000000000003</v>
      </c>
      <c r="J2337" s="219">
        <f>TRUNC(I2337*H2337,2)</f>
        <v>1.53</v>
      </c>
      <c r="M2337">
        <v>20.8</v>
      </c>
    </row>
    <row r="2338" spans="1:13" ht="24" customHeight="1" x14ac:dyDescent="0.2">
      <c r="A2338" s="238" t="s">
        <v>2126</v>
      </c>
      <c r="B2338" s="191" t="s">
        <v>2156</v>
      </c>
      <c r="C2338" s="190" t="s">
        <v>15</v>
      </c>
      <c r="D2338" s="190" t="s">
        <v>2157</v>
      </c>
      <c r="E2338" s="426" t="s">
        <v>2129</v>
      </c>
      <c r="F2338" s="426"/>
      <c r="G2338" s="192" t="s">
        <v>39</v>
      </c>
      <c r="H2338" s="193">
        <v>0.1</v>
      </c>
      <c r="I2338" s="189">
        <f>(M2338*$M$13)</f>
        <v>11.8772</v>
      </c>
      <c r="J2338" s="219">
        <f>TRUNC(I2338*H2338,2)</f>
        <v>1.18</v>
      </c>
      <c r="M2338">
        <v>12.91</v>
      </c>
    </row>
    <row r="2339" spans="1:13" ht="24" customHeight="1" x14ac:dyDescent="0.2">
      <c r="A2339" s="238" t="s">
        <v>2126</v>
      </c>
      <c r="B2339" s="191" t="s">
        <v>2577</v>
      </c>
      <c r="C2339" s="190" t="s">
        <v>15</v>
      </c>
      <c r="D2339" s="190" t="s">
        <v>2578</v>
      </c>
      <c r="E2339" s="426" t="s">
        <v>2119</v>
      </c>
      <c r="F2339" s="426"/>
      <c r="G2339" s="192" t="s">
        <v>2579</v>
      </c>
      <c r="H2339" s="193">
        <v>1</v>
      </c>
      <c r="I2339" s="189">
        <f>(M2339*$M$13)</f>
        <v>22.696400000000004</v>
      </c>
      <c r="J2339" s="219">
        <f>TRUNC(I2339*H2339,2)</f>
        <v>22.69</v>
      </c>
      <c r="M2339">
        <v>24.67</v>
      </c>
    </row>
    <row r="2340" spans="1:13" x14ac:dyDescent="0.2">
      <c r="A2340" s="239"/>
      <c r="B2340" s="195"/>
      <c r="C2340" s="195"/>
      <c r="D2340" s="195"/>
      <c r="E2340" s="195" t="s">
        <v>3847</v>
      </c>
      <c r="F2340" s="196">
        <v>2.95</v>
      </c>
      <c r="G2340" s="195" t="s">
        <v>3848</v>
      </c>
      <c r="H2340" s="196">
        <v>0</v>
      </c>
      <c r="I2340" s="196">
        <v>2.95</v>
      </c>
      <c r="J2340" s="220"/>
      <c r="M2340">
        <v>2.95</v>
      </c>
    </row>
    <row r="2341" spans="1:13" ht="25.5" x14ac:dyDescent="0.2">
      <c r="A2341" s="239"/>
      <c r="B2341" s="195"/>
      <c r="C2341" s="195"/>
      <c r="D2341" s="195"/>
      <c r="E2341" s="195" t="s">
        <v>3849</v>
      </c>
      <c r="F2341" s="196">
        <v>0</v>
      </c>
      <c r="G2341" s="195"/>
      <c r="H2341" s="195" t="s">
        <v>3850</v>
      </c>
      <c r="I2341" s="196">
        <v>27.62</v>
      </c>
      <c r="J2341" s="220"/>
      <c r="M2341">
        <v>27.62</v>
      </c>
    </row>
    <row r="2342" spans="1:13" ht="30" customHeight="1" x14ac:dyDescent="0.2">
      <c r="A2342" s="240"/>
      <c r="B2342" s="197"/>
      <c r="C2342" s="197"/>
      <c r="D2342" s="197"/>
      <c r="E2342" s="197"/>
      <c r="F2342" s="197"/>
      <c r="G2342" s="197" t="s">
        <v>3851</v>
      </c>
      <c r="H2342" s="198">
        <v>30</v>
      </c>
      <c r="I2342" s="199">
        <v>828.6</v>
      </c>
      <c r="J2342" s="220"/>
      <c r="M2342">
        <v>828.6</v>
      </c>
    </row>
    <row r="2343" spans="1:13" ht="0.95" customHeight="1" x14ac:dyDescent="0.2">
      <c r="A2343" s="237"/>
      <c r="B2343" s="185"/>
      <c r="C2343" s="185"/>
      <c r="D2343" s="185"/>
      <c r="E2343" s="185"/>
      <c r="F2343" s="185"/>
      <c r="G2343" s="185"/>
      <c r="H2343" s="185"/>
      <c r="I2343" s="185"/>
      <c r="J2343" s="220"/>
    </row>
    <row r="2344" spans="1:13" ht="18" customHeight="1" x14ac:dyDescent="0.2">
      <c r="A2344" s="236" t="s">
        <v>3627</v>
      </c>
      <c r="B2344" s="183" t="s">
        <v>2</v>
      </c>
      <c r="C2344" s="182" t="s">
        <v>3</v>
      </c>
      <c r="D2344" s="182" t="s">
        <v>4</v>
      </c>
      <c r="E2344" s="419" t="s">
        <v>2100</v>
      </c>
      <c r="F2344" s="419"/>
      <c r="G2344" s="184" t="s">
        <v>5</v>
      </c>
      <c r="H2344" s="183" t="s">
        <v>6</v>
      </c>
      <c r="I2344" s="183" t="s">
        <v>7</v>
      </c>
      <c r="J2344" s="218" t="s">
        <v>8</v>
      </c>
      <c r="K2344" s="229">
        <f>J2346+J2349</f>
        <v>37.660000000000004</v>
      </c>
      <c r="L2344" s="229">
        <f>J2347+J2348+J2350</f>
        <v>257.47000000000003</v>
      </c>
      <c r="M2344" t="s">
        <v>7</v>
      </c>
    </row>
    <row r="2345" spans="1:13" ht="26.1" customHeight="1" x14ac:dyDescent="0.2">
      <c r="A2345" s="237" t="s">
        <v>2125</v>
      </c>
      <c r="B2345" s="186" t="s">
        <v>576</v>
      </c>
      <c r="C2345" s="185" t="s">
        <v>569</v>
      </c>
      <c r="D2345" s="185" t="s">
        <v>577</v>
      </c>
      <c r="E2345" s="425" t="s">
        <v>2102</v>
      </c>
      <c r="F2345" s="425"/>
      <c r="G2345" s="187" t="s">
        <v>17</v>
      </c>
      <c r="H2345" s="188">
        <v>1</v>
      </c>
      <c r="I2345" s="189">
        <f>SUM(J2346:J2350)</f>
        <v>295.13</v>
      </c>
      <c r="J2345" s="231">
        <f t="shared" ref="J2345:J2350" si="62">TRUNC(I2345*H2345,2)</f>
        <v>295.13</v>
      </c>
      <c r="M2345">
        <v>317.39</v>
      </c>
    </row>
    <row r="2346" spans="1:13" ht="24" customHeight="1" x14ac:dyDescent="0.2">
      <c r="A2346" s="241" t="s">
        <v>2395</v>
      </c>
      <c r="B2346" s="201" t="s">
        <v>2548</v>
      </c>
      <c r="C2346" s="200" t="s">
        <v>569</v>
      </c>
      <c r="D2346" s="200" t="s">
        <v>2549</v>
      </c>
      <c r="E2346" s="427" t="s">
        <v>2535</v>
      </c>
      <c r="F2346" s="427"/>
      <c r="G2346" s="202" t="s">
        <v>39</v>
      </c>
      <c r="H2346" s="203">
        <v>1</v>
      </c>
      <c r="I2346" s="189">
        <f t="shared" ref="I2346:I2350" si="63">(M2346*$M$13)</f>
        <v>3.2752000000000003</v>
      </c>
      <c r="J2346" s="219">
        <f t="shared" si="62"/>
        <v>3.27</v>
      </c>
      <c r="M2346">
        <v>3.56</v>
      </c>
    </row>
    <row r="2347" spans="1:13" ht="24" customHeight="1" x14ac:dyDescent="0.2">
      <c r="A2347" s="238" t="s">
        <v>2126</v>
      </c>
      <c r="B2347" s="191" t="s">
        <v>2550</v>
      </c>
      <c r="C2347" s="190" t="s">
        <v>569</v>
      </c>
      <c r="D2347" s="190" t="s">
        <v>2551</v>
      </c>
      <c r="E2347" s="426">
        <v>0</v>
      </c>
      <c r="F2347" s="426"/>
      <c r="G2347" s="192" t="s">
        <v>2552</v>
      </c>
      <c r="H2347" s="193">
        <v>7.4999999999999997E-2</v>
      </c>
      <c r="I2347" s="189">
        <f t="shared" si="63"/>
        <v>973.36</v>
      </c>
      <c r="J2347" s="219">
        <f t="shared" si="62"/>
        <v>73</v>
      </c>
      <c r="M2347">
        <v>1058</v>
      </c>
    </row>
    <row r="2348" spans="1:13" ht="24" customHeight="1" x14ac:dyDescent="0.2">
      <c r="A2348" s="238" t="s">
        <v>2126</v>
      </c>
      <c r="B2348" s="191" t="s">
        <v>2553</v>
      </c>
      <c r="C2348" s="190" t="s">
        <v>569</v>
      </c>
      <c r="D2348" s="190" t="s">
        <v>2554</v>
      </c>
      <c r="E2348" s="426">
        <v>0</v>
      </c>
      <c r="F2348" s="426"/>
      <c r="G2348" s="192" t="s">
        <v>2555</v>
      </c>
      <c r="H2348" s="193">
        <v>1.2</v>
      </c>
      <c r="I2348" s="189">
        <v>150</v>
      </c>
      <c r="J2348" s="219">
        <f t="shared" si="62"/>
        <v>180</v>
      </c>
      <c r="M2348">
        <v>160.19999999999999</v>
      </c>
    </row>
    <row r="2349" spans="1:13" ht="24" customHeight="1" x14ac:dyDescent="0.2">
      <c r="A2349" s="238" t="s">
        <v>2126</v>
      </c>
      <c r="B2349" s="191" t="s">
        <v>2556</v>
      </c>
      <c r="C2349" s="190" t="s">
        <v>569</v>
      </c>
      <c r="D2349" s="190" t="s">
        <v>2557</v>
      </c>
      <c r="E2349" s="426">
        <v>0</v>
      </c>
      <c r="F2349" s="426"/>
      <c r="G2349" s="192" t="s">
        <v>39</v>
      </c>
      <c r="H2349" s="193">
        <v>1</v>
      </c>
      <c r="I2349" s="189">
        <f t="shared" si="63"/>
        <v>34.393740000000001</v>
      </c>
      <c r="J2349" s="219">
        <f t="shared" si="62"/>
        <v>34.39</v>
      </c>
      <c r="M2349">
        <v>37.384500000000003</v>
      </c>
    </row>
    <row r="2350" spans="1:13" ht="26.1" customHeight="1" x14ac:dyDescent="0.2">
      <c r="A2350" s="238" t="s">
        <v>2126</v>
      </c>
      <c r="B2350" s="191" t="s">
        <v>2558</v>
      </c>
      <c r="C2350" s="190" t="s">
        <v>26</v>
      </c>
      <c r="D2350" s="190" t="s">
        <v>2559</v>
      </c>
      <c r="E2350" s="426" t="s">
        <v>2119</v>
      </c>
      <c r="F2350" s="426"/>
      <c r="G2350" s="192" t="s">
        <v>2413</v>
      </c>
      <c r="H2350" s="193">
        <v>6</v>
      </c>
      <c r="I2350" s="189">
        <f t="shared" si="63"/>
        <v>0.74520000000000008</v>
      </c>
      <c r="J2350" s="219">
        <f t="shared" si="62"/>
        <v>4.47</v>
      </c>
      <c r="M2350">
        <v>0.81</v>
      </c>
    </row>
    <row r="2351" spans="1:13" x14ac:dyDescent="0.2">
      <c r="A2351" s="239"/>
      <c r="B2351" s="195"/>
      <c r="C2351" s="195"/>
      <c r="D2351" s="195"/>
      <c r="E2351" s="195" t="s">
        <v>3847</v>
      </c>
      <c r="F2351" s="196">
        <v>0</v>
      </c>
      <c r="G2351" s="195" t="s">
        <v>3848</v>
      </c>
      <c r="H2351" s="196">
        <v>0</v>
      </c>
      <c r="I2351" s="196">
        <v>0</v>
      </c>
      <c r="J2351" s="220"/>
      <c r="M2351">
        <v>0</v>
      </c>
    </row>
    <row r="2352" spans="1:13" ht="25.5" x14ac:dyDescent="0.2">
      <c r="A2352" s="239"/>
      <c r="B2352" s="195"/>
      <c r="C2352" s="195"/>
      <c r="D2352" s="195"/>
      <c r="E2352" s="195" t="s">
        <v>3849</v>
      </c>
      <c r="F2352" s="196">
        <v>0</v>
      </c>
      <c r="G2352" s="195"/>
      <c r="H2352" s="195" t="s">
        <v>3850</v>
      </c>
      <c r="I2352" s="196">
        <v>317.39</v>
      </c>
      <c r="J2352" s="220"/>
      <c r="M2352">
        <v>317.39</v>
      </c>
    </row>
    <row r="2353" spans="1:13" ht="30" customHeight="1" x14ac:dyDescent="0.2">
      <c r="A2353" s="240"/>
      <c r="B2353" s="197"/>
      <c r="C2353" s="197"/>
      <c r="D2353" s="197"/>
      <c r="E2353" s="197"/>
      <c r="F2353" s="197"/>
      <c r="G2353" s="197" t="s">
        <v>3851</v>
      </c>
      <c r="H2353" s="198">
        <v>222.67</v>
      </c>
      <c r="I2353" s="199">
        <v>70673.23</v>
      </c>
      <c r="J2353" s="220"/>
      <c r="M2353">
        <v>70673.23</v>
      </c>
    </row>
    <row r="2354" spans="1:13" ht="0.95" customHeight="1" x14ac:dyDescent="0.2">
      <c r="A2354" s="237"/>
      <c r="B2354" s="185"/>
      <c r="C2354" s="185"/>
      <c r="D2354" s="185"/>
      <c r="E2354" s="185"/>
      <c r="F2354" s="185"/>
      <c r="G2354" s="185"/>
      <c r="H2354" s="185"/>
      <c r="I2354" s="185"/>
      <c r="J2354" s="220"/>
    </row>
    <row r="2355" spans="1:13" ht="18" customHeight="1" x14ac:dyDescent="0.2">
      <c r="A2355" s="236" t="s">
        <v>3628</v>
      </c>
      <c r="B2355" s="183" t="s">
        <v>2</v>
      </c>
      <c r="C2355" s="182" t="s">
        <v>3</v>
      </c>
      <c r="D2355" s="182" t="s">
        <v>4</v>
      </c>
      <c r="E2355" s="419" t="s">
        <v>2100</v>
      </c>
      <c r="F2355" s="419"/>
      <c r="G2355" s="184" t="s">
        <v>5</v>
      </c>
      <c r="H2355" s="183" t="s">
        <v>6</v>
      </c>
      <c r="I2355" s="183" t="s">
        <v>7</v>
      </c>
      <c r="J2355" s="218" t="s">
        <v>8</v>
      </c>
      <c r="K2355" s="229">
        <f>J2357+J2358+J2359+J2360+J2363</f>
        <v>11.759999999999998</v>
      </c>
      <c r="L2355" s="229">
        <f>J2361+J2362</f>
        <v>1.9900000000000002</v>
      </c>
      <c r="M2355" t="s">
        <v>7</v>
      </c>
    </row>
    <row r="2356" spans="1:13" ht="26.1" customHeight="1" x14ac:dyDescent="0.2">
      <c r="A2356" s="237" t="s">
        <v>2125</v>
      </c>
      <c r="B2356" s="186" t="s">
        <v>573</v>
      </c>
      <c r="C2356" s="185" t="s">
        <v>569</v>
      </c>
      <c r="D2356" s="185" t="s">
        <v>574</v>
      </c>
      <c r="E2356" s="425" t="s">
        <v>2108</v>
      </c>
      <c r="F2356" s="425"/>
      <c r="G2356" s="187" t="s">
        <v>17</v>
      </c>
      <c r="H2356" s="188">
        <v>1</v>
      </c>
      <c r="I2356" s="189">
        <f t="shared" ref="I2356:I2363" si="64">(M2356*$M$13)</f>
        <v>13.7448</v>
      </c>
      <c r="J2356" s="231">
        <f t="shared" ref="J2356:J2363" si="65">TRUNC(I2356*H2356,2)</f>
        <v>13.74</v>
      </c>
      <c r="M2356">
        <v>14.94</v>
      </c>
    </row>
    <row r="2357" spans="1:13" ht="24" customHeight="1" x14ac:dyDescent="0.2">
      <c r="A2357" s="241" t="s">
        <v>2395</v>
      </c>
      <c r="B2357" s="201" t="s">
        <v>2533</v>
      </c>
      <c r="C2357" s="200" t="s">
        <v>569</v>
      </c>
      <c r="D2357" s="200" t="s">
        <v>2534</v>
      </c>
      <c r="E2357" s="427" t="s">
        <v>2535</v>
      </c>
      <c r="F2357" s="427"/>
      <c r="G2357" s="202" t="s">
        <v>39</v>
      </c>
      <c r="H2357" s="203">
        <v>0.2</v>
      </c>
      <c r="I2357" s="189">
        <f t="shared" si="64"/>
        <v>3.3028</v>
      </c>
      <c r="J2357" s="219">
        <f t="shared" si="65"/>
        <v>0.66</v>
      </c>
      <c r="M2357">
        <v>3.59</v>
      </c>
    </row>
    <row r="2358" spans="1:13" ht="24" customHeight="1" x14ac:dyDescent="0.2">
      <c r="A2358" s="241" t="s">
        <v>2395</v>
      </c>
      <c r="B2358" s="201" t="s">
        <v>2538</v>
      </c>
      <c r="C2358" s="200" t="s">
        <v>569</v>
      </c>
      <c r="D2358" s="200" t="s">
        <v>2539</v>
      </c>
      <c r="E2358" s="427" t="s">
        <v>2535</v>
      </c>
      <c r="F2358" s="427"/>
      <c r="G2358" s="202" t="s">
        <v>39</v>
      </c>
      <c r="H2358" s="203">
        <v>0.4</v>
      </c>
      <c r="I2358" s="189">
        <f t="shared" si="64"/>
        <v>3.2752000000000003</v>
      </c>
      <c r="J2358" s="219">
        <f t="shared" si="65"/>
        <v>1.31</v>
      </c>
      <c r="M2358">
        <v>3.56</v>
      </c>
    </row>
    <row r="2359" spans="1:13" ht="24" customHeight="1" x14ac:dyDescent="0.2">
      <c r="A2359" s="238" t="s">
        <v>2126</v>
      </c>
      <c r="B2359" s="191" t="s">
        <v>2536</v>
      </c>
      <c r="C2359" s="190" t="s">
        <v>569</v>
      </c>
      <c r="D2359" s="190" t="s">
        <v>2537</v>
      </c>
      <c r="E2359" s="426">
        <v>0</v>
      </c>
      <c r="F2359" s="426"/>
      <c r="G2359" s="192" t="s">
        <v>39</v>
      </c>
      <c r="H2359" s="193">
        <v>0.2</v>
      </c>
      <c r="I2359" s="189">
        <f t="shared" si="64"/>
        <v>11.542596000000001</v>
      </c>
      <c r="J2359" s="219">
        <f t="shared" si="65"/>
        <v>2.2999999999999998</v>
      </c>
      <c r="M2359">
        <v>12.5463</v>
      </c>
    </row>
    <row r="2360" spans="1:13" ht="26.1" customHeight="1" x14ac:dyDescent="0.2">
      <c r="A2360" s="238" t="s">
        <v>2126</v>
      </c>
      <c r="B2360" s="191" t="s">
        <v>2540</v>
      </c>
      <c r="C2360" s="190" t="s">
        <v>569</v>
      </c>
      <c r="D2360" s="190" t="s">
        <v>2541</v>
      </c>
      <c r="E2360" s="426">
        <v>0</v>
      </c>
      <c r="F2360" s="426"/>
      <c r="G2360" s="192" t="s">
        <v>39</v>
      </c>
      <c r="H2360" s="193">
        <v>0.4</v>
      </c>
      <c r="I2360" s="189">
        <f t="shared" si="64"/>
        <v>1.7020000000000002</v>
      </c>
      <c r="J2360" s="219">
        <f t="shared" si="65"/>
        <v>0.68</v>
      </c>
      <c r="M2360">
        <v>1.85</v>
      </c>
    </row>
    <row r="2361" spans="1:13" ht="24" customHeight="1" x14ac:dyDescent="0.2">
      <c r="A2361" s="238" t="s">
        <v>2126</v>
      </c>
      <c r="B2361" s="191" t="s">
        <v>2542</v>
      </c>
      <c r="C2361" s="190" t="s">
        <v>569</v>
      </c>
      <c r="D2361" s="190" t="s">
        <v>2543</v>
      </c>
      <c r="E2361" s="426">
        <v>0</v>
      </c>
      <c r="F2361" s="426"/>
      <c r="G2361" s="192" t="s">
        <v>54</v>
      </c>
      <c r="H2361" s="193">
        <v>0.25</v>
      </c>
      <c r="I2361" s="189">
        <f t="shared" si="64"/>
        <v>3.5052000000000003</v>
      </c>
      <c r="J2361" s="219">
        <f t="shared" si="65"/>
        <v>0.87</v>
      </c>
      <c r="M2361">
        <v>3.81</v>
      </c>
    </row>
    <row r="2362" spans="1:13" ht="26.1" customHeight="1" x14ac:dyDescent="0.2">
      <c r="A2362" s="238" t="s">
        <v>2126</v>
      </c>
      <c r="B2362" s="191" t="s">
        <v>2544</v>
      </c>
      <c r="C2362" s="190" t="s">
        <v>26</v>
      </c>
      <c r="D2362" s="190" t="s">
        <v>2545</v>
      </c>
      <c r="E2362" s="426" t="s">
        <v>2119</v>
      </c>
      <c r="F2362" s="426"/>
      <c r="G2362" s="192" t="s">
        <v>331</v>
      </c>
      <c r="H2362" s="193">
        <v>1.25</v>
      </c>
      <c r="I2362" s="189">
        <f t="shared" si="64"/>
        <v>0.90160000000000007</v>
      </c>
      <c r="J2362" s="219">
        <f t="shared" si="65"/>
        <v>1.1200000000000001</v>
      </c>
      <c r="M2362">
        <v>0.98</v>
      </c>
    </row>
    <row r="2363" spans="1:13" ht="24" customHeight="1" x14ac:dyDescent="0.2">
      <c r="A2363" s="238" t="s">
        <v>2126</v>
      </c>
      <c r="B2363" s="191" t="s">
        <v>2546</v>
      </c>
      <c r="C2363" s="190" t="s">
        <v>26</v>
      </c>
      <c r="D2363" s="190" t="s">
        <v>2547</v>
      </c>
      <c r="E2363" s="426" t="s">
        <v>2129</v>
      </c>
      <c r="F2363" s="426"/>
      <c r="G2363" s="192" t="s">
        <v>32</v>
      </c>
      <c r="H2363" s="193">
        <v>0.4</v>
      </c>
      <c r="I2363" s="189">
        <f t="shared" si="64"/>
        <v>17.029200000000003</v>
      </c>
      <c r="J2363" s="219">
        <f t="shared" si="65"/>
        <v>6.81</v>
      </c>
      <c r="M2363">
        <v>18.510000000000002</v>
      </c>
    </row>
    <row r="2364" spans="1:13" x14ac:dyDescent="0.2">
      <c r="A2364" s="239"/>
      <c r="B2364" s="195"/>
      <c r="C2364" s="195"/>
      <c r="D2364" s="195"/>
      <c r="E2364" s="195" t="s">
        <v>3847</v>
      </c>
      <c r="F2364" s="196">
        <v>7.4</v>
      </c>
      <c r="G2364" s="195" t="s">
        <v>3848</v>
      </c>
      <c r="H2364" s="196">
        <v>0</v>
      </c>
      <c r="I2364" s="196">
        <v>7.4</v>
      </c>
      <c r="J2364" s="220"/>
      <c r="M2364">
        <v>7.4</v>
      </c>
    </row>
    <row r="2365" spans="1:13" ht="25.5" x14ac:dyDescent="0.2">
      <c r="A2365" s="239"/>
      <c r="B2365" s="195"/>
      <c r="C2365" s="195"/>
      <c r="D2365" s="195"/>
      <c r="E2365" s="195" t="s">
        <v>3849</v>
      </c>
      <c r="F2365" s="196">
        <v>0</v>
      </c>
      <c r="G2365" s="195"/>
      <c r="H2365" s="195" t="s">
        <v>3850</v>
      </c>
      <c r="I2365" s="196">
        <v>14.94</v>
      </c>
      <c r="J2365" s="220"/>
      <c r="M2365">
        <v>14.94</v>
      </c>
    </row>
    <row r="2366" spans="1:13" ht="30" customHeight="1" x14ac:dyDescent="0.2">
      <c r="A2366" s="240"/>
      <c r="B2366" s="197"/>
      <c r="C2366" s="197"/>
      <c r="D2366" s="197"/>
      <c r="E2366" s="197"/>
      <c r="F2366" s="197"/>
      <c r="G2366" s="197" t="s">
        <v>3851</v>
      </c>
      <c r="H2366" s="198">
        <v>1113.3399999999999</v>
      </c>
      <c r="I2366" s="199">
        <v>16633.29</v>
      </c>
      <c r="J2366" s="220"/>
      <c r="M2366">
        <v>16633.29</v>
      </c>
    </row>
    <row r="2367" spans="1:13" ht="0.95" customHeight="1" x14ac:dyDescent="0.2">
      <c r="A2367" s="237"/>
      <c r="B2367" s="185"/>
      <c r="C2367" s="185"/>
      <c r="D2367" s="185"/>
      <c r="E2367" s="185"/>
      <c r="F2367" s="185"/>
      <c r="G2367" s="185"/>
      <c r="H2367" s="185"/>
      <c r="I2367" s="185"/>
      <c r="J2367" s="220"/>
    </row>
    <row r="2368" spans="1:13" ht="18" customHeight="1" x14ac:dyDescent="0.2">
      <c r="A2368" s="236" t="s">
        <v>3629</v>
      </c>
      <c r="B2368" s="183" t="s">
        <v>2</v>
      </c>
      <c r="C2368" s="182" t="s">
        <v>3</v>
      </c>
      <c r="D2368" s="182" t="s">
        <v>4</v>
      </c>
      <c r="E2368" s="419" t="s">
        <v>2100</v>
      </c>
      <c r="F2368" s="419"/>
      <c r="G2368" s="184" t="s">
        <v>5</v>
      </c>
      <c r="H2368" s="183" t="s">
        <v>6</v>
      </c>
      <c r="I2368" s="183" t="s">
        <v>7</v>
      </c>
      <c r="J2368" s="218" t="s">
        <v>8</v>
      </c>
      <c r="K2368" s="229">
        <f>J2370+J2371</f>
        <v>21.86</v>
      </c>
      <c r="L2368" s="229">
        <f>J2372+J2373</f>
        <v>4.26</v>
      </c>
      <c r="M2368" t="s">
        <v>7</v>
      </c>
    </row>
    <row r="2369" spans="1:13" ht="26.1" customHeight="1" x14ac:dyDescent="0.2">
      <c r="A2369" s="237" t="s">
        <v>2125</v>
      </c>
      <c r="B2369" s="186" t="s">
        <v>621</v>
      </c>
      <c r="C2369" s="185" t="s">
        <v>26</v>
      </c>
      <c r="D2369" s="185" t="s">
        <v>622</v>
      </c>
      <c r="E2369" s="425" t="s">
        <v>2109</v>
      </c>
      <c r="F2369" s="425"/>
      <c r="G2369" s="187" t="s">
        <v>17</v>
      </c>
      <c r="H2369" s="188">
        <v>1</v>
      </c>
      <c r="I2369" s="189">
        <f>(M2369*$M$13)</f>
        <v>26.1096</v>
      </c>
      <c r="J2369" s="231">
        <f>TRUNC(I2369*H2369,2)</f>
        <v>26.1</v>
      </c>
      <c r="M2369">
        <v>28.38</v>
      </c>
    </row>
    <row r="2370" spans="1:13" ht="24" customHeight="1" x14ac:dyDescent="0.2">
      <c r="A2370" s="241" t="s">
        <v>2395</v>
      </c>
      <c r="B2370" s="201" t="s">
        <v>2582</v>
      </c>
      <c r="C2370" s="200" t="s">
        <v>26</v>
      </c>
      <c r="D2370" s="200" t="s">
        <v>2583</v>
      </c>
      <c r="E2370" s="427" t="s">
        <v>2123</v>
      </c>
      <c r="F2370" s="427"/>
      <c r="G2370" s="202" t="s">
        <v>32</v>
      </c>
      <c r="H2370" s="203">
        <v>0.67200000000000004</v>
      </c>
      <c r="I2370" s="189">
        <f>(M2370*$M$13)</f>
        <v>26.1188</v>
      </c>
      <c r="J2370" s="219">
        <f>TRUNC(I2370*H2370,2)</f>
        <v>17.55</v>
      </c>
      <c r="M2370">
        <v>28.39</v>
      </c>
    </row>
    <row r="2371" spans="1:13" ht="24" customHeight="1" x14ac:dyDescent="0.2">
      <c r="A2371" s="241" t="s">
        <v>2395</v>
      </c>
      <c r="B2371" s="201" t="s">
        <v>2446</v>
      </c>
      <c r="C2371" s="200" t="s">
        <v>26</v>
      </c>
      <c r="D2371" s="200" t="s">
        <v>2447</v>
      </c>
      <c r="E2371" s="427" t="s">
        <v>2123</v>
      </c>
      <c r="F2371" s="427"/>
      <c r="G2371" s="202" t="s">
        <v>32</v>
      </c>
      <c r="H2371" s="203">
        <v>0.247</v>
      </c>
      <c r="I2371" s="189">
        <f>(M2371*$M$13)</f>
        <v>17.461600000000001</v>
      </c>
      <c r="J2371" s="219">
        <f>TRUNC(I2371*H2371,2)</f>
        <v>4.3099999999999996</v>
      </c>
      <c r="M2371">
        <v>18.98</v>
      </c>
    </row>
    <row r="2372" spans="1:13" ht="26.1" customHeight="1" x14ac:dyDescent="0.2">
      <c r="A2372" s="238" t="s">
        <v>2126</v>
      </c>
      <c r="B2372" s="191" t="s">
        <v>2544</v>
      </c>
      <c r="C2372" s="190" t="s">
        <v>26</v>
      </c>
      <c r="D2372" s="190" t="s">
        <v>2545</v>
      </c>
      <c r="E2372" s="426" t="s">
        <v>2119</v>
      </c>
      <c r="F2372" s="426"/>
      <c r="G2372" s="192" t="s">
        <v>331</v>
      </c>
      <c r="H2372" s="193">
        <v>0.1</v>
      </c>
      <c r="I2372" s="189">
        <f>(M2372*$M$13)</f>
        <v>0.90160000000000007</v>
      </c>
      <c r="J2372" s="219">
        <f>TRUNC(I2372*H2372,2)</f>
        <v>0.09</v>
      </c>
      <c r="M2372">
        <v>0.98</v>
      </c>
    </row>
    <row r="2373" spans="1:13" ht="26.1" customHeight="1" x14ac:dyDescent="0.2">
      <c r="A2373" s="238" t="s">
        <v>2126</v>
      </c>
      <c r="B2373" s="191" t="s">
        <v>2586</v>
      </c>
      <c r="C2373" s="190" t="s">
        <v>26</v>
      </c>
      <c r="D2373" s="190" t="s">
        <v>2587</v>
      </c>
      <c r="E2373" s="426" t="s">
        <v>2119</v>
      </c>
      <c r="F2373" s="426"/>
      <c r="G2373" s="192" t="s">
        <v>2413</v>
      </c>
      <c r="H2373" s="193">
        <v>1.5550200000000001</v>
      </c>
      <c r="I2373" s="189">
        <f>(M2373*$M$13)</f>
        <v>2.6863999999999999</v>
      </c>
      <c r="J2373" s="219">
        <f>TRUNC(I2373*H2373,2)</f>
        <v>4.17</v>
      </c>
      <c r="M2373">
        <v>2.92</v>
      </c>
    </row>
    <row r="2374" spans="1:13" x14ac:dyDescent="0.2">
      <c r="A2374" s="239"/>
      <c r="B2374" s="195"/>
      <c r="C2374" s="195"/>
      <c r="D2374" s="195"/>
      <c r="E2374" s="195" t="s">
        <v>3847</v>
      </c>
      <c r="F2374" s="196">
        <v>17.34</v>
      </c>
      <c r="G2374" s="195" t="s">
        <v>3848</v>
      </c>
      <c r="H2374" s="196">
        <v>0</v>
      </c>
      <c r="I2374" s="196">
        <v>17.34</v>
      </c>
      <c r="J2374" s="220"/>
      <c r="M2374">
        <v>17.34</v>
      </c>
    </row>
    <row r="2375" spans="1:13" ht="25.5" x14ac:dyDescent="0.2">
      <c r="A2375" s="239"/>
      <c r="B2375" s="195"/>
      <c r="C2375" s="195"/>
      <c r="D2375" s="195"/>
      <c r="E2375" s="195" t="s">
        <v>3849</v>
      </c>
      <c r="F2375" s="196">
        <v>0</v>
      </c>
      <c r="G2375" s="195"/>
      <c r="H2375" s="195" t="s">
        <v>3850</v>
      </c>
      <c r="I2375" s="196">
        <v>28.38</v>
      </c>
      <c r="J2375" s="220"/>
      <c r="M2375">
        <v>28.38</v>
      </c>
    </row>
    <row r="2376" spans="1:13" ht="30" customHeight="1" x14ac:dyDescent="0.2">
      <c r="A2376" s="240"/>
      <c r="B2376" s="197"/>
      <c r="C2376" s="197"/>
      <c r="D2376" s="197"/>
      <c r="E2376" s="197"/>
      <c r="F2376" s="197"/>
      <c r="G2376" s="197" t="s">
        <v>3851</v>
      </c>
      <c r="H2376" s="198">
        <v>1113.3399999999999</v>
      </c>
      <c r="I2376" s="199">
        <v>31596.58</v>
      </c>
      <c r="J2376" s="220"/>
      <c r="M2376">
        <v>31596.58</v>
      </c>
    </row>
    <row r="2377" spans="1:13" ht="0.95" customHeight="1" x14ac:dyDescent="0.2">
      <c r="A2377" s="237"/>
      <c r="B2377" s="185"/>
      <c r="C2377" s="185"/>
      <c r="D2377" s="185"/>
      <c r="E2377" s="185"/>
      <c r="F2377" s="185"/>
      <c r="G2377" s="185"/>
      <c r="H2377" s="185"/>
      <c r="I2377" s="185"/>
      <c r="J2377" s="220"/>
    </row>
    <row r="2378" spans="1:13" ht="18" customHeight="1" x14ac:dyDescent="0.2">
      <c r="A2378" s="236" t="s">
        <v>3630</v>
      </c>
      <c r="B2378" s="183" t="s">
        <v>2</v>
      </c>
      <c r="C2378" s="182" t="s">
        <v>3</v>
      </c>
      <c r="D2378" s="182" t="s">
        <v>4</v>
      </c>
      <c r="E2378" s="419" t="s">
        <v>2100</v>
      </c>
      <c r="F2378" s="419"/>
      <c r="G2378" s="184" t="s">
        <v>5</v>
      </c>
      <c r="H2378" s="183" t="s">
        <v>6</v>
      </c>
      <c r="I2378" s="183" t="s">
        <v>7</v>
      </c>
      <c r="J2378" s="218" t="s">
        <v>8</v>
      </c>
      <c r="K2378" s="229">
        <f>J2380+J2381+J2382+J2383</f>
        <v>12.02</v>
      </c>
      <c r="L2378" s="229">
        <f>J2384</f>
        <v>0.7</v>
      </c>
      <c r="M2378" t="s">
        <v>7</v>
      </c>
    </row>
    <row r="2379" spans="1:13" ht="26.1" customHeight="1" x14ac:dyDescent="0.2">
      <c r="A2379" s="237" t="s">
        <v>2125</v>
      </c>
      <c r="B2379" s="186" t="s">
        <v>3741</v>
      </c>
      <c r="C2379" s="185" t="s">
        <v>569</v>
      </c>
      <c r="D2379" s="185" t="s">
        <v>3632</v>
      </c>
      <c r="E2379" s="425" t="s">
        <v>3742</v>
      </c>
      <c r="F2379" s="425"/>
      <c r="G2379" s="187" t="s">
        <v>17</v>
      </c>
      <c r="H2379" s="188">
        <v>1</v>
      </c>
      <c r="I2379" s="189">
        <f t="shared" ref="I2379:I2384" si="66">(M2379*$M$13)</f>
        <v>12.714400000000001</v>
      </c>
      <c r="J2379" s="231">
        <f t="shared" ref="J2379:J2384" si="67">TRUNC(I2379*H2379,2)</f>
        <v>12.71</v>
      </c>
      <c r="M2379">
        <v>13.82</v>
      </c>
    </row>
    <row r="2380" spans="1:13" ht="24" customHeight="1" x14ac:dyDescent="0.2">
      <c r="A2380" s="241" t="s">
        <v>2395</v>
      </c>
      <c r="B2380" s="201" t="s">
        <v>2610</v>
      </c>
      <c r="C2380" s="200" t="s">
        <v>569</v>
      </c>
      <c r="D2380" s="200" t="s">
        <v>2611</v>
      </c>
      <c r="E2380" s="427" t="s">
        <v>2535</v>
      </c>
      <c r="F2380" s="427"/>
      <c r="G2380" s="202" t="s">
        <v>39</v>
      </c>
      <c r="H2380" s="203">
        <v>0.2</v>
      </c>
      <c r="I2380" s="189">
        <f t="shared" si="66"/>
        <v>3.3948</v>
      </c>
      <c r="J2380" s="219">
        <f t="shared" si="67"/>
        <v>0.67</v>
      </c>
      <c r="M2380">
        <v>3.69</v>
      </c>
    </row>
    <row r="2381" spans="1:13" ht="24" customHeight="1" x14ac:dyDescent="0.2">
      <c r="A2381" s="241" t="s">
        <v>2395</v>
      </c>
      <c r="B2381" s="201" t="s">
        <v>3743</v>
      </c>
      <c r="C2381" s="200" t="s">
        <v>569</v>
      </c>
      <c r="D2381" s="200" t="s">
        <v>3744</v>
      </c>
      <c r="E2381" s="427" t="s">
        <v>2535</v>
      </c>
      <c r="F2381" s="427"/>
      <c r="G2381" s="202" t="s">
        <v>39</v>
      </c>
      <c r="H2381" s="203">
        <v>0.4</v>
      </c>
      <c r="I2381" s="189">
        <f t="shared" si="66"/>
        <v>3.4592000000000001</v>
      </c>
      <c r="J2381" s="219">
        <f t="shared" si="67"/>
        <v>1.38</v>
      </c>
      <c r="M2381">
        <v>3.76</v>
      </c>
    </row>
    <row r="2382" spans="1:13" ht="24" customHeight="1" x14ac:dyDescent="0.2">
      <c r="A2382" s="238" t="s">
        <v>2126</v>
      </c>
      <c r="B2382" s="191" t="s">
        <v>3745</v>
      </c>
      <c r="C2382" s="190" t="s">
        <v>26</v>
      </c>
      <c r="D2382" s="190" t="s">
        <v>3746</v>
      </c>
      <c r="E2382" s="426" t="s">
        <v>2129</v>
      </c>
      <c r="F2382" s="426"/>
      <c r="G2382" s="192" t="s">
        <v>32</v>
      </c>
      <c r="H2382" s="193">
        <v>0.4</v>
      </c>
      <c r="I2382" s="189">
        <f t="shared" si="66"/>
        <v>19.025600000000001</v>
      </c>
      <c r="J2382" s="219">
        <f t="shared" si="67"/>
        <v>7.61</v>
      </c>
      <c r="M2382">
        <v>20.68</v>
      </c>
    </row>
    <row r="2383" spans="1:13" ht="24" customHeight="1" x14ac:dyDescent="0.2">
      <c r="A2383" s="238" t="s">
        <v>2126</v>
      </c>
      <c r="B2383" s="191" t="s">
        <v>2618</v>
      </c>
      <c r="C2383" s="190" t="s">
        <v>26</v>
      </c>
      <c r="D2383" s="190" t="s">
        <v>2619</v>
      </c>
      <c r="E2383" s="426" t="s">
        <v>2129</v>
      </c>
      <c r="F2383" s="426"/>
      <c r="G2383" s="192" t="s">
        <v>32</v>
      </c>
      <c r="H2383" s="193">
        <v>0.2</v>
      </c>
      <c r="I2383" s="189">
        <f t="shared" si="66"/>
        <v>11.803600000000001</v>
      </c>
      <c r="J2383" s="219">
        <f t="shared" si="67"/>
        <v>2.36</v>
      </c>
      <c r="M2383">
        <v>12.83</v>
      </c>
    </row>
    <row r="2384" spans="1:13" ht="24" customHeight="1" x14ac:dyDescent="0.2">
      <c r="A2384" s="238" t="s">
        <v>2126</v>
      </c>
      <c r="B2384" s="191" t="s">
        <v>3747</v>
      </c>
      <c r="C2384" s="190" t="s">
        <v>26</v>
      </c>
      <c r="D2384" s="190" t="s">
        <v>3748</v>
      </c>
      <c r="E2384" s="426" t="s">
        <v>2119</v>
      </c>
      <c r="F2384" s="426"/>
      <c r="G2384" s="192" t="s">
        <v>2413</v>
      </c>
      <c r="H2384" s="193">
        <v>0.33</v>
      </c>
      <c r="I2384" s="189">
        <f t="shared" si="66"/>
        <v>2.1343999999999999</v>
      </c>
      <c r="J2384" s="219">
        <f t="shared" si="67"/>
        <v>0.7</v>
      </c>
      <c r="M2384">
        <v>2.3199999999999998</v>
      </c>
    </row>
    <row r="2385" spans="1:13" x14ac:dyDescent="0.2">
      <c r="A2385" s="239"/>
      <c r="B2385" s="195"/>
      <c r="C2385" s="195"/>
      <c r="D2385" s="195"/>
      <c r="E2385" s="195" t="s">
        <v>3847</v>
      </c>
      <c r="F2385" s="196">
        <v>10.83</v>
      </c>
      <c r="G2385" s="195" t="s">
        <v>3848</v>
      </c>
      <c r="H2385" s="196">
        <v>0</v>
      </c>
      <c r="I2385" s="196">
        <v>10.83</v>
      </c>
      <c r="J2385" s="220"/>
      <c r="M2385">
        <v>10.83</v>
      </c>
    </row>
    <row r="2386" spans="1:13" ht="25.5" x14ac:dyDescent="0.2">
      <c r="A2386" s="239"/>
      <c r="B2386" s="195"/>
      <c r="C2386" s="195"/>
      <c r="D2386" s="195"/>
      <c r="E2386" s="195" t="s">
        <v>3849</v>
      </c>
      <c r="F2386" s="196">
        <v>0</v>
      </c>
      <c r="G2386" s="195"/>
      <c r="H2386" s="195" t="s">
        <v>3850</v>
      </c>
      <c r="I2386" s="196">
        <v>13.82</v>
      </c>
      <c r="J2386" s="220"/>
      <c r="M2386">
        <v>13.82</v>
      </c>
    </row>
    <row r="2387" spans="1:13" ht="30" customHeight="1" x14ac:dyDescent="0.2">
      <c r="A2387" s="240"/>
      <c r="B2387" s="197"/>
      <c r="C2387" s="197"/>
      <c r="D2387" s="197"/>
      <c r="E2387" s="197"/>
      <c r="F2387" s="197"/>
      <c r="G2387" s="197" t="s">
        <v>3851</v>
      </c>
      <c r="H2387" s="198">
        <v>1113.3399999999999</v>
      </c>
      <c r="I2387" s="199">
        <v>15386.35</v>
      </c>
      <c r="J2387" s="220"/>
      <c r="M2387">
        <v>15386.35</v>
      </c>
    </row>
    <row r="2388" spans="1:13" ht="0.95" customHeight="1" x14ac:dyDescent="0.2">
      <c r="A2388" s="237"/>
      <c r="B2388" s="185"/>
      <c r="C2388" s="185"/>
      <c r="D2388" s="185"/>
      <c r="E2388" s="185"/>
      <c r="F2388" s="185"/>
      <c r="G2388" s="185"/>
      <c r="H2388" s="185"/>
      <c r="I2388" s="185"/>
      <c r="J2388" s="220"/>
    </row>
    <row r="2389" spans="1:13" ht="24" customHeight="1" x14ac:dyDescent="0.2">
      <c r="A2389" s="242" t="s">
        <v>623</v>
      </c>
      <c r="B2389" s="24"/>
      <c r="C2389" s="24"/>
      <c r="D2389" s="23" t="s">
        <v>171</v>
      </c>
      <c r="E2389" s="24"/>
      <c r="F2389" s="428"/>
      <c r="G2389" s="428"/>
      <c r="H2389" s="24"/>
      <c r="I2389" s="24"/>
      <c r="J2389" s="210"/>
    </row>
    <row r="2390" spans="1:13" ht="24" customHeight="1" x14ac:dyDescent="0.2">
      <c r="A2390" s="243" t="s">
        <v>624</v>
      </c>
      <c r="B2390" s="28"/>
      <c r="C2390" s="28"/>
      <c r="D2390" s="27" t="s">
        <v>625</v>
      </c>
      <c r="E2390" s="28"/>
      <c r="F2390" s="429"/>
      <c r="G2390" s="429"/>
      <c r="H2390" s="28"/>
      <c r="I2390" s="28"/>
      <c r="J2390" s="211"/>
    </row>
    <row r="2391" spans="1:13" ht="18" customHeight="1" x14ac:dyDescent="0.2">
      <c r="A2391" s="236" t="s">
        <v>4639</v>
      </c>
      <c r="B2391" s="183" t="s">
        <v>2</v>
      </c>
      <c r="C2391" s="182" t="s">
        <v>3</v>
      </c>
      <c r="D2391" s="182" t="s">
        <v>4</v>
      </c>
      <c r="E2391" s="419" t="s">
        <v>2100</v>
      </c>
      <c r="F2391" s="419"/>
      <c r="G2391" s="184" t="s">
        <v>5</v>
      </c>
      <c r="H2391" s="183" t="s">
        <v>6</v>
      </c>
      <c r="I2391" s="183" t="s">
        <v>7</v>
      </c>
      <c r="J2391" s="218" t="s">
        <v>8</v>
      </c>
      <c r="K2391" s="229">
        <f>J2393+J2396</f>
        <v>181.53</v>
      </c>
      <c r="L2391" s="229">
        <f>J2394+J2395</f>
        <v>41.03</v>
      </c>
      <c r="M2391" t="s">
        <v>7</v>
      </c>
    </row>
    <row r="2392" spans="1:13" ht="26.1" customHeight="1" x14ac:dyDescent="0.2">
      <c r="A2392" s="237" t="s">
        <v>2125</v>
      </c>
      <c r="B2392" s="186" t="s">
        <v>629</v>
      </c>
      <c r="C2392" s="185" t="s">
        <v>26</v>
      </c>
      <c r="D2392" s="185" t="s">
        <v>630</v>
      </c>
      <c r="E2392" s="425" t="s">
        <v>2111</v>
      </c>
      <c r="F2392" s="425"/>
      <c r="G2392" s="187" t="s">
        <v>17</v>
      </c>
      <c r="H2392" s="188">
        <v>1</v>
      </c>
      <c r="I2392" s="189">
        <f>(M2392*$M$13)</f>
        <v>222.55719999999999</v>
      </c>
      <c r="J2392" s="231">
        <f>TRUNC(I2392*H2392,2)</f>
        <v>222.55</v>
      </c>
      <c r="M2392">
        <v>241.91</v>
      </c>
    </row>
    <row r="2393" spans="1:13" ht="39" customHeight="1" x14ac:dyDescent="0.2">
      <c r="A2393" s="241" t="s">
        <v>2395</v>
      </c>
      <c r="B2393" s="201" t="s">
        <v>2588</v>
      </c>
      <c r="C2393" s="200" t="s">
        <v>26</v>
      </c>
      <c r="D2393" s="200" t="s">
        <v>2589</v>
      </c>
      <c r="E2393" s="427" t="s">
        <v>2123</v>
      </c>
      <c r="F2393" s="427"/>
      <c r="G2393" s="202" t="s">
        <v>50</v>
      </c>
      <c r="H2393" s="203">
        <v>0.03</v>
      </c>
      <c r="I2393" s="189">
        <f>(M2393*$M$13)</f>
        <v>650.08120000000008</v>
      </c>
      <c r="J2393" s="219">
        <f>TRUNC(I2393*H2393,2)</f>
        <v>19.5</v>
      </c>
      <c r="M2393">
        <v>706.61</v>
      </c>
    </row>
    <row r="2394" spans="1:13" ht="26.1" customHeight="1" x14ac:dyDescent="0.2">
      <c r="A2394" s="241" t="s">
        <v>2395</v>
      </c>
      <c r="B2394" s="201" t="s">
        <v>2590</v>
      </c>
      <c r="C2394" s="200" t="s">
        <v>26</v>
      </c>
      <c r="D2394" s="200" t="s">
        <v>2591</v>
      </c>
      <c r="E2394" s="427" t="s">
        <v>2123</v>
      </c>
      <c r="F2394" s="427"/>
      <c r="G2394" s="202" t="s">
        <v>32</v>
      </c>
      <c r="H2394" s="203">
        <v>1</v>
      </c>
      <c r="I2394" s="189">
        <f>(M2394*$M$13)</f>
        <v>23.570400000000003</v>
      </c>
      <c r="J2394" s="219">
        <f>TRUNC(I2394*H2394,2)</f>
        <v>23.57</v>
      </c>
      <c r="M2394">
        <v>25.62</v>
      </c>
    </row>
    <row r="2395" spans="1:13" ht="24" customHeight="1" x14ac:dyDescent="0.2">
      <c r="A2395" s="241" t="s">
        <v>2395</v>
      </c>
      <c r="B2395" s="201" t="s">
        <v>2446</v>
      </c>
      <c r="C2395" s="200" t="s">
        <v>26</v>
      </c>
      <c r="D2395" s="200" t="s">
        <v>2447</v>
      </c>
      <c r="E2395" s="427" t="s">
        <v>2123</v>
      </c>
      <c r="F2395" s="427"/>
      <c r="G2395" s="202" t="s">
        <v>32</v>
      </c>
      <c r="H2395" s="203">
        <v>1</v>
      </c>
      <c r="I2395" s="189">
        <f>(M2395*$M$13)</f>
        <v>17.461600000000001</v>
      </c>
      <c r="J2395" s="219">
        <f>TRUNC(I2395*H2395,2)</f>
        <v>17.46</v>
      </c>
      <c r="M2395">
        <v>18.98</v>
      </c>
    </row>
    <row r="2396" spans="1:13" ht="26.1" customHeight="1" x14ac:dyDescent="0.2">
      <c r="A2396" s="238" t="s">
        <v>2126</v>
      </c>
      <c r="B2396" s="191" t="s">
        <v>2592</v>
      </c>
      <c r="C2396" s="190" t="s">
        <v>26</v>
      </c>
      <c r="D2396" s="190" t="s">
        <v>2593</v>
      </c>
      <c r="E2396" s="426" t="s">
        <v>2119</v>
      </c>
      <c r="F2396" s="426"/>
      <c r="G2396" s="192" t="s">
        <v>17</v>
      </c>
      <c r="H2396" s="193">
        <v>1.05</v>
      </c>
      <c r="I2396" s="189">
        <f>(M2396*$M$13)</f>
        <v>154.32080000000002</v>
      </c>
      <c r="J2396" s="219">
        <f>TRUNC(I2396*H2396,2)</f>
        <v>162.03</v>
      </c>
      <c r="M2396">
        <v>167.74</v>
      </c>
    </row>
    <row r="2397" spans="1:13" x14ac:dyDescent="0.2">
      <c r="A2397" s="239"/>
      <c r="B2397" s="195"/>
      <c r="C2397" s="195"/>
      <c r="D2397" s="195"/>
      <c r="E2397" s="195" t="s">
        <v>3847</v>
      </c>
      <c r="F2397" s="196">
        <v>37.200000000000003</v>
      </c>
      <c r="G2397" s="195" t="s">
        <v>3848</v>
      </c>
      <c r="H2397" s="196">
        <v>0</v>
      </c>
      <c r="I2397" s="196">
        <v>37.200000000000003</v>
      </c>
      <c r="J2397" s="220"/>
      <c r="M2397">
        <v>37.200000000000003</v>
      </c>
    </row>
    <row r="2398" spans="1:13" ht="25.5" x14ac:dyDescent="0.2">
      <c r="A2398" s="239"/>
      <c r="B2398" s="195"/>
      <c r="C2398" s="195"/>
      <c r="D2398" s="195"/>
      <c r="E2398" s="195" t="s">
        <v>3849</v>
      </c>
      <c r="F2398" s="196">
        <v>0</v>
      </c>
      <c r="G2398" s="195"/>
      <c r="H2398" s="195" t="s">
        <v>3850</v>
      </c>
      <c r="I2398" s="196">
        <v>241.91</v>
      </c>
      <c r="J2398" s="220"/>
      <c r="M2398">
        <v>241.91</v>
      </c>
    </row>
    <row r="2399" spans="1:13" ht="30" customHeight="1" x14ac:dyDescent="0.2">
      <c r="A2399" s="240"/>
      <c r="B2399" s="197"/>
      <c r="C2399" s="197"/>
      <c r="D2399" s="197"/>
      <c r="E2399" s="197"/>
      <c r="F2399" s="197"/>
      <c r="G2399" s="197" t="s">
        <v>3851</v>
      </c>
      <c r="H2399" s="198">
        <v>32.19</v>
      </c>
      <c r="I2399" s="199">
        <v>7787.08</v>
      </c>
      <c r="J2399" s="220"/>
      <c r="M2399">
        <v>7787.08</v>
      </c>
    </row>
    <row r="2400" spans="1:13" ht="0.95" customHeight="1" x14ac:dyDescent="0.2">
      <c r="A2400" s="237"/>
      <c r="B2400" s="185"/>
      <c r="C2400" s="185"/>
      <c r="D2400" s="185"/>
      <c r="E2400" s="185"/>
      <c r="F2400" s="185"/>
      <c r="G2400" s="185"/>
      <c r="H2400" s="185"/>
      <c r="I2400" s="185"/>
      <c r="J2400" s="220"/>
    </row>
    <row r="2401" spans="1:13" ht="18" customHeight="1" x14ac:dyDescent="0.2">
      <c r="A2401" s="236" t="s">
        <v>4640</v>
      </c>
      <c r="B2401" s="183" t="s">
        <v>2</v>
      </c>
      <c r="C2401" s="182" t="s">
        <v>3</v>
      </c>
      <c r="D2401" s="182" t="s">
        <v>4</v>
      </c>
      <c r="E2401" s="419" t="s">
        <v>2100</v>
      </c>
      <c r="F2401" s="419"/>
      <c r="G2401" s="184" t="s">
        <v>5</v>
      </c>
      <c r="H2401" s="183" t="s">
        <v>6</v>
      </c>
      <c r="I2401" s="183" t="s">
        <v>7</v>
      </c>
      <c r="J2401" s="218" t="s">
        <v>8</v>
      </c>
      <c r="K2401" s="229">
        <v>0</v>
      </c>
      <c r="L2401" s="229">
        <f>J2403</f>
        <v>14.7</v>
      </c>
      <c r="M2401" t="s">
        <v>7</v>
      </c>
    </row>
    <row r="2402" spans="1:13" ht="26.1" customHeight="1" x14ac:dyDescent="0.2">
      <c r="A2402" s="237" t="s">
        <v>2125</v>
      </c>
      <c r="B2402" s="186" t="s">
        <v>631</v>
      </c>
      <c r="C2402" s="185" t="s">
        <v>167</v>
      </c>
      <c r="D2402" s="185" t="s">
        <v>632</v>
      </c>
      <c r="E2402" s="425" t="s">
        <v>2111</v>
      </c>
      <c r="F2402" s="425"/>
      <c r="G2402" s="187" t="s">
        <v>180</v>
      </c>
      <c r="H2402" s="188">
        <v>1</v>
      </c>
      <c r="I2402" s="189">
        <f>(M2402*$M$13)</f>
        <v>14.701600000000001</v>
      </c>
      <c r="J2402" s="231">
        <f>TRUNC(I2402*H2402,2)</f>
        <v>14.7</v>
      </c>
      <c r="M2402">
        <v>15.98</v>
      </c>
    </row>
    <row r="2403" spans="1:13" ht="26.1" customHeight="1" x14ac:dyDescent="0.2">
      <c r="A2403" s="241" t="s">
        <v>2395</v>
      </c>
      <c r="B2403" s="201" t="s">
        <v>2594</v>
      </c>
      <c r="C2403" s="200" t="s">
        <v>2473</v>
      </c>
      <c r="D2403" s="200" t="s">
        <v>2595</v>
      </c>
      <c r="E2403" s="427" t="s">
        <v>2596</v>
      </c>
      <c r="F2403" s="427"/>
      <c r="G2403" s="202" t="s">
        <v>17</v>
      </c>
      <c r="H2403" s="203">
        <v>1</v>
      </c>
      <c r="I2403" s="189">
        <f>(M2403*$M$13)</f>
        <v>14.701600000000001</v>
      </c>
      <c r="J2403" s="219">
        <f>TRUNC(I2403*H2403,2)</f>
        <v>14.7</v>
      </c>
      <c r="M2403">
        <v>15.98</v>
      </c>
    </row>
    <row r="2404" spans="1:13" x14ac:dyDescent="0.2">
      <c r="A2404" s="239"/>
      <c r="B2404" s="195"/>
      <c r="C2404" s="195"/>
      <c r="D2404" s="195"/>
      <c r="E2404" s="195" t="s">
        <v>3847</v>
      </c>
      <c r="F2404" s="196">
        <v>9.86</v>
      </c>
      <c r="G2404" s="195" t="s">
        <v>3848</v>
      </c>
      <c r="H2404" s="196">
        <v>0</v>
      </c>
      <c r="I2404" s="196">
        <v>9.86</v>
      </c>
      <c r="J2404" s="220"/>
      <c r="M2404">
        <v>9.86</v>
      </c>
    </row>
    <row r="2405" spans="1:13" ht="25.5" x14ac:dyDescent="0.2">
      <c r="A2405" s="239"/>
      <c r="B2405" s="195"/>
      <c r="C2405" s="195"/>
      <c r="D2405" s="195"/>
      <c r="E2405" s="195" t="s">
        <v>3849</v>
      </c>
      <c r="F2405" s="196">
        <v>0</v>
      </c>
      <c r="G2405" s="195"/>
      <c r="H2405" s="195" t="s">
        <v>3850</v>
      </c>
      <c r="I2405" s="196">
        <v>15.98</v>
      </c>
      <c r="J2405" s="220"/>
      <c r="M2405">
        <v>15.98</v>
      </c>
    </row>
    <row r="2406" spans="1:13" ht="30" customHeight="1" x14ac:dyDescent="0.2">
      <c r="A2406" s="240"/>
      <c r="B2406" s="197"/>
      <c r="C2406" s="197"/>
      <c r="D2406" s="197"/>
      <c r="E2406" s="197"/>
      <c r="F2406" s="197"/>
      <c r="G2406" s="197" t="s">
        <v>3851</v>
      </c>
      <c r="H2406" s="198">
        <v>160.94999999999999</v>
      </c>
      <c r="I2406" s="199">
        <v>2571.98</v>
      </c>
      <c r="J2406" s="220"/>
      <c r="M2406">
        <v>2571.98</v>
      </c>
    </row>
    <row r="2407" spans="1:13" ht="0.95" customHeight="1" x14ac:dyDescent="0.2">
      <c r="A2407" s="237"/>
      <c r="B2407" s="185"/>
      <c r="C2407" s="185"/>
      <c r="D2407" s="185"/>
      <c r="E2407" s="185"/>
      <c r="F2407" s="185"/>
      <c r="G2407" s="185"/>
      <c r="H2407" s="185"/>
      <c r="I2407" s="185"/>
      <c r="J2407" s="220"/>
    </row>
    <row r="2408" spans="1:13" ht="18" customHeight="1" x14ac:dyDescent="0.2">
      <c r="A2408" s="236" t="s">
        <v>4641</v>
      </c>
      <c r="B2408" s="183" t="s">
        <v>2</v>
      </c>
      <c r="C2408" s="182" t="s">
        <v>3</v>
      </c>
      <c r="D2408" s="182" t="s">
        <v>4</v>
      </c>
      <c r="E2408" s="419" t="s">
        <v>2100</v>
      </c>
      <c r="F2408" s="419"/>
      <c r="G2408" s="184" t="s">
        <v>5</v>
      </c>
      <c r="H2408" s="183" t="s">
        <v>6</v>
      </c>
      <c r="I2408" s="183" t="s">
        <v>7</v>
      </c>
      <c r="J2408" s="218" t="s">
        <v>8</v>
      </c>
      <c r="K2408" s="229">
        <f>J2410+J2411</f>
        <v>11.7</v>
      </c>
      <c r="L2408" s="229">
        <f>J2412+J2413</f>
        <v>12.229999999999999</v>
      </c>
      <c r="M2408" t="s">
        <v>7</v>
      </c>
    </row>
    <row r="2409" spans="1:13" ht="24" customHeight="1" x14ac:dyDescent="0.2">
      <c r="A2409" s="237" t="s">
        <v>2125</v>
      </c>
      <c r="B2409" s="186" t="s">
        <v>633</v>
      </c>
      <c r="C2409" s="185" t="s">
        <v>15</v>
      </c>
      <c r="D2409" s="185" t="s">
        <v>634</v>
      </c>
      <c r="E2409" s="425">
        <v>22</v>
      </c>
      <c r="F2409" s="425"/>
      <c r="G2409" s="187" t="s">
        <v>132</v>
      </c>
      <c r="H2409" s="188">
        <v>1</v>
      </c>
      <c r="I2409" s="189">
        <f>(M2409*$M$13)</f>
        <v>23.947600000000001</v>
      </c>
      <c r="J2409" s="231">
        <f>TRUNC(I2409*H2409,2)</f>
        <v>23.94</v>
      </c>
      <c r="M2409">
        <v>26.03</v>
      </c>
    </row>
    <row r="2410" spans="1:13" ht="24" customHeight="1" x14ac:dyDescent="0.2">
      <c r="A2410" s="238" t="s">
        <v>2126</v>
      </c>
      <c r="B2410" s="191" t="s">
        <v>2130</v>
      </c>
      <c r="C2410" s="190" t="s">
        <v>15</v>
      </c>
      <c r="D2410" s="190" t="s">
        <v>2131</v>
      </c>
      <c r="E2410" s="426" t="s">
        <v>2129</v>
      </c>
      <c r="F2410" s="426"/>
      <c r="G2410" s="192" t="s">
        <v>39</v>
      </c>
      <c r="H2410" s="193">
        <v>0.3</v>
      </c>
      <c r="I2410" s="189">
        <f>(M2410*$M$13)</f>
        <v>13.533200000000001</v>
      </c>
      <c r="J2410" s="219">
        <f>TRUNC(I2410*H2410,2)</f>
        <v>4.05</v>
      </c>
      <c r="M2410">
        <v>14.71</v>
      </c>
    </row>
    <row r="2411" spans="1:13" ht="24" customHeight="1" x14ac:dyDescent="0.2">
      <c r="A2411" s="238" t="s">
        <v>2126</v>
      </c>
      <c r="B2411" s="191" t="s">
        <v>2127</v>
      </c>
      <c r="C2411" s="190" t="s">
        <v>15</v>
      </c>
      <c r="D2411" s="190" t="s">
        <v>2128</v>
      </c>
      <c r="E2411" s="426" t="s">
        <v>2129</v>
      </c>
      <c r="F2411" s="426"/>
      <c r="G2411" s="192" t="s">
        <v>39</v>
      </c>
      <c r="H2411" s="193">
        <v>0.4</v>
      </c>
      <c r="I2411" s="189">
        <f>(M2411*$M$13)</f>
        <v>19.136000000000003</v>
      </c>
      <c r="J2411" s="219">
        <f>TRUNC(I2411*H2411,2)</f>
        <v>7.65</v>
      </c>
      <c r="M2411">
        <v>20.8</v>
      </c>
    </row>
    <row r="2412" spans="1:13" ht="24" customHeight="1" x14ac:dyDescent="0.2">
      <c r="A2412" s="238" t="s">
        <v>2126</v>
      </c>
      <c r="B2412" s="191" t="s">
        <v>2597</v>
      </c>
      <c r="C2412" s="190" t="s">
        <v>15</v>
      </c>
      <c r="D2412" s="190" t="s">
        <v>2598</v>
      </c>
      <c r="E2412" s="426" t="s">
        <v>2119</v>
      </c>
      <c r="F2412" s="426"/>
      <c r="G2412" s="192" t="s">
        <v>132</v>
      </c>
      <c r="H2412" s="193">
        <v>1.03</v>
      </c>
      <c r="I2412" s="189">
        <f>(M2412*$M$13)</f>
        <v>11.7668</v>
      </c>
      <c r="J2412" s="219">
        <f>TRUNC(I2412*H2412,2)</f>
        <v>12.11</v>
      </c>
      <c r="M2412">
        <v>12.79</v>
      </c>
    </row>
    <row r="2413" spans="1:13" ht="24" customHeight="1" x14ac:dyDescent="0.2">
      <c r="A2413" s="238" t="s">
        <v>2126</v>
      </c>
      <c r="B2413" s="191" t="s">
        <v>2174</v>
      </c>
      <c r="C2413" s="190" t="s">
        <v>15</v>
      </c>
      <c r="D2413" s="190" t="s">
        <v>2175</v>
      </c>
      <c r="E2413" s="426" t="s">
        <v>2119</v>
      </c>
      <c r="F2413" s="426"/>
      <c r="G2413" s="192" t="s">
        <v>1871</v>
      </c>
      <c r="H2413" s="193">
        <v>6.0000000000000001E-3</v>
      </c>
      <c r="I2413" s="189">
        <f>(M2413*$M$13)</f>
        <v>20.396400000000003</v>
      </c>
      <c r="J2413" s="219">
        <f>TRUNC(I2413*H2413,2)</f>
        <v>0.12</v>
      </c>
      <c r="M2413">
        <v>22.17</v>
      </c>
    </row>
    <row r="2414" spans="1:13" x14ac:dyDescent="0.2">
      <c r="A2414" s="239"/>
      <c r="B2414" s="195"/>
      <c r="C2414" s="195"/>
      <c r="D2414" s="195"/>
      <c r="E2414" s="195" t="s">
        <v>3847</v>
      </c>
      <c r="F2414" s="196">
        <v>12.73</v>
      </c>
      <c r="G2414" s="195" t="s">
        <v>3848</v>
      </c>
      <c r="H2414" s="196">
        <v>0</v>
      </c>
      <c r="I2414" s="196">
        <v>12.73</v>
      </c>
      <c r="J2414" s="220"/>
      <c r="M2414">
        <v>12.73</v>
      </c>
    </row>
    <row r="2415" spans="1:13" ht="25.5" x14ac:dyDescent="0.2">
      <c r="A2415" s="239"/>
      <c r="B2415" s="195"/>
      <c r="C2415" s="195"/>
      <c r="D2415" s="195"/>
      <c r="E2415" s="195" t="s">
        <v>3849</v>
      </c>
      <c r="F2415" s="196">
        <v>0</v>
      </c>
      <c r="G2415" s="195"/>
      <c r="H2415" s="195" t="s">
        <v>3850</v>
      </c>
      <c r="I2415" s="196">
        <v>26.03</v>
      </c>
      <c r="J2415" s="220"/>
      <c r="M2415">
        <v>26.03</v>
      </c>
    </row>
    <row r="2416" spans="1:13" ht="30" customHeight="1" x14ac:dyDescent="0.2">
      <c r="A2416" s="240"/>
      <c r="B2416" s="197"/>
      <c r="C2416" s="197"/>
      <c r="D2416" s="197"/>
      <c r="E2416" s="197"/>
      <c r="F2416" s="197"/>
      <c r="G2416" s="197" t="s">
        <v>3851</v>
      </c>
      <c r="H2416" s="198">
        <v>20.309999999999999</v>
      </c>
      <c r="I2416" s="199">
        <v>528.66</v>
      </c>
      <c r="J2416" s="220"/>
      <c r="M2416">
        <v>528.66</v>
      </c>
    </row>
    <row r="2417" spans="1:13" ht="0.95" customHeight="1" x14ac:dyDescent="0.2">
      <c r="A2417" s="237"/>
      <c r="B2417" s="185"/>
      <c r="C2417" s="185"/>
      <c r="D2417" s="185"/>
      <c r="E2417" s="185"/>
      <c r="F2417" s="185"/>
      <c r="G2417" s="185"/>
      <c r="H2417" s="185"/>
      <c r="I2417" s="185"/>
      <c r="J2417" s="220"/>
    </row>
    <row r="2418" spans="1:13" ht="18" customHeight="1" x14ac:dyDescent="0.2">
      <c r="A2418" s="236" t="s">
        <v>4642</v>
      </c>
      <c r="B2418" s="183" t="s">
        <v>2</v>
      </c>
      <c r="C2418" s="182" t="s">
        <v>3</v>
      </c>
      <c r="D2418" s="182" t="s">
        <v>4</v>
      </c>
      <c r="E2418" s="419" t="s">
        <v>2100</v>
      </c>
      <c r="F2418" s="419"/>
      <c r="G2418" s="184" t="s">
        <v>5</v>
      </c>
      <c r="H2418" s="183" t="s">
        <v>6</v>
      </c>
      <c r="I2418" s="183" t="s">
        <v>7</v>
      </c>
      <c r="J2418" s="218" t="s">
        <v>8</v>
      </c>
      <c r="K2418" s="229">
        <f>J2420</f>
        <v>8.9499999999999993</v>
      </c>
      <c r="L2418" s="229">
        <f>J2421</f>
        <v>1.06</v>
      </c>
      <c r="M2418" t="s">
        <v>7</v>
      </c>
    </row>
    <row r="2419" spans="1:13" ht="26.1" customHeight="1" x14ac:dyDescent="0.2">
      <c r="A2419" s="237" t="s">
        <v>2125</v>
      </c>
      <c r="B2419" s="186" t="s">
        <v>635</v>
      </c>
      <c r="C2419" s="185" t="s">
        <v>627</v>
      </c>
      <c r="D2419" s="185" t="s">
        <v>636</v>
      </c>
      <c r="E2419" s="425" t="s">
        <v>2116</v>
      </c>
      <c r="F2419" s="425"/>
      <c r="G2419" s="187" t="s">
        <v>17</v>
      </c>
      <c r="H2419" s="188">
        <v>1</v>
      </c>
      <c r="I2419" s="189">
        <f>(M2419*$M$13)</f>
        <v>10.009600000000001</v>
      </c>
      <c r="J2419" s="231">
        <f>TRUNC(I2419*H2419,2)</f>
        <v>10</v>
      </c>
      <c r="M2419">
        <v>10.88</v>
      </c>
    </row>
    <row r="2420" spans="1:13" ht="26.1" customHeight="1" x14ac:dyDescent="0.2">
      <c r="A2420" s="241" t="s">
        <v>2395</v>
      </c>
      <c r="B2420" s="201" t="s">
        <v>2405</v>
      </c>
      <c r="C2420" s="200" t="s">
        <v>26</v>
      </c>
      <c r="D2420" s="200" t="s">
        <v>2406</v>
      </c>
      <c r="E2420" s="427" t="s">
        <v>2123</v>
      </c>
      <c r="F2420" s="427"/>
      <c r="G2420" s="202" t="s">
        <v>32</v>
      </c>
      <c r="H2420" s="203">
        <v>0.499</v>
      </c>
      <c r="I2420" s="189">
        <f>(M2420*$M$13)</f>
        <v>17.940000000000001</v>
      </c>
      <c r="J2420" s="219">
        <f>TRUNC(I2420*H2420,2)</f>
        <v>8.9499999999999993</v>
      </c>
      <c r="M2420">
        <v>19.5</v>
      </c>
    </row>
    <row r="2421" spans="1:13" ht="24" customHeight="1" x14ac:dyDescent="0.2">
      <c r="A2421" s="238" t="s">
        <v>2126</v>
      </c>
      <c r="B2421" s="191" t="s">
        <v>2599</v>
      </c>
      <c r="C2421" s="190" t="s">
        <v>627</v>
      </c>
      <c r="D2421" s="190" t="s">
        <v>2600</v>
      </c>
      <c r="E2421" s="426" t="s">
        <v>2119</v>
      </c>
      <c r="F2421" s="426"/>
      <c r="G2421" s="192" t="s">
        <v>331</v>
      </c>
      <c r="H2421" s="193">
        <v>1.1200000000000001</v>
      </c>
      <c r="I2421" s="189">
        <f>(M2421*$M$13)</f>
        <v>0.94760000000000011</v>
      </c>
      <c r="J2421" s="219">
        <f>TRUNC(I2421*H2421,2)</f>
        <v>1.06</v>
      </c>
      <c r="M2421">
        <v>1.03</v>
      </c>
    </row>
    <row r="2422" spans="1:13" x14ac:dyDescent="0.2">
      <c r="A2422" s="239"/>
      <c r="B2422" s="195"/>
      <c r="C2422" s="195"/>
      <c r="D2422" s="195"/>
      <c r="E2422" s="195" t="s">
        <v>3847</v>
      </c>
      <c r="F2422" s="196">
        <v>6.8</v>
      </c>
      <c r="G2422" s="195" t="s">
        <v>3848</v>
      </c>
      <c r="H2422" s="196">
        <v>0</v>
      </c>
      <c r="I2422" s="196">
        <v>6.8</v>
      </c>
      <c r="J2422" s="220"/>
      <c r="M2422">
        <v>6.8</v>
      </c>
    </row>
    <row r="2423" spans="1:13" ht="25.5" x14ac:dyDescent="0.2">
      <c r="A2423" s="239"/>
      <c r="B2423" s="195"/>
      <c r="C2423" s="195"/>
      <c r="D2423" s="195"/>
      <c r="E2423" s="195" t="s">
        <v>3849</v>
      </c>
      <c r="F2423" s="196">
        <v>0</v>
      </c>
      <c r="G2423" s="195"/>
      <c r="H2423" s="195" t="s">
        <v>3850</v>
      </c>
      <c r="I2423" s="196">
        <v>10.88</v>
      </c>
      <c r="J2423" s="220"/>
      <c r="M2423">
        <v>10.88</v>
      </c>
    </row>
    <row r="2424" spans="1:13" ht="30" customHeight="1" x14ac:dyDescent="0.2">
      <c r="A2424" s="240"/>
      <c r="B2424" s="197"/>
      <c r="C2424" s="197"/>
      <c r="D2424" s="197"/>
      <c r="E2424" s="197"/>
      <c r="F2424" s="197"/>
      <c r="G2424" s="197" t="s">
        <v>3851</v>
      </c>
      <c r="H2424" s="198">
        <v>160.94999999999999</v>
      </c>
      <c r="I2424" s="199">
        <v>1751.13</v>
      </c>
      <c r="J2424" s="220"/>
      <c r="M2424">
        <v>1751.13</v>
      </c>
    </row>
    <row r="2425" spans="1:13" ht="0.95" customHeight="1" x14ac:dyDescent="0.2">
      <c r="A2425" s="237"/>
      <c r="B2425" s="185"/>
      <c r="C2425" s="185"/>
      <c r="D2425" s="185"/>
      <c r="E2425" s="185"/>
      <c r="F2425" s="185"/>
      <c r="G2425" s="185"/>
      <c r="H2425" s="185"/>
      <c r="I2425" s="185"/>
      <c r="J2425" s="220"/>
    </row>
    <row r="2426" spans="1:13" ht="18" customHeight="1" x14ac:dyDescent="0.2">
      <c r="A2426" s="236" t="s">
        <v>4643</v>
      </c>
      <c r="B2426" s="183" t="s">
        <v>2</v>
      </c>
      <c r="C2426" s="182" t="s">
        <v>3</v>
      </c>
      <c r="D2426" s="182" t="s">
        <v>4</v>
      </c>
      <c r="E2426" s="419" t="s">
        <v>2100</v>
      </c>
      <c r="F2426" s="419"/>
      <c r="G2426" s="184" t="s">
        <v>5</v>
      </c>
      <c r="H2426" s="183" t="s">
        <v>6</v>
      </c>
      <c r="I2426" s="183" t="s">
        <v>7</v>
      </c>
      <c r="J2426" s="218" t="s">
        <v>8</v>
      </c>
      <c r="K2426" s="229">
        <f>J2428+J2429+J2430+J2431</f>
        <v>42.43</v>
      </c>
      <c r="L2426" s="229">
        <f>J2432+J2433+J2434+J2435+J2436</f>
        <v>48.26</v>
      </c>
      <c r="M2426" t="s">
        <v>7</v>
      </c>
    </row>
    <row r="2427" spans="1:13" ht="26.1" customHeight="1" x14ac:dyDescent="0.2">
      <c r="A2427" s="237" t="s">
        <v>2125</v>
      </c>
      <c r="B2427" s="186" t="s">
        <v>637</v>
      </c>
      <c r="C2427" s="185" t="s">
        <v>627</v>
      </c>
      <c r="D2427" s="185" t="s">
        <v>638</v>
      </c>
      <c r="E2427" s="425" t="s">
        <v>2116</v>
      </c>
      <c r="F2427" s="425"/>
      <c r="G2427" s="187" t="s">
        <v>169</v>
      </c>
      <c r="H2427" s="188">
        <v>1</v>
      </c>
      <c r="I2427" s="189">
        <f t="shared" ref="I2427:I2436" si="68">(M2427*$M$13)</f>
        <v>90.702800000000011</v>
      </c>
      <c r="J2427" s="231">
        <f t="shared" ref="J2427:J2436" si="69">TRUNC(I2427*H2427,2)</f>
        <v>90.7</v>
      </c>
      <c r="M2427">
        <v>98.59</v>
      </c>
    </row>
    <row r="2428" spans="1:13" ht="26.1" customHeight="1" x14ac:dyDescent="0.2">
      <c r="A2428" s="241" t="s">
        <v>2395</v>
      </c>
      <c r="B2428" s="201" t="s">
        <v>2405</v>
      </c>
      <c r="C2428" s="200" t="s">
        <v>26</v>
      </c>
      <c r="D2428" s="200" t="s">
        <v>2406</v>
      </c>
      <c r="E2428" s="427" t="s">
        <v>2123</v>
      </c>
      <c r="F2428" s="427"/>
      <c r="G2428" s="202" t="s">
        <v>32</v>
      </c>
      <c r="H2428" s="203">
        <v>0.83299999999999996</v>
      </c>
      <c r="I2428" s="189">
        <f t="shared" si="68"/>
        <v>17.940000000000001</v>
      </c>
      <c r="J2428" s="219">
        <f t="shared" si="69"/>
        <v>14.94</v>
      </c>
      <c r="M2428">
        <v>19.5</v>
      </c>
    </row>
    <row r="2429" spans="1:13" ht="26.1" customHeight="1" x14ac:dyDescent="0.2">
      <c r="A2429" s="241" t="s">
        <v>2395</v>
      </c>
      <c r="B2429" s="201" t="s">
        <v>2590</v>
      </c>
      <c r="C2429" s="200" t="s">
        <v>26</v>
      </c>
      <c r="D2429" s="200" t="s">
        <v>2591</v>
      </c>
      <c r="E2429" s="427" t="s">
        <v>2123</v>
      </c>
      <c r="F2429" s="427"/>
      <c r="G2429" s="202" t="s">
        <v>32</v>
      </c>
      <c r="H2429" s="203">
        <v>0.68600000000000005</v>
      </c>
      <c r="I2429" s="189">
        <f t="shared" si="68"/>
        <v>23.570400000000003</v>
      </c>
      <c r="J2429" s="219">
        <f t="shared" si="69"/>
        <v>16.16</v>
      </c>
      <c r="M2429">
        <v>25.62</v>
      </c>
    </row>
    <row r="2430" spans="1:13" ht="24" customHeight="1" x14ac:dyDescent="0.2">
      <c r="A2430" s="241" t="s">
        <v>2395</v>
      </c>
      <c r="B2430" s="201" t="s">
        <v>2582</v>
      </c>
      <c r="C2430" s="200" t="s">
        <v>26</v>
      </c>
      <c r="D2430" s="200" t="s">
        <v>2583</v>
      </c>
      <c r="E2430" s="427" t="s">
        <v>2123</v>
      </c>
      <c r="F2430" s="427"/>
      <c r="G2430" s="202" t="s">
        <v>32</v>
      </c>
      <c r="H2430" s="203">
        <v>0.26</v>
      </c>
      <c r="I2430" s="189">
        <f t="shared" si="68"/>
        <v>26.1188</v>
      </c>
      <c r="J2430" s="219">
        <f t="shared" si="69"/>
        <v>6.79</v>
      </c>
      <c r="M2430">
        <v>28.39</v>
      </c>
    </row>
    <row r="2431" spans="1:13" ht="24" customHeight="1" x14ac:dyDescent="0.2">
      <c r="A2431" s="241" t="s">
        <v>2395</v>
      </c>
      <c r="B2431" s="201" t="s">
        <v>2446</v>
      </c>
      <c r="C2431" s="200" t="s">
        <v>26</v>
      </c>
      <c r="D2431" s="200" t="s">
        <v>2447</v>
      </c>
      <c r="E2431" s="427" t="s">
        <v>2123</v>
      </c>
      <c r="F2431" s="427"/>
      <c r="G2431" s="202" t="s">
        <v>32</v>
      </c>
      <c r="H2431" s="203">
        <v>0.26</v>
      </c>
      <c r="I2431" s="189">
        <f t="shared" si="68"/>
        <v>17.461600000000001</v>
      </c>
      <c r="J2431" s="219">
        <f t="shared" si="69"/>
        <v>4.54</v>
      </c>
      <c r="M2431">
        <v>18.98</v>
      </c>
    </row>
    <row r="2432" spans="1:13" ht="24" customHeight="1" x14ac:dyDescent="0.2">
      <c r="A2432" s="238" t="s">
        <v>2126</v>
      </c>
      <c r="B2432" s="191" t="s">
        <v>2601</v>
      </c>
      <c r="C2432" s="190" t="s">
        <v>627</v>
      </c>
      <c r="D2432" s="190" t="s">
        <v>2602</v>
      </c>
      <c r="E2432" s="426" t="s">
        <v>2119</v>
      </c>
      <c r="F2432" s="426"/>
      <c r="G2432" s="192" t="s">
        <v>2413</v>
      </c>
      <c r="H2432" s="193">
        <v>0.05</v>
      </c>
      <c r="I2432" s="189">
        <f t="shared" si="68"/>
        <v>12.732800000000001</v>
      </c>
      <c r="J2432" s="219">
        <f t="shared" si="69"/>
        <v>0.63</v>
      </c>
      <c r="M2432">
        <v>13.84</v>
      </c>
    </row>
    <row r="2433" spans="1:13" ht="26.1" customHeight="1" x14ac:dyDescent="0.2">
      <c r="A2433" s="238" t="s">
        <v>2126</v>
      </c>
      <c r="B2433" s="191" t="s">
        <v>2603</v>
      </c>
      <c r="C2433" s="190" t="s">
        <v>627</v>
      </c>
      <c r="D2433" s="190" t="s">
        <v>2604</v>
      </c>
      <c r="E2433" s="426" t="s">
        <v>2119</v>
      </c>
      <c r="F2433" s="426"/>
      <c r="G2433" s="192" t="s">
        <v>2605</v>
      </c>
      <c r="H2433" s="193">
        <v>0.03</v>
      </c>
      <c r="I2433" s="189">
        <f t="shared" si="68"/>
        <v>136.988</v>
      </c>
      <c r="J2433" s="219">
        <f t="shared" si="69"/>
        <v>4.0999999999999996</v>
      </c>
      <c r="M2433">
        <v>148.9</v>
      </c>
    </row>
    <row r="2434" spans="1:13" ht="24" customHeight="1" x14ac:dyDescent="0.2">
      <c r="A2434" s="238" t="s">
        <v>2126</v>
      </c>
      <c r="B2434" s="191" t="s">
        <v>2606</v>
      </c>
      <c r="C2434" s="190" t="s">
        <v>627</v>
      </c>
      <c r="D2434" s="190" t="s">
        <v>2607</v>
      </c>
      <c r="E2434" s="426" t="s">
        <v>2119</v>
      </c>
      <c r="F2434" s="426"/>
      <c r="G2434" s="192" t="s">
        <v>169</v>
      </c>
      <c r="H2434" s="193">
        <v>1.05</v>
      </c>
      <c r="I2434" s="189">
        <f t="shared" si="68"/>
        <v>38.198400000000007</v>
      </c>
      <c r="J2434" s="219">
        <f t="shared" si="69"/>
        <v>40.1</v>
      </c>
      <c r="M2434">
        <v>41.52</v>
      </c>
    </row>
    <row r="2435" spans="1:13" ht="26.1" customHeight="1" x14ac:dyDescent="0.2">
      <c r="A2435" s="238" t="s">
        <v>2126</v>
      </c>
      <c r="B2435" s="191" t="s">
        <v>2608</v>
      </c>
      <c r="C2435" s="190" t="s">
        <v>627</v>
      </c>
      <c r="D2435" s="190" t="s">
        <v>2609</v>
      </c>
      <c r="E2435" s="426" t="s">
        <v>2119</v>
      </c>
      <c r="F2435" s="426"/>
      <c r="G2435" s="192" t="s">
        <v>331</v>
      </c>
      <c r="H2435" s="193">
        <v>1.05</v>
      </c>
      <c r="I2435" s="189">
        <f t="shared" si="68"/>
        <v>1.4260000000000002</v>
      </c>
      <c r="J2435" s="219">
        <f t="shared" si="69"/>
        <v>1.49</v>
      </c>
      <c r="M2435">
        <v>1.55</v>
      </c>
    </row>
    <row r="2436" spans="1:13" ht="24" customHeight="1" x14ac:dyDescent="0.2">
      <c r="A2436" s="238" t="s">
        <v>2126</v>
      </c>
      <c r="B2436" s="191" t="s">
        <v>2599</v>
      </c>
      <c r="C2436" s="190" t="s">
        <v>627</v>
      </c>
      <c r="D2436" s="190" t="s">
        <v>2600</v>
      </c>
      <c r="E2436" s="426" t="s">
        <v>2119</v>
      </c>
      <c r="F2436" s="426"/>
      <c r="G2436" s="192" t="s">
        <v>331</v>
      </c>
      <c r="H2436" s="193">
        <v>2.0499999999999998</v>
      </c>
      <c r="I2436" s="189">
        <f t="shared" si="68"/>
        <v>0.94760000000000011</v>
      </c>
      <c r="J2436" s="219">
        <f t="shared" si="69"/>
        <v>1.94</v>
      </c>
      <c r="M2436">
        <v>1.03</v>
      </c>
    </row>
    <row r="2437" spans="1:13" x14ac:dyDescent="0.2">
      <c r="A2437" s="239"/>
      <c r="B2437" s="195"/>
      <c r="C2437" s="195"/>
      <c r="D2437" s="195"/>
      <c r="E2437" s="195" t="s">
        <v>3847</v>
      </c>
      <c r="F2437" s="196">
        <v>33.770000000000003</v>
      </c>
      <c r="G2437" s="195" t="s">
        <v>3848</v>
      </c>
      <c r="H2437" s="196">
        <v>0</v>
      </c>
      <c r="I2437" s="196">
        <v>33.770000000000003</v>
      </c>
      <c r="J2437" s="220"/>
      <c r="M2437">
        <v>33.770000000000003</v>
      </c>
    </row>
    <row r="2438" spans="1:13" ht="25.5" x14ac:dyDescent="0.2">
      <c r="A2438" s="239"/>
      <c r="B2438" s="195"/>
      <c r="C2438" s="195"/>
      <c r="D2438" s="195"/>
      <c r="E2438" s="195" t="s">
        <v>3849</v>
      </c>
      <c r="F2438" s="196">
        <v>0</v>
      </c>
      <c r="G2438" s="195"/>
      <c r="H2438" s="195" t="s">
        <v>3850</v>
      </c>
      <c r="I2438" s="196">
        <v>98.59</v>
      </c>
      <c r="J2438" s="220"/>
      <c r="M2438">
        <v>98.59</v>
      </c>
    </row>
    <row r="2439" spans="1:13" ht="30" customHeight="1" x14ac:dyDescent="0.2">
      <c r="A2439" s="240"/>
      <c r="B2439" s="197"/>
      <c r="C2439" s="197"/>
      <c r="D2439" s="197"/>
      <c r="E2439" s="197"/>
      <c r="F2439" s="197"/>
      <c r="G2439" s="197" t="s">
        <v>3851</v>
      </c>
      <c r="H2439" s="198">
        <v>101.59</v>
      </c>
      <c r="I2439" s="199">
        <v>10015.75</v>
      </c>
      <c r="J2439" s="220"/>
      <c r="M2439">
        <v>10015.75</v>
      </c>
    </row>
    <row r="2440" spans="1:13" ht="0.95" customHeight="1" x14ac:dyDescent="0.2">
      <c r="A2440" s="237"/>
      <c r="B2440" s="185"/>
      <c r="C2440" s="185"/>
      <c r="D2440" s="185"/>
      <c r="E2440" s="185"/>
      <c r="F2440" s="185"/>
      <c r="G2440" s="185"/>
      <c r="H2440" s="185"/>
      <c r="I2440" s="185"/>
      <c r="J2440" s="220"/>
    </row>
    <row r="2441" spans="1:13" ht="18" customHeight="1" x14ac:dyDescent="0.2">
      <c r="A2441" s="236" t="s">
        <v>4644</v>
      </c>
      <c r="B2441" s="183" t="s">
        <v>2</v>
      </c>
      <c r="C2441" s="182" t="s">
        <v>3</v>
      </c>
      <c r="D2441" s="182" t="s">
        <v>4</v>
      </c>
      <c r="E2441" s="419" t="s">
        <v>2100</v>
      </c>
      <c r="F2441" s="419"/>
      <c r="G2441" s="184" t="s">
        <v>5</v>
      </c>
      <c r="H2441" s="183" t="s">
        <v>6</v>
      </c>
      <c r="I2441" s="183" t="s">
        <v>7</v>
      </c>
      <c r="J2441" s="218" t="s">
        <v>8</v>
      </c>
      <c r="K2441" s="229">
        <f>J2443+J2444+J2445+J2449</f>
        <v>83.18</v>
      </c>
      <c r="L2441" s="229">
        <f>J2446+J2447+J2448+J2450+J2451</f>
        <v>31.959999999999997</v>
      </c>
      <c r="M2441" t="s">
        <v>7</v>
      </c>
    </row>
    <row r="2442" spans="1:13" ht="26.1" customHeight="1" x14ac:dyDescent="0.2">
      <c r="A2442" s="237" t="s">
        <v>2125</v>
      </c>
      <c r="B2442" s="186" t="s">
        <v>3633</v>
      </c>
      <c r="C2442" s="185" t="s">
        <v>569</v>
      </c>
      <c r="D2442" s="185" t="s">
        <v>3634</v>
      </c>
      <c r="E2442" s="425" t="s">
        <v>2108</v>
      </c>
      <c r="F2442" s="425"/>
      <c r="G2442" s="187" t="s">
        <v>17</v>
      </c>
      <c r="H2442" s="188">
        <v>1</v>
      </c>
      <c r="I2442" s="189">
        <f t="shared" ref="I2442:I2451" si="70">(M2442*$M$13)</f>
        <v>115.13800000000001</v>
      </c>
      <c r="J2442" s="231">
        <f t="shared" ref="J2442:J2451" si="71">TRUNC(I2442*H2442,2)</f>
        <v>115.13</v>
      </c>
      <c r="M2442">
        <v>125.15</v>
      </c>
    </row>
    <row r="2443" spans="1:13" ht="24" customHeight="1" x14ac:dyDescent="0.2">
      <c r="A2443" s="241" t="s">
        <v>2395</v>
      </c>
      <c r="B2443" s="201" t="s">
        <v>2533</v>
      </c>
      <c r="C2443" s="200" t="s">
        <v>569</v>
      </c>
      <c r="D2443" s="200" t="s">
        <v>2534</v>
      </c>
      <c r="E2443" s="427" t="s">
        <v>2535</v>
      </c>
      <c r="F2443" s="427"/>
      <c r="G2443" s="202" t="s">
        <v>39</v>
      </c>
      <c r="H2443" s="203">
        <v>0.75</v>
      </c>
      <c r="I2443" s="189">
        <f t="shared" si="70"/>
        <v>3.3028</v>
      </c>
      <c r="J2443" s="219">
        <f t="shared" si="71"/>
        <v>2.4700000000000002</v>
      </c>
      <c r="M2443">
        <v>3.59</v>
      </c>
    </row>
    <row r="2444" spans="1:13" ht="24" customHeight="1" x14ac:dyDescent="0.2">
      <c r="A2444" s="241" t="s">
        <v>2395</v>
      </c>
      <c r="B2444" s="201" t="s">
        <v>2664</v>
      </c>
      <c r="C2444" s="200" t="s">
        <v>569</v>
      </c>
      <c r="D2444" s="200" t="s">
        <v>2665</v>
      </c>
      <c r="E2444" s="427" t="s">
        <v>2535</v>
      </c>
      <c r="F2444" s="427"/>
      <c r="G2444" s="202" t="s">
        <v>39</v>
      </c>
      <c r="H2444" s="203">
        <v>1</v>
      </c>
      <c r="I2444" s="189">
        <f t="shared" si="70"/>
        <v>3.3028</v>
      </c>
      <c r="J2444" s="219">
        <f t="shared" si="71"/>
        <v>3.3</v>
      </c>
      <c r="M2444">
        <v>3.59</v>
      </c>
    </row>
    <row r="2445" spans="1:13" ht="24" customHeight="1" x14ac:dyDescent="0.2">
      <c r="A2445" s="238" t="s">
        <v>2126</v>
      </c>
      <c r="B2445" s="191" t="s">
        <v>2536</v>
      </c>
      <c r="C2445" s="190" t="s">
        <v>569</v>
      </c>
      <c r="D2445" s="190" t="s">
        <v>2537</v>
      </c>
      <c r="E2445" s="426">
        <v>0</v>
      </c>
      <c r="F2445" s="426"/>
      <c r="G2445" s="192" t="s">
        <v>39</v>
      </c>
      <c r="H2445" s="193">
        <v>0.75</v>
      </c>
      <c r="I2445" s="189">
        <f t="shared" si="70"/>
        <v>11.542596000000001</v>
      </c>
      <c r="J2445" s="219">
        <f t="shared" si="71"/>
        <v>8.65</v>
      </c>
      <c r="M2445">
        <v>12.5463</v>
      </c>
    </row>
    <row r="2446" spans="1:13" ht="24" customHeight="1" x14ac:dyDescent="0.2">
      <c r="A2446" s="238" t="s">
        <v>2126</v>
      </c>
      <c r="B2446" s="191" t="s">
        <v>3754</v>
      </c>
      <c r="C2446" s="190" t="s">
        <v>569</v>
      </c>
      <c r="D2446" s="190" t="s">
        <v>3755</v>
      </c>
      <c r="E2446" s="426" t="s">
        <v>2119</v>
      </c>
      <c r="F2446" s="426"/>
      <c r="G2446" s="192" t="s">
        <v>2555</v>
      </c>
      <c r="H2446" s="193">
        <v>2.5000000000000001E-2</v>
      </c>
      <c r="I2446" s="189">
        <f t="shared" si="70"/>
        <v>18.0044</v>
      </c>
      <c r="J2446" s="219">
        <f t="shared" si="71"/>
        <v>0.45</v>
      </c>
      <c r="M2446">
        <v>19.57</v>
      </c>
    </row>
    <row r="2447" spans="1:13" ht="24" customHeight="1" x14ac:dyDescent="0.2">
      <c r="A2447" s="238" t="s">
        <v>2126</v>
      </c>
      <c r="B2447" s="191" t="s">
        <v>3751</v>
      </c>
      <c r="C2447" s="190" t="s">
        <v>569</v>
      </c>
      <c r="D2447" s="190" t="s">
        <v>3752</v>
      </c>
      <c r="E2447" s="426" t="s">
        <v>2119</v>
      </c>
      <c r="F2447" s="426"/>
      <c r="G2447" s="192" t="s">
        <v>3753</v>
      </c>
      <c r="H2447" s="193">
        <v>2.5000000000000001E-2</v>
      </c>
      <c r="I2447" s="189">
        <f t="shared" si="70"/>
        <v>385.98600000000005</v>
      </c>
      <c r="J2447" s="219">
        <f t="shared" si="71"/>
        <v>9.64</v>
      </c>
      <c r="M2447">
        <v>419.55</v>
      </c>
    </row>
    <row r="2448" spans="1:13" ht="24" customHeight="1" x14ac:dyDescent="0.2">
      <c r="A2448" s="238" t="s">
        <v>2126</v>
      </c>
      <c r="B2448" s="191" t="s">
        <v>3756</v>
      </c>
      <c r="C2448" s="190" t="s">
        <v>569</v>
      </c>
      <c r="D2448" s="190" t="s">
        <v>3757</v>
      </c>
      <c r="E2448" s="426" t="s">
        <v>2119</v>
      </c>
      <c r="F2448" s="426"/>
      <c r="G2448" s="192" t="s">
        <v>3758</v>
      </c>
      <c r="H2448" s="193">
        <v>1.2500000000000001E-2</v>
      </c>
      <c r="I2448" s="189">
        <f t="shared" si="70"/>
        <v>433.08080000000001</v>
      </c>
      <c r="J2448" s="219">
        <f t="shared" si="71"/>
        <v>5.41</v>
      </c>
      <c r="M2448">
        <v>470.74</v>
      </c>
    </row>
    <row r="2449" spans="1:13" ht="24" customHeight="1" x14ac:dyDescent="0.2">
      <c r="A2449" s="238" t="s">
        <v>2126</v>
      </c>
      <c r="B2449" s="191" t="s">
        <v>2666</v>
      </c>
      <c r="C2449" s="190" t="s">
        <v>569</v>
      </c>
      <c r="D2449" s="190" t="s">
        <v>2667</v>
      </c>
      <c r="E2449" s="426">
        <v>0</v>
      </c>
      <c r="F2449" s="426"/>
      <c r="G2449" s="192" t="s">
        <v>39</v>
      </c>
      <c r="H2449" s="193">
        <v>1</v>
      </c>
      <c r="I2449" s="189">
        <f t="shared" si="70"/>
        <v>68.767883999999995</v>
      </c>
      <c r="J2449" s="219">
        <f t="shared" si="71"/>
        <v>68.760000000000005</v>
      </c>
      <c r="M2449">
        <v>74.747699999999995</v>
      </c>
    </row>
    <row r="2450" spans="1:13" ht="24" customHeight="1" x14ac:dyDescent="0.2">
      <c r="A2450" s="238" t="s">
        <v>2126</v>
      </c>
      <c r="B2450" s="191" t="s">
        <v>3749</v>
      </c>
      <c r="C2450" s="190" t="s">
        <v>569</v>
      </c>
      <c r="D2450" s="190" t="s">
        <v>3750</v>
      </c>
      <c r="E2450" s="426" t="s">
        <v>2119</v>
      </c>
      <c r="F2450" s="426"/>
      <c r="G2450" s="192" t="s">
        <v>2552</v>
      </c>
      <c r="H2450" s="193">
        <v>0.05</v>
      </c>
      <c r="I2450" s="189">
        <f t="shared" si="70"/>
        <v>253.00919999999999</v>
      </c>
      <c r="J2450" s="219">
        <f t="shared" si="71"/>
        <v>12.65</v>
      </c>
      <c r="M2450">
        <v>275.01</v>
      </c>
    </row>
    <row r="2451" spans="1:13" ht="24" customHeight="1" x14ac:dyDescent="0.2">
      <c r="A2451" s="238" t="s">
        <v>2126</v>
      </c>
      <c r="B2451" s="191" t="s">
        <v>3759</v>
      </c>
      <c r="C2451" s="190" t="s">
        <v>26</v>
      </c>
      <c r="D2451" s="190" t="s">
        <v>3760</v>
      </c>
      <c r="E2451" s="426" t="s">
        <v>2119</v>
      </c>
      <c r="F2451" s="426"/>
      <c r="G2451" s="192" t="s">
        <v>2576</v>
      </c>
      <c r="H2451" s="193">
        <v>0.18</v>
      </c>
      <c r="I2451" s="189">
        <f t="shared" si="70"/>
        <v>21.206000000000003</v>
      </c>
      <c r="J2451" s="219">
        <f t="shared" si="71"/>
        <v>3.81</v>
      </c>
      <c r="M2451">
        <v>23.05</v>
      </c>
    </row>
    <row r="2452" spans="1:13" x14ac:dyDescent="0.2">
      <c r="A2452" s="239"/>
      <c r="B2452" s="195"/>
      <c r="C2452" s="195"/>
      <c r="D2452" s="195"/>
      <c r="E2452" s="195" t="s">
        <v>3847</v>
      </c>
      <c r="F2452" s="196">
        <v>0</v>
      </c>
      <c r="G2452" s="195" t="s">
        <v>3848</v>
      </c>
      <c r="H2452" s="196">
        <v>0</v>
      </c>
      <c r="I2452" s="196">
        <v>0</v>
      </c>
      <c r="J2452" s="220"/>
      <c r="M2452">
        <v>0</v>
      </c>
    </row>
    <row r="2453" spans="1:13" ht="25.5" x14ac:dyDescent="0.2">
      <c r="A2453" s="239"/>
      <c r="B2453" s="195"/>
      <c r="C2453" s="195"/>
      <c r="D2453" s="195"/>
      <c r="E2453" s="195" t="s">
        <v>3849</v>
      </c>
      <c r="F2453" s="196">
        <v>0</v>
      </c>
      <c r="G2453" s="195"/>
      <c r="H2453" s="195" t="s">
        <v>3850</v>
      </c>
      <c r="I2453" s="196">
        <v>125.15</v>
      </c>
      <c r="J2453" s="220"/>
      <c r="M2453">
        <v>125.15</v>
      </c>
    </row>
    <row r="2454" spans="1:13" ht="30" customHeight="1" x14ac:dyDescent="0.2">
      <c r="A2454" s="240"/>
      <c r="B2454" s="197"/>
      <c r="C2454" s="197"/>
      <c r="D2454" s="197"/>
      <c r="E2454" s="197"/>
      <c r="F2454" s="197"/>
      <c r="G2454" s="197" t="s">
        <v>3851</v>
      </c>
      <c r="H2454" s="198">
        <v>160.94999999999999</v>
      </c>
      <c r="I2454" s="199">
        <v>20142.89</v>
      </c>
      <c r="J2454" s="220"/>
      <c r="M2454">
        <v>20142.89</v>
      </c>
    </row>
    <row r="2455" spans="1:13" ht="0.95" customHeight="1" x14ac:dyDescent="0.2">
      <c r="A2455" s="237"/>
      <c r="B2455" s="185"/>
      <c r="C2455" s="185"/>
      <c r="D2455" s="185"/>
      <c r="E2455" s="185"/>
      <c r="F2455" s="185"/>
      <c r="G2455" s="185"/>
      <c r="H2455" s="185"/>
      <c r="I2455" s="185"/>
      <c r="J2455" s="220"/>
    </row>
    <row r="2456" spans="1:13" ht="24" customHeight="1" x14ac:dyDescent="0.2">
      <c r="A2456" s="243" t="s">
        <v>639</v>
      </c>
      <c r="B2456" s="28"/>
      <c r="C2456" s="28"/>
      <c r="D2456" s="27" t="s">
        <v>640</v>
      </c>
      <c r="E2456" s="28"/>
      <c r="F2456" s="429"/>
      <c r="G2456" s="429"/>
      <c r="H2456" s="28"/>
      <c r="I2456" s="28"/>
      <c r="J2456" s="211"/>
    </row>
    <row r="2457" spans="1:13" ht="18" customHeight="1" x14ac:dyDescent="0.2">
      <c r="A2457" s="236" t="s">
        <v>641</v>
      </c>
      <c r="B2457" s="183" t="s">
        <v>2</v>
      </c>
      <c r="C2457" s="182" t="s">
        <v>3</v>
      </c>
      <c r="D2457" s="182" t="s">
        <v>4</v>
      </c>
      <c r="E2457" s="419" t="s">
        <v>2100</v>
      </c>
      <c r="F2457" s="419"/>
      <c r="G2457" s="184" t="s">
        <v>5</v>
      </c>
      <c r="H2457" s="183" t="s">
        <v>6</v>
      </c>
      <c r="I2457" s="183" t="s">
        <v>7</v>
      </c>
      <c r="J2457" s="218" t="s">
        <v>8</v>
      </c>
      <c r="K2457" s="229">
        <f>J2459+J2460+J2466+J2464+J2462</f>
        <v>13.94</v>
      </c>
      <c r="L2457" s="229">
        <f>J2461+J2463+J2465</f>
        <v>0.32</v>
      </c>
      <c r="M2457" t="s">
        <v>7</v>
      </c>
    </row>
    <row r="2458" spans="1:13" ht="26.1" customHeight="1" x14ac:dyDescent="0.2">
      <c r="A2458" s="237" t="s">
        <v>2125</v>
      </c>
      <c r="B2458" s="186" t="s">
        <v>642</v>
      </c>
      <c r="C2458" s="185" t="s">
        <v>569</v>
      </c>
      <c r="D2458" s="185" t="s">
        <v>643</v>
      </c>
      <c r="E2458" s="425" t="s">
        <v>2108</v>
      </c>
      <c r="F2458" s="425"/>
      <c r="G2458" s="187" t="s">
        <v>17</v>
      </c>
      <c r="H2458" s="188">
        <v>1</v>
      </c>
      <c r="I2458" s="189">
        <f t="shared" ref="I2458:I2466" si="72">(M2458*$M$13)</f>
        <v>14.250800000000002</v>
      </c>
      <c r="J2458" s="231">
        <f t="shared" ref="J2458:J2466" si="73">TRUNC(I2458*H2458,2)</f>
        <v>14.25</v>
      </c>
      <c r="M2458">
        <v>15.49</v>
      </c>
    </row>
    <row r="2459" spans="1:13" ht="24" customHeight="1" x14ac:dyDescent="0.2">
      <c r="A2459" s="241" t="s">
        <v>2395</v>
      </c>
      <c r="B2459" s="201" t="s">
        <v>2610</v>
      </c>
      <c r="C2459" s="200" t="s">
        <v>569</v>
      </c>
      <c r="D2459" s="200" t="s">
        <v>2611</v>
      </c>
      <c r="E2459" s="427" t="s">
        <v>2535</v>
      </c>
      <c r="F2459" s="427"/>
      <c r="G2459" s="202" t="s">
        <v>39</v>
      </c>
      <c r="H2459" s="203">
        <v>0.376</v>
      </c>
      <c r="I2459" s="189">
        <f t="shared" si="72"/>
        <v>3.3948</v>
      </c>
      <c r="J2459" s="219">
        <f t="shared" si="73"/>
        <v>1.27</v>
      </c>
      <c r="M2459">
        <v>3.69</v>
      </c>
    </row>
    <row r="2460" spans="1:13" ht="24" customHeight="1" x14ac:dyDescent="0.2">
      <c r="A2460" s="241" t="s">
        <v>2395</v>
      </c>
      <c r="B2460" s="201" t="s">
        <v>2538</v>
      </c>
      <c r="C2460" s="200" t="s">
        <v>569</v>
      </c>
      <c r="D2460" s="200" t="s">
        <v>2539</v>
      </c>
      <c r="E2460" s="427" t="s">
        <v>2535</v>
      </c>
      <c r="F2460" s="427"/>
      <c r="G2460" s="202" t="s">
        <v>39</v>
      </c>
      <c r="H2460" s="203">
        <v>0.376</v>
      </c>
      <c r="I2460" s="189">
        <f t="shared" si="72"/>
        <v>3.2752000000000003</v>
      </c>
      <c r="J2460" s="219">
        <f t="shared" si="73"/>
        <v>1.23</v>
      </c>
      <c r="M2460">
        <v>3.56</v>
      </c>
    </row>
    <row r="2461" spans="1:13" ht="24" customHeight="1" x14ac:dyDescent="0.2">
      <c r="A2461" s="238" t="s">
        <v>2126</v>
      </c>
      <c r="B2461" s="191" t="s">
        <v>2612</v>
      </c>
      <c r="C2461" s="190" t="s">
        <v>569</v>
      </c>
      <c r="D2461" s="190" t="s">
        <v>2613</v>
      </c>
      <c r="E2461" s="426">
        <v>0</v>
      </c>
      <c r="F2461" s="426"/>
      <c r="G2461" s="192" t="s">
        <v>54</v>
      </c>
      <c r="H2461" s="193">
        <v>0.01</v>
      </c>
      <c r="I2461" s="189">
        <f t="shared" si="72"/>
        <v>14.250800000000002</v>
      </c>
      <c r="J2461" s="219">
        <f t="shared" si="73"/>
        <v>0.14000000000000001</v>
      </c>
      <c r="M2461">
        <v>15.49</v>
      </c>
    </row>
    <row r="2462" spans="1:13" ht="26.1" customHeight="1" x14ac:dyDescent="0.2">
      <c r="A2462" s="238" t="s">
        <v>2126</v>
      </c>
      <c r="B2462" s="191" t="s">
        <v>2540</v>
      </c>
      <c r="C2462" s="190" t="s">
        <v>569</v>
      </c>
      <c r="D2462" s="190" t="s">
        <v>2541</v>
      </c>
      <c r="E2462" s="426">
        <v>0</v>
      </c>
      <c r="F2462" s="426"/>
      <c r="G2462" s="192" t="s">
        <v>39</v>
      </c>
      <c r="H2462" s="193">
        <v>0.36299999999999999</v>
      </c>
      <c r="I2462" s="189">
        <f t="shared" si="72"/>
        <v>1.7020000000000002</v>
      </c>
      <c r="J2462" s="219">
        <f t="shared" si="73"/>
        <v>0.61</v>
      </c>
      <c r="M2462">
        <v>1.85</v>
      </c>
    </row>
    <row r="2463" spans="1:13" ht="24" customHeight="1" x14ac:dyDescent="0.2">
      <c r="A2463" s="238" t="s">
        <v>2126</v>
      </c>
      <c r="B2463" s="191" t="s">
        <v>2614</v>
      </c>
      <c r="C2463" s="190" t="s">
        <v>569</v>
      </c>
      <c r="D2463" s="190" t="s">
        <v>2615</v>
      </c>
      <c r="E2463" s="426">
        <v>0</v>
      </c>
      <c r="F2463" s="426"/>
      <c r="G2463" s="192" t="s">
        <v>132</v>
      </c>
      <c r="H2463" s="193">
        <v>0.02</v>
      </c>
      <c r="I2463" s="189">
        <f t="shared" si="72"/>
        <v>6.5872000000000002</v>
      </c>
      <c r="J2463" s="219">
        <f t="shared" si="73"/>
        <v>0.13</v>
      </c>
      <c r="M2463">
        <v>7.16</v>
      </c>
    </row>
    <row r="2464" spans="1:13" ht="24" customHeight="1" x14ac:dyDescent="0.2">
      <c r="A2464" s="238" t="s">
        <v>2126</v>
      </c>
      <c r="B2464" s="191" t="s">
        <v>2546</v>
      </c>
      <c r="C2464" s="190" t="s">
        <v>26</v>
      </c>
      <c r="D2464" s="190" t="s">
        <v>2547</v>
      </c>
      <c r="E2464" s="426" t="s">
        <v>2129</v>
      </c>
      <c r="F2464" s="426"/>
      <c r="G2464" s="192" t="s">
        <v>32</v>
      </c>
      <c r="H2464" s="193">
        <v>0.376</v>
      </c>
      <c r="I2464" s="189">
        <f t="shared" si="72"/>
        <v>17.029200000000003</v>
      </c>
      <c r="J2464" s="219">
        <f t="shared" si="73"/>
        <v>6.4</v>
      </c>
      <c r="M2464">
        <v>18.510000000000002</v>
      </c>
    </row>
    <row r="2465" spans="1:13" ht="24" customHeight="1" x14ac:dyDescent="0.2">
      <c r="A2465" s="238" t="s">
        <v>2126</v>
      </c>
      <c r="B2465" s="191" t="s">
        <v>2616</v>
      </c>
      <c r="C2465" s="190" t="s">
        <v>26</v>
      </c>
      <c r="D2465" s="190" t="s">
        <v>2617</v>
      </c>
      <c r="E2465" s="426" t="s">
        <v>2119</v>
      </c>
      <c r="F2465" s="426"/>
      <c r="G2465" s="192" t="s">
        <v>331</v>
      </c>
      <c r="H2465" s="193">
        <v>0.01</v>
      </c>
      <c r="I2465" s="189">
        <f t="shared" si="72"/>
        <v>5.3360000000000003</v>
      </c>
      <c r="J2465" s="219">
        <f t="shared" si="73"/>
        <v>0.05</v>
      </c>
      <c r="M2465">
        <v>5.8</v>
      </c>
    </row>
    <row r="2466" spans="1:13" ht="24" customHeight="1" x14ac:dyDescent="0.2">
      <c r="A2466" s="238" t="s">
        <v>2126</v>
      </c>
      <c r="B2466" s="191" t="s">
        <v>2618</v>
      </c>
      <c r="C2466" s="190" t="s">
        <v>26</v>
      </c>
      <c r="D2466" s="190" t="s">
        <v>2619</v>
      </c>
      <c r="E2466" s="426" t="s">
        <v>2129</v>
      </c>
      <c r="F2466" s="426"/>
      <c r="G2466" s="192" t="s">
        <v>32</v>
      </c>
      <c r="H2466" s="193">
        <v>0.376</v>
      </c>
      <c r="I2466" s="189">
        <f t="shared" si="72"/>
        <v>11.803600000000001</v>
      </c>
      <c r="J2466" s="219">
        <f t="shared" si="73"/>
        <v>4.43</v>
      </c>
      <c r="M2466">
        <v>12.83</v>
      </c>
    </row>
    <row r="2467" spans="1:13" x14ac:dyDescent="0.2">
      <c r="A2467" s="239"/>
      <c r="B2467" s="195"/>
      <c r="C2467" s="195"/>
      <c r="D2467" s="195"/>
      <c r="E2467" s="195" t="s">
        <v>3847</v>
      </c>
      <c r="F2467" s="196">
        <v>11.77</v>
      </c>
      <c r="G2467" s="195" t="s">
        <v>3848</v>
      </c>
      <c r="H2467" s="196">
        <v>0</v>
      </c>
      <c r="I2467" s="196">
        <v>11.77</v>
      </c>
      <c r="J2467" s="220"/>
      <c r="M2467">
        <v>11.77</v>
      </c>
    </row>
    <row r="2468" spans="1:13" ht="25.5" x14ac:dyDescent="0.2">
      <c r="A2468" s="239"/>
      <c r="B2468" s="195"/>
      <c r="C2468" s="195"/>
      <c r="D2468" s="195"/>
      <c r="E2468" s="195" t="s">
        <v>3849</v>
      </c>
      <c r="F2468" s="196">
        <v>0</v>
      </c>
      <c r="G2468" s="195"/>
      <c r="H2468" s="195" t="s">
        <v>3850</v>
      </c>
      <c r="I2468" s="196">
        <v>15.49</v>
      </c>
      <c r="J2468" s="220"/>
      <c r="M2468">
        <v>15.49</v>
      </c>
    </row>
    <row r="2469" spans="1:13" ht="30" customHeight="1" x14ac:dyDescent="0.2">
      <c r="A2469" s="240"/>
      <c r="B2469" s="197"/>
      <c r="C2469" s="197"/>
      <c r="D2469" s="197"/>
      <c r="E2469" s="197"/>
      <c r="F2469" s="197"/>
      <c r="G2469" s="197" t="s">
        <v>3851</v>
      </c>
      <c r="H2469" s="198">
        <v>896.93</v>
      </c>
      <c r="I2469" s="199">
        <v>13893.44</v>
      </c>
      <c r="J2469" s="220"/>
      <c r="M2469">
        <v>13893.44</v>
      </c>
    </row>
    <row r="2470" spans="1:13" ht="0.95" customHeight="1" x14ac:dyDescent="0.2">
      <c r="A2470" s="237"/>
      <c r="B2470" s="185"/>
      <c r="C2470" s="185"/>
      <c r="D2470" s="185"/>
      <c r="E2470" s="185"/>
      <c r="F2470" s="185"/>
      <c r="G2470" s="185"/>
      <c r="H2470" s="185"/>
      <c r="I2470" s="185"/>
      <c r="J2470" s="220"/>
    </row>
    <row r="2471" spans="1:13" ht="18" customHeight="1" x14ac:dyDescent="0.2">
      <c r="A2471" s="236" t="s">
        <v>644</v>
      </c>
      <c r="B2471" s="183" t="s">
        <v>2</v>
      </c>
      <c r="C2471" s="182" t="s">
        <v>3</v>
      </c>
      <c r="D2471" s="182" t="s">
        <v>4</v>
      </c>
      <c r="E2471" s="419" t="s">
        <v>2100</v>
      </c>
      <c r="F2471" s="419"/>
      <c r="G2471" s="184" t="s">
        <v>5</v>
      </c>
      <c r="H2471" s="183" t="s">
        <v>6</v>
      </c>
      <c r="I2471" s="183" t="s">
        <v>7</v>
      </c>
      <c r="J2471" s="218" t="s">
        <v>8</v>
      </c>
      <c r="K2471" s="229">
        <v>0</v>
      </c>
      <c r="L2471" s="229">
        <f>J2473</f>
        <v>26.65</v>
      </c>
      <c r="M2471" t="s">
        <v>7</v>
      </c>
    </row>
    <row r="2472" spans="1:13" ht="26.1" customHeight="1" x14ac:dyDescent="0.2">
      <c r="A2472" s="237" t="s">
        <v>2125</v>
      </c>
      <c r="B2472" s="186" t="s">
        <v>645</v>
      </c>
      <c r="C2472" s="185" t="s">
        <v>167</v>
      </c>
      <c r="D2472" s="185" t="s">
        <v>646</v>
      </c>
      <c r="E2472" s="425" t="s">
        <v>2106</v>
      </c>
      <c r="F2472" s="425"/>
      <c r="G2472" s="187" t="s">
        <v>180</v>
      </c>
      <c r="H2472" s="188">
        <v>1</v>
      </c>
      <c r="I2472" s="189">
        <f>(M2472*$M$13)</f>
        <v>26.6524</v>
      </c>
      <c r="J2472" s="231">
        <f>TRUNC(I2472*H2472,2)</f>
        <v>26.65</v>
      </c>
      <c r="M2472">
        <v>28.97</v>
      </c>
    </row>
    <row r="2473" spans="1:13" ht="26.1" customHeight="1" x14ac:dyDescent="0.2">
      <c r="A2473" s="241" t="s">
        <v>2395</v>
      </c>
      <c r="B2473" s="201" t="s">
        <v>2620</v>
      </c>
      <c r="C2473" s="200" t="s">
        <v>627</v>
      </c>
      <c r="D2473" s="200" t="s">
        <v>2621</v>
      </c>
      <c r="E2473" s="427" t="s">
        <v>2622</v>
      </c>
      <c r="F2473" s="427"/>
      <c r="G2473" s="202" t="s">
        <v>17</v>
      </c>
      <c r="H2473" s="203">
        <v>1</v>
      </c>
      <c r="I2473" s="189">
        <f>(M2473*$M$13)</f>
        <v>26.6524</v>
      </c>
      <c r="J2473" s="219">
        <f>TRUNC(I2473*H2473,2)</f>
        <v>26.65</v>
      </c>
      <c r="M2473">
        <v>28.97</v>
      </c>
    </row>
    <row r="2474" spans="1:13" x14ac:dyDescent="0.2">
      <c r="A2474" s="239"/>
      <c r="B2474" s="195"/>
      <c r="C2474" s="195"/>
      <c r="D2474" s="195"/>
      <c r="E2474" s="195" t="s">
        <v>3847</v>
      </c>
      <c r="F2474" s="196">
        <v>0.38</v>
      </c>
      <c r="G2474" s="195" t="s">
        <v>3848</v>
      </c>
      <c r="H2474" s="196">
        <v>0</v>
      </c>
      <c r="I2474" s="196">
        <v>0.38</v>
      </c>
      <c r="J2474" s="220"/>
      <c r="M2474">
        <v>0.38</v>
      </c>
    </row>
    <row r="2475" spans="1:13" ht="25.5" x14ac:dyDescent="0.2">
      <c r="A2475" s="239"/>
      <c r="B2475" s="195"/>
      <c r="C2475" s="195"/>
      <c r="D2475" s="195"/>
      <c r="E2475" s="195" t="s">
        <v>3849</v>
      </c>
      <c r="F2475" s="196">
        <v>0</v>
      </c>
      <c r="G2475" s="195"/>
      <c r="H2475" s="195" t="s">
        <v>3850</v>
      </c>
      <c r="I2475" s="196">
        <v>28.97</v>
      </c>
      <c r="J2475" s="220"/>
      <c r="M2475">
        <v>28.97</v>
      </c>
    </row>
    <row r="2476" spans="1:13" ht="30" customHeight="1" x14ac:dyDescent="0.2">
      <c r="A2476" s="240"/>
      <c r="B2476" s="197"/>
      <c r="C2476" s="197"/>
      <c r="D2476" s="197"/>
      <c r="E2476" s="197"/>
      <c r="F2476" s="197"/>
      <c r="G2476" s="197" t="s">
        <v>3851</v>
      </c>
      <c r="H2476" s="198">
        <v>896.93</v>
      </c>
      <c r="I2476" s="199">
        <v>25984.06</v>
      </c>
      <c r="J2476" s="220"/>
      <c r="M2476">
        <v>25984.06</v>
      </c>
    </row>
    <row r="2477" spans="1:13" ht="0.95" customHeight="1" x14ac:dyDescent="0.2">
      <c r="A2477" s="237"/>
      <c r="B2477" s="185"/>
      <c r="C2477" s="185"/>
      <c r="D2477" s="185"/>
      <c r="E2477" s="185"/>
      <c r="F2477" s="185"/>
      <c r="G2477" s="185"/>
      <c r="H2477" s="185"/>
      <c r="I2477" s="185"/>
      <c r="J2477" s="220"/>
    </row>
    <row r="2478" spans="1:13" ht="18" customHeight="1" x14ac:dyDescent="0.2">
      <c r="A2478" s="236" t="s">
        <v>647</v>
      </c>
      <c r="B2478" s="183" t="s">
        <v>2</v>
      </c>
      <c r="C2478" s="182" t="s">
        <v>3</v>
      </c>
      <c r="D2478" s="182" t="s">
        <v>4</v>
      </c>
      <c r="E2478" s="419" t="s">
        <v>2100</v>
      </c>
      <c r="F2478" s="419"/>
      <c r="G2478" s="184" t="s">
        <v>5</v>
      </c>
      <c r="H2478" s="183" t="s">
        <v>6</v>
      </c>
      <c r="I2478" s="183" t="s">
        <v>7</v>
      </c>
      <c r="J2478" s="218" t="s">
        <v>8</v>
      </c>
      <c r="K2478" s="229">
        <v>0</v>
      </c>
      <c r="L2478" s="229">
        <f>J2480+J2481+J2482</f>
        <v>153.5</v>
      </c>
      <c r="M2478" t="s">
        <v>7</v>
      </c>
    </row>
    <row r="2479" spans="1:13" ht="26.1" customHeight="1" x14ac:dyDescent="0.2">
      <c r="A2479" s="237" t="s">
        <v>2125</v>
      </c>
      <c r="B2479" s="186" t="s">
        <v>648</v>
      </c>
      <c r="C2479" s="185" t="s">
        <v>167</v>
      </c>
      <c r="D2479" s="185" t="s">
        <v>649</v>
      </c>
      <c r="E2479" s="425" t="s">
        <v>2111</v>
      </c>
      <c r="F2479" s="425"/>
      <c r="G2479" s="187" t="s">
        <v>180</v>
      </c>
      <c r="H2479" s="188">
        <v>1</v>
      </c>
      <c r="I2479" s="189">
        <f>(M2479*$M$13)</f>
        <v>153.51120000000003</v>
      </c>
      <c r="J2479" s="231">
        <f>TRUNC(I2479*H2479,2)</f>
        <v>153.51</v>
      </c>
      <c r="M2479">
        <v>166.86</v>
      </c>
    </row>
    <row r="2480" spans="1:13" ht="24" customHeight="1" x14ac:dyDescent="0.2">
      <c r="A2480" s="241" t="s">
        <v>2395</v>
      </c>
      <c r="B2480" s="201" t="s">
        <v>2623</v>
      </c>
      <c r="C2480" s="200" t="s">
        <v>167</v>
      </c>
      <c r="D2480" s="200" t="s">
        <v>2624</v>
      </c>
      <c r="E2480" s="427" t="s">
        <v>2111</v>
      </c>
      <c r="F2480" s="427"/>
      <c r="G2480" s="202" t="s">
        <v>180</v>
      </c>
      <c r="H2480" s="203">
        <v>1</v>
      </c>
      <c r="I2480" s="189">
        <f>(M2480*$M$13)</f>
        <v>24.444400000000002</v>
      </c>
      <c r="J2480" s="219">
        <f>TRUNC(I2480*H2480,2)</f>
        <v>24.44</v>
      </c>
      <c r="M2480">
        <v>26.57</v>
      </c>
    </row>
    <row r="2481" spans="1:13" ht="26.1" customHeight="1" x14ac:dyDescent="0.2">
      <c r="A2481" s="241" t="s">
        <v>2395</v>
      </c>
      <c r="B2481" s="201" t="s">
        <v>2625</v>
      </c>
      <c r="C2481" s="200" t="s">
        <v>15</v>
      </c>
      <c r="D2481" s="200" t="s">
        <v>2626</v>
      </c>
      <c r="E2481" s="427">
        <v>22</v>
      </c>
      <c r="F2481" s="427"/>
      <c r="G2481" s="202" t="s">
        <v>17</v>
      </c>
      <c r="H2481" s="203">
        <v>1</v>
      </c>
      <c r="I2481" s="189">
        <f>(M2481*$M$13)</f>
        <v>102.4144</v>
      </c>
      <c r="J2481" s="219">
        <f>TRUNC(I2481*H2481,2)</f>
        <v>102.41</v>
      </c>
      <c r="M2481">
        <v>111.32</v>
      </c>
    </row>
    <row r="2482" spans="1:13" ht="26.1" customHeight="1" x14ac:dyDescent="0.2">
      <c r="A2482" s="241" t="s">
        <v>2395</v>
      </c>
      <c r="B2482" s="201" t="s">
        <v>645</v>
      </c>
      <c r="C2482" s="200" t="s">
        <v>167</v>
      </c>
      <c r="D2482" s="200" t="s">
        <v>646</v>
      </c>
      <c r="E2482" s="427" t="s">
        <v>2106</v>
      </c>
      <c r="F2482" s="427"/>
      <c r="G2482" s="202" t="s">
        <v>180</v>
      </c>
      <c r="H2482" s="203">
        <v>1</v>
      </c>
      <c r="I2482" s="189">
        <f>(M2482*$M$13)</f>
        <v>26.6524</v>
      </c>
      <c r="J2482" s="219">
        <f>TRUNC(I2482*H2482,2)</f>
        <v>26.65</v>
      </c>
      <c r="M2482">
        <v>28.97</v>
      </c>
    </row>
    <row r="2483" spans="1:13" x14ac:dyDescent="0.2">
      <c r="A2483" s="239"/>
      <c r="B2483" s="195"/>
      <c r="C2483" s="195"/>
      <c r="D2483" s="195"/>
      <c r="E2483" s="195" t="s">
        <v>3847</v>
      </c>
      <c r="F2483" s="196">
        <v>36.090000000000003</v>
      </c>
      <c r="G2483" s="195" t="s">
        <v>3848</v>
      </c>
      <c r="H2483" s="196">
        <v>0</v>
      </c>
      <c r="I2483" s="196">
        <v>36.090000000000003</v>
      </c>
      <c r="J2483" s="220"/>
      <c r="M2483">
        <v>36.090000000000003</v>
      </c>
    </row>
    <row r="2484" spans="1:13" ht="25.5" x14ac:dyDescent="0.2">
      <c r="A2484" s="239"/>
      <c r="B2484" s="195"/>
      <c r="C2484" s="195"/>
      <c r="D2484" s="195"/>
      <c r="E2484" s="195" t="s">
        <v>3849</v>
      </c>
      <c r="F2484" s="196">
        <v>0</v>
      </c>
      <c r="G2484" s="195"/>
      <c r="H2484" s="195" t="s">
        <v>3850</v>
      </c>
      <c r="I2484" s="196">
        <v>166.86</v>
      </c>
      <c r="J2484" s="220"/>
      <c r="M2484">
        <v>166.86</v>
      </c>
    </row>
    <row r="2485" spans="1:13" ht="30" customHeight="1" x14ac:dyDescent="0.2">
      <c r="A2485" s="240"/>
      <c r="B2485" s="197"/>
      <c r="C2485" s="197"/>
      <c r="D2485" s="197"/>
      <c r="E2485" s="197"/>
      <c r="F2485" s="197"/>
      <c r="G2485" s="197" t="s">
        <v>3851</v>
      </c>
      <c r="H2485" s="198">
        <v>179.39</v>
      </c>
      <c r="I2485" s="199">
        <v>29933.01</v>
      </c>
      <c r="J2485" s="220"/>
      <c r="M2485">
        <v>29933.01</v>
      </c>
    </row>
    <row r="2486" spans="1:13" ht="0.95" customHeight="1" x14ac:dyDescent="0.2">
      <c r="A2486" s="237"/>
      <c r="B2486" s="185"/>
      <c r="C2486" s="185"/>
      <c r="D2486" s="185"/>
      <c r="E2486" s="185"/>
      <c r="F2486" s="185"/>
      <c r="G2486" s="185"/>
      <c r="H2486" s="185"/>
      <c r="I2486" s="185"/>
      <c r="J2486" s="220"/>
    </row>
    <row r="2487" spans="1:13" ht="24" customHeight="1" x14ac:dyDescent="0.2">
      <c r="A2487" s="242" t="s">
        <v>650</v>
      </c>
      <c r="B2487" s="24"/>
      <c r="C2487" s="24"/>
      <c r="D2487" s="23" t="s">
        <v>651</v>
      </c>
      <c r="E2487" s="24"/>
      <c r="F2487" s="428"/>
      <c r="G2487" s="428"/>
      <c r="H2487" s="24"/>
      <c r="I2487" s="24"/>
      <c r="J2487" s="210"/>
    </row>
    <row r="2488" spans="1:13" ht="24" customHeight="1" x14ac:dyDescent="0.2">
      <c r="A2488" s="243" t="s">
        <v>652</v>
      </c>
      <c r="B2488" s="28"/>
      <c r="C2488" s="28"/>
      <c r="D2488" s="27" t="s">
        <v>653</v>
      </c>
      <c r="E2488" s="28"/>
      <c r="F2488" s="429"/>
      <c r="G2488" s="429"/>
      <c r="H2488" s="28"/>
      <c r="I2488" s="28"/>
      <c r="J2488" s="211"/>
    </row>
    <row r="2489" spans="1:13" ht="18" customHeight="1" x14ac:dyDescent="0.2">
      <c r="A2489" s="236" t="s">
        <v>3809</v>
      </c>
      <c r="B2489" s="183" t="s">
        <v>2</v>
      </c>
      <c r="C2489" s="182" t="s">
        <v>3</v>
      </c>
      <c r="D2489" s="182" t="s">
        <v>4</v>
      </c>
      <c r="E2489" s="419" t="s">
        <v>2100</v>
      </c>
      <c r="F2489" s="419"/>
      <c r="G2489" s="184" t="s">
        <v>5</v>
      </c>
      <c r="H2489" s="183" t="s">
        <v>6</v>
      </c>
      <c r="I2489" s="183" t="s">
        <v>7</v>
      </c>
      <c r="J2489" s="218" t="s">
        <v>8</v>
      </c>
      <c r="K2489" s="229">
        <f>J2491+J2492</f>
        <v>7.42</v>
      </c>
      <c r="L2489" s="229">
        <v>0</v>
      </c>
      <c r="M2489" t="s">
        <v>7</v>
      </c>
    </row>
    <row r="2490" spans="1:13" ht="26.1" customHeight="1" x14ac:dyDescent="0.2">
      <c r="A2490" s="237" t="s">
        <v>2125</v>
      </c>
      <c r="B2490" s="186" t="s">
        <v>568</v>
      </c>
      <c r="C2490" s="185" t="s">
        <v>569</v>
      </c>
      <c r="D2490" s="185" t="s">
        <v>570</v>
      </c>
      <c r="E2490" s="425" t="s">
        <v>2108</v>
      </c>
      <c r="F2490" s="425"/>
      <c r="G2490" s="187" t="s">
        <v>17</v>
      </c>
      <c r="H2490" s="188">
        <v>1</v>
      </c>
      <c r="I2490" s="189">
        <f>(M2490*$M$13)</f>
        <v>7.4152000000000005</v>
      </c>
      <c r="J2490" s="231">
        <f>TRUNC(I2490*H2490,2)</f>
        <v>7.41</v>
      </c>
      <c r="M2490">
        <v>8.06</v>
      </c>
    </row>
    <row r="2491" spans="1:13" ht="24" customHeight="1" x14ac:dyDescent="0.2">
      <c r="A2491" s="241" t="s">
        <v>2395</v>
      </c>
      <c r="B2491" s="201" t="s">
        <v>2533</v>
      </c>
      <c r="C2491" s="200" t="s">
        <v>569</v>
      </c>
      <c r="D2491" s="200" t="s">
        <v>2534</v>
      </c>
      <c r="E2491" s="427" t="s">
        <v>2535</v>
      </c>
      <c r="F2491" s="427"/>
      <c r="G2491" s="202" t="s">
        <v>39</v>
      </c>
      <c r="H2491" s="203">
        <v>0.5</v>
      </c>
      <c r="I2491" s="189">
        <f>(M2491*$M$13)</f>
        <v>3.3028</v>
      </c>
      <c r="J2491" s="219">
        <f>TRUNC(I2491*H2491,2)</f>
        <v>1.65</v>
      </c>
      <c r="M2491">
        <v>3.59</v>
      </c>
    </row>
    <row r="2492" spans="1:13" ht="24" customHeight="1" x14ac:dyDescent="0.2">
      <c r="A2492" s="238" t="s">
        <v>2126</v>
      </c>
      <c r="B2492" s="191" t="s">
        <v>2536</v>
      </c>
      <c r="C2492" s="190" t="s">
        <v>569</v>
      </c>
      <c r="D2492" s="190" t="s">
        <v>2537</v>
      </c>
      <c r="E2492" s="426">
        <v>0</v>
      </c>
      <c r="F2492" s="426"/>
      <c r="G2492" s="192" t="s">
        <v>39</v>
      </c>
      <c r="H2492" s="193">
        <v>0.5</v>
      </c>
      <c r="I2492" s="189">
        <f>(M2492*$M$13)</f>
        <v>11.542596000000001</v>
      </c>
      <c r="J2492" s="219">
        <f>TRUNC(I2492*H2492,2)</f>
        <v>5.77</v>
      </c>
      <c r="M2492">
        <v>12.5463</v>
      </c>
    </row>
    <row r="2493" spans="1:13" x14ac:dyDescent="0.2">
      <c r="A2493" s="239"/>
      <c r="B2493" s="195"/>
      <c r="C2493" s="195"/>
      <c r="D2493" s="195"/>
      <c r="E2493" s="195" t="s">
        <v>3847</v>
      </c>
      <c r="F2493" s="196">
        <v>0</v>
      </c>
      <c r="G2493" s="195" t="s">
        <v>3848</v>
      </c>
      <c r="H2493" s="196">
        <v>0</v>
      </c>
      <c r="I2493" s="196">
        <v>0</v>
      </c>
      <c r="J2493" s="220"/>
      <c r="M2493">
        <v>0</v>
      </c>
    </row>
    <row r="2494" spans="1:13" ht="25.5" x14ac:dyDescent="0.2">
      <c r="A2494" s="239"/>
      <c r="B2494" s="195"/>
      <c r="C2494" s="195"/>
      <c r="D2494" s="195"/>
      <c r="E2494" s="195" t="s">
        <v>3849</v>
      </c>
      <c r="F2494" s="196">
        <v>0</v>
      </c>
      <c r="G2494" s="195"/>
      <c r="H2494" s="195" t="s">
        <v>3850</v>
      </c>
      <c r="I2494" s="196">
        <v>8.06</v>
      </c>
      <c r="J2494" s="220"/>
      <c r="M2494">
        <v>8.06</v>
      </c>
    </row>
    <row r="2495" spans="1:13" ht="30" customHeight="1" x14ac:dyDescent="0.2">
      <c r="A2495" s="240"/>
      <c r="B2495" s="197"/>
      <c r="C2495" s="197"/>
      <c r="D2495" s="197"/>
      <c r="E2495" s="197"/>
      <c r="F2495" s="197"/>
      <c r="G2495" s="197" t="s">
        <v>3851</v>
      </c>
      <c r="H2495" s="198">
        <v>97.15</v>
      </c>
      <c r="I2495" s="199">
        <v>783.02</v>
      </c>
      <c r="J2495" s="220"/>
      <c r="M2495">
        <v>783.02</v>
      </c>
    </row>
    <row r="2496" spans="1:13" ht="0.95" customHeight="1" x14ac:dyDescent="0.2">
      <c r="A2496" s="237"/>
      <c r="B2496" s="185"/>
      <c r="C2496" s="185"/>
      <c r="D2496" s="185"/>
      <c r="E2496" s="185"/>
      <c r="F2496" s="185"/>
      <c r="G2496" s="185"/>
      <c r="H2496" s="185"/>
      <c r="I2496" s="185"/>
      <c r="J2496" s="220"/>
    </row>
    <row r="2497" spans="1:13" ht="18" customHeight="1" x14ac:dyDescent="0.2">
      <c r="A2497" s="236" t="s">
        <v>3810</v>
      </c>
      <c r="B2497" s="183" t="s">
        <v>2</v>
      </c>
      <c r="C2497" s="182" t="s">
        <v>3</v>
      </c>
      <c r="D2497" s="182" t="s">
        <v>4</v>
      </c>
      <c r="E2497" s="419" t="s">
        <v>2100</v>
      </c>
      <c r="F2497" s="419"/>
      <c r="G2497" s="184" t="s">
        <v>5</v>
      </c>
      <c r="H2497" s="183" t="s">
        <v>6</v>
      </c>
      <c r="I2497" s="183" t="s">
        <v>7</v>
      </c>
      <c r="J2497" s="218" t="s">
        <v>8</v>
      </c>
      <c r="K2497" s="229">
        <v>0</v>
      </c>
      <c r="L2497" s="229">
        <f>J2499</f>
        <v>8.67</v>
      </c>
      <c r="M2497" t="s">
        <v>7</v>
      </c>
    </row>
    <row r="2498" spans="1:13" ht="39" customHeight="1" x14ac:dyDescent="0.2">
      <c r="A2498" s="237" t="s">
        <v>2125</v>
      </c>
      <c r="B2498" s="186" t="s">
        <v>654</v>
      </c>
      <c r="C2498" s="185" t="s">
        <v>167</v>
      </c>
      <c r="D2498" s="185" t="s">
        <v>655</v>
      </c>
      <c r="E2498" s="425" t="s">
        <v>2106</v>
      </c>
      <c r="F2498" s="425"/>
      <c r="G2498" s="187" t="s">
        <v>180</v>
      </c>
      <c r="H2498" s="188">
        <v>1</v>
      </c>
      <c r="I2498" s="189">
        <f>(M2498*$M$13)</f>
        <v>8.6755999999999993</v>
      </c>
      <c r="J2498" s="231">
        <f>TRUNC(I2498*H2498,2)</f>
        <v>8.67</v>
      </c>
      <c r="M2498">
        <v>9.43</v>
      </c>
    </row>
    <row r="2499" spans="1:13" ht="39" customHeight="1" x14ac:dyDescent="0.2">
      <c r="A2499" s="241" t="s">
        <v>2395</v>
      </c>
      <c r="B2499" s="201" t="s">
        <v>2629</v>
      </c>
      <c r="C2499" s="200" t="s">
        <v>569</v>
      </c>
      <c r="D2499" s="200" t="s">
        <v>731</v>
      </c>
      <c r="E2499" s="427" t="s">
        <v>2630</v>
      </c>
      <c r="F2499" s="427"/>
      <c r="G2499" s="202" t="s">
        <v>17</v>
      </c>
      <c r="H2499" s="203">
        <v>1</v>
      </c>
      <c r="I2499" s="189">
        <f>(M2499*$M$13)</f>
        <v>8.6755999999999993</v>
      </c>
      <c r="J2499" s="219">
        <f>TRUNC(I2499*H2499,2)</f>
        <v>8.67</v>
      </c>
      <c r="M2499">
        <v>9.43</v>
      </c>
    </row>
    <row r="2500" spans="1:13" x14ac:dyDescent="0.2">
      <c r="A2500" s="239"/>
      <c r="B2500" s="195"/>
      <c r="C2500" s="195"/>
      <c r="D2500" s="195"/>
      <c r="E2500" s="195" t="s">
        <v>3847</v>
      </c>
      <c r="F2500" s="196">
        <v>1.48</v>
      </c>
      <c r="G2500" s="195" t="s">
        <v>3848</v>
      </c>
      <c r="H2500" s="196">
        <v>0</v>
      </c>
      <c r="I2500" s="196">
        <v>1.48</v>
      </c>
      <c r="J2500" s="220"/>
      <c r="M2500">
        <v>1.48</v>
      </c>
    </row>
    <row r="2501" spans="1:13" ht="25.5" x14ac:dyDescent="0.2">
      <c r="A2501" s="239"/>
      <c r="B2501" s="195"/>
      <c r="C2501" s="195"/>
      <c r="D2501" s="195"/>
      <c r="E2501" s="195" t="s">
        <v>3849</v>
      </c>
      <c r="F2501" s="196">
        <v>0</v>
      </c>
      <c r="G2501" s="195"/>
      <c r="H2501" s="195" t="s">
        <v>3850</v>
      </c>
      <c r="I2501" s="196">
        <v>9.43</v>
      </c>
      <c r="J2501" s="220"/>
      <c r="M2501">
        <v>9.43</v>
      </c>
    </row>
    <row r="2502" spans="1:13" ht="30" customHeight="1" x14ac:dyDescent="0.2">
      <c r="A2502" s="240"/>
      <c r="B2502" s="197"/>
      <c r="C2502" s="197"/>
      <c r="D2502" s="197"/>
      <c r="E2502" s="197"/>
      <c r="F2502" s="197"/>
      <c r="G2502" s="197" t="s">
        <v>3851</v>
      </c>
      <c r="H2502" s="198">
        <v>9.83</v>
      </c>
      <c r="I2502" s="199">
        <v>92.69</v>
      </c>
      <c r="J2502" s="220"/>
      <c r="M2502">
        <v>92.69</v>
      </c>
    </row>
    <row r="2503" spans="1:13" ht="0.95" customHeight="1" x14ac:dyDescent="0.2">
      <c r="A2503" s="237"/>
      <c r="B2503" s="185"/>
      <c r="C2503" s="185"/>
      <c r="D2503" s="185"/>
      <c r="E2503" s="185"/>
      <c r="F2503" s="185"/>
      <c r="G2503" s="185"/>
      <c r="H2503" s="185"/>
      <c r="I2503" s="185"/>
      <c r="J2503" s="220"/>
    </row>
    <row r="2504" spans="1:13" ht="18" customHeight="1" x14ac:dyDescent="0.2">
      <c r="A2504" s="236" t="s">
        <v>3811</v>
      </c>
      <c r="B2504" s="183" t="s">
        <v>2</v>
      </c>
      <c r="C2504" s="182" t="s">
        <v>3</v>
      </c>
      <c r="D2504" s="182" t="s">
        <v>4</v>
      </c>
      <c r="E2504" s="419" t="s">
        <v>2100</v>
      </c>
      <c r="F2504" s="419"/>
      <c r="G2504" s="184" t="s">
        <v>5</v>
      </c>
      <c r="H2504" s="183" t="s">
        <v>6</v>
      </c>
      <c r="I2504" s="183" t="s">
        <v>7</v>
      </c>
      <c r="J2504" s="218" t="s">
        <v>8</v>
      </c>
      <c r="K2504" s="229">
        <f>J2506</f>
        <v>23.57</v>
      </c>
      <c r="L2504" s="229">
        <f>J2507+J2508+J2509+J2510</f>
        <v>70.180000000000007</v>
      </c>
      <c r="M2504" t="s">
        <v>7</v>
      </c>
    </row>
    <row r="2505" spans="1:13" ht="24" customHeight="1" x14ac:dyDescent="0.2">
      <c r="A2505" s="237" t="s">
        <v>2125</v>
      </c>
      <c r="B2505" s="186" t="s">
        <v>3807</v>
      </c>
      <c r="C2505" s="185" t="s">
        <v>167</v>
      </c>
      <c r="D2505" s="185" t="s">
        <v>3808</v>
      </c>
      <c r="E2505" s="425" t="s">
        <v>2101</v>
      </c>
      <c r="F2505" s="425"/>
      <c r="G2505" s="187" t="s">
        <v>331</v>
      </c>
      <c r="H2505" s="188">
        <v>1</v>
      </c>
      <c r="I2505" s="189">
        <f t="shared" ref="I2505:I2510" si="74">(M2505*$M$13)</f>
        <v>93.766400000000004</v>
      </c>
      <c r="J2505" s="231">
        <f t="shared" ref="J2505:J2510" si="75">TRUNC(I2505*H2505,2)</f>
        <v>93.76</v>
      </c>
      <c r="M2505">
        <v>101.92</v>
      </c>
    </row>
    <row r="2506" spans="1:13" ht="26.1" customHeight="1" x14ac:dyDescent="0.2">
      <c r="A2506" s="241" t="s">
        <v>2395</v>
      </c>
      <c r="B2506" s="201" t="s">
        <v>2590</v>
      </c>
      <c r="C2506" s="200" t="s">
        <v>26</v>
      </c>
      <c r="D2506" s="200" t="s">
        <v>2591</v>
      </c>
      <c r="E2506" s="427" t="s">
        <v>2123</v>
      </c>
      <c r="F2506" s="427"/>
      <c r="G2506" s="202" t="s">
        <v>32</v>
      </c>
      <c r="H2506" s="203">
        <v>1</v>
      </c>
      <c r="I2506" s="189">
        <f t="shared" si="74"/>
        <v>23.570400000000003</v>
      </c>
      <c r="J2506" s="219">
        <f t="shared" si="75"/>
        <v>23.57</v>
      </c>
      <c r="M2506">
        <v>25.62</v>
      </c>
    </row>
    <row r="2507" spans="1:13" ht="24" customHeight="1" x14ac:dyDescent="0.2">
      <c r="A2507" s="241" t="s">
        <v>2395</v>
      </c>
      <c r="B2507" s="201" t="s">
        <v>3862</v>
      </c>
      <c r="C2507" s="200" t="s">
        <v>569</v>
      </c>
      <c r="D2507" s="200" t="s">
        <v>3863</v>
      </c>
      <c r="E2507" s="427" t="s">
        <v>2108</v>
      </c>
      <c r="F2507" s="427"/>
      <c r="G2507" s="202" t="s">
        <v>54</v>
      </c>
      <c r="H2507" s="203">
        <v>1</v>
      </c>
      <c r="I2507" s="189">
        <f t="shared" si="74"/>
        <v>3.7904000000000004</v>
      </c>
      <c r="J2507" s="219">
        <f t="shared" si="75"/>
        <v>3.79</v>
      </c>
      <c r="M2507">
        <v>4.12</v>
      </c>
    </row>
    <row r="2508" spans="1:13" ht="24" customHeight="1" x14ac:dyDescent="0.2">
      <c r="A2508" s="241" t="s">
        <v>2395</v>
      </c>
      <c r="B2508" s="201" t="s">
        <v>1249</v>
      </c>
      <c r="C2508" s="200" t="s">
        <v>15</v>
      </c>
      <c r="D2508" s="200" t="s">
        <v>2639</v>
      </c>
      <c r="E2508" s="427">
        <v>26</v>
      </c>
      <c r="F2508" s="427"/>
      <c r="G2508" s="202" t="s">
        <v>17</v>
      </c>
      <c r="H2508" s="203">
        <v>1</v>
      </c>
      <c r="I2508" s="189">
        <f t="shared" si="74"/>
        <v>14.407200000000001</v>
      </c>
      <c r="J2508" s="219">
        <f t="shared" si="75"/>
        <v>14.4</v>
      </c>
      <c r="M2508">
        <v>15.66</v>
      </c>
    </row>
    <row r="2509" spans="1:13" ht="51.95" customHeight="1" x14ac:dyDescent="0.2">
      <c r="A2509" s="241" t="s">
        <v>2395</v>
      </c>
      <c r="B2509" s="201" t="s">
        <v>2635</v>
      </c>
      <c r="C2509" s="200" t="s">
        <v>15</v>
      </c>
      <c r="D2509" s="200" t="s">
        <v>2636</v>
      </c>
      <c r="E2509" s="427">
        <v>6</v>
      </c>
      <c r="F2509" s="427"/>
      <c r="G2509" s="202" t="s">
        <v>17</v>
      </c>
      <c r="H2509" s="203">
        <v>1</v>
      </c>
      <c r="I2509" s="189">
        <f t="shared" si="74"/>
        <v>7.1024000000000003</v>
      </c>
      <c r="J2509" s="219">
        <f t="shared" si="75"/>
        <v>7.1</v>
      </c>
      <c r="M2509">
        <v>7.72</v>
      </c>
    </row>
    <row r="2510" spans="1:13" ht="51.95" customHeight="1" x14ac:dyDescent="0.2">
      <c r="A2510" s="241" t="s">
        <v>2395</v>
      </c>
      <c r="B2510" s="201" t="s">
        <v>2637</v>
      </c>
      <c r="C2510" s="200" t="s">
        <v>26</v>
      </c>
      <c r="D2510" s="200" t="s">
        <v>2638</v>
      </c>
      <c r="E2510" s="427" t="s">
        <v>2109</v>
      </c>
      <c r="F2510" s="427"/>
      <c r="G2510" s="202" t="s">
        <v>17</v>
      </c>
      <c r="H2510" s="203">
        <v>1</v>
      </c>
      <c r="I2510" s="189">
        <f t="shared" si="74"/>
        <v>44.896000000000001</v>
      </c>
      <c r="J2510" s="219">
        <f t="shared" si="75"/>
        <v>44.89</v>
      </c>
      <c r="M2510">
        <v>48.8</v>
      </c>
    </row>
    <row r="2511" spans="1:13" x14ac:dyDescent="0.2">
      <c r="A2511" s="239"/>
      <c r="B2511" s="195"/>
      <c r="C2511" s="195"/>
      <c r="D2511" s="195"/>
      <c r="E2511" s="195" t="s">
        <v>3847</v>
      </c>
      <c r="F2511" s="196">
        <v>66.67</v>
      </c>
      <c r="G2511" s="195" t="s">
        <v>3848</v>
      </c>
      <c r="H2511" s="196">
        <v>0</v>
      </c>
      <c r="I2511" s="196">
        <v>66.67</v>
      </c>
      <c r="J2511" s="220"/>
      <c r="M2511">
        <v>66.67</v>
      </c>
    </row>
    <row r="2512" spans="1:13" ht="25.5" x14ac:dyDescent="0.2">
      <c r="A2512" s="239"/>
      <c r="B2512" s="195"/>
      <c r="C2512" s="195"/>
      <c r="D2512" s="195"/>
      <c r="E2512" s="195" t="s">
        <v>3849</v>
      </c>
      <c r="F2512" s="196">
        <v>0</v>
      </c>
      <c r="G2512" s="195"/>
      <c r="H2512" s="195" t="s">
        <v>3850</v>
      </c>
      <c r="I2512" s="196">
        <v>101.92</v>
      </c>
      <c r="J2512" s="220"/>
      <c r="M2512">
        <v>101.92</v>
      </c>
    </row>
    <row r="2513" spans="1:13" ht="30" customHeight="1" x14ac:dyDescent="0.2">
      <c r="A2513" s="240"/>
      <c r="B2513" s="197"/>
      <c r="C2513" s="197"/>
      <c r="D2513" s="197"/>
      <c r="E2513" s="197"/>
      <c r="F2513" s="197"/>
      <c r="G2513" s="197" t="s">
        <v>3851</v>
      </c>
      <c r="H2513" s="198">
        <v>144</v>
      </c>
      <c r="I2513" s="199">
        <v>14676.48</v>
      </c>
      <c r="J2513" s="220"/>
      <c r="M2513">
        <v>14676.48</v>
      </c>
    </row>
    <row r="2514" spans="1:13" ht="0.95" customHeight="1" x14ac:dyDescent="0.2">
      <c r="A2514" s="237"/>
      <c r="B2514" s="185"/>
      <c r="C2514" s="185"/>
      <c r="D2514" s="185"/>
      <c r="E2514" s="185"/>
      <c r="F2514" s="185"/>
      <c r="G2514" s="185"/>
      <c r="H2514" s="185"/>
      <c r="I2514" s="185"/>
      <c r="J2514" s="220"/>
    </row>
    <row r="2515" spans="1:13" ht="18" customHeight="1" x14ac:dyDescent="0.2">
      <c r="A2515" s="236" t="s">
        <v>3812</v>
      </c>
      <c r="B2515" s="183" t="s">
        <v>2</v>
      </c>
      <c r="C2515" s="182" t="s">
        <v>3</v>
      </c>
      <c r="D2515" s="182" t="s">
        <v>4</v>
      </c>
      <c r="E2515" s="419" t="s">
        <v>2100</v>
      </c>
      <c r="F2515" s="419"/>
      <c r="G2515" s="184" t="s">
        <v>5</v>
      </c>
      <c r="H2515" s="183" t="s">
        <v>6</v>
      </c>
      <c r="I2515" s="183" t="s">
        <v>7</v>
      </c>
      <c r="J2515" s="218" t="s">
        <v>8</v>
      </c>
      <c r="K2515" s="229">
        <f>J2521+J2522</f>
        <v>48.57</v>
      </c>
      <c r="L2515" s="229">
        <f>J2517+J2518+J2519+J2520+J2523+J2524</f>
        <v>90.51</v>
      </c>
      <c r="M2515" t="s">
        <v>7</v>
      </c>
    </row>
    <row r="2516" spans="1:13" ht="26.1" customHeight="1" x14ac:dyDescent="0.2">
      <c r="A2516" s="237" t="s">
        <v>2125</v>
      </c>
      <c r="B2516" s="186" t="s">
        <v>3805</v>
      </c>
      <c r="C2516" s="185" t="s">
        <v>167</v>
      </c>
      <c r="D2516" s="185" t="s">
        <v>3806</v>
      </c>
      <c r="E2516" s="425" t="s">
        <v>2101</v>
      </c>
      <c r="F2516" s="425"/>
      <c r="G2516" s="187" t="s">
        <v>180</v>
      </c>
      <c r="H2516" s="188">
        <v>1</v>
      </c>
      <c r="I2516" s="189">
        <f t="shared" ref="I2516:I2524" si="76">(M2516*$M$13)</f>
        <v>139.11320000000001</v>
      </c>
      <c r="J2516" s="231">
        <f t="shared" ref="J2516:J2524" si="77">TRUNC(I2516*H2516,2)</f>
        <v>139.11000000000001</v>
      </c>
      <c r="M2516">
        <v>151.21</v>
      </c>
    </row>
    <row r="2517" spans="1:13" ht="26.1" customHeight="1" x14ac:dyDescent="0.2">
      <c r="A2517" s="241" t="s">
        <v>2395</v>
      </c>
      <c r="B2517" s="201" t="s">
        <v>2631</v>
      </c>
      <c r="C2517" s="200" t="s">
        <v>26</v>
      </c>
      <c r="D2517" s="200" t="s">
        <v>2632</v>
      </c>
      <c r="E2517" s="427" t="s">
        <v>2101</v>
      </c>
      <c r="F2517" s="427"/>
      <c r="G2517" s="202" t="s">
        <v>17</v>
      </c>
      <c r="H2517" s="203">
        <v>1</v>
      </c>
      <c r="I2517" s="189">
        <f t="shared" si="76"/>
        <v>19.0716</v>
      </c>
      <c r="J2517" s="219">
        <f t="shared" si="77"/>
        <v>19.07</v>
      </c>
      <c r="M2517">
        <v>20.73</v>
      </c>
    </row>
    <row r="2518" spans="1:13" ht="26.1" customHeight="1" x14ac:dyDescent="0.2">
      <c r="A2518" s="241" t="s">
        <v>2395</v>
      </c>
      <c r="B2518" s="201" t="s">
        <v>2633</v>
      </c>
      <c r="C2518" s="200" t="s">
        <v>26</v>
      </c>
      <c r="D2518" s="200" t="s">
        <v>2634</v>
      </c>
      <c r="E2518" s="427" t="s">
        <v>2120</v>
      </c>
      <c r="F2518" s="427"/>
      <c r="G2518" s="202" t="s">
        <v>331</v>
      </c>
      <c r="H2518" s="203">
        <v>1</v>
      </c>
      <c r="I2518" s="189">
        <f t="shared" si="76"/>
        <v>1.2696000000000001</v>
      </c>
      <c r="J2518" s="219">
        <f t="shared" si="77"/>
        <v>1.26</v>
      </c>
      <c r="M2518">
        <v>1.38</v>
      </c>
    </row>
    <row r="2519" spans="1:13" ht="24" customHeight="1" x14ac:dyDescent="0.2">
      <c r="A2519" s="241" t="s">
        <v>2395</v>
      </c>
      <c r="B2519" s="201" t="s">
        <v>3862</v>
      </c>
      <c r="C2519" s="200" t="s">
        <v>569</v>
      </c>
      <c r="D2519" s="200" t="s">
        <v>3863</v>
      </c>
      <c r="E2519" s="427" t="s">
        <v>2108</v>
      </c>
      <c r="F2519" s="427"/>
      <c r="G2519" s="202" t="s">
        <v>54</v>
      </c>
      <c r="H2519" s="203">
        <v>1</v>
      </c>
      <c r="I2519" s="189">
        <f t="shared" si="76"/>
        <v>3.7904000000000004</v>
      </c>
      <c r="J2519" s="219">
        <f t="shared" si="77"/>
        <v>3.79</v>
      </c>
      <c r="M2519">
        <v>4.12</v>
      </c>
    </row>
    <row r="2520" spans="1:13" ht="51.95" customHeight="1" x14ac:dyDescent="0.2">
      <c r="A2520" s="241" t="s">
        <v>2395</v>
      </c>
      <c r="B2520" s="201" t="s">
        <v>2637</v>
      </c>
      <c r="C2520" s="200" t="s">
        <v>26</v>
      </c>
      <c r="D2520" s="200" t="s">
        <v>2638</v>
      </c>
      <c r="E2520" s="427" t="s">
        <v>2109</v>
      </c>
      <c r="F2520" s="427"/>
      <c r="G2520" s="202" t="s">
        <v>17</v>
      </c>
      <c r="H2520" s="203">
        <v>1</v>
      </c>
      <c r="I2520" s="189">
        <f t="shared" si="76"/>
        <v>44.896000000000001</v>
      </c>
      <c r="J2520" s="219">
        <f t="shared" si="77"/>
        <v>44.89</v>
      </c>
      <c r="M2520">
        <v>48.8</v>
      </c>
    </row>
    <row r="2521" spans="1:13" ht="26.1" customHeight="1" x14ac:dyDescent="0.2">
      <c r="A2521" s="241" t="s">
        <v>2395</v>
      </c>
      <c r="B2521" s="201" t="s">
        <v>2590</v>
      </c>
      <c r="C2521" s="200" t="s">
        <v>26</v>
      </c>
      <c r="D2521" s="200" t="s">
        <v>2591</v>
      </c>
      <c r="E2521" s="427" t="s">
        <v>2123</v>
      </c>
      <c r="F2521" s="427"/>
      <c r="G2521" s="202" t="s">
        <v>32</v>
      </c>
      <c r="H2521" s="203">
        <v>1</v>
      </c>
      <c r="I2521" s="189">
        <f t="shared" si="76"/>
        <v>23.570400000000003</v>
      </c>
      <c r="J2521" s="219">
        <f t="shared" si="77"/>
        <v>23.57</v>
      </c>
      <c r="M2521">
        <v>25.62</v>
      </c>
    </row>
    <row r="2522" spans="1:13" ht="24" customHeight="1" x14ac:dyDescent="0.2">
      <c r="A2522" s="241" t="s">
        <v>2395</v>
      </c>
      <c r="B2522" s="201" t="s">
        <v>2452</v>
      </c>
      <c r="C2522" s="200" t="s">
        <v>26</v>
      </c>
      <c r="D2522" s="200" t="s">
        <v>2453</v>
      </c>
      <c r="E2522" s="427" t="s">
        <v>2123</v>
      </c>
      <c r="F2522" s="427"/>
      <c r="G2522" s="202" t="s">
        <v>32</v>
      </c>
      <c r="H2522" s="203">
        <v>1</v>
      </c>
      <c r="I2522" s="189">
        <f t="shared" si="76"/>
        <v>25.005600000000001</v>
      </c>
      <c r="J2522" s="219">
        <f t="shared" si="77"/>
        <v>25</v>
      </c>
      <c r="M2522">
        <v>27.18</v>
      </c>
    </row>
    <row r="2523" spans="1:13" ht="51.95" customHeight="1" x14ac:dyDescent="0.2">
      <c r="A2523" s="241" t="s">
        <v>2395</v>
      </c>
      <c r="B2523" s="201" t="s">
        <v>2635</v>
      </c>
      <c r="C2523" s="200" t="s">
        <v>15</v>
      </c>
      <c r="D2523" s="200" t="s">
        <v>2636</v>
      </c>
      <c r="E2523" s="427">
        <v>6</v>
      </c>
      <c r="F2523" s="427"/>
      <c r="G2523" s="202" t="s">
        <v>17</v>
      </c>
      <c r="H2523" s="203">
        <v>1</v>
      </c>
      <c r="I2523" s="189">
        <f t="shared" si="76"/>
        <v>7.1024000000000003</v>
      </c>
      <c r="J2523" s="219">
        <f t="shared" si="77"/>
        <v>7.1</v>
      </c>
      <c r="M2523">
        <v>7.72</v>
      </c>
    </row>
    <row r="2524" spans="1:13" ht="24" customHeight="1" x14ac:dyDescent="0.2">
      <c r="A2524" s="241" t="s">
        <v>2395</v>
      </c>
      <c r="B2524" s="201" t="s">
        <v>1249</v>
      </c>
      <c r="C2524" s="200" t="s">
        <v>15</v>
      </c>
      <c r="D2524" s="200" t="s">
        <v>2639</v>
      </c>
      <c r="E2524" s="427">
        <v>26</v>
      </c>
      <c r="F2524" s="427"/>
      <c r="G2524" s="202" t="s">
        <v>17</v>
      </c>
      <c r="H2524" s="203">
        <v>1</v>
      </c>
      <c r="I2524" s="189">
        <f t="shared" si="76"/>
        <v>14.407200000000001</v>
      </c>
      <c r="J2524" s="219">
        <f t="shared" si="77"/>
        <v>14.4</v>
      </c>
      <c r="M2524">
        <v>15.66</v>
      </c>
    </row>
    <row r="2525" spans="1:13" x14ac:dyDescent="0.2">
      <c r="A2525" s="239"/>
      <c r="B2525" s="195"/>
      <c r="C2525" s="195"/>
      <c r="D2525" s="195"/>
      <c r="E2525" s="195" t="s">
        <v>3847</v>
      </c>
      <c r="F2525" s="196">
        <v>103.84</v>
      </c>
      <c r="G2525" s="195" t="s">
        <v>3848</v>
      </c>
      <c r="H2525" s="196">
        <v>0</v>
      </c>
      <c r="I2525" s="196">
        <v>103.84</v>
      </c>
      <c r="J2525" s="220"/>
      <c r="M2525">
        <v>103.84</v>
      </c>
    </row>
    <row r="2526" spans="1:13" ht="25.5" x14ac:dyDescent="0.2">
      <c r="A2526" s="239"/>
      <c r="B2526" s="195"/>
      <c r="C2526" s="195"/>
      <c r="D2526" s="195"/>
      <c r="E2526" s="195" t="s">
        <v>3849</v>
      </c>
      <c r="F2526" s="196">
        <v>0</v>
      </c>
      <c r="G2526" s="195"/>
      <c r="H2526" s="195" t="s">
        <v>3850</v>
      </c>
      <c r="I2526" s="196">
        <v>151.21</v>
      </c>
      <c r="J2526" s="220"/>
      <c r="M2526">
        <v>151.21</v>
      </c>
    </row>
    <row r="2527" spans="1:13" ht="30" customHeight="1" x14ac:dyDescent="0.2">
      <c r="A2527" s="240"/>
      <c r="B2527" s="197"/>
      <c r="C2527" s="197"/>
      <c r="D2527" s="197"/>
      <c r="E2527" s="197"/>
      <c r="F2527" s="197"/>
      <c r="G2527" s="197" t="s">
        <v>3851</v>
      </c>
      <c r="H2527" s="198">
        <v>97.15</v>
      </c>
      <c r="I2527" s="199">
        <v>14690.05</v>
      </c>
      <c r="J2527" s="220"/>
      <c r="M2527">
        <v>14690.05</v>
      </c>
    </row>
    <row r="2528" spans="1:13" ht="0.95" customHeight="1" x14ac:dyDescent="0.2">
      <c r="A2528" s="237"/>
      <c r="B2528" s="185"/>
      <c r="C2528" s="185"/>
      <c r="D2528" s="185"/>
      <c r="E2528" s="185"/>
      <c r="F2528" s="185"/>
      <c r="G2528" s="185"/>
      <c r="H2528" s="185"/>
      <c r="I2528" s="185"/>
      <c r="J2528" s="220"/>
    </row>
    <row r="2529" spans="1:14" ht="24" customHeight="1" x14ac:dyDescent="0.2">
      <c r="A2529" s="243" t="s">
        <v>657</v>
      </c>
      <c r="B2529" s="28"/>
      <c r="C2529" s="28"/>
      <c r="D2529" s="27" t="s">
        <v>658</v>
      </c>
      <c r="E2529" s="28"/>
      <c r="F2529" s="429"/>
      <c r="G2529" s="429"/>
      <c r="H2529" s="28"/>
      <c r="I2529" s="28"/>
      <c r="J2529" s="211"/>
    </row>
    <row r="2530" spans="1:14" ht="18" customHeight="1" x14ac:dyDescent="0.2">
      <c r="A2530" s="236" t="s">
        <v>659</v>
      </c>
      <c r="B2530" s="183" t="s">
        <v>2</v>
      </c>
      <c r="C2530" s="182" t="s">
        <v>3</v>
      </c>
      <c r="D2530" s="182" t="s">
        <v>4</v>
      </c>
      <c r="E2530" s="419" t="s">
        <v>2100</v>
      </c>
      <c r="F2530" s="419"/>
      <c r="G2530" s="184" t="s">
        <v>5</v>
      </c>
      <c r="H2530" s="183" t="s">
        <v>6</v>
      </c>
      <c r="I2530" s="183" t="s">
        <v>7</v>
      </c>
      <c r="J2530" s="218" t="s">
        <v>8</v>
      </c>
      <c r="K2530" s="229">
        <f>J2538+J2537</f>
        <v>485.75</v>
      </c>
      <c r="L2530" s="229">
        <f>J2532+J2533+J2534+J2535+J2536+J2539+J2540+J2541</f>
        <v>669.47</v>
      </c>
      <c r="M2530" t="s">
        <v>7</v>
      </c>
    </row>
    <row r="2531" spans="1:14" ht="26.1" customHeight="1" x14ac:dyDescent="0.2">
      <c r="A2531" s="237" t="s">
        <v>2125</v>
      </c>
      <c r="B2531" s="186" t="s">
        <v>656</v>
      </c>
      <c r="C2531" s="185" t="s">
        <v>167</v>
      </c>
      <c r="D2531" s="185" t="s">
        <v>660</v>
      </c>
      <c r="E2531" s="425" t="s">
        <v>2101</v>
      </c>
      <c r="F2531" s="425"/>
      <c r="G2531" s="187" t="s">
        <v>180</v>
      </c>
      <c r="H2531" s="188">
        <v>1</v>
      </c>
      <c r="I2531" s="189">
        <f>SUM(J2532:J2541)</f>
        <v>1155.22</v>
      </c>
      <c r="J2531" s="231">
        <f t="shared" ref="J2531:J2541" si="78">TRUNC(I2531*H2531,2)</f>
        <v>1155.22</v>
      </c>
      <c r="M2531">
        <v>1297.81</v>
      </c>
      <c r="N2531">
        <f>M2531*0.9</f>
        <v>1168.029</v>
      </c>
    </row>
    <row r="2532" spans="1:14" ht="26.1" customHeight="1" x14ac:dyDescent="0.2">
      <c r="A2532" s="241" t="s">
        <v>2395</v>
      </c>
      <c r="B2532" s="201" t="s">
        <v>2631</v>
      </c>
      <c r="C2532" s="200" t="s">
        <v>26</v>
      </c>
      <c r="D2532" s="200" t="s">
        <v>2632</v>
      </c>
      <c r="E2532" s="427" t="s">
        <v>2101</v>
      </c>
      <c r="F2532" s="427"/>
      <c r="G2532" s="202" t="s">
        <v>17</v>
      </c>
      <c r="H2532" s="203">
        <v>1</v>
      </c>
      <c r="I2532" s="189">
        <f t="shared" ref="I2532:I2541" si="79">(M2532*$M$13)</f>
        <v>19.0716</v>
      </c>
      <c r="J2532" s="219">
        <f t="shared" si="78"/>
        <v>19.07</v>
      </c>
      <c r="M2532">
        <v>20.73</v>
      </c>
    </row>
    <row r="2533" spans="1:14" ht="26.1" customHeight="1" x14ac:dyDescent="0.2">
      <c r="A2533" s="241" t="s">
        <v>2395</v>
      </c>
      <c r="B2533" s="201" t="s">
        <v>2633</v>
      </c>
      <c r="C2533" s="200" t="s">
        <v>26</v>
      </c>
      <c r="D2533" s="200" t="s">
        <v>2634</v>
      </c>
      <c r="E2533" s="427" t="s">
        <v>2120</v>
      </c>
      <c r="F2533" s="427"/>
      <c r="G2533" s="202" t="s">
        <v>331</v>
      </c>
      <c r="H2533" s="203">
        <v>1</v>
      </c>
      <c r="I2533" s="189">
        <f t="shared" si="79"/>
        <v>1.2696000000000001</v>
      </c>
      <c r="J2533" s="219">
        <f t="shared" si="78"/>
        <v>1.26</v>
      </c>
      <c r="M2533">
        <v>1.38</v>
      </c>
    </row>
    <row r="2534" spans="1:14" ht="51.95" customHeight="1" x14ac:dyDescent="0.2">
      <c r="A2534" s="241" t="s">
        <v>2395</v>
      </c>
      <c r="B2534" s="201" t="s">
        <v>2635</v>
      </c>
      <c r="C2534" s="200" t="s">
        <v>15</v>
      </c>
      <c r="D2534" s="200" t="s">
        <v>2636</v>
      </c>
      <c r="E2534" s="427">
        <v>6</v>
      </c>
      <c r="F2534" s="427"/>
      <c r="G2534" s="202" t="s">
        <v>17</v>
      </c>
      <c r="H2534" s="203">
        <v>1</v>
      </c>
      <c r="I2534" s="189">
        <f t="shared" si="79"/>
        <v>7.1024000000000003</v>
      </c>
      <c r="J2534" s="219">
        <f t="shared" si="78"/>
        <v>7.1</v>
      </c>
      <c r="M2534">
        <v>7.72</v>
      </c>
    </row>
    <row r="2535" spans="1:14" ht="51.95" customHeight="1" x14ac:dyDescent="0.2">
      <c r="A2535" s="241" t="s">
        <v>2395</v>
      </c>
      <c r="B2535" s="201" t="s">
        <v>2637</v>
      </c>
      <c r="C2535" s="200" t="s">
        <v>26</v>
      </c>
      <c r="D2535" s="200" t="s">
        <v>2638</v>
      </c>
      <c r="E2535" s="427" t="s">
        <v>2109</v>
      </c>
      <c r="F2535" s="427"/>
      <c r="G2535" s="202" t="s">
        <v>17</v>
      </c>
      <c r="H2535" s="203">
        <v>1</v>
      </c>
      <c r="I2535" s="189">
        <f t="shared" si="79"/>
        <v>44.896000000000001</v>
      </c>
      <c r="J2535" s="219">
        <f t="shared" si="78"/>
        <v>44.89</v>
      </c>
      <c r="M2535">
        <v>48.8</v>
      </c>
    </row>
    <row r="2536" spans="1:14" ht="24" customHeight="1" x14ac:dyDescent="0.2">
      <c r="A2536" s="241" t="s">
        <v>2395</v>
      </c>
      <c r="B2536" s="201" t="s">
        <v>1249</v>
      </c>
      <c r="C2536" s="200" t="s">
        <v>15</v>
      </c>
      <c r="D2536" s="200" t="s">
        <v>2639</v>
      </c>
      <c r="E2536" s="427">
        <v>26</v>
      </c>
      <c r="F2536" s="427"/>
      <c r="G2536" s="202" t="s">
        <v>17</v>
      </c>
      <c r="H2536" s="203">
        <v>1</v>
      </c>
      <c r="I2536" s="189">
        <f t="shared" si="79"/>
        <v>14.407200000000001</v>
      </c>
      <c r="J2536" s="219">
        <f t="shared" si="78"/>
        <v>14.4</v>
      </c>
      <c r="M2536">
        <v>15.66</v>
      </c>
    </row>
    <row r="2537" spans="1:14" ht="26.1" customHeight="1" x14ac:dyDescent="0.2">
      <c r="A2537" s="241" t="s">
        <v>2395</v>
      </c>
      <c r="B2537" s="201" t="s">
        <v>2590</v>
      </c>
      <c r="C2537" s="200" t="s">
        <v>26</v>
      </c>
      <c r="D2537" s="200" t="s">
        <v>2591</v>
      </c>
      <c r="E2537" s="427" t="s">
        <v>2123</v>
      </c>
      <c r="F2537" s="427"/>
      <c r="G2537" s="202" t="s">
        <v>32</v>
      </c>
      <c r="H2537" s="203">
        <v>10</v>
      </c>
      <c r="I2537" s="189">
        <f t="shared" si="79"/>
        <v>23.570400000000003</v>
      </c>
      <c r="J2537" s="219">
        <f t="shared" si="78"/>
        <v>235.7</v>
      </c>
      <c r="M2537">
        <v>25.62</v>
      </c>
    </row>
    <row r="2538" spans="1:14" ht="24" customHeight="1" x14ac:dyDescent="0.2">
      <c r="A2538" s="241" t="s">
        <v>2395</v>
      </c>
      <c r="B2538" s="201" t="s">
        <v>2452</v>
      </c>
      <c r="C2538" s="200" t="s">
        <v>26</v>
      </c>
      <c r="D2538" s="200" t="s">
        <v>2453</v>
      </c>
      <c r="E2538" s="427" t="s">
        <v>2123</v>
      </c>
      <c r="F2538" s="427"/>
      <c r="G2538" s="202" t="s">
        <v>32</v>
      </c>
      <c r="H2538" s="203">
        <v>10</v>
      </c>
      <c r="I2538" s="189">
        <f t="shared" si="79"/>
        <v>25.005600000000001</v>
      </c>
      <c r="J2538" s="219">
        <f t="shared" si="78"/>
        <v>250.05</v>
      </c>
      <c r="M2538">
        <v>27.18</v>
      </c>
    </row>
    <row r="2539" spans="1:14" ht="26.1" customHeight="1" x14ac:dyDescent="0.2">
      <c r="A2539" s="238" t="s">
        <v>2126</v>
      </c>
      <c r="B2539" s="191">
        <v>1392</v>
      </c>
      <c r="C2539" s="190" t="s">
        <v>15</v>
      </c>
      <c r="D2539" s="190" t="s">
        <v>2641</v>
      </c>
      <c r="E2539" s="426" t="s">
        <v>2119</v>
      </c>
      <c r="F2539" s="426"/>
      <c r="G2539" s="192" t="s">
        <v>54</v>
      </c>
      <c r="H2539" s="193">
        <v>1</v>
      </c>
      <c r="I2539" s="189">
        <v>129</v>
      </c>
      <c r="J2539" s="219">
        <f t="shared" si="78"/>
        <v>129</v>
      </c>
      <c r="M2539">
        <v>182.31</v>
      </c>
    </row>
    <row r="2540" spans="1:14" ht="24" customHeight="1" x14ac:dyDescent="0.2">
      <c r="A2540" s="238" t="s">
        <v>2126</v>
      </c>
      <c r="B2540" s="191" t="s">
        <v>2642</v>
      </c>
      <c r="C2540" s="190" t="s">
        <v>15</v>
      </c>
      <c r="D2540" s="190" t="s">
        <v>2643</v>
      </c>
      <c r="E2540" s="426" t="s">
        <v>2119</v>
      </c>
      <c r="F2540" s="426"/>
      <c r="G2540" s="192" t="s">
        <v>54</v>
      </c>
      <c r="H2540" s="193">
        <v>1</v>
      </c>
      <c r="I2540" s="189">
        <f t="shared" si="79"/>
        <v>19.973200000000002</v>
      </c>
      <c r="J2540" s="219">
        <f t="shared" si="78"/>
        <v>19.97</v>
      </c>
      <c r="M2540">
        <v>21.71</v>
      </c>
    </row>
    <row r="2541" spans="1:14" ht="24" customHeight="1" x14ac:dyDescent="0.2">
      <c r="A2541" s="238" t="s">
        <v>2126</v>
      </c>
      <c r="B2541" s="191" t="s">
        <v>2644</v>
      </c>
      <c r="C2541" s="190" t="s">
        <v>15</v>
      </c>
      <c r="D2541" s="190" t="s">
        <v>2645</v>
      </c>
      <c r="E2541" s="426" t="s">
        <v>2119</v>
      </c>
      <c r="F2541" s="426"/>
      <c r="G2541" s="192" t="s">
        <v>17</v>
      </c>
      <c r="H2541" s="193">
        <v>1</v>
      </c>
      <c r="I2541" s="189">
        <f t="shared" si="79"/>
        <v>433.78000000000003</v>
      </c>
      <c r="J2541" s="219">
        <f t="shared" si="78"/>
        <v>433.78</v>
      </c>
      <c r="M2541">
        <v>471.5</v>
      </c>
    </row>
    <row r="2542" spans="1:14" x14ac:dyDescent="0.2">
      <c r="A2542" s="239"/>
      <c r="B2542" s="195"/>
      <c r="C2542" s="195"/>
      <c r="D2542" s="195"/>
      <c r="E2542" s="195" t="s">
        <v>3847</v>
      </c>
      <c r="F2542" s="196">
        <v>468.74</v>
      </c>
      <c r="G2542" s="195" t="s">
        <v>3848</v>
      </c>
      <c r="H2542" s="196">
        <v>0</v>
      </c>
      <c r="I2542" s="196">
        <v>468.74</v>
      </c>
      <c r="J2542" s="220"/>
      <c r="M2542">
        <v>468.74</v>
      </c>
    </row>
    <row r="2543" spans="1:14" ht="25.5" x14ac:dyDescent="0.2">
      <c r="A2543" s="239"/>
      <c r="B2543" s="195"/>
      <c r="C2543" s="195"/>
      <c r="D2543" s="195"/>
      <c r="E2543" s="195" t="s">
        <v>3849</v>
      </c>
      <c r="F2543" s="196">
        <v>0</v>
      </c>
      <c r="G2543" s="195"/>
      <c r="H2543" s="195" t="s">
        <v>3850</v>
      </c>
      <c r="I2543" s="196">
        <v>1297.81</v>
      </c>
      <c r="J2543" s="220"/>
      <c r="M2543">
        <v>1297.81</v>
      </c>
    </row>
    <row r="2544" spans="1:14" ht="30" customHeight="1" x14ac:dyDescent="0.2">
      <c r="A2544" s="240"/>
      <c r="B2544" s="197"/>
      <c r="C2544" s="197"/>
      <c r="D2544" s="197"/>
      <c r="E2544" s="197"/>
      <c r="F2544" s="197"/>
      <c r="G2544" s="197" t="s">
        <v>3851</v>
      </c>
      <c r="H2544" s="198">
        <v>210.58</v>
      </c>
      <c r="I2544" s="199">
        <v>273292.82</v>
      </c>
      <c r="J2544" s="220"/>
      <c r="M2544">
        <v>273292.82</v>
      </c>
    </row>
    <row r="2545" spans="1:13" ht="0.95" customHeight="1" x14ac:dyDescent="0.2">
      <c r="A2545" s="237"/>
      <c r="B2545" s="185"/>
      <c r="C2545" s="185"/>
      <c r="D2545" s="185"/>
      <c r="E2545" s="185"/>
      <c r="F2545" s="185"/>
      <c r="G2545" s="185"/>
      <c r="H2545" s="185"/>
      <c r="I2545" s="185"/>
      <c r="J2545" s="220"/>
    </row>
    <row r="2546" spans="1:13" ht="18" customHeight="1" x14ac:dyDescent="0.2">
      <c r="A2546" s="236" t="s">
        <v>661</v>
      </c>
      <c r="B2546" s="183" t="s">
        <v>2</v>
      </c>
      <c r="C2546" s="182" t="s">
        <v>3</v>
      </c>
      <c r="D2546" s="182" t="s">
        <v>4</v>
      </c>
      <c r="E2546" s="419" t="s">
        <v>2100</v>
      </c>
      <c r="F2546" s="419"/>
      <c r="G2546" s="184" t="s">
        <v>5</v>
      </c>
      <c r="H2546" s="183" t="s">
        <v>6</v>
      </c>
      <c r="I2546" s="183" t="s">
        <v>7</v>
      </c>
      <c r="J2546" s="218" t="s">
        <v>8</v>
      </c>
      <c r="K2546" s="229">
        <v>0</v>
      </c>
      <c r="L2546" s="229">
        <f>J2548</f>
        <v>8.67</v>
      </c>
      <c r="M2546" t="s">
        <v>7</v>
      </c>
    </row>
    <row r="2547" spans="1:13" ht="39" customHeight="1" x14ac:dyDescent="0.2">
      <c r="A2547" s="237" t="s">
        <v>2125</v>
      </c>
      <c r="B2547" s="186" t="s">
        <v>654</v>
      </c>
      <c r="C2547" s="185" t="s">
        <v>167</v>
      </c>
      <c r="D2547" s="185" t="s">
        <v>662</v>
      </c>
      <c r="E2547" s="425" t="s">
        <v>2106</v>
      </c>
      <c r="F2547" s="425"/>
      <c r="G2547" s="187" t="s">
        <v>180</v>
      </c>
      <c r="H2547" s="188">
        <v>1</v>
      </c>
      <c r="I2547" s="189">
        <f>(M2547*$M$13)</f>
        <v>8.6755999999999993</v>
      </c>
      <c r="J2547" s="231">
        <f>TRUNC(I2547*H2547,2)</f>
        <v>8.67</v>
      </c>
      <c r="M2547">
        <v>9.43</v>
      </c>
    </row>
    <row r="2548" spans="1:13" ht="39" customHeight="1" x14ac:dyDescent="0.2">
      <c r="A2548" s="241" t="s">
        <v>2395</v>
      </c>
      <c r="B2548" s="201" t="s">
        <v>2629</v>
      </c>
      <c r="C2548" s="200" t="s">
        <v>569</v>
      </c>
      <c r="D2548" s="200" t="s">
        <v>731</v>
      </c>
      <c r="E2548" s="427" t="s">
        <v>2630</v>
      </c>
      <c r="F2548" s="427"/>
      <c r="G2548" s="202" t="s">
        <v>17</v>
      </c>
      <c r="H2548" s="203">
        <v>1</v>
      </c>
      <c r="I2548" s="189">
        <f>(M2548*$M$13)</f>
        <v>8.6755999999999993</v>
      </c>
      <c r="J2548" s="219">
        <f>TRUNC(I2548*H2548,2)</f>
        <v>8.67</v>
      </c>
      <c r="M2548">
        <v>9.43</v>
      </c>
    </row>
    <row r="2549" spans="1:13" x14ac:dyDescent="0.2">
      <c r="A2549" s="239"/>
      <c r="B2549" s="195"/>
      <c r="C2549" s="195"/>
      <c r="D2549" s="195"/>
      <c r="E2549" s="195" t="s">
        <v>3847</v>
      </c>
      <c r="F2549" s="196">
        <v>1.48</v>
      </c>
      <c r="G2549" s="195" t="s">
        <v>3848</v>
      </c>
      <c r="H2549" s="196">
        <v>0</v>
      </c>
      <c r="I2549" s="196">
        <v>1.48</v>
      </c>
      <c r="J2549" s="220"/>
      <c r="M2549">
        <v>1.48</v>
      </c>
    </row>
    <row r="2550" spans="1:13" ht="25.5" x14ac:dyDescent="0.2">
      <c r="A2550" s="239"/>
      <c r="B2550" s="195"/>
      <c r="C2550" s="195"/>
      <c r="D2550" s="195"/>
      <c r="E2550" s="195" t="s">
        <v>3849</v>
      </c>
      <c r="F2550" s="196">
        <v>0</v>
      </c>
      <c r="G2550" s="195"/>
      <c r="H2550" s="195" t="s">
        <v>3850</v>
      </c>
      <c r="I2550" s="196">
        <v>9.43</v>
      </c>
      <c r="J2550" s="220"/>
      <c r="M2550">
        <v>9.43</v>
      </c>
    </row>
    <row r="2551" spans="1:13" ht="30" customHeight="1" x14ac:dyDescent="0.2">
      <c r="A2551" s="240"/>
      <c r="B2551" s="197"/>
      <c r="C2551" s="197"/>
      <c r="D2551" s="197"/>
      <c r="E2551" s="197"/>
      <c r="F2551" s="197"/>
      <c r="G2551" s="197" t="s">
        <v>3851</v>
      </c>
      <c r="H2551" s="198">
        <v>22.79</v>
      </c>
      <c r="I2551" s="199">
        <v>214.9</v>
      </c>
      <c r="J2551" s="220"/>
      <c r="M2551">
        <v>214.9</v>
      </c>
    </row>
    <row r="2552" spans="1:13" ht="0.95" customHeight="1" x14ac:dyDescent="0.2">
      <c r="A2552" s="237"/>
      <c r="B2552" s="185"/>
      <c r="C2552" s="185"/>
      <c r="D2552" s="185"/>
      <c r="E2552" s="185"/>
      <c r="F2552" s="185"/>
      <c r="G2552" s="185"/>
      <c r="H2552" s="185"/>
      <c r="I2552" s="185"/>
      <c r="J2552" s="220"/>
    </row>
    <row r="2553" spans="1:13" ht="18" customHeight="1" x14ac:dyDescent="0.2">
      <c r="A2553" s="236" t="s">
        <v>663</v>
      </c>
      <c r="B2553" s="183" t="s">
        <v>2</v>
      </c>
      <c r="C2553" s="182" t="s">
        <v>3</v>
      </c>
      <c r="D2553" s="182" t="s">
        <v>4</v>
      </c>
      <c r="E2553" s="419" t="s">
        <v>2100</v>
      </c>
      <c r="F2553" s="419"/>
      <c r="G2553" s="184" t="s">
        <v>5</v>
      </c>
      <c r="H2553" s="183" t="s">
        <v>6</v>
      </c>
      <c r="I2553" s="183" t="s">
        <v>7</v>
      </c>
      <c r="J2553" s="218" t="s">
        <v>8</v>
      </c>
      <c r="K2553" s="229">
        <f>J2555+J2556</f>
        <v>7.42</v>
      </c>
      <c r="L2553" s="229">
        <v>0</v>
      </c>
      <c r="M2553" t="s">
        <v>7</v>
      </c>
    </row>
    <row r="2554" spans="1:13" ht="26.1" customHeight="1" x14ac:dyDescent="0.2">
      <c r="A2554" s="237" t="s">
        <v>2125</v>
      </c>
      <c r="B2554" s="186" t="s">
        <v>568</v>
      </c>
      <c r="C2554" s="185" t="s">
        <v>569</v>
      </c>
      <c r="D2554" s="185" t="s">
        <v>570</v>
      </c>
      <c r="E2554" s="425" t="s">
        <v>2108</v>
      </c>
      <c r="F2554" s="425"/>
      <c r="G2554" s="187" t="s">
        <v>17</v>
      </c>
      <c r="H2554" s="188">
        <v>1</v>
      </c>
      <c r="I2554" s="189">
        <f>(M2554*$M$13)</f>
        <v>7.4152000000000005</v>
      </c>
      <c r="J2554" s="231">
        <f>TRUNC(I2554*H2554,2)</f>
        <v>7.41</v>
      </c>
      <c r="M2554">
        <v>8.06</v>
      </c>
    </row>
    <row r="2555" spans="1:13" ht="24" customHeight="1" x14ac:dyDescent="0.2">
      <c r="A2555" s="241" t="s">
        <v>2395</v>
      </c>
      <c r="B2555" s="201" t="s">
        <v>2533</v>
      </c>
      <c r="C2555" s="200" t="s">
        <v>569</v>
      </c>
      <c r="D2555" s="200" t="s">
        <v>2534</v>
      </c>
      <c r="E2555" s="427" t="s">
        <v>2535</v>
      </c>
      <c r="F2555" s="427"/>
      <c r="G2555" s="202" t="s">
        <v>39</v>
      </c>
      <c r="H2555" s="203">
        <v>0.5</v>
      </c>
      <c r="I2555" s="189">
        <f>(M2555*$M$13)</f>
        <v>3.3028</v>
      </c>
      <c r="J2555" s="219">
        <f>TRUNC(I2555*H2555,2)</f>
        <v>1.65</v>
      </c>
      <c r="M2555">
        <v>3.59</v>
      </c>
    </row>
    <row r="2556" spans="1:13" ht="24" customHeight="1" x14ac:dyDescent="0.2">
      <c r="A2556" s="238" t="s">
        <v>2126</v>
      </c>
      <c r="B2556" s="191" t="s">
        <v>2536</v>
      </c>
      <c r="C2556" s="190" t="s">
        <v>569</v>
      </c>
      <c r="D2556" s="190" t="s">
        <v>2537</v>
      </c>
      <c r="E2556" s="426">
        <v>0</v>
      </c>
      <c r="F2556" s="426"/>
      <c r="G2556" s="192" t="s">
        <v>39</v>
      </c>
      <c r="H2556" s="193">
        <v>0.5</v>
      </c>
      <c r="I2556" s="189">
        <f>(M2556*$M$13)</f>
        <v>11.542596000000001</v>
      </c>
      <c r="J2556" s="219">
        <f>TRUNC(I2556*H2556,2)</f>
        <v>5.77</v>
      </c>
      <c r="M2556">
        <v>12.5463</v>
      </c>
    </row>
    <row r="2557" spans="1:13" x14ac:dyDescent="0.2">
      <c r="A2557" s="239"/>
      <c r="B2557" s="195"/>
      <c r="C2557" s="195"/>
      <c r="D2557" s="195"/>
      <c r="E2557" s="195" t="s">
        <v>3847</v>
      </c>
      <c r="F2557" s="196">
        <v>0</v>
      </c>
      <c r="G2557" s="195" t="s">
        <v>3848</v>
      </c>
      <c r="H2557" s="196">
        <v>0</v>
      </c>
      <c r="I2557" s="196">
        <v>0</v>
      </c>
      <c r="J2557" s="220"/>
      <c r="M2557">
        <v>0</v>
      </c>
    </row>
    <row r="2558" spans="1:13" ht="25.5" x14ac:dyDescent="0.2">
      <c r="A2558" s="239"/>
      <c r="B2558" s="195"/>
      <c r="C2558" s="195"/>
      <c r="D2558" s="195"/>
      <c r="E2558" s="195" t="s">
        <v>3849</v>
      </c>
      <c r="F2558" s="196">
        <v>0</v>
      </c>
      <c r="G2558" s="195"/>
      <c r="H2558" s="195" t="s">
        <v>3850</v>
      </c>
      <c r="I2558" s="196">
        <v>8.06</v>
      </c>
      <c r="J2558" s="220"/>
      <c r="M2558">
        <v>8.06</v>
      </c>
    </row>
    <row r="2559" spans="1:13" ht="30" customHeight="1" x14ac:dyDescent="0.2">
      <c r="A2559" s="240"/>
      <c r="B2559" s="197"/>
      <c r="C2559" s="197"/>
      <c r="D2559" s="197"/>
      <c r="E2559" s="197"/>
      <c r="F2559" s="197"/>
      <c r="G2559" s="197" t="s">
        <v>3851</v>
      </c>
      <c r="H2559" s="198">
        <v>210.58</v>
      </c>
      <c r="I2559" s="199">
        <v>1697.27</v>
      </c>
      <c r="J2559" s="220"/>
      <c r="M2559">
        <v>1697.27</v>
      </c>
    </row>
    <row r="2560" spans="1:13" ht="0.95" customHeight="1" x14ac:dyDescent="0.2">
      <c r="A2560" s="237"/>
      <c r="B2560" s="185"/>
      <c r="C2560" s="185"/>
      <c r="D2560" s="185"/>
      <c r="E2560" s="185"/>
      <c r="F2560" s="185"/>
      <c r="G2560" s="185"/>
      <c r="H2560" s="185"/>
      <c r="I2560" s="185"/>
      <c r="J2560" s="220"/>
    </row>
    <row r="2561" spans="1:13" ht="24" customHeight="1" x14ac:dyDescent="0.2">
      <c r="A2561" s="242" t="s">
        <v>664</v>
      </c>
      <c r="B2561" s="24"/>
      <c r="C2561" s="24"/>
      <c r="D2561" s="23" t="s">
        <v>185</v>
      </c>
      <c r="E2561" s="24"/>
      <c r="F2561" s="428"/>
      <c r="G2561" s="428"/>
      <c r="H2561" s="24"/>
      <c r="I2561" s="24"/>
      <c r="J2561" s="210"/>
    </row>
    <row r="2562" spans="1:13" ht="18" customHeight="1" x14ac:dyDescent="0.2">
      <c r="A2562" s="236" t="s">
        <v>668</v>
      </c>
      <c r="B2562" s="183" t="s">
        <v>2</v>
      </c>
      <c r="C2562" s="182" t="s">
        <v>3</v>
      </c>
      <c r="D2562" s="182" t="s">
        <v>4</v>
      </c>
      <c r="E2562" s="419" t="s">
        <v>2100</v>
      </c>
      <c r="F2562" s="419"/>
      <c r="G2562" s="184" t="s">
        <v>5</v>
      </c>
      <c r="H2562" s="183" t="s">
        <v>6</v>
      </c>
      <c r="I2562" s="183" t="s">
        <v>7</v>
      </c>
      <c r="J2562" s="218" t="s">
        <v>8</v>
      </c>
      <c r="K2562" s="229">
        <v>0</v>
      </c>
      <c r="L2562" s="229">
        <f>J2564+J2565+J2566</f>
        <v>203.02</v>
      </c>
      <c r="M2562" t="s">
        <v>7</v>
      </c>
    </row>
    <row r="2563" spans="1:13" ht="26.1" customHeight="1" x14ac:dyDescent="0.2">
      <c r="A2563" s="237" t="s">
        <v>2125</v>
      </c>
      <c r="B2563" s="186" t="s">
        <v>669</v>
      </c>
      <c r="C2563" s="185" t="s">
        <v>167</v>
      </c>
      <c r="D2563" s="185" t="s">
        <v>670</v>
      </c>
      <c r="E2563" s="425" t="s">
        <v>2103</v>
      </c>
      <c r="F2563" s="425"/>
      <c r="G2563" s="187" t="s">
        <v>180</v>
      </c>
      <c r="H2563" s="188">
        <v>1</v>
      </c>
      <c r="I2563" s="189">
        <f>(M2563*$M$13)</f>
        <v>203.03480000000002</v>
      </c>
      <c r="J2563" s="231">
        <f>TRUNC(I2563*H2563,2)</f>
        <v>203.03</v>
      </c>
      <c r="M2563">
        <v>220.69</v>
      </c>
    </row>
    <row r="2564" spans="1:13" ht="26.1" customHeight="1" x14ac:dyDescent="0.2">
      <c r="A2564" s="241" t="s">
        <v>2395</v>
      </c>
      <c r="B2564" s="201" t="s">
        <v>2651</v>
      </c>
      <c r="C2564" s="200" t="s">
        <v>15</v>
      </c>
      <c r="D2564" s="200" t="s">
        <v>2652</v>
      </c>
      <c r="E2564" s="427">
        <v>2</v>
      </c>
      <c r="F2564" s="427"/>
      <c r="G2564" s="202" t="s">
        <v>17</v>
      </c>
      <c r="H2564" s="203">
        <v>1</v>
      </c>
      <c r="I2564" s="189">
        <f>(M2564*$M$13)</f>
        <v>14.333600000000001</v>
      </c>
      <c r="J2564" s="219">
        <f>TRUNC(I2564*H2564,2)</f>
        <v>14.33</v>
      </c>
      <c r="M2564">
        <v>15.58</v>
      </c>
    </row>
    <row r="2565" spans="1:13" ht="24" customHeight="1" x14ac:dyDescent="0.2">
      <c r="A2565" s="241" t="s">
        <v>2395</v>
      </c>
      <c r="B2565" s="201" t="s">
        <v>2653</v>
      </c>
      <c r="C2565" s="200" t="s">
        <v>15</v>
      </c>
      <c r="D2565" s="200" t="s">
        <v>2654</v>
      </c>
      <c r="E2565" s="427">
        <v>14</v>
      </c>
      <c r="F2565" s="427"/>
      <c r="G2565" s="202" t="s">
        <v>17</v>
      </c>
      <c r="H2565" s="203">
        <v>1</v>
      </c>
      <c r="I2565" s="189">
        <f>(M2565*$M$13)</f>
        <v>8.418000000000001</v>
      </c>
      <c r="J2565" s="219">
        <f>TRUNC(I2565*H2565,2)</f>
        <v>8.41</v>
      </c>
      <c r="M2565">
        <v>9.15</v>
      </c>
    </row>
    <row r="2566" spans="1:13" ht="26.1" customHeight="1" x14ac:dyDescent="0.2">
      <c r="A2566" s="241" t="s">
        <v>2395</v>
      </c>
      <c r="B2566" s="201" t="s">
        <v>2655</v>
      </c>
      <c r="C2566" s="200" t="s">
        <v>15</v>
      </c>
      <c r="D2566" s="200" t="s">
        <v>2656</v>
      </c>
      <c r="E2566" s="427">
        <v>14</v>
      </c>
      <c r="F2566" s="427"/>
      <c r="G2566" s="202" t="s">
        <v>17</v>
      </c>
      <c r="H2566" s="203">
        <v>1</v>
      </c>
      <c r="I2566" s="189">
        <f>(M2566*$M$13)</f>
        <v>180.28320000000002</v>
      </c>
      <c r="J2566" s="219">
        <f>TRUNC(I2566*H2566,2)</f>
        <v>180.28</v>
      </c>
      <c r="M2566">
        <v>195.96</v>
      </c>
    </row>
    <row r="2567" spans="1:13" x14ac:dyDescent="0.2">
      <c r="A2567" s="239"/>
      <c r="B2567" s="195"/>
      <c r="C2567" s="195"/>
      <c r="D2567" s="195"/>
      <c r="E2567" s="195" t="s">
        <v>3847</v>
      </c>
      <c r="F2567" s="196">
        <v>81.569999999999993</v>
      </c>
      <c r="G2567" s="195" t="s">
        <v>3848</v>
      </c>
      <c r="H2567" s="196">
        <v>0</v>
      </c>
      <c r="I2567" s="196">
        <v>81.569999999999993</v>
      </c>
      <c r="J2567" s="220"/>
      <c r="M2567">
        <v>81.569999999999993</v>
      </c>
    </row>
    <row r="2568" spans="1:13" ht="25.5" x14ac:dyDescent="0.2">
      <c r="A2568" s="239"/>
      <c r="B2568" s="195"/>
      <c r="C2568" s="195"/>
      <c r="D2568" s="195"/>
      <c r="E2568" s="195" t="s">
        <v>3849</v>
      </c>
      <c r="F2568" s="196">
        <v>0</v>
      </c>
      <c r="G2568" s="195"/>
      <c r="H2568" s="195" t="s">
        <v>3850</v>
      </c>
      <c r="I2568" s="196">
        <v>220.69</v>
      </c>
      <c r="J2568" s="220"/>
      <c r="M2568">
        <v>220.69</v>
      </c>
    </row>
    <row r="2569" spans="1:13" ht="30" customHeight="1" x14ac:dyDescent="0.2">
      <c r="A2569" s="240"/>
      <c r="B2569" s="197"/>
      <c r="C2569" s="197"/>
      <c r="D2569" s="197"/>
      <c r="E2569" s="197"/>
      <c r="F2569" s="197"/>
      <c r="G2569" s="197" t="s">
        <v>3851</v>
      </c>
      <c r="H2569" s="198">
        <v>789.38</v>
      </c>
      <c r="I2569" s="199">
        <v>174208.27</v>
      </c>
      <c r="J2569" s="220"/>
      <c r="M2569">
        <v>174208.27</v>
      </c>
    </row>
    <row r="2570" spans="1:13" ht="0.95" customHeight="1" x14ac:dyDescent="0.2">
      <c r="A2570" s="237"/>
      <c r="B2570" s="185"/>
      <c r="C2570" s="185"/>
      <c r="D2570" s="185"/>
      <c r="E2570" s="185"/>
      <c r="F2570" s="185"/>
      <c r="G2570" s="185"/>
      <c r="H2570" s="185"/>
      <c r="I2570" s="185"/>
      <c r="J2570" s="220"/>
    </row>
    <row r="2571" spans="1:13" ht="18" customHeight="1" x14ac:dyDescent="0.2">
      <c r="A2571" s="236" t="s">
        <v>5388</v>
      </c>
      <c r="B2571" s="183" t="s">
        <v>2</v>
      </c>
      <c r="C2571" s="182" t="s">
        <v>3</v>
      </c>
      <c r="D2571" s="182" t="s">
        <v>4</v>
      </c>
      <c r="E2571" s="419" t="s">
        <v>2100</v>
      </c>
      <c r="F2571" s="419"/>
      <c r="G2571" s="184" t="s">
        <v>5</v>
      </c>
      <c r="H2571" s="183" t="s">
        <v>6</v>
      </c>
      <c r="I2571" s="183" t="s">
        <v>7</v>
      </c>
      <c r="J2571" s="218" t="s">
        <v>8</v>
      </c>
      <c r="K2571" s="229">
        <f>J2573</f>
        <v>30.92</v>
      </c>
      <c r="L2571" s="229">
        <f>J2574</f>
        <v>27.25</v>
      </c>
      <c r="M2571" t="s">
        <v>7</v>
      </c>
    </row>
    <row r="2572" spans="1:13" ht="24" customHeight="1" x14ac:dyDescent="0.2">
      <c r="A2572" s="237" t="s">
        <v>2125</v>
      </c>
      <c r="B2572" s="186" t="s">
        <v>671</v>
      </c>
      <c r="C2572" s="185" t="s">
        <v>15</v>
      </c>
      <c r="D2572" s="185" t="s">
        <v>672</v>
      </c>
      <c r="E2572" s="425">
        <v>16</v>
      </c>
      <c r="F2572" s="425"/>
      <c r="G2572" s="187" t="s">
        <v>132</v>
      </c>
      <c r="H2572" s="188">
        <v>1</v>
      </c>
      <c r="I2572" s="189">
        <f>(M2572*$M$13)</f>
        <v>58.171599999999998</v>
      </c>
      <c r="J2572" s="231">
        <f>TRUNC(I2572*H2572,2)</f>
        <v>58.17</v>
      </c>
      <c r="M2572">
        <v>63.23</v>
      </c>
    </row>
    <row r="2573" spans="1:13" ht="24" customHeight="1" x14ac:dyDescent="0.2">
      <c r="A2573" s="238" t="s">
        <v>2126</v>
      </c>
      <c r="B2573" s="191" t="s">
        <v>2208</v>
      </c>
      <c r="C2573" s="190" t="s">
        <v>15</v>
      </c>
      <c r="D2573" s="190" t="s">
        <v>2209</v>
      </c>
      <c r="E2573" s="426" t="s">
        <v>2129</v>
      </c>
      <c r="F2573" s="426"/>
      <c r="G2573" s="192" t="s">
        <v>39</v>
      </c>
      <c r="H2573" s="193">
        <v>1.7</v>
      </c>
      <c r="I2573" s="189">
        <f>(M2573*$M$13)</f>
        <v>18.188400000000001</v>
      </c>
      <c r="J2573" s="219">
        <f>TRUNC(I2573*H2573,2)</f>
        <v>30.92</v>
      </c>
      <c r="M2573">
        <v>19.77</v>
      </c>
    </row>
    <row r="2574" spans="1:13" ht="24" customHeight="1" x14ac:dyDescent="0.2">
      <c r="A2574" s="238" t="s">
        <v>2126</v>
      </c>
      <c r="B2574" s="191" t="s">
        <v>2657</v>
      </c>
      <c r="C2574" s="190" t="s">
        <v>15</v>
      </c>
      <c r="D2574" s="190" t="s">
        <v>2658</v>
      </c>
      <c r="E2574" s="426" t="s">
        <v>2119</v>
      </c>
      <c r="F2574" s="426"/>
      <c r="G2574" s="192" t="s">
        <v>132</v>
      </c>
      <c r="H2574" s="193">
        <v>1</v>
      </c>
      <c r="I2574" s="189">
        <f>(M2574*$M$13)</f>
        <v>27.259599999999999</v>
      </c>
      <c r="J2574" s="219">
        <f>TRUNC(I2574*H2574,2)</f>
        <v>27.25</v>
      </c>
      <c r="M2574">
        <v>29.63</v>
      </c>
    </row>
    <row r="2575" spans="1:13" x14ac:dyDescent="0.2">
      <c r="A2575" s="239"/>
      <c r="B2575" s="195"/>
      <c r="C2575" s="195"/>
      <c r="D2575" s="195"/>
      <c r="E2575" s="195" t="s">
        <v>3847</v>
      </c>
      <c r="F2575" s="196">
        <v>33.6</v>
      </c>
      <c r="G2575" s="195" t="s">
        <v>3848</v>
      </c>
      <c r="H2575" s="196">
        <v>0</v>
      </c>
      <c r="I2575" s="196">
        <v>33.6</v>
      </c>
      <c r="J2575" s="220"/>
      <c r="M2575">
        <v>33.6</v>
      </c>
    </row>
    <row r="2576" spans="1:13" ht="25.5" x14ac:dyDescent="0.2">
      <c r="A2576" s="239"/>
      <c r="B2576" s="195"/>
      <c r="C2576" s="195"/>
      <c r="D2576" s="195"/>
      <c r="E2576" s="195" t="s">
        <v>3849</v>
      </c>
      <c r="F2576" s="196">
        <v>0</v>
      </c>
      <c r="G2576" s="195"/>
      <c r="H2576" s="195" t="s">
        <v>3850</v>
      </c>
      <c r="I2576" s="196">
        <v>63.23</v>
      </c>
      <c r="J2576" s="220"/>
      <c r="M2576">
        <v>63.23</v>
      </c>
    </row>
    <row r="2577" spans="1:13" ht="30" customHeight="1" x14ac:dyDescent="0.2">
      <c r="A2577" s="240"/>
      <c r="B2577" s="197"/>
      <c r="C2577" s="197"/>
      <c r="D2577" s="197"/>
      <c r="E2577" s="197"/>
      <c r="F2577" s="197"/>
      <c r="G2577" s="197" t="s">
        <v>3851</v>
      </c>
      <c r="H2577" s="198">
        <v>26.89</v>
      </c>
      <c r="I2577" s="199">
        <v>1700.25</v>
      </c>
      <c r="J2577" s="220"/>
      <c r="M2577">
        <v>1700.25</v>
      </c>
    </row>
    <row r="2578" spans="1:13" ht="0.95" customHeight="1" x14ac:dyDescent="0.2">
      <c r="A2578" s="237"/>
      <c r="B2578" s="185"/>
      <c r="C2578" s="185"/>
      <c r="D2578" s="185"/>
      <c r="E2578" s="185"/>
      <c r="F2578" s="185"/>
      <c r="G2578" s="185"/>
      <c r="H2578" s="185"/>
      <c r="I2578" s="185"/>
      <c r="J2578" s="220"/>
    </row>
    <row r="2579" spans="1:13" ht="18" customHeight="1" x14ac:dyDescent="0.2">
      <c r="A2579" s="236" t="s">
        <v>5387</v>
      </c>
      <c r="B2579" s="183" t="s">
        <v>2</v>
      </c>
      <c r="C2579" s="182" t="s">
        <v>3</v>
      </c>
      <c r="D2579" s="182" t="s">
        <v>4</v>
      </c>
      <c r="E2579" s="419" t="s">
        <v>2100</v>
      </c>
      <c r="F2579" s="419"/>
      <c r="G2579" s="184" t="s">
        <v>5</v>
      </c>
      <c r="H2579" s="183" t="s">
        <v>6</v>
      </c>
      <c r="I2579" s="183" t="s">
        <v>7</v>
      </c>
      <c r="J2579" s="218" t="s">
        <v>8</v>
      </c>
      <c r="K2579" s="229">
        <f>J2581+J2582+J2583+J2584</f>
        <v>7.67</v>
      </c>
      <c r="L2579" s="229">
        <f>J2585+J2586</f>
        <v>10.68</v>
      </c>
      <c r="M2579" t="s">
        <v>7</v>
      </c>
    </row>
    <row r="2580" spans="1:13" ht="39" customHeight="1" x14ac:dyDescent="0.2">
      <c r="A2580" s="237" t="s">
        <v>2125</v>
      </c>
      <c r="B2580" s="186" t="s">
        <v>3843</v>
      </c>
      <c r="C2580" s="185" t="s">
        <v>26</v>
      </c>
      <c r="D2580" s="185" t="s">
        <v>3788</v>
      </c>
      <c r="E2580" s="425" t="s">
        <v>2103</v>
      </c>
      <c r="F2580" s="425"/>
      <c r="G2580" s="187" t="s">
        <v>17</v>
      </c>
      <c r="H2580" s="188">
        <v>1</v>
      </c>
      <c r="I2580" s="189">
        <f t="shared" ref="I2580:I2586" si="80">(M2580*$M$13)</f>
        <v>18.353999999999999</v>
      </c>
      <c r="J2580" s="231">
        <f t="shared" ref="J2580:J2586" si="81">TRUNC(I2580*H2580,2)</f>
        <v>18.350000000000001</v>
      </c>
      <c r="M2580">
        <v>19.95</v>
      </c>
    </row>
    <row r="2581" spans="1:13" ht="24" customHeight="1" x14ac:dyDescent="0.2">
      <c r="A2581" s="241" t="s">
        <v>2395</v>
      </c>
      <c r="B2581" s="201" t="s">
        <v>2446</v>
      </c>
      <c r="C2581" s="200" t="s">
        <v>26</v>
      </c>
      <c r="D2581" s="200" t="s">
        <v>2447</v>
      </c>
      <c r="E2581" s="427" t="s">
        <v>2123</v>
      </c>
      <c r="F2581" s="427"/>
      <c r="G2581" s="202" t="s">
        <v>32</v>
      </c>
      <c r="H2581" s="203">
        <v>0.184</v>
      </c>
      <c r="I2581" s="189">
        <f t="shared" si="80"/>
        <v>17.461600000000001</v>
      </c>
      <c r="J2581" s="219">
        <f t="shared" si="81"/>
        <v>3.21</v>
      </c>
      <c r="M2581">
        <v>18.98</v>
      </c>
    </row>
    <row r="2582" spans="1:13" ht="24" customHeight="1" x14ac:dyDescent="0.2">
      <c r="A2582" s="241" t="s">
        <v>2395</v>
      </c>
      <c r="B2582" s="201" t="s">
        <v>3083</v>
      </c>
      <c r="C2582" s="200" t="s">
        <v>26</v>
      </c>
      <c r="D2582" s="200" t="s">
        <v>3084</v>
      </c>
      <c r="E2582" s="427" t="s">
        <v>2123</v>
      </c>
      <c r="F2582" s="427"/>
      <c r="G2582" s="202" t="s">
        <v>32</v>
      </c>
      <c r="H2582" s="203">
        <v>0.183</v>
      </c>
      <c r="I2582" s="189">
        <f t="shared" si="80"/>
        <v>24.398400000000002</v>
      </c>
      <c r="J2582" s="219">
        <f t="shared" si="81"/>
        <v>4.46</v>
      </c>
      <c r="M2582">
        <v>26.52</v>
      </c>
    </row>
    <row r="2583" spans="1:13" ht="39" customHeight="1" x14ac:dyDescent="0.2">
      <c r="A2583" s="241" t="s">
        <v>2395</v>
      </c>
      <c r="B2583" s="201" t="s">
        <v>3079</v>
      </c>
      <c r="C2583" s="200" t="s">
        <v>26</v>
      </c>
      <c r="D2583" s="200" t="s">
        <v>3080</v>
      </c>
      <c r="E2583" s="427" t="s">
        <v>2398</v>
      </c>
      <c r="F2583" s="427"/>
      <c r="G2583" s="202" t="s">
        <v>2399</v>
      </c>
      <c r="H2583" s="203">
        <v>1E-4</v>
      </c>
      <c r="I2583" s="189">
        <f t="shared" si="80"/>
        <v>16.891200000000001</v>
      </c>
      <c r="J2583" s="219">
        <f t="shared" si="81"/>
        <v>0</v>
      </c>
      <c r="M2583">
        <v>18.36</v>
      </c>
    </row>
    <row r="2584" spans="1:13" ht="39" customHeight="1" x14ac:dyDescent="0.2">
      <c r="A2584" s="241" t="s">
        <v>2395</v>
      </c>
      <c r="B2584" s="201" t="s">
        <v>3081</v>
      </c>
      <c r="C2584" s="200" t="s">
        <v>26</v>
      </c>
      <c r="D2584" s="200" t="s">
        <v>3082</v>
      </c>
      <c r="E2584" s="427" t="s">
        <v>2398</v>
      </c>
      <c r="F2584" s="427"/>
      <c r="G2584" s="202" t="s">
        <v>2402</v>
      </c>
      <c r="H2584" s="203">
        <v>2.0000000000000001E-4</v>
      </c>
      <c r="I2584" s="189">
        <f t="shared" si="80"/>
        <v>15.9528</v>
      </c>
      <c r="J2584" s="219">
        <f t="shared" si="81"/>
        <v>0</v>
      </c>
      <c r="M2584">
        <v>17.34</v>
      </c>
    </row>
    <row r="2585" spans="1:13" ht="26.1" customHeight="1" x14ac:dyDescent="0.2">
      <c r="A2585" s="238" t="s">
        <v>2126</v>
      </c>
      <c r="B2585" s="191" t="s">
        <v>3864</v>
      </c>
      <c r="C2585" s="190" t="s">
        <v>26</v>
      </c>
      <c r="D2585" s="190" t="s">
        <v>3865</v>
      </c>
      <c r="E2585" s="426" t="s">
        <v>2119</v>
      </c>
      <c r="F2585" s="426"/>
      <c r="G2585" s="192" t="s">
        <v>17</v>
      </c>
      <c r="H2585" s="193">
        <v>1.18</v>
      </c>
      <c r="I2585" s="189">
        <f t="shared" si="80"/>
        <v>8.1603999999999992</v>
      </c>
      <c r="J2585" s="219">
        <f t="shared" si="81"/>
        <v>9.6199999999999992</v>
      </c>
      <c r="M2585">
        <v>8.8699999999999992</v>
      </c>
    </row>
    <row r="2586" spans="1:13" ht="26.1" customHeight="1" x14ac:dyDescent="0.2">
      <c r="A2586" s="238" t="s">
        <v>2126</v>
      </c>
      <c r="B2586" s="191" t="s">
        <v>3866</v>
      </c>
      <c r="C2586" s="190" t="s">
        <v>26</v>
      </c>
      <c r="D2586" s="190" t="s">
        <v>3867</v>
      </c>
      <c r="E2586" s="426" t="s">
        <v>2119</v>
      </c>
      <c r="F2586" s="426"/>
      <c r="G2586" s="192" t="s">
        <v>169</v>
      </c>
      <c r="H2586" s="193">
        <v>0.88</v>
      </c>
      <c r="I2586" s="189">
        <f t="shared" si="80"/>
        <v>1.2052</v>
      </c>
      <c r="J2586" s="219">
        <f t="shared" si="81"/>
        <v>1.06</v>
      </c>
      <c r="M2586">
        <v>1.31</v>
      </c>
    </row>
    <row r="2587" spans="1:13" x14ac:dyDescent="0.2">
      <c r="A2587" s="239"/>
      <c r="B2587" s="195"/>
      <c r="C2587" s="195"/>
      <c r="D2587" s="195"/>
      <c r="E2587" s="195" t="s">
        <v>3847</v>
      </c>
      <c r="F2587" s="196">
        <v>6.19</v>
      </c>
      <c r="G2587" s="195" t="s">
        <v>3848</v>
      </c>
      <c r="H2587" s="196">
        <v>0</v>
      </c>
      <c r="I2587" s="196">
        <v>6.19</v>
      </c>
      <c r="J2587" s="220"/>
      <c r="M2587">
        <v>6.19</v>
      </c>
    </row>
    <row r="2588" spans="1:13" ht="25.5" x14ac:dyDescent="0.2">
      <c r="A2588" s="239"/>
      <c r="B2588" s="195"/>
      <c r="C2588" s="195"/>
      <c r="D2588" s="195"/>
      <c r="E2588" s="195" t="s">
        <v>3849</v>
      </c>
      <c r="F2588" s="196">
        <v>0</v>
      </c>
      <c r="G2588" s="195"/>
      <c r="H2588" s="195" t="s">
        <v>3850</v>
      </c>
      <c r="I2588" s="196">
        <v>19.95</v>
      </c>
      <c r="J2588" s="220"/>
      <c r="M2588">
        <v>19.95</v>
      </c>
    </row>
    <row r="2589" spans="1:13" ht="30" customHeight="1" x14ac:dyDescent="0.2">
      <c r="A2589" s="240"/>
      <c r="B2589" s="197"/>
      <c r="C2589" s="197"/>
      <c r="D2589" s="197"/>
      <c r="E2589" s="197"/>
      <c r="F2589" s="197"/>
      <c r="G2589" s="197" t="s">
        <v>3851</v>
      </c>
      <c r="H2589" s="198">
        <v>789.38</v>
      </c>
      <c r="I2589" s="199">
        <v>15748.13</v>
      </c>
      <c r="J2589" s="220"/>
      <c r="M2589">
        <v>15748.13</v>
      </c>
    </row>
    <row r="2590" spans="1:13" ht="0.95" customHeight="1" x14ac:dyDescent="0.2">
      <c r="A2590" s="237"/>
      <c r="B2590" s="185"/>
      <c r="C2590" s="185"/>
      <c r="D2590" s="185"/>
      <c r="E2590" s="185"/>
      <c r="F2590" s="185"/>
      <c r="G2590" s="185"/>
      <c r="H2590" s="185"/>
      <c r="I2590" s="185"/>
      <c r="J2590" s="220"/>
    </row>
    <row r="2591" spans="1:13" ht="24" customHeight="1" x14ac:dyDescent="0.2">
      <c r="A2591" s="242" t="s">
        <v>673</v>
      </c>
      <c r="B2591" s="24"/>
      <c r="C2591" s="24"/>
      <c r="D2591" s="23" t="s">
        <v>247</v>
      </c>
      <c r="E2591" s="24"/>
      <c r="F2591" s="428"/>
      <c r="G2591" s="428"/>
      <c r="H2591" s="24"/>
      <c r="I2591" s="24"/>
      <c r="J2591" s="210"/>
    </row>
    <row r="2592" spans="1:13" ht="18" customHeight="1" x14ac:dyDescent="0.2">
      <c r="A2592" s="236" t="s">
        <v>674</v>
      </c>
      <c r="B2592" s="183" t="s">
        <v>2</v>
      </c>
      <c r="C2592" s="182" t="s">
        <v>3</v>
      </c>
      <c r="D2592" s="182" t="s">
        <v>4</v>
      </c>
      <c r="E2592" s="419" t="s">
        <v>2100</v>
      </c>
      <c r="F2592" s="419"/>
      <c r="G2592" s="184" t="s">
        <v>5</v>
      </c>
      <c r="H2592" s="183" t="s">
        <v>6</v>
      </c>
      <c r="I2592" s="183" t="s">
        <v>7</v>
      </c>
      <c r="J2592" s="218" t="s">
        <v>8</v>
      </c>
      <c r="K2592" s="229">
        <f>J2594+J2595+J2596+J2597</f>
        <v>850.92</v>
      </c>
      <c r="L2592" s="229">
        <f>J2598+J2599</f>
        <v>0</v>
      </c>
      <c r="M2592" t="s">
        <v>7</v>
      </c>
    </row>
    <row r="2593" spans="1:13" ht="26.1" customHeight="1" x14ac:dyDescent="0.2">
      <c r="A2593" s="237" t="s">
        <v>2125</v>
      </c>
      <c r="B2593" s="186" t="s">
        <v>675</v>
      </c>
      <c r="C2593" s="185" t="s">
        <v>569</v>
      </c>
      <c r="D2593" s="185" t="s">
        <v>676</v>
      </c>
      <c r="E2593" s="425" t="s">
        <v>2108</v>
      </c>
      <c r="F2593" s="425"/>
      <c r="G2593" s="187" t="s">
        <v>677</v>
      </c>
      <c r="H2593" s="188">
        <v>1</v>
      </c>
      <c r="I2593" s="189">
        <f>(M2593*$M$13)</f>
        <v>850.91719999999998</v>
      </c>
      <c r="J2593" s="231">
        <f>TRUNC(I2593*H2593,2)</f>
        <v>850.91</v>
      </c>
      <c r="M2593">
        <v>924.91</v>
      </c>
    </row>
    <row r="2594" spans="1:13" ht="24" customHeight="1" x14ac:dyDescent="0.2">
      <c r="A2594" s="238" t="s">
        <v>2126</v>
      </c>
      <c r="B2594" s="191" t="s">
        <v>2659</v>
      </c>
      <c r="C2594" s="190" t="s">
        <v>569</v>
      </c>
      <c r="D2594" s="190" t="s">
        <v>2660</v>
      </c>
      <c r="E2594" s="426">
        <v>0</v>
      </c>
      <c r="F2594" s="426"/>
      <c r="G2594" s="192" t="s">
        <v>39</v>
      </c>
      <c r="H2594" s="193">
        <v>16.5</v>
      </c>
      <c r="I2594" s="189">
        <f>(M2594*$M$13)</f>
        <v>51.571060000000003</v>
      </c>
      <c r="J2594" s="219">
        <f>TRUNC(I2594*H2594,2)</f>
        <v>850.92</v>
      </c>
      <c r="M2594">
        <v>56.055500000000002</v>
      </c>
    </row>
    <row r="2595" spans="1:13" x14ac:dyDescent="0.2">
      <c r="A2595" s="239"/>
      <c r="B2595" s="195"/>
      <c r="C2595" s="195"/>
      <c r="D2595" s="195"/>
      <c r="E2595" s="195" t="s">
        <v>3847</v>
      </c>
      <c r="F2595" s="196">
        <v>0</v>
      </c>
      <c r="G2595" s="195" t="s">
        <v>3848</v>
      </c>
      <c r="H2595" s="196">
        <v>0</v>
      </c>
      <c r="I2595" s="196">
        <v>0</v>
      </c>
      <c r="J2595" s="220"/>
      <c r="M2595">
        <v>0</v>
      </c>
    </row>
    <row r="2596" spans="1:13" ht="25.5" x14ac:dyDescent="0.2">
      <c r="A2596" s="239"/>
      <c r="B2596" s="195"/>
      <c r="C2596" s="195"/>
      <c r="D2596" s="195"/>
      <c r="E2596" s="195" t="s">
        <v>3849</v>
      </c>
      <c r="F2596" s="196">
        <v>0</v>
      </c>
      <c r="G2596" s="195"/>
      <c r="H2596" s="195" t="s">
        <v>3850</v>
      </c>
      <c r="I2596" s="196">
        <v>924.91</v>
      </c>
      <c r="J2596" s="220"/>
      <c r="M2596">
        <v>924.91</v>
      </c>
    </row>
    <row r="2597" spans="1:13" ht="30" customHeight="1" x14ac:dyDescent="0.2">
      <c r="A2597" s="240"/>
      <c r="B2597" s="197"/>
      <c r="C2597" s="197"/>
      <c r="D2597" s="197"/>
      <c r="E2597" s="197"/>
      <c r="F2597" s="197"/>
      <c r="G2597" s="197" t="s">
        <v>3851</v>
      </c>
      <c r="H2597" s="198">
        <v>24</v>
      </c>
      <c r="I2597" s="199">
        <v>22197.84</v>
      </c>
      <c r="J2597" s="220"/>
      <c r="M2597">
        <v>22197.84</v>
      </c>
    </row>
    <row r="2598" spans="1:13" ht="0.95" customHeight="1" x14ac:dyDescent="0.2">
      <c r="A2598" s="237"/>
      <c r="B2598" s="185"/>
      <c r="C2598" s="185"/>
      <c r="D2598" s="185"/>
      <c r="E2598" s="185"/>
      <c r="F2598" s="185"/>
      <c r="G2598" s="185"/>
      <c r="H2598" s="185"/>
      <c r="I2598" s="185"/>
      <c r="J2598" s="220"/>
    </row>
    <row r="2599" spans="1:13" ht="26.1" customHeight="1" x14ac:dyDescent="0.2">
      <c r="A2599" s="235" t="s">
        <v>678</v>
      </c>
      <c r="B2599" s="14"/>
      <c r="C2599" s="14"/>
      <c r="D2599" s="13" t="s">
        <v>679</v>
      </c>
      <c r="E2599" s="14"/>
      <c r="F2599" s="418"/>
      <c r="G2599" s="418"/>
      <c r="H2599" s="14"/>
      <c r="I2599" s="14"/>
      <c r="J2599" s="209"/>
    </row>
    <row r="2600" spans="1:13" ht="24" customHeight="1" x14ac:dyDescent="0.2">
      <c r="A2600" s="242" t="s">
        <v>680</v>
      </c>
      <c r="B2600" s="24"/>
      <c r="C2600" s="24"/>
      <c r="D2600" s="23" t="s">
        <v>681</v>
      </c>
      <c r="E2600" s="24"/>
      <c r="F2600" s="428"/>
      <c r="G2600" s="428"/>
      <c r="H2600" s="24"/>
      <c r="I2600" s="24"/>
      <c r="J2600" s="210"/>
    </row>
    <row r="2601" spans="1:13" ht="18" customHeight="1" x14ac:dyDescent="0.2">
      <c r="A2601" s="236" t="s">
        <v>682</v>
      </c>
      <c r="B2601" s="183" t="s">
        <v>2</v>
      </c>
      <c r="C2601" s="182" t="s">
        <v>3</v>
      </c>
      <c r="D2601" s="182" t="s">
        <v>4</v>
      </c>
      <c r="E2601" s="419" t="s">
        <v>2100</v>
      </c>
      <c r="F2601" s="419"/>
      <c r="G2601" s="184" t="s">
        <v>5</v>
      </c>
      <c r="H2601" s="183" t="s">
        <v>6</v>
      </c>
      <c r="I2601" s="183" t="s">
        <v>7</v>
      </c>
      <c r="J2601" s="218" t="s">
        <v>8</v>
      </c>
      <c r="K2601" s="229">
        <f>J2607+J2604+J2605</f>
        <v>257.47000000000003</v>
      </c>
      <c r="L2601" s="229">
        <f>J2603+J2606</f>
        <v>37.660000000000004</v>
      </c>
      <c r="M2601" t="s">
        <v>7</v>
      </c>
    </row>
    <row r="2602" spans="1:13" ht="26.1" customHeight="1" x14ac:dyDescent="0.2">
      <c r="A2602" s="237" t="s">
        <v>2125</v>
      </c>
      <c r="B2602" s="186" t="s">
        <v>576</v>
      </c>
      <c r="C2602" s="185" t="s">
        <v>569</v>
      </c>
      <c r="D2602" s="185" t="s">
        <v>577</v>
      </c>
      <c r="E2602" s="425" t="s">
        <v>2102</v>
      </c>
      <c r="F2602" s="425"/>
      <c r="G2602" s="187" t="s">
        <v>17</v>
      </c>
      <c r="H2602" s="188">
        <v>1</v>
      </c>
      <c r="I2602" s="189">
        <f>SUM(J2603:J2607)</f>
        <v>295.13</v>
      </c>
      <c r="J2602" s="231">
        <f t="shared" ref="J2602:J2607" si="82">TRUNC(I2602*H2602,2)</f>
        <v>295.13</v>
      </c>
      <c r="M2602">
        <v>317.39</v>
      </c>
    </row>
    <row r="2603" spans="1:13" ht="24" customHeight="1" x14ac:dyDescent="0.2">
      <c r="A2603" s="241" t="s">
        <v>2395</v>
      </c>
      <c r="B2603" s="201" t="s">
        <v>2548</v>
      </c>
      <c r="C2603" s="200" t="s">
        <v>569</v>
      </c>
      <c r="D2603" s="200" t="s">
        <v>2549</v>
      </c>
      <c r="E2603" s="427" t="s">
        <v>2535</v>
      </c>
      <c r="F2603" s="427"/>
      <c r="G2603" s="202" t="s">
        <v>39</v>
      </c>
      <c r="H2603" s="203">
        <v>1</v>
      </c>
      <c r="I2603" s="189">
        <f t="shared" ref="I2603:I2607" si="83">(M2603*$M$13)</f>
        <v>3.2752000000000003</v>
      </c>
      <c r="J2603" s="219">
        <f t="shared" si="82"/>
        <v>3.27</v>
      </c>
      <c r="M2603">
        <v>3.56</v>
      </c>
    </row>
    <row r="2604" spans="1:13" ht="24" customHeight="1" x14ac:dyDescent="0.2">
      <c r="A2604" s="238" t="s">
        <v>2126</v>
      </c>
      <c r="B2604" s="191" t="s">
        <v>2550</v>
      </c>
      <c r="C2604" s="190" t="s">
        <v>569</v>
      </c>
      <c r="D2604" s="190" t="s">
        <v>2551</v>
      </c>
      <c r="E2604" s="426">
        <v>0</v>
      </c>
      <c r="F2604" s="426"/>
      <c r="G2604" s="192" t="s">
        <v>2552</v>
      </c>
      <c r="H2604" s="193">
        <v>7.4999999999999997E-2</v>
      </c>
      <c r="I2604" s="189">
        <f t="shared" si="83"/>
        <v>973.36</v>
      </c>
      <c r="J2604" s="219">
        <f t="shared" si="82"/>
        <v>73</v>
      </c>
      <c r="M2604">
        <v>1058</v>
      </c>
    </row>
    <row r="2605" spans="1:13" ht="24" customHeight="1" x14ac:dyDescent="0.2">
      <c r="A2605" s="238" t="s">
        <v>2126</v>
      </c>
      <c r="B2605" s="191" t="s">
        <v>2553</v>
      </c>
      <c r="C2605" s="190" t="s">
        <v>569</v>
      </c>
      <c r="D2605" s="190" t="s">
        <v>2554</v>
      </c>
      <c r="E2605" s="426">
        <v>0</v>
      </c>
      <c r="F2605" s="426"/>
      <c r="G2605" s="192" t="s">
        <v>2555</v>
      </c>
      <c r="H2605" s="193">
        <v>1.2</v>
      </c>
      <c r="I2605" s="189">
        <v>150</v>
      </c>
      <c r="J2605" s="219">
        <f t="shared" si="82"/>
        <v>180</v>
      </c>
      <c r="M2605">
        <v>160.19999999999999</v>
      </c>
    </row>
    <row r="2606" spans="1:13" ht="24" customHeight="1" x14ac:dyDescent="0.2">
      <c r="A2606" s="238" t="s">
        <v>2126</v>
      </c>
      <c r="B2606" s="191" t="s">
        <v>2556</v>
      </c>
      <c r="C2606" s="190" t="s">
        <v>569</v>
      </c>
      <c r="D2606" s="190" t="s">
        <v>2557</v>
      </c>
      <c r="E2606" s="426">
        <v>0</v>
      </c>
      <c r="F2606" s="426"/>
      <c r="G2606" s="192" t="s">
        <v>39</v>
      </c>
      <c r="H2606" s="193">
        <v>1</v>
      </c>
      <c r="I2606" s="189">
        <f t="shared" si="83"/>
        <v>34.393740000000001</v>
      </c>
      <c r="J2606" s="219">
        <f t="shared" si="82"/>
        <v>34.39</v>
      </c>
      <c r="M2606">
        <v>37.384500000000003</v>
      </c>
    </row>
    <row r="2607" spans="1:13" ht="26.1" customHeight="1" x14ac:dyDescent="0.2">
      <c r="A2607" s="238" t="s">
        <v>2126</v>
      </c>
      <c r="B2607" s="191" t="s">
        <v>2558</v>
      </c>
      <c r="C2607" s="190" t="s">
        <v>26</v>
      </c>
      <c r="D2607" s="190" t="s">
        <v>2559</v>
      </c>
      <c r="E2607" s="426" t="s">
        <v>2119</v>
      </c>
      <c r="F2607" s="426"/>
      <c r="G2607" s="192" t="s">
        <v>2413</v>
      </c>
      <c r="H2607" s="193">
        <v>6</v>
      </c>
      <c r="I2607" s="189">
        <f t="shared" si="83"/>
        <v>0.74520000000000008</v>
      </c>
      <c r="J2607" s="219">
        <f t="shared" si="82"/>
        <v>4.47</v>
      </c>
      <c r="M2607">
        <v>0.81</v>
      </c>
    </row>
    <row r="2608" spans="1:13" x14ac:dyDescent="0.2">
      <c r="A2608" s="239"/>
      <c r="B2608" s="195"/>
      <c r="C2608" s="195"/>
      <c r="D2608" s="195"/>
      <c r="E2608" s="195" t="s">
        <v>3847</v>
      </c>
      <c r="F2608" s="196">
        <v>0</v>
      </c>
      <c r="G2608" s="195" t="s">
        <v>3848</v>
      </c>
      <c r="H2608" s="196">
        <v>0</v>
      </c>
      <c r="I2608" s="196">
        <v>0</v>
      </c>
      <c r="J2608" s="220"/>
      <c r="M2608">
        <v>0</v>
      </c>
    </row>
    <row r="2609" spans="1:13" ht="25.5" x14ac:dyDescent="0.2">
      <c r="A2609" s="239"/>
      <c r="B2609" s="195"/>
      <c r="C2609" s="195"/>
      <c r="D2609" s="195"/>
      <c r="E2609" s="195" t="s">
        <v>3849</v>
      </c>
      <c r="F2609" s="196">
        <v>0</v>
      </c>
      <c r="G2609" s="195"/>
      <c r="H2609" s="195" t="s">
        <v>3850</v>
      </c>
      <c r="I2609" s="196">
        <v>317.39</v>
      </c>
      <c r="J2609" s="220"/>
      <c r="M2609">
        <v>317.39</v>
      </c>
    </row>
    <row r="2610" spans="1:13" ht="30" customHeight="1" x14ac:dyDescent="0.2">
      <c r="A2610" s="240"/>
      <c r="B2610" s="197"/>
      <c r="C2610" s="197"/>
      <c r="D2610" s="197"/>
      <c r="E2610" s="197"/>
      <c r="F2610" s="197"/>
      <c r="G2610" s="197" t="s">
        <v>3851</v>
      </c>
      <c r="H2610" s="198">
        <v>362.5</v>
      </c>
      <c r="I2610" s="199">
        <v>115053.87</v>
      </c>
      <c r="J2610" s="220"/>
      <c r="M2610">
        <v>115053.87</v>
      </c>
    </row>
    <row r="2611" spans="1:13" ht="0.95" customHeight="1" x14ac:dyDescent="0.2">
      <c r="A2611" s="237"/>
      <c r="B2611" s="185"/>
      <c r="C2611" s="185"/>
      <c r="D2611" s="185"/>
      <c r="E2611" s="185"/>
      <c r="F2611" s="185"/>
      <c r="G2611" s="185"/>
      <c r="H2611" s="185"/>
      <c r="I2611" s="185"/>
      <c r="J2611" s="220"/>
    </row>
    <row r="2612" spans="1:13" ht="18" customHeight="1" x14ac:dyDescent="0.2">
      <c r="A2612" s="236" t="s">
        <v>683</v>
      </c>
      <c r="B2612" s="183" t="s">
        <v>2</v>
      </c>
      <c r="C2612" s="182" t="s">
        <v>3</v>
      </c>
      <c r="D2612" s="182" t="s">
        <v>4</v>
      </c>
      <c r="E2612" s="419" t="s">
        <v>2100</v>
      </c>
      <c r="F2612" s="419"/>
      <c r="G2612" s="184" t="s">
        <v>5</v>
      </c>
      <c r="H2612" s="183" t="s">
        <v>6</v>
      </c>
      <c r="I2612" s="183" t="s">
        <v>7</v>
      </c>
      <c r="J2612" s="218" t="s">
        <v>8</v>
      </c>
      <c r="K2612" s="229">
        <f>J2615+J2616+J2617+J2618+J2619+J2620</f>
        <v>131.32</v>
      </c>
      <c r="L2612" s="229">
        <f>J2614</f>
        <v>18.600000000000001</v>
      </c>
      <c r="M2612" t="s">
        <v>7</v>
      </c>
    </row>
    <row r="2613" spans="1:13" ht="39" customHeight="1" x14ac:dyDescent="0.2">
      <c r="A2613" s="237" t="s">
        <v>2125</v>
      </c>
      <c r="B2613" s="186" t="s">
        <v>684</v>
      </c>
      <c r="C2613" s="185" t="s">
        <v>569</v>
      </c>
      <c r="D2613" s="185" t="s">
        <v>685</v>
      </c>
      <c r="E2613" s="425" t="s">
        <v>2112</v>
      </c>
      <c r="F2613" s="425"/>
      <c r="G2613" s="187" t="s">
        <v>17</v>
      </c>
      <c r="H2613" s="188">
        <v>1</v>
      </c>
      <c r="I2613" s="189">
        <f t="shared" ref="I2613:I2620" si="84">(M2613*$M$13)</f>
        <v>149.92320000000001</v>
      </c>
      <c r="J2613" s="231">
        <f t="shared" ref="J2613:J2620" si="85">TRUNC(I2613*H2613,2)</f>
        <v>149.91999999999999</v>
      </c>
      <c r="M2613">
        <v>162.96</v>
      </c>
    </row>
    <row r="2614" spans="1:13" ht="51.95" customHeight="1" x14ac:dyDescent="0.2">
      <c r="A2614" s="241" t="s">
        <v>2395</v>
      </c>
      <c r="B2614" s="201" t="s">
        <v>2661</v>
      </c>
      <c r="C2614" s="200" t="s">
        <v>569</v>
      </c>
      <c r="D2614" s="200" t="s">
        <v>2662</v>
      </c>
      <c r="E2614" s="427" t="s">
        <v>2663</v>
      </c>
      <c r="F2614" s="427"/>
      <c r="G2614" s="202" t="s">
        <v>50</v>
      </c>
      <c r="H2614" s="203">
        <v>0.03</v>
      </c>
      <c r="I2614" s="189">
        <f t="shared" si="84"/>
        <v>620.18119999999999</v>
      </c>
      <c r="J2614" s="219">
        <f t="shared" si="85"/>
        <v>18.600000000000001</v>
      </c>
      <c r="M2614">
        <v>674.11</v>
      </c>
    </row>
    <row r="2615" spans="1:13" ht="24" customHeight="1" x14ac:dyDescent="0.2">
      <c r="A2615" s="241" t="s">
        <v>2395</v>
      </c>
      <c r="B2615" s="201" t="s">
        <v>2610</v>
      </c>
      <c r="C2615" s="200" t="s">
        <v>569</v>
      </c>
      <c r="D2615" s="200" t="s">
        <v>2611</v>
      </c>
      <c r="E2615" s="427" t="s">
        <v>2535</v>
      </c>
      <c r="F2615" s="427"/>
      <c r="G2615" s="202" t="s">
        <v>39</v>
      </c>
      <c r="H2615" s="203">
        <v>1.25</v>
      </c>
      <c r="I2615" s="189">
        <f t="shared" si="84"/>
        <v>3.3948</v>
      </c>
      <c r="J2615" s="219">
        <f t="shared" si="85"/>
        <v>4.24</v>
      </c>
      <c r="M2615">
        <v>3.69</v>
      </c>
    </row>
    <row r="2616" spans="1:13" ht="24" customHeight="1" x14ac:dyDescent="0.2">
      <c r="A2616" s="241" t="s">
        <v>2395</v>
      </c>
      <c r="B2616" s="201" t="s">
        <v>2533</v>
      </c>
      <c r="C2616" s="200" t="s">
        <v>569</v>
      </c>
      <c r="D2616" s="200" t="s">
        <v>2534</v>
      </c>
      <c r="E2616" s="427" t="s">
        <v>2535</v>
      </c>
      <c r="F2616" s="427"/>
      <c r="G2616" s="202" t="s">
        <v>39</v>
      </c>
      <c r="H2616" s="203">
        <v>1.5</v>
      </c>
      <c r="I2616" s="189">
        <f t="shared" si="84"/>
        <v>3.3028</v>
      </c>
      <c r="J2616" s="219">
        <f t="shared" si="85"/>
        <v>4.95</v>
      </c>
      <c r="M2616">
        <v>3.59</v>
      </c>
    </row>
    <row r="2617" spans="1:13" ht="24" customHeight="1" x14ac:dyDescent="0.2">
      <c r="A2617" s="241" t="s">
        <v>2395</v>
      </c>
      <c r="B2617" s="201" t="s">
        <v>2664</v>
      </c>
      <c r="C2617" s="200" t="s">
        <v>569</v>
      </c>
      <c r="D2617" s="200" t="s">
        <v>2665</v>
      </c>
      <c r="E2617" s="427" t="s">
        <v>2535</v>
      </c>
      <c r="F2617" s="427"/>
      <c r="G2617" s="202" t="s">
        <v>39</v>
      </c>
      <c r="H2617" s="203">
        <v>1.25</v>
      </c>
      <c r="I2617" s="189">
        <f t="shared" si="84"/>
        <v>3.3028</v>
      </c>
      <c r="J2617" s="219">
        <f t="shared" si="85"/>
        <v>4.12</v>
      </c>
      <c r="M2617">
        <v>3.59</v>
      </c>
    </row>
    <row r="2618" spans="1:13" ht="24" customHeight="1" x14ac:dyDescent="0.2">
      <c r="A2618" s="238" t="s">
        <v>2126</v>
      </c>
      <c r="B2618" s="191" t="s">
        <v>2666</v>
      </c>
      <c r="C2618" s="190" t="s">
        <v>569</v>
      </c>
      <c r="D2618" s="190" t="s">
        <v>2667</v>
      </c>
      <c r="E2618" s="426">
        <v>0</v>
      </c>
      <c r="F2618" s="426"/>
      <c r="G2618" s="192" t="s">
        <v>39</v>
      </c>
      <c r="H2618" s="193">
        <v>1.25</v>
      </c>
      <c r="I2618" s="189">
        <f t="shared" si="84"/>
        <v>68.767883999999995</v>
      </c>
      <c r="J2618" s="219">
        <f t="shared" si="85"/>
        <v>85.95</v>
      </c>
      <c r="M2618">
        <v>74.747699999999995</v>
      </c>
    </row>
    <row r="2619" spans="1:13" ht="24" customHeight="1" x14ac:dyDescent="0.2">
      <c r="A2619" s="238" t="s">
        <v>2126</v>
      </c>
      <c r="B2619" s="191" t="s">
        <v>2536</v>
      </c>
      <c r="C2619" s="190" t="s">
        <v>569</v>
      </c>
      <c r="D2619" s="190" t="s">
        <v>2537</v>
      </c>
      <c r="E2619" s="426">
        <v>0</v>
      </c>
      <c r="F2619" s="426"/>
      <c r="G2619" s="192" t="s">
        <v>39</v>
      </c>
      <c r="H2619" s="193">
        <v>1.5</v>
      </c>
      <c r="I2619" s="189">
        <f t="shared" si="84"/>
        <v>11.542596000000001</v>
      </c>
      <c r="J2619" s="219">
        <f t="shared" si="85"/>
        <v>17.309999999999999</v>
      </c>
      <c r="M2619">
        <v>12.5463</v>
      </c>
    </row>
    <row r="2620" spans="1:13" ht="24" customHeight="1" x14ac:dyDescent="0.2">
      <c r="A2620" s="238" t="s">
        <v>2126</v>
      </c>
      <c r="B2620" s="191" t="s">
        <v>2618</v>
      </c>
      <c r="C2620" s="190" t="s">
        <v>26</v>
      </c>
      <c r="D2620" s="190" t="s">
        <v>2619</v>
      </c>
      <c r="E2620" s="426" t="s">
        <v>2129</v>
      </c>
      <c r="F2620" s="426"/>
      <c r="G2620" s="192" t="s">
        <v>32</v>
      </c>
      <c r="H2620" s="193">
        <v>1.25</v>
      </c>
      <c r="I2620" s="189">
        <f t="shared" si="84"/>
        <v>11.803600000000001</v>
      </c>
      <c r="J2620" s="219">
        <f t="shared" si="85"/>
        <v>14.75</v>
      </c>
      <c r="M2620">
        <v>12.83</v>
      </c>
    </row>
    <row r="2621" spans="1:13" x14ac:dyDescent="0.2">
      <c r="A2621" s="239"/>
      <c r="B2621" s="195"/>
      <c r="C2621" s="195"/>
      <c r="D2621" s="195"/>
      <c r="E2621" s="195" t="s">
        <v>3847</v>
      </c>
      <c r="F2621" s="196">
        <v>17.559999999999999</v>
      </c>
      <c r="G2621" s="195" t="s">
        <v>3848</v>
      </c>
      <c r="H2621" s="196">
        <v>0</v>
      </c>
      <c r="I2621" s="196">
        <v>17.559999999999999</v>
      </c>
      <c r="J2621" s="220"/>
      <c r="M2621">
        <v>17.559999999999999</v>
      </c>
    </row>
    <row r="2622" spans="1:13" ht="25.5" x14ac:dyDescent="0.2">
      <c r="A2622" s="239"/>
      <c r="B2622" s="195"/>
      <c r="C2622" s="195"/>
      <c r="D2622" s="195"/>
      <c r="E2622" s="195" t="s">
        <v>3849</v>
      </c>
      <c r="F2622" s="196">
        <v>0</v>
      </c>
      <c r="G2622" s="195"/>
      <c r="H2622" s="195" t="s">
        <v>3850</v>
      </c>
      <c r="I2622" s="196">
        <v>162.96</v>
      </c>
      <c r="J2622" s="220"/>
      <c r="M2622">
        <v>162.96</v>
      </c>
    </row>
    <row r="2623" spans="1:13" ht="30" customHeight="1" x14ac:dyDescent="0.2">
      <c r="A2623" s="240"/>
      <c r="B2623" s="197"/>
      <c r="C2623" s="197"/>
      <c r="D2623" s="197"/>
      <c r="E2623" s="197"/>
      <c r="F2623" s="197"/>
      <c r="G2623" s="197" t="s">
        <v>3851</v>
      </c>
      <c r="H2623" s="198">
        <v>362.5</v>
      </c>
      <c r="I2623" s="199">
        <v>59073</v>
      </c>
      <c r="J2623" s="220"/>
      <c r="M2623">
        <v>59073</v>
      </c>
    </row>
    <row r="2624" spans="1:13" ht="0.95" customHeight="1" x14ac:dyDescent="0.2">
      <c r="A2624" s="237"/>
      <c r="B2624" s="185"/>
      <c r="C2624" s="185"/>
      <c r="D2624" s="185"/>
      <c r="E2624" s="185"/>
      <c r="F2624" s="185"/>
      <c r="G2624" s="185"/>
      <c r="H2624" s="185"/>
      <c r="I2624" s="185"/>
      <c r="J2624" s="220"/>
    </row>
    <row r="2625" spans="1:13" ht="18" customHeight="1" x14ac:dyDescent="0.2">
      <c r="A2625" s="236" t="s">
        <v>686</v>
      </c>
      <c r="B2625" s="183" t="s">
        <v>2</v>
      </c>
      <c r="C2625" s="182" t="s">
        <v>3</v>
      </c>
      <c r="D2625" s="182" t="s">
        <v>4</v>
      </c>
      <c r="E2625" s="419" t="s">
        <v>2100</v>
      </c>
      <c r="F2625" s="419"/>
      <c r="G2625" s="184" t="s">
        <v>5</v>
      </c>
      <c r="H2625" s="183" t="s">
        <v>6</v>
      </c>
      <c r="I2625" s="183" t="s">
        <v>7</v>
      </c>
      <c r="J2625" s="218" t="s">
        <v>8</v>
      </c>
      <c r="K2625" s="229">
        <f>J2627+J2628</f>
        <v>6.8900000000000006</v>
      </c>
      <c r="L2625" s="229">
        <f>J2629+J2630+J2631</f>
        <v>5.08</v>
      </c>
      <c r="M2625" t="s">
        <v>7</v>
      </c>
    </row>
    <row r="2626" spans="1:13" ht="24" customHeight="1" x14ac:dyDescent="0.2">
      <c r="A2626" s="237" t="s">
        <v>2125</v>
      </c>
      <c r="B2626" s="186" t="s">
        <v>579</v>
      </c>
      <c r="C2626" s="185" t="s">
        <v>15</v>
      </c>
      <c r="D2626" s="185" t="s">
        <v>580</v>
      </c>
      <c r="E2626" s="425">
        <v>26</v>
      </c>
      <c r="F2626" s="425"/>
      <c r="G2626" s="187" t="s">
        <v>17</v>
      </c>
      <c r="H2626" s="188">
        <v>1</v>
      </c>
      <c r="I2626" s="189">
        <f t="shared" ref="I2626:I2631" si="86">(M2626*$M$13)</f>
        <v>11.969200000000001</v>
      </c>
      <c r="J2626" s="231">
        <f t="shared" ref="J2626:J2631" si="87">TRUNC(I2626*H2626,2)</f>
        <v>11.96</v>
      </c>
      <c r="M2626">
        <v>13.01</v>
      </c>
    </row>
    <row r="2627" spans="1:13" ht="24" customHeight="1" x14ac:dyDescent="0.2">
      <c r="A2627" s="238" t="s">
        <v>2126</v>
      </c>
      <c r="B2627" s="191" t="s">
        <v>2130</v>
      </c>
      <c r="C2627" s="190" t="s">
        <v>15</v>
      </c>
      <c r="D2627" s="190" t="s">
        <v>2131</v>
      </c>
      <c r="E2627" s="426" t="s">
        <v>2129</v>
      </c>
      <c r="F2627" s="426"/>
      <c r="G2627" s="192" t="s">
        <v>39</v>
      </c>
      <c r="H2627" s="193">
        <v>8.2199999999999995E-2</v>
      </c>
      <c r="I2627" s="189">
        <f t="shared" si="86"/>
        <v>13.533200000000001</v>
      </c>
      <c r="J2627" s="219">
        <f t="shared" si="87"/>
        <v>1.1100000000000001</v>
      </c>
      <c r="M2627">
        <v>14.71</v>
      </c>
    </row>
    <row r="2628" spans="1:13" ht="24" customHeight="1" x14ac:dyDescent="0.2">
      <c r="A2628" s="238" t="s">
        <v>2126</v>
      </c>
      <c r="B2628" s="191" t="s">
        <v>2150</v>
      </c>
      <c r="C2628" s="190" t="s">
        <v>15</v>
      </c>
      <c r="D2628" s="190" t="s">
        <v>2151</v>
      </c>
      <c r="E2628" s="426" t="s">
        <v>2129</v>
      </c>
      <c r="F2628" s="426"/>
      <c r="G2628" s="192" t="s">
        <v>39</v>
      </c>
      <c r="H2628" s="193">
        <v>0.30209999999999998</v>
      </c>
      <c r="I2628" s="189">
        <f t="shared" si="86"/>
        <v>19.136000000000003</v>
      </c>
      <c r="J2628" s="219">
        <f t="shared" si="87"/>
        <v>5.78</v>
      </c>
      <c r="M2628">
        <v>20.8</v>
      </c>
    </row>
    <row r="2629" spans="1:13" ht="24" customHeight="1" x14ac:dyDescent="0.2">
      <c r="A2629" s="238" t="s">
        <v>2126</v>
      </c>
      <c r="B2629" s="191" t="s">
        <v>2162</v>
      </c>
      <c r="C2629" s="190" t="s">
        <v>15</v>
      </c>
      <c r="D2629" s="190" t="s">
        <v>2163</v>
      </c>
      <c r="E2629" s="426" t="s">
        <v>2119</v>
      </c>
      <c r="F2629" s="426"/>
      <c r="G2629" s="192" t="s">
        <v>54</v>
      </c>
      <c r="H2629" s="193">
        <v>0.1</v>
      </c>
      <c r="I2629" s="189">
        <f t="shared" si="86"/>
        <v>1.0120000000000002</v>
      </c>
      <c r="J2629" s="219">
        <f t="shared" si="87"/>
        <v>0.1</v>
      </c>
      <c r="M2629">
        <v>1.1000000000000001</v>
      </c>
    </row>
    <row r="2630" spans="1:13" ht="24" customHeight="1" x14ac:dyDescent="0.2">
      <c r="A2630" s="238" t="s">
        <v>2126</v>
      </c>
      <c r="B2630" s="191" t="s">
        <v>2560</v>
      </c>
      <c r="C2630" s="190" t="s">
        <v>15</v>
      </c>
      <c r="D2630" s="190" t="s">
        <v>2561</v>
      </c>
      <c r="E2630" s="426" t="s">
        <v>2119</v>
      </c>
      <c r="F2630" s="426"/>
      <c r="G2630" s="192" t="s">
        <v>2192</v>
      </c>
      <c r="H2630" s="193">
        <v>0.12</v>
      </c>
      <c r="I2630" s="189">
        <f t="shared" si="86"/>
        <v>8.6296000000000017</v>
      </c>
      <c r="J2630" s="219">
        <f t="shared" si="87"/>
        <v>1.03</v>
      </c>
      <c r="M2630">
        <v>9.3800000000000008</v>
      </c>
    </row>
    <row r="2631" spans="1:13" ht="24" customHeight="1" x14ac:dyDescent="0.2">
      <c r="A2631" s="238" t="s">
        <v>2126</v>
      </c>
      <c r="B2631" s="191" t="s">
        <v>2562</v>
      </c>
      <c r="C2631" s="190" t="s">
        <v>15</v>
      </c>
      <c r="D2631" s="190" t="s">
        <v>2563</v>
      </c>
      <c r="E2631" s="426" t="s">
        <v>2119</v>
      </c>
      <c r="F2631" s="426"/>
      <c r="G2631" s="192" t="s">
        <v>2192</v>
      </c>
      <c r="H2631" s="193">
        <v>0.16</v>
      </c>
      <c r="I2631" s="189">
        <f t="shared" si="86"/>
        <v>24.748000000000001</v>
      </c>
      <c r="J2631" s="219">
        <f t="shared" si="87"/>
        <v>3.95</v>
      </c>
      <c r="M2631">
        <v>26.9</v>
      </c>
    </row>
    <row r="2632" spans="1:13" x14ac:dyDescent="0.2">
      <c r="A2632" s="239"/>
      <c r="B2632" s="195"/>
      <c r="C2632" s="195"/>
      <c r="D2632" s="195"/>
      <c r="E2632" s="195" t="s">
        <v>3847</v>
      </c>
      <c r="F2632" s="196">
        <v>7.48</v>
      </c>
      <c r="G2632" s="195" t="s">
        <v>3848</v>
      </c>
      <c r="H2632" s="196">
        <v>0</v>
      </c>
      <c r="I2632" s="196">
        <v>7.48</v>
      </c>
      <c r="J2632" s="220"/>
      <c r="M2632">
        <v>7.48</v>
      </c>
    </row>
    <row r="2633" spans="1:13" ht="25.5" x14ac:dyDescent="0.2">
      <c r="A2633" s="239"/>
      <c r="B2633" s="195"/>
      <c r="C2633" s="195"/>
      <c r="D2633" s="195"/>
      <c r="E2633" s="195" t="s">
        <v>3849</v>
      </c>
      <c r="F2633" s="196">
        <v>0</v>
      </c>
      <c r="G2633" s="195"/>
      <c r="H2633" s="195" t="s">
        <v>3850</v>
      </c>
      <c r="I2633" s="196">
        <v>13.01</v>
      </c>
      <c r="J2633" s="220"/>
      <c r="M2633">
        <v>13.01</v>
      </c>
    </row>
    <row r="2634" spans="1:13" ht="30" customHeight="1" x14ac:dyDescent="0.2">
      <c r="A2634" s="240"/>
      <c r="B2634" s="197"/>
      <c r="C2634" s="197"/>
      <c r="D2634" s="197"/>
      <c r="E2634" s="197"/>
      <c r="F2634" s="197"/>
      <c r="G2634" s="197" t="s">
        <v>3851</v>
      </c>
      <c r="H2634" s="198">
        <v>1812.48</v>
      </c>
      <c r="I2634" s="199">
        <v>23580.36</v>
      </c>
      <c r="J2634" s="220"/>
      <c r="M2634">
        <v>23580.36</v>
      </c>
    </row>
    <row r="2635" spans="1:13" ht="0.95" customHeight="1" x14ac:dyDescent="0.2">
      <c r="A2635" s="237"/>
      <c r="B2635" s="185"/>
      <c r="C2635" s="185"/>
      <c r="D2635" s="185"/>
      <c r="E2635" s="185"/>
      <c r="F2635" s="185"/>
      <c r="G2635" s="185"/>
      <c r="H2635" s="185"/>
      <c r="I2635" s="185"/>
      <c r="J2635" s="220"/>
    </row>
    <row r="2636" spans="1:13" ht="18" customHeight="1" x14ac:dyDescent="0.2">
      <c r="A2636" s="236" t="s">
        <v>687</v>
      </c>
      <c r="B2636" s="183" t="s">
        <v>2</v>
      </c>
      <c r="C2636" s="182" t="s">
        <v>3</v>
      </c>
      <c r="D2636" s="182" t="s">
        <v>4</v>
      </c>
      <c r="E2636" s="419" t="s">
        <v>2100</v>
      </c>
      <c r="F2636" s="419"/>
      <c r="G2636" s="184" t="s">
        <v>5</v>
      </c>
      <c r="H2636" s="183" t="s">
        <v>6</v>
      </c>
      <c r="I2636" s="183" t="s">
        <v>7</v>
      </c>
      <c r="J2636" s="218" t="s">
        <v>8</v>
      </c>
      <c r="K2636" s="229">
        <f>J2638+J2639</f>
        <v>10.130000000000001</v>
      </c>
      <c r="L2636" s="229">
        <f>J2640+J2641+J2642</f>
        <v>4.26</v>
      </c>
      <c r="M2636" t="s">
        <v>7</v>
      </c>
    </row>
    <row r="2637" spans="1:13" ht="26.1" customHeight="1" x14ac:dyDescent="0.2">
      <c r="A2637" s="237" t="s">
        <v>2125</v>
      </c>
      <c r="B2637" s="186" t="s">
        <v>688</v>
      </c>
      <c r="C2637" s="185" t="s">
        <v>26</v>
      </c>
      <c r="D2637" s="185" t="s">
        <v>689</v>
      </c>
      <c r="E2637" s="425" t="s">
        <v>2109</v>
      </c>
      <c r="F2637" s="425"/>
      <c r="G2637" s="187" t="s">
        <v>17</v>
      </c>
      <c r="H2637" s="188">
        <v>1</v>
      </c>
      <c r="I2637" s="189">
        <f>(M2637*$M$13)</f>
        <v>14.388800000000002</v>
      </c>
      <c r="J2637" s="231">
        <f>TRUNC(I2637*H2637,2)</f>
        <v>14.38</v>
      </c>
      <c r="M2637">
        <v>15.64</v>
      </c>
    </row>
    <row r="2638" spans="1:13" ht="24" customHeight="1" x14ac:dyDescent="0.2">
      <c r="A2638" s="241" t="s">
        <v>2395</v>
      </c>
      <c r="B2638" s="201" t="s">
        <v>2582</v>
      </c>
      <c r="C2638" s="200" t="s">
        <v>26</v>
      </c>
      <c r="D2638" s="200" t="s">
        <v>2583</v>
      </c>
      <c r="E2638" s="427" t="s">
        <v>2123</v>
      </c>
      <c r="F2638" s="427"/>
      <c r="G2638" s="202" t="s">
        <v>32</v>
      </c>
      <c r="H2638" s="203">
        <v>0.312</v>
      </c>
      <c r="I2638" s="189">
        <f>(M2638*$M$13)</f>
        <v>26.1188</v>
      </c>
      <c r="J2638" s="219">
        <f>TRUNC(I2638*H2638,2)</f>
        <v>8.14</v>
      </c>
      <c r="M2638">
        <v>28.39</v>
      </c>
    </row>
    <row r="2639" spans="1:13" ht="24" customHeight="1" x14ac:dyDescent="0.2">
      <c r="A2639" s="241" t="s">
        <v>2395</v>
      </c>
      <c r="B2639" s="201" t="s">
        <v>2446</v>
      </c>
      <c r="C2639" s="200" t="s">
        <v>26</v>
      </c>
      <c r="D2639" s="200" t="s">
        <v>2447</v>
      </c>
      <c r="E2639" s="427" t="s">
        <v>2123</v>
      </c>
      <c r="F2639" s="427"/>
      <c r="G2639" s="202" t="s">
        <v>32</v>
      </c>
      <c r="H2639" s="203">
        <v>0.114</v>
      </c>
      <c r="I2639" s="189">
        <f>(M2639*$M$13)</f>
        <v>17.461600000000001</v>
      </c>
      <c r="J2639" s="219">
        <f>TRUNC(I2639*H2639,2)</f>
        <v>1.99</v>
      </c>
      <c r="M2639">
        <v>18.98</v>
      </c>
    </row>
    <row r="2640" spans="1:13" ht="26.1" customHeight="1" x14ac:dyDescent="0.2">
      <c r="A2640" s="238" t="s">
        <v>2126</v>
      </c>
      <c r="B2640" s="191" t="s">
        <v>2544</v>
      </c>
      <c r="C2640" s="190" t="s">
        <v>26</v>
      </c>
      <c r="D2640" s="190" t="s">
        <v>2545</v>
      </c>
      <c r="E2640" s="426" t="s">
        <v>2119</v>
      </c>
      <c r="F2640" s="426"/>
      <c r="G2640" s="192" t="s">
        <v>331</v>
      </c>
      <c r="H2640" s="193">
        <v>0.1</v>
      </c>
      <c r="I2640" s="189">
        <f>(M2640*$M$13)</f>
        <v>0.90160000000000007</v>
      </c>
      <c r="J2640" s="219">
        <f>TRUNC(I2640*H2640,2)</f>
        <v>0.09</v>
      </c>
      <c r="M2640">
        <v>0.98</v>
      </c>
    </row>
    <row r="2641" spans="1:13" ht="26.1" customHeight="1" x14ac:dyDescent="0.2">
      <c r="A2641" s="238" t="s">
        <v>2126</v>
      </c>
      <c r="B2641" s="191" t="s">
        <v>2586</v>
      </c>
      <c r="C2641" s="190" t="s">
        <v>26</v>
      </c>
      <c r="D2641" s="190" t="s">
        <v>2587</v>
      </c>
      <c r="E2641" s="426" t="s">
        <v>2119</v>
      </c>
      <c r="F2641" s="426"/>
      <c r="G2641" s="192" t="s">
        <v>2413</v>
      </c>
      <c r="H2641" s="193">
        <v>1.5550200000000001</v>
      </c>
      <c r="I2641" s="189">
        <f>(M2641*$M$13)</f>
        <v>2.6863999999999999</v>
      </c>
      <c r="J2641" s="219">
        <f>TRUNC(I2641*H2641,2)</f>
        <v>4.17</v>
      </c>
      <c r="M2641">
        <v>2.92</v>
      </c>
    </row>
    <row r="2642" spans="1:13" x14ac:dyDescent="0.2">
      <c r="A2642" s="239"/>
      <c r="B2642" s="195"/>
      <c r="C2642" s="195"/>
      <c r="D2642" s="195"/>
      <c r="E2642" s="195" t="s">
        <v>3847</v>
      </c>
      <c r="F2642" s="196">
        <v>8.0399999999999991</v>
      </c>
      <c r="G2642" s="195" t="s">
        <v>3848</v>
      </c>
      <c r="H2642" s="196">
        <v>0</v>
      </c>
      <c r="I2642" s="196">
        <v>8.0399999999999991</v>
      </c>
      <c r="J2642" s="220"/>
      <c r="M2642">
        <v>8.0399999999999991</v>
      </c>
    </row>
    <row r="2643" spans="1:13" ht="25.5" x14ac:dyDescent="0.2">
      <c r="A2643" s="239"/>
      <c r="B2643" s="195"/>
      <c r="C2643" s="195"/>
      <c r="D2643" s="195"/>
      <c r="E2643" s="195" t="s">
        <v>3849</v>
      </c>
      <c r="F2643" s="196">
        <v>0</v>
      </c>
      <c r="G2643" s="195"/>
      <c r="H2643" s="195" t="s">
        <v>3850</v>
      </c>
      <c r="I2643" s="196">
        <v>15.64</v>
      </c>
      <c r="J2643" s="220"/>
      <c r="M2643">
        <v>15.64</v>
      </c>
    </row>
    <row r="2644" spans="1:13" ht="30" customHeight="1" x14ac:dyDescent="0.2">
      <c r="A2644" s="240"/>
      <c r="B2644" s="197"/>
      <c r="C2644" s="197"/>
      <c r="D2644" s="197"/>
      <c r="E2644" s="197"/>
      <c r="F2644" s="197"/>
      <c r="G2644" s="197" t="s">
        <v>3851</v>
      </c>
      <c r="H2644" s="198">
        <v>1812.48</v>
      </c>
      <c r="I2644" s="199">
        <v>28347.18</v>
      </c>
      <c r="J2644" s="220"/>
      <c r="M2644">
        <v>28347.18</v>
      </c>
    </row>
    <row r="2645" spans="1:13" ht="0.95" customHeight="1" x14ac:dyDescent="0.2">
      <c r="A2645" s="237"/>
      <c r="B2645" s="185"/>
      <c r="C2645" s="185"/>
      <c r="D2645" s="185"/>
      <c r="E2645" s="185"/>
      <c r="F2645" s="185"/>
      <c r="G2645" s="185"/>
      <c r="H2645" s="185"/>
      <c r="I2645" s="185"/>
      <c r="J2645" s="220"/>
    </row>
    <row r="2646" spans="1:13" ht="18" customHeight="1" x14ac:dyDescent="0.2">
      <c r="A2646" s="236" t="s">
        <v>690</v>
      </c>
      <c r="B2646" s="183" t="s">
        <v>2</v>
      </c>
      <c r="C2646" s="182" t="s">
        <v>3</v>
      </c>
      <c r="D2646" s="182" t="s">
        <v>4</v>
      </c>
      <c r="E2646" s="419" t="s">
        <v>2100</v>
      </c>
      <c r="F2646" s="419"/>
      <c r="G2646" s="184" t="s">
        <v>5</v>
      </c>
      <c r="H2646" s="183" t="s">
        <v>6</v>
      </c>
      <c r="I2646" s="183" t="s">
        <v>7</v>
      </c>
      <c r="J2646" s="218" t="s">
        <v>8</v>
      </c>
      <c r="K2646" s="229">
        <f>J2648+J2649+J2650+J2651+J2654</f>
        <v>11.759999999999998</v>
      </c>
      <c r="L2646" s="229">
        <f>J2652+J2653</f>
        <v>1.9900000000000002</v>
      </c>
      <c r="M2646" t="s">
        <v>7</v>
      </c>
    </row>
    <row r="2647" spans="1:13" ht="26.1" customHeight="1" x14ac:dyDescent="0.2">
      <c r="A2647" s="237" t="s">
        <v>2125</v>
      </c>
      <c r="B2647" s="186" t="s">
        <v>573</v>
      </c>
      <c r="C2647" s="185" t="s">
        <v>569</v>
      </c>
      <c r="D2647" s="185" t="s">
        <v>574</v>
      </c>
      <c r="E2647" s="425" t="s">
        <v>2108</v>
      </c>
      <c r="F2647" s="425"/>
      <c r="G2647" s="187" t="s">
        <v>17</v>
      </c>
      <c r="H2647" s="188">
        <v>1</v>
      </c>
      <c r="I2647" s="189">
        <f t="shared" ref="I2647:I2654" si="88">(M2647*$M$13)</f>
        <v>13.7448</v>
      </c>
      <c r="J2647" s="231">
        <f t="shared" ref="J2647:J2654" si="89">TRUNC(I2647*H2647,2)</f>
        <v>13.74</v>
      </c>
      <c r="M2647">
        <v>14.94</v>
      </c>
    </row>
    <row r="2648" spans="1:13" ht="24" customHeight="1" x14ac:dyDescent="0.2">
      <c r="A2648" s="241" t="s">
        <v>2395</v>
      </c>
      <c r="B2648" s="201" t="s">
        <v>2533</v>
      </c>
      <c r="C2648" s="200" t="s">
        <v>569</v>
      </c>
      <c r="D2648" s="200" t="s">
        <v>2534</v>
      </c>
      <c r="E2648" s="427" t="s">
        <v>2535</v>
      </c>
      <c r="F2648" s="427"/>
      <c r="G2648" s="202" t="s">
        <v>39</v>
      </c>
      <c r="H2648" s="203">
        <v>0.2</v>
      </c>
      <c r="I2648" s="189">
        <f t="shared" si="88"/>
        <v>3.3028</v>
      </c>
      <c r="J2648" s="219">
        <f t="shared" si="89"/>
        <v>0.66</v>
      </c>
      <c r="M2648">
        <v>3.59</v>
      </c>
    </row>
    <row r="2649" spans="1:13" ht="24" customHeight="1" x14ac:dyDescent="0.2">
      <c r="A2649" s="241" t="s">
        <v>2395</v>
      </c>
      <c r="B2649" s="201" t="s">
        <v>2538</v>
      </c>
      <c r="C2649" s="200" t="s">
        <v>569</v>
      </c>
      <c r="D2649" s="200" t="s">
        <v>2539</v>
      </c>
      <c r="E2649" s="427" t="s">
        <v>2535</v>
      </c>
      <c r="F2649" s="427"/>
      <c r="G2649" s="202" t="s">
        <v>39</v>
      </c>
      <c r="H2649" s="203">
        <v>0.4</v>
      </c>
      <c r="I2649" s="189">
        <f t="shared" si="88"/>
        <v>3.2752000000000003</v>
      </c>
      <c r="J2649" s="219">
        <f t="shared" si="89"/>
        <v>1.31</v>
      </c>
      <c r="M2649">
        <v>3.56</v>
      </c>
    </row>
    <row r="2650" spans="1:13" ht="24" customHeight="1" x14ac:dyDescent="0.2">
      <c r="A2650" s="238" t="s">
        <v>2126</v>
      </c>
      <c r="B2650" s="191" t="s">
        <v>2536</v>
      </c>
      <c r="C2650" s="190" t="s">
        <v>569</v>
      </c>
      <c r="D2650" s="190" t="s">
        <v>2537</v>
      </c>
      <c r="E2650" s="426">
        <v>0</v>
      </c>
      <c r="F2650" s="426"/>
      <c r="G2650" s="192" t="s">
        <v>39</v>
      </c>
      <c r="H2650" s="193">
        <v>0.2</v>
      </c>
      <c r="I2650" s="189">
        <f t="shared" si="88"/>
        <v>11.542596000000001</v>
      </c>
      <c r="J2650" s="219">
        <f t="shared" si="89"/>
        <v>2.2999999999999998</v>
      </c>
      <c r="M2650">
        <v>12.5463</v>
      </c>
    </row>
    <row r="2651" spans="1:13" ht="26.1" customHeight="1" x14ac:dyDescent="0.2">
      <c r="A2651" s="238" t="s">
        <v>2126</v>
      </c>
      <c r="B2651" s="191" t="s">
        <v>2540</v>
      </c>
      <c r="C2651" s="190" t="s">
        <v>569</v>
      </c>
      <c r="D2651" s="190" t="s">
        <v>2541</v>
      </c>
      <c r="E2651" s="426">
        <v>0</v>
      </c>
      <c r="F2651" s="426"/>
      <c r="G2651" s="192" t="s">
        <v>39</v>
      </c>
      <c r="H2651" s="193">
        <v>0.4</v>
      </c>
      <c r="I2651" s="189">
        <f t="shared" si="88"/>
        <v>1.7020000000000002</v>
      </c>
      <c r="J2651" s="219">
        <f t="shared" si="89"/>
        <v>0.68</v>
      </c>
      <c r="M2651">
        <v>1.85</v>
      </c>
    </row>
    <row r="2652" spans="1:13" ht="24" customHeight="1" x14ac:dyDescent="0.2">
      <c r="A2652" s="238" t="s">
        <v>2126</v>
      </c>
      <c r="B2652" s="191" t="s">
        <v>2542</v>
      </c>
      <c r="C2652" s="190" t="s">
        <v>569</v>
      </c>
      <c r="D2652" s="190" t="s">
        <v>2543</v>
      </c>
      <c r="E2652" s="426">
        <v>0</v>
      </c>
      <c r="F2652" s="426"/>
      <c r="G2652" s="192" t="s">
        <v>54</v>
      </c>
      <c r="H2652" s="193">
        <v>0.25</v>
      </c>
      <c r="I2652" s="189">
        <f t="shared" si="88"/>
        <v>3.5052000000000003</v>
      </c>
      <c r="J2652" s="219">
        <f t="shared" si="89"/>
        <v>0.87</v>
      </c>
      <c r="M2652">
        <v>3.81</v>
      </c>
    </row>
    <row r="2653" spans="1:13" ht="26.1" customHeight="1" x14ac:dyDescent="0.2">
      <c r="A2653" s="238" t="s">
        <v>2126</v>
      </c>
      <c r="B2653" s="191" t="s">
        <v>2544</v>
      </c>
      <c r="C2653" s="190" t="s">
        <v>26</v>
      </c>
      <c r="D2653" s="190" t="s">
        <v>2545</v>
      </c>
      <c r="E2653" s="426" t="s">
        <v>2119</v>
      </c>
      <c r="F2653" s="426"/>
      <c r="G2653" s="192" t="s">
        <v>331</v>
      </c>
      <c r="H2653" s="193">
        <v>1.25</v>
      </c>
      <c r="I2653" s="189">
        <f t="shared" si="88"/>
        <v>0.90160000000000007</v>
      </c>
      <c r="J2653" s="219">
        <f t="shared" si="89"/>
        <v>1.1200000000000001</v>
      </c>
      <c r="M2653">
        <v>0.98</v>
      </c>
    </row>
    <row r="2654" spans="1:13" ht="24" customHeight="1" x14ac:dyDescent="0.2">
      <c r="A2654" s="238" t="s">
        <v>2126</v>
      </c>
      <c r="B2654" s="191" t="s">
        <v>2546</v>
      </c>
      <c r="C2654" s="190" t="s">
        <v>26</v>
      </c>
      <c r="D2654" s="190" t="s">
        <v>2547</v>
      </c>
      <c r="E2654" s="426" t="s">
        <v>2129</v>
      </c>
      <c r="F2654" s="426"/>
      <c r="G2654" s="192" t="s">
        <v>32</v>
      </c>
      <c r="H2654" s="193">
        <v>0.4</v>
      </c>
      <c r="I2654" s="189">
        <f t="shared" si="88"/>
        <v>17.029200000000003</v>
      </c>
      <c r="J2654" s="219">
        <f t="shared" si="89"/>
        <v>6.81</v>
      </c>
      <c r="M2654">
        <v>18.510000000000002</v>
      </c>
    </row>
    <row r="2655" spans="1:13" x14ac:dyDescent="0.2">
      <c r="A2655" s="239"/>
      <c r="B2655" s="195"/>
      <c r="C2655" s="195"/>
      <c r="D2655" s="195"/>
      <c r="E2655" s="195" t="s">
        <v>3847</v>
      </c>
      <c r="F2655" s="196">
        <v>7.4</v>
      </c>
      <c r="G2655" s="195" t="s">
        <v>3848</v>
      </c>
      <c r="H2655" s="196">
        <v>0</v>
      </c>
      <c r="I2655" s="196">
        <v>7.4</v>
      </c>
      <c r="J2655" s="220"/>
      <c r="M2655">
        <v>7.4</v>
      </c>
    </row>
    <row r="2656" spans="1:13" ht="25.5" x14ac:dyDescent="0.2">
      <c r="A2656" s="239"/>
      <c r="B2656" s="195"/>
      <c r="C2656" s="195"/>
      <c r="D2656" s="195"/>
      <c r="E2656" s="195" t="s">
        <v>3849</v>
      </c>
      <c r="F2656" s="196">
        <v>0</v>
      </c>
      <c r="G2656" s="195"/>
      <c r="H2656" s="195" t="s">
        <v>3850</v>
      </c>
      <c r="I2656" s="196">
        <v>14.94</v>
      </c>
      <c r="J2656" s="220"/>
      <c r="M2656">
        <v>14.94</v>
      </c>
    </row>
    <row r="2657" spans="1:13" ht="30" customHeight="1" x14ac:dyDescent="0.2">
      <c r="A2657" s="240"/>
      <c r="B2657" s="197"/>
      <c r="C2657" s="197"/>
      <c r="D2657" s="197"/>
      <c r="E2657" s="197"/>
      <c r="F2657" s="197"/>
      <c r="G2657" s="197" t="s">
        <v>3851</v>
      </c>
      <c r="H2657" s="198">
        <v>1663.24</v>
      </c>
      <c r="I2657" s="199">
        <v>24848.799999999999</v>
      </c>
      <c r="J2657" s="220"/>
      <c r="M2657">
        <v>24848.799999999999</v>
      </c>
    </row>
    <row r="2658" spans="1:13" ht="0.95" customHeight="1" x14ac:dyDescent="0.2">
      <c r="A2658" s="237"/>
      <c r="B2658" s="185"/>
      <c r="C2658" s="185"/>
      <c r="D2658" s="185"/>
      <c r="E2658" s="185"/>
      <c r="F2658" s="185"/>
      <c r="G2658" s="185"/>
      <c r="H2658" s="185"/>
      <c r="I2658" s="185"/>
      <c r="J2658" s="220"/>
    </row>
    <row r="2659" spans="1:13" ht="18" customHeight="1" x14ac:dyDescent="0.2">
      <c r="A2659" s="236" t="s">
        <v>691</v>
      </c>
      <c r="B2659" s="183" t="s">
        <v>2</v>
      </c>
      <c r="C2659" s="182" t="s">
        <v>3</v>
      </c>
      <c r="D2659" s="182" t="s">
        <v>4</v>
      </c>
      <c r="E2659" s="419" t="s">
        <v>2100</v>
      </c>
      <c r="F2659" s="419"/>
      <c r="G2659" s="184" t="s">
        <v>5</v>
      </c>
      <c r="H2659" s="183" t="s">
        <v>6</v>
      </c>
      <c r="I2659" s="183" t="s">
        <v>7</v>
      </c>
      <c r="J2659" s="218" t="s">
        <v>8</v>
      </c>
      <c r="K2659" s="229">
        <f>J2661+J2662</f>
        <v>3.4299999999999997</v>
      </c>
      <c r="L2659" s="229">
        <f>J2663</f>
        <v>6.17</v>
      </c>
      <c r="M2659" t="s">
        <v>7</v>
      </c>
    </row>
    <row r="2660" spans="1:13" ht="24" customHeight="1" x14ac:dyDescent="0.2">
      <c r="A2660" s="237" t="s">
        <v>2125</v>
      </c>
      <c r="B2660" s="186" t="s">
        <v>350</v>
      </c>
      <c r="C2660" s="185" t="s">
        <v>15</v>
      </c>
      <c r="D2660" s="185" t="s">
        <v>396</v>
      </c>
      <c r="E2660" s="425">
        <v>6</v>
      </c>
      <c r="F2660" s="425"/>
      <c r="G2660" s="187" t="s">
        <v>17</v>
      </c>
      <c r="H2660" s="188">
        <v>1</v>
      </c>
      <c r="I2660" s="189">
        <f>(M2660*$M$13)</f>
        <v>9.595600000000001</v>
      </c>
      <c r="J2660" s="231">
        <f>TRUNC(I2660*H2660,2)</f>
        <v>9.59</v>
      </c>
      <c r="M2660">
        <v>10.43</v>
      </c>
    </row>
    <row r="2661" spans="1:13" ht="24" customHeight="1" x14ac:dyDescent="0.2">
      <c r="A2661" s="238" t="s">
        <v>2126</v>
      </c>
      <c r="B2661" s="191" t="s">
        <v>2479</v>
      </c>
      <c r="C2661" s="190" t="s">
        <v>15</v>
      </c>
      <c r="D2661" s="190" t="s">
        <v>2480</v>
      </c>
      <c r="E2661" s="426" t="s">
        <v>2129</v>
      </c>
      <c r="F2661" s="426"/>
      <c r="G2661" s="192" t="s">
        <v>39</v>
      </c>
      <c r="H2661" s="193">
        <v>0.08</v>
      </c>
      <c r="I2661" s="189">
        <f>(M2661*$M$13)</f>
        <v>19.136000000000003</v>
      </c>
      <c r="J2661" s="219">
        <f>TRUNC(I2661*H2661,2)</f>
        <v>1.53</v>
      </c>
      <c r="M2661">
        <v>20.8</v>
      </c>
    </row>
    <row r="2662" spans="1:13" ht="24" customHeight="1" x14ac:dyDescent="0.2">
      <c r="A2662" s="238" t="s">
        <v>2126</v>
      </c>
      <c r="B2662" s="191" t="s">
        <v>2156</v>
      </c>
      <c r="C2662" s="190" t="s">
        <v>15</v>
      </c>
      <c r="D2662" s="190" t="s">
        <v>2157</v>
      </c>
      <c r="E2662" s="426" t="s">
        <v>2129</v>
      </c>
      <c r="F2662" s="426"/>
      <c r="G2662" s="192" t="s">
        <v>39</v>
      </c>
      <c r="H2662" s="193">
        <v>0.16</v>
      </c>
      <c r="I2662" s="189">
        <f>(M2662*$M$13)</f>
        <v>11.8772</v>
      </c>
      <c r="J2662" s="219">
        <f>TRUNC(I2662*H2662,2)</f>
        <v>1.9</v>
      </c>
      <c r="M2662">
        <v>12.91</v>
      </c>
    </row>
    <row r="2663" spans="1:13" ht="24" customHeight="1" x14ac:dyDescent="0.2">
      <c r="A2663" s="238" t="s">
        <v>2126</v>
      </c>
      <c r="B2663" s="191" t="s">
        <v>2481</v>
      </c>
      <c r="C2663" s="190" t="s">
        <v>15</v>
      </c>
      <c r="D2663" s="190" t="s">
        <v>2482</v>
      </c>
      <c r="E2663" s="426" t="s">
        <v>2119</v>
      </c>
      <c r="F2663" s="426"/>
      <c r="G2663" s="192" t="s">
        <v>2483</v>
      </c>
      <c r="H2663" s="193">
        <v>1.03</v>
      </c>
      <c r="I2663" s="189">
        <f>(M2663*$M$13)</f>
        <v>5.9984000000000002</v>
      </c>
      <c r="J2663" s="219">
        <f>TRUNC(I2663*H2663,2)</f>
        <v>6.17</v>
      </c>
      <c r="M2663">
        <v>6.52</v>
      </c>
    </row>
    <row r="2664" spans="1:13" x14ac:dyDescent="0.2">
      <c r="A2664" s="239"/>
      <c r="B2664" s="195"/>
      <c r="C2664" s="195"/>
      <c r="D2664" s="195"/>
      <c r="E2664" s="195" t="s">
        <v>3847</v>
      </c>
      <c r="F2664" s="196">
        <v>3.72</v>
      </c>
      <c r="G2664" s="195" t="s">
        <v>3848</v>
      </c>
      <c r="H2664" s="196">
        <v>0</v>
      </c>
      <c r="I2664" s="196">
        <v>3.72</v>
      </c>
      <c r="J2664" s="220"/>
      <c r="M2664">
        <v>3.72</v>
      </c>
    </row>
    <row r="2665" spans="1:13" ht="25.5" x14ac:dyDescent="0.2">
      <c r="A2665" s="239"/>
      <c r="B2665" s="195"/>
      <c r="C2665" s="195"/>
      <c r="D2665" s="195"/>
      <c r="E2665" s="195" t="s">
        <v>3849</v>
      </c>
      <c r="F2665" s="196">
        <v>0</v>
      </c>
      <c r="G2665" s="195"/>
      <c r="H2665" s="195" t="s">
        <v>3850</v>
      </c>
      <c r="I2665" s="196">
        <v>10.43</v>
      </c>
      <c r="J2665" s="220"/>
      <c r="M2665">
        <v>10.43</v>
      </c>
    </row>
    <row r="2666" spans="1:13" ht="30" customHeight="1" x14ac:dyDescent="0.2">
      <c r="A2666" s="240"/>
      <c r="B2666" s="197"/>
      <c r="C2666" s="197"/>
      <c r="D2666" s="197"/>
      <c r="E2666" s="197"/>
      <c r="F2666" s="197"/>
      <c r="G2666" s="197" t="s">
        <v>3851</v>
      </c>
      <c r="H2666" s="198">
        <v>1663.24</v>
      </c>
      <c r="I2666" s="199">
        <v>17347.59</v>
      </c>
      <c r="J2666" s="220"/>
      <c r="M2666">
        <v>17347.59</v>
      </c>
    </row>
    <row r="2667" spans="1:13" ht="0.95" customHeight="1" x14ac:dyDescent="0.2">
      <c r="A2667" s="237"/>
      <c r="B2667" s="185"/>
      <c r="C2667" s="185"/>
      <c r="D2667" s="185"/>
      <c r="E2667" s="185"/>
      <c r="F2667" s="185"/>
      <c r="G2667" s="185"/>
      <c r="H2667" s="185"/>
      <c r="I2667" s="185"/>
      <c r="J2667" s="220"/>
    </row>
    <row r="2668" spans="1:13" ht="24" customHeight="1" x14ac:dyDescent="0.2">
      <c r="A2668" s="242" t="s">
        <v>692</v>
      </c>
      <c r="B2668" s="24"/>
      <c r="C2668" s="24"/>
      <c r="D2668" s="23" t="s">
        <v>171</v>
      </c>
      <c r="E2668" s="24"/>
      <c r="F2668" s="428"/>
      <c r="G2668" s="428"/>
      <c r="H2668" s="24"/>
      <c r="I2668" s="24"/>
      <c r="J2668" s="210"/>
    </row>
    <row r="2669" spans="1:13" ht="18" customHeight="1" x14ac:dyDescent="0.2">
      <c r="A2669" s="236" t="s">
        <v>693</v>
      </c>
      <c r="B2669" s="183" t="s">
        <v>2</v>
      </c>
      <c r="C2669" s="182" t="s">
        <v>3</v>
      </c>
      <c r="D2669" s="182" t="s">
        <v>4</v>
      </c>
      <c r="E2669" s="419" t="s">
        <v>2100</v>
      </c>
      <c r="F2669" s="419"/>
      <c r="G2669" s="184" t="s">
        <v>5</v>
      </c>
      <c r="H2669" s="183" t="s">
        <v>6</v>
      </c>
      <c r="I2669" s="183" t="s">
        <v>7</v>
      </c>
      <c r="J2669" s="218" t="s">
        <v>8</v>
      </c>
      <c r="K2669" s="229">
        <v>0</v>
      </c>
      <c r="L2669" s="229">
        <f>J2671</f>
        <v>26.65</v>
      </c>
      <c r="M2669" t="s">
        <v>7</v>
      </c>
    </row>
    <row r="2670" spans="1:13" ht="26.1" customHeight="1" x14ac:dyDescent="0.2">
      <c r="A2670" s="237" t="s">
        <v>2125</v>
      </c>
      <c r="B2670" s="186" t="s">
        <v>645</v>
      </c>
      <c r="C2670" s="185" t="s">
        <v>167</v>
      </c>
      <c r="D2670" s="185" t="s">
        <v>694</v>
      </c>
      <c r="E2670" s="425" t="s">
        <v>2106</v>
      </c>
      <c r="F2670" s="425"/>
      <c r="G2670" s="187" t="s">
        <v>180</v>
      </c>
      <c r="H2670" s="188">
        <v>1</v>
      </c>
      <c r="I2670" s="189">
        <f>(M2670*$M$13)</f>
        <v>26.6524</v>
      </c>
      <c r="J2670" s="231">
        <f>TRUNC(I2670*H2670,2)</f>
        <v>26.65</v>
      </c>
      <c r="M2670">
        <v>28.97</v>
      </c>
    </row>
    <row r="2671" spans="1:13" ht="26.1" customHeight="1" x14ac:dyDescent="0.2">
      <c r="A2671" s="241" t="s">
        <v>2395</v>
      </c>
      <c r="B2671" s="201" t="s">
        <v>2620</v>
      </c>
      <c r="C2671" s="200" t="s">
        <v>627</v>
      </c>
      <c r="D2671" s="200" t="s">
        <v>2621</v>
      </c>
      <c r="E2671" s="427" t="s">
        <v>2622</v>
      </c>
      <c r="F2671" s="427"/>
      <c r="G2671" s="202" t="s">
        <v>17</v>
      </c>
      <c r="H2671" s="203">
        <v>1</v>
      </c>
      <c r="I2671" s="189">
        <f>(M2671*$M$13)</f>
        <v>26.6524</v>
      </c>
      <c r="J2671" s="219">
        <f>TRUNC(I2671*H2671,2)</f>
        <v>26.65</v>
      </c>
      <c r="M2671">
        <v>28.97</v>
      </c>
    </row>
    <row r="2672" spans="1:13" x14ac:dyDescent="0.2">
      <c r="A2672" s="239"/>
      <c r="B2672" s="195"/>
      <c r="C2672" s="195"/>
      <c r="D2672" s="195"/>
      <c r="E2672" s="195" t="s">
        <v>3847</v>
      </c>
      <c r="F2672" s="196">
        <v>0.38</v>
      </c>
      <c r="G2672" s="195" t="s">
        <v>3848</v>
      </c>
      <c r="H2672" s="196">
        <v>0</v>
      </c>
      <c r="I2672" s="196">
        <v>0.38</v>
      </c>
      <c r="J2672" s="220"/>
      <c r="M2672">
        <v>0.38</v>
      </c>
    </row>
    <row r="2673" spans="1:13" ht="25.5" x14ac:dyDescent="0.2">
      <c r="A2673" s="239"/>
      <c r="B2673" s="195"/>
      <c r="C2673" s="195"/>
      <c r="D2673" s="195"/>
      <c r="E2673" s="195" t="s">
        <v>3849</v>
      </c>
      <c r="F2673" s="196">
        <v>0</v>
      </c>
      <c r="G2673" s="195"/>
      <c r="H2673" s="195" t="s">
        <v>3850</v>
      </c>
      <c r="I2673" s="196">
        <v>28.97</v>
      </c>
      <c r="J2673" s="220"/>
      <c r="M2673">
        <v>28.97</v>
      </c>
    </row>
    <row r="2674" spans="1:13" ht="30" customHeight="1" x14ac:dyDescent="0.2">
      <c r="A2674" s="240"/>
      <c r="B2674" s="197"/>
      <c r="C2674" s="197"/>
      <c r="D2674" s="197"/>
      <c r="E2674" s="197"/>
      <c r="F2674" s="197"/>
      <c r="G2674" s="197" t="s">
        <v>3851</v>
      </c>
      <c r="H2674" s="198">
        <v>1046.4000000000001</v>
      </c>
      <c r="I2674" s="199">
        <v>30314.2</v>
      </c>
      <c r="J2674" s="220"/>
      <c r="M2674">
        <v>30314.2</v>
      </c>
    </row>
    <row r="2675" spans="1:13" ht="0.95" customHeight="1" x14ac:dyDescent="0.2">
      <c r="A2675" s="237"/>
      <c r="B2675" s="185"/>
      <c r="C2675" s="185"/>
      <c r="D2675" s="185"/>
      <c r="E2675" s="185"/>
      <c r="F2675" s="185"/>
      <c r="G2675" s="185"/>
      <c r="H2675" s="185"/>
      <c r="I2675" s="185"/>
      <c r="J2675" s="220"/>
    </row>
    <row r="2676" spans="1:13" ht="18" customHeight="1" x14ac:dyDescent="0.2">
      <c r="A2676" s="236" t="s">
        <v>695</v>
      </c>
      <c r="B2676" s="183" t="s">
        <v>2</v>
      </c>
      <c r="C2676" s="182" t="s">
        <v>3</v>
      </c>
      <c r="D2676" s="182" t="s">
        <v>4</v>
      </c>
      <c r="E2676" s="419" t="s">
        <v>2100</v>
      </c>
      <c r="F2676" s="419"/>
      <c r="G2676" s="184" t="s">
        <v>5</v>
      </c>
      <c r="H2676" s="183" t="s">
        <v>6</v>
      </c>
      <c r="I2676" s="183" t="s">
        <v>7</v>
      </c>
      <c r="J2676" s="218" t="s">
        <v>8</v>
      </c>
      <c r="K2676" s="229">
        <v>0</v>
      </c>
      <c r="L2676" s="229">
        <f>J2678+J2679+J2680</f>
        <v>153.5</v>
      </c>
      <c r="M2676" t="s">
        <v>7</v>
      </c>
    </row>
    <row r="2677" spans="1:13" ht="26.1" customHeight="1" x14ac:dyDescent="0.2">
      <c r="A2677" s="237" t="s">
        <v>2125</v>
      </c>
      <c r="B2677" s="186" t="s">
        <v>648</v>
      </c>
      <c r="C2677" s="185" t="s">
        <v>167</v>
      </c>
      <c r="D2677" s="185" t="s">
        <v>696</v>
      </c>
      <c r="E2677" s="425" t="s">
        <v>2111</v>
      </c>
      <c r="F2677" s="425"/>
      <c r="G2677" s="187" t="s">
        <v>180</v>
      </c>
      <c r="H2677" s="188">
        <v>1</v>
      </c>
      <c r="I2677" s="189">
        <f>(M2677*$M$13)</f>
        <v>153.51120000000003</v>
      </c>
      <c r="J2677" s="231">
        <f>TRUNC(I2677*H2677,2)</f>
        <v>153.51</v>
      </c>
      <c r="M2677">
        <v>166.86</v>
      </c>
    </row>
    <row r="2678" spans="1:13" ht="24" customHeight="1" x14ac:dyDescent="0.2">
      <c r="A2678" s="241" t="s">
        <v>2395</v>
      </c>
      <c r="B2678" s="201" t="s">
        <v>2623</v>
      </c>
      <c r="C2678" s="200" t="s">
        <v>167</v>
      </c>
      <c r="D2678" s="200" t="s">
        <v>2624</v>
      </c>
      <c r="E2678" s="427" t="s">
        <v>2111</v>
      </c>
      <c r="F2678" s="427"/>
      <c r="G2678" s="202" t="s">
        <v>180</v>
      </c>
      <c r="H2678" s="203">
        <v>1</v>
      </c>
      <c r="I2678" s="189">
        <f>(M2678*$M$13)</f>
        <v>24.444400000000002</v>
      </c>
      <c r="J2678" s="219">
        <f>TRUNC(I2678*H2678,2)</f>
        <v>24.44</v>
      </c>
      <c r="M2678">
        <v>26.57</v>
      </c>
    </row>
    <row r="2679" spans="1:13" ht="26.1" customHeight="1" x14ac:dyDescent="0.2">
      <c r="A2679" s="241" t="s">
        <v>2395</v>
      </c>
      <c r="B2679" s="201" t="s">
        <v>2625</v>
      </c>
      <c r="C2679" s="200" t="s">
        <v>15</v>
      </c>
      <c r="D2679" s="200" t="s">
        <v>2626</v>
      </c>
      <c r="E2679" s="427">
        <v>22</v>
      </c>
      <c r="F2679" s="427"/>
      <c r="G2679" s="202" t="s">
        <v>17</v>
      </c>
      <c r="H2679" s="203">
        <v>1</v>
      </c>
      <c r="I2679" s="189">
        <f>(M2679*$M$13)</f>
        <v>102.4144</v>
      </c>
      <c r="J2679" s="219">
        <f>TRUNC(I2679*H2679,2)</f>
        <v>102.41</v>
      </c>
      <c r="M2679">
        <v>111.32</v>
      </c>
    </row>
    <row r="2680" spans="1:13" ht="26.1" customHeight="1" x14ac:dyDescent="0.2">
      <c r="A2680" s="241" t="s">
        <v>2395</v>
      </c>
      <c r="B2680" s="201" t="s">
        <v>645</v>
      </c>
      <c r="C2680" s="200" t="s">
        <v>167</v>
      </c>
      <c r="D2680" s="200" t="s">
        <v>646</v>
      </c>
      <c r="E2680" s="427" t="s">
        <v>2106</v>
      </c>
      <c r="F2680" s="427"/>
      <c r="G2680" s="202" t="s">
        <v>180</v>
      </c>
      <c r="H2680" s="203">
        <v>1</v>
      </c>
      <c r="I2680" s="189">
        <f>(M2680*$M$13)</f>
        <v>26.6524</v>
      </c>
      <c r="J2680" s="219">
        <f>TRUNC(I2680*H2680,2)</f>
        <v>26.65</v>
      </c>
      <c r="M2680">
        <v>28.97</v>
      </c>
    </row>
    <row r="2681" spans="1:13" x14ac:dyDescent="0.2">
      <c r="A2681" s="239"/>
      <c r="B2681" s="195"/>
      <c r="C2681" s="195"/>
      <c r="D2681" s="195"/>
      <c r="E2681" s="195" t="s">
        <v>3847</v>
      </c>
      <c r="F2681" s="196">
        <v>36.090000000000003</v>
      </c>
      <c r="G2681" s="195" t="s">
        <v>3848</v>
      </c>
      <c r="H2681" s="196">
        <v>0</v>
      </c>
      <c r="I2681" s="196">
        <v>36.090000000000003</v>
      </c>
      <c r="J2681" s="220"/>
      <c r="M2681">
        <v>36.090000000000003</v>
      </c>
    </row>
    <row r="2682" spans="1:13" ht="25.5" x14ac:dyDescent="0.2">
      <c r="A2682" s="239"/>
      <c r="B2682" s="195"/>
      <c r="C2682" s="195"/>
      <c r="D2682" s="195"/>
      <c r="E2682" s="195" t="s">
        <v>3849</v>
      </c>
      <c r="F2682" s="196">
        <v>0</v>
      </c>
      <c r="G2682" s="195"/>
      <c r="H2682" s="195" t="s">
        <v>3850</v>
      </c>
      <c r="I2682" s="196">
        <v>166.86</v>
      </c>
      <c r="J2682" s="220"/>
      <c r="M2682">
        <v>166.86</v>
      </c>
    </row>
    <row r="2683" spans="1:13" ht="30" customHeight="1" x14ac:dyDescent="0.2">
      <c r="A2683" s="240"/>
      <c r="B2683" s="197"/>
      <c r="C2683" s="197"/>
      <c r="D2683" s="197"/>
      <c r="E2683" s="197"/>
      <c r="F2683" s="197"/>
      <c r="G2683" s="197" t="s">
        <v>3851</v>
      </c>
      <c r="H2683" s="198">
        <v>209.28</v>
      </c>
      <c r="I2683" s="199">
        <v>34920.46</v>
      </c>
      <c r="J2683" s="220"/>
      <c r="M2683">
        <v>34920.46</v>
      </c>
    </row>
    <row r="2684" spans="1:13" ht="0.95" customHeight="1" x14ac:dyDescent="0.2">
      <c r="A2684" s="237"/>
      <c r="B2684" s="185"/>
      <c r="C2684" s="185"/>
      <c r="D2684" s="185"/>
      <c r="E2684" s="185"/>
      <c r="F2684" s="185"/>
      <c r="G2684" s="185"/>
      <c r="H2684" s="185"/>
      <c r="I2684" s="185"/>
      <c r="J2684" s="220"/>
    </row>
    <row r="2685" spans="1:13" ht="24" customHeight="1" x14ac:dyDescent="0.2">
      <c r="A2685" s="242" t="s">
        <v>697</v>
      </c>
      <c r="B2685" s="24"/>
      <c r="C2685" s="24"/>
      <c r="D2685" s="23" t="s">
        <v>651</v>
      </c>
      <c r="E2685" s="24"/>
      <c r="F2685" s="428"/>
      <c r="G2685" s="428"/>
      <c r="H2685" s="24"/>
      <c r="I2685" s="24"/>
      <c r="J2685" s="210"/>
    </row>
    <row r="2686" spans="1:13" ht="24" customHeight="1" x14ac:dyDescent="0.2">
      <c r="A2686" s="244" t="s">
        <v>698</v>
      </c>
      <c r="B2686" s="177"/>
      <c r="C2686" s="177"/>
      <c r="D2686" s="178" t="s">
        <v>653</v>
      </c>
      <c r="E2686" s="177"/>
      <c r="F2686" s="432"/>
      <c r="G2686" s="432"/>
      <c r="H2686" s="177"/>
      <c r="I2686" s="177"/>
      <c r="J2686" s="179"/>
    </row>
    <row r="2687" spans="1:13" ht="18" customHeight="1" x14ac:dyDescent="0.2">
      <c r="A2687" s="236" t="s">
        <v>3813</v>
      </c>
      <c r="B2687" s="183" t="s">
        <v>2</v>
      </c>
      <c r="C2687" s="182" t="s">
        <v>3</v>
      </c>
      <c r="D2687" s="182" t="s">
        <v>4</v>
      </c>
      <c r="E2687" s="419" t="s">
        <v>2100</v>
      </c>
      <c r="F2687" s="419"/>
      <c r="G2687" s="184" t="s">
        <v>5</v>
      </c>
      <c r="H2687" s="183" t="s">
        <v>6</v>
      </c>
      <c r="I2687" s="183" t="s">
        <v>7</v>
      </c>
      <c r="J2687" s="218" t="s">
        <v>8</v>
      </c>
      <c r="K2687" s="229">
        <f>J2689+J2690</f>
        <v>7.42</v>
      </c>
      <c r="L2687" s="229">
        <v>0</v>
      </c>
      <c r="M2687" t="s">
        <v>7</v>
      </c>
    </row>
    <row r="2688" spans="1:13" ht="26.1" customHeight="1" x14ac:dyDescent="0.2">
      <c r="A2688" s="237" t="s">
        <v>2125</v>
      </c>
      <c r="B2688" s="186" t="s">
        <v>568</v>
      </c>
      <c r="C2688" s="185" t="s">
        <v>569</v>
      </c>
      <c r="D2688" s="185" t="s">
        <v>570</v>
      </c>
      <c r="E2688" s="425" t="s">
        <v>2108</v>
      </c>
      <c r="F2688" s="425"/>
      <c r="G2688" s="187" t="s">
        <v>17</v>
      </c>
      <c r="H2688" s="188">
        <v>1</v>
      </c>
      <c r="I2688" s="189">
        <f>(M2688*$M$13)</f>
        <v>7.4152000000000005</v>
      </c>
      <c r="J2688" s="231">
        <f>TRUNC(I2688*H2688,2)</f>
        <v>7.41</v>
      </c>
      <c r="M2688">
        <v>8.06</v>
      </c>
    </row>
    <row r="2689" spans="1:13" ht="24" customHeight="1" x14ac:dyDescent="0.2">
      <c r="A2689" s="241" t="s">
        <v>2395</v>
      </c>
      <c r="B2689" s="201" t="s">
        <v>2533</v>
      </c>
      <c r="C2689" s="200" t="s">
        <v>569</v>
      </c>
      <c r="D2689" s="200" t="s">
        <v>2534</v>
      </c>
      <c r="E2689" s="427" t="s">
        <v>2535</v>
      </c>
      <c r="F2689" s="427"/>
      <c r="G2689" s="202" t="s">
        <v>39</v>
      </c>
      <c r="H2689" s="203">
        <v>0.5</v>
      </c>
      <c r="I2689" s="189">
        <f>(M2689*$M$13)</f>
        <v>3.3028</v>
      </c>
      <c r="J2689" s="219">
        <f>TRUNC(I2689*H2689,2)</f>
        <v>1.65</v>
      </c>
      <c r="M2689">
        <v>3.59</v>
      </c>
    </row>
    <row r="2690" spans="1:13" ht="24" customHeight="1" x14ac:dyDescent="0.2">
      <c r="A2690" s="238" t="s">
        <v>2126</v>
      </c>
      <c r="B2690" s="191" t="s">
        <v>2536</v>
      </c>
      <c r="C2690" s="190" t="s">
        <v>569</v>
      </c>
      <c r="D2690" s="190" t="s">
        <v>2537</v>
      </c>
      <c r="E2690" s="426">
        <v>0</v>
      </c>
      <c r="F2690" s="426"/>
      <c r="G2690" s="192" t="s">
        <v>39</v>
      </c>
      <c r="H2690" s="193">
        <v>0.5</v>
      </c>
      <c r="I2690" s="189">
        <f>(M2690*$M$13)</f>
        <v>11.542596000000001</v>
      </c>
      <c r="J2690" s="219">
        <f>TRUNC(I2690*H2690,2)</f>
        <v>5.77</v>
      </c>
      <c r="M2690">
        <v>12.5463</v>
      </c>
    </row>
    <row r="2691" spans="1:13" x14ac:dyDescent="0.2">
      <c r="A2691" s="239"/>
      <c r="B2691" s="195"/>
      <c r="C2691" s="195"/>
      <c r="D2691" s="195"/>
      <c r="E2691" s="195" t="s">
        <v>3847</v>
      </c>
      <c r="F2691" s="196">
        <v>0</v>
      </c>
      <c r="G2691" s="195" t="s">
        <v>3848</v>
      </c>
      <c r="H2691" s="196">
        <v>0</v>
      </c>
      <c r="I2691" s="196">
        <v>0</v>
      </c>
      <c r="J2691" s="220"/>
      <c r="M2691">
        <v>0</v>
      </c>
    </row>
    <row r="2692" spans="1:13" ht="25.5" x14ac:dyDescent="0.2">
      <c r="A2692" s="239"/>
      <c r="B2692" s="195"/>
      <c r="C2692" s="195"/>
      <c r="D2692" s="195"/>
      <c r="E2692" s="195" t="s">
        <v>3849</v>
      </c>
      <c r="F2692" s="196">
        <v>0</v>
      </c>
      <c r="G2692" s="195"/>
      <c r="H2692" s="195" t="s">
        <v>3850</v>
      </c>
      <c r="I2692" s="196">
        <v>8.06</v>
      </c>
      <c r="J2692" s="220"/>
      <c r="M2692">
        <v>8.06</v>
      </c>
    </row>
    <row r="2693" spans="1:13" ht="30" customHeight="1" x14ac:dyDescent="0.2">
      <c r="A2693" s="240"/>
      <c r="B2693" s="197"/>
      <c r="C2693" s="197"/>
      <c r="D2693" s="197"/>
      <c r="E2693" s="197"/>
      <c r="F2693" s="197"/>
      <c r="G2693" s="197" t="s">
        <v>3851</v>
      </c>
      <c r="H2693" s="198">
        <v>36.590000000000003</v>
      </c>
      <c r="I2693" s="199">
        <v>294.91000000000003</v>
      </c>
      <c r="J2693" s="220"/>
      <c r="M2693">
        <v>294.91000000000003</v>
      </c>
    </row>
    <row r="2694" spans="1:13" ht="0.95" customHeight="1" x14ac:dyDescent="0.2">
      <c r="A2694" s="237"/>
      <c r="B2694" s="185"/>
      <c r="C2694" s="185"/>
      <c r="D2694" s="185"/>
      <c r="E2694" s="185"/>
      <c r="F2694" s="185"/>
      <c r="G2694" s="185"/>
      <c r="H2694" s="185"/>
      <c r="I2694" s="185"/>
      <c r="J2694" s="220"/>
    </row>
    <row r="2695" spans="1:13" ht="18" customHeight="1" x14ac:dyDescent="0.2">
      <c r="A2695" s="236" t="s">
        <v>3611</v>
      </c>
      <c r="B2695" s="183" t="s">
        <v>2</v>
      </c>
      <c r="C2695" s="182" t="s">
        <v>3</v>
      </c>
      <c r="D2695" s="182" t="s">
        <v>4</v>
      </c>
      <c r="E2695" s="419" t="s">
        <v>2100</v>
      </c>
      <c r="F2695" s="419"/>
      <c r="G2695" s="184" t="s">
        <v>5</v>
      </c>
      <c r="H2695" s="183" t="s">
        <v>6</v>
      </c>
      <c r="I2695" s="183" t="s">
        <v>7</v>
      </c>
      <c r="J2695" s="218" t="s">
        <v>8</v>
      </c>
      <c r="K2695" s="229">
        <v>0</v>
      </c>
      <c r="L2695" s="229">
        <f>J2697</f>
        <v>8.67</v>
      </c>
      <c r="M2695" t="s">
        <v>7</v>
      </c>
    </row>
    <row r="2696" spans="1:13" ht="39" customHeight="1" x14ac:dyDescent="0.2">
      <c r="A2696" s="237" t="s">
        <v>2125</v>
      </c>
      <c r="B2696" s="186" t="s">
        <v>654</v>
      </c>
      <c r="C2696" s="185" t="s">
        <v>167</v>
      </c>
      <c r="D2696" s="185" t="s">
        <v>731</v>
      </c>
      <c r="E2696" s="425" t="s">
        <v>2106</v>
      </c>
      <c r="F2696" s="425"/>
      <c r="G2696" s="187" t="s">
        <v>180</v>
      </c>
      <c r="H2696" s="188">
        <v>1</v>
      </c>
      <c r="I2696" s="189">
        <f>(M2696*$M$13)</f>
        <v>8.6755999999999993</v>
      </c>
      <c r="J2696" s="231">
        <f>TRUNC(I2696*H2696,2)</f>
        <v>8.67</v>
      </c>
      <c r="M2696">
        <v>9.43</v>
      </c>
    </row>
    <row r="2697" spans="1:13" ht="39" customHeight="1" x14ac:dyDescent="0.2">
      <c r="A2697" s="241" t="s">
        <v>2395</v>
      </c>
      <c r="B2697" s="201" t="s">
        <v>2629</v>
      </c>
      <c r="C2697" s="200" t="s">
        <v>569</v>
      </c>
      <c r="D2697" s="200" t="s">
        <v>731</v>
      </c>
      <c r="E2697" s="427" t="s">
        <v>2630</v>
      </c>
      <c r="F2697" s="427"/>
      <c r="G2697" s="202" t="s">
        <v>17</v>
      </c>
      <c r="H2697" s="203">
        <v>1</v>
      </c>
      <c r="I2697" s="189">
        <f>(M2697*$M$13)</f>
        <v>8.6755999999999993</v>
      </c>
      <c r="J2697" s="219">
        <f>TRUNC(I2697*H2697,2)</f>
        <v>8.67</v>
      </c>
      <c r="M2697">
        <v>9.43</v>
      </c>
    </row>
    <row r="2698" spans="1:13" x14ac:dyDescent="0.2">
      <c r="A2698" s="239"/>
      <c r="B2698" s="195"/>
      <c r="C2698" s="195"/>
      <c r="D2698" s="195"/>
      <c r="E2698" s="195" t="s">
        <v>3847</v>
      </c>
      <c r="F2698" s="196">
        <v>1.48</v>
      </c>
      <c r="G2698" s="195" t="s">
        <v>3848</v>
      </c>
      <c r="H2698" s="196">
        <v>0</v>
      </c>
      <c r="I2698" s="196">
        <v>1.48</v>
      </c>
      <c r="J2698" s="220"/>
      <c r="M2698">
        <v>1.48</v>
      </c>
    </row>
    <row r="2699" spans="1:13" ht="25.5" x14ac:dyDescent="0.2">
      <c r="A2699" s="239"/>
      <c r="B2699" s="195"/>
      <c r="C2699" s="195"/>
      <c r="D2699" s="195"/>
      <c r="E2699" s="195" t="s">
        <v>3849</v>
      </c>
      <c r="F2699" s="196">
        <v>0</v>
      </c>
      <c r="G2699" s="195"/>
      <c r="H2699" s="195" t="s">
        <v>3850</v>
      </c>
      <c r="I2699" s="196">
        <v>9.43</v>
      </c>
      <c r="J2699" s="220"/>
      <c r="M2699">
        <v>9.43</v>
      </c>
    </row>
    <row r="2700" spans="1:13" ht="30" customHeight="1" x14ac:dyDescent="0.2">
      <c r="A2700" s="240"/>
      <c r="B2700" s="197"/>
      <c r="C2700" s="197"/>
      <c r="D2700" s="197"/>
      <c r="E2700" s="197"/>
      <c r="F2700" s="197"/>
      <c r="G2700" s="197" t="s">
        <v>3851</v>
      </c>
      <c r="H2700" s="198">
        <v>10.98</v>
      </c>
      <c r="I2700" s="199">
        <v>103.54</v>
      </c>
      <c r="J2700" s="220"/>
      <c r="M2700">
        <v>103.54</v>
      </c>
    </row>
    <row r="2701" spans="1:13" ht="0.95" customHeight="1" x14ac:dyDescent="0.2">
      <c r="A2701" s="237"/>
      <c r="B2701" s="185"/>
      <c r="C2701" s="185"/>
      <c r="D2701" s="185"/>
      <c r="E2701" s="185"/>
      <c r="F2701" s="185"/>
      <c r="G2701" s="185"/>
      <c r="H2701" s="185"/>
      <c r="I2701" s="185"/>
      <c r="J2701" s="220"/>
    </row>
    <row r="2702" spans="1:13" ht="18" customHeight="1" x14ac:dyDescent="0.2">
      <c r="A2702" s="236" t="s">
        <v>3612</v>
      </c>
      <c r="B2702" s="183" t="s">
        <v>2</v>
      </c>
      <c r="C2702" s="182" t="s">
        <v>3</v>
      </c>
      <c r="D2702" s="182" t="s">
        <v>4</v>
      </c>
      <c r="E2702" s="419" t="s">
        <v>2100</v>
      </c>
      <c r="F2702" s="419"/>
      <c r="G2702" s="184" t="s">
        <v>5</v>
      </c>
      <c r="H2702" s="183" t="s">
        <v>6</v>
      </c>
      <c r="I2702" s="183" t="s">
        <v>7</v>
      </c>
      <c r="J2702" s="218" t="s">
        <v>8</v>
      </c>
      <c r="K2702" s="229">
        <f>J2704</f>
        <v>23.57</v>
      </c>
      <c r="L2702" s="229">
        <f>J2705+J2706+J2707+J2708</f>
        <v>70.180000000000007</v>
      </c>
      <c r="M2702" t="s">
        <v>7</v>
      </c>
    </row>
    <row r="2703" spans="1:13" ht="24" customHeight="1" x14ac:dyDescent="0.2">
      <c r="A2703" s="237" t="s">
        <v>2125</v>
      </c>
      <c r="B2703" s="186" t="s">
        <v>3807</v>
      </c>
      <c r="C2703" s="185" t="s">
        <v>167</v>
      </c>
      <c r="D2703" s="185" t="s">
        <v>3808</v>
      </c>
      <c r="E2703" s="425" t="s">
        <v>2101</v>
      </c>
      <c r="F2703" s="425"/>
      <c r="G2703" s="187" t="s">
        <v>331</v>
      </c>
      <c r="H2703" s="188">
        <v>1</v>
      </c>
      <c r="I2703" s="189">
        <f t="shared" ref="I2703:I2708" si="90">(M2703*$M$13)</f>
        <v>93.766400000000004</v>
      </c>
      <c r="J2703" s="231">
        <f t="shared" ref="J2703:J2708" si="91">TRUNC(I2703*H2703,2)</f>
        <v>93.76</v>
      </c>
      <c r="M2703">
        <v>101.92</v>
      </c>
    </row>
    <row r="2704" spans="1:13" ht="26.1" customHeight="1" x14ac:dyDescent="0.2">
      <c r="A2704" s="241" t="s">
        <v>2395</v>
      </c>
      <c r="B2704" s="201" t="s">
        <v>2590</v>
      </c>
      <c r="C2704" s="200" t="s">
        <v>26</v>
      </c>
      <c r="D2704" s="200" t="s">
        <v>2591</v>
      </c>
      <c r="E2704" s="427" t="s">
        <v>2123</v>
      </c>
      <c r="F2704" s="427"/>
      <c r="G2704" s="202" t="s">
        <v>32</v>
      </c>
      <c r="H2704" s="203">
        <v>1</v>
      </c>
      <c r="I2704" s="189">
        <f t="shared" si="90"/>
        <v>23.570400000000003</v>
      </c>
      <c r="J2704" s="219">
        <f t="shared" si="91"/>
        <v>23.57</v>
      </c>
      <c r="M2704">
        <v>25.62</v>
      </c>
    </row>
    <row r="2705" spans="1:13" ht="24" customHeight="1" x14ac:dyDescent="0.2">
      <c r="A2705" s="241" t="s">
        <v>2395</v>
      </c>
      <c r="B2705" s="201" t="s">
        <v>3862</v>
      </c>
      <c r="C2705" s="200" t="s">
        <v>569</v>
      </c>
      <c r="D2705" s="200" t="s">
        <v>3863</v>
      </c>
      <c r="E2705" s="427" t="s">
        <v>2108</v>
      </c>
      <c r="F2705" s="427"/>
      <c r="G2705" s="202" t="s">
        <v>54</v>
      </c>
      <c r="H2705" s="203">
        <v>1</v>
      </c>
      <c r="I2705" s="189">
        <f t="shared" si="90"/>
        <v>3.7904000000000004</v>
      </c>
      <c r="J2705" s="219">
        <f t="shared" si="91"/>
        <v>3.79</v>
      </c>
      <c r="M2705">
        <v>4.12</v>
      </c>
    </row>
    <row r="2706" spans="1:13" ht="24" customHeight="1" x14ac:dyDescent="0.2">
      <c r="A2706" s="241" t="s">
        <v>2395</v>
      </c>
      <c r="B2706" s="201" t="s">
        <v>1249</v>
      </c>
      <c r="C2706" s="200" t="s">
        <v>15</v>
      </c>
      <c r="D2706" s="200" t="s">
        <v>2639</v>
      </c>
      <c r="E2706" s="427">
        <v>26</v>
      </c>
      <c r="F2706" s="427"/>
      <c r="G2706" s="202" t="s">
        <v>17</v>
      </c>
      <c r="H2706" s="203">
        <v>1</v>
      </c>
      <c r="I2706" s="189">
        <f t="shared" si="90"/>
        <v>14.407200000000001</v>
      </c>
      <c r="J2706" s="219">
        <f t="shared" si="91"/>
        <v>14.4</v>
      </c>
      <c r="M2706">
        <v>15.66</v>
      </c>
    </row>
    <row r="2707" spans="1:13" ht="51.95" customHeight="1" x14ac:dyDescent="0.2">
      <c r="A2707" s="241" t="s">
        <v>2395</v>
      </c>
      <c r="B2707" s="201" t="s">
        <v>2635</v>
      </c>
      <c r="C2707" s="200" t="s">
        <v>15</v>
      </c>
      <c r="D2707" s="200" t="s">
        <v>2636</v>
      </c>
      <c r="E2707" s="427">
        <v>6</v>
      </c>
      <c r="F2707" s="427"/>
      <c r="G2707" s="202" t="s">
        <v>17</v>
      </c>
      <c r="H2707" s="203">
        <v>1</v>
      </c>
      <c r="I2707" s="189">
        <f t="shared" si="90"/>
        <v>7.1024000000000003</v>
      </c>
      <c r="J2707" s="219">
        <f t="shared" si="91"/>
        <v>7.1</v>
      </c>
      <c r="M2707">
        <v>7.72</v>
      </c>
    </row>
    <row r="2708" spans="1:13" ht="51.95" customHeight="1" x14ac:dyDescent="0.2">
      <c r="A2708" s="241" t="s">
        <v>2395</v>
      </c>
      <c r="B2708" s="201" t="s">
        <v>2637</v>
      </c>
      <c r="C2708" s="200" t="s">
        <v>26</v>
      </c>
      <c r="D2708" s="200" t="s">
        <v>2638</v>
      </c>
      <c r="E2708" s="427" t="s">
        <v>2109</v>
      </c>
      <c r="F2708" s="427"/>
      <c r="G2708" s="202" t="s">
        <v>17</v>
      </c>
      <c r="H2708" s="203">
        <v>1</v>
      </c>
      <c r="I2708" s="189">
        <f t="shared" si="90"/>
        <v>44.896000000000001</v>
      </c>
      <c r="J2708" s="219">
        <f t="shared" si="91"/>
        <v>44.89</v>
      </c>
      <c r="M2708">
        <v>48.8</v>
      </c>
    </row>
    <row r="2709" spans="1:13" x14ac:dyDescent="0.2">
      <c r="A2709" s="239"/>
      <c r="B2709" s="195"/>
      <c r="C2709" s="195"/>
      <c r="D2709" s="195"/>
      <c r="E2709" s="195" t="s">
        <v>3847</v>
      </c>
      <c r="F2709" s="196">
        <v>66.67</v>
      </c>
      <c r="G2709" s="195" t="s">
        <v>3848</v>
      </c>
      <c r="H2709" s="196">
        <v>0</v>
      </c>
      <c r="I2709" s="196">
        <v>66.67</v>
      </c>
      <c r="J2709" s="220"/>
      <c r="M2709">
        <v>66.67</v>
      </c>
    </row>
    <row r="2710" spans="1:13" ht="25.5" x14ac:dyDescent="0.2">
      <c r="A2710" s="239"/>
      <c r="B2710" s="195"/>
      <c r="C2710" s="195"/>
      <c r="D2710" s="195"/>
      <c r="E2710" s="195" t="s">
        <v>3849</v>
      </c>
      <c r="F2710" s="196">
        <v>0</v>
      </c>
      <c r="G2710" s="195"/>
      <c r="H2710" s="195" t="s">
        <v>3850</v>
      </c>
      <c r="I2710" s="196">
        <v>101.92</v>
      </c>
      <c r="J2710" s="220"/>
      <c r="M2710">
        <v>101.92</v>
      </c>
    </row>
    <row r="2711" spans="1:13" ht="30" customHeight="1" x14ac:dyDescent="0.2">
      <c r="A2711" s="240"/>
      <c r="B2711" s="197"/>
      <c r="C2711" s="197"/>
      <c r="D2711" s="197"/>
      <c r="E2711" s="197"/>
      <c r="F2711" s="197"/>
      <c r="G2711" s="197" t="s">
        <v>3851</v>
      </c>
      <c r="H2711" s="198">
        <v>68</v>
      </c>
      <c r="I2711" s="199">
        <v>6930.56</v>
      </c>
      <c r="J2711" s="220"/>
      <c r="M2711">
        <v>6930.56</v>
      </c>
    </row>
    <row r="2712" spans="1:13" ht="0.95" customHeight="1" x14ac:dyDescent="0.2">
      <c r="A2712" s="237"/>
      <c r="B2712" s="185"/>
      <c r="C2712" s="185"/>
      <c r="D2712" s="185"/>
      <c r="E2712" s="185"/>
      <c r="F2712" s="185"/>
      <c r="G2712" s="185"/>
      <c r="H2712" s="185"/>
      <c r="I2712" s="185"/>
      <c r="J2712" s="220"/>
    </row>
    <row r="2713" spans="1:13" ht="18" customHeight="1" x14ac:dyDescent="0.2">
      <c r="A2713" s="236" t="s">
        <v>3613</v>
      </c>
      <c r="B2713" s="183" t="s">
        <v>2</v>
      </c>
      <c r="C2713" s="182" t="s">
        <v>3</v>
      </c>
      <c r="D2713" s="182" t="s">
        <v>4</v>
      </c>
      <c r="E2713" s="419" t="s">
        <v>2100</v>
      </c>
      <c r="F2713" s="419"/>
      <c r="G2713" s="184" t="s">
        <v>5</v>
      </c>
      <c r="H2713" s="183" t="s">
        <v>6</v>
      </c>
      <c r="I2713" s="183" t="s">
        <v>7</v>
      </c>
      <c r="J2713" s="218" t="s">
        <v>8</v>
      </c>
      <c r="K2713" s="229">
        <f>J2720+J2719</f>
        <v>48.57</v>
      </c>
      <c r="L2713" s="229">
        <f>J2715+J2716+J2717+J2718+J2721+J2722</f>
        <v>90.51</v>
      </c>
      <c r="M2713" t="s">
        <v>7</v>
      </c>
    </row>
    <row r="2714" spans="1:13" ht="26.1" customHeight="1" x14ac:dyDescent="0.2">
      <c r="A2714" s="237" t="s">
        <v>2125</v>
      </c>
      <c r="B2714" s="186" t="s">
        <v>3805</v>
      </c>
      <c r="C2714" s="185" t="s">
        <v>167</v>
      </c>
      <c r="D2714" s="185" t="s">
        <v>3806</v>
      </c>
      <c r="E2714" s="425" t="s">
        <v>2101</v>
      </c>
      <c r="F2714" s="425"/>
      <c r="G2714" s="187" t="s">
        <v>180</v>
      </c>
      <c r="H2714" s="188">
        <v>1</v>
      </c>
      <c r="I2714" s="189">
        <f t="shared" ref="I2714:I2722" si="92">(M2714*$M$13)</f>
        <v>139.11320000000001</v>
      </c>
      <c r="J2714" s="231">
        <f t="shared" ref="J2714:J2722" si="93">TRUNC(I2714*H2714,2)</f>
        <v>139.11000000000001</v>
      </c>
      <c r="M2714">
        <v>151.21</v>
      </c>
    </row>
    <row r="2715" spans="1:13" ht="26.1" customHeight="1" x14ac:dyDescent="0.2">
      <c r="A2715" s="241" t="s">
        <v>2395</v>
      </c>
      <c r="B2715" s="201" t="s">
        <v>2631</v>
      </c>
      <c r="C2715" s="200" t="s">
        <v>26</v>
      </c>
      <c r="D2715" s="200" t="s">
        <v>2632</v>
      </c>
      <c r="E2715" s="427" t="s">
        <v>2101</v>
      </c>
      <c r="F2715" s="427"/>
      <c r="G2715" s="202" t="s">
        <v>17</v>
      </c>
      <c r="H2715" s="203">
        <v>1</v>
      </c>
      <c r="I2715" s="189">
        <f t="shared" si="92"/>
        <v>19.0716</v>
      </c>
      <c r="J2715" s="219">
        <f t="shared" si="93"/>
        <v>19.07</v>
      </c>
      <c r="M2715">
        <v>20.73</v>
      </c>
    </row>
    <row r="2716" spans="1:13" ht="26.1" customHeight="1" x14ac:dyDescent="0.2">
      <c r="A2716" s="241" t="s">
        <v>2395</v>
      </c>
      <c r="B2716" s="201" t="s">
        <v>2633</v>
      </c>
      <c r="C2716" s="200" t="s">
        <v>26</v>
      </c>
      <c r="D2716" s="200" t="s">
        <v>2634</v>
      </c>
      <c r="E2716" s="427" t="s">
        <v>2120</v>
      </c>
      <c r="F2716" s="427"/>
      <c r="G2716" s="202" t="s">
        <v>331</v>
      </c>
      <c r="H2716" s="203">
        <v>1</v>
      </c>
      <c r="I2716" s="189">
        <f t="shared" si="92"/>
        <v>1.2696000000000001</v>
      </c>
      <c r="J2716" s="219">
        <f t="shared" si="93"/>
        <v>1.26</v>
      </c>
      <c r="M2716">
        <v>1.38</v>
      </c>
    </row>
    <row r="2717" spans="1:13" ht="24" customHeight="1" x14ac:dyDescent="0.2">
      <c r="A2717" s="241" t="s">
        <v>2395</v>
      </c>
      <c r="B2717" s="201" t="s">
        <v>3862</v>
      </c>
      <c r="C2717" s="200" t="s">
        <v>569</v>
      </c>
      <c r="D2717" s="200" t="s">
        <v>3863</v>
      </c>
      <c r="E2717" s="427" t="s">
        <v>2108</v>
      </c>
      <c r="F2717" s="427"/>
      <c r="G2717" s="202" t="s">
        <v>54</v>
      </c>
      <c r="H2717" s="203">
        <v>1</v>
      </c>
      <c r="I2717" s="189">
        <f t="shared" si="92"/>
        <v>3.7904000000000004</v>
      </c>
      <c r="J2717" s="219">
        <f t="shared" si="93"/>
        <v>3.79</v>
      </c>
      <c r="M2717">
        <v>4.12</v>
      </c>
    </row>
    <row r="2718" spans="1:13" ht="51.95" customHeight="1" x14ac:dyDescent="0.2">
      <c r="A2718" s="241" t="s">
        <v>2395</v>
      </c>
      <c r="B2718" s="201" t="s">
        <v>2637</v>
      </c>
      <c r="C2718" s="200" t="s">
        <v>26</v>
      </c>
      <c r="D2718" s="200" t="s">
        <v>2638</v>
      </c>
      <c r="E2718" s="427" t="s">
        <v>2109</v>
      </c>
      <c r="F2718" s="427"/>
      <c r="G2718" s="202" t="s">
        <v>17</v>
      </c>
      <c r="H2718" s="203">
        <v>1</v>
      </c>
      <c r="I2718" s="189">
        <f t="shared" si="92"/>
        <v>44.896000000000001</v>
      </c>
      <c r="J2718" s="219">
        <f t="shared" si="93"/>
        <v>44.89</v>
      </c>
      <c r="M2718">
        <v>48.8</v>
      </c>
    </row>
    <row r="2719" spans="1:13" ht="26.1" customHeight="1" x14ac:dyDescent="0.2">
      <c r="A2719" s="241" t="s">
        <v>2395</v>
      </c>
      <c r="B2719" s="201" t="s">
        <v>2590</v>
      </c>
      <c r="C2719" s="200" t="s">
        <v>26</v>
      </c>
      <c r="D2719" s="200" t="s">
        <v>2591</v>
      </c>
      <c r="E2719" s="427" t="s">
        <v>2123</v>
      </c>
      <c r="F2719" s="427"/>
      <c r="G2719" s="202" t="s">
        <v>32</v>
      </c>
      <c r="H2719" s="203">
        <v>1</v>
      </c>
      <c r="I2719" s="189">
        <f t="shared" si="92"/>
        <v>23.570400000000003</v>
      </c>
      <c r="J2719" s="219">
        <f t="shared" si="93"/>
        <v>23.57</v>
      </c>
      <c r="M2719">
        <v>25.62</v>
      </c>
    </row>
    <row r="2720" spans="1:13" ht="24" customHeight="1" x14ac:dyDescent="0.2">
      <c r="A2720" s="241" t="s">
        <v>2395</v>
      </c>
      <c r="B2720" s="201" t="s">
        <v>2452</v>
      </c>
      <c r="C2720" s="200" t="s">
        <v>26</v>
      </c>
      <c r="D2720" s="200" t="s">
        <v>2453</v>
      </c>
      <c r="E2720" s="427" t="s">
        <v>2123</v>
      </c>
      <c r="F2720" s="427"/>
      <c r="G2720" s="202" t="s">
        <v>32</v>
      </c>
      <c r="H2720" s="203">
        <v>1</v>
      </c>
      <c r="I2720" s="189">
        <f t="shared" si="92"/>
        <v>25.005600000000001</v>
      </c>
      <c r="J2720" s="219">
        <f t="shared" si="93"/>
        <v>25</v>
      </c>
      <c r="M2720">
        <v>27.18</v>
      </c>
    </row>
    <row r="2721" spans="1:13" ht="51.95" customHeight="1" x14ac:dyDescent="0.2">
      <c r="A2721" s="241" t="s">
        <v>2395</v>
      </c>
      <c r="B2721" s="201" t="s">
        <v>2635</v>
      </c>
      <c r="C2721" s="200" t="s">
        <v>15</v>
      </c>
      <c r="D2721" s="200" t="s">
        <v>2636</v>
      </c>
      <c r="E2721" s="427">
        <v>6</v>
      </c>
      <c r="F2721" s="427"/>
      <c r="G2721" s="202" t="s">
        <v>17</v>
      </c>
      <c r="H2721" s="203">
        <v>1</v>
      </c>
      <c r="I2721" s="189">
        <f t="shared" si="92"/>
        <v>7.1024000000000003</v>
      </c>
      <c r="J2721" s="219">
        <f t="shared" si="93"/>
        <v>7.1</v>
      </c>
      <c r="M2721">
        <v>7.72</v>
      </c>
    </row>
    <row r="2722" spans="1:13" ht="24" customHeight="1" x14ac:dyDescent="0.2">
      <c r="A2722" s="241" t="s">
        <v>2395</v>
      </c>
      <c r="B2722" s="201" t="s">
        <v>1249</v>
      </c>
      <c r="C2722" s="200" t="s">
        <v>15</v>
      </c>
      <c r="D2722" s="200" t="s">
        <v>2639</v>
      </c>
      <c r="E2722" s="427">
        <v>26</v>
      </c>
      <c r="F2722" s="427"/>
      <c r="G2722" s="202" t="s">
        <v>17</v>
      </c>
      <c r="H2722" s="203">
        <v>1</v>
      </c>
      <c r="I2722" s="189">
        <f t="shared" si="92"/>
        <v>14.407200000000001</v>
      </c>
      <c r="J2722" s="219">
        <f t="shared" si="93"/>
        <v>14.4</v>
      </c>
      <c r="M2722">
        <v>15.66</v>
      </c>
    </row>
    <row r="2723" spans="1:13" x14ac:dyDescent="0.2">
      <c r="A2723" s="239"/>
      <c r="B2723" s="195"/>
      <c r="C2723" s="195"/>
      <c r="D2723" s="195"/>
      <c r="E2723" s="195" t="s">
        <v>3847</v>
      </c>
      <c r="F2723" s="196">
        <v>103.84</v>
      </c>
      <c r="G2723" s="195" t="s">
        <v>3848</v>
      </c>
      <c r="H2723" s="196">
        <v>0</v>
      </c>
      <c r="I2723" s="196">
        <v>103.84</v>
      </c>
      <c r="J2723" s="220"/>
      <c r="M2723">
        <v>103.84</v>
      </c>
    </row>
    <row r="2724" spans="1:13" ht="25.5" x14ac:dyDescent="0.2">
      <c r="A2724" s="239"/>
      <c r="B2724" s="195"/>
      <c r="C2724" s="195"/>
      <c r="D2724" s="195"/>
      <c r="E2724" s="195" t="s">
        <v>3849</v>
      </c>
      <c r="F2724" s="196">
        <v>0</v>
      </c>
      <c r="G2724" s="195"/>
      <c r="H2724" s="195" t="s">
        <v>3850</v>
      </c>
      <c r="I2724" s="196">
        <v>151.21</v>
      </c>
      <c r="J2724" s="220"/>
      <c r="M2724">
        <v>151.21</v>
      </c>
    </row>
    <row r="2725" spans="1:13" ht="30" customHeight="1" x14ac:dyDescent="0.2">
      <c r="A2725" s="240"/>
      <c r="B2725" s="197"/>
      <c r="C2725" s="197"/>
      <c r="D2725" s="197"/>
      <c r="E2725" s="197"/>
      <c r="F2725" s="197"/>
      <c r="G2725" s="197" t="s">
        <v>3851</v>
      </c>
      <c r="H2725" s="198">
        <v>36.590000000000003</v>
      </c>
      <c r="I2725" s="199">
        <v>5532.77</v>
      </c>
      <c r="J2725" s="220"/>
      <c r="M2725">
        <v>5532.77</v>
      </c>
    </row>
    <row r="2726" spans="1:13" ht="0.95" customHeight="1" x14ac:dyDescent="0.2">
      <c r="A2726" s="237"/>
      <c r="B2726" s="185"/>
      <c r="C2726" s="185"/>
      <c r="D2726" s="185"/>
      <c r="E2726" s="185"/>
      <c r="F2726" s="185"/>
      <c r="G2726" s="185"/>
      <c r="H2726" s="185"/>
      <c r="I2726" s="185"/>
      <c r="J2726" s="220"/>
    </row>
    <row r="2727" spans="1:13" ht="24" customHeight="1" x14ac:dyDescent="0.2">
      <c r="A2727" s="243" t="s">
        <v>699</v>
      </c>
      <c r="B2727" s="28"/>
      <c r="C2727" s="28"/>
      <c r="D2727" s="27" t="s">
        <v>658</v>
      </c>
      <c r="E2727" s="28"/>
      <c r="F2727" s="429"/>
      <c r="G2727" s="429"/>
      <c r="H2727" s="28"/>
      <c r="I2727" s="28"/>
      <c r="J2727" s="211">
        <v>126348.93</v>
      </c>
    </row>
    <row r="2728" spans="1:13" ht="18" customHeight="1" x14ac:dyDescent="0.2">
      <c r="A2728" s="236" t="s">
        <v>700</v>
      </c>
      <c r="B2728" s="183" t="s">
        <v>2</v>
      </c>
      <c r="C2728" s="182" t="s">
        <v>3</v>
      </c>
      <c r="D2728" s="182" t="s">
        <v>4</v>
      </c>
      <c r="E2728" s="419" t="s">
        <v>2100</v>
      </c>
      <c r="F2728" s="419"/>
      <c r="G2728" s="184" t="s">
        <v>5</v>
      </c>
      <c r="H2728" s="183" t="s">
        <v>6</v>
      </c>
      <c r="I2728" s="183" t="s">
        <v>7</v>
      </c>
      <c r="J2728" s="218" t="s">
        <v>8</v>
      </c>
      <c r="K2728" s="229">
        <f>J2736+J2735</f>
        <v>485.75</v>
      </c>
      <c r="L2728" s="229">
        <f>J2730+J2731+J2732+J2733+J2734+J2737+J2738+J2739</f>
        <v>669.47</v>
      </c>
      <c r="M2728" t="s">
        <v>7</v>
      </c>
    </row>
    <row r="2729" spans="1:13" ht="26.1" customHeight="1" x14ac:dyDescent="0.2">
      <c r="A2729" s="237" t="s">
        <v>2125</v>
      </c>
      <c r="B2729" s="186" t="s">
        <v>656</v>
      </c>
      <c r="C2729" s="185" t="s">
        <v>167</v>
      </c>
      <c r="D2729" s="185" t="s">
        <v>660</v>
      </c>
      <c r="E2729" s="425" t="s">
        <v>2101</v>
      </c>
      <c r="F2729" s="425"/>
      <c r="G2729" s="187" t="s">
        <v>180</v>
      </c>
      <c r="H2729" s="188">
        <v>1</v>
      </c>
      <c r="I2729" s="189">
        <f>SUM(J2730:J2739)</f>
        <v>1155.22</v>
      </c>
      <c r="J2729" s="231">
        <f t="shared" ref="J2729:J2739" si="94">TRUNC(I2729*H2729,2)</f>
        <v>1155.22</v>
      </c>
      <c r="M2729">
        <v>1297.81</v>
      </c>
    </row>
    <row r="2730" spans="1:13" ht="26.1" customHeight="1" x14ac:dyDescent="0.2">
      <c r="A2730" s="241" t="s">
        <v>2395</v>
      </c>
      <c r="B2730" s="201" t="s">
        <v>2631</v>
      </c>
      <c r="C2730" s="200" t="s">
        <v>26</v>
      </c>
      <c r="D2730" s="200" t="s">
        <v>2632</v>
      </c>
      <c r="E2730" s="427" t="s">
        <v>2101</v>
      </c>
      <c r="F2730" s="427"/>
      <c r="G2730" s="202" t="s">
        <v>17</v>
      </c>
      <c r="H2730" s="203">
        <v>1</v>
      </c>
      <c r="I2730" s="189">
        <f t="shared" ref="I2730:I2739" si="95">(M2730*$M$13)</f>
        <v>19.0716</v>
      </c>
      <c r="J2730" s="219">
        <f t="shared" si="94"/>
        <v>19.07</v>
      </c>
      <c r="M2730">
        <v>20.73</v>
      </c>
    </row>
    <row r="2731" spans="1:13" ht="26.1" customHeight="1" x14ac:dyDescent="0.2">
      <c r="A2731" s="241" t="s">
        <v>2395</v>
      </c>
      <c r="B2731" s="201" t="s">
        <v>2633</v>
      </c>
      <c r="C2731" s="200" t="s">
        <v>26</v>
      </c>
      <c r="D2731" s="200" t="s">
        <v>2634</v>
      </c>
      <c r="E2731" s="427" t="s">
        <v>2120</v>
      </c>
      <c r="F2731" s="427"/>
      <c r="G2731" s="202" t="s">
        <v>331</v>
      </c>
      <c r="H2731" s="203">
        <v>1</v>
      </c>
      <c r="I2731" s="189">
        <f t="shared" si="95"/>
        <v>1.2696000000000001</v>
      </c>
      <c r="J2731" s="219">
        <f t="shared" si="94"/>
        <v>1.26</v>
      </c>
      <c r="M2731">
        <v>1.38</v>
      </c>
    </row>
    <row r="2732" spans="1:13" ht="51.95" customHeight="1" x14ac:dyDescent="0.2">
      <c r="A2732" s="241" t="s">
        <v>2395</v>
      </c>
      <c r="B2732" s="201" t="s">
        <v>2635</v>
      </c>
      <c r="C2732" s="200" t="s">
        <v>15</v>
      </c>
      <c r="D2732" s="200" t="s">
        <v>2636</v>
      </c>
      <c r="E2732" s="427">
        <v>6</v>
      </c>
      <c r="F2732" s="427"/>
      <c r="G2732" s="202" t="s">
        <v>17</v>
      </c>
      <c r="H2732" s="203">
        <v>1</v>
      </c>
      <c r="I2732" s="189">
        <f t="shared" si="95"/>
        <v>7.1024000000000003</v>
      </c>
      <c r="J2732" s="219">
        <f t="shared" si="94"/>
        <v>7.1</v>
      </c>
      <c r="M2732">
        <v>7.72</v>
      </c>
    </row>
    <row r="2733" spans="1:13" ht="51.95" customHeight="1" x14ac:dyDescent="0.2">
      <c r="A2733" s="241" t="s">
        <v>2395</v>
      </c>
      <c r="B2733" s="201" t="s">
        <v>2637</v>
      </c>
      <c r="C2733" s="200" t="s">
        <v>26</v>
      </c>
      <c r="D2733" s="200" t="s">
        <v>2638</v>
      </c>
      <c r="E2733" s="427" t="s">
        <v>2109</v>
      </c>
      <c r="F2733" s="427"/>
      <c r="G2733" s="202" t="s">
        <v>17</v>
      </c>
      <c r="H2733" s="203">
        <v>1</v>
      </c>
      <c r="I2733" s="189">
        <f t="shared" si="95"/>
        <v>44.896000000000001</v>
      </c>
      <c r="J2733" s="219">
        <f t="shared" si="94"/>
        <v>44.89</v>
      </c>
      <c r="M2733">
        <v>48.8</v>
      </c>
    </row>
    <row r="2734" spans="1:13" ht="24" customHeight="1" x14ac:dyDescent="0.2">
      <c r="A2734" s="241" t="s">
        <v>2395</v>
      </c>
      <c r="B2734" s="201" t="s">
        <v>1249</v>
      </c>
      <c r="C2734" s="200" t="s">
        <v>15</v>
      </c>
      <c r="D2734" s="200" t="s">
        <v>2639</v>
      </c>
      <c r="E2734" s="427">
        <v>26</v>
      </c>
      <c r="F2734" s="427"/>
      <c r="G2734" s="202" t="s">
        <v>17</v>
      </c>
      <c r="H2734" s="203">
        <v>1</v>
      </c>
      <c r="I2734" s="189">
        <f t="shared" si="95"/>
        <v>14.407200000000001</v>
      </c>
      <c r="J2734" s="219">
        <f t="shared" si="94"/>
        <v>14.4</v>
      </c>
      <c r="M2734">
        <v>15.66</v>
      </c>
    </row>
    <row r="2735" spans="1:13" ht="26.1" customHeight="1" x14ac:dyDescent="0.2">
      <c r="A2735" s="241" t="s">
        <v>2395</v>
      </c>
      <c r="B2735" s="201" t="s">
        <v>2590</v>
      </c>
      <c r="C2735" s="200" t="s">
        <v>26</v>
      </c>
      <c r="D2735" s="200" t="s">
        <v>2591</v>
      </c>
      <c r="E2735" s="427" t="s">
        <v>2123</v>
      </c>
      <c r="F2735" s="427"/>
      <c r="G2735" s="202" t="s">
        <v>32</v>
      </c>
      <c r="H2735" s="203">
        <v>10</v>
      </c>
      <c r="I2735" s="189">
        <f t="shared" si="95"/>
        <v>23.570400000000003</v>
      </c>
      <c r="J2735" s="219">
        <f t="shared" si="94"/>
        <v>235.7</v>
      </c>
      <c r="M2735">
        <v>25.62</v>
      </c>
    </row>
    <row r="2736" spans="1:13" ht="24" customHeight="1" x14ac:dyDescent="0.2">
      <c r="A2736" s="241" t="s">
        <v>2395</v>
      </c>
      <c r="B2736" s="201" t="s">
        <v>2452</v>
      </c>
      <c r="C2736" s="200" t="s">
        <v>26</v>
      </c>
      <c r="D2736" s="200" t="s">
        <v>2453</v>
      </c>
      <c r="E2736" s="427" t="s">
        <v>2123</v>
      </c>
      <c r="F2736" s="427"/>
      <c r="G2736" s="202" t="s">
        <v>32</v>
      </c>
      <c r="H2736" s="203">
        <v>10</v>
      </c>
      <c r="I2736" s="189">
        <f t="shared" si="95"/>
        <v>25.005600000000001</v>
      </c>
      <c r="J2736" s="219">
        <f t="shared" si="94"/>
        <v>250.05</v>
      </c>
      <c r="M2736">
        <v>27.18</v>
      </c>
    </row>
    <row r="2737" spans="1:14" ht="26.1" customHeight="1" x14ac:dyDescent="0.2">
      <c r="A2737" s="238" t="s">
        <v>2126</v>
      </c>
      <c r="B2737" s="191" t="s">
        <v>2640</v>
      </c>
      <c r="C2737" s="190" t="s">
        <v>15</v>
      </c>
      <c r="D2737" s="190" t="s">
        <v>2641</v>
      </c>
      <c r="E2737" s="426" t="s">
        <v>2119</v>
      </c>
      <c r="F2737" s="426"/>
      <c r="G2737" s="192" t="s">
        <v>54</v>
      </c>
      <c r="H2737" s="193">
        <v>1</v>
      </c>
      <c r="I2737" s="189">
        <v>129</v>
      </c>
      <c r="J2737" s="219">
        <f t="shared" si="94"/>
        <v>129</v>
      </c>
      <c r="M2737">
        <v>182.31</v>
      </c>
      <c r="N2737">
        <f>M2737*0.71</f>
        <v>129.4401</v>
      </c>
    </row>
    <row r="2738" spans="1:14" ht="24" customHeight="1" x14ac:dyDescent="0.2">
      <c r="A2738" s="238" t="s">
        <v>2126</v>
      </c>
      <c r="B2738" s="191" t="s">
        <v>2642</v>
      </c>
      <c r="C2738" s="190" t="s">
        <v>15</v>
      </c>
      <c r="D2738" s="190" t="s">
        <v>2643</v>
      </c>
      <c r="E2738" s="426" t="s">
        <v>2119</v>
      </c>
      <c r="F2738" s="426"/>
      <c r="G2738" s="192" t="s">
        <v>54</v>
      </c>
      <c r="H2738" s="193">
        <v>1</v>
      </c>
      <c r="I2738" s="189">
        <f t="shared" si="95"/>
        <v>19.973200000000002</v>
      </c>
      <c r="J2738" s="219">
        <f t="shared" si="94"/>
        <v>19.97</v>
      </c>
      <c r="M2738">
        <v>21.71</v>
      </c>
    </row>
    <row r="2739" spans="1:14" ht="24" customHeight="1" x14ac:dyDescent="0.2">
      <c r="A2739" s="238" t="s">
        <v>2126</v>
      </c>
      <c r="B2739" s="191" t="s">
        <v>2644</v>
      </c>
      <c r="C2739" s="190" t="s">
        <v>15</v>
      </c>
      <c r="D2739" s="190" t="s">
        <v>2645</v>
      </c>
      <c r="E2739" s="426" t="s">
        <v>2119</v>
      </c>
      <c r="F2739" s="426"/>
      <c r="G2739" s="192" t="s">
        <v>17</v>
      </c>
      <c r="H2739" s="193">
        <v>1</v>
      </c>
      <c r="I2739" s="189">
        <f t="shared" si="95"/>
        <v>433.78000000000003</v>
      </c>
      <c r="J2739" s="219">
        <f t="shared" si="94"/>
        <v>433.78</v>
      </c>
      <c r="M2739">
        <v>471.5</v>
      </c>
    </row>
    <row r="2740" spans="1:14" x14ac:dyDescent="0.2">
      <c r="A2740" s="239"/>
      <c r="B2740" s="195"/>
      <c r="C2740" s="195"/>
      <c r="D2740" s="195"/>
      <c r="E2740" s="195" t="s">
        <v>3847</v>
      </c>
      <c r="F2740" s="196">
        <v>468.74</v>
      </c>
      <c r="G2740" s="195" t="s">
        <v>3848</v>
      </c>
      <c r="H2740" s="196">
        <v>0</v>
      </c>
      <c r="I2740" s="196">
        <v>468.74</v>
      </c>
      <c r="J2740" s="220"/>
      <c r="M2740">
        <v>468.74</v>
      </c>
    </row>
    <row r="2741" spans="1:14" ht="25.5" x14ac:dyDescent="0.2">
      <c r="A2741" s="239"/>
      <c r="B2741" s="195"/>
      <c r="C2741" s="195"/>
      <c r="D2741" s="195"/>
      <c r="E2741" s="195" t="s">
        <v>3849</v>
      </c>
      <c r="F2741" s="196">
        <v>0</v>
      </c>
      <c r="G2741" s="195"/>
      <c r="H2741" s="195" t="s">
        <v>3850</v>
      </c>
      <c r="I2741" s="196">
        <v>1297.81</v>
      </c>
      <c r="J2741" s="220"/>
      <c r="M2741">
        <v>1297.81</v>
      </c>
    </row>
    <row r="2742" spans="1:14" ht="30" customHeight="1" x14ac:dyDescent="0.2">
      <c r="A2742" s="240"/>
      <c r="B2742" s="197"/>
      <c r="C2742" s="197"/>
      <c r="D2742" s="197"/>
      <c r="E2742" s="197"/>
      <c r="F2742" s="197"/>
      <c r="G2742" s="197" t="s">
        <v>3851</v>
      </c>
      <c r="H2742" s="198">
        <v>96.56</v>
      </c>
      <c r="I2742" s="199">
        <v>125316.53</v>
      </c>
      <c r="J2742" s="220"/>
      <c r="M2742">
        <v>125316.53</v>
      </c>
    </row>
    <row r="2743" spans="1:14" ht="0.95" customHeight="1" x14ac:dyDescent="0.2">
      <c r="A2743" s="237"/>
      <c r="B2743" s="185"/>
      <c r="C2743" s="185"/>
      <c r="D2743" s="185"/>
      <c r="E2743" s="185"/>
      <c r="F2743" s="185"/>
      <c r="G2743" s="185"/>
      <c r="H2743" s="185"/>
      <c r="I2743" s="185"/>
      <c r="J2743" s="220"/>
    </row>
    <row r="2744" spans="1:14" ht="18" customHeight="1" x14ac:dyDescent="0.2">
      <c r="A2744" s="236" t="s">
        <v>3614</v>
      </c>
      <c r="B2744" s="183" t="s">
        <v>2</v>
      </c>
      <c r="C2744" s="182" t="s">
        <v>3</v>
      </c>
      <c r="D2744" s="182" t="s">
        <v>4</v>
      </c>
      <c r="E2744" s="419" t="s">
        <v>2100</v>
      </c>
      <c r="F2744" s="419"/>
      <c r="G2744" s="184" t="s">
        <v>5</v>
      </c>
      <c r="H2744" s="183" t="s">
        <v>6</v>
      </c>
      <c r="I2744" s="183" t="s">
        <v>7</v>
      </c>
      <c r="J2744" s="218" t="s">
        <v>8</v>
      </c>
      <c r="K2744" s="229">
        <f>J2746+J2747</f>
        <v>7.42</v>
      </c>
      <c r="L2744" s="229">
        <v>0</v>
      </c>
      <c r="M2744" t="s">
        <v>7</v>
      </c>
    </row>
    <row r="2745" spans="1:14" ht="26.1" customHeight="1" x14ac:dyDescent="0.2">
      <c r="A2745" s="237" t="s">
        <v>2125</v>
      </c>
      <c r="B2745" s="186" t="s">
        <v>568</v>
      </c>
      <c r="C2745" s="185" t="s">
        <v>569</v>
      </c>
      <c r="D2745" s="185" t="s">
        <v>570</v>
      </c>
      <c r="E2745" s="425" t="s">
        <v>2108</v>
      </c>
      <c r="F2745" s="425"/>
      <c r="G2745" s="187" t="s">
        <v>17</v>
      </c>
      <c r="H2745" s="188">
        <v>1</v>
      </c>
      <c r="I2745" s="189">
        <f>(M2745*$M$13)</f>
        <v>7.4152000000000005</v>
      </c>
      <c r="J2745" s="231">
        <f>TRUNC(I2745*H2745,2)</f>
        <v>7.41</v>
      </c>
      <c r="M2745">
        <v>8.06</v>
      </c>
    </row>
    <row r="2746" spans="1:14" ht="24" customHeight="1" x14ac:dyDescent="0.2">
      <c r="A2746" s="241" t="s">
        <v>2395</v>
      </c>
      <c r="B2746" s="201" t="s">
        <v>2533</v>
      </c>
      <c r="C2746" s="200" t="s">
        <v>569</v>
      </c>
      <c r="D2746" s="200" t="s">
        <v>2534</v>
      </c>
      <c r="E2746" s="427" t="s">
        <v>2535</v>
      </c>
      <c r="F2746" s="427"/>
      <c r="G2746" s="202" t="s">
        <v>39</v>
      </c>
      <c r="H2746" s="203">
        <v>0.5</v>
      </c>
      <c r="I2746" s="189">
        <f>(M2746*$M$13)</f>
        <v>3.3028</v>
      </c>
      <c r="J2746" s="219">
        <f>TRUNC(I2746*H2746,2)</f>
        <v>1.65</v>
      </c>
      <c r="M2746">
        <v>3.59</v>
      </c>
    </row>
    <row r="2747" spans="1:14" ht="24" customHeight="1" x14ac:dyDescent="0.2">
      <c r="A2747" s="238" t="s">
        <v>2126</v>
      </c>
      <c r="B2747" s="191" t="s">
        <v>2536</v>
      </c>
      <c r="C2747" s="190" t="s">
        <v>569</v>
      </c>
      <c r="D2747" s="190" t="s">
        <v>2537</v>
      </c>
      <c r="E2747" s="426">
        <v>0</v>
      </c>
      <c r="F2747" s="426"/>
      <c r="G2747" s="192" t="s">
        <v>39</v>
      </c>
      <c r="H2747" s="193">
        <v>0.5</v>
      </c>
      <c r="I2747" s="189">
        <f>(M2747*$M$13)</f>
        <v>11.542596000000001</v>
      </c>
      <c r="J2747" s="219">
        <f>TRUNC(I2747*H2747,2)</f>
        <v>5.77</v>
      </c>
      <c r="M2747">
        <v>12.5463</v>
      </c>
    </row>
    <row r="2748" spans="1:14" x14ac:dyDescent="0.2">
      <c r="A2748" s="239"/>
      <c r="B2748" s="195"/>
      <c r="C2748" s="195"/>
      <c r="D2748" s="195"/>
      <c r="E2748" s="195" t="s">
        <v>3847</v>
      </c>
      <c r="F2748" s="196">
        <v>0</v>
      </c>
      <c r="G2748" s="195" t="s">
        <v>3848</v>
      </c>
      <c r="H2748" s="196">
        <v>0</v>
      </c>
      <c r="I2748" s="196">
        <v>0</v>
      </c>
      <c r="J2748" s="220"/>
      <c r="M2748">
        <v>0</v>
      </c>
    </row>
    <row r="2749" spans="1:14" ht="25.5" x14ac:dyDescent="0.2">
      <c r="A2749" s="239"/>
      <c r="B2749" s="195"/>
      <c r="C2749" s="195"/>
      <c r="D2749" s="195"/>
      <c r="E2749" s="195" t="s">
        <v>3849</v>
      </c>
      <c r="F2749" s="196">
        <v>0</v>
      </c>
      <c r="G2749" s="195"/>
      <c r="H2749" s="195" t="s">
        <v>3850</v>
      </c>
      <c r="I2749" s="196">
        <v>8.06</v>
      </c>
      <c r="J2749" s="220"/>
      <c r="M2749">
        <v>8.06</v>
      </c>
    </row>
    <row r="2750" spans="1:14" ht="30" customHeight="1" x14ac:dyDescent="0.2">
      <c r="A2750" s="240"/>
      <c r="B2750" s="197"/>
      <c r="C2750" s="197"/>
      <c r="D2750" s="197"/>
      <c r="E2750" s="197"/>
      <c r="F2750" s="197"/>
      <c r="G2750" s="197" t="s">
        <v>3851</v>
      </c>
      <c r="H2750" s="198">
        <v>96.56</v>
      </c>
      <c r="I2750" s="199">
        <v>778.27</v>
      </c>
      <c r="J2750" s="220"/>
      <c r="M2750">
        <v>778.27</v>
      </c>
    </row>
    <row r="2751" spans="1:14" ht="0.95" customHeight="1" x14ac:dyDescent="0.2">
      <c r="A2751" s="237"/>
      <c r="B2751" s="185"/>
      <c r="C2751" s="185"/>
      <c r="D2751" s="185"/>
      <c r="E2751" s="185"/>
      <c r="F2751" s="185"/>
      <c r="G2751" s="185"/>
      <c r="H2751" s="185"/>
      <c r="I2751" s="185"/>
      <c r="J2751" s="220"/>
    </row>
    <row r="2752" spans="1:14" ht="18" customHeight="1" x14ac:dyDescent="0.2">
      <c r="A2752" s="236" t="s">
        <v>3615</v>
      </c>
      <c r="B2752" s="183" t="s">
        <v>2</v>
      </c>
      <c r="C2752" s="182" t="s">
        <v>3</v>
      </c>
      <c r="D2752" s="182" t="s">
        <v>4</v>
      </c>
      <c r="E2752" s="419" t="s">
        <v>2100</v>
      </c>
      <c r="F2752" s="419"/>
      <c r="G2752" s="184" t="s">
        <v>5</v>
      </c>
      <c r="H2752" s="183" t="s">
        <v>6</v>
      </c>
      <c r="I2752" s="183" t="s">
        <v>7</v>
      </c>
      <c r="J2752" s="218" t="s">
        <v>8</v>
      </c>
      <c r="K2752" s="229">
        <v>0</v>
      </c>
      <c r="L2752" s="229">
        <f>J2754</f>
        <v>8.67</v>
      </c>
      <c r="M2752" t="s">
        <v>7</v>
      </c>
    </row>
    <row r="2753" spans="1:13" ht="39" customHeight="1" x14ac:dyDescent="0.2">
      <c r="A2753" s="237" t="s">
        <v>2125</v>
      </c>
      <c r="B2753" s="186" t="s">
        <v>654</v>
      </c>
      <c r="C2753" s="185" t="s">
        <v>167</v>
      </c>
      <c r="D2753" s="185" t="s">
        <v>731</v>
      </c>
      <c r="E2753" s="425" t="s">
        <v>2106</v>
      </c>
      <c r="F2753" s="425"/>
      <c r="G2753" s="187" t="s">
        <v>180</v>
      </c>
      <c r="H2753" s="188">
        <v>1</v>
      </c>
      <c r="I2753" s="189">
        <f>(M2753*$M$13)</f>
        <v>8.6755999999999993</v>
      </c>
      <c r="J2753" s="231">
        <f>TRUNC(I2753*H2753,2)</f>
        <v>8.67</v>
      </c>
      <c r="M2753">
        <v>9.43</v>
      </c>
    </row>
    <row r="2754" spans="1:13" ht="39" customHeight="1" x14ac:dyDescent="0.2">
      <c r="A2754" s="241" t="s">
        <v>2395</v>
      </c>
      <c r="B2754" s="201" t="s">
        <v>2629</v>
      </c>
      <c r="C2754" s="200" t="s">
        <v>569</v>
      </c>
      <c r="D2754" s="200" t="s">
        <v>731</v>
      </c>
      <c r="E2754" s="427" t="s">
        <v>2630</v>
      </c>
      <c r="F2754" s="427"/>
      <c r="G2754" s="202" t="s">
        <v>17</v>
      </c>
      <c r="H2754" s="203">
        <v>1</v>
      </c>
      <c r="I2754" s="189">
        <f>(M2754*$M$13)</f>
        <v>8.6755999999999993</v>
      </c>
      <c r="J2754" s="219">
        <f>TRUNC(I2754*H2754,2)</f>
        <v>8.67</v>
      </c>
      <c r="M2754">
        <v>9.43</v>
      </c>
    </row>
    <row r="2755" spans="1:13" x14ac:dyDescent="0.2">
      <c r="A2755" s="239"/>
      <c r="B2755" s="195"/>
      <c r="C2755" s="195"/>
      <c r="D2755" s="195"/>
      <c r="E2755" s="195" t="s">
        <v>3847</v>
      </c>
      <c r="F2755" s="196">
        <v>1.48</v>
      </c>
      <c r="G2755" s="195" t="s">
        <v>3848</v>
      </c>
      <c r="H2755" s="196">
        <v>0</v>
      </c>
      <c r="I2755" s="196">
        <v>1.48</v>
      </c>
      <c r="J2755" s="220"/>
      <c r="M2755">
        <v>1.48</v>
      </c>
    </row>
    <row r="2756" spans="1:13" ht="25.5" x14ac:dyDescent="0.2">
      <c r="A2756" s="239"/>
      <c r="B2756" s="195"/>
      <c r="C2756" s="195"/>
      <c r="D2756" s="195"/>
      <c r="E2756" s="195" t="s">
        <v>3849</v>
      </c>
      <c r="F2756" s="196">
        <v>0</v>
      </c>
      <c r="G2756" s="195"/>
      <c r="H2756" s="195" t="s">
        <v>3850</v>
      </c>
      <c r="I2756" s="196">
        <v>9.43</v>
      </c>
      <c r="J2756" s="220"/>
      <c r="M2756">
        <v>9.43</v>
      </c>
    </row>
    <row r="2757" spans="1:13" ht="30" customHeight="1" x14ac:dyDescent="0.2">
      <c r="A2757" s="240"/>
      <c r="B2757" s="197"/>
      <c r="C2757" s="197"/>
      <c r="D2757" s="197"/>
      <c r="E2757" s="197"/>
      <c r="F2757" s="197"/>
      <c r="G2757" s="197" t="s">
        <v>3851</v>
      </c>
      <c r="H2757" s="198">
        <v>26.95</v>
      </c>
      <c r="I2757" s="199">
        <v>254.13</v>
      </c>
      <c r="J2757" s="220"/>
      <c r="M2757">
        <v>254.13</v>
      </c>
    </row>
    <row r="2758" spans="1:13" ht="0.95" customHeight="1" x14ac:dyDescent="0.2">
      <c r="A2758" s="237"/>
      <c r="B2758" s="185"/>
      <c r="C2758" s="185"/>
      <c r="D2758" s="185"/>
      <c r="E2758" s="185"/>
      <c r="F2758" s="185"/>
      <c r="G2758" s="185"/>
      <c r="H2758" s="185"/>
      <c r="I2758" s="185"/>
      <c r="J2758" s="220"/>
    </row>
    <row r="2759" spans="1:13" ht="24" customHeight="1" x14ac:dyDescent="0.2">
      <c r="A2759" s="235" t="s">
        <v>701</v>
      </c>
      <c r="B2759" s="14"/>
      <c r="C2759" s="14"/>
      <c r="D2759" s="13" t="s">
        <v>348</v>
      </c>
      <c r="E2759" s="14"/>
      <c r="F2759" s="418"/>
      <c r="G2759" s="418"/>
      <c r="H2759" s="14"/>
      <c r="I2759" s="14"/>
      <c r="J2759" s="209"/>
    </row>
    <row r="2760" spans="1:13" ht="24" customHeight="1" x14ac:dyDescent="0.2">
      <c r="A2760" s="242" t="s">
        <v>702</v>
      </c>
      <c r="B2760" s="24"/>
      <c r="C2760" s="24"/>
      <c r="D2760" s="23" t="s">
        <v>138</v>
      </c>
      <c r="E2760" s="24"/>
      <c r="F2760" s="428"/>
      <c r="G2760" s="428"/>
      <c r="H2760" s="24"/>
      <c r="I2760" s="24"/>
      <c r="J2760" s="210"/>
    </row>
    <row r="2761" spans="1:13" ht="18" customHeight="1" x14ac:dyDescent="0.2">
      <c r="A2761" s="236" t="s">
        <v>703</v>
      </c>
      <c r="B2761" s="183" t="s">
        <v>2</v>
      </c>
      <c r="C2761" s="182" t="s">
        <v>3</v>
      </c>
      <c r="D2761" s="182" t="s">
        <v>4</v>
      </c>
      <c r="E2761" s="419" t="s">
        <v>2100</v>
      </c>
      <c r="F2761" s="419"/>
      <c r="G2761" s="184" t="s">
        <v>5</v>
      </c>
      <c r="H2761" s="183" t="s">
        <v>6</v>
      </c>
      <c r="I2761" s="183" t="s">
        <v>7</v>
      </c>
      <c r="J2761" s="218" t="s">
        <v>8</v>
      </c>
      <c r="K2761" s="229">
        <v>0</v>
      </c>
      <c r="L2761" s="229">
        <f>J2763</f>
        <v>149.91999999999999</v>
      </c>
      <c r="M2761" t="s">
        <v>7</v>
      </c>
    </row>
    <row r="2762" spans="1:13" ht="39" customHeight="1" x14ac:dyDescent="0.2">
      <c r="A2762" s="237" t="s">
        <v>2125</v>
      </c>
      <c r="B2762" s="186" t="s">
        <v>582</v>
      </c>
      <c r="C2762" s="185" t="s">
        <v>167</v>
      </c>
      <c r="D2762" s="185" t="s">
        <v>583</v>
      </c>
      <c r="E2762" s="425" t="s">
        <v>2106</v>
      </c>
      <c r="F2762" s="425"/>
      <c r="G2762" s="187" t="s">
        <v>180</v>
      </c>
      <c r="H2762" s="188">
        <v>1</v>
      </c>
      <c r="I2762" s="189">
        <f>(M2762*$M$13)</f>
        <v>149.92320000000001</v>
      </c>
      <c r="J2762" s="231">
        <f>TRUNC(I2762*H2762,2)</f>
        <v>149.91999999999999</v>
      </c>
      <c r="M2762">
        <v>162.96</v>
      </c>
    </row>
    <row r="2763" spans="1:13" ht="39" customHeight="1" x14ac:dyDescent="0.2">
      <c r="A2763" s="241" t="s">
        <v>2395</v>
      </c>
      <c r="B2763" s="201" t="s">
        <v>684</v>
      </c>
      <c r="C2763" s="200" t="s">
        <v>569</v>
      </c>
      <c r="D2763" s="200" t="s">
        <v>685</v>
      </c>
      <c r="E2763" s="427" t="s">
        <v>2112</v>
      </c>
      <c r="F2763" s="427"/>
      <c r="G2763" s="202" t="s">
        <v>17</v>
      </c>
      <c r="H2763" s="203">
        <v>1</v>
      </c>
      <c r="I2763" s="189">
        <f>(M2763*$M$13)</f>
        <v>149.92320000000001</v>
      </c>
      <c r="J2763" s="219">
        <f>TRUNC(I2763*H2763,2)</f>
        <v>149.91999999999999</v>
      </c>
      <c r="M2763">
        <v>162.96</v>
      </c>
    </row>
    <row r="2764" spans="1:13" x14ac:dyDescent="0.2">
      <c r="A2764" s="239"/>
      <c r="B2764" s="195"/>
      <c r="C2764" s="195"/>
      <c r="D2764" s="195"/>
      <c r="E2764" s="195" t="s">
        <v>3847</v>
      </c>
      <c r="F2764" s="196">
        <v>17.559999999999999</v>
      </c>
      <c r="G2764" s="195" t="s">
        <v>3848</v>
      </c>
      <c r="H2764" s="196">
        <v>0</v>
      </c>
      <c r="I2764" s="196">
        <v>17.559999999999999</v>
      </c>
      <c r="J2764" s="220"/>
      <c r="M2764">
        <v>17.559999999999999</v>
      </c>
    </row>
    <row r="2765" spans="1:13" ht="25.5" x14ac:dyDescent="0.2">
      <c r="A2765" s="239"/>
      <c r="B2765" s="195"/>
      <c r="C2765" s="195"/>
      <c r="D2765" s="195"/>
      <c r="E2765" s="195" t="s">
        <v>3849</v>
      </c>
      <c r="F2765" s="196">
        <v>0</v>
      </c>
      <c r="G2765" s="195"/>
      <c r="H2765" s="195" t="s">
        <v>3850</v>
      </c>
      <c r="I2765" s="196">
        <v>162.96</v>
      </c>
      <c r="J2765" s="220"/>
      <c r="M2765">
        <v>162.96</v>
      </c>
    </row>
    <row r="2766" spans="1:13" ht="30" customHeight="1" x14ac:dyDescent="0.2">
      <c r="A2766" s="240"/>
      <c r="B2766" s="197"/>
      <c r="C2766" s="197"/>
      <c r="D2766" s="197"/>
      <c r="E2766" s="197"/>
      <c r="F2766" s="197"/>
      <c r="G2766" s="197" t="s">
        <v>3851</v>
      </c>
      <c r="H2766" s="198">
        <v>228.6</v>
      </c>
      <c r="I2766" s="199">
        <v>37252.65</v>
      </c>
      <c r="J2766" s="220"/>
      <c r="M2766">
        <v>37252.65</v>
      </c>
    </row>
    <row r="2767" spans="1:13" ht="0.95" customHeight="1" x14ac:dyDescent="0.2">
      <c r="A2767" s="237"/>
      <c r="B2767" s="185"/>
      <c r="C2767" s="185"/>
      <c r="D2767" s="185"/>
      <c r="E2767" s="185"/>
      <c r="F2767" s="185"/>
      <c r="G2767" s="185"/>
      <c r="H2767" s="185"/>
      <c r="I2767" s="185"/>
      <c r="J2767" s="220"/>
    </row>
    <row r="2768" spans="1:13" ht="18" customHeight="1" x14ac:dyDescent="0.2">
      <c r="A2768" s="236" t="s">
        <v>704</v>
      </c>
      <c r="B2768" s="183" t="s">
        <v>2</v>
      </c>
      <c r="C2768" s="182" t="s">
        <v>3</v>
      </c>
      <c r="D2768" s="182" t="s">
        <v>4</v>
      </c>
      <c r="E2768" s="419" t="s">
        <v>2100</v>
      </c>
      <c r="F2768" s="419"/>
      <c r="G2768" s="184" t="s">
        <v>5</v>
      </c>
      <c r="H2768" s="183" t="s">
        <v>6</v>
      </c>
      <c r="I2768" s="183" t="s">
        <v>7</v>
      </c>
      <c r="J2768" s="218" t="s">
        <v>8</v>
      </c>
      <c r="K2768" s="229">
        <f>J2770+J2773</f>
        <v>37.660000000000004</v>
      </c>
      <c r="L2768" s="229">
        <f>J2771+J2772+J2774</f>
        <v>257.47000000000003</v>
      </c>
      <c r="M2768" t="s">
        <v>7</v>
      </c>
    </row>
    <row r="2769" spans="1:13" ht="26.1" customHeight="1" x14ac:dyDescent="0.2">
      <c r="A2769" s="237" t="s">
        <v>2125</v>
      </c>
      <c r="B2769" s="186" t="s">
        <v>576</v>
      </c>
      <c r="C2769" s="185" t="s">
        <v>569</v>
      </c>
      <c r="D2769" s="185" t="s">
        <v>577</v>
      </c>
      <c r="E2769" s="425" t="s">
        <v>2102</v>
      </c>
      <c r="F2769" s="425"/>
      <c r="G2769" s="187" t="s">
        <v>17</v>
      </c>
      <c r="H2769" s="188">
        <v>1</v>
      </c>
      <c r="I2769" s="189">
        <f>SUM(J2770:J2774)</f>
        <v>295.13</v>
      </c>
      <c r="J2769" s="231">
        <f t="shared" ref="J2769:J2774" si="96">TRUNC(I2769*H2769,2)</f>
        <v>295.13</v>
      </c>
      <c r="M2769">
        <v>317.39</v>
      </c>
    </row>
    <row r="2770" spans="1:13" ht="24" customHeight="1" x14ac:dyDescent="0.2">
      <c r="A2770" s="241" t="s">
        <v>2395</v>
      </c>
      <c r="B2770" s="201" t="s">
        <v>2548</v>
      </c>
      <c r="C2770" s="200" t="s">
        <v>569</v>
      </c>
      <c r="D2770" s="200" t="s">
        <v>2549</v>
      </c>
      <c r="E2770" s="427" t="s">
        <v>2535</v>
      </c>
      <c r="F2770" s="427"/>
      <c r="G2770" s="202" t="s">
        <v>39</v>
      </c>
      <c r="H2770" s="203">
        <v>1</v>
      </c>
      <c r="I2770" s="189">
        <f t="shared" ref="I2770:I2774" si="97">(M2770*$M$13)</f>
        <v>3.2752000000000003</v>
      </c>
      <c r="J2770" s="219">
        <f t="shared" si="96"/>
        <v>3.27</v>
      </c>
      <c r="M2770">
        <v>3.56</v>
      </c>
    </row>
    <row r="2771" spans="1:13" ht="24" customHeight="1" x14ac:dyDescent="0.2">
      <c r="A2771" s="238" t="s">
        <v>2126</v>
      </c>
      <c r="B2771" s="191" t="s">
        <v>2550</v>
      </c>
      <c r="C2771" s="190" t="s">
        <v>569</v>
      </c>
      <c r="D2771" s="190" t="s">
        <v>2551</v>
      </c>
      <c r="E2771" s="426">
        <v>0</v>
      </c>
      <c r="F2771" s="426"/>
      <c r="G2771" s="192" t="s">
        <v>2552</v>
      </c>
      <c r="H2771" s="193">
        <v>7.4999999999999997E-2</v>
      </c>
      <c r="I2771" s="189">
        <f t="shared" si="97"/>
        <v>973.36</v>
      </c>
      <c r="J2771" s="219">
        <f t="shared" si="96"/>
        <v>73</v>
      </c>
      <c r="M2771">
        <v>1058</v>
      </c>
    </row>
    <row r="2772" spans="1:13" ht="24" customHeight="1" x14ac:dyDescent="0.2">
      <c r="A2772" s="238" t="s">
        <v>2126</v>
      </c>
      <c r="B2772" s="191" t="s">
        <v>2553</v>
      </c>
      <c r="C2772" s="190" t="s">
        <v>569</v>
      </c>
      <c r="D2772" s="190" t="s">
        <v>2554</v>
      </c>
      <c r="E2772" s="426">
        <v>0</v>
      </c>
      <c r="F2772" s="426"/>
      <c r="G2772" s="192" t="s">
        <v>2555</v>
      </c>
      <c r="H2772" s="193">
        <v>1.2</v>
      </c>
      <c r="I2772" s="189">
        <v>150</v>
      </c>
      <c r="J2772" s="219">
        <f t="shared" si="96"/>
        <v>180</v>
      </c>
      <c r="M2772">
        <v>160.19999999999999</v>
      </c>
    </row>
    <row r="2773" spans="1:13" ht="24" customHeight="1" x14ac:dyDescent="0.2">
      <c r="A2773" s="238" t="s">
        <v>2126</v>
      </c>
      <c r="B2773" s="191" t="s">
        <v>2556</v>
      </c>
      <c r="C2773" s="190" t="s">
        <v>569</v>
      </c>
      <c r="D2773" s="190" t="s">
        <v>2557</v>
      </c>
      <c r="E2773" s="426">
        <v>0</v>
      </c>
      <c r="F2773" s="426"/>
      <c r="G2773" s="192" t="s">
        <v>39</v>
      </c>
      <c r="H2773" s="193">
        <v>1</v>
      </c>
      <c r="I2773" s="189">
        <f t="shared" si="97"/>
        <v>34.393740000000001</v>
      </c>
      <c r="J2773" s="219">
        <f t="shared" si="96"/>
        <v>34.39</v>
      </c>
      <c r="M2773">
        <v>37.384500000000003</v>
      </c>
    </row>
    <row r="2774" spans="1:13" ht="26.1" customHeight="1" x14ac:dyDescent="0.2">
      <c r="A2774" s="238" t="s">
        <v>2126</v>
      </c>
      <c r="B2774" s="191" t="s">
        <v>2558</v>
      </c>
      <c r="C2774" s="190" t="s">
        <v>26</v>
      </c>
      <c r="D2774" s="190" t="s">
        <v>2559</v>
      </c>
      <c r="E2774" s="426" t="s">
        <v>2119</v>
      </c>
      <c r="F2774" s="426"/>
      <c r="G2774" s="192" t="s">
        <v>2413</v>
      </c>
      <c r="H2774" s="193">
        <v>6</v>
      </c>
      <c r="I2774" s="189">
        <f t="shared" si="97"/>
        <v>0.74520000000000008</v>
      </c>
      <c r="J2774" s="219">
        <f t="shared" si="96"/>
        <v>4.47</v>
      </c>
      <c r="M2774">
        <v>0.81</v>
      </c>
    </row>
    <row r="2775" spans="1:13" x14ac:dyDescent="0.2">
      <c r="A2775" s="239"/>
      <c r="B2775" s="195"/>
      <c r="C2775" s="195"/>
      <c r="D2775" s="195"/>
      <c r="E2775" s="195" t="s">
        <v>3847</v>
      </c>
      <c r="F2775" s="196">
        <v>0</v>
      </c>
      <c r="G2775" s="195" t="s">
        <v>3848</v>
      </c>
      <c r="H2775" s="196">
        <v>0</v>
      </c>
      <c r="I2775" s="196">
        <v>0</v>
      </c>
      <c r="J2775" s="220"/>
      <c r="M2775">
        <v>0</v>
      </c>
    </row>
    <row r="2776" spans="1:13" ht="25.5" x14ac:dyDescent="0.2">
      <c r="A2776" s="239"/>
      <c r="B2776" s="195"/>
      <c r="C2776" s="195"/>
      <c r="D2776" s="195"/>
      <c r="E2776" s="195" t="s">
        <v>3849</v>
      </c>
      <c r="F2776" s="196">
        <v>0</v>
      </c>
      <c r="G2776" s="195"/>
      <c r="H2776" s="195" t="s">
        <v>3850</v>
      </c>
      <c r="I2776" s="196">
        <v>317.39</v>
      </c>
      <c r="J2776" s="220"/>
      <c r="M2776">
        <v>317.39</v>
      </c>
    </row>
    <row r="2777" spans="1:13" ht="30" customHeight="1" x14ac:dyDescent="0.2">
      <c r="A2777" s="240"/>
      <c r="B2777" s="197"/>
      <c r="C2777" s="197"/>
      <c r="D2777" s="197"/>
      <c r="E2777" s="197"/>
      <c r="F2777" s="197"/>
      <c r="G2777" s="197" t="s">
        <v>3851</v>
      </c>
      <c r="H2777" s="198">
        <v>228.6</v>
      </c>
      <c r="I2777" s="199">
        <v>72555.350000000006</v>
      </c>
      <c r="J2777" s="220"/>
      <c r="M2777">
        <v>72555.350000000006</v>
      </c>
    </row>
    <row r="2778" spans="1:13" ht="0.95" customHeight="1" x14ac:dyDescent="0.2">
      <c r="A2778" s="237"/>
      <c r="B2778" s="185"/>
      <c r="C2778" s="185"/>
      <c r="D2778" s="185"/>
      <c r="E2778" s="185"/>
      <c r="F2778" s="185"/>
      <c r="G2778" s="185"/>
      <c r="H2778" s="185"/>
      <c r="I2778" s="185"/>
      <c r="J2778" s="220"/>
    </row>
    <row r="2779" spans="1:13" ht="18" customHeight="1" x14ac:dyDescent="0.2">
      <c r="A2779" s="236" t="s">
        <v>705</v>
      </c>
      <c r="B2779" s="183" t="s">
        <v>2</v>
      </c>
      <c r="C2779" s="182" t="s">
        <v>3</v>
      </c>
      <c r="D2779" s="182" t="s">
        <v>4</v>
      </c>
      <c r="E2779" s="419" t="s">
        <v>2100</v>
      </c>
      <c r="F2779" s="419"/>
      <c r="G2779" s="184" t="s">
        <v>5</v>
      </c>
      <c r="H2779" s="183" t="s">
        <v>6</v>
      </c>
      <c r="I2779" s="183" t="s">
        <v>7</v>
      </c>
      <c r="J2779" s="218" t="s">
        <v>8</v>
      </c>
      <c r="K2779" s="229">
        <f>J2781+J2782</f>
        <v>6.8900000000000006</v>
      </c>
      <c r="L2779" s="229">
        <f>J2783+J2784+J2785</f>
        <v>5.08</v>
      </c>
      <c r="M2779" t="s">
        <v>7</v>
      </c>
    </row>
    <row r="2780" spans="1:13" ht="24" customHeight="1" x14ac:dyDescent="0.2">
      <c r="A2780" s="237" t="s">
        <v>2125</v>
      </c>
      <c r="B2780" s="186" t="s">
        <v>579</v>
      </c>
      <c r="C2780" s="185" t="s">
        <v>15</v>
      </c>
      <c r="D2780" s="185" t="s">
        <v>580</v>
      </c>
      <c r="E2780" s="425">
        <v>26</v>
      </c>
      <c r="F2780" s="425"/>
      <c r="G2780" s="187" t="s">
        <v>17</v>
      </c>
      <c r="H2780" s="188">
        <v>1</v>
      </c>
      <c r="I2780" s="189">
        <f t="shared" ref="I2780:I2785" si="98">(M2780*$M$13)</f>
        <v>11.969200000000001</v>
      </c>
      <c r="J2780" s="231">
        <f t="shared" ref="J2780:J2785" si="99">TRUNC(I2780*H2780,2)</f>
        <v>11.96</v>
      </c>
      <c r="M2780">
        <v>13.01</v>
      </c>
    </row>
    <row r="2781" spans="1:13" ht="24" customHeight="1" x14ac:dyDescent="0.2">
      <c r="A2781" s="238" t="s">
        <v>2126</v>
      </c>
      <c r="B2781" s="191" t="s">
        <v>2130</v>
      </c>
      <c r="C2781" s="190" t="s">
        <v>15</v>
      </c>
      <c r="D2781" s="190" t="s">
        <v>2131</v>
      </c>
      <c r="E2781" s="426" t="s">
        <v>2129</v>
      </c>
      <c r="F2781" s="426"/>
      <c r="G2781" s="192" t="s">
        <v>39</v>
      </c>
      <c r="H2781" s="193">
        <v>8.2199999999999995E-2</v>
      </c>
      <c r="I2781" s="189">
        <f t="shared" si="98"/>
        <v>13.533200000000001</v>
      </c>
      <c r="J2781" s="219">
        <f t="shared" si="99"/>
        <v>1.1100000000000001</v>
      </c>
      <c r="M2781">
        <v>14.71</v>
      </c>
    </row>
    <row r="2782" spans="1:13" ht="24" customHeight="1" x14ac:dyDescent="0.2">
      <c r="A2782" s="238" t="s">
        <v>2126</v>
      </c>
      <c r="B2782" s="191" t="s">
        <v>2150</v>
      </c>
      <c r="C2782" s="190" t="s">
        <v>15</v>
      </c>
      <c r="D2782" s="190" t="s">
        <v>2151</v>
      </c>
      <c r="E2782" s="426" t="s">
        <v>2129</v>
      </c>
      <c r="F2782" s="426"/>
      <c r="G2782" s="192" t="s">
        <v>39</v>
      </c>
      <c r="H2782" s="193">
        <v>0.30209999999999998</v>
      </c>
      <c r="I2782" s="189">
        <f t="shared" si="98"/>
        <v>19.136000000000003</v>
      </c>
      <c r="J2782" s="219">
        <f t="shared" si="99"/>
        <v>5.78</v>
      </c>
      <c r="M2782">
        <v>20.8</v>
      </c>
    </row>
    <row r="2783" spans="1:13" ht="24" customHeight="1" x14ac:dyDescent="0.2">
      <c r="A2783" s="238" t="s">
        <v>2126</v>
      </c>
      <c r="B2783" s="191" t="s">
        <v>2162</v>
      </c>
      <c r="C2783" s="190" t="s">
        <v>15</v>
      </c>
      <c r="D2783" s="190" t="s">
        <v>2163</v>
      </c>
      <c r="E2783" s="426" t="s">
        <v>2119</v>
      </c>
      <c r="F2783" s="426"/>
      <c r="G2783" s="192" t="s">
        <v>54</v>
      </c>
      <c r="H2783" s="193">
        <v>0.1</v>
      </c>
      <c r="I2783" s="189">
        <f t="shared" si="98"/>
        <v>1.0120000000000002</v>
      </c>
      <c r="J2783" s="219">
        <f t="shared" si="99"/>
        <v>0.1</v>
      </c>
      <c r="M2783">
        <v>1.1000000000000001</v>
      </c>
    </row>
    <row r="2784" spans="1:13" ht="24" customHeight="1" x14ac:dyDescent="0.2">
      <c r="A2784" s="238" t="s">
        <v>2126</v>
      </c>
      <c r="B2784" s="191" t="s">
        <v>2560</v>
      </c>
      <c r="C2784" s="190" t="s">
        <v>15</v>
      </c>
      <c r="D2784" s="190" t="s">
        <v>2561</v>
      </c>
      <c r="E2784" s="426" t="s">
        <v>2119</v>
      </c>
      <c r="F2784" s="426"/>
      <c r="G2784" s="192" t="s">
        <v>2192</v>
      </c>
      <c r="H2784" s="193">
        <v>0.12</v>
      </c>
      <c r="I2784" s="189">
        <f t="shared" si="98"/>
        <v>8.6296000000000017</v>
      </c>
      <c r="J2784" s="219">
        <f t="shared" si="99"/>
        <v>1.03</v>
      </c>
      <c r="M2784">
        <v>9.3800000000000008</v>
      </c>
    </row>
    <row r="2785" spans="1:13" ht="24" customHeight="1" x14ac:dyDescent="0.2">
      <c r="A2785" s="238" t="s">
        <v>2126</v>
      </c>
      <c r="B2785" s="191" t="s">
        <v>2562</v>
      </c>
      <c r="C2785" s="190" t="s">
        <v>15</v>
      </c>
      <c r="D2785" s="190" t="s">
        <v>2563</v>
      </c>
      <c r="E2785" s="426" t="s">
        <v>2119</v>
      </c>
      <c r="F2785" s="426"/>
      <c r="G2785" s="192" t="s">
        <v>2192</v>
      </c>
      <c r="H2785" s="193">
        <v>0.16</v>
      </c>
      <c r="I2785" s="189">
        <f t="shared" si="98"/>
        <v>24.748000000000001</v>
      </c>
      <c r="J2785" s="219">
        <f t="shared" si="99"/>
        <v>3.95</v>
      </c>
      <c r="M2785">
        <v>26.9</v>
      </c>
    </row>
    <row r="2786" spans="1:13" x14ac:dyDescent="0.2">
      <c r="A2786" s="239"/>
      <c r="B2786" s="195"/>
      <c r="C2786" s="195"/>
      <c r="D2786" s="195"/>
      <c r="E2786" s="195" t="s">
        <v>3847</v>
      </c>
      <c r="F2786" s="196">
        <v>7.48</v>
      </c>
      <c r="G2786" s="195" t="s">
        <v>3848</v>
      </c>
      <c r="H2786" s="196">
        <v>0</v>
      </c>
      <c r="I2786" s="196">
        <v>7.48</v>
      </c>
      <c r="J2786" s="220"/>
      <c r="M2786">
        <v>7.48</v>
      </c>
    </row>
    <row r="2787" spans="1:13" ht="25.5" x14ac:dyDescent="0.2">
      <c r="A2787" s="239"/>
      <c r="B2787" s="195"/>
      <c r="C2787" s="195"/>
      <c r="D2787" s="195"/>
      <c r="E2787" s="195" t="s">
        <v>3849</v>
      </c>
      <c r="F2787" s="196">
        <v>0</v>
      </c>
      <c r="G2787" s="195"/>
      <c r="H2787" s="195" t="s">
        <v>3850</v>
      </c>
      <c r="I2787" s="196">
        <v>13.01</v>
      </c>
      <c r="J2787" s="220"/>
      <c r="M2787">
        <v>13.01</v>
      </c>
    </row>
    <row r="2788" spans="1:13" ht="30" customHeight="1" x14ac:dyDescent="0.2">
      <c r="A2788" s="240"/>
      <c r="B2788" s="197"/>
      <c r="C2788" s="197"/>
      <c r="D2788" s="197"/>
      <c r="E2788" s="197"/>
      <c r="F2788" s="197"/>
      <c r="G2788" s="197" t="s">
        <v>3851</v>
      </c>
      <c r="H2788" s="198">
        <v>1143</v>
      </c>
      <c r="I2788" s="199">
        <v>14870.43</v>
      </c>
      <c r="J2788" s="220"/>
      <c r="M2788">
        <v>14870.43</v>
      </c>
    </row>
    <row r="2789" spans="1:13" ht="0.95" customHeight="1" x14ac:dyDescent="0.2">
      <c r="A2789" s="237"/>
      <c r="B2789" s="185"/>
      <c r="C2789" s="185"/>
      <c r="D2789" s="185"/>
      <c r="E2789" s="185"/>
      <c r="F2789" s="185"/>
      <c r="G2789" s="185"/>
      <c r="H2789" s="185"/>
      <c r="I2789" s="185"/>
      <c r="J2789" s="220"/>
    </row>
    <row r="2790" spans="1:13" ht="18" customHeight="1" x14ac:dyDescent="0.2">
      <c r="A2790" s="236" t="s">
        <v>706</v>
      </c>
      <c r="B2790" s="183" t="s">
        <v>2</v>
      </c>
      <c r="C2790" s="182" t="s">
        <v>3</v>
      </c>
      <c r="D2790" s="182" t="s">
        <v>4</v>
      </c>
      <c r="E2790" s="419" t="s">
        <v>2100</v>
      </c>
      <c r="F2790" s="419"/>
      <c r="G2790" s="184" t="s">
        <v>5</v>
      </c>
      <c r="H2790" s="183" t="s">
        <v>6</v>
      </c>
      <c r="I2790" s="183" t="s">
        <v>7</v>
      </c>
      <c r="J2790" s="218" t="s">
        <v>8</v>
      </c>
      <c r="K2790" s="229">
        <f>J2792+J2793</f>
        <v>7.42</v>
      </c>
      <c r="L2790" s="229">
        <v>0</v>
      </c>
      <c r="M2790" t="s">
        <v>7</v>
      </c>
    </row>
    <row r="2791" spans="1:13" ht="26.1" customHeight="1" x14ac:dyDescent="0.2">
      <c r="A2791" s="237" t="s">
        <v>2125</v>
      </c>
      <c r="B2791" s="186" t="s">
        <v>568</v>
      </c>
      <c r="C2791" s="185" t="s">
        <v>569</v>
      </c>
      <c r="D2791" s="185" t="s">
        <v>570</v>
      </c>
      <c r="E2791" s="425" t="s">
        <v>2108</v>
      </c>
      <c r="F2791" s="425"/>
      <c r="G2791" s="187" t="s">
        <v>17</v>
      </c>
      <c r="H2791" s="188">
        <v>1</v>
      </c>
      <c r="I2791" s="189">
        <f>(M2791*$M$13)</f>
        <v>7.4152000000000005</v>
      </c>
      <c r="J2791" s="231">
        <f>TRUNC(I2791*H2791,2)</f>
        <v>7.41</v>
      </c>
      <c r="M2791">
        <v>8.06</v>
      </c>
    </row>
    <row r="2792" spans="1:13" ht="24" customHeight="1" x14ac:dyDescent="0.2">
      <c r="A2792" s="241" t="s">
        <v>2395</v>
      </c>
      <c r="B2792" s="201" t="s">
        <v>2533</v>
      </c>
      <c r="C2792" s="200" t="s">
        <v>569</v>
      </c>
      <c r="D2792" s="200" t="s">
        <v>2534</v>
      </c>
      <c r="E2792" s="427" t="s">
        <v>2535</v>
      </c>
      <c r="F2792" s="427"/>
      <c r="G2792" s="202" t="s">
        <v>39</v>
      </c>
      <c r="H2792" s="203">
        <v>0.5</v>
      </c>
      <c r="I2792" s="189">
        <f>(M2792*$M$13)</f>
        <v>3.3028</v>
      </c>
      <c r="J2792" s="219">
        <f>TRUNC(I2792*H2792,2)</f>
        <v>1.65</v>
      </c>
      <c r="M2792">
        <v>3.59</v>
      </c>
    </row>
    <row r="2793" spans="1:13" ht="24" customHeight="1" x14ac:dyDescent="0.2">
      <c r="A2793" s="238" t="s">
        <v>2126</v>
      </c>
      <c r="B2793" s="191" t="s">
        <v>2536</v>
      </c>
      <c r="C2793" s="190" t="s">
        <v>569</v>
      </c>
      <c r="D2793" s="190" t="s">
        <v>2537</v>
      </c>
      <c r="E2793" s="426">
        <v>0</v>
      </c>
      <c r="F2793" s="426"/>
      <c r="G2793" s="192" t="s">
        <v>39</v>
      </c>
      <c r="H2793" s="193">
        <v>0.5</v>
      </c>
      <c r="I2793" s="189">
        <f>(M2793*$M$13)</f>
        <v>11.542596000000001</v>
      </c>
      <c r="J2793" s="219">
        <f>TRUNC(I2793*H2793,2)</f>
        <v>5.77</v>
      </c>
      <c r="M2793">
        <v>12.5463</v>
      </c>
    </row>
    <row r="2794" spans="1:13" x14ac:dyDescent="0.2">
      <c r="A2794" s="239"/>
      <c r="B2794" s="195"/>
      <c r="C2794" s="195"/>
      <c r="D2794" s="195"/>
      <c r="E2794" s="195" t="s">
        <v>3847</v>
      </c>
      <c r="F2794" s="196">
        <v>0</v>
      </c>
      <c r="G2794" s="195" t="s">
        <v>3848</v>
      </c>
      <c r="H2794" s="196">
        <v>0</v>
      </c>
      <c r="I2794" s="196">
        <v>0</v>
      </c>
      <c r="J2794" s="220"/>
      <c r="M2794">
        <v>0</v>
      </c>
    </row>
    <row r="2795" spans="1:13" ht="25.5" x14ac:dyDescent="0.2">
      <c r="A2795" s="239"/>
      <c r="B2795" s="195"/>
      <c r="C2795" s="195"/>
      <c r="D2795" s="195"/>
      <c r="E2795" s="195" t="s">
        <v>3849</v>
      </c>
      <c r="F2795" s="196">
        <v>0</v>
      </c>
      <c r="G2795" s="195"/>
      <c r="H2795" s="195" t="s">
        <v>3850</v>
      </c>
      <c r="I2795" s="196">
        <v>8.06</v>
      </c>
      <c r="J2795" s="220"/>
      <c r="M2795">
        <v>8.06</v>
      </c>
    </row>
    <row r="2796" spans="1:13" ht="30" customHeight="1" x14ac:dyDescent="0.2">
      <c r="A2796" s="240"/>
      <c r="B2796" s="197"/>
      <c r="C2796" s="197"/>
      <c r="D2796" s="197"/>
      <c r="E2796" s="197"/>
      <c r="F2796" s="197"/>
      <c r="G2796" s="197" t="s">
        <v>3851</v>
      </c>
      <c r="H2796" s="198">
        <v>1143</v>
      </c>
      <c r="I2796" s="199">
        <v>9212.58</v>
      </c>
      <c r="J2796" s="220"/>
      <c r="M2796">
        <v>9212.58</v>
      </c>
    </row>
    <row r="2797" spans="1:13" ht="0.95" customHeight="1" x14ac:dyDescent="0.2">
      <c r="A2797" s="237"/>
      <c r="B2797" s="185"/>
      <c r="C2797" s="185"/>
      <c r="D2797" s="185"/>
      <c r="E2797" s="185"/>
      <c r="F2797" s="185"/>
      <c r="G2797" s="185"/>
      <c r="H2797" s="185"/>
      <c r="I2797" s="185"/>
      <c r="J2797" s="220"/>
    </row>
    <row r="2798" spans="1:13" ht="18" customHeight="1" x14ac:dyDescent="0.2">
      <c r="A2798" s="236" t="s">
        <v>707</v>
      </c>
      <c r="B2798" s="183" t="s">
        <v>2</v>
      </c>
      <c r="C2798" s="182" t="s">
        <v>3</v>
      </c>
      <c r="D2798" s="182" t="s">
        <v>4</v>
      </c>
      <c r="E2798" s="419" t="s">
        <v>2100</v>
      </c>
      <c r="F2798" s="419"/>
      <c r="G2798" s="184" t="s">
        <v>5</v>
      </c>
      <c r="H2798" s="183" t="s">
        <v>6</v>
      </c>
      <c r="I2798" s="183" t="s">
        <v>7</v>
      </c>
      <c r="J2798" s="218" t="s">
        <v>8</v>
      </c>
      <c r="K2798" s="229">
        <f>J2800+J2801</f>
        <v>10.130000000000001</v>
      </c>
      <c r="L2798" s="229">
        <f>J2802+J2803</f>
        <v>4.26</v>
      </c>
      <c r="M2798" t="s">
        <v>7</v>
      </c>
    </row>
    <row r="2799" spans="1:13" ht="26.1" customHeight="1" x14ac:dyDescent="0.2">
      <c r="A2799" s="237" t="s">
        <v>2125</v>
      </c>
      <c r="B2799" s="186" t="s">
        <v>688</v>
      </c>
      <c r="C2799" s="185" t="s">
        <v>26</v>
      </c>
      <c r="D2799" s="185" t="s">
        <v>689</v>
      </c>
      <c r="E2799" s="425" t="s">
        <v>2109</v>
      </c>
      <c r="F2799" s="425"/>
      <c r="G2799" s="187" t="s">
        <v>17</v>
      </c>
      <c r="H2799" s="188">
        <v>1</v>
      </c>
      <c r="I2799" s="189">
        <f>(M2799*$M$13)</f>
        <v>14.388800000000002</v>
      </c>
      <c r="J2799" s="231">
        <f>TRUNC(I2799*H2799,2)</f>
        <v>14.38</v>
      </c>
      <c r="M2799">
        <v>15.64</v>
      </c>
    </row>
    <row r="2800" spans="1:13" ht="24" customHeight="1" x14ac:dyDescent="0.2">
      <c r="A2800" s="241" t="s">
        <v>2395</v>
      </c>
      <c r="B2800" s="201" t="s">
        <v>2582</v>
      </c>
      <c r="C2800" s="200" t="s">
        <v>26</v>
      </c>
      <c r="D2800" s="200" t="s">
        <v>2583</v>
      </c>
      <c r="E2800" s="427" t="s">
        <v>2123</v>
      </c>
      <c r="F2800" s="427"/>
      <c r="G2800" s="202" t="s">
        <v>32</v>
      </c>
      <c r="H2800" s="203">
        <v>0.312</v>
      </c>
      <c r="I2800" s="189">
        <f>(M2800*$M$13)</f>
        <v>26.1188</v>
      </c>
      <c r="J2800" s="219">
        <f>TRUNC(I2800*H2800,2)</f>
        <v>8.14</v>
      </c>
      <c r="M2800">
        <v>28.39</v>
      </c>
    </row>
    <row r="2801" spans="1:13" ht="24" customHeight="1" x14ac:dyDescent="0.2">
      <c r="A2801" s="241" t="s">
        <v>2395</v>
      </c>
      <c r="B2801" s="201" t="s">
        <v>2446</v>
      </c>
      <c r="C2801" s="200" t="s">
        <v>26</v>
      </c>
      <c r="D2801" s="200" t="s">
        <v>2447</v>
      </c>
      <c r="E2801" s="427" t="s">
        <v>2123</v>
      </c>
      <c r="F2801" s="427"/>
      <c r="G2801" s="202" t="s">
        <v>32</v>
      </c>
      <c r="H2801" s="203">
        <v>0.114</v>
      </c>
      <c r="I2801" s="189">
        <f>(M2801*$M$13)</f>
        <v>17.461600000000001</v>
      </c>
      <c r="J2801" s="219">
        <f>TRUNC(I2801*H2801,2)</f>
        <v>1.99</v>
      </c>
      <c r="M2801">
        <v>18.98</v>
      </c>
    </row>
    <row r="2802" spans="1:13" ht="26.1" customHeight="1" x14ac:dyDescent="0.2">
      <c r="A2802" s="238" t="s">
        <v>2126</v>
      </c>
      <c r="B2802" s="191" t="s">
        <v>2544</v>
      </c>
      <c r="C2802" s="190" t="s">
        <v>26</v>
      </c>
      <c r="D2802" s="190" t="s">
        <v>2545</v>
      </c>
      <c r="E2802" s="426" t="s">
        <v>2119</v>
      </c>
      <c r="F2802" s="426"/>
      <c r="G2802" s="192" t="s">
        <v>331</v>
      </c>
      <c r="H2802" s="193">
        <v>0.1</v>
      </c>
      <c r="I2802" s="189">
        <f>(M2802*$M$13)</f>
        <v>0.90160000000000007</v>
      </c>
      <c r="J2802" s="219">
        <f>TRUNC(I2802*H2802,2)</f>
        <v>0.09</v>
      </c>
      <c r="M2802">
        <v>0.98</v>
      </c>
    </row>
    <row r="2803" spans="1:13" ht="26.1" customHeight="1" x14ac:dyDescent="0.2">
      <c r="A2803" s="238" t="s">
        <v>2126</v>
      </c>
      <c r="B2803" s="191" t="s">
        <v>2586</v>
      </c>
      <c r="C2803" s="190" t="s">
        <v>26</v>
      </c>
      <c r="D2803" s="190" t="s">
        <v>2587</v>
      </c>
      <c r="E2803" s="426" t="s">
        <v>2119</v>
      </c>
      <c r="F2803" s="426"/>
      <c r="G2803" s="192" t="s">
        <v>2413</v>
      </c>
      <c r="H2803" s="193">
        <v>1.5550200000000001</v>
      </c>
      <c r="I2803" s="189">
        <f>(M2803*$M$13)</f>
        <v>2.6863999999999999</v>
      </c>
      <c r="J2803" s="219">
        <f>TRUNC(I2803*H2803,2)</f>
        <v>4.17</v>
      </c>
      <c r="M2803">
        <v>2.92</v>
      </c>
    </row>
    <row r="2804" spans="1:13" x14ac:dyDescent="0.2">
      <c r="A2804" s="239"/>
      <c r="B2804" s="195"/>
      <c r="C2804" s="195"/>
      <c r="D2804" s="195"/>
      <c r="E2804" s="195" t="s">
        <v>3847</v>
      </c>
      <c r="F2804" s="196">
        <v>8.0399999999999991</v>
      </c>
      <c r="G2804" s="195" t="s">
        <v>3848</v>
      </c>
      <c r="H2804" s="196">
        <v>0</v>
      </c>
      <c r="I2804" s="196">
        <v>8.0399999999999991</v>
      </c>
      <c r="J2804" s="220"/>
      <c r="M2804">
        <v>8.0399999999999991</v>
      </c>
    </row>
    <row r="2805" spans="1:13" ht="25.5" x14ac:dyDescent="0.2">
      <c r="A2805" s="239"/>
      <c r="B2805" s="195"/>
      <c r="C2805" s="195"/>
      <c r="D2805" s="195"/>
      <c r="E2805" s="195" t="s">
        <v>3849</v>
      </c>
      <c r="F2805" s="196">
        <v>0</v>
      </c>
      <c r="G2805" s="195"/>
      <c r="H2805" s="195" t="s">
        <v>3850</v>
      </c>
      <c r="I2805" s="196">
        <v>15.64</v>
      </c>
      <c r="J2805" s="220"/>
      <c r="M2805">
        <v>15.64</v>
      </c>
    </row>
    <row r="2806" spans="1:13" ht="30" customHeight="1" x14ac:dyDescent="0.2">
      <c r="A2806" s="240"/>
      <c r="B2806" s="197"/>
      <c r="C2806" s="197"/>
      <c r="D2806" s="197"/>
      <c r="E2806" s="197"/>
      <c r="F2806" s="197"/>
      <c r="G2806" s="197" t="s">
        <v>3851</v>
      </c>
      <c r="H2806" s="198">
        <v>1143</v>
      </c>
      <c r="I2806" s="199">
        <v>17876.52</v>
      </c>
      <c r="J2806" s="220"/>
      <c r="M2806">
        <v>17876.52</v>
      </c>
    </row>
    <row r="2807" spans="1:13" ht="0.95" customHeight="1" x14ac:dyDescent="0.2">
      <c r="A2807" s="237"/>
      <c r="B2807" s="185"/>
      <c r="C2807" s="185"/>
      <c r="D2807" s="185"/>
      <c r="E2807" s="185"/>
      <c r="F2807" s="185"/>
      <c r="G2807" s="185"/>
      <c r="H2807" s="185"/>
      <c r="I2807" s="185"/>
      <c r="J2807" s="220"/>
    </row>
    <row r="2808" spans="1:13" ht="24" customHeight="1" x14ac:dyDescent="0.2">
      <c r="A2808" s="242" t="s">
        <v>708</v>
      </c>
      <c r="B2808" s="24"/>
      <c r="C2808" s="24"/>
      <c r="D2808" s="23" t="s">
        <v>151</v>
      </c>
      <c r="E2808" s="24"/>
      <c r="F2808" s="428"/>
      <c r="G2808" s="428"/>
      <c r="H2808" s="24"/>
      <c r="I2808" s="24"/>
      <c r="J2808" s="210"/>
    </row>
    <row r="2809" spans="1:13" ht="18" customHeight="1" x14ac:dyDescent="0.2">
      <c r="A2809" s="236" t="s">
        <v>709</v>
      </c>
      <c r="B2809" s="183" t="s">
        <v>2</v>
      </c>
      <c r="C2809" s="182" t="s">
        <v>3</v>
      </c>
      <c r="D2809" s="182" t="s">
        <v>4</v>
      </c>
      <c r="E2809" s="419" t="s">
        <v>2100</v>
      </c>
      <c r="F2809" s="419"/>
      <c r="G2809" s="184" t="s">
        <v>5</v>
      </c>
      <c r="H2809" s="183" t="s">
        <v>6</v>
      </c>
      <c r="I2809" s="183" t="s">
        <v>7</v>
      </c>
      <c r="J2809" s="218" t="s">
        <v>8</v>
      </c>
      <c r="K2809" s="229">
        <v>0</v>
      </c>
      <c r="L2809" s="229">
        <f>J2811</f>
        <v>149.91999999999999</v>
      </c>
      <c r="M2809" t="s">
        <v>7</v>
      </c>
    </row>
    <row r="2810" spans="1:13" ht="39" customHeight="1" x14ac:dyDescent="0.2">
      <c r="A2810" s="237" t="s">
        <v>2125</v>
      </c>
      <c r="B2810" s="186" t="s">
        <v>582</v>
      </c>
      <c r="C2810" s="185" t="s">
        <v>167</v>
      </c>
      <c r="D2810" s="185" t="s">
        <v>583</v>
      </c>
      <c r="E2810" s="425" t="s">
        <v>2106</v>
      </c>
      <c r="F2810" s="425"/>
      <c r="G2810" s="187" t="s">
        <v>180</v>
      </c>
      <c r="H2810" s="188">
        <v>1</v>
      </c>
      <c r="I2810" s="189">
        <f>(M2810*$M$13)</f>
        <v>149.92320000000001</v>
      </c>
      <c r="J2810" s="231">
        <f>TRUNC(I2810*H2810,2)</f>
        <v>149.91999999999999</v>
      </c>
      <c r="M2810">
        <v>162.96</v>
      </c>
    </row>
    <row r="2811" spans="1:13" ht="39" customHeight="1" x14ac:dyDescent="0.2">
      <c r="A2811" s="241" t="s">
        <v>2395</v>
      </c>
      <c r="B2811" s="201" t="s">
        <v>684</v>
      </c>
      <c r="C2811" s="200" t="s">
        <v>569</v>
      </c>
      <c r="D2811" s="200" t="s">
        <v>685</v>
      </c>
      <c r="E2811" s="427" t="s">
        <v>2112</v>
      </c>
      <c r="F2811" s="427"/>
      <c r="G2811" s="202" t="s">
        <v>17</v>
      </c>
      <c r="H2811" s="203">
        <v>1</v>
      </c>
      <c r="I2811" s="189">
        <f>(M2811*$M$13)</f>
        <v>149.92320000000001</v>
      </c>
      <c r="J2811" s="219">
        <f>TRUNC(I2811*H2811,2)</f>
        <v>149.91999999999999</v>
      </c>
      <c r="M2811">
        <v>162.96</v>
      </c>
    </row>
    <row r="2812" spans="1:13" x14ac:dyDescent="0.2">
      <c r="A2812" s="239"/>
      <c r="B2812" s="195"/>
      <c r="C2812" s="195"/>
      <c r="D2812" s="195"/>
      <c r="E2812" s="195" t="s">
        <v>3847</v>
      </c>
      <c r="F2812" s="196">
        <v>17.559999999999999</v>
      </c>
      <c r="G2812" s="195" t="s">
        <v>3848</v>
      </c>
      <c r="H2812" s="196">
        <v>0</v>
      </c>
      <c r="I2812" s="196">
        <v>17.559999999999999</v>
      </c>
      <c r="J2812" s="220"/>
      <c r="M2812">
        <v>17.559999999999999</v>
      </c>
    </row>
    <row r="2813" spans="1:13" ht="25.5" x14ac:dyDescent="0.2">
      <c r="A2813" s="239"/>
      <c r="B2813" s="195"/>
      <c r="C2813" s="195"/>
      <c r="D2813" s="195"/>
      <c r="E2813" s="195" t="s">
        <v>3849</v>
      </c>
      <c r="F2813" s="196">
        <v>0</v>
      </c>
      <c r="G2813" s="195"/>
      <c r="H2813" s="195" t="s">
        <v>3850</v>
      </c>
      <c r="I2813" s="196">
        <v>162.96</v>
      </c>
      <c r="J2813" s="220"/>
      <c r="M2813">
        <v>162.96</v>
      </c>
    </row>
    <row r="2814" spans="1:13" ht="30" customHeight="1" x14ac:dyDescent="0.2">
      <c r="A2814" s="240"/>
      <c r="B2814" s="197"/>
      <c r="C2814" s="197"/>
      <c r="D2814" s="197"/>
      <c r="E2814" s="197"/>
      <c r="F2814" s="197"/>
      <c r="G2814" s="197" t="s">
        <v>3851</v>
      </c>
      <c r="H2814" s="198">
        <v>122.07</v>
      </c>
      <c r="I2814" s="199">
        <v>19892.52</v>
      </c>
      <c r="J2814" s="220"/>
      <c r="M2814">
        <v>19892.52</v>
      </c>
    </row>
    <row r="2815" spans="1:13" ht="0.95" customHeight="1" x14ac:dyDescent="0.2">
      <c r="A2815" s="237"/>
      <c r="B2815" s="185"/>
      <c r="C2815" s="185"/>
      <c r="D2815" s="185"/>
      <c r="E2815" s="185"/>
      <c r="F2815" s="185"/>
      <c r="G2815" s="185"/>
      <c r="H2815" s="185"/>
      <c r="I2815" s="185"/>
      <c r="J2815" s="220"/>
    </row>
    <row r="2816" spans="1:13" ht="18" customHeight="1" x14ac:dyDescent="0.2">
      <c r="A2816" s="236" t="s">
        <v>710</v>
      </c>
      <c r="B2816" s="183" t="s">
        <v>2</v>
      </c>
      <c r="C2816" s="182" t="s">
        <v>3</v>
      </c>
      <c r="D2816" s="182" t="s">
        <v>4</v>
      </c>
      <c r="E2816" s="419" t="s">
        <v>2100</v>
      </c>
      <c r="F2816" s="419"/>
      <c r="G2816" s="184" t="s">
        <v>5</v>
      </c>
      <c r="H2816" s="183" t="s">
        <v>6</v>
      </c>
      <c r="I2816" s="183" t="s">
        <v>7</v>
      </c>
      <c r="J2816" s="218" t="s">
        <v>8</v>
      </c>
      <c r="K2816" s="229">
        <f>J2818+J2819+J2820+J2821+J2824</f>
        <v>11.759999999999998</v>
      </c>
      <c r="L2816" s="229">
        <f>J2822+J2823</f>
        <v>1.9900000000000002</v>
      </c>
      <c r="M2816" t="s">
        <v>7</v>
      </c>
    </row>
    <row r="2817" spans="1:13" ht="26.1" customHeight="1" x14ac:dyDescent="0.2">
      <c r="A2817" s="237" t="s">
        <v>2125</v>
      </c>
      <c r="B2817" s="186" t="s">
        <v>573</v>
      </c>
      <c r="C2817" s="185" t="s">
        <v>569</v>
      </c>
      <c r="D2817" s="185" t="s">
        <v>574</v>
      </c>
      <c r="E2817" s="425" t="s">
        <v>2108</v>
      </c>
      <c r="F2817" s="425"/>
      <c r="G2817" s="187" t="s">
        <v>17</v>
      </c>
      <c r="H2817" s="188">
        <v>1</v>
      </c>
      <c r="I2817" s="189">
        <f t="shared" ref="I2817:I2824" si="100">(M2817*$M$13)</f>
        <v>13.7448</v>
      </c>
      <c r="J2817" s="231">
        <f t="shared" ref="J2817:J2824" si="101">TRUNC(I2817*H2817,2)</f>
        <v>13.74</v>
      </c>
      <c r="M2817">
        <v>14.94</v>
      </c>
    </row>
    <row r="2818" spans="1:13" ht="24" customHeight="1" x14ac:dyDescent="0.2">
      <c r="A2818" s="241" t="s">
        <v>2395</v>
      </c>
      <c r="B2818" s="201" t="s">
        <v>2533</v>
      </c>
      <c r="C2818" s="200" t="s">
        <v>569</v>
      </c>
      <c r="D2818" s="200" t="s">
        <v>2534</v>
      </c>
      <c r="E2818" s="427" t="s">
        <v>2535</v>
      </c>
      <c r="F2818" s="427"/>
      <c r="G2818" s="202" t="s">
        <v>39</v>
      </c>
      <c r="H2818" s="203">
        <v>0.2</v>
      </c>
      <c r="I2818" s="189">
        <f t="shared" si="100"/>
        <v>3.3028</v>
      </c>
      <c r="J2818" s="219">
        <f t="shared" si="101"/>
        <v>0.66</v>
      </c>
      <c r="M2818">
        <v>3.59</v>
      </c>
    </row>
    <row r="2819" spans="1:13" ht="24" customHeight="1" x14ac:dyDescent="0.2">
      <c r="A2819" s="241" t="s">
        <v>2395</v>
      </c>
      <c r="B2819" s="201" t="s">
        <v>2538</v>
      </c>
      <c r="C2819" s="200" t="s">
        <v>569</v>
      </c>
      <c r="D2819" s="200" t="s">
        <v>2539</v>
      </c>
      <c r="E2819" s="427" t="s">
        <v>2535</v>
      </c>
      <c r="F2819" s="427"/>
      <c r="G2819" s="202" t="s">
        <v>39</v>
      </c>
      <c r="H2819" s="203">
        <v>0.4</v>
      </c>
      <c r="I2819" s="189">
        <f t="shared" si="100"/>
        <v>3.2752000000000003</v>
      </c>
      <c r="J2819" s="219">
        <f t="shared" si="101"/>
        <v>1.31</v>
      </c>
      <c r="M2819">
        <v>3.56</v>
      </c>
    </row>
    <row r="2820" spans="1:13" ht="24" customHeight="1" x14ac:dyDescent="0.2">
      <c r="A2820" s="238" t="s">
        <v>2126</v>
      </c>
      <c r="B2820" s="191" t="s">
        <v>2536</v>
      </c>
      <c r="C2820" s="190" t="s">
        <v>569</v>
      </c>
      <c r="D2820" s="190" t="s">
        <v>2537</v>
      </c>
      <c r="E2820" s="426">
        <v>0</v>
      </c>
      <c r="F2820" s="426"/>
      <c r="G2820" s="192" t="s">
        <v>39</v>
      </c>
      <c r="H2820" s="193">
        <v>0.2</v>
      </c>
      <c r="I2820" s="189">
        <f t="shared" si="100"/>
        <v>11.542596000000001</v>
      </c>
      <c r="J2820" s="219">
        <f t="shared" si="101"/>
        <v>2.2999999999999998</v>
      </c>
      <c r="M2820">
        <v>12.5463</v>
      </c>
    </row>
    <row r="2821" spans="1:13" ht="26.1" customHeight="1" x14ac:dyDescent="0.2">
      <c r="A2821" s="238" t="s">
        <v>2126</v>
      </c>
      <c r="B2821" s="191" t="s">
        <v>2540</v>
      </c>
      <c r="C2821" s="190" t="s">
        <v>569</v>
      </c>
      <c r="D2821" s="190" t="s">
        <v>2541</v>
      </c>
      <c r="E2821" s="426">
        <v>0</v>
      </c>
      <c r="F2821" s="426"/>
      <c r="G2821" s="192" t="s">
        <v>39</v>
      </c>
      <c r="H2821" s="193">
        <v>0.4</v>
      </c>
      <c r="I2821" s="189">
        <f t="shared" si="100"/>
        <v>1.7020000000000002</v>
      </c>
      <c r="J2821" s="219">
        <f t="shared" si="101"/>
        <v>0.68</v>
      </c>
      <c r="M2821">
        <v>1.85</v>
      </c>
    </row>
    <row r="2822" spans="1:13" ht="24" customHeight="1" x14ac:dyDescent="0.2">
      <c r="A2822" s="238" t="s">
        <v>2126</v>
      </c>
      <c r="B2822" s="191" t="s">
        <v>2542</v>
      </c>
      <c r="C2822" s="190" t="s">
        <v>569</v>
      </c>
      <c r="D2822" s="190" t="s">
        <v>2543</v>
      </c>
      <c r="E2822" s="426">
        <v>0</v>
      </c>
      <c r="F2822" s="426"/>
      <c r="G2822" s="192" t="s">
        <v>54</v>
      </c>
      <c r="H2822" s="193">
        <v>0.25</v>
      </c>
      <c r="I2822" s="189">
        <f t="shared" si="100"/>
        <v>3.5052000000000003</v>
      </c>
      <c r="J2822" s="219">
        <f t="shared" si="101"/>
        <v>0.87</v>
      </c>
      <c r="M2822">
        <v>3.81</v>
      </c>
    </row>
    <row r="2823" spans="1:13" ht="26.1" customHeight="1" x14ac:dyDescent="0.2">
      <c r="A2823" s="238" t="s">
        <v>2126</v>
      </c>
      <c r="B2823" s="191" t="s">
        <v>2544</v>
      </c>
      <c r="C2823" s="190" t="s">
        <v>26</v>
      </c>
      <c r="D2823" s="190" t="s">
        <v>2545</v>
      </c>
      <c r="E2823" s="426" t="s">
        <v>2119</v>
      </c>
      <c r="F2823" s="426"/>
      <c r="G2823" s="192" t="s">
        <v>331</v>
      </c>
      <c r="H2823" s="193">
        <v>1.25</v>
      </c>
      <c r="I2823" s="189">
        <f t="shared" si="100"/>
        <v>0.90160000000000007</v>
      </c>
      <c r="J2823" s="219">
        <f t="shared" si="101"/>
        <v>1.1200000000000001</v>
      </c>
      <c r="M2823">
        <v>0.98</v>
      </c>
    </row>
    <row r="2824" spans="1:13" ht="24" customHeight="1" x14ac:dyDescent="0.2">
      <c r="A2824" s="238" t="s">
        <v>2126</v>
      </c>
      <c r="B2824" s="191" t="s">
        <v>2546</v>
      </c>
      <c r="C2824" s="190" t="s">
        <v>26</v>
      </c>
      <c r="D2824" s="190" t="s">
        <v>2547</v>
      </c>
      <c r="E2824" s="426" t="s">
        <v>2129</v>
      </c>
      <c r="F2824" s="426"/>
      <c r="G2824" s="192" t="s">
        <v>32</v>
      </c>
      <c r="H2824" s="193">
        <v>0.4</v>
      </c>
      <c r="I2824" s="189">
        <f t="shared" si="100"/>
        <v>17.029200000000003</v>
      </c>
      <c r="J2824" s="219">
        <f t="shared" si="101"/>
        <v>6.81</v>
      </c>
      <c r="M2824">
        <v>18.510000000000002</v>
      </c>
    </row>
    <row r="2825" spans="1:13" x14ac:dyDescent="0.2">
      <c r="A2825" s="239"/>
      <c r="B2825" s="195"/>
      <c r="C2825" s="195"/>
      <c r="D2825" s="195"/>
      <c r="E2825" s="195" t="s">
        <v>3847</v>
      </c>
      <c r="F2825" s="196">
        <v>7.4</v>
      </c>
      <c r="G2825" s="195" t="s">
        <v>3848</v>
      </c>
      <c r="H2825" s="196">
        <v>0</v>
      </c>
      <c r="I2825" s="196">
        <v>7.4</v>
      </c>
      <c r="J2825" s="220"/>
      <c r="M2825">
        <v>7.4</v>
      </c>
    </row>
    <row r="2826" spans="1:13" ht="25.5" x14ac:dyDescent="0.2">
      <c r="A2826" s="239"/>
      <c r="B2826" s="195"/>
      <c r="C2826" s="195"/>
      <c r="D2826" s="195"/>
      <c r="E2826" s="195" t="s">
        <v>3849</v>
      </c>
      <c r="F2826" s="196">
        <v>0</v>
      </c>
      <c r="G2826" s="195"/>
      <c r="H2826" s="195" t="s">
        <v>3850</v>
      </c>
      <c r="I2826" s="196">
        <v>14.94</v>
      </c>
      <c r="J2826" s="220"/>
      <c r="M2826">
        <v>14.94</v>
      </c>
    </row>
    <row r="2827" spans="1:13" ht="30" customHeight="1" x14ac:dyDescent="0.2">
      <c r="A2827" s="240"/>
      <c r="B2827" s="197"/>
      <c r="C2827" s="197"/>
      <c r="D2827" s="197"/>
      <c r="E2827" s="197"/>
      <c r="F2827" s="197"/>
      <c r="G2827" s="197" t="s">
        <v>3851</v>
      </c>
      <c r="H2827" s="198">
        <v>2132.3200000000002</v>
      </c>
      <c r="I2827" s="199">
        <v>31856.86</v>
      </c>
      <c r="J2827" s="220"/>
      <c r="M2827">
        <v>31856.86</v>
      </c>
    </row>
    <row r="2828" spans="1:13" ht="0.95" customHeight="1" x14ac:dyDescent="0.2">
      <c r="A2828" s="237"/>
      <c r="B2828" s="185"/>
      <c r="C2828" s="185"/>
      <c r="D2828" s="185"/>
      <c r="E2828" s="185"/>
      <c r="F2828" s="185"/>
      <c r="G2828" s="185"/>
      <c r="H2828" s="185"/>
      <c r="I2828" s="185"/>
      <c r="J2828" s="220"/>
    </row>
    <row r="2829" spans="1:13" ht="18" customHeight="1" x14ac:dyDescent="0.2">
      <c r="A2829" s="236" t="s">
        <v>711</v>
      </c>
      <c r="B2829" s="183" t="s">
        <v>2</v>
      </c>
      <c r="C2829" s="182" t="s">
        <v>3</v>
      </c>
      <c r="D2829" s="182" t="s">
        <v>4</v>
      </c>
      <c r="E2829" s="419" t="s">
        <v>2100</v>
      </c>
      <c r="F2829" s="419"/>
      <c r="G2829" s="184" t="s">
        <v>5</v>
      </c>
      <c r="H2829" s="183" t="s">
        <v>6</v>
      </c>
      <c r="I2829" s="183" t="s">
        <v>7</v>
      </c>
      <c r="J2829" s="218" t="s">
        <v>8</v>
      </c>
      <c r="K2829" s="229">
        <f>J2831+J2833</f>
        <v>4.93</v>
      </c>
      <c r="L2829" s="229">
        <f>J2832+J2834</f>
        <v>3.62</v>
      </c>
      <c r="M2829" t="s">
        <v>7</v>
      </c>
    </row>
    <row r="2830" spans="1:13" ht="24" customHeight="1" x14ac:dyDescent="0.2">
      <c r="A2830" s="237" t="s">
        <v>2125</v>
      </c>
      <c r="B2830" s="186" t="s">
        <v>614</v>
      </c>
      <c r="C2830" s="185" t="s">
        <v>15</v>
      </c>
      <c r="D2830" s="185" t="s">
        <v>615</v>
      </c>
      <c r="E2830" s="425">
        <v>26</v>
      </c>
      <c r="F2830" s="425"/>
      <c r="G2830" s="187" t="s">
        <v>17</v>
      </c>
      <c r="H2830" s="188">
        <v>1</v>
      </c>
      <c r="I2830" s="189">
        <f>(M2830*$M$13)</f>
        <v>8.5560000000000009</v>
      </c>
      <c r="J2830" s="231">
        <f>TRUNC(I2830*H2830,2)</f>
        <v>8.5500000000000007</v>
      </c>
      <c r="M2830">
        <v>9.3000000000000007</v>
      </c>
    </row>
    <row r="2831" spans="1:13" ht="24" customHeight="1" x14ac:dyDescent="0.2">
      <c r="A2831" s="238" t="s">
        <v>2126</v>
      </c>
      <c r="B2831" s="191" t="s">
        <v>2130</v>
      </c>
      <c r="C2831" s="190" t="s">
        <v>15</v>
      </c>
      <c r="D2831" s="190" t="s">
        <v>2131</v>
      </c>
      <c r="E2831" s="426" t="s">
        <v>2129</v>
      </c>
      <c r="F2831" s="426"/>
      <c r="G2831" s="192" t="s">
        <v>39</v>
      </c>
      <c r="H2831" s="193">
        <v>8.2199999999999995E-2</v>
      </c>
      <c r="I2831" s="189">
        <f>(M2831*$M$13)</f>
        <v>13.533200000000001</v>
      </c>
      <c r="J2831" s="219">
        <f>TRUNC(I2831*H2831,2)</f>
        <v>1.1100000000000001</v>
      </c>
      <c r="M2831">
        <v>14.71</v>
      </c>
    </row>
    <row r="2832" spans="1:13" ht="24" customHeight="1" x14ac:dyDescent="0.2">
      <c r="A2832" s="238" t="s">
        <v>2126</v>
      </c>
      <c r="B2832" s="191" t="s">
        <v>2580</v>
      </c>
      <c r="C2832" s="190" t="s">
        <v>15</v>
      </c>
      <c r="D2832" s="190" t="s">
        <v>2581</v>
      </c>
      <c r="E2832" s="426" t="s">
        <v>2119</v>
      </c>
      <c r="F2832" s="426"/>
      <c r="G2832" s="192" t="s">
        <v>2192</v>
      </c>
      <c r="H2832" s="193">
        <v>0.17</v>
      </c>
      <c r="I2832" s="189">
        <f>(M2832*$M$13)</f>
        <v>20.764400000000002</v>
      </c>
      <c r="J2832" s="219">
        <f>TRUNC(I2832*H2832,2)</f>
        <v>3.52</v>
      </c>
      <c r="M2832">
        <v>22.57</v>
      </c>
    </row>
    <row r="2833" spans="1:13" ht="24" customHeight="1" x14ac:dyDescent="0.2">
      <c r="A2833" s="238" t="s">
        <v>2126</v>
      </c>
      <c r="B2833" s="191" t="s">
        <v>2150</v>
      </c>
      <c r="C2833" s="190" t="s">
        <v>15</v>
      </c>
      <c r="D2833" s="190" t="s">
        <v>2151</v>
      </c>
      <c r="E2833" s="426" t="s">
        <v>2129</v>
      </c>
      <c r="F2833" s="426"/>
      <c r="G2833" s="192" t="s">
        <v>39</v>
      </c>
      <c r="H2833" s="193">
        <v>0.2</v>
      </c>
      <c r="I2833" s="189">
        <f>(M2833*$M$13)</f>
        <v>19.136000000000003</v>
      </c>
      <c r="J2833" s="219">
        <f>TRUNC(I2833*H2833,2)</f>
        <v>3.82</v>
      </c>
      <c r="M2833">
        <v>20.8</v>
      </c>
    </row>
    <row r="2834" spans="1:13" ht="24" customHeight="1" x14ac:dyDescent="0.2">
      <c r="A2834" s="238" t="s">
        <v>2126</v>
      </c>
      <c r="B2834" s="191" t="s">
        <v>2162</v>
      </c>
      <c r="C2834" s="190" t="s">
        <v>15</v>
      </c>
      <c r="D2834" s="190" t="s">
        <v>2163</v>
      </c>
      <c r="E2834" s="426" t="s">
        <v>2119</v>
      </c>
      <c r="F2834" s="426"/>
      <c r="G2834" s="192" t="s">
        <v>54</v>
      </c>
      <c r="H2834" s="193">
        <v>0.1</v>
      </c>
      <c r="I2834" s="189">
        <f>(M2834*$M$13)</f>
        <v>1.0120000000000002</v>
      </c>
      <c r="J2834" s="219">
        <f>TRUNC(I2834*H2834,2)</f>
        <v>0.1</v>
      </c>
      <c r="M2834">
        <v>1.1000000000000001</v>
      </c>
    </row>
    <row r="2835" spans="1:13" x14ac:dyDescent="0.2">
      <c r="A2835" s="239"/>
      <c r="B2835" s="195"/>
      <c r="C2835" s="195"/>
      <c r="D2835" s="195"/>
      <c r="E2835" s="195" t="s">
        <v>3847</v>
      </c>
      <c r="F2835" s="196">
        <v>5.36</v>
      </c>
      <c r="G2835" s="195" t="s">
        <v>3848</v>
      </c>
      <c r="H2835" s="196">
        <v>0</v>
      </c>
      <c r="I2835" s="196">
        <v>5.36</v>
      </c>
      <c r="J2835" s="220"/>
      <c r="M2835">
        <v>5.36</v>
      </c>
    </row>
    <row r="2836" spans="1:13" ht="25.5" x14ac:dyDescent="0.2">
      <c r="A2836" s="239"/>
      <c r="B2836" s="195"/>
      <c r="C2836" s="195"/>
      <c r="D2836" s="195"/>
      <c r="E2836" s="195" t="s">
        <v>3849</v>
      </c>
      <c r="F2836" s="196">
        <v>0</v>
      </c>
      <c r="G2836" s="195"/>
      <c r="H2836" s="195" t="s">
        <v>3850</v>
      </c>
      <c r="I2836" s="196">
        <v>9.3000000000000007</v>
      </c>
      <c r="J2836" s="220"/>
      <c r="M2836">
        <v>9.3000000000000007</v>
      </c>
    </row>
    <row r="2837" spans="1:13" ht="30" customHeight="1" x14ac:dyDescent="0.2">
      <c r="A2837" s="240"/>
      <c r="B2837" s="197"/>
      <c r="C2837" s="197"/>
      <c r="D2837" s="197"/>
      <c r="E2837" s="197"/>
      <c r="F2837" s="197"/>
      <c r="G2837" s="197" t="s">
        <v>3851</v>
      </c>
      <c r="H2837" s="198">
        <v>790.65</v>
      </c>
      <c r="I2837" s="199">
        <v>7353.04</v>
      </c>
      <c r="J2837" s="220"/>
      <c r="M2837">
        <v>7353.04</v>
      </c>
    </row>
    <row r="2838" spans="1:13" ht="0.95" customHeight="1" x14ac:dyDescent="0.2">
      <c r="A2838" s="237"/>
      <c r="B2838" s="185"/>
      <c r="C2838" s="185"/>
      <c r="D2838" s="185"/>
      <c r="E2838" s="185"/>
      <c r="F2838" s="185"/>
      <c r="G2838" s="185"/>
      <c r="H2838" s="185"/>
      <c r="I2838" s="185"/>
      <c r="J2838" s="220"/>
    </row>
    <row r="2839" spans="1:13" ht="18" customHeight="1" x14ac:dyDescent="0.2">
      <c r="A2839" s="236" t="s">
        <v>712</v>
      </c>
      <c r="B2839" s="183" t="s">
        <v>2</v>
      </c>
      <c r="C2839" s="182" t="s">
        <v>3</v>
      </c>
      <c r="D2839" s="182" t="s">
        <v>4</v>
      </c>
      <c r="E2839" s="419" t="s">
        <v>2100</v>
      </c>
      <c r="F2839" s="419"/>
      <c r="G2839" s="184" t="s">
        <v>5</v>
      </c>
      <c r="H2839" s="183" t="s">
        <v>6</v>
      </c>
      <c r="I2839" s="183" t="s">
        <v>7</v>
      </c>
      <c r="J2839" s="218" t="s">
        <v>8</v>
      </c>
      <c r="K2839" s="229">
        <f>J2841+J2842</f>
        <v>1.25</v>
      </c>
      <c r="L2839" s="229">
        <f>J2843</f>
        <v>1.73</v>
      </c>
      <c r="M2839" t="s">
        <v>7</v>
      </c>
    </row>
    <row r="2840" spans="1:13" ht="26.1" customHeight="1" x14ac:dyDescent="0.2">
      <c r="A2840" s="237" t="s">
        <v>2125</v>
      </c>
      <c r="B2840" s="186" t="s">
        <v>616</v>
      </c>
      <c r="C2840" s="185" t="s">
        <v>26</v>
      </c>
      <c r="D2840" s="185" t="s">
        <v>617</v>
      </c>
      <c r="E2840" s="425" t="s">
        <v>2109</v>
      </c>
      <c r="F2840" s="425"/>
      <c r="G2840" s="187" t="s">
        <v>17</v>
      </c>
      <c r="H2840" s="188">
        <v>1</v>
      </c>
      <c r="I2840" s="189">
        <f>(M2840*$M$13)</f>
        <v>2.9808000000000003</v>
      </c>
      <c r="J2840" s="231">
        <f>TRUNC(I2840*H2840,2)</f>
        <v>2.98</v>
      </c>
      <c r="M2840">
        <v>3.24</v>
      </c>
    </row>
    <row r="2841" spans="1:13" ht="24" customHeight="1" x14ac:dyDescent="0.2">
      <c r="A2841" s="241" t="s">
        <v>2395</v>
      </c>
      <c r="B2841" s="201" t="s">
        <v>2582</v>
      </c>
      <c r="C2841" s="200" t="s">
        <v>26</v>
      </c>
      <c r="D2841" s="200" t="s">
        <v>2583</v>
      </c>
      <c r="E2841" s="427" t="s">
        <v>2123</v>
      </c>
      <c r="F2841" s="427"/>
      <c r="G2841" s="202" t="s">
        <v>32</v>
      </c>
      <c r="H2841" s="203">
        <v>3.9E-2</v>
      </c>
      <c r="I2841" s="189">
        <f>(M2841*$M$13)</f>
        <v>26.1188</v>
      </c>
      <c r="J2841" s="219">
        <f>TRUNC(I2841*H2841,2)</f>
        <v>1.01</v>
      </c>
      <c r="M2841">
        <v>28.39</v>
      </c>
    </row>
    <row r="2842" spans="1:13" ht="24" customHeight="1" x14ac:dyDescent="0.2">
      <c r="A2842" s="241" t="s">
        <v>2395</v>
      </c>
      <c r="B2842" s="201" t="s">
        <v>2446</v>
      </c>
      <c r="C2842" s="200" t="s">
        <v>26</v>
      </c>
      <c r="D2842" s="200" t="s">
        <v>2447</v>
      </c>
      <c r="E2842" s="427" t="s">
        <v>2123</v>
      </c>
      <c r="F2842" s="427"/>
      <c r="G2842" s="202" t="s">
        <v>32</v>
      </c>
      <c r="H2842" s="203">
        <v>1.4E-2</v>
      </c>
      <c r="I2842" s="189">
        <f>(M2842*$M$13)</f>
        <v>17.461600000000001</v>
      </c>
      <c r="J2842" s="219">
        <f>TRUNC(I2842*H2842,2)</f>
        <v>0.24</v>
      </c>
      <c r="M2842">
        <v>18.98</v>
      </c>
    </row>
    <row r="2843" spans="1:13" ht="24" customHeight="1" x14ac:dyDescent="0.2">
      <c r="A2843" s="238" t="s">
        <v>2126</v>
      </c>
      <c r="B2843" s="191" t="s">
        <v>2584</v>
      </c>
      <c r="C2843" s="190" t="s">
        <v>26</v>
      </c>
      <c r="D2843" s="190" t="s">
        <v>2585</v>
      </c>
      <c r="E2843" s="426" t="s">
        <v>2119</v>
      </c>
      <c r="F2843" s="426"/>
      <c r="G2843" s="192" t="s">
        <v>2576</v>
      </c>
      <c r="H2843" s="193">
        <v>0.16</v>
      </c>
      <c r="I2843" s="189">
        <f>(M2843*$M$13)</f>
        <v>10.856000000000002</v>
      </c>
      <c r="J2843" s="219">
        <f>TRUNC(I2843*H2843,2)</f>
        <v>1.73</v>
      </c>
      <c r="M2843">
        <v>11.8</v>
      </c>
    </row>
    <row r="2844" spans="1:13" x14ac:dyDescent="0.2">
      <c r="A2844" s="239"/>
      <c r="B2844" s="195"/>
      <c r="C2844" s="195"/>
      <c r="D2844" s="195"/>
      <c r="E2844" s="195" t="s">
        <v>3847</v>
      </c>
      <c r="F2844" s="196">
        <v>0.9900000000000001</v>
      </c>
      <c r="G2844" s="195" t="s">
        <v>3848</v>
      </c>
      <c r="H2844" s="196">
        <v>0</v>
      </c>
      <c r="I2844" s="196">
        <v>0.9900000000000001</v>
      </c>
      <c r="J2844" s="220"/>
      <c r="M2844">
        <v>0.9900000000000001</v>
      </c>
    </row>
    <row r="2845" spans="1:13" ht="25.5" x14ac:dyDescent="0.2">
      <c r="A2845" s="239"/>
      <c r="B2845" s="195"/>
      <c r="C2845" s="195"/>
      <c r="D2845" s="195"/>
      <c r="E2845" s="195" t="s">
        <v>3849</v>
      </c>
      <c r="F2845" s="196">
        <v>0</v>
      </c>
      <c r="G2845" s="195"/>
      <c r="H2845" s="195" t="s">
        <v>3850</v>
      </c>
      <c r="I2845" s="196">
        <v>3.24</v>
      </c>
      <c r="J2845" s="220"/>
      <c r="M2845">
        <v>3.24</v>
      </c>
    </row>
    <row r="2846" spans="1:13" ht="30" customHeight="1" x14ac:dyDescent="0.2">
      <c r="A2846" s="240"/>
      <c r="B2846" s="197"/>
      <c r="C2846" s="197"/>
      <c r="D2846" s="197"/>
      <c r="E2846" s="197"/>
      <c r="F2846" s="197"/>
      <c r="G2846" s="197" t="s">
        <v>3851</v>
      </c>
      <c r="H2846" s="198">
        <v>790.65</v>
      </c>
      <c r="I2846" s="199">
        <v>2561.6999999999998</v>
      </c>
      <c r="J2846" s="220"/>
      <c r="M2846">
        <v>2561.6999999999998</v>
      </c>
    </row>
    <row r="2847" spans="1:13" ht="0.95" customHeight="1" x14ac:dyDescent="0.2">
      <c r="A2847" s="237"/>
      <c r="B2847" s="185"/>
      <c r="C2847" s="185"/>
      <c r="D2847" s="185"/>
      <c r="E2847" s="185"/>
      <c r="F2847" s="185"/>
      <c r="G2847" s="185"/>
      <c r="H2847" s="185"/>
      <c r="I2847" s="185"/>
      <c r="J2847" s="220"/>
    </row>
    <row r="2848" spans="1:13" ht="18" customHeight="1" x14ac:dyDescent="0.2">
      <c r="A2848" s="236" t="s">
        <v>713</v>
      </c>
      <c r="B2848" s="183" t="s">
        <v>2</v>
      </c>
      <c r="C2848" s="182" t="s">
        <v>3</v>
      </c>
      <c r="D2848" s="182" t="s">
        <v>4</v>
      </c>
      <c r="E2848" s="419" t="s">
        <v>2100</v>
      </c>
      <c r="F2848" s="419"/>
      <c r="G2848" s="184" t="s">
        <v>5</v>
      </c>
      <c r="H2848" s="183" t="s">
        <v>6</v>
      </c>
      <c r="I2848" s="183" t="s">
        <v>7</v>
      </c>
      <c r="J2848" s="218" t="s">
        <v>8</v>
      </c>
      <c r="K2848" s="229">
        <f>J2850+J2852</f>
        <v>7.73</v>
      </c>
      <c r="L2848" s="229">
        <f>J2851+J2853+J2854+J2855</f>
        <v>6.99</v>
      </c>
      <c r="M2848" t="s">
        <v>7</v>
      </c>
    </row>
    <row r="2849" spans="1:13" ht="26.1" customHeight="1" x14ac:dyDescent="0.2">
      <c r="A2849" s="237" t="s">
        <v>2125</v>
      </c>
      <c r="B2849" s="186" t="s">
        <v>714</v>
      </c>
      <c r="C2849" s="185" t="s">
        <v>15</v>
      </c>
      <c r="D2849" s="185" t="s">
        <v>715</v>
      </c>
      <c r="E2849" s="425">
        <v>26</v>
      </c>
      <c r="F2849" s="425"/>
      <c r="G2849" s="187" t="s">
        <v>17</v>
      </c>
      <c r="H2849" s="188">
        <v>1</v>
      </c>
      <c r="I2849" s="189">
        <f t="shared" ref="I2849:I2855" si="102">(M2849*$M$13)</f>
        <v>14.72</v>
      </c>
      <c r="J2849" s="231">
        <f t="shared" ref="J2849:J2855" si="103">TRUNC(I2849*H2849,2)</f>
        <v>14.72</v>
      </c>
      <c r="M2849">
        <v>16</v>
      </c>
    </row>
    <row r="2850" spans="1:13" ht="24" customHeight="1" x14ac:dyDescent="0.2">
      <c r="A2850" s="238" t="s">
        <v>2126</v>
      </c>
      <c r="B2850" s="191" t="s">
        <v>2130</v>
      </c>
      <c r="C2850" s="190" t="s">
        <v>15</v>
      </c>
      <c r="D2850" s="190" t="s">
        <v>2131</v>
      </c>
      <c r="E2850" s="426" t="s">
        <v>2129</v>
      </c>
      <c r="F2850" s="426"/>
      <c r="G2850" s="192" t="s">
        <v>39</v>
      </c>
      <c r="H2850" s="193">
        <v>8.2199999999999995E-2</v>
      </c>
      <c r="I2850" s="189">
        <f t="shared" si="102"/>
        <v>13.533200000000001</v>
      </c>
      <c r="J2850" s="219">
        <f t="shared" si="103"/>
        <v>1.1100000000000001</v>
      </c>
      <c r="M2850">
        <v>14.71</v>
      </c>
    </row>
    <row r="2851" spans="1:13" ht="24" customHeight="1" x14ac:dyDescent="0.2">
      <c r="A2851" s="238" t="s">
        <v>2126</v>
      </c>
      <c r="B2851" s="191" t="s">
        <v>2262</v>
      </c>
      <c r="C2851" s="190" t="s">
        <v>15</v>
      </c>
      <c r="D2851" s="190" t="s">
        <v>2263</v>
      </c>
      <c r="E2851" s="426" t="s">
        <v>2119</v>
      </c>
      <c r="F2851" s="426"/>
      <c r="G2851" s="192" t="s">
        <v>2192</v>
      </c>
      <c r="H2851" s="193">
        <v>3.2000000000000001E-2</v>
      </c>
      <c r="I2851" s="189">
        <f t="shared" si="102"/>
        <v>19.494800000000001</v>
      </c>
      <c r="J2851" s="219">
        <f t="shared" si="103"/>
        <v>0.62</v>
      </c>
      <c r="M2851">
        <v>21.19</v>
      </c>
    </row>
    <row r="2852" spans="1:13" ht="24" customHeight="1" x14ac:dyDescent="0.2">
      <c r="A2852" s="238" t="s">
        <v>2126</v>
      </c>
      <c r="B2852" s="191" t="s">
        <v>2150</v>
      </c>
      <c r="C2852" s="190" t="s">
        <v>15</v>
      </c>
      <c r="D2852" s="190" t="s">
        <v>2151</v>
      </c>
      <c r="E2852" s="426" t="s">
        <v>2129</v>
      </c>
      <c r="F2852" s="426"/>
      <c r="G2852" s="192" t="s">
        <v>39</v>
      </c>
      <c r="H2852" s="193">
        <v>0.3463</v>
      </c>
      <c r="I2852" s="189">
        <f t="shared" si="102"/>
        <v>19.136000000000003</v>
      </c>
      <c r="J2852" s="219">
        <f t="shared" si="103"/>
        <v>6.62</v>
      </c>
      <c r="M2852">
        <v>20.8</v>
      </c>
    </row>
    <row r="2853" spans="1:13" ht="24" customHeight="1" x14ac:dyDescent="0.2">
      <c r="A2853" s="238" t="s">
        <v>2126</v>
      </c>
      <c r="B2853" s="191" t="s">
        <v>2162</v>
      </c>
      <c r="C2853" s="190" t="s">
        <v>15</v>
      </c>
      <c r="D2853" s="190" t="s">
        <v>2163</v>
      </c>
      <c r="E2853" s="426" t="s">
        <v>2119</v>
      </c>
      <c r="F2853" s="426"/>
      <c r="G2853" s="192" t="s">
        <v>54</v>
      </c>
      <c r="H2853" s="193">
        <v>0.1</v>
      </c>
      <c r="I2853" s="189">
        <f t="shared" si="102"/>
        <v>1.0120000000000002</v>
      </c>
      <c r="J2853" s="219">
        <f t="shared" si="103"/>
        <v>0.1</v>
      </c>
      <c r="M2853">
        <v>1.1000000000000001</v>
      </c>
    </row>
    <row r="2854" spans="1:13" ht="24" customHeight="1" x14ac:dyDescent="0.2">
      <c r="A2854" s="238" t="s">
        <v>2126</v>
      </c>
      <c r="B2854" s="191" t="s">
        <v>2560</v>
      </c>
      <c r="C2854" s="190" t="s">
        <v>15</v>
      </c>
      <c r="D2854" s="190" t="s">
        <v>2561</v>
      </c>
      <c r="E2854" s="426" t="s">
        <v>2119</v>
      </c>
      <c r="F2854" s="426"/>
      <c r="G2854" s="192" t="s">
        <v>2192</v>
      </c>
      <c r="H2854" s="193">
        <v>0.12</v>
      </c>
      <c r="I2854" s="189">
        <f t="shared" si="102"/>
        <v>8.6296000000000017</v>
      </c>
      <c r="J2854" s="219">
        <f t="shared" si="103"/>
        <v>1.03</v>
      </c>
      <c r="M2854">
        <v>9.3800000000000008</v>
      </c>
    </row>
    <row r="2855" spans="1:13" ht="24" customHeight="1" x14ac:dyDescent="0.2">
      <c r="A2855" s="238" t="s">
        <v>2126</v>
      </c>
      <c r="B2855" s="191" t="s">
        <v>2286</v>
      </c>
      <c r="C2855" s="190" t="s">
        <v>15</v>
      </c>
      <c r="D2855" s="190" t="s">
        <v>2287</v>
      </c>
      <c r="E2855" s="426" t="s">
        <v>2119</v>
      </c>
      <c r="F2855" s="426"/>
      <c r="G2855" s="192" t="s">
        <v>2192</v>
      </c>
      <c r="H2855" s="193">
        <v>0.16</v>
      </c>
      <c r="I2855" s="189">
        <f t="shared" si="102"/>
        <v>32.779600000000002</v>
      </c>
      <c r="J2855" s="219">
        <f t="shared" si="103"/>
        <v>5.24</v>
      </c>
      <c r="M2855">
        <v>35.630000000000003</v>
      </c>
    </row>
    <row r="2856" spans="1:13" x14ac:dyDescent="0.2">
      <c r="A2856" s="239"/>
      <c r="B2856" s="195"/>
      <c r="C2856" s="195"/>
      <c r="D2856" s="195"/>
      <c r="E2856" s="195" t="s">
        <v>3847</v>
      </c>
      <c r="F2856" s="196">
        <v>8.4</v>
      </c>
      <c r="G2856" s="195" t="s">
        <v>3848</v>
      </c>
      <c r="H2856" s="196">
        <v>0</v>
      </c>
      <c r="I2856" s="196">
        <v>8.4</v>
      </c>
      <c r="J2856" s="220"/>
      <c r="M2856">
        <v>8.4</v>
      </c>
    </row>
    <row r="2857" spans="1:13" ht="25.5" x14ac:dyDescent="0.2">
      <c r="A2857" s="239"/>
      <c r="B2857" s="195"/>
      <c r="C2857" s="195"/>
      <c r="D2857" s="195"/>
      <c r="E2857" s="195" t="s">
        <v>3849</v>
      </c>
      <c r="F2857" s="196">
        <v>0</v>
      </c>
      <c r="G2857" s="195"/>
      <c r="H2857" s="195" t="s">
        <v>3850</v>
      </c>
      <c r="I2857" s="196">
        <v>16</v>
      </c>
      <c r="J2857" s="220"/>
      <c r="M2857">
        <v>16</v>
      </c>
    </row>
    <row r="2858" spans="1:13" ht="30" customHeight="1" x14ac:dyDescent="0.2">
      <c r="A2858" s="240"/>
      <c r="B2858" s="197"/>
      <c r="C2858" s="197"/>
      <c r="D2858" s="197"/>
      <c r="E2858" s="197"/>
      <c r="F2858" s="197"/>
      <c r="G2858" s="197" t="s">
        <v>3851</v>
      </c>
      <c r="H2858" s="198">
        <v>1341.67</v>
      </c>
      <c r="I2858" s="199">
        <v>21466.720000000001</v>
      </c>
      <c r="J2858" s="220"/>
      <c r="M2858">
        <v>21466.720000000001</v>
      </c>
    </row>
    <row r="2859" spans="1:13" ht="0.95" customHeight="1" x14ac:dyDescent="0.2">
      <c r="A2859" s="237"/>
      <c r="B2859" s="185"/>
      <c r="C2859" s="185"/>
      <c r="D2859" s="185"/>
      <c r="E2859" s="185"/>
      <c r="F2859" s="185"/>
      <c r="G2859" s="185"/>
      <c r="H2859" s="185"/>
      <c r="I2859" s="185"/>
      <c r="J2859" s="220"/>
    </row>
    <row r="2860" spans="1:13" ht="18" customHeight="1" x14ac:dyDescent="0.2">
      <c r="A2860" s="236" t="s">
        <v>716</v>
      </c>
      <c r="B2860" s="183" t="s">
        <v>2</v>
      </c>
      <c r="C2860" s="182" t="s">
        <v>3</v>
      </c>
      <c r="D2860" s="182" t="s">
        <v>4</v>
      </c>
      <c r="E2860" s="419" t="s">
        <v>2100</v>
      </c>
      <c r="F2860" s="419"/>
      <c r="G2860" s="184" t="s">
        <v>5</v>
      </c>
      <c r="H2860" s="183" t="s">
        <v>6</v>
      </c>
      <c r="I2860" s="183" t="s">
        <v>7</v>
      </c>
      <c r="J2860" s="218" t="s">
        <v>8</v>
      </c>
      <c r="K2860" s="229">
        <f>J2862+J2863</f>
        <v>10.130000000000001</v>
      </c>
      <c r="L2860" s="229">
        <f>J2864+J2865</f>
        <v>4.26</v>
      </c>
      <c r="M2860" t="s">
        <v>7</v>
      </c>
    </row>
    <row r="2861" spans="1:13" ht="26.1" customHeight="1" x14ac:dyDescent="0.2">
      <c r="A2861" s="237" t="s">
        <v>2125</v>
      </c>
      <c r="B2861" s="186" t="s">
        <v>688</v>
      </c>
      <c r="C2861" s="185" t="s">
        <v>26</v>
      </c>
      <c r="D2861" s="185" t="s">
        <v>689</v>
      </c>
      <c r="E2861" s="425" t="s">
        <v>2109</v>
      </c>
      <c r="F2861" s="425"/>
      <c r="G2861" s="187" t="s">
        <v>17</v>
      </c>
      <c r="H2861" s="188">
        <v>1</v>
      </c>
      <c r="I2861" s="189">
        <f>(M2861*$M$13)</f>
        <v>14.388800000000002</v>
      </c>
      <c r="J2861" s="231">
        <f>TRUNC(I2861*H2861,2)</f>
        <v>14.38</v>
      </c>
      <c r="M2861">
        <v>15.64</v>
      </c>
    </row>
    <row r="2862" spans="1:13" ht="24" customHeight="1" x14ac:dyDescent="0.2">
      <c r="A2862" s="241" t="s">
        <v>2395</v>
      </c>
      <c r="B2862" s="201" t="s">
        <v>2582</v>
      </c>
      <c r="C2862" s="200" t="s">
        <v>26</v>
      </c>
      <c r="D2862" s="200" t="s">
        <v>2583</v>
      </c>
      <c r="E2862" s="427" t="s">
        <v>2123</v>
      </c>
      <c r="F2862" s="427"/>
      <c r="G2862" s="202" t="s">
        <v>32</v>
      </c>
      <c r="H2862" s="203">
        <v>0.312</v>
      </c>
      <c r="I2862" s="189">
        <f>(M2862*$M$13)</f>
        <v>26.1188</v>
      </c>
      <c r="J2862" s="219">
        <f>TRUNC(I2862*H2862,2)</f>
        <v>8.14</v>
      </c>
      <c r="M2862">
        <v>28.39</v>
      </c>
    </row>
    <row r="2863" spans="1:13" ht="24" customHeight="1" x14ac:dyDescent="0.2">
      <c r="A2863" s="241" t="s">
        <v>2395</v>
      </c>
      <c r="B2863" s="201" t="s">
        <v>2446</v>
      </c>
      <c r="C2863" s="200" t="s">
        <v>26</v>
      </c>
      <c r="D2863" s="200" t="s">
        <v>2447</v>
      </c>
      <c r="E2863" s="427" t="s">
        <v>2123</v>
      </c>
      <c r="F2863" s="427"/>
      <c r="G2863" s="202" t="s">
        <v>32</v>
      </c>
      <c r="H2863" s="203">
        <v>0.114</v>
      </c>
      <c r="I2863" s="189">
        <f>(M2863*$M$13)</f>
        <v>17.461600000000001</v>
      </c>
      <c r="J2863" s="219">
        <f>TRUNC(I2863*H2863,2)</f>
        <v>1.99</v>
      </c>
      <c r="M2863">
        <v>18.98</v>
      </c>
    </row>
    <row r="2864" spans="1:13" ht="26.1" customHeight="1" x14ac:dyDescent="0.2">
      <c r="A2864" s="238" t="s">
        <v>2126</v>
      </c>
      <c r="B2864" s="191" t="s">
        <v>2544</v>
      </c>
      <c r="C2864" s="190" t="s">
        <v>26</v>
      </c>
      <c r="D2864" s="190" t="s">
        <v>2545</v>
      </c>
      <c r="E2864" s="426" t="s">
        <v>2119</v>
      </c>
      <c r="F2864" s="426"/>
      <c r="G2864" s="192" t="s">
        <v>331</v>
      </c>
      <c r="H2864" s="193">
        <v>0.1</v>
      </c>
      <c r="I2864" s="189">
        <f>(M2864*$M$13)</f>
        <v>0.90160000000000007</v>
      </c>
      <c r="J2864" s="219">
        <f>TRUNC(I2864*H2864,2)</f>
        <v>0.09</v>
      </c>
      <c r="M2864">
        <v>0.98</v>
      </c>
    </row>
    <row r="2865" spans="1:13" ht="26.1" customHeight="1" x14ac:dyDescent="0.2">
      <c r="A2865" s="238" t="s">
        <v>2126</v>
      </c>
      <c r="B2865" s="191" t="s">
        <v>2586</v>
      </c>
      <c r="C2865" s="190" t="s">
        <v>26</v>
      </c>
      <c r="D2865" s="190" t="s">
        <v>2587</v>
      </c>
      <c r="E2865" s="426" t="s">
        <v>2119</v>
      </c>
      <c r="F2865" s="426"/>
      <c r="G2865" s="192" t="s">
        <v>2413</v>
      </c>
      <c r="H2865" s="193">
        <v>1.5550200000000001</v>
      </c>
      <c r="I2865" s="189">
        <f>(M2865*$M$13)</f>
        <v>2.6863999999999999</v>
      </c>
      <c r="J2865" s="219">
        <f>TRUNC(I2865*H2865,2)</f>
        <v>4.17</v>
      </c>
      <c r="M2865">
        <v>2.92</v>
      </c>
    </row>
    <row r="2866" spans="1:13" x14ac:dyDescent="0.2">
      <c r="A2866" s="239"/>
      <c r="B2866" s="195"/>
      <c r="C2866" s="195"/>
      <c r="D2866" s="195"/>
      <c r="E2866" s="195" t="s">
        <v>3847</v>
      </c>
      <c r="F2866" s="196">
        <v>8.0399999999999991</v>
      </c>
      <c r="G2866" s="195" t="s">
        <v>3848</v>
      </c>
      <c r="H2866" s="196">
        <v>0</v>
      </c>
      <c r="I2866" s="196">
        <v>8.0399999999999991</v>
      </c>
      <c r="J2866" s="220"/>
      <c r="M2866">
        <v>8.0399999999999991</v>
      </c>
    </row>
    <row r="2867" spans="1:13" ht="25.5" x14ac:dyDescent="0.2">
      <c r="A2867" s="239"/>
      <c r="B2867" s="195"/>
      <c r="C2867" s="195"/>
      <c r="D2867" s="195"/>
      <c r="E2867" s="195" t="s">
        <v>3849</v>
      </c>
      <c r="F2867" s="196">
        <v>0</v>
      </c>
      <c r="G2867" s="195"/>
      <c r="H2867" s="195" t="s">
        <v>3850</v>
      </c>
      <c r="I2867" s="196">
        <v>15.64</v>
      </c>
      <c r="J2867" s="220"/>
      <c r="M2867">
        <v>15.64</v>
      </c>
    </row>
    <row r="2868" spans="1:13" ht="30" customHeight="1" x14ac:dyDescent="0.2">
      <c r="A2868" s="240"/>
      <c r="B2868" s="197"/>
      <c r="C2868" s="197"/>
      <c r="D2868" s="197"/>
      <c r="E2868" s="197"/>
      <c r="F2868" s="197"/>
      <c r="G2868" s="197" t="s">
        <v>3851</v>
      </c>
      <c r="H2868" s="198">
        <v>2132.3200000000002</v>
      </c>
      <c r="I2868" s="199">
        <v>33349.480000000003</v>
      </c>
      <c r="J2868" s="220"/>
      <c r="M2868">
        <v>33349.480000000003</v>
      </c>
    </row>
    <row r="2869" spans="1:13" ht="0.95" customHeight="1" x14ac:dyDescent="0.2">
      <c r="A2869" s="237"/>
      <c r="B2869" s="185"/>
      <c r="C2869" s="185"/>
      <c r="D2869" s="185"/>
      <c r="E2869" s="185"/>
      <c r="F2869" s="185"/>
      <c r="G2869" s="185"/>
      <c r="H2869" s="185"/>
      <c r="I2869" s="185"/>
      <c r="J2869" s="220"/>
    </row>
    <row r="2870" spans="1:13" ht="24" customHeight="1" x14ac:dyDescent="0.2">
      <c r="A2870" s="242" t="s">
        <v>717</v>
      </c>
      <c r="B2870" s="24"/>
      <c r="C2870" s="24"/>
      <c r="D2870" s="23" t="s">
        <v>161</v>
      </c>
      <c r="E2870" s="24"/>
      <c r="F2870" s="428"/>
      <c r="G2870" s="428"/>
      <c r="H2870" s="24"/>
      <c r="I2870" s="24"/>
      <c r="J2870" s="210"/>
    </row>
    <row r="2871" spans="1:13" ht="18" customHeight="1" x14ac:dyDescent="0.2">
      <c r="A2871" s="236" t="s">
        <v>718</v>
      </c>
      <c r="B2871" s="183" t="s">
        <v>2</v>
      </c>
      <c r="C2871" s="182" t="s">
        <v>3</v>
      </c>
      <c r="D2871" s="182" t="s">
        <v>4</v>
      </c>
      <c r="E2871" s="419" t="s">
        <v>2100</v>
      </c>
      <c r="F2871" s="419"/>
      <c r="G2871" s="184" t="s">
        <v>5</v>
      </c>
      <c r="H2871" s="183" t="s">
        <v>6</v>
      </c>
      <c r="I2871" s="183" t="s">
        <v>7</v>
      </c>
      <c r="J2871" s="218" t="s">
        <v>8</v>
      </c>
      <c r="K2871" s="229">
        <f>J2873+J2874+J2875+J2876+J2879</f>
        <v>11.759999999999998</v>
      </c>
      <c r="L2871" s="229">
        <f>J2877+J2878</f>
        <v>1.9900000000000002</v>
      </c>
      <c r="M2871" t="s">
        <v>7</v>
      </c>
    </row>
    <row r="2872" spans="1:13" ht="26.1" customHeight="1" x14ac:dyDescent="0.2">
      <c r="A2872" s="237" t="s">
        <v>2125</v>
      </c>
      <c r="B2872" s="186" t="s">
        <v>573</v>
      </c>
      <c r="C2872" s="185" t="s">
        <v>569</v>
      </c>
      <c r="D2872" s="185" t="s">
        <v>574</v>
      </c>
      <c r="E2872" s="425" t="s">
        <v>2108</v>
      </c>
      <c r="F2872" s="425"/>
      <c r="G2872" s="187" t="s">
        <v>17</v>
      </c>
      <c r="H2872" s="188">
        <v>1</v>
      </c>
      <c r="I2872" s="189">
        <f t="shared" ref="I2872:I2879" si="104">(M2872*$M$13)</f>
        <v>13.7448</v>
      </c>
      <c r="J2872" s="231">
        <f t="shared" ref="J2872:J2879" si="105">TRUNC(I2872*H2872,2)</f>
        <v>13.74</v>
      </c>
      <c r="M2872">
        <v>14.94</v>
      </c>
    </row>
    <row r="2873" spans="1:13" ht="24" customHeight="1" x14ac:dyDescent="0.2">
      <c r="A2873" s="241" t="s">
        <v>2395</v>
      </c>
      <c r="B2873" s="201" t="s">
        <v>2533</v>
      </c>
      <c r="C2873" s="200" t="s">
        <v>569</v>
      </c>
      <c r="D2873" s="200" t="s">
        <v>2534</v>
      </c>
      <c r="E2873" s="427" t="s">
        <v>2535</v>
      </c>
      <c r="F2873" s="427"/>
      <c r="G2873" s="202" t="s">
        <v>39</v>
      </c>
      <c r="H2873" s="203">
        <v>0.2</v>
      </c>
      <c r="I2873" s="189">
        <f t="shared" si="104"/>
        <v>3.3028</v>
      </c>
      <c r="J2873" s="219">
        <f t="shared" si="105"/>
        <v>0.66</v>
      </c>
      <c r="M2873">
        <v>3.59</v>
      </c>
    </row>
    <row r="2874" spans="1:13" ht="24" customHeight="1" x14ac:dyDescent="0.2">
      <c r="A2874" s="241" t="s">
        <v>2395</v>
      </c>
      <c r="B2874" s="201" t="s">
        <v>2538</v>
      </c>
      <c r="C2874" s="200" t="s">
        <v>569</v>
      </c>
      <c r="D2874" s="200" t="s">
        <v>2539</v>
      </c>
      <c r="E2874" s="427" t="s">
        <v>2535</v>
      </c>
      <c r="F2874" s="427"/>
      <c r="G2874" s="202" t="s">
        <v>39</v>
      </c>
      <c r="H2874" s="203">
        <v>0.4</v>
      </c>
      <c r="I2874" s="189">
        <f t="shared" si="104"/>
        <v>3.2752000000000003</v>
      </c>
      <c r="J2874" s="219">
        <f t="shared" si="105"/>
        <v>1.31</v>
      </c>
      <c r="M2874">
        <v>3.56</v>
      </c>
    </row>
    <row r="2875" spans="1:13" ht="24" customHeight="1" x14ac:dyDescent="0.2">
      <c r="A2875" s="238" t="s">
        <v>2126</v>
      </c>
      <c r="B2875" s="191" t="s">
        <v>2536</v>
      </c>
      <c r="C2875" s="190" t="s">
        <v>569</v>
      </c>
      <c r="D2875" s="190" t="s">
        <v>2537</v>
      </c>
      <c r="E2875" s="426">
        <v>0</v>
      </c>
      <c r="F2875" s="426"/>
      <c r="G2875" s="192" t="s">
        <v>39</v>
      </c>
      <c r="H2875" s="193">
        <v>0.2</v>
      </c>
      <c r="I2875" s="189">
        <f t="shared" si="104"/>
        <v>11.542596000000001</v>
      </c>
      <c r="J2875" s="219">
        <f t="shared" si="105"/>
        <v>2.2999999999999998</v>
      </c>
      <c r="M2875">
        <v>12.5463</v>
      </c>
    </row>
    <row r="2876" spans="1:13" ht="26.1" customHeight="1" x14ac:dyDescent="0.2">
      <c r="A2876" s="238" t="s">
        <v>2126</v>
      </c>
      <c r="B2876" s="191" t="s">
        <v>2540</v>
      </c>
      <c r="C2876" s="190" t="s">
        <v>569</v>
      </c>
      <c r="D2876" s="190" t="s">
        <v>2541</v>
      </c>
      <c r="E2876" s="426">
        <v>0</v>
      </c>
      <c r="F2876" s="426"/>
      <c r="G2876" s="192" t="s">
        <v>39</v>
      </c>
      <c r="H2876" s="193">
        <v>0.4</v>
      </c>
      <c r="I2876" s="189">
        <f t="shared" si="104"/>
        <v>1.7020000000000002</v>
      </c>
      <c r="J2876" s="219">
        <f t="shared" si="105"/>
        <v>0.68</v>
      </c>
      <c r="M2876">
        <v>1.85</v>
      </c>
    </row>
    <row r="2877" spans="1:13" ht="24" customHeight="1" x14ac:dyDescent="0.2">
      <c r="A2877" s="238" t="s">
        <v>2126</v>
      </c>
      <c r="B2877" s="191" t="s">
        <v>2542</v>
      </c>
      <c r="C2877" s="190" t="s">
        <v>569</v>
      </c>
      <c r="D2877" s="190" t="s">
        <v>2543</v>
      </c>
      <c r="E2877" s="426">
        <v>0</v>
      </c>
      <c r="F2877" s="426"/>
      <c r="G2877" s="192" t="s">
        <v>54</v>
      </c>
      <c r="H2877" s="193">
        <v>0.25</v>
      </c>
      <c r="I2877" s="189">
        <f t="shared" si="104"/>
        <v>3.5052000000000003</v>
      </c>
      <c r="J2877" s="219">
        <f t="shared" si="105"/>
        <v>0.87</v>
      </c>
      <c r="M2877">
        <v>3.81</v>
      </c>
    </row>
    <row r="2878" spans="1:13" ht="26.1" customHeight="1" x14ac:dyDescent="0.2">
      <c r="A2878" s="238" t="s">
        <v>2126</v>
      </c>
      <c r="B2878" s="191" t="s">
        <v>2544</v>
      </c>
      <c r="C2878" s="190" t="s">
        <v>26</v>
      </c>
      <c r="D2878" s="190" t="s">
        <v>2545</v>
      </c>
      <c r="E2878" s="426" t="s">
        <v>2119</v>
      </c>
      <c r="F2878" s="426"/>
      <c r="G2878" s="192" t="s">
        <v>331</v>
      </c>
      <c r="H2878" s="193">
        <v>1.25</v>
      </c>
      <c r="I2878" s="189">
        <f t="shared" si="104"/>
        <v>0.90160000000000007</v>
      </c>
      <c r="J2878" s="219">
        <f t="shared" si="105"/>
        <v>1.1200000000000001</v>
      </c>
      <c r="M2878">
        <v>0.98</v>
      </c>
    </row>
    <row r="2879" spans="1:13" ht="24" customHeight="1" x14ac:dyDescent="0.2">
      <c r="A2879" s="238" t="s">
        <v>2126</v>
      </c>
      <c r="B2879" s="191" t="s">
        <v>2546</v>
      </c>
      <c r="C2879" s="190" t="s">
        <v>26</v>
      </c>
      <c r="D2879" s="190" t="s">
        <v>2547</v>
      </c>
      <c r="E2879" s="426" t="s">
        <v>2129</v>
      </c>
      <c r="F2879" s="426"/>
      <c r="G2879" s="192" t="s">
        <v>32</v>
      </c>
      <c r="H2879" s="193">
        <v>0.4</v>
      </c>
      <c r="I2879" s="189">
        <f t="shared" si="104"/>
        <v>17.029200000000003</v>
      </c>
      <c r="J2879" s="219">
        <f t="shared" si="105"/>
        <v>6.81</v>
      </c>
      <c r="M2879">
        <v>18.510000000000002</v>
      </c>
    </row>
    <row r="2880" spans="1:13" x14ac:dyDescent="0.2">
      <c r="A2880" s="239"/>
      <c r="B2880" s="195"/>
      <c r="C2880" s="195"/>
      <c r="D2880" s="195"/>
      <c r="E2880" s="195" t="s">
        <v>3847</v>
      </c>
      <c r="F2880" s="196">
        <v>7.4</v>
      </c>
      <c r="G2880" s="195" t="s">
        <v>3848</v>
      </c>
      <c r="H2880" s="196">
        <v>0</v>
      </c>
      <c r="I2880" s="196">
        <v>7.4</v>
      </c>
      <c r="J2880" s="220"/>
      <c r="M2880">
        <v>7.4</v>
      </c>
    </row>
    <row r="2881" spans="1:13" ht="25.5" x14ac:dyDescent="0.2">
      <c r="A2881" s="239"/>
      <c r="B2881" s="195"/>
      <c r="C2881" s="195"/>
      <c r="D2881" s="195"/>
      <c r="E2881" s="195" t="s">
        <v>3849</v>
      </c>
      <c r="F2881" s="196">
        <v>0</v>
      </c>
      <c r="G2881" s="195"/>
      <c r="H2881" s="195" t="s">
        <v>3850</v>
      </c>
      <c r="I2881" s="196">
        <v>14.94</v>
      </c>
      <c r="J2881" s="220"/>
      <c r="M2881">
        <v>14.94</v>
      </c>
    </row>
    <row r="2882" spans="1:13" ht="30" customHeight="1" x14ac:dyDescent="0.2">
      <c r="A2882" s="240"/>
      <c r="B2882" s="197"/>
      <c r="C2882" s="197"/>
      <c r="D2882" s="197"/>
      <c r="E2882" s="197"/>
      <c r="F2882" s="197"/>
      <c r="G2882" s="197" t="s">
        <v>3851</v>
      </c>
      <c r="H2882" s="198">
        <v>1198.77</v>
      </c>
      <c r="I2882" s="199">
        <v>17909.62</v>
      </c>
      <c r="J2882" s="220"/>
      <c r="M2882">
        <v>17909.62</v>
      </c>
    </row>
    <row r="2883" spans="1:13" ht="0.95" customHeight="1" x14ac:dyDescent="0.2">
      <c r="A2883" s="237"/>
      <c r="B2883" s="185"/>
      <c r="C2883" s="185"/>
      <c r="D2883" s="185"/>
      <c r="E2883" s="185"/>
      <c r="F2883" s="185"/>
      <c r="G2883" s="185"/>
      <c r="H2883" s="185"/>
      <c r="I2883" s="185"/>
      <c r="J2883" s="220"/>
    </row>
    <row r="2884" spans="1:13" ht="18" customHeight="1" x14ac:dyDescent="0.2">
      <c r="A2884" s="236" t="s">
        <v>719</v>
      </c>
      <c r="B2884" s="183" t="s">
        <v>2</v>
      </c>
      <c r="C2884" s="182" t="s">
        <v>3</v>
      </c>
      <c r="D2884" s="182" t="s">
        <v>4</v>
      </c>
      <c r="E2884" s="419" t="s">
        <v>2100</v>
      </c>
      <c r="F2884" s="419"/>
      <c r="G2884" s="184" t="s">
        <v>5</v>
      </c>
      <c r="H2884" s="183" t="s">
        <v>6</v>
      </c>
      <c r="I2884" s="183" t="s">
        <v>7</v>
      </c>
      <c r="J2884" s="218" t="s">
        <v>8</v>
      </c>
      <c r="K2884" s="229">
        <f>J2886+J2888</f>
        <v>4.93</v>
      </c>
      <c r="L2884" s="229">
        <f>J2887+J2889</f>
        <v>3.62</v>
      </c>
      <c r="M2884" t="s">
        <v>7</v>
      </c>
    </row>
    <row r="2885" spans="1:13" ht="24" customHeight="1" x14ac:dyDescent="0.2">
      <c r="A2885" s="237" t="s">
        <v>2125</v>
      </c>
      <c r="B2885" s="186" t="s">
        <v>614</v>
      </c>
      <c r="C2885" s="185" t="s">
        <v>15</v>
      </c>
      <c r="D2885" s="185" t="s">
        <v>615</v>
      </c>
      <c r="E2885" s="425">
        <v>26</v>
      </c>
      <c r="F2885" s="425"/>
      <c r="G2885" s="187" t="s">
        <v>17</v>
      </c>
      <c r="H2885" s="188">
        <v>1</v>
      </c>
      <c r="I2885" s="189">
        <f>(M2885*$M$13)</f>
        <v>8.5560000000000009</v>
      </c>
      <c r="J2885" s="231">
        <f>TRUNC(I2885*H2885,2)</f>
        <v>8.5500000000000007</v>
      </c>
      <c r="M2885">
        <v>9.3000000000000007</v>
      </c>
    </row>
    <row r="2886" spans="1:13" ht="24" customHeight="1" x14ac:dyDescent="0.2">
      <c r="A2886" s="238" t="s">
        <v>2126</v>
      </c>
      <c r="B2886" s="191" t="s">
        <v>2130</v>
      </c>
      <c r="C2886" s="190" t="s">
        <v>15</v>
      </c>
      <c r="D2886" s="190" t="s">
        <v>2131</v>
      </c>
      <c r="E2886" s="426" t="s">
        <v>2129</v>
      </c>
      <c r="F2886" s="426"/>
      <c r="G2886" s="192" t="s">
        <v>39</v>
      </c>
      <c r="H2886" s="193">
        <v>8.2199999999999995E-2</v>
      </c>
      <c r="I2886" s="189">
        <f>(M2886*$M$13)</f>
        <v>13.533200000000001</v>
      </c>
      <c r="J2886" s="219">
        <f>TRUNC(I2886*H2886,2)</f>
        <v>1.1100000000000001</v>
      </c>
      <c r="M2886">
        <v>14.71</v>
      </c>
    </row>
    <row r="2887" spans="1:13" ht="24" customHeight="1" x14ac:dyDescent="0.2">
      <c r="A2887" s="238" t="s">
        <v>2126</v>
      </c>
      <c r="B2887" s="191" t="s">
        <v>2580</v>
      </c>
      <c r="C2887" s="190" t="s">
        <v>15</v>
      </c>
      <c r="D2887" s="190" t="s">
        <v>2581</v>
      </c>
      <c r="E2887" s="426" t="s">
        <v>2119</v>
      </c>
      <c r="F2887" s="426"/>
      <c r="G2887" s="192" t="s">
        <v>2192</v>
      </c>
      <c r="H2887" s="193">
        <v>0.17</v>
      </c>
      <c r="I2887" s="189">
        <f>(M2887*$M$13)</f>
        <v>20.764400000000002</v>
      </c>
      <c r="J2887" s="219">
        <f>TRUNC(I2887*H2887,2)</f>
        <v>3.52</v>
      </c>
      <c r="M2887">
        <v>22.57</v>
      </c>
    </row>
    <row r="2888" spans="1:13" ht="24" customHeight="1" x14ac:dyDescent="0.2">
      <c r="A2888" s="238" t="s">
        <v>2126</v>
      </c>
      <c r="B2888" s="191" t="s">
        <v>2150</v>
      </c>
      <c r="C2888" s="190" t="s">
        <v>15</v>
      </c>
      <c r="D2888" s="190" t="s">
        <v>2151</v>
      </c>
      <c r="E2888" s="426" t="s">
        <v>2129</v>
      </c>
      <c r="F2888" s="426"/>
      <c r="G2888" s="192" t="s">
        <v>39</v>
      </c>
      <c r="H2888" s="193">
        <v>0.2</v>
      </c>
      <c r="I2888" s="189">
        <f>(M2888*$M$13)</f>
        <v>19.136000000000003</v>
      </c>
      <c r="J2888" s="219">
        <f>TRUNC(I2888*H2888,2)</f>
        <v>3.82</v>
      </c>
      <c r="M2888">
        <v>20.8</v>
      </c>
    </row>
    <row r="2889" spans="1:13" ht="24" customHeight="1" x14ac:dyDescent="0.2">
      <c r="A2889" s="238" t="s">
        <v>2126</v>
      </c>
      <c r="B2889" s="191" t="s">
        <v>2162</v>
      </c>
      <c r="C2889" s="190" t="s">
        <v>15</v>
      </c>
      <c r="D2889" s="190" t="s">
        <v>2163</v>
      </c>
      <c r="E2889" s="426" t="s">
        <v>2119</v>
      </c>
      <c r="F2889" s="426"/>
      <c r="G2889" s="192" t="s">
        <v>54</v>
      </c>
      <c r="H2889" s="193">
        <v>0.1</v>
      </c>
      <c r="I2889" s="189">
        <f>(M2889*$M$13)</f>
        <v>1.0120000000000002</v>
      </c>
      <c r="J2889" s="219">
        <f>TRUNC(I2889*H2889,2)</f>
        <v>0.1</v>
      </c>
      <c r="M2889">
        <v>1.1000000000000001</v>
      </c>
    </row>
    <row r="2890" spans="1:13" x14ac:dyDescent="0.2">
      <c r="A2890" s="239"/>
      <c r="B2890" s="195"/>
      <c r="C2890" s="195"/>
      <c r="D2890" s="195"/>
      <c r="E2890" s="195" t="s">
        <v>3847</v>
      </c>
      <c r="F2890" s="196">
        <v>5.36</v>
      </c>
      <c r="G2890" s="195" t="s">
        <v>3848</v>
      </c>
      <c r="H2890" s="196">
        <v>0</v>
      </c>
      <c r="I2890" s="196">
        <v>5.36</v>
      </c>
      <c r="J2890" s="220"/>
      <c r="M2890">
        <v>5.36</v>
      </c>
    </row>
    <row r="2891" spans="1:13" ht="25.5" x14ac:dyDescent="0.2">
      <c r="A2891" s="239"/>
      <c r="B2891" s="195"/>
      <c r="C2891" s="195"/>
      <c r="D2891" s="195"/>
      <c r="E2891" s="195" t="s">
        <v>3849</v>
      </c>
      <c r="F2891" s="196">
        <v>0</v>
      </c>
      <c r="G2891" s="195"/>
      <c r="H2891" s="195" t="s">
        <v>3850</v>
      </c>
      <c r="I2891" s="196">
        <v>9.3000000000000007</v>
      </c>
      <c r="J2891" s="220"/>
      <c r="M2891">
        <v>9.3000000000000007</v>
      </c>
    </row>
    <row r="2892" spans="1:13" ht="30" customHeight="1" x14ac:dyDescent="0.2">
      <c r="A2892" s="240"/>
      <c r="B2892" s="197"/>
      <c r="C2892" s="197"/>
      <c r="D2892" s="197"/>
      <c r="E2892" s="197"/>
      <c r="F2892" s="197"/>
      <c r="G2892" s="197" t="s">
        <v>3851</v>
      </c>
      <c r="H2892" s="198">
        <v>1198.77</v>
      </c>
      <c r="I2892" s="199">
        <v>11148.56</v>
      </c>
      <c r="J2892" s="220"/>
      <c r="M2892">
        <v>11148.56</v>
      </c>
    </row>
    <row r="2893" spans="1:13" ht="0.95" customHeight="1" x14ac:dyDescent="0.2">
      <c r="A2893" s="237"/>
      <c r="B2893" s="185"/>
      <c r="C2893" s="185"/>
      <c r="D2893" s="185"/>
      <c r="E2893" s="185"/>
      <c r="F2893" s="185"/>
      <c r="G2893" s="185"/>
      <c r="H2893" s="185"/>
      <c r="I2893" s="185"/>
      <c r="J2893" s="220"/>
    </row>
    <row r="2894" spans="1:13" ht="18" customHeight="1" x14ac:dyDescent="0.2">
      <c r="A2894" s="236" t="s">
        <v>720</v>
      </c>
      <c r="B2894" s="183" t="s">
        <v>2</v>
      </c>
      <c r="C2894" s="182" t="s">
        <v>3</v>
      </c>
      <c r="D2894" s="182" t="s">
        <v>4</v>
      </c>
      <c r="E2894" s="419" t="s">
        <v>2100</v>
      </c>
      <c r="F2894" s="419"/>
      <c r="G2894" s="184" t="s">
        <v>5</v>
      </c>
      <c r="H2894" s="183" t="s">
        <v>6</v>
      </c>
      <c r="I2894" s="183" t="s">
        <v>7</v>
      </c>
      <c r="J2894" s="218" t="s">
        <v>8</v>
      </c>
      <c r="K2894" s="229">
        <f>J2896+J2897</f>
        <v>1.6600000000000001</v>
      </c>
      <c r="L2894" s="229">
        <f>J2898</f>
        <v>1.73</v>
      </c>
      <c r="M2894" t="s">
        <v>7</v>
      </c>
    </row>
    <row r="2895" spans="1:13" ht="26.1" customHeight="1" x14ac:dyDescent="0.2">
      <c r="A2895" s="237" t="s">
        <v>2125</v>
      </c>
      <c r="B2895" s="186" t="s">
        <v>4649</v>
      </c>
      <c r="C2895" s="185" t="s">
        <v>26</v>
      </c>
      <c r="D2895" s="185" t="s">
        <v>4650</v>
      </c>
      <c r="E2895" s="425" t="s">
        <v>2109</v>
      </c>
      <c r="F2895" s="425"/>
      <c r="G2895" s="187" t="s">
        <v>17</v>
      </c>
      <c r="H2895" s="188">
        <v>1</v>
      </c>
      <c r="I2895" s="189">
        <f>(M2895*$M$13)</f>
        <v>3.3856000000000002</v>
      </c>
      <c r="J2895" s="231">
        <f>TRUNC(I2895*H2895,2)</f>
        <v>3.38</v>
      </c>
      <c r="M2895">
        <v>3.68</v>
      </c>
    </row>
    <row r="2896" spans="1:13" ht="24" customHeight="1" x14ac:dyDescent="0.2">
      <c r="A2896" s="241" t="s">
        <v>2395</v>
      </c>
      <c r="B2896" s="201" t="s">
        <v>2582</v>
      </c>
      <c r="C2896" s="200" t="s">
        <v>26</v>
      </c>
      <c r="D2896" s="200" t="s">
        <v>2583</v>
      </c>
      <c r="E2896" s="427" t="s">
        <v>2123</v>
      </c>
      <c r="F2896" s="427"/>
      <c r="G2896" s="202" t="s">
        <v>32</v>
      </c>
      <c r="H2896" s="203">
        <v>5.0999999999999997E-2</v>
      </c>
      <c r="I2896" s="189">
        <f>(M2896*$M$13)</f>
        <v>26.1188</v>
      </c>
      <c r="J2896" s="219">
        <f>TRUNC(I2896*H2896,2)</f>
        <v>1.33</v>
      </c>
      <c r="M2896">
        <v>28.39</v>
      </c>
    </row>
    <row r="2897" spans="1:13" ht="24" customHeight="1" x14ac:dyDescent="0.2">
      <c r="A2897" s="241" t="s">
        <v>2395</v>
      </c>
      <c r="B2897" s="201" t="s">
        <v>2446</v>
      </c>
      <c r="C2897" s="200" t="s">
        <v>26</v>
      </c>
      <c r="D2897" s="200" t="s">
        <v>2447</v>
      </c>
      <c r="E2897" s="427" t="s">
        <v>2123</v>
      </c>
      <c r="F2897" s="427"/>
      <c r="G2897" s="202" t="s">
        <v>32</v>
      </c>
      <c r="H2897" s="203">
        <v>1.9E-2</v>
      </c>
      <c r="I2897" s="189">
        <f>(M2897*$M$13)</f>
        <v>17.461600000000001</v>
      </c>
      <c r="J2897" s="219">
        <f>TRUNC(I2897*H2897,2)</f>
        <v>0.33</v>
      </c>
      <c r="M2897">
        <v>18.98</v>
      </c>
    </row>
    <row r="2898" spans="1:13" ht="24" customHeight="1" x14ac:dyDescent="0.2">
      <c r="A2898" s="238" t="s">
        <v>2126</v>
      </c>
      <c r="B2898" s="191" t="s">
        <v>2584</v>
      </c>
      <c r="C2898" s="190" t="s">
        <v>26</v>
      </c>
      <c r="D2898" s="190" t="s">
        <v>2585</v>
      </c>
      <c r="E2898" s="426" t="s">
        <v>2119</v>
      </c>
      <c r="F2898" s="426"/>
      <c r="G2898" s="192" t="s">
        <v>2576</v>
      </c>
      <c r="H2898" s="193">
        <v>0.16</v>
      </c>
      <c r="I2898" s="189">
        <f>(M2898*$M$13)</f>
        <v>10.856000000000002</v>
      </c>
      <c r="J2898" s="219">
        <f>TRUNC(I2898*H2898,2)</f>
        <v>1.73</v>
      </c>
      <c r="M2898">
        <v>11.8</v>
      </c>
    </row>
    <row r="2899" spans="1:13" x14ac:dyDescent="0.2">
      <c r="A2899" s="239"/>
      <c r="B2899" s="195"/>
      <c r="C2899" s="195"/>
      <c r="D2899" s="195"/>
      <c r="E2899" s="195" t="s">
        <v>3847</v>
      </c>
      <c r="F2899" s="196">
        <v>1.31</v>
      </c>
      <c r="G2899" s="195" t="s">
        <v>3848</v>
      </c>
      <c r="H2899" s="196">
        <v>0</v>
      </c>
      <c r="I2899" s="196">
        <v>1.31</v>
      </c>
      <c r="J2899" s="220"/>
      <c r="M2899">
        <v>1.31</v>
      </c>
    </row>
    <row r="2900" spans="1:13" ht="25.5" x14ac:dyDescent="0.2">
      <c r="A2900" s="239"/>
      <c r="B2900" s="195"/>
      <c r="C2900" s="195"/>
      <c r="D2900" s="195"/>
      <c r="E2900" s="195" t="s">
        <v>3849</v>
      </c>
      <c r="F2900" s="196">
        <v>0</v>
      </c>
      <c r="G2900" s="195"/>
      <c r="H2900" s="195" t="s">
        <v>3850</v>
      </c>
      <c r="I2900" s="196">
        <v>3.68</v>
      </c>
      <c r="J2900" s="220"/>
      <c r="M2900">
        <v>3.68</v>
      </c>
    </row>
    <row r="2901" spans="1:13" ht="30" customHeight="1" x14ac:dyDescent="0.2">
      <c r="A2901" s="240"/>
      <c r="B2901" s="197"/>
      <c r="C2901" s="197"/>
      <c r="D2901" s="197"/>
      <c r="E2901" s="197"/>
      <c r="F2901" s="197"/>
      <c r="G2901" s="197" t="s">
        <v>3851</v>
      </c>
      <c r="H2901" s="198">
        <v>1198.77</v>
      </c>
      <c r="I2901" s="199">
        <v>4411.47</v>
      </c>
      <c r="J2901" s="220"/>
      <c r="M2901">
        <v>4411.47</v>
      </c>
    </row>
    <row r="2902" spans="1:13" ht="0.95" customHeight="1" x14ac:dyDescent="0.2">
      <c r="A2902" s="237"/>
      <c r="B2902" s="185"/>
      <c r="C2902" s="185"/>
      <c r="D2902" s="185"/>
      <c r="E2902" s="185"/>
      <c r="F2902" s="185"/>
      <c r="G2902" s="185"/>
      <c r="H2902" s="185"/>
      <c r="I2902" s="185"/>
      <c r="J2902" s="220"/>
    </row>
    <row r="2903" spans="1:13" ht="18" customHeight="1" x14ac:dyDescent="0.2">
      <c r="A2903" s="236" t="s">
        <v>721</v>
      </c>
      <c r="B2903" s="183" t="s">
        <v>2</v>
      </c>
      <c r="C2903" s="182" t="s">
        <v>3</v>
      </c>
      <c r="D2903" s="182" t="s">
        <v>4</v>
      </c>
      <c r="E2903" s="419" t="s">
        <v>2100</v>
      </c>
      <c r="F2903" s="419"/>
      <c r="G2903" s="184" t="s">
        <v>5</v>
      </c>
      <c r="H2903" s="183" t="s">
        <v>6</v>
      </c>
      <c r="I2903" s="183" t="s">
        <v>7</v>
      </c>
      <c r="J2903" s="218" t="s">
        <v>8</v>
      </c>
      <c r="K2903" s="229">
        <f>J2905+J2906</f>
        <v>2.71</v>
      </c>
      <c r="L2903" s="229">
        <f>J2907</f>
        <v>22.69</v>
      </c>
      <c r="M2903" t="s">
        <v>7</v>
      </c>
    </row>
    <row r="2904" spans="1:13" ht="24" customHeight="1" x14ac:dyDescent="0.2">
      <c r="A2904" s="237" t="s">
        <v>2125</v>
      </c>
      <c r="B2904" s="186" t="s">
        <v>607</v>
      </c>
      <c r="C2904" s="185" t="s">
        <v>15</v>
      </c>
      <c r="D2904" s="185" t="s">
        <v>722</v>
      </c>
      <c r="E2904" s="425">
        <v>6</v>
      </c>
      <c r="F2904" s="425"/>
      <c r="G2904" s="187" t="s">
        <v>132</v>
      </c>
      <c r="H2904" s="188">
        <v>1</v>
      </c>
      <c r="I2904" s="189">
        <f>(M2904*$M$13)</f>
        <v>25.410400000000003</v>
      </c>
      <c r="J2904" s="231">
        <f>TRUNC(I2904*H2904,2)</f>
        <v>25.41</v>
      </c>
      <c r="M2904">
        <v>27.62</v>
      </c>
    </row>
    <row r="2905" spans="1:13" ht="24" customHeight="1" x14ac:dyDescent="0.2">
      <c r="A2905" s="238" t="s">
        <v>2126</v>
      </c>
      <c r="B2905" s="191" t="s">
        <v>2479</v>
      </c>
      <c r="C2905" s="190" t="s">
        <v>15</v>
      </c>
      <c r="D2905" s="190" t="s">
        <v>2480</v>
      </c>
      <c r="E2905" s="426" t="s">
        <v>2129</v>
      </c>
      <c r="F2905" s="426"/>
      <c r="G2905" s="192" t="s">
        <v>39</v>
      </c>
      <c r="H2905" s="193">
        <v>0.08</v>
      </c>
      <c r="I2905" s="189">
        <f>(M2905*$M$13)</f>
        <v>19.136000000000003</v>
      </c>
      <c r="J2905" s="219">
        <f>TRUNC(I2905*H2905,2)</f>
        <v>1.53</v>
      </c>
      <c r="M2905">
        <v>20.8</v>
      </c>
    </row>
    <row r="2906" spans="1:13" ht="24" customHeight="1" x14ac:dyDescent="0.2">
      <c r="A2906" s="238" t="s">
        <v>2126</v>
      </c>
      <c r="B2906" s="191" t="s">
        <v>2156</v>
      </c>
      <c r="C2906" s="190" t="s">
        <v>15</v>
      </c>
      <c r="D2906" s="190" t="s">
        <v>2157</v>
      </c>
      <c r="E2906" s="426" t="s">
        <v>2129</v>
      </c>
      <c r="F2906" s="426"/>
      <c r="G2906" s="192" t="s">
        <v>39</v>
      </c>
      <c r="H2906" s="193">
        <v>0.1</v>
      </c>
      <c r="I2906" s="189">
        <f>(M2906*$M$13)</f>
        <v>11.8772</v>
      </c>
      <c r="J2906" s="219">
        <f>TRUNC(I2906*H2906,2)</f>
        <v>1.18</v>
      </c>
      <c r="M2906">
        <v>12.91</v>
      </c>
    </row>
    <row r="2907" spans="1:13" ht="24" customHeight="1" x14ac:dyDescent="0.2">
      <c r="A2907" s="238" t="s">
        <v>2126</v>
      </c>
      <c r="B2907" s="191" t="s">
        <v>2577</v>
      </c>
      <c r="C2907" s="190" t="s">
        <v>15</v>
      </c>
      <c r="D2907" s="190" t="s">
        <v>2578</v>
      </c>
      <c r="E2907" s="426" t="s">
        <v>2119</v>
      </c>
      <c r="F2907" s="426"/>
      <c r="G2907" s="192" t="s">
        <v>2579</v>
      </c>
      <c r="H2907" s="193">
        <v>1</v>
      </c>
      <c r="I2907" s="189">
        <f>(M2907*$M$13)</f>
        <v>22.696400000000004</v>
      </c>
      <c r="J2907" s="219">
        <f>TRUNC(I2907*H2907,2)</f>
        <v>22.69</v>
      </c>
      <c r="M2907">
        <v>24.67</v>
      </c>
    </row>
    <row r="2908" spans="1:13" x14ac:dyDescent="0.2">
      <c r="A2908" s="239"/>
      <c r="B2908" s="195"/>
      <c r="C2908" s="195"/>
      <c r="D2908" s="195"/>
      <c r="E2908" s="195" t="s">
        <v>3847</v>
      </c>
      <c r="F2908" s="196">
        <v>2.95</v>
      </c>
      <c r="G2908" s="195" t="s">
        <v>3848</v>
      </c>
      <c r="H2908" s="196">
        <v>0</v>
      </c>
      <c r="I2908" s="196">
        <v>2.95</v>
      </c>
      <c r="J2908" s="220"/>
      <c r="M2908">
        <v>2.95</v>
      </c>
    </row>
    <row r="2909" spans="1:13" ht="25.5" x14ac:dyDescent="0.2">
      <c r="A2909" s="239"/>
      <c r="B2909" s="195"/>
      <c r="C2909" s="195"/>
      <c r="D2909" s="195"/>
      <c r="E2909" s="195" t="s">
        <v>3849</v>
      </c>
      <c r="F2909" s="196">
        <v>0</v>
      </c>
      <c r="G2909" s="195"/>
      <c r="H2909" s="195" t="s">
        <v>3850</v>
      </c>
      <c r="I2909" s="196">
        <v>27.62</v>
      </c>
      <c r="J2909" s="220"/>
      <c r="M2909">
        <v>27.62</v>
      </c>
    </row>
    <row r="2910" spans="1:13" ht="30" customHeight="1" x14ac:dyDescent="0.2">
      <c r="A2910" s="240"/>
      <c r="B2910" s="197"/>
      <c r="C2910" s="197"/>
      <c r="D2910" s="197"/>
      <c r="E2910" s="197"/>
      <c r="F2910" s="197"/>
      <c r="G2910" s="197" t="s">
        <v>3851</v>
      </c>
      <c r="H2910" s="198">
        <v>30</v>
      </c>
      <c r="I2910" s="199">
        <v>828.6</v>
      </c>
      <c r="J2910" s="220"/>
      <c r="M2910">
        <v>828.6</v>
      </c>
    </row>
    <row r="2911" spans="1:13" ht="0.95" customHeight="1" x14ac:dyDescent="0.2">
      <c r="A2911" s="237"/>
      <c r="B2911" s="185"/>
      <c r="C2911" s="185"/>
      <c r="D2911" s="185"/>
      <c r="E2911" s="185"/>
      <c r="F2911" s="185"/>
      <c r="G2911" s="185"/>
      <c r="H2911" s="185"/>
      <c r="I2911" s="185"/>
      <c r="J2911" s="220"/>
    </row>
    <row r="2912" spans="1:13" ht="18" customHeight="1" x14ac:dyDescent="0.2">
      <c r="A2912" s="236" t="s">
        <v>723</v>
      </c>
      <c r="B2912" s="183" t="s">
        <v>2</v>
      </c>
      <c r="C2912" s="182" t="s">
        <v>3</v>
      </c>
      <c r="D2912" s="182" t="s">
        <v>4</v>
      </c>
      <c r="E2912" s="419" t="s">
        <v>2100</v>
      </c>
      <c r="F2912" s="419"/>
      <c r="G2912" s="184" t="s">
        <v>5</v>
      </c>
      <c r="H2912" s="183" t="s">
        <v>6</v>
      </c>
      <c r="I2912" s="183" t="s">
        <v>7</v>
      </c>
      <c r="J2912" s="218" t="s">
        <v>8</v>
      </c>
      <c r="K2912" s="229">
        <f>J2914+J2915</f>
        <v>21.86</v>
      </c>
      <c r="L2912" s="229">
        <f>J2916+J2917</f>
        <v>4.26</v>
      </c>
      <c r="M2912" t="s">
        <v>7</v>
      </c>
    </row>
    <row r="2913" spans="1:13" ht="26.1" customHeight="1" x14ac:dyDescent="0.2">
      <c r="A2913" s="237" t="s">
        <v>2125</v>
      </c>
      <c r="B2913" s="186" t="s">
        <v>621</v>
      </c>
      <c r="C2913" s="185" t="s">
        <v>26</v>
      </c>
      <c r="D2913" s="185" t="s">
        <v>622</v>
      </c>
      <c r="E2913" s="425" t="s">
        <v>2109</v>
      </c>
      <c r="F2913" s="425"/>
      <c r="G2913" s="187" t="s">
        <v>17</v>
      </c>
      <c r="H2913" s="188">
        <v>1</v>
      </c>
      <c r="I2913" s="189">
        <f>(M2913*$M$13)</f>
        <v>26.1096</v>
      </c>
      <c r="J2913" s="231">
        <f>TRUNC(I2913*H2913,2)</f>
        <v>26.1</v>
      </c>
      <c r="M2913">
        <v>28.38</v>
      </c>
    </row>
    <row r="2914" spans="1:13" ht="24" customHeight="1" x14ac:dyDescent="0.2">
      <c r="A2914" s="241" t="s">
        <v>2395</v>
      </c>
      <c r="B2914" s="201" t="s">
        <v>2582</v>
      </c>
      <c r="C2914" s="200" t="s">
        <v>26</v>
      </c>
      <c r="D2914" s="200" t="s">
        <v>2583</v>
      </c>
      <c r="E2914" s="427" t="s">
        <v>2123</v>
      </c>
      <c r="F2914" s="427"/>
      <c r="G2914" s="202" t="s">
        <v>32</v>
      </c>
      <c r="H2914" s="203">
        <v>0.67200000000000004</v>
      </c>
      <c r="I2914" s="189">
        <f>(M2914*$M$13)</f>
        <v>26.1188</v>
      </c>
      <c r="J2914" s="219">
        <f>TRUNC(I2914*H2914,2)</f>
        <v>17.55</v>
      </c>
      <c r="M2914">
        <v>28.39</v>
      </c>
    </row>
    <row r="2915" spans="1:13" ht="24" customHeight="1" x14ac:dyDescent="0.2">
      <c r="A2915" s="241" t="s">
        <v>2395</v>
      </c>
      <c r="B2915" s="201" t="s">
        <v>2446</v>
      </c>
      <c r="C2915" s="200" t="s">
        <v>26</v>
      </c>
      <c r="D2915" s="200" t="s">
        <v>2447</v>
      </c>
      <c r="E2915" s="427" t="s">
        <v>2123</v>
      </c>
      <c r="F2915" s="427"/>
      <c r="G2915" s="202" t="s">
        <v>32</v>
      </c>
      <c r="H2915" s="203">
        <v>0.247</v>
      </c>
      <c r="I2915" s="189">
        <f>(M2915*$M$13)</f>
        <v>17.461600000000001</v>
      </c>
      <c r="J2915" s="219">
        <f>TRUNC(I2915*H2915,2)</f>
        <v>4.3099999999999996</v>
      </c>
      <c r="M2915">
        <v>18.98</v>
      </c>
    </row>
    <row r="2916" spans="1:13" ht="26.1" customHeight="1" x14ac:dyDescent="0.2">
      <c r="A2916" s="238" t="s">
        <v>2126</v>
      </c>
      <c r="B2916" s="191" t="s">
        <v>2544</v>
      </c>
      <c r="C2916" s="190" t="s">
        <v>26</v>
      </c>
      <c r="D2916" s="190" t="s">
        <v>2545</v>
      </c>
      <c r="E2916" s="426" t="s">
        <v>2119</v>
      </c>
      <c r="F2916" s="426"/>
      <c r="G2916" s="192" t="s">
        <v>331</v>
      </c>
      <c r="H2916" s="193">
        <v>0.1</v>
      </c>
      <c r="I2916" s="189">
        <f>(M2916*$M$13)</f>
        <v>0.90160000000000007</v>
      </c>
      <c r="J2916" s="219">
        <f>TRUNC(I2916*H2916,2)</f>
        <v>0.09</v>
      </c>
      <c r="M2916">
        <v>0.98</v>
      </c>
    </row>
    <row r="2917" spans="1:13" ht="26.1" customHeight="1" x14ac:dyDescent="0.2">
      <c r="A2917" s="238" t="s">
        <v>2126</v>
      </c>
      <c r="B2917" s="191" t="s">
        <v>2586</v>
      </c>
      <c r="C2917" s="190" t="s">
        <v>26</v>
      </c>
      <c r="D2917" s="190" t="s">
        <v>2587</v>
      </c>
      <c r="E2917" s="426" t="s">
        <v>2119</v>
      </c>
      <c r="F2917" s="426"/>
      <c r="G2917" s="192" t="s">
        <v>2413</v>
      </c>
      <c r="H2917" s="193">
        <v>1.5550200000000001</v>
      </c>
      <c r="I2917" s="189">
        <f>(M2917*$M$13)</f>
        <v>2.6863999999999999</v>
      </c>
      <c r="J2917" s="219">
        <f>TRUNC(I2917*H2917,2)</f>
        <v>4.17</v>
      </c>
      <c r="M2917">
        <v>2.92</v>
      </c>
    </row>
    <row r="2918" spans="1:13" x14ac:dyDescent="0.2">
      <c r="A2918" s="239"/>
      <c r="B2918" s="195"/>
      <c r="C2918" s="195"/>
      <c r="D2918" s="195"/>
      <c r="E2918" s="195" t="s">
        <v>3847</v>
      </c>
      <c r="F2918" s="196">
        <v>17.34</v>
      </c>
      <c r="G2918" s="195" t="s">
        <v>3848</v>
      </c>
      <c r="H2918" s="196">
        <v>0</v>
      </c>
      <c r="I2918" s="196">
        <v>17.34</v>
      </c>
      <c r="J2918" s="220"/>
      <c r="M2918">
        <v>17.34</v>
      </c>
    </row>
    <row r="2919" spans="1:13" ht="25.5" x14ac:dyDescent="0.2">
      <c r="A2919" s="239"/>
      <c r="B2919" s="195"/>
      <c r="C2919" s="195"/>
      <c r="D2919" s="195"/>
      <c r="E2919" s="195" t="s">
        <v>3849</v>
      </c>
      <c r="F2919" s="196">
        <v>0</v>
      </c>
      <c r="G2919" s="195"/>
      <c r="H2919" s="195" t="s">
        <v>3850</v>
      </c>
      <c r="I2919" s="196">
        <v>28.38</v>
      </c>
      <c r="J2919" s="220"/>
      <c r="M2919">
        <v>28.38</v>
      </c>
    </row>
    <row r="2920" spans="1:13" ht="30" customHeight="1" x14ac:dyDescent="0.2">
      <c r="A2920" s="240"/>
      <c r="B2920" s="197"/>
      <c r="C2920" s="197"/>
      <c r="D2920" s="197"/>
      <c r="E2920" s="197"/>
      <c r="F2920" s="197"/>
      <c r="G2920" s="197" t="s">
        <v>3851</v>
      </c>
      <c r="H2920" s="198">
        <v>1198.77</v>
      </c>
      <c r="I2920" s="199">
        <v>34021.089999999997</v>
      </c>
      <c r="J2920" s="220"/>
      <c r="M2920">
        <v>34021.089999999997</v>
      </c>
    </row>
    <row r="2921" spans="1:13" ht="0.95" customHeight="1" x14ac:dyDescent="0.2">
      <c r="A2921" s="237"/>
      <c r="B2921" s="185"/>
      <c r="C2921" s="185"/>
      <c r="D2921" s="185"/>
      <c r="E2921" s="185"/>
      <c r="F2921" s="185"/>
      <c r="G2921" s="185"/>
      <c r="H2921" s="185"/>
      <c r="I2921" s="185"/>
      <c r="J2921" s="220"/>
    </row>
    <row r="2922" spans="1:13" ht="24" customHeight="1" x14ac:dyDescent="0.2">
      <c r="A2922" s="242" t="s">
        <v>724</v>
      </c>
      <c r="B2922" s="24"/>
      <c r="C2922" s="24"/>
      <c r="D2922" s="23" t="s">
        <v>171</v>
      </c>
      <c r="E2922" s="24"/>
      <c r="F2922" s="428"/>
      <c r="G2922" s="428"/>
      <c r="H2922" s="24"/>
      <c r="I2922" s="24"/>
      <c r="J2922" s="210"/>
    </row>
    <row r="2923" spans="1:13" ht="18" customHeight="1" x14ac:dyDescent="0.2">
      <c r="A2923" s="236" t="s">
        <v>725</v>
      </c>
      <c r="B2923" s="183" t="s">
        <v>2</v>
      </c>
      <c r="C2923" s="182" t="s">
        <v>3</v>
      </c>
      <c r="D2923" s="182" t="s">
        <v>4</v>
      </c>
      <c r="E2923" s="419" t="s">
        <v>2100</v>
      </c>
      <c r="F2923" s="419"/>
      <c r="G2923" s="184" t="s">
        <v>5</v>
      </c>
      <c r="H2923" s="183" t="s">
        <v>6</v>
      </c>
      <c r="I2923" s="183" t="s">
        <v>7</v>
      </c>
      <c r="J2923" s="218" t="s">
        <v>8</v>
      </c>
      <c r="K2923" s="229">
        <v>0</v>
      </c>
      <c r="L2923" s="229">
        <f>J2925+J2926+J2927</f>
        <v>153.5</v>
      </c>
      <c r="M2923" t="s">
        <v>7</v>
      </c>
    </row>
    <row r="2924" spans="1:13" ht="26.1" customHeight="1" x14ac:dyDescent="0.2">
      <c r="A2924" s="237" t="s">
        <v>2125</v>
      </c>
      <c r="B2924" s="186" t="s">
        <v>648</v>
      </c>
      <c r="C2924" s="185" t="s">
        <v>167</v>
      </c>
      <c r="D2924" s="185" t="s">
        <v>696</v>
      </c>
      <c r="E2924" s="425" t="s">
        <v>2111</v>
      </c>
      <c r="F2924" s="425"/>
      <c r="G2924" s="187" t="s">
        <v>180</v>
      </c>
      <c r="H2924" s="188">
        <v>1</v>
      </c>
      <c r="I2924" s="189">
        <f>(M2924*$M$13)</f>
        <v>153.51120000000003</v>
      </c>
      <c r="J2924" s="231">
        <f>TRUNC(I2924*H2924,2)</f>
        <v>153.51</v>
      </c>
      <c r="M2924">
        <v>166.86</v>
      </c>
    </row>
    <row r="2925" spans="1:13" ht="24" customHeight="1" x14ac:dyDescent="0.2">
      <c r="A2925" s="241" t="s">
        <v>2395</v>
      </c>
      <c r="B2925" s="201" t="s">
        <v>2623</v>
      </c>
      <c r="C2925" s="200" t="s">
        <v>167</v>
      </c>
      <c r="D2925" s="200" t="s">
        <v>2624</v>
      </c>
      <c r="E2925" s="427" t="s">
        <v>2111</v>
      </c>
      <c r="F2925" s="427"/>
      <c r="G2925" s="202" t="s">
        <v>180</v>
      </c>
      <c r="H2925" s="203">
        <v>1</v>
      </c>
      <c r="I2925" s="189">
        <f>(M2925*$M$13)</f>
        <v>24.444400000000002</v>
      </c>
      <c r="J2925" s="219">
        <f>TRUNC(I2925*H2925,2)</f>
        <v>24.44</v>
      </c>
      <c r="M2925">
        <v>26.57</v>
      </c>
    </row>
    <row r="2926" spans="1:13" ht="26.1" customHeight="1" x14ac:dyDescent="0.2">
      <c r="A2926" s="241" t="s">
        <v>2395</v>
      </c>
      <c r="B2926" s="201" t="s">
        <v>2625</v>
      </c>
      <c r="C2926" s="200" t="s">
        <v>15</v>
      </c>
      <c r="D2926" s="200" t="s">
        <v>2626</v>
      </c>
      <c r="E2926" s="427">
        <v>22</v>
      </c>
      <c r="F2926" s="427"/>
      <c r="G2926" s="202" t="s">
        <v>17</v>
      </c>
      <c r="H2926" s="203">
        <v>1</v>
      </c>
      <c r="I2926" s="189">
        <f>(M2926*$M$13)</f>
        <v>102.4144</v>
      </c>
      <c r="J2926" s="219">
        <f>TRUNC(I2926*H2926,2)</f>
        <v>102.41</v>
      </c>
      <c r="M2926">
        <v>111.32</v>
      </c>
    </row>
    <row r="2927" spans="1:13" ht="26.1" customHeight="1" x14ac:dyDescent="0.2">
      <c r="A2927" s="241" t="s">
        <v>2395</v>
      </c>
      <c r="B2927" s="201" t="s">
        <v>645</v>
      </c>
      <c r="C2927" s="200" t="s">
        <v>167</v>
      </c>
      <c r="D2927" s="200" t="s">
        <v>646</v>
      </c>
      <c r="E2927" s="427" t="s">
        <v>2106</v>
      </c>
      <c r="F2927" s="427"/>
      <c r="G2927" s="202" t="s">
        <v>180</v>
      </c>
      <c r="H2927" s="203">
        <v>1</v>
      </c>
      <c r="I2927" s="189">
        <f>(M2927*$M$13)</f>
        <v>26.6524</v>
      </c>
      <c r="J2927" s="219">
        <f>TRUNC(I2927*H2927,2)</f>
        <v>26.65</v>
      </c>
      <c r="M2927">
        <v>28.97</v>
      </c>
    </row>
    <row r="2928" spans="1:13" x14ac:dyDescent="0.2">
      <c r="A2928" s="239"/>
      <c r="B2928" s="195"/>
      <c r="C2928" s="195"/>
      <c r="D2928" s="195"/>
      <c r="E2928" s="195" t="s">
        <v>3847</v>
      </c>
      <c r="F2928" s="196">
        <v>36.090000000000003</v>
      </c>
      <c r="G2928" s="195" t="s">
        <v>3848</v>
      </c>
      <c r="H2928" s="196">
        <v>0</v>
      </c>
      <c r="I2928" s="196">
        <v>36.090000000000003</v>
      </c>
      <c r="J2928" s="220"/>
      <c r="M2928">
        <v>36.090000000000003</v>
      </c>
    </row>
    <row r="2929" spans="1:13" ht="25.5" x14ac:dyDescent="0.2">
      <c r="A2929" s="239"/>
      <c r="B2929" s="195"/>
      <c r="C2929" s="195"/>
      <c r="D2929" s="195"/>
      <c r="E2929" s="195" t="s">
        <v>3849</v>
      </c>
      <c r="F2929" s="196">
        <v>0</v>
      </c>
      <c r="G2929" s="195"/>
      <c r="H2929" s="195" t="s">
        <v>3850</v>
      </c>
      <c r="I2929" s="196">
        <v>166.86</v>
      </c>
      <c r="J2929" s="220"/>
      <c r="M2929">
        <v>166.86</v>
      </c>
    </row>
    <row r="2930" spans="1:13" ht="30" customHeight="1" x14ac:dyDescent="0.2">
      <c r="A2930" s="240"/>
      <c r="B2930" s="197"/>
      <c r="C2930" s="197"/>
      <c r="D2930" s="197"/>
      <c r="E2930" s="197"/>
      <c r="F2930" s="197"/>
      <c r="G2930" s="197" t="s">
        <v>3851</v>
      </c>
      <c r="H2930" s="198">
        <v>110.06</v>
      </c>
      <c r="I2930" s="199">
        <v>18364.61</v>
      </c>
      <c r="J2930" s="220"/>
      <c r="M2930">
        <v>18364.61</v>
      </c>
    </row>
    <row r="2931" spans="1:13" ht="0.95" customHeight="1" x14ac:dyDescent="0.2">
      <c r="A2931" s="237"/>
      <c r="B2931" s="185"/>
      <c r="C2931" s="185"/>
      <c r="D2931" s="185"/>
      <c r="E2931" s="185"/>
      <c r="F2931" s="185"/>
      <c r="G2931" s="185"/>
      <c r="H2931" s="185"/>
      <c r="I2931" s="185"/>
      <c r="J2931" s="220"/>
    </row>
    <row r="2932" spans="1:13" ht="18" customHeight="1" x14ac:dyDescent="0.2">
      <c r="A2932" s="236" t="s">
        <v>726</v>
      </c>
      <c r="B2932" s="183" t="s">
        <v>2</v>
      </c>
      <c r="C2932" s="182" t="s">
        <v>3</v>
      </c>
      <c r="D2932" s="182" t="s">
        <v>4</v>
      </c>
      <c r="E2932" s="419" t="s">
        <v>2100</v>
      </c>
      <c r="F2932" s="419"/>
      <c r="G2932" s="184" t="s">
        <v>5</v>
      </c>
      <c r="H2932" s="183" t="s">
        <v>6</v>
      </c>
      <c r="I2932" s="183" t="s">
        <v>7</v>
      </c>
      <c r="J2932" s="218" t="s">
        <v>8</v>
      </c>
      <c r="K2932" s="229">
        <v>0</v>
      </c>
      <c r="L2932" s="229">
        <f>J2934</f>
        <v>26.65</v>
      </c>
      <c r="M2932" t="s">
        <v>7</v>
      </c>
    </row>
    <row r="2933" spans="1:13" ht="26.1" customHeight="1" x14ac:dyDescent="0.2">
      <c r="A2933" s="237" t="s">
        <v>2125</v>
      </c>
      <c r="B2933" s="186" t="s">
        <v>645</v>
      </c>
      <c r="C2933" s="185" t="s">
        <v>167</v>
      </c>
      <c r="D2933" s="185" t="s">
        <v>727</v>
      </c>
      <c r="E2933" s="425" t="s">
        <v>2106</v>
      </c>
      <c r="F2933" s="425"/>
      <c r="G2933" s="187" t="s">
        <v>180</v>
      </c>
      <c r="H2933" s="188">
        <v>1</v>
      </c>
      <c r="I2933" s="189">
        <f>(M2933*$M$13)</f>
        <v>26.6524</v>
      </c>
      <c r="J2933" s="231">
        <f>TRUNC(I2933*H2933,2)</f>
        <v>26.65</v>
      </c>
      <c r="M2933">
        <v>28.97</v>
      </c>
    </row>
    <row r="2934" spans="1:13" ht="26.1" customHeight="1" x14ac:dyDescent="0.2">
      <c r="A2934" s="241" t="s">
        <v>2395</v>
      </c>
      <c r="B2934" s="201" t="s">
        <v>2620</v>
      </c>
      <c r="C2934" s="200" t="s">
        <v>627</v>
      </c>
      <c r="D2934" s="200" t="s">
        <v>2621</v>
      </c>
      <c r="E2934" s="427" t="s">
        <v>2622</v>
      </c>
      <c r="F2934" s="427"/>
      <c r="G2934" s="202" t="s">
        <v>17</v>
      </c>
      <c r="H2934" s="203">
        <v>1</v>
      </c>
      <c r="I2934" s="189">
        <f>(M2934*$M$13)</f>
        <v>26.6524</v>
      </c>
      <c r="J2934" s="219">
        <f>TRUNC(I2934*H2934,2)</f>
        <v>26.65</v>
      </c>
      <c r="M2934">
        <v>28.97</v>
      </c>
    </row>
    <row r="2935" spans="1:13" x14ac:dyDescent="0.2">
      <c r="A2935" s="239"/>
      <c r="B2935" s="195"/>
      <c r="C2935" s="195"/>
      <c r="D2935" s="195"/>
      <c r="E2935" s="195" t="s">
        <v>3847</v>
      </c>
      <c r="F2935" s="196">
        <v>0.38</v>
      </c>
      <c r="G2935" s="195" t="s">
        <v>3848</v>
      </c>
      <c r="H2935" s="196">
        <v>0</v>
      </c>
      <c r="I2935" s="196">
        <v>0.38</v>
      </c>
      <c r="J2935" s="220"/>
      <c r="M2935">
        <v>0.38</v>
      </c>
    </row>
    <row r="2936" spans="1:13" ht="25.5" x14ac:dyDescent="0.2">
      <c r="A2936" s="239"/>
      <c r="B2936" s="195"/>
      <c r="C2936" s="195"/>
      <c r="D2936" s="195"/>
      <c r="E2936" s="195" t="s">
        <v>3849</v>
      </c>
      <c r="F2936" s="196">
        <v>0</v>
      </c>
      <c r="G2936" s="195"/>
      <c r="H2936" s="195" t="s">
        <v>3850</v>
      </c>
      <c r="I2936" s="196">
        <v>28.97</v>
      </c>
      <c r="J2936" s="220"/>
      <c r="M2936">
        <v>28.97</v>
      </c>
    </row>
    <row r="2937" spans="1:13" ht="30" customHeight="1" x14ac:dyDescent="0.2">
      <c r="A2937" s="240"/>
      <c r="B2937" s="197"/>
      <c r="C2937" s="197"/>
      <c r="D2937" s="197"/>
      <c r="E2937" s="197"/>
      <c r="F2937" s="197"/>
      <c r="G2937" s="197" t="s">
        <v>3851</v>
      </c>
      <c r="H2937" s="198">
        <v>1100.6300000000001</v>
      </c>
      <c r="I2937" s="199">
        <v>31885.25</v>
      </c>
      <c r="J2937" s="220"/>
      <c r="M2937">
        <v>31885.25</v>
      </c>
    </row>
    <row r="2938" spans="1:13" ht="0.95" customHeight="1" x14ac:dyDescent="0.2">
      <c r="A2938" s="237"/>
      <c r="B2938" s="185"/>
      <c r="C2938" s="185"/>
      <c r="D2938" s="185"/>
      <c r="E2938" s="185"/>
      <c r="F2938" s="185"/>
      <c r="G2938" s="185"/>
      <c r="H2938" s="185"/>
      <c r="I2938" s="185"/>
      <c r="J2938" s="220"/>
    </row>
    <row r="2939" spans="1:13" ht="24" customHeight="1" x14ac:dyDescent="0.2">
      <c r="A2939" s="242" t="s">
        <v>728</v>
      </c>
      <c r="B2939" s="24"/>
      <c r="C2939" s="24"/>
      <c r="D2939" s="23" t="s">
        <v>176</v>
      </c>
      <c r="E2939" s="24"/>
      <c r="F2939" s="428"/>
      <c r="G2939" s="428"/>
      <c r="H2939" s="24"/>
      <c r="I2939" s="24"/>
      <c r="J2939" s="210"/>
    </row>
    <row r="2940" spans="1:13" ht="24" customHeight="1" x14ac:dyDescent="0.2">
      <c r="A2940" s="243" t="s">
        <v>729</v>
      </c>
      <c r="B2940" s="28"/>
      <c r="C2940" s="28"/>
      <c r="D2940" s="27" t="s">
        <v>653</v>
      </c>
      <c r="E2940" s="28"/>
      <c r="F2940" s="429"/>
      <c r="G2940" s="429"/>
      <c r="H2940" s="28"/>
      <c r="I2940" s="28"/>
      <c r="J2940" s="211"/>
    </row>
    <row r="2941" spans="1:13" ht="18" customHeight="1" x14ac:dyDescent="0.2">
      <c r="A2941" s="236" t="s">
        <v>730</v>
      </c>
      <c r="B2941" s="183" t="s">
        <v>2</v>
      </c>
      <c r="C2941" s="182" t="s">
        <v>3</v>
      </c>
      <c r="D2941" s="182" t="s">
        <v>4</v>
      </c>
      <c r="E2941" s="419" t="s">
        <v>2100</v>
      </c>
      <c r="F2941" s="419"/>
      <c r="G2941" s="184" t="s">
        <v>5</v>
      </c>
      <c r="H2941" s="183" t="s">
        <v>6</v>
      </c>
      <c r="I2941" s="183" t="s">
        <v>7</v>
      </c>
      <c r="J2941" s="218" t="s">
        <v>8</v>
      </c>
      <c r="K2941" s="229">
        <v>0</v>
      </c>
      <c r="L2941" s="229">
        <f>J2943</f>
        <v>8.67</v>
      </c>
      <c r="M2941" t="s">
        <v>7</v>
      </c>
    </row>
    <row r="2942" spans="1:13" ht="39" customHeight="1" x14ac:dyDescent="0.2">
      <c r="A2942" s="237" t="s">
        <v>2125</v>
      </c>
      <c r="B2942" s="186" t="s">
        <v>654</v>
      </c>
      <c r="C2942" s="185" t="s">
        <v>167</v>
      </c>
      <c r="D2942" s="185" t="s">
        <v>731</v>
      </c>
      <c r="E2942" s="425" t="s">
        <v>2106</v>
      </c>
      <c r="F2942" s="425"/>
      <c r="G2942" s="187" t="s">
        <v>180</v>
      </c>
      <c r="H2942" s="188">
        <v>1</v>
      </c>
      <c r="I2942" s="189">
        <f>(M2942*$M$13)</f>
        <v>8.6755999999999993</v>
      </c>
      <c r="J2942" s="231">
        <f>TRUNC(I2942*H2942,2)</f>
        <v>8.67</v>
      </c>
      <c r="M2942">
        <v>9.43</v>
      </c>
    </row>
    <row r="2943" spans="1:13" ht="39" customHeight="1" x14ac:dyDescent="0.2">
      <c r="A2943" s="241" t="s">
        <v>2395</v>
      </c>
      <c r="B2943" s="201" t="s">
        <v>2629</v>
      </c>
      <c r="C2943" s="200" t="s">
        <v>569</v>
      </c>
      <c r="D2943" s="200" t="s">
        <v>731</v>
      </c>
      <c r="E2943" s="427" t="s">
        <v>2630</v>
      </c>
      <c r="F2943" s="427"/>
      <c r="G2943" s="202" t="s">
        <v>17</v>
      </c>
      <c r="H2943" s="203">
        <v>1</v>
      </c>
      <c r="I2943" s="189">
        <f>(M2943*$M$13)</f>
        <v>8.6755999999999993</v>
      </c>
      <c r="J2943" s="219">
        <f>TRUNC(I2943*H2943,2)</f>
        <v>8.67</v>
      </c>
      <c r="M2943">
        <v>9.43</v>
      </c>
    </row>
    <row r="2944" spans="1:13" x14ac:dyDescent="0.2">
      <c r="A2944" s="239"/>
      <c r="B2944" s="195"/>
      <c r="C2944" s="195"/>
      <c r="D2944" s="195"/>
      <c r="E2944" s="195" t="s">
        <v>3847</v>
      </c>
      <c r="F2944" s="196">
        <v>1.48</v>
      </c>
      <c r="G2944" s="195" t="s">
        <v>3848</v>
      </c>
      <c r="H2944" s="196">
        <v>0</v>
      </c>
      <c r="I2944" s="196">
        <v>1.48</v>
      </c>
      <c r="J2944" s="220"/>
      <c r="M2944">
        <v>1.48</v>
      </c>
    </row>
    <row r="2945" spans="1:13" ht="25.5" x14ac:dyDescent="0.2">
      <c r="A2945" s="239"/>
      <c r="B2945" s="195"/>
      <c r="C2945" s="195"/>
      <c r="D2945" s="195"/>
      <c r="E2945" s="195" t="s">
        <v>3849</v>
      </c>
      <c r="F2945" s="196">
        <v>0</v>
      </c>
      <c r="G2945" s="195"/>
      <c r="H2945" s="195" t="s">
        <v>3850</v>
      </c>
      <c r="I2945" s="196">
        <v>9.43</v>
      </c>
      <c r="J2945" s="220"/>
      <c r="M2945">
        <v>9.43</v>
      </c>
    </row>
    <row r="2946" spans="1:13" ht="30" customHeight="1" x14ac:dyDescent="0.2">
      <c r="A2946" s="240"/>
      <c r="B2946" s="197"/>
      <c r="C2946" s="197"/>
      <c r="D2946" s="197"/>
      <c r="E2946" s="197"/>
      <c r="F2946" s="197"/>
      <c r="G2946" s="197" t="s">
        <v>3851</v>
      </c>
      <c r="H2946" s="198">
        <v>32.549999999999997</v>
      </c>
      <c r="I2946" s="199">
        <v>306.94</v>
      </c>
      <c r="J2946" s="220"/>
      <c r="M2946">
        <v>306.94</v>
      </c>
    </row>
    <row r="2947" spans="1:13" ht="0.95" customHeight="1" x14ac:dyDescent="0.2">
      <c r="A2947" s="237"/>
      <c r="B2947" s="185"/>
      <c r="C2947" s="185"/>
      <c r="D2947" s="185"/>
      <c r="E2947" s="185"/>
      <c r="F2947" s="185"/>
      <c r="G2947" s="185"/>
      <c r="H2947" s="185"/>
      <c r="I2947" s="185"/>
      <c r="J2947" s="220"/>
    </row>
    <row r="2948" spans="1:13" ht="18" customHeight="1" x14ac:dyDescent="0.2">
      <c r="A2948" s="236" t="s">
        <v>734</v>
      </c>
      <c r="B2948" s="183" t="s">
        <v>2</v>
      </c>
      <c r="C2948" s="182" t="s">
        <v>3</v>
      </c>
      <c r="D2948" s="182" t="s">
        <v>4</v>
      </c>
      <c r="E2948" s="419" t="s">
        <v>2100</v>
      </c>
      <c r="F2948" s="419"/>
      <c r="G2948" s="184" t="s">
        <v>5</v>
      </c>
      <c r="H2948" s="183" t="s">
        <v>6</v>
      </c>
      <c r="I2948" s="183" t="s">
        <v>7</v>
      </c>
      <c r="J2948" s="218" t="s">
        <v>8</v>
      </c>
      <c r="K2948" s="229">
        <f>J2950+J2951</f>
        <v>7.42</v>
      </c>
      <c r="L2948" s="229">
        <v>0</v>
      </c>
      <c r="M2948" t="s">
        <v>7</v>
      </c>
    </row>
    <row r="2949" spans="1:13" ht="26.1" customHeight="1" x14ac:dyDescent="0.2">
      <c r="A2949" s="237" t="s">
        <v>2125</v>
      </c>
      <c r="B2949" s="186" t="s">
        <v>568</v>
      </c>
      <c r="C2949" s="185" t="s">
        <v>569</v>
      </c>
      <c r="D2949" s="185" t="s">
        <v>570</v>
      </c>
      <c r="E2949" s="425" t="s">
        <v>2108</v>
      </c>
      <c r="F2949" s="425"/>
      <c r="G2949" s="187" t="s">
        <v>17</v>
      </c>
      <c r="H2949" s="188">
        <v>1</v>
      </c>
      <c r="I2949" s="189">
        <f>(M2949*$M$13)</f>
        <v>7.4152000000000005</v>
      </c>
      <c r="J2949" s="231">
        <f>TRUNC(I2949*H2949,2)</f>
        <v>7.41</v>
      </c>
      <c r="M2949">
        <v>8.06</v>
      </c>
    </row>
    <row r="2950" spans="1:13" ht="24" customHeight="1" x14ac:dyDescent="0.2">
      <c r="A2950" s="241" t="s">
        <v>2395</v>
      </c>
      <c r="B2950" s="201" t="s">
        <v>2533</v>
      </c>
      <c r="C2950" s="200" t="s">
        <v>569</v>
      </c>
      <c r="D2950" s="200" t="s">
        <v>2534</v>
      </c>
      <c r="E2950" s="427" t="s">
        <v>2535</v>
      </c>
      <c r="F2950" s="427"/>
      <c r="G2950" s="202" t="s">
        <v>39</v>
      </c>
      <c r="H2950" s="203">
        <v>0.5</v>
      </c>
      <c r="I2950" s="189">
        <f>(M2950*$M$13)</f>
        <v>3.3028</v>
      </c>
      <c r="J2950" s="219">
        <f>TRUNC(I2950*H2950,2)</f>
        <v>1.65</v>
      </c>
      <c r="M2950">
        <v>3.59</v>
      </c>
    </row>
    <row r="2951" spans="1:13" ht="24" customHeight="1" x14ac:dyDescent="0.2">
      <c r="A2951" s="238" t="s">
        <v>2126</v>
      </c>
      <c r="B2951" s="191" t="s">
        <v>2536</v>
      </c>
      <c r="C2951" s="190" t="s">
        <v>569</v>
      </c>
      <c r="D2951" s="190" t="s">
        <v>2537</v>
      </c>
      <c r="E2951" s="426">
        <v>0</v>
      </c>
      <c r="F2951" s="426"/>
      <c r="G2951" s="192" t="s">
        <v>39</v>
      </c>
      <c r="H2951" s="193">
        <v>0.5</v>
      </c>
      <c r="I2951" s="189">
        <f>(M2951*$M$13)</f>
        <v>11.542596000000001</v>
      </c>
      <c r="J2951" s="219">
        <f>TRUNC(I2951*H2951,2)</f>
        <v>5.77</v>
      </c>
      <c r="M2951">
        <v>12.5463</v>
      </c>
    </row>
    <row r="2952" spans="1:13" x14ac:dyDescent="0.2">
      <c r="A2952" s="239"/>
      <c r="B2952" s="195"/>
      <c r="C2952" s="195"/>
      <c r="D2952" s="195"/>
      <c r="E2952" s="195" t="s">
        <v>3847</v>
      </c>
      <c r="F2952" s="196">
        <v>0</v>
      </c>
      <c r="G2952" s="195" t="s">
        <v>3848</v>
      </c>
      <c r="H2952" s="196">
        <v>0</v>
      </c>
      <c r="I2952" s="196">
        <v>0</v>
      </c>
      <c r="J2952" s="220"/>
      <c r="M2952">
        <v>0</v>
      </c>
    </row>
    <row r="2953" spans="1:13" ht="25.5" x14ac:dyDescent="0.2">
      <c r="A2953" s="239"/>
      <c r="B2953" s="195"/>
      <c r="C2953" s="195"/>
      <c r="D2953" s="195"/>
      <c r="E2953" s="195" t="s">
        <v>3849</v>
      </c>
      <c r="F2953" s="196">
        <v>0</v>
      </c>
      <c r="G2953" s="195"/>
      <c r="H2953" s="195" t="s">
        <v>3850</v>
      </c>
      <c r="I2953" s="196">
        <v>8.06</v>
      </c>
      <c r="J2953" s="220"/>
      <c r="M2953">
        <v>8.06</v>
      </c>
    </row>
    <row r="2954" spans="1:13" ht="30" customHeight="1" x14ac:dyDescent="0.2">
      <c r="A2954" s="240"/>
      <c r="B2954" s="197"/>
      <c r="C2954" s="197"/>
      <c r="D2954" s="197"/>
      <c r="E2954" s="197"/>
      <c r="F2954" s="197"/>
      <c r="G2954" s="197" t="s">
        <v>3851</v>
      </c>
      <c r="H2954" s="198">
        <v>40.22</v>
      </c>
      <c r="I2954" s="199">
        <v>324.17</v>
      </c>
      <c r="J2954" s="220"/>
      <c r="M2954">
        <v>324.17</v>
      </c>
    </row>
    <row r="2955" spans="1:13" ht="0.95" customHeight="1" x14ac:dyDescent="0.2">
      <c r="A2955" s="237"/>
      <c r="B2955" s="185"/>
      <c r="C2955" s="185"/>
      <c r="D2955" s="185"/>
      <c r="E2955" s="185"/>
      <c r="F2955" s="185"/>
      <c r="G2955" s="185"/>
      <c r="H2955" s="185"/>
      <c r="I2955" s="185"/>
      <c r="J2955" s="220"/>
    </row>
    <row r="2956" spans="1:13" ht="18" customHeight="1" x14ac:dyDescent="0.2">
      <c r="A2956" s="236" t="s">
        <v>732</v>
      </c>
      <c r="B2956" s="183" t="s">
        <v>2</v>
      </c>
      <c r="C2956" s="182" t="s">
        <v>3</v>
      </c>
      <c r="D2956" s="182" t="s">
        <v>4</v>
      </c>
      <c r="E2956" s="419" t="s">
        <v>2100</v>
      </c>
      <c r="F2956" s="419"/>
      <c r="G2956" s="184" t="s">
        <v>5</v>
      </c>
      <c r="H2956" s="183" t="s">
        <v>6</v>
      </c>
      <c r="I2956" s="183" t="s">
        <v>7</v>
      </c>
      <c r="J2956" s="218" t="s">
        <v>8</v>
      </c>
      <c r="K2956" s="229">
        <f>J2958</f>
        <v>23.57</v>
      </c>
      <c r="L2956" s="229">
        <f>J2959+J2960+J2961+J2962</f>
        <v>70.180000000000007</v>
      </c>
      <c r="M2956" t="s">
        <v>7</v>
      </c>
    </row>
    <row r="2957" spans="1:13" ht="24" customHeight="1" x14ac:dyDescent="0.2">
      <c r="A2957" s="237" t="s">
        <v>2125</v>
      </c>
      <c r="B2957" s="186" t="s">
        <v>3807</v>
      </c>
      <c r="C2957" s="185" t="s">
        <v>167</v>
      </c>
      <c r="D2957" s="185" t="s">
        <v>3808</v>
      </c>
      <c r="E2957" s="425" t="s">
        <v>2101</v>
      </c>
      <c r="F2957" s="425"/>
      <c r="G2957" s="187" t="s">
        <v>331</v>
      </c>
      <c r="H2957" s="188">
        <v>1</v>
      </c>
      <c r="I2957" s="189">
        <f t="shared" ref="I2957:I2962" si="106">(M2957*$M$13)</f>
        <v>93.766400000000004</v>
      </c>
      <c r="J2957" s="231">
        <f t="shared" ref="J2957:J2962" si="107">TRUNC(I2957*H2957,2)</f>
        <v>93.76</v>
      </c>
      <c r="M2957">
        <v>101.92</v>
      </c>
    </row>
    <row r="2958" spans="1:13" ht="26.1" customHeight="1" x14ac:dyDescent="0.2">
      <c r="A2958" s="241" t="s">
        <v>2395</v>
      </c>
      <c r="B2958" s="201" t="s">
        <v>2590</v>
      </c>
      <c r="C2958" s="200" t="s">
        <v>26</v>
      </c>
      <c r="D2958" s="200" t="s">
        <v>2591</v>
      </c>
      <c r="E2958" s="427" t="s">
        <v>2123</v>
      </c>
      <c r="F2958" s="427"/>
      <c r="G2958" s="202" t="s">
        <v>32</v>
      </c>
      <c r="H2958" s="203">
        <v>1</v>
      </c>
      <c r="I2958" s="189">
        <f t="shared" si="106"/>
        <v>23.570400000000003</v>
      </c>
      <c r="J2958" s="219">
        <f t="shared" si="107"/>
        <v>23.57</v>
      </c>
      <c r="M2958">
        <v>25.62</v>
      </c>
    </row>
    <row r="2959" spans="1:13" ht="24" customHeight="1" x14ac:dyDescent="0.2">
      <c r="A2959" s="241" t="s">
        <v>2395</v>
      </c>
      <c r="B2959" s="201" t="s">
        <v>3862</v>
      </c>
      <c r="C2959" s="200" t="s">
        <v>569</v>
      </c>
      <c r="D2959" s="200" t="s">
        <v>3863</v>
      </c>
      <c r="E2959" s="427" t="s">
        <v>2108</v>
      </c>
      <c r="F2959" s="427"/>
      <c r="G2959" s="202" t="s">
        <v>54</v>
      </c>
      <c r="H2959" s="203">
        <v>1</v>
      </c>
      <c r="I2959" s="189">
        <f t="shared" si="106"/>
        <v>3.7904000000000004</v>
      </c>
      <c r="J2959" s="219">
        <f t="shared" si="107"/>
        <v>3.79</v>
      </c>
      <c r="M2959">
        <v>4.12</v>
      </c>
    </row>
    <row r="2960" spans="1:13" ht="24" customHeight="1" x14ac:dyDescent="0.2">
      <c r="A2960" s="241" t="s">
        <v>2395</v>
      </c>
      <c r="B2960" s="201" t="s">
        <v>1249</v>
      </c>
      <c r="C2960" s="200" t="s">
        <v>15</v>
      </c>
      <c r="D2960" s="200" t="s">
        <v>2639</v>
      </c>
      <c r="E2960" s="427">
        <v>26</v>
      </c>
      <c r="F2960" s="427"/>
      <c r="G2960" s="202" t="s">
        <v>17</v>
      </c>
      <c r="H2960" s="203">
        <v>1</v>
      </c>
      <c r="I2960" s="189">
        <f t="shared" si="106"/>
        <v>14.407200000000001</v>
      </c>
      <c r="J2960" s="219">
        <f t="shared" si="107"/>
        <v>14.4</v>
      </c>
      <c r="M2960">
        <v>15.66</v>
      </c>
    </row>
    <row r="2961" spans="1:13" ht="51.95" customHeight="1" x14ac:dyDescent="0.2">
      <c r="A2961" s="241" t="s">
        <v>2395</v>
      </c>
      <c r="B2961" s="201" t="s">
        <v>2635</v>
      </c>
      <c r="C2961" s="200" t="s">
        <v>15</v>
      </c>
      <c r="D2961" s="200" t="s">
        <v>2636</v>
      </c>
      <c r="E2961" s="427">
        <v>6</v>
      </c>
      <c r="F2961" s="427"/>
      <c r="G2961" s="202" t="s">
        <v>17</v>
      </c>
      <c r="H2961" s="203">
        <v>1</v>
      </c>
      <c r="I2961" s="189">
        <f t="shared" si="106"/>
        <v>7.1024000000000003</v>
      </c>
      <c r="J2961" s="219">
        <f t="shared" si="107"/>
        <v>7.1</v>
      </c>
      <c r="M2961">
        <v>7.72</v>
      </c>
    </row>
    <row r="2962" spans="1:13" ht="51.95" customHeight="1" x14ac:dyDescent="0.2">
      <c r="A2962" s="241" t="s">
        <v>2395</v>
      </c>
      <c r="B2962" s="201" t="s">
        <v>2637</v>
      </c>
      <c r="C2962" s="200" t="s">
        <v>26</v>
      </c>
      <c r="D2962" s="200" t="s">
        <v>2638</v>
      </c>
      <c r="E2962" s="427" t="s">
        <v>2109</v>
      </c>
      <c r="F2962" s="427"/>
      <c r="G2962" s="202" t="s">
        <v>17</v>
      </c>
      <c r="H2962" s="203">
        <v>1</v>
      </c>
      <c r="I2962" s="189">
        <f t="shared" si="106"/>
        <v>44.896000000000001</v>
      </c>
      <c r="J2962" s="219">
        <f t="shared" si="107"/>
        <v>44.89</v>
      </c>
      <c r="M2962">
        <v>48.8</v>
      </c>
    </row>
    <row r="2963" spans="1:13" x14ac:dyDescent="0.2">
      <c r="A2963" s="239"/>
      <c r="B2963" s="195"/>
      <c r="C2963" s="195"/>
      <c r="D2963" s="195"/>
      <c r="E2963" s="195" t="s">
        <v>3847</v>
      </c>
      <c r="F2963" s="196">
        <v>66.67</v>
      </c>
      <c r="G2963" s="195" t="s">
        <v>3848</v>
      </c>
      <c r="H2963" s="196">
        <v>0</v>
      </c>
      <c r="I2963" s="196">
        <v>66.67</v>
      </c>
      <c r="J2963" s="220"/>
      <c r="M2963">
        <v>66.67</v>
      </c>
    </row>
    <row r="2964" spans="1:13" ht="25.5" x14ac:dyDescent="0.2">
      <c r="A2964" s="239"/>
      <c r="B2964" s="195"/>
      <c r="C2964" s="195"/>
      <c r="D2964" s="195"/>
      <c r="E2964" s="195" t="s">
        <v>3849</v>
      </c>
      <c r="F2964" s="196">
        <v>0</v>
      </c>
      <c r="G2964" s="195"/>
      <c r="H2964" s="195" t="s">
        <v>3850</v>
      </c>
      <c r="I2964" s="196">
        <v>101.92</v>
      </c>
      <c r="J2964" s="220"/>
      <c r="M2964">
        <v>101.92</v>
      </c>
    </row>
    <row r="2965" spans="1:13" ht="30" customHeight="1" x14ac:dyDescent="0.2">
      <c r="A2965" s="240"/>
      <c r="B2965" s="197"/>
      <c r="C2965" s="197"/>
      <c r="D2965" s="197"/>
      <c r="E2965" s="197"/>
      <c r="F2965" s="197"/>
      <c r="G2965" s="197" t="s">
        <v>3851</v>
      </c>
      <c r="H2965" s="198">
        <v>64</v>
      </c>
      <c r="I2965" s="199">
        <v>6522.88</v>
      </c>
      <c r="J2965" s="220"/>
      <c r="M2965">
        <v>6522.88</v>
      </c>
    </row>
    <row r="2966" spans="1:13" ht="0.95" customHeight="1" x14ac:dyDescent="0.2">
      <c r="A2966" s="237"/>
      <c r="B2966" s="185"/>
      <c r="C2966" s="185"/>
      <c r="D2966" s="185"/>
      <c r="E2966" s="185"/>
      <c r="F2966" s="185"/>
      <c r="G2966" s="185"/>
      <c r="H2966" s="185"/>
      <c r="I2966" s="185"/>
      <c r="J2966" s="220"/>
    </row>
    <row r="2967" spans="1:13" ht="18" customHeight="1" x14ac:dyDescent="0.2">
      <c r="A2967" s="236" t="s">
        <v>733</v>
      </c>
      <c r="B2967" s="183" t="s">
        <v>2</v>
      </c>
      <c r="C2967" s="182" t="s">
        <v>3</v>
      </c>
      <c r="D2967" s="182" t="s">
        <v>4</v>
      </c>
      <c r="E2967" s="419" t="s">
        <v>2100</v>
      </c>
      <c r="F2967" s="419"/>
      <c r="G2967" s="184" t="s">
        <v>5</v>
      </c>
      <c r="H2967" s="183" t="s">
        <v>6</v>
      </c>
      <c r="I2967" s="183" t="s">
        <v>7</v>
      </c>
      <c r="J2967" s="218" t="s">
        <v>8</v>
      </c>
      <c r="K2967" s="229">
        <f>J2973+J2974</f>
        <v>48.57</v>
      </c>
      <c r="L2967" s="229">
        <f>J2969+J2970+J2971+J2972+J2975+J2976</f>
        <v>90.51</v>
      </c>
      <c r="M2967" t="s">
        <v>7</v>
      </c>
    </row>
    <row r="2968" spans="1:13" ht="26.1" customHeight="1" x14ac:dyDescent="0.2">
      <c r="A2968" s="237" t="s">
        <v>2125</v>
      </c>
      <c r="B2968" s="186" t="s">
        <v>3805</v>
      </c>
      <c r="C2968" s="185" t="s">
        <v>167</v>
      </c>
      <c r="D2968" s="185" t="s">
        <v>3806</v>
      </c>
      <c r="E2968" s="425" t="s">
        <v>2101</v>
      </c>
      <c r="F2968" s="425"/>
      <c r="G2968" s="187" t="s">
        <v>180</v>
      </c>
      <c r="H2968" s="188">
        <v>1</v>
      </c>
      <c r="I2968" s="189">
        <f t="shared" ref="I2968:I2976" si="108">(M2968*$M$13)</f>
        <v>139.11320000000001</v>
      </c>
      <c r="J2968" s="231">
        <f t="shared" ref="J2968:J2976" si="109">TRUNC(I2968*H2968,2)</f>
        <v>139.11000000000001</v>
      </c>
      <c r="M2968">
        <v>151.21</v>
      </c>
    </row>
    <row r="2969" spans="1:13" ht="26.1" customHeight="1" x14ac:dyDescent="0.2">
      <c r="A2969" s="241" t="s">
        <v>2395</v>
      </c>
      <c r="B2969" s="201" t="s">
        <v>2631</v>
      </c>
      <c r="C2969" s="200" t="s">
        <v>26</v>
      </c>
      <c r="D2969" s="200" t="s">
        <v>2632</v>
      </c>
      <c r="E2969" s="427" t="s">
        <v>2101</v>
      </c>
      <c r="F2969" s="427"/>
      <c r="G2969" s="202" t="s">
        <v>17</v>
      </c>
      <c r="H2969" s="203">
        <v>1</v>
      </c>
      <c r="I2969" s="189">
        <f t="shared" si="108"/>
        <v>19.0716</v>
      </c>
      <c r="J2969" s="219">
        <f t="shared" si="109"/>
        <v>19.07</v>
      </c>
      <c r="M2969">
        <v>20.73</v>
      </c>
    </row>
    <row r="2970" spans="1:13" ht="26.1" customHeight="1" x14ac:dyDescent="0.2">
      <c r="A2970" s="241" t="s">
        <v>2395</v>
      </c>
      <c r="B2970" s="201" t="s">
        <v>2633</v>
      </c>
      <c r="C2970" s="200" t="s">
        <v>26</v>
      </c>
      <c r="D2970" s="200" t="s">
        <v>2634</v>
      </c>
      <c r="E2970" s="427" t="s">
        <v>2120</v>
      </c>
      <c r="F2970" s="427"/>
      <c r="G2970" s="202" t="s">
        <v>331</v>
      </c>
      <c r="H2970" s="203">
        <v>1</v>
      </c>
      <c r="I2970" s="189">
        <f t="shared" si="108"/>
        <v>1.2696000000000001</v>
      </c>
      <c r="J2970" s="219">
        <f t="shared" si="109"/>
        <v>1.26</v>
      </c>
      <c r="M2970">
        <v>1.38</v>
      </c>
    </row>
    <row r="2971" spans="1:13" ht="24" customHeight="1" x14ac:dyDescent="0.2">
      <c r="A2971" s="241" t="s">
        <v>2395</v>
      </c>
      <c r="B2971" s="201" t="s">
        <v>3862</v>
      </c>
      <c r="C2971" s="200" t="s">
        <v>569</v>
      </c>
      <c r="D2971" s="200" t="s">
        <v>3863</v>
      </c>
      <c r="E2971" s="427" t="s">
        <v>2108</v>
      </c>
      <c r="F2971" s="427"/>
      <c r="G2971" s="202" t="s">
        <v>54</v>
      </c>
      <c r="H2971" s="203">
        <v>1</v>
      </c>
      <c r="I2971" s="189">
        <f t="shared" si="108"/>
        <v>3.7904000000000004</v>
      </c>
      <c r="J2971" s="219">
        <f t="shared" si="109"/>
        <v>3.79</v>
      </c>
      <c r="M2971">
        <v>4.12</v>
      </c>
    </row>
    <row r="2972" spans="1:13" ht="51.95" customHeight="1" x14ac:dyDescent="0.2">
      <c r="A2972" s="241" t="s">
        <v>2395</v>
      </c>
      <c r="B2972" s="201" t="s">
        <v>2637</v>
      </c>
      <c r="C2972" s="200" t="s">
        <v>26</v>
      </c>
      <c r="D2972" s="200" t="s">
        <v>2638</v>
      </c>
      <c r="E2972" s="427" t="s">
        <v>2109</v>
      </c>
      <c r="F2972" s="427"/>
      <c r="G2972" s="202" t="s">
        <v>17</v>
      </c>
      <c r="H2972" s="203">
        <v>1</v>
      </c>
      <c r="I2972" s="189">
        <f t="shared" si="108"/>
        <v>44.896000000000001</v>
      </c>
      <c r="J2972" s="219">
        <f t="shared" si="109"/>
        <v>44.89</v>
      </c>
      <c r="M2972">
        <v>48.8</v>
      </c>
    </row>
    <row r="2973" spans="1:13" ht="26.1" customHeight="1" x14ac:dyDescent="0.2">
      <c r="A2973" s="241" t="s">
        <v>2395</v>
      </c>
      <c r="B2973" s="201" t="s">
        <v>2590</v>
      </c>
      <c r="C2973" s="200" t="s">
        <v>26</v>
      </c>
      <c r="D2973" s="200" t="s">
        <v>2591</v>
      </c>
      <c r="E2973" s="427" t="s">
        <v>2123</v>
      </c>
      <c r="F2973" s="427"/>
      <c r="G2973" s="202" t="s">
        <v>32</v>
      </c>
      <c r="H2973" s="203">
        <v>1</v>
      </c>
      <c r="I2973" s="189">
        <f t="shared" si="108"/>
        <v>23.570400000000003</v>
      </c>
      <c r="J2973" s="219">
        <f t="shared" si="109"/>
        <v>23.57</v>
      </c>
      <c r="M2973">
        <v>25.62</v>
      </c>
    </row>
    <row r="2974" spans="1:13" ht="24" customHeight="1" x14ac:dyDescent="0.2">
      <c r="A2974" s="241" t="s">
        <v>2395</v>
      </c>
      <c r="B2974" s="201" t="s">
        <v>2452</v>
      </c>
      <c r="C2974" s="200" t="s">
        <v>26</v>
      </c>
      <c r="D2974" s="200" t="s">
        <v>2453</v>
      </c>
      <c r="E2974" s="427" t="s">
        <v>2123</v>
      </c>
      <c r="F2974" s="427"/>
      <c r="G2974" s="202" t="s">
        <v>32</v>
      </c>
      <c r="H2974" s="203">
        <v>1</v>
      </c>
      <c r="I2974" s="189">
        <f t="shared" si="108"/>
        <v>25.005600000000001</v>
      </c>
      <c r="J2974" s="219">
        <f t="shared" si="109"/>
        <v>25</v>
      </c>
      <c r="M2974">
        <v>27.18</v>
      </c>
    </row>
    <row r="2975" spans="1:13" ht="51.95" customHeight="1" x14ac:dyDescent="0.2">
      <c r="A2975" s="241" t="s">
        <v>2395</v>
      </c>
      <c r="B2975" s="201" t="s">
        <v>2635</v>
      </c>
      <c r="C2975" s="200" t="s">
        <v>15</v>
      </c>
      <c r="D2975" s="200" t="s">
        <v>2636</v>
      </c>
      <c r="E2975" s="427">
        <v>6</v>
      </c>
      <c r="F2975" s="427"/>
      <c r="G2975" s="202" t="s">
        <v>17</v>
      </c>
      <c r="H2975" s="203">
        <v>1</v>
      </c>
      <c r="I2975" s="189">
        <f t="shared" si="108"/>
        <v>7.1024000000000003</v>
      </c>
      <c r="J2975" s="219">
        <f t="shared" si="109"/>
        <v>7.1</v>
      </c>
      <c r="M2975">
        <v>7.72</v>
      </c>
    </row>
    <row r="2976" spans="1:13" ht="24" customHeight="1" x14ac:dyDescent="0.2">
      <c r="A2976" s="241" t="s">
        <v>2395</v>
      </c>
      <c r="B2976" s="201" t="s">
        <v>1249</v>
      </c>
      <c r="C2976" s="200" t="s">
        <v>15</v>
      </c>
      <c r="D2976" s="200" t="s">
        <v>2639</v>
      </c>
      <c r="E2976" s="427">
        <v>26</v>
      </c>
      <c r="F2976" s="427"/>
      <c r="G2976" s="202" t="s">
        <v>17</v>
      </c>
      <c r="H2976" s="203">
        <v>1</v>
      </c>
      <c r="I2976" s="189">
        <f t="shared" si="108"/>
        <v>14.407200000000001</v>
      </c>
      <c r="J2976" s="219">
        <f t="shared" si="109"/>
        <v>14.4</v>
      </c>
      <c r="M2976">
        <v>15.66</v>
      </c>
    </row>
    <row r="2977" spans="1:13" x14ac:dyDescent="0.2">
      <c r="A2977" s="239"/>
      <c r="B2977" s="195"/>
      <c r="C2977" s="195"/>
      <c r="D2977" s="195"/>
      <c r="E2977" s="195" t="s">
        <v>3847</v>
      </c>
      <c r="F2977" s="196">
        <v>103.84</v>
      </c>
      <c r="G2977" s="195" t="s">
        <v>3848</v>
      </c>
      <c r="H2977" s="196">
        <v>0</v>
      </c>
      <c r="I2977" s="196">
        <v>103.84</v>
      </c>
      <c r="J2977" s="220"/>
      <c r="M2977">
        <v>103.84</v>
      </c>
    </row>
    <row r="2978" spans="1:13" ht="25.5" x14ac:dyDescent="0.2">
      <c r="A2978" s="239"/>
      <c r="B2978" s="195"/>
      <c r="C2978" s="195"/>
      <c r="D2978" s="195"/>
      <c r="E2978" s="195" t="s">
        <v>3849</v>
      </c>
      <c r="F2978" s="196">
        <v>0</v>
      </c>
      <c r="G2978" s="195"/>
      <c r="H2978" s="195" t="s">
        <v>3850</v>
      </c>
      <c r="I2978" s="196">
        <v>151.21</v>
      </c>
      <c r="J2978" s="220"/>
      <c r="M2978">
        <v>151.21</v>
      </c>
    </row>
    <row r="2979" spans="1:13" ht="30" customHeight="1" x14ac:dyDescent="0.2">
      <c r="A2979" s="240"/>
      <c r="B2979" s="197"/>
      <c r="C2979" s="197"/>
      <c r="D2979" s="197"/>
      <c r="E2979" s="197"/>
      <c r="F2979" s="197"/>
      <c r="G2979" s="197" t="s">
        <v>3851</v>
      </c>
      <c r="H2979" s="198">
        <v>40.22</v>
      </c>
      <c r="I2979" s="199">
        <v>6081.66</v>
      </c>
      <c r="J2979" s="220"/>
      <c r="M2979">
        <v>6081.66</v>
      </c>
    </row>
    <row r="2980" spans="1:13" ht="0.95" customHeight="1" x14ac:dyDescent="0.2">
      <c r="A2980" s="237"/>
      <c r="B2980" s="185"/>
      <c r="C2980" s="185"/>
      <c r="D2980" s="185"/>
      <c r="E2980" s="185"/>
      <c r="F2980" s="185"/>
      <c r="G2980" s="185"/>
      <c r="H2980" s="185"/>
      <c r="I2980" s="185"/>
      <c r="J2980" s="220"/>
    </row>
    <row r="2981" spans="1:13" ht="24" customHeight="1" x14ac:dyDescent="0.2">
      <c r="A2981" s="243" t="s">
        <v>735</v>
      </c>
      <c r="B2981" s="28"/>
      <c r="C2981" s="28"/>
      <c r="D2981" s="27" t="s">
        <v>658</v>
      </c>
      <c r="E2981" s="28"/>
      <c r="F2981" s="429"/>
      <c r="G2981" s="429"/>
      <c r="H2981" s="28"/>
      <c r="I2981" s="28"/>
      <c r="J2981" s="211"/>
    </row>
    <row r="2982" spans="1:13" ht="18" customHeight="1" x14ac:dyDescent="0.2">
      <c r="A2982" s="236" t="s">
        <v>736</v>
      </c>
      <c r="B2982" s="183" t="s">
        <v>2</v>
      </c>
      <c r="C2982" s="182" t="s">
        <v>3</v>
      </c>
      <c r="D2982" s="182" t="s">
        <v>4</v>
      </c>
      <c r="E2982" s="419" t="s">
        <v>2100</v>
      </c>
      <c r="F2982" s="419"/>
      <c r="G2982" s="184" t="s">
        <v>5</v>
      </c>
      <c r="H2982" s="183" t="s">
        <v>6</v>
      </c>
      <c r="I2982" s="183" t="s">
        <v>7</v>
      </c>
      <c r="J2982" s="218" t="s">
        <v>8</v>
      </c>
      <c r="K2982" s="229">
        <f>J2990+J2989</f>
        <v>485.75</v>
      </c>
      <c r="L2982" s="229">
        <f>J2984+J2985+J2986+J2987+J2988+J2991+J2992+J2993</f>
        <v>669.47</v>
      </c>
      <c r="M2982" t="s">
        <v>7</v>
      </c>
    </row>
    <row r="2983" spans="1:13" ht="26.1" customHeight="1" x14ac:dyDescent="0.2">
      <c r="A2983" s="237" t="s">
        <v>2125</v>
      </c>
      <c r="B2983" s="186" t="s">
        <v>656</v>
      </c>
      <c r="C2983" s="185" t="s">
        <v>167</v>
      </c>
      <c r="D2983" s="185" t="s">
        <v>660</v>
      </c>
      <c r="E2983" s="425" t="s">
        <v>2101</v>
      </c>
      <c r="F2983" s="425"/>
      <c r="G2983" s="187" t="s">
        <v>180</v>
      </c>
      <c r="H2983" s="188">
        <v>1</v>
      </c>
      <c r="I2983" s="189">
        <f>SUM(J2984:J2993)</f>
        <v>1155.22</v>
      </c>
      <c r="J2983" s="231">
        <f t="shared" ref="J2983:J2993" si="110">TRUNC(I2983*H2983,2)</f>
        <v>1155.22</v>
      </c>
      <c r="M2983">
        <v>1297.81</v>
      </c>
    </row>
    <row r="2984" spans="1:13" ht="26.1" customHeight="1" x14ac:dyDescent="0.2">
      <c r="A2984" s="241" t="s">
        <v>2395</v>
      </c>
      <c r="B2984" s="201" t="s">
        <v>2631</v>
      </c>
      <c r="C2984" s="200" t="s">
        <v>26</v>
      </c>
      <c r="D2984" s="200" t="s">
        <v>2632</v>
      </c>
      <c r="E2984" s="427" t="s">
        <v>2101</v>
      </c>
      <c r="F2984" s="427"/>
      <c r="G2984" s="202" t="s">
        <v>17</v>
      </c>
      <c r="H2984" s="203">
        <v>1</v>
      </c>
      <c r="I2984" s="189">
        <f t="shared" ref="I2984:I2993" si="111">(M2984*$M$13)</f>
        <v>19.0716</v>
      </c>
      <c r="J2984" s="219">
        <f t="shared" si="110"/>
        <v>19.07</v>
      </c>
      <c r="M2984">
        <v>20.73</v>
      </c>
    </row>
    <row r="2985" spans="1:13" ht="26.1" customHeight="1" x14ac:dyDescent="0.2">
      <c r="A2985" s="241" t="s">
        <v>2395</v>
      </c>
      <c r="B2985" s="201" t="s">
        <v>2633</v>
      </c>
      <c r="C2985" s="200" t="s">
        <v>26</v>
      </c>
      <c r="D2985" s="200" t="s">
        <v>2634</v>
      </c>
      <c r="E2985" s="427" t="s">
        <v>2120</v>
      </c>
      <c r="F2985" s="427"/>
      <c r="G2985" s="202" t="s">
        <v>331</v>
      </c>
      <c r="H2985" s="203">
        <v>1</v>
      </c>
      <c r="I2985" s="189">
        <f t="shared" si="111"/>
        <v>1.2696000000000001</v>
      </c>
      <c r="J2985" s="219">
        <f t="shared" si="110"/>
        <v>1.26</v>
      </c>
      <c r="M2985">
        <v>1.38</v>
      </c>
    </row>
    <row r="2986" spans="1:13" ht="51.95" customHeight="1" x14ac:dyDescent="0.2">
      <c r="A2986" s="241" t="s">
        <v>2395</v>
      </c>
      <c r="B2986" s="201" t="s">
        <v>2635</v>
      </c>
      <c r="C2986" s="200" t="s">
        <v>15</v>
      </c>
      <c r="D2986" s="200" t="s">
        <v>2636</v>
      </c>
      <c r="E2986" s="427">
        <v>6</v>
      </c>
      <c r="F2986" s="427"/>
      <c r="G2986" s="202" t="s">
        <v>17</v>
      </c>
      <c r="H2986" s="203">
        <v>1</v>
      </c>
      <c r="I2986" s="189">
        <f t="shared" si="111"/>
        <v>7.1024000000000003</v>
      </c>
      <c r="J2986" s="219">
        <f t="shared" si="110"/>
        <v>7.1</v>
      </c>
      <c r="M2986">
        <v>7.72</v>
      </c>
    </row>
    <row r="2987" spans="1:13" ht="51.95" customHeight="1" x14ac:dyDescent="0.2">
      <c r="A2987" s="241" t="s">
        <v>2395</v>
      </c>
      <c r="B2987" s="201" t="s">
        <v>2637</v>
      </c>
      <c r="C2987" s="200" t="s">
        <v>26</v>
      </c>
      <c r="D2987" s="200" t="s">
        <v>2638</v>
      </c>
      <c r="E2987" s="427" t="s">
        <v>2109</v>
      </c>
      <c r="F2987" s="427"/>
      <c r="G2987" s="202" t="s">
        <v>17</v>
      </c>
      <c r="H2987" s="203">
        <v>1</v>
      </c>
      <c r="I2987" s="189">
        <f t="shared" si="111"/>
        <v>44.896000000000001</v>
      </c>
      <c r="J2987" s="219">
        <f t="shared" si="110"/>
        <v>44.89</v>
      </c>
      <c r="M2987">
        <v>48.8</v>
      </c>
    </row>
    <row r="2988" spans="1:13" ht="24" customHeight="1" x14ac:dyDescent="0.2">
      <c r="A2988" s="241" t="s">
        <v>2395</v>
      </c>
      <c r="B2988" s="201" t="s">
        <v>1249</v>
      </c>
      <c r="C2988" s="200" t="s">
        <v>15</v>
      </c>
      <c r="D2988" s="200" t="s">
        <v>2639</v>
      </c>
      <c r="E2988" s="427">
        <v>26</v>
      </c>
      <c r="F2988" s="427"/>
      <c r="G2988" s="202" t="s">
        <v>17</v>
      </c>
      <c r="H2988" s="203">
        <v>1</v>
      </c>
      <c r="I2988" s="189">
        <f t="shared" si="111"/>
        <v>14.407200000000001</v>
      </c>
      <c r="J2988" s="219">
        <f t="shared" si="110"/>
        <v>14.4</v>
      </c>
      <c r="M2988">
        <v>15.66</v>
      </c>
    </row>
    <row r="2989" spans="1:13" ht="26.1" customHeight="1" x14ac:dyDescent="0.2">
      <c r="A2989" s="241" t="s">
        <v>2395</v>
      </c>
      <c r="B2989" s="201" t="s">
        <v>2590</v>
      </c>
      <c r="C2989" s="200" t="s">
        <v>26</v>
      </c>
      <c r="D2989" s="200" t="s">
        <v>2591</v>
      </c>
      <c r="E2989" s="427" t="s">
        <v>2123</v>
      </c>
      <c r="F2989" s="427"/>
      <c r="G2989" s="202" t="s">
        <v>32</v>
      </c>
      <c r="H2989" s="203">
        <v>10</v>
      </c>
      <c r="I2989" s="189">
        <f t="shared" si="111"/>
        <v>23.570400000000003</v>
      </c>
      <c r="J2989" s="219">
        <f t="shared" si="110"/>
        <v>235.7</v>
      </c>
      <c r="M2989">
        <v>25.62</v>
      </c>
    </row>
    <row r="2990" spans="1:13" ht="24" customHeight="1" x14ac:dyDescent="0.2">
      <c r="A2990" s="241" t="s">
        <v>2395</v>
      </c>
      <c r="B2990" s="201" t="s">
        <v>2452</v>
      </c>
      <c r="C2990" s="200" t="s">
        <v>26</v>
      </c>
      <c r="D2990" s="200" t="s">
        <v>2453</v>
      </c>
      <c r="E2990" s="427" t="s">
        <v>2123</v>
      </c>
      <c r="F2990" s="427"/>
      <c r="G2990" s="202" t="s">
        <v>32</v>
      </c>
      <c r="H2990" s="203">
        <v>10</v>
      </c>
      <c r="I2990" s="189">
        <f t="shared" si="111"/>
        <v>25.005600000000001</v>
      </c>
      <c r="J2990" s="219">
        <f t="shared" si="110"/>
        <v>250.05</v>
      </c>
      <c r="M2990">
        <v>27.18</v>
      </c>
    </row>
    <row r="2991" spans="1:13" ht="26.1" customHeight="1" x14ac:dyDescent="0.2">
      <c r="A2991" s="238" t="s">
        <v>2126</v>
      </c>
      <c r="B2991" s="191" t="s">
        <v>2640</v>
      </c>
      <c r="C2991" s="190" t="s">
        <v>15</v>
      </c>
      <c r="D2991" s="190" t="s">
        <v>2641</v>
      </c>
      <c r="E2991" s="426" t="s">
        <v>2119</v>
      </c>
      <c r="F2991" s="426"/>
      <c r="G2991" s="192" t="s">
        <v>54</v>
      </c>
      <c r="H2991" s="193">
        <v>1</v>
      </c>
      <c r="I2991" s="189">
        <v>129</v>
      </c>
      <c r="J2991" s="219">
        <f t="shared" si="110"/>
        <v>129</v>
      </c>
      <c r="M2991">
        <v>182.31</v>
      </c>
    </row>
    <row r="2992" spans="1:13" ht="24" customHeight="1" x14ac:dyDescent="0.2">
      <c r="A2992" s="238" t="s">
        <v>2126</v>
      </c>
      <c r="B2992" s="191" t="s">
        <v>2642</v>
      </c>
      <c r="C2992" s="190" t="s">
        <v>15</v>
      </c>
      <c r="D2992" s="190" t="s">
        <v>2643</v>
      </c>
      <c r="E2992" s="426" t="s">
        <v>2119</v>
      </c>
      <c r="F2992" s="426"/>
      <c r="G2992" s="192" t="s">
        <v>54</v>
      </c>
      <c r="H2992" s="193">
        <v>1</v>
      </c>
      <c r="I2992" s="189">
        <f t="shared" si="111"/>
        <v>19.973200000000002</v>
      </c>
      <c r="J2992" s="219">
        <f t="shared" si="110"/>
        <v>19.97</v>
      </c>
      <c r="M2992">
        <v>21.71</v>
      </c>
    </row>
    <row r="2993" spans="1:13" ht="24" customHeight="1" x14ac:dyDescent="0.2">
      <c r="A2993" s="238" t="s">
        <v>2126</v>
      </c>
      <c r="B2993" s="191" t="s">
        <v>2644</v>
      </c>
      <c r="C2993" s="190" t="s">
        <v>15</v>
      </c>
      <c r="D2993" s="190" t="s">
        <v>2645</v>
      </c>
      <c r="E2993" s="426" t="s">
        <v>2119</v>
      </c>
      <c r="F2993" s="426"/>
      <c r="G2993" s="192" t="s">
        <v>17</v>
      </c>
      <c r="H2993" s="193">
        <v>1</v>
      </c>
      <c r="I2993" s="189">
        <f t="shared" si="111"/>
        <v>433.78000000000003</v>
      </c>
      <c r="J2993" s="219">
        <f t="shared" si="110"/>
        <v>433.78</v>
      </c>
      <c r="M2993">
        <v>471.5</v>
      </c>
    </row>
    <row r="2994" spans="1:13" x14ac:dyDescent="0.2">
      <c r="A2994" s="239"/>
      <c r="B2994" s="195"/>
      <c r="C2994" s="195"/>
      <c r="D2994" s="195"/>
      <c r="E2994" s="195" t="s">
        <v>3847</v>
      </c>
      <c r="F2994" s="196">
        <v>468.74</v>
      </c>
      <c r="G2994" s="195" t="s">
        <v>3848</v>
      </c>
      <c r="H2994" s="196">
        <v>0</v>
      </c>
      <c r="I2994" s="196">
        <v>468.74</v>
      </c>
      <c r="J2994" s="220"/>
      <c r="M2994">
        <v>468.74</v>
      </c>
    </row>
    <row r="2995" spans="1:13" ht="25.5" x14ac:dyDescent="0.2">
      <c r="A2995" s="239"/>
      <c r="B2995" s="195"/>
      <c r="C2995" s="195"/>
      <c r="D2995" s="195"/>
      <c r="E2995" s="195" t="s">
        <v>3849</v>
      </c>
      <c r="F2995" s="196">
        <v>0</v>
      </c>
      <c r="G2995" s="195"/>
      <c r="H2995" s="195" t="s">
        <v>3850</v>
      </c>
      <c r="I2995" s="196">
        <v>1297.81</v>
      </c>
      <c r="J2995" s="220"/>
      <c r="M2995">
        <v>1297.81</v>
      </c>
    </row>
    <row r="2996" spans="1:13" ht="30" customHeight="1" x14ac:dyDescent="0.2">
      <c r="A2996" s="240"/>
      <c r="B2996" s="197"/>
      <c r="C2996" s="197"/>
      <c r="D2996" s="197"/>
      <c r="E2996" s="197"/>
      <c r="F2996" s="197"/>
      <c r="G2996" s="197" t="s">
        <v>3851</v>
      </c>
      <c r="H2996" s="198">
        <v>200.28</v>
      </c>
      <c r="I2996" s="199">
        <v>259925.38</v>
      </c>
      <c r="J2996" s="220"/>
      <c r="M2996">
        <v>259925.38</v>
      </c>
    </row>
    <row r="2997" spans="1:13" ht="0.95" customHeight="1" x14ac:dyDescent="0.2">
      <c r="A2997" s="237"/>
      <c r="B2997" s="185"/>
      <c r="C2997" s="185"/>
      <c r="D2997" s="185"/>
      <c r="E2997" s="185"/>
      <c r="F2997" s="185"/>
      <c r="G2997" s="185"/>
      <c r="H2997" s="185"/>
      <c r="I2997" s="185"/>
      <c r="J2997" s="220"/>
    </row>
    <row r="2998" spans="1:13" ht="18" customHeight="1" x14ac:dyDescent="0.2">
      <c r="A2998" s="236" t="s">
        <v>737</v>
      </c>
      <c r="B2998" s="183" t="s">
        <v>2</v>
      </c>
      <c r="C2998" s="182" t="s">
        <v>3</v>
      </c>
      <c r="D2998" s="182" t="s">
        <v>4</v>
      </c>
      <c r="E2998" s="419" t="s">
        <v>2100</v>
      </c>
      <c r="F2998" s="419"/>
      <c r="G2998" s="184" t="s">
        <v>5</v>
      </c>
      <c r="H2998" s="183" t="s">
        <v>6</v>
      </c>
      <c r="I2998" s="183" t="s">
        <v>7</v>
      </c>
      <c r="J2998" s="218" t="s">
        <v>8</v>
      </c>
      <c r="K2998" s="229">
        <v>0</v>
      </c>
      <c r="L2998" s="229">
        <f>J3000</f>
        <v>8.67</v>
      </c>
      <c r="M2998" t="s">
        <v>7</v>
      </c>
    </row>
    <row r="2999" spans="1:13" ht="39" customHeight="1" x14ac:dyDescent="0.2">
      <c r="A2999" s="237" t="s">
        <v>2125</v>
      </c>
      <c r="B2999" s="186" t="s">
        <v>654</v>
      </c>
      <c r="C2999" s="185" t="s">
        <v>167</v>
      </c>
      <c r="D2999" s="185" t="s">
        <v>731</v>
      </c>
      <c r="E2999" s="425" t="s">
        <v>2106</v>
      </c>
      <c r="F2999" s="425"/>
      <c r="G2999" s="187" t="s">
        <v>180</v>
      </c>
      <c r="H2999" s="188">
        <v>1</v>
      </c>
      <c r="I2999" s="189">
        <f>(M2999*$M$13)</f>
        <v>8.6755999999999993</v>
      </c>
      <c r="J2999" s="231">
        <f>TRUNC(I2999*H2999,2)</f>
        <v>8.67</v>
      </c>
      <c r="M2999">
        <v>9.43</v>
      </c>
    </row>
    <row r="3000" spans="1:13" ht="39" customHeight="1" x14ac:dyDescent="0.2">
      <c r="A3000" s="241" t="s">
        <v>2395</v>
      </c>
      <c r="B3000" s="201" t="s">
        <v>2629</v>
      </c>
      <c r="C3000" s="200" t="s">
        <v>569</v>
      </c>
      <c r="D3000" s="200" t="s">
        <v>731</v>
      </c>
      <c r="E3000" s="427" t="s">
        <v>2630</v>
      </c>
      <c r="F3000" s="427"/>
      <c r="G3000" s="202" t="s">
        <v>17</v>
      </c>
      <c r="H3000" s="203">
        <v>1</v>
      </c>
      <c r="I3000" s="189">
        <f>(M3000*$M$13)</f>
        <v>8.6755999999999993</v>
      </c>
      <c r="J3000" s="219">
        <f>TRUNC(I3000*H3000,2)</f>
        <v>8.67</v>
      </c>
      <c r="M3000">
        <v>9.43</v>
      </c>
    </row>
    <row r="3001" spans="1:13" x14ac:dyDescent="0.2">
      <c r="A3001" s="239"/>
      <c r="B3001" s="195"/>
      <c r="C3001" s="195"/>
      <c r="D3001" s="195"/>
      <c r="E3001" s="195" t="s">
        <v>3847</v>
      </c>
      <c r="F3001" s="196">
        <v>1.48</v>
      </c>
      <c r="G3001" s="195" t="s">
        <v>3848</v>
      </c>
      <c r="H3001" s="196">
        <v>0</v>
      </c>
      <c r="I3001" s="196">
        <v>1.48</v>
      </c>
      <c r="J3001" s="220"/>
      <c r="M3001">
        <v>1.48</v>
      </c>
    </row>
    <row r="3002" spans="1:13" ht="25.5" x14ac:dyDescent="0.2">
      <c r="A3002" s="239"/>
      <c r="B3002" s="195"/>
      <c r="C3002" s="195"/>
      <c r="D3002" s="195"/>
      <c r="E3002" s="195" t="s">
        <v>3849</v>
      </c>
      <c r="F3002" s="196">
        <v>0</v>
      </c>
      <c r="G3002" s="195"/>
      <c r="H3002" s="195" t="s">
        <v>3850</v>
      </c>
      <c r="I3002" s="196">
        <v>9.43</v>
      </c>
      <c r="J3002" s="220"/>
      <c r="M3002">
        <v>9.43</v>
      </c>
    </row>
    <row r="3003" spans="1:13" ht="30" customHeight="1" x14ac:dyDescent="0.2">
      <c r="A3003" s="240"/>
      <c r="B3003" s="197"/>
      <c r="C3003" s="197"/>
      <c r="D3003" s="197"/>
      <c r="E3003" s="197"/>
      <c r="F3003" s="197"/>
      <c r="G3003" s="197" t="s">
        <v>3851</v>
      </c>
      <c r="H3003" s="198">
        <v>68.59</v>
      </c>
      <c r="I3003" s="199">
        <v>646.79999999999995</v>
      </c>
      <c r="J3003" s="220"/>
      <c r="M3003">
        <v>646.79999999999995</v>
      </c>
    </row>
    <row r="3004" spans="1:13" ht="0.95" customHeight="1" x14ac:dyDescent="0.2">
      <c r="A3004" s="237"/>
      <c r="B3004" s="185"/>
      <c r="C3004" s="185"/>
      <c r="D3004" s="185"/>
      <c r="E3004" s="185"/>
      <c r="F3004" s="185"/>
      <c r="G3004" s="185"/>
      <c r="H3004" s="185"/>
      <c r="I3004" s="185"/>
      <c r="J3004" s="220"/>
    </row>
    <row r="3005" spans="1:13" ht="18" customHeight="1" x14ac:dyDescent="0.2">
      <c r="A3005" s="236" t="s">
        <v>738</v>
      </c>
      <c r="B3005" s="183" t="s">
        <v>2</v>
      </c>
      <c r="C3005" s="182" t="s">
        <v>3</v>
      </c>
      <c r="D3005" s="182" t="s">
        <v>4</v>
      </c>
      <c r="E3005" s="419" t="s">
        <v>2100</v>
      </c>
      <c r="F3005" s="419"/>
      <c r="G3005" s="184" t="s">
        <v>5</v>
      </c>
      <c r="H3005" s="183" t="s">
        <v>6</v>
      </c>
      <c r="I3005" s="183" t="s">
        <v>7</v>
      </c>
      <c r="J3005" s="218" t="s">
        <v>8</v>
      </c>
      <c r="K3005" s="229">
        <f>J3007+J3008</f>
        <v>7.42</v>
      </c>
      <c r="L3005" s="229">
        <v>0</v>
      </c>
      <c r="M3005" t="s">
        <v>7</v>
      </c>
    </row>
    <row r="3006" spans="1:13" ht="26.1" customHeight="1" x14ac:dyDescent="0.2">
      <c r="A3006" s="237" t="s">
        <v>2125</v>
      </c>
      <c r="B3006" s="186" t="s">
        <v>568</v>
      </c>
      <c r="C3006" s="185" t="s">
        <v>569</v>
      </c>
      <c r="D3006" s="185" t="s">
        <v>570</v>
      </c>
      <c r="E3006" s="425" t="s">
        <v>2108</v>
      </c>
      <c r="F3006" s="425"/>
      <c r="G3006" s="187" t="s">
        <v>17</v>
      </c>
      <c r="H3006" s="188">
        <v>1</v>
      </c>
      <c r="I3006" s="189">
        <f>(M3006*$M$13)</f>
        <v>7.4152000000000005</v>
      </c>
      <c r="J3006" s="231">
        <f>TRUNC(I3006*H3006,2)</f>
        <v>7.41</v>
      </c>
      <c r="M3006">
        <v>8.06</v>
      </c>
    </row>
    <row r="3007" spans="1:13" ht="24" customHeight="1" x14ac:dyDescent="0.2">
      <c r="A3007" s="241" t="s">
        <v>2395</v>
      </c>
      <c r="B3007" s="201" t="s">
        <v>2533</v>
      </c>
      <c r="C3007" s="200" t="s">
        <v>569</v>
      </c>
      <c r="D3007" s="200" t="s">
        <v>2534</v>
      </c>
      <c r="E3007" s="427" t="s">
        <v>2535</v>
      </c>
      <c r="F3007" s="427"/>
      <c r="G3007" s="202" t="s">
        <v>39</v>
      </c>
      <c r="H3007" s="203">
        <v>0.5</v>
      </c>
      <c r="I3007" s="189">
        <f>(M3007*$M$13)</f>
        <v>3.3028</v>
      </c>
      <c r="J3007" s="219">
        <f>TRUNC(I3007*H3007,2)</f>
        <v>1.65</v>
      </c>
      <c r="M3007">
        <v>3.59</v>
      </c>
    </row>
    <row r="3008" spans="1:13" ht="24" customHeight="1" x14ac:dyDescent="0.2">
      <c r="A3008" s="238" t="s">
        <v>2126</v>
      </c>
      <c r="B3008" s="191" t="s">
        <v>2536</v>
      </c>
      <c r="C3008" s="190" t="s">
        <v>569</v>
      </c>
      <c r="D3008" s="190" t="s">
        <v>2537</v>
      </c>
      <c r="E3008" s="426">
        <v>0</v>
      </c>
      <c r="F3008" s="426"/>
      <c r="G3008" s="192" t="s">
        <v>39</v>
      </c>
      <c r="H3008" s="193">
        <v>0.5</v>
      </c>
      <c r="I3008" s="189">
        <f>(M3008*$M$13)</f>
        <v>11.542596000000001</v>
      </c>
      <c r="J3008" s="219">
        <f>TRUNC(I3008*H3008,2)</f>
        <v>5.77</v>
      </c>
      <c r="M3008">
        <v>12.5463</v>
      </c>
    </row>
    <row r="3009" spans="1:13" x14ac:dyDescent="0.2">
      <c r="A3009" s="239"/>
      <c r="B3009" s="195"/>
      <c r="C3009" s="195"/>
      <c r="D3009" s="195"/>
      <c r="E3009" s="195" t="s">
        <v>3847</v>
      </c>
      <c r="F3009" s="196">
        <v>0</v>
      </c>
      <c r="G3009" s="195" t="s">
        <v>3848</v>
      </c>
      <c r="H3009" s="196">
        <v>0</v>
      </c>
      <c r="I3009" s="196">
        <v>0</v>
      </c>
      <c r="J3009" s="220"/>
      <c r="M3009">
        <v>0</v>
      </c>
    </row>
    <row r="3010" spans="1:13" ht="25.5" x14ac:dyDescent="0.2">
      <c r="A3010" s="239"/>
      <c r="B3010" s="195"/>
      <c r="C3010" s="195"/>
      <c r="D3010" s="195"/>
      <c r="E3010" s="195" t="s">
        <v>3849</v>
      </c>
      <c r="F3010" s="196">
        <v>0</v>
      </c>
      <c r="G3010" s="195"/>
      <c r="H3010" s="195" t="s">
        <v>3850</v>
      </c>
      <c r="I3010" s="196">
        <v>8.06</v>
      </c>
      <c r="J3010" s="220"/>
      <c r="M3010">
        <v>8.06</v>
      </c>
    </row>
    <row r="3011" spans="1:13" ht="30" customHeight="1" x14ac:dyDescent="0.2">
      <c r="A3011" s="240"/>
      <c r="B3011" s="197"/>
      <c r="C3011" s="197"/>
      <c r="D3011" s="197"/>
      <c r="E3011" s="197"/>
      <c r="F3011" s="197"/>
      <c r="G3011" s="197" t="s">
        <v>3851</v>
      </c>
      <c r="H3011" s="198">
        <v>200.28</v>
      </c>
      <c r="I3011" s="199">
        <v>1614.25</v>
      </c>
      <c r="J3011" s="220"/>
      <c r="M3011">
        <v>1614.25</v>
      </c>
    </row>
    <row r="3012" spans="1:13" ht="0.95" customHeight="1" x14ac:dyDescent="0.2">
      <c r="A3012" s="237"/>
      <c r="B3012" s="185"/>
      <c r="C3012" s="185"/>
      <c r="D3012" s="185"/>
      <c r="E3012" s="185"/>
      <c r="F3012" s="185"/>
      <c r="G3012" s="185"/>
      <c r="H3012" s="185"/>
      <c r="I3012" s="185"/>
      <c r="J3012" s="220"/>
    </row>
    <row r="3013" spans="1:13" ht="24" customHeight="1" x14ac:dyDescent="0.2">
      <c r="A3013" s="235" t="s">
        <v>739</v>
      </c>
      <c r="B3013" s="14"/>
      <c r="C3013" s="14"/>
      <c r="D3013" s="13" t="s">
        <v>740</v>
      </c>
      <c r="E3013" s="14"/>
      <c r="F3013" s="418"/>
      <c r="G3013" s="418"/>
      <c r="H3013" s="14"/>
      <c r="I3013" s="14"/>
      <c r="J3013" s="209"/>
    </row>
    <row r="3014" spans="1:13" ht="18" customHeight="1" x14ac:dyDescent="0.2">
      <c r="A3014" s="236" t="s">
        <v>741</v>
      </c>
      <c r="B3014" s="183" t="s">
        <v>2</v>
      </c>
      <c r="C3014" s="182" t="s">
        <v>3</v>
      </c>
      <c r="D3014" s="182" t="s">
        <v>4</v>
      </c>
      <c r="E3014" s="419" t="s">
        <v>2100</v>
      </c>
      <c r="F3014" s="419"/>
      <c r="G3014" s="184" t="s">
        <v>5</v>
      </c>
      <c r="H3014" s="183" t="s">
        <v>6</v>
      </c>
      <c r="I3014" s="183" t="s">
        <v>7</v>
      </c>
      <c r="J3014" s="218" t="s">
        <v>8</v>
      </c>
      <c r="K3014" s="229">
        <f>J3017+J3018+J3019+J3020+J3021+J3022</f>
        <v>131.32</v>
      </c>
      <c r="L3014" s="229">
        <f>J3015-K3014</f>
        <v>18.599999999999994</v>
      </c>
      <c r="M3014" t="s">
        <v>7</v>
      </c>
    </row>
    <row r="3015" spans="1:13" ht="39" customHeight="1" x14ac:dyDescent="0.2">
      <c r="A3015" s="237" t="s">
        <v>2125</v>
      </c>
      <c r="B3015" s="186" t="s">
        <v>684</v>
      </c>
      <c r="C3015" s="185" t="s">
        <v>569</v>
      </c>
      <c r="D3015" s="185" t="s">
        <v>685</v>
      </c>
      <c r="E3015" s="425" t="s">
        <v>2112</v>
      </c>
      <c r="F3015" s="425"/>
      <c r="G3015" s="187" t="s">
        <v>17</v>
      </c>
      <c r="H3015" s="188">
        <v>1</v>
      </c>
      <c r="I3015" s="189">
        <f t="shared" ref="I3015:I3022" si="112">(M3015*$M$13)</f>
        <v>149.92320000000001</v>
      </c>
      <c r="J3015" s="231">
        <f t="shared" ref="J3015:J3022" si="113">TRUNC(I3015*H3015,2)</f>
        <v>149.91999999999999</v>
      </c>
      <c r="M3015">
        <v>162.96</v>
      </c>
    </row>
    <row r="3016" spans="1:13" ht="51.95" customHeight="1" x14ac:dyDescent="0.2">
      <c r="A3016" s="241" t="s">
        <v>2395</v>
      </c>
      <c r="B3016" s="201" t="s">
        <v>2661</v>
      </c>
      <c r="C3016" s="200" t="s">
        <v>569</v>
      </c>
      <c r="D3016" s="200" t="s">
        <v>2662</v>
      </c>
      <c r="E3016" s="427" t="s">
        <v>2663</v>
      </c>
      <c r="F3016" s="427"/>
      <c r="G3016" s="202" t="s">
        <v>50</v>
      </c>
      <c r="H3016" s="203">
        <v>0.03</v>
      </c>
      <c r="I3016" s="189">
        <f t="shared" si="112"/>
        <v>620.18119999999999</v>
      </c>
      <c r="J3016" s="219">
        <f t="shared" si="113"/>
        <v>18.600000000000001</v>
      </c>
      <c r="M3016">
        <v>674.11</v>
      </c>
    </row>
    <row r="3017" spans="1:13" ht="24" customHeight="1" x14ac:dyDescent="0.2">
      <c r="A3017" s="241" t="s">
        <v>2395</v>
      </c>
      <c r="B3017" s="201" t="s">
        <v>2610</v>
      </c>
      <c r="C3017" s="200" t="s">
        <v>569</v>
      </c>
      <c r="D3017" s="200" t="s">
        <v>2611</v>
      </c>
      <c r="E3017" s="427" t="s">
        <v>2535</v>
      </c>
      <c r="F3017" s="427"/>
      <c r="G3017" s="202" t="s">
        <v>39</v>
      </c>
      <c r="H3017" s="203">
        <v>1.25</v>
      </c>
      <c r="I3017" s="189">
        <f t="shared" si="112"/>
        <v>3.3948</v>
      </c>
      <c r="J3017" s="219">
        <f t="shared" si="113"/>
        <v>4.24</v>
      </c>
      <c r="M3017">
        <v>3.69</v>
      </c>
    </row>
    <row r="3018" spans="1:13" ht="24" customHeight="1" x14ac:dyDescent="0.2">
      <c r="A3018" s="241" t="s">
        <v>2395</v>
      </c>
      <c r="B3018" s="201" t="s">
        <v>2533</v>
      </c>
      <c r="C3018" s="200" t="s">
        <v>569</v>
      </c>
      <c r="D3018" s="200" t="s">
        <v>2534</v>
      </c>
      <c r="E3018" s="427" t="s">
        <v>2535</v>
      </c>
      <c r="F3018" s="427"/>
      <c r="G3018" s="202" t="s">
        <v>39</v>
      </c>
      <c r="H3018" s="203">
        <v>1.5</v>
      </c>
      <c r="I3018" s="189">
        <f t="shared" si="112"/>
        <v>3.3028</v>
      </c>
      <c r="J3018" s="219">
        <f t="shared" si="113"/>
        <v>4.95</v>
      </c>
      <c r="M3018">
        <v>3.59</v>
      </c>
    </row>
    <row r="3019" spans="1:13" ht="24" customHeight="1" x14ac:dyDescent="0.2">
      <c r="A3019" s="241" t="s">
        <v>2395</v>
      </c>
      <c r="B3019" s="201" t="s">
        <v>2664</v>
      </c>
      <c r="C3019" s="200" t="s">
        <v>569</v>
      </c>
      <c r="D3019" s="200" t="s">
        <v>2665</v>
      </c>
      <c r="E3019" s="427" t="s">
        <v>2535</v>
      </c>
      <c r="F3019" s="427"/>
      <c r="G3019" s="202" t="s">
        <v>39</v>
      </c>
      <c r="H3019" s="203">
        <v>1.25</v>
      </c>
      <c r="I3019" s="189">
        <f t="shared" si="112"/>
        <v>3.3028</v>
      </c>
      <c r="J3019" s="219">
        <f t="shared" si="113"/>
        <v>4.12</v>
      </c>
      <c r="M3019">
        <v>3.59</v>
      </c>
    </row>
    <row r="3020" spans="1:13" ht="24" customHeight="1" x14ac:dyDescent="0.2">
      <c r="A3020" s="238" t="s">
        <v>2126</v>
      </c>
      <c r="B3020" s="191" t="s">
        <v>2666</v>
      </c>
      <c r="C3020" s="190" t="s">
        <v>569</v>
      </c>
      <c r="D3020" s="190" t="s">
        <v>2667</v>
      </c>
      <c r="E3020" s="426">
        <v>0</v>
      </c>
      <c r="F3020" s="426"/>
      <c r="G3020" s="192" t="s">
        <v>39</v>
      </c>
      <c r="H3020" s="193">
        <v>1.25</v>
      </c>
      <c r="I3020" s="189">
        <f t="shared" si="112"/>
        <v>68.767883999999995</v>
      </c>
      <c r="J3020" s="219">
        <f t="shared" si="113"/>
        <v>85.95</v>
      </c>
      <c r="M3020">
        <v>74.747699999999995</v>
      </c>
    </row>
    <row r="3021" spans="1:13" ht="24" customHeight="1" x14ac:dyDescent="0.2">
      <c r="A3021" s="238" t="s">
        <v>2126</v>
      </c>
      <c r="B3021" s="191" t="s">
        <v>2536</v>
      </c>
      <c r="C3021" s="190" t="s">
        <v>569</v>
      </c>
      <c r="D3021" s="190" t="s">
        <v>2537</v>
      </c>
      <c r="E3021" s="426">
        <v>0</v>
      </c>
      <c r="F3021" s="426"/>
      <c r="G3021" s="192" t="s">
        <v>39</v>
      </c>
      <c r="H3021" s="193">
        <v>1.5</v>
      </c>
      <c r="I3021" s="189">
        <f t="shared" si="112"/>
        <v>11.542596000000001</v>
      </c>
      <c r="J3021" s="219">
        <f t="shared" si="113"/>
        <v>17.309999999999999</v>
      </c>
      <c r="M3021">
        <v>12.5463</v>
      </c>
    </row>
    <row r="3022" spans="1:13" ht="24" customHeight="1" x14ac:dyDescent="0.2">
      <c r="A3022" s="238" t="s">
        <v>2126</v>
      </c>
      <c r="B3022" s="191" t="s">
        <v>2618</v>
      </c>
      <c r="C3022" s="190" t="s">
        <v>26</v>
      </c>
      <c r="D3022" s="190" t="s">
        <v>2619</v>
      </c>
      <c r="E3022" s="426" t="s">
        <v>2129</v>
      </c>
      <c r="F3022" s="426"/>
      <c r="G3022" s="192" t="s">
        <v>32</v>
      </c>
      <c r="H3022" s="193">
        <v>1.25</v>
      </c>
      <c r="I3022" s="189">
        <f t="shared" si="112"/>
        <v>11.803600000000001</v>
      </c>
      <c r="J3022" s="219">
        <f t="shared" si="113"/>
        <v>14.75</v>
      </c>
      <c r="M3022">
        <v>12.83</v>
      </c>
    </row>
    <row r="3023" spans="1:13" x14ac:dyDescent="0.2">
      <c r="A3023" s="239"/>
      <c r="B3023" s="195"/>
      <c r="C3023" s="195"/>
      <c r="D3023" s="195"/>
      <c r="E3023" s="195" t="s">
        <v>3847</v>
      </c>
      <c r="F3023" s="196">
        <v>17.559999999999999</v>
      </c>
      <c r="G3023" s="195" t="s">
        <v>3848</v>
      </c>
      <c r="H3023" s="196">
        <v>0</v>
      </c>
      <c r="I3023" s="196">
        <v>17.559999999999999</v>
      </c>
      <c r="J3023" s="220"/>
      <c r="M3023">
        <v>17.559999999999999</v>
      </c>
    </row>
    <row r="3024" spans="1:13" ht="25.5" x14ac:dyDescent="0.2">
      <c r="A3024" s="239"/>
      <c r="B3024" s="195"/>
      <c r="C3024" s="195"/>
      <c r="D3024" s="195"/>
      <c r="E3024" s="195" t="s">
        <v>3849</v>
      </c>
      <c r="F3024" s="196">
        <v>0</v>
      </c>
      <c r="G3024" s="195"/>
      <c r="H3024" s="195" t="s">
        <v>3850</v>
      </c>
      <c r="I3024" s="196">
        <v>162.96</v>
      </c>
      <c r="J3024" s="220"/>
      <c r="M3024">
        <v>162.96</v>
      </c>
    </row>
    <row r="3025" spans="1:13" ht="30" customHeight="1" x14ac:dyDescent="0.2">
      <c r="A3025" s="240"/>
      <c r="B3025" s="197"/>
      <c r="C3025" s="197"/>
      <c r="D3025" s="197"/>
      <c r="E3025" s="197"/>
      <c r="F3025" s="197"/>
      <c r="G3025" s="197" t="s">
        <v>3851</v>
      </c>
      <c r="H3025" s="198">
        <v>432.99</v>
      </c>
      <c r="I3025" s="199">
        <v>70560.05</v>
      </c>
      <c r="J3025" s="220"/>
      <c r="M3025">
        <v>70560.05</v>
      </c>
    </row>
    <row r="3026" spans="1:13" ht="0.95" customHeight="1" x14ac:dyDescent="0.2">
      <c r="A3026" s="237"/>
      <c r="B3026" s="185"/>
      <c r="C3026" s="185"/>
      <c r="D3026" s="185"/>
      <c r="E3026" s="185"/>
      <c r="F3026" s="185"/>
      <c r="G3026" s="185"/>
      <c r="H3026" s="185"/>
      <c r="I3026" s="185"/>
      <c r="J3026" s="220"/>
    </row>
    <row r="3027" spans="1:13" ht="18" customHeight="1" x14ac:dyDescent="0.2">
      <c r="A3027" s="236" t="s">
        <v>3814</v>
      </c>
      <c r="B3027" s="183" t="s">
        <v>2</v>
      </c>
      <c r="C3027" s="182" t="s">
        <v>3</v>
      </c>
      <c r="D3027" s="182" t="s">
        <v>4</v>
      </c>
      <c r="E3027" s="419" t="s">
        <v>2100</v>
      </c>
      <c r="F3027" s="419"/>
      <c r="G3027" s="184" t="s">
        <v>5</v>
      </c>
      <c r="H3027" s="183" t="s">
        <v>6</v>
      </c>
      <c r="I3027" s="183" t="s">
        <v>7</v>
      </c>
      <c r="J3027" s="218" t="s">
        <v>8</v>
      </c>
      <c r="K3027" s="229">
        <f>J3028</f>
        <v>7.41</v>
      </c>
      <c r="L3027" s="229">
        <v>0</v>
      </c>
      <c r="M3027" t="s">
        <v>7</v>
      </c>
    </row>
    <row r="3028" spans="1:13" ht="26.1" customHeight="1" x14ac:dyDescent="0.2">
      <c r="A3028" s="237" t="s">
        <v>2125</v>
      </c>
      <c r="B3028" s="186" t="s">
        <v>568</v>
      </c>
      <c r="C3028" s="185" t="s">
        <v>569</v>
      </c>
      <c r="D3028" s="185" t="s">
        <v>570</v>
      </c>
      <c r="E3028" s="425" t="s">
        <v>2108</v>
      </c>
      <c r="F3028" s="425"/>
      <c r="G3028" s="187" t="s">
        <v>17</v>
      </c>
      <c r="H3028" s="188">
        <v>1</v>
      </c>
      <c r="I3028" s="189">
        <f>(M3028*$M$13)</f>
        <v>7.4152000000000005</v>
      </c>
      <c r="J3028" s="231">
        <f>TRUNC(I3028*H3028,2)</f>
        <v>7.41</v>
      </c>
      <c r="M3028">
        <v>8.06</v>
      </c>
    </row>
    <row r="3029" spans="1:13" ht="24" customHeight="1" x14ac:dyDescent="0.2">
      <c r="A3029" s="241" t="s">
        <v>2395</v>
      </c>
      <c r="B3029" s="201" t="s">
        <v>2533</v>
      </c>
      <c r="C3029" s="200" t="s">
        <v>569</v>
      </c>
      <c r="D3029" s="200" t="s">
        <v>2534</v>
      </c>
      <c r="E3029" s="427" t="s">
        <v>2535</v>
      </c>
      <c r="F3029" s="427"/>
      <c r="G3029" s="202" t="s">
        <v>39</v>
      </c>
      <c r="H3029" s="203">
        <v>0.5</v>
      </c>
      <c r="I3029" s="189">
        <f>(M3029*$M$13)</f>
        <v>3.3028</v>
      </c>
      <c r="J3029" s="219">
        <f>TRUNC(I3029*H3029,2)</f>
        <v>1.65</v>
      </c>
      <c r="M3029">
        <v>3.59</v>
      </c>
    </row>
    <row r="3030" spans="1:13" ht="24" customHeight="1" x14ac:dyDescent="0.2">
      <c r="A3030" s="238" t="s">
        <v>2126</v>
      </c>
      <c r="B3030" s="191" t="s">
        <v>2536</v>
      </c>
      <c r="C3030" s="190" t="s">
        <v>569</v>
      </c>
      <c r="D3030" s="190" t="s">
        <v>2537</v>
      </c>
      <c r="E3030" s="426">
        <v>0</v>
      </c>
      <c r="F3030" s="426"/>
      <c r="G3030" s="192" t="s">
        <v>39</v>
      </c>
      <c r="H3030" s="193">
        <v>0.5</v>
      </c>
      <c r="I3030" s="189">
        <f>(M3030*$M$13)</f>
        <v>11.542596000000001</v>
      </c>
      <c r="J3030" s="219">
        <f>TRUNC(I3030*H3030,2)</f>
        <v>5.77</v>
      </c>
      <c r="M3030">
        <v>12.5463</v>
      </c>
    </row>
    <row r="3031" spans="1:13" x14ac:dyDescent="0.2">
      <c r="A3031" s="239"/>
      <c r="B3031" s="195"/>
      <c r="C3031" s="195"/>
      <c r="D3031" s="195"/>
      <c r="E3031" s="195" t="s">
        <v>3847</v>
      </c>
      <c r="F3031" s="196">
        <v>0</v>
      </c>
      <c r="G3031" s="195" t="s">
        <v>3848</v>
      </c>
      <c r="H3031" s="196">
        <v>0</v>
      </c>
      <c r="I3031" s="196">
        <v>0</v>
      </c>
      <c r="J3031" s="220"/>
      <c r="M3031">
        <v>0</v>
      </c>
    </row>
    <row r="3032" spans="1:13" ht="25.5" x14ac:dyDescent="0.2">
      <c r="A3032" s="239"/>
      <c r="B3032" s="195"/>
      <c r="C3032" s="195"/>
      <c r="D3032" s="195"/>
      <c r="E3032" s="195" t="s">
        <v>3849</v>
      </c>
      <c r="F3032" s="196">
        <v>0</v>
      </c>
      <c r="G3032" s="195"/>
      <c r="H3032" s="195" t="s">
        <v>3850</v>
      </c>
      <c r="I3032" s="196">
        <v>8.06</v>
      </c>
      <c r="J3032" s="220"/>
      <c r="M3032">
        <v>8.06</v>
      </c>
    </row>
    <row r="3033" spans="1:13" ht="30" customHeight="1" x14ac:dyDescent="0.2">
      <c r="A3033" s="240"/>
      <c r="B3033" s="197"/>
      <c r="C3033" s="197"/>
      <c r="D3033" s="197"/>
      <c r="E3033" s="197"/>
      <c r="F3033" s="197"/>
      <c r="G3033" s="197" t="s">
        <v>3851</v>
      </c>
      <c r="H3033" s="198">
        <v>865.99</v>
      </c>
      <c r="I3033" s="199">
        <v>6979.87</v>
      </c>
      <c r="J3033" s="220"/>
      <c r="M3033">
        <v>6979.87</v>
      </c>
    </row>
    <row r="3034" spans="1:13" ht="0.95" customHeight="1" x14ac:dyDescent="0.2">
      <c r="A3034" s="237"/>
      <c r="B3034" s="185"/>
      <c r="C3034" s="185"/>
      <c r="D3034" s="185"/>
      <c r="E3034" s="185"/>
      <c r="F3034" s="185"/>
      <c r="G3034" s="185"/>
      <c r="H3034" s="185"/>
      <c r="I3034" s="185"/>
      <c r="J3034" s="220"/>
    </row>
    <row r="3035" spans="1:13" ht="18" customHeight="1" x14ac:dyDescent="0.2">
      <c r="A3035" s="236" t="s">
        <v>3815</v>
      </c>
      <c r="B3035" s="183" t="s">
        <v>2</v>
      </c>
      <c r="C3035" s="182" t="s">
        <v>3</v>
      </c>
      <c r="D3035" s="182" t="s">
        <v>4</v>
      </c>
      <c r="E3035" s="419" t="s">
        <v>2100</v>
      </c>
      <c r="F3035" s="419"/>
      <c r="G3035" s="184" t="s">
        <v>5</v>
      </c>
      <c r="H3035" s="183" t="s">
        <v>6</v>
      </c>
      <c r="I3035" s="183" t="s">
        <v>7</v>
      </c>
      <c r="J3035" s="218" t="s">
        <v>8</v>
      </c>
      <c r="K3035" s="229">
        <f>J3037</f>
        <v>3.27</v>
      </c>
      <c r="L3035" s="229">
        <f>J3036-K3035</f>
        <v>291.86</v>
      </c>
      <c r="M3035" t="s">
        <v>7</v>
      </c>
    </row>
    <row r="3036" spans="1:13" ht="26.1" customHeight="1" x14ac:dyDescent="0.2">
      <c r="A3036" s="237" t="s">
        <v>2125</v>
      </c>
      <c r="B3036" s="186" t="s">
        <v>576</v>
      </c>
      <c r="C3036" s="185" t="s">
        <v>569</v>
      </c>
      <c r="D3036" s="185" t="s">
        <v>577</v>
      </c>
      <c r="E3036" s="425" t="s">
        <v>2102</v>
      </c>
      <c r="F3036" s="425"/>
      <c r="G3036" s="187" t="s">
        <v>17</v>
      </c>
      <c r="H3036" s="188">
        <v>1</v>
      </c>
      <c r="I3036" s="189">
        <f>SUM(J3037:J3041)</f>
        <v>295.13</v>
      </c>
      <c r="J3036" s="231">
        <f t="shared" ref="J3036:J3041" si="114">TRUNC(I3036*H3036,2)</f>
        <v>295.13</v>
      </c>
      <c r="M3036">
        <v>317.39</v>
      </c>
    </row>
    <row r="3037" spans="1:13" ht="24" customHeight="1" x14ac:dyDescent="0.2">
      <c r="A3037" s="241" t="s">
        <v>2395</v>
      </c>
      <c r="B3037" s="201" t="s">
        <v>2548</v>
      </c>
      <c r="C3037" s="200" t="s">
        <v>569</v>
      </c>
      <c r="D3037" s="200" t="s">
        <v>2549</v>
      </c>
      <c r="E3037" s="427" t="s">
        <v>2535</v>
      </c>
      <c r="F3037" s="427"/>
      <c r="G3037" s="202" t="s">
        <v>39</v>
      </c>
      <c r="H3037" s="203">
        <v>1</v>
      </c>
      <c r="I3037" s="189">
        <f t="shared" ref="I3037:I3041" si="115">(M3037*$M$13)</f>
        <v>3.2752000000000003</v>
      </c>
      <c r="J3037" s="219">
        <f t="shared" si="114"/>
        <v>3.27</v>
      </c>
      <c r="M3037">
        <v>3.56</v>
      </c>
    </row>
    <row r="3038" spans="1:13" ht="24" customHeight="1" x14ac:dyDescent="0.2">
      <c r="A3038" s="238" t="s">
        <v>2126</v>
      </c>
      <c r="B3038" s="191" t="s">
        <v>2550</v>
      </c>
      <c r="C3038" s="190" t="s">
        <v>569</v>
      </c>
      <c r="D3038" s="190" t="s">
        <v>2551</v>
      </c>
      <c r="E3038" s="426">
        <v>0</v>
      </c>
      <c r="F3038" s="426"/>
      <c r="G3038" s="192" t="s">
        <v>2552</v>
      </c>
      <c r="H3038" s="193">
        <v>7.4999999999999997E-2</v>
      </c>
      <c r="I3038" s="189">
        <f t="shared" si="115"/>
        <v>973.36</v>
      </c>
      <c r="J3038" s="219">
        <f t="shared" si="114"/>
        <v>73</v>
      </c>
      <c r="M3038">
        <v>1058</v>
      </c>
    </row>
    <row r="3039" spans="1:13" ht="24" customHeight="1" x14ac:dyDescent="0.2">
      <c r="A3039" s="238" t="s">
        <v>2126</v>
      </c>
      <c r="B3039" s="191" t="s">
        <v>2553</v>
      </c>
      <c r="C3039" s="190" t="s">
        <v>569</v>
      </c>
      <c r="D3039" s="190" t="s">
        <v>2554</v>
      </c>
      <c r="E3039" s="426">
        <v>0</v>
      </c>
      <c r="F3039" s="426"/>
      <c r="G3039" s="192" t="s">
        <v>2555</v>
      </c>
      <c r="H3039" s="193">
        <v>1.2</v>
      </c>
      <c r="I3039" s="189">
        <v>150</v>
      </c>
      <c r="J3039" s="219">
        <f t="shared" si="114"/>
        <v>180</v>
      </c>
      <c r="M3039">
        <v>160.19999999999999</v>
      </c>
    </row>
    <row r="3040" spans="1:13" ht="24" customHeight="1" x14ac:dyDescent="0.2">
      <c r="A3040" s="238" t="s">
        <v>2126</v>
      </c>
      <c r="B3040" s="191" t="s">
        <v>2556</v>
      </c>
      <c r="C3040" s="190" t="s">
        <v>569</v>
      </c>
      <c r="D3040" s="190" t="s">
        <v>2557</v>
      </c>
      <c r="E3040" s="426">
        <v>0</v>
      </c>
      <c r="F3040" s="426"/>
      <c r="G3040" s="192" t="s">
        <v>39</v>
      </c>
      <c r="H3040" s="193">
        <v>1</v>
      </c>
      <c r="I3040" s="189">
        <f t="shared" si="115"/>
        <v>34.393740000000001</v>
      </c>
      <c r="J3040" s="219">
        <f t="shared" si="114"/>
        <v>34.39</v>
      </c>
      <c r="M3040">
        <v>37.384500000000003</v>
      </c>
    </row>
    <row r="3041" spans="1:13" ht="26.1" customHeight="1" x14ac:dyDescent="0.2">
      <c r="A3041" s="238" t="s">
        <v>2126</v>
      </c>
      <c r="B3041" s="191" t="s">
        <v>2558</v>
      </c>
      <c r="C3041" s="190" t="s">
        <v>26</v>
      </c>
      <c r="D3041" s="190" t="s">
        <v>2559</v>
      </c>
      <c r="E3041" s="426" t="s">
        <v>2119</v>
      </c>
      <c r="F3041" s="426"/>
      <c r="G3041" s="192" t="s">
        <v>2413</v>
      </c>
      <c r="H3041" s="193">
        <v>6</v>
      </c>
      <c r="I3041" s="189">
        <f t="shared" si="115"/>
        <v>0.74520000000000008</v>
      </c>
      <c r="J3041" s="219">
        <f t="shared" si="114"/>
        <v>4.47</v>
      </c>
      <c r="M3041">
        <v>0.81</v>
      </c>
    </row>
    <row r="3042" spans="1:13" x14ac:dyDescent="0.2">
      <c r="A3042" s="239"/>
      <c r="B3042" s="195"/>
      <c r="C3042" s="195"/>
      <c r="D3042" s="195"/>
      <c r="E3042" s="195" t="s">
        <v>3847</v>
      </c>
      <c r="F3042" s="196">
        <v>0</v>
      </c>
      <c r="G3042" s="195" t="s">
        <v>3848</v>
      </c>
      <c r="H3042" s="196">
        <v>0</v>
      </c>
      <c r="I3042" s="196">
        <v>0</v>
      </c>
      <c r="J3042" s="220"/>
      <c r="M3042">
        <v>0</v>
      </c>
    </row>
    <row r="3043" spans="1:13" ht="25.5" x14ac:dyDescent="0.2">
      <c r="A3043" s="239"/>
      <c r="B3043" s="195"/>
      <c r="C3043" s="195"/>
      <c r="D3043" s="195"/>
      <c r="E3043" s="195" t="s">
        <v>3849</v>
      </c>
      <c r="F3043" s="196">
        <v>0</v>
      </c>
      <c r="G3043" s="195"/>
      <c r="H3043" s="195" t="s">
        <v>3850</v>
      </c>
      <c r="I3043" s="196">
        <v>317.39</v>
      </c>
      <c r="J3043" s="220"/>
      <c r="M3043">
        <v>317.39</v>
      </c>
    </row>
    <row r="3044" spans="1:13" ht="30" customHeight="1" x14ac:dyDescent="0.2">
      <c r="A3044" s="240"/>
      <c r="B3044" s="197"/>
      <c r="C3044" s="197"/>
      <c r="D3044" s="197"/>
      <c r="E3044" s="197"/>
      <c r="F3044" s="197"/>
      <c r="G3044" s="197" t="s">
        <v>3851</v>
      </c>
      <c r="H3044" s="198">
        <v>432.99</v>
      </c>
      <c r="I3044" s="199">
        <v>137426.69</v>
      </c>
      <c r="J3044" s="220"/>
      <c r="M3044">
        <v>137426.69</v>
      </c>
    </row>
    <row r="3045" spans="1:13" ht="0.95" customHeight="1" x14ac:dyDescent="0.2">
      <c r="A3045" s="237"/>
      <c r="B3045" s="185"/>
      <c r="C3045" s="185"/>
      <c r="D3045" s="185"/>
      <c r="E3045" s="185"/>
      <c r="F3045" s="185"/>
      <c r="G3045" s="185"/>
      <c r="H3045" s="185"/>
      <c r="I3045" s="185"/>
      <c r="J3045" s="220"/>
    </row>
    <row r="3046" spans="1:13" ht="18" customHeight="1" x14ac:dyDescent="0.2">
      <c r="A3046" s="236" t="s">
        <v>3816</v>
      </c>
      <c r="B3046" s="183" t="s">
        <v>2</v>
      </c>
      <c r="C3046" s="182" t="s">
        <v>3</v>
      </c>
      <c r="D3046" s="182" t="s">
        <v>4</v>
      </c>
      <c r="E3046" s="419" t="s">
        <v>2100</v>
      </c>
      <c r="F3046" s="419"/>
      <c r="G3046" s="184" t="s">
        <v>5</v>
      </c>
      <c r="H3046" s="183" t="s">
        <v>6</v>
      </c>
      <c r="I3046" s="183" t="s">
        <v>7</v>
      </c>
      <c r="J3046" s="218" t="s">
        <v>8</v>
      </c>
      <c r="K3046" s="229">
        <f>J3050+J3051</f>
        <v>9.9700000000000006</v>
      </c>
      <c r="L3046" s="229">
        <f>J3047-K3046</f>
        <v>2.74</v>
      </c>
      <c r="M3046" t="s">
        <v>7</v>
      </c>
    </row>
    <row r="3047" spans="1:13" ht="26.1" customHeight="1" x14ac:dyDescent="0.2">
      <c r="A3047" s="237" t="s">
        <v>2125</v>
      </c>
      <c r="B3047" s="186" t="s">
        <v>3741</v>
      </c>
      <c r="C3047" s="185" t="s">
        <v>569</v>
      </c>
      <c r="D3047" s="185" t="s">
        <v>3632</v>
      </c>
      <c r="E3047" s="425" t="s">
        <v>3742</v>
      </c>
      <c r="F3047" s="425"/>
      <c r="G3047" s="187" t="s">
        <v>17</v>
      </c>
      <c r="H3047" s="188">
        <v>1</v>
      </c>
      <c r="I3047" s="189">
        <f t="shared" ref="I3047:I3052" si="116">(M3047*$M$13)</f>
        <v>12.714400000000001</v>
      </c>
      <c r="J3047" s="231">
        <f t="shared" ref="J3047:J3052" si="117">TRUNC(I3047*H3047,2)</f>
        <v>12.71</v>
      </c>
      <c r="M3047">
        <v>13.82</v>
      </c>
    </row>
    <row r="3048" spans="1:13" ht="24" customHeight="1" x14ac:dyDescent="0.2">
      <c r="A3048" s="241" t="s">
        <v>2395</v>
      </c>
      <c r="B3048" s="201" t="s">
        <v>2610</v>
      </c>
      <c r="C3048" s="200" t="s">
        <v>569</v>
      </c>
      <c r="D3048" s="200" t="s">
        <v>2611</v>
      </c>
      <c r="E3048" s="427" t="s">
        <v>2535</v>
      </c>
      <c r="F3048" s="427"/>
      <c r="G3048" s="202" t="s">
        <v>39</v>
      </c>
      <c r="H3048" s="203">
        <v>0.2</v>
      </c>
      <c r="I3048" s="189">
        <f t="shared" si="116"/>
        <v>3.3948</v>
      </c>
      <c r="J3048" s="219">
        <f t="shared" si="117"/>
        <v>0.67</v>
      </c>
      <c r="M3048">
        <v>3.69</v>
      </c>
    </row>
    <row r="3049" spans="1:13" ht="24" customHeight="1" x14ac:dyDescent="0.2">
      <c r="A3049" s="241" t="s">
        <v>2395</v>
      </c>
      <c r="B3049" s="201" t="s">
        <v>3743</v>
      </c>
      <c r="C3049" s="200" t="s">
        <v>569</v>
      </c>
      <c r="D3049" s="200" t="s">
        <v>3744</v>
      </c>
      <c r="E3049" s="427" t="s">
        <v>2535</v>
      </c>
      <c r="F3049" s="427"/>
      <c r="G3049" s="202" t="s">
        <v>39</v>
      </c>
      <c r="H3049" s="203">
        <v>0.4</v>
      </c>
      <c r="I3049" s="189">
        <f t="shared" si="116"/>
        <v>3.4592000000000001</v>
      </c>
      <c r="J3049" s="219">
        <f t="shared" si="117"/>
        <v>1.38</v>
      </c>
      <c r="M3049">
        <v>3.76</v>
      </c>
    </row>
    <row r="3050" spans="1:13" ht="24" customHeight="1" x14ac:dyDescent="0.2">
      <c r="A3050" s="238" t="s">
        <v>2126</v>
      </c>
      <c r="B3050" s="191" t="s">
        <v>3745</v>
      </c>
      <c r="C3050" s="190" t="s">
        <v>26</v>
      </c>
      <c r="D3050" s="190" t="s">
        <v>3746</v>
      </c>
      <c r="E3050" s="426" t="s">
        <v>2129</v>
      </c>
      <c r="F3050" s="426"/>
      <c r="G3050" s="192" t="s">
        <v>32</v>
      </c>
      <c r="H3050" s="193">
        <v>0.4</v>
      </c>
      <c r="I3050" s="189">
        <f t="shared" si="116"/>
        <v>19.025600000000001</v>
      </c>
      <c r="J3050" s="219">
        <f t="shared" si="117"/>
        <v>7.61</v>
      </c>
      <c r="M3050">
        <v>20.68</v>
      </c>
    </row>
    <row r="3051" spans="1:13" ht="24" customHeight="1" x14ac:dyDescent="0.2">
      <c r="A3051" s="238" t="s">
        <v>2126</v>
      </c>
      <c r="B3051" s="191" t="s">
        <v>2618</v>
      </c>
      <c r="C3051" s="190" t="s">
        <v>26</v>
      </c>
      <c r="D3051" s="190" t="s">
        <v>2619</v>
      </c>
      <c r="E3051" s="426" t="s">
        <v>2129</v>
      </c>
      <c r="F3051" s="426"/>
      <c r="G3051" s="192" t="s">
        <v>32</v>
      </c>
      <c r="H3051" s="193">
        <v>0.2</v>
      </c>
      <c r="I3051" s="189">
        <f t="shared" si="116"/>
        <v>11.803600000000001</v>
      </c>
      <c r="J3051" s="219">
        <f t="shared" si="117"/>
        <v>2.36</v>
      </c>
      <c r="M3051">
        <v>12.83</v>
      </c>
    </row>
    <row r="3052" spans="1:13" ht="24" customHeight="1" x14ac:dyDescent="0.2">
      <c r="A3052" s="238" t="s">
        <v>2126</v>
      </c>
      <c r="B3052" s="191" t="s">
        <v>3747</v>
      </c>
      <c r="C3052" s="190" t="s">
        <v>26</v>
      </c>
      <c r="D3052" s="190" t="s">
        <v>3748</v>
      </c>
      <c r="E3052" s="426" t="s">
        <v>2119</v>
      </c>
      <c r="F3052" s="426"/>
      <c r="G3052" s="192" t="s">
        <v>2413</v>
      </c>
      <c r="H3052" s="193">
        <v>0.33</v>
      </c>
      <c r="I3052" s="189">
        <f t="shared" si="116"/>
        <v>2.1343999999999999</v>
      </c>
      <c r="J3052" s="219">
        <f t="shared" si="117"/>
        <v>0.7</v>
      </c>
      <c r="M3052">
        <v>2.3199999999999998</v>
      </c>
    </row>
    <row r="3053" spans="1:13" x14ac:dyDescent="0.2">
      <c r="A3053" s="239"/>
      <c r="B3053" s="195"/>
      <c r="C3053" s="195"/>
      <c r="D3053" s="195"/>
      <c r="E3053" s="195" t="s">
        <v>3847</v>
      </c>
      <c r="F3053" s="196">
        <v>10.83</v>
      </c>
      <c r="G3053" s="195" t="s">
        <v>3848</v>
      </c>
      <c r="H3053" s="196">
        <v>0</v>
      </c>
      <c r="I3053" s="196">
        <v>10.83</v>
      </c>
      <c r="J3053" s="220"/>
      <c r="M3053">
        <v>10.83</v>
      </c>
    </row>
    <row r="3054" spans="1:13" ht="25.5" x14ac:dyDescent="0.2">
      <c r="A3054" s="239"/>
      <c r="B3054" s="195"/>
      <c r="C3054" s="195"/>
      <c r="D3054" s="195"/>
      <c r="E3054" s="195" t="s">
        <v>3849</v>
      </c>
      <c r="F3054" s="196">
        <v>0</v>
      </c>
      <c r="G3054" s="195"/>
      <c r="H3054" s="195" t="s">
        <v>3850</v>
      </c>
      <c r="I3054" s="196">
        <v>13.82</v>
      </c>
      <c r="J3054" s="220"/>
      <c r="M3054">
        <v>13.82</v>
      </c>
    </row>
    <row r="3055" spans="1:13" ht="30" customHeight="1" x14ac:dyDescent="0.2">
      <c r="A3055" s="240"/>
      <c r="B3055" s="197"/>
      <c r="C3055" s="197"/>
      <c r="D3055" s="197"/>
      <c r="E3055" s="197"/>
      <c r="F3055" s="197"/>
      <c r="G3055" s="197" t="s">
        <v>3851</v>
      </c>
      <c r="H3055" s="198">
        <v>865.99</v>
      </c>
      <c r="I3055" s="199">
        <v>11967.98</v>
      </c>
      <c r="J3055" s="220"/>
      <c r="M3055">
        <v>11967.98</v>
      </c>
    </row>
    <row r="3056" spans="1:13" ht="0.95" customHeight="1" x14ac:dyDescent="0.2">
      <c r="A3056" s="237"/>
      <c r="B3056" s="185"/>
      <c r="C3056" s="185"/>
      <c r="D3056" s="185"/>
      <c r="E3056" s="185"/>
      <c r="F3056" s="185"/>
      <c r="G3056" s="185"/>
      <c r="H3056" s="185"/>
      <c r="I3056" s="185"/>
      <c r="J3056" s="220"/>
    </row>
    <row r="3057" spans="1:13" ht="18" customHeight="1" x14ac:dyDescent="0.2">
      <c r="A3057" s="250" t="s">
        <v>3817</v>
      </c>
      <c r="B3057" s="183" t="s">
        <v>2</v>
      </c>
      <c r="C3057" s="182" t="s">
        <v>3</v>
      </c>
      <c r="D3057" s="182" t="s">
        <v>4</v>
      </c>
      <c r="E3057" s="419" t="s">
        <v>2100</v>
      </c>
      <c r="F3057" s="419"/>
      <c r="G3057" s="184" t="s">
        <v>5</v>
      </c>
      <c r="H3057" s="183" t="s">
        <v>6</v>
      </c>
      <c r="I3057" s="183" t="s">
        <v>7</v>
      </c>
      <c r="J3057" s="218" t="s">
        <v>8</v>
      </c>
      <c r="K3057" s="229">
        <f>J3064+J3063</f>
        <v>48.57</v>
      </c>
      <c r="L3057" s="229">
        <f>J3058-K3057</f>
        <v>90.54000000000002</v>
      </c>
      <c r="M3057" t="s">
        <v>7</v>
      </c>
    </row>
    <row r="3058" spans="1:13" ht="26.1" customHeight="1" x14ac:dyDescent="0.2">
      <c r="A3058" s="237" t="s">
        <v>2125</v>
      </c>
      <c r="B3058" s="186" t="s">
        <v>3805</v>
      </c>
      <c r="C3058" s="185" t="s">
        <v>167</v>
      </c>
      <c r="D3058" s="185" t="s">
        <v>3806</v>
      </c>
      <c r="E3058" s="425" t="s">
        <v>2101</v>
      </c>
      <c r="F3058" s="425"/>
      <c r="G3058" s="187" t="s">
        <v>180</v>
      </c>
      <c r="H3058" s="188">
        <v>1</v>
      </c>
      <c r="I3058" s="189">
        <f t="shared" ref="I3058:I3066" si="118">(M3058*$M$13)</f>
        <v>139.11320000000001</v>
      </c>
      <c r="J3058" s="231">
        <f t="shared" ref="J3058:J3066" si="119">TRUNC(I3058*H3058,2)</f>
        <v>139.11000000000001</v>
      </c>
      <c r="M3058">
        <v>151.21</v>
      </c>
    </row>
    <row r="3059" spans="1:13" ht="26.1" customHeight="1" x14ac:dyDescent="0.2">
      <c r="A3059" s="241" t="s">
        <v>2395</v>
      </c>
      <c r="B3059" s="201" t="s">
        <v>2631</v>
      </c>
      <c r="C3059" s="200" t="s">
        <v>26</v>
      </c>
      <c r="D3059" s="200" t="s">
        <v>2632</v>
      </c>
      <c r="E3059" s="427" t="s">
        <v>2101</v>
      </c>
      <c r="F3059" s="427"/>
      <c r="G3059" s="202" t="s">
        <v>17</v>
      </c>
      <c r="H3059" s="203">
        <v>1</v>
      </c>
      <c r="I3059" s="189">
        <f t="shared" si="118"/>
        <v>19.0716</v>
      </c>
      <c r="J3059" s="219">
        <f t="shared" si="119"/>
        <v>19.07</v>
      </c>
      <c r="M3059">
        <v>20.73</v>
      </c>
    </row>
    <row r="3060" spans="1:13" ht="26.1" customHeight="1" x14ac:dyDescent="0.2">
      <c r="A3060" s="241" t="s">
        <v>2395</v>
      </c>
      <c r="B3060" s="201" t="s">
        <v>2633</v>
      </c>
      <c r="C3060" s="200" t="s">
        <v>26</v>
      </c>
      <c r="D3060" s="200" t="s">
        <v>2634</v>
      </c>
      <c r="E3060" s="427" t="s">
        <v>2120</v>
      </c>
      <c r="F3060" s="427"/>
      <c r="G3060" s="202" t="s">
        <v>331</v>
      </c>
      <c r="H3060" s="203">
        <v>1</v>
      </c>
      <c r="I3060" s="189">
        <f t="shared" si="118"/>
        <v>1.2696000000000001</v>
      </c>
      <c r="J3060" s="219">
        <f t="shared" si="119"/>
        <v>1.26</v>
      </c>
      <c r="M3060">
        <v>1.38</v>
      </c>
    </row>
    <row r="3061" spans="1:13" ht="24" customHeight="1" x14ac:dyDescent="0.2">
      <c r="A3061" s="241" t="s">
        <v>2395</v>
      </c>
      <c r="B3061" s="201" t="s">
        <v>3862</v>
      </c>
      <c r="C3061" s="200" t="s">
        <v>569</v>
      </c>
      <c r="D3061" s="200" t="s">
        <v>3863</v>
      </c>
      <c r="E3061" s="427" t="s">
        <v>2108</v>
      </c>
      <c r="F3061" s="427"/>
      <c r="G3061" s="202" t="s">
        <v>54</v>
      </c>
      <c r="H3061" s="203">
        <v>1</v>
      </c>
      <c r="I3061" s="189">
        <f t="shared" si="118"/>
        <v>3.7904000000000004</v>
      </c>
      <c r="J3061" s="219">
        <f t="shared" si="119"/>
        <v>3.79</v>
      </c>
      <c r="M3061">
        <v>4.12</v>
      </c>
    </row>
    <row r="3062" spans="1:13" ht="51.95" customHeight="1" x14ac:dyDescent="0.2">
      <c r="A3062" s="241" t="s">
        <v>2395</v>
      </c>
      <c r="B3062" s="201" t="s">
        <v>2637</v>
      </c>
      <c r="C3062" s="200" t="s">
        <v>26</v>
      </c>
      <c r="D3062" s="200" t="s">
        <v>2638</v>
      </c>
      <c r="E3062" s="427" t="s">
        <v>2109</v>
      </c>
      <c r="F3062" s="427"/>
      <c r="G3062" s="202" t="s">
        <v>17</v>
      </c>
      <c r="H3062" s="203">
        <v>1</v>
      </c>
      <c r="I3062" s="189">
        <f t="shared" si="118"/>
        <v>44.896000000000001</v>
      </c>
      <c r="J3062" s="219">
        <f t="shared" si="119"/>
        <v>44.89</v>
      </c>
      <c r="M3062">
        <v>48.8</v>
      </c>
    </row>
    <row r="3063" spans="1:13" ht="26.1" customHeight="1" x14ac:dyDescent="0.2">
      <c r="A3063" s="241" t="s">
        <v>2395</v>
      </c>
      <c r="B3063" s="201" t="s">
        <v>2590</v>
      </c>
      <c r="C3063" s="200" t="s">
        <v>26</v>
      </c>
      <c r="D3063" s="200" t="s">
        <v>2591</v>
      </c>
      <c r="E3063" s="427" t="s">
        <v>2123</v>
      </c>
      <c r="F3063" s="427"/>
      <c r="G3063" s="202" t="s">
        <v>32</v>
      </c>
      <c r="H3063" s="203">
        <v>1</v>
      </c>
      <c r="I3063" s="189">
        <f t="shared" si="118"/>
        <v>23.570400000000003</v>
      </c>
      <c r="J3063" s="219">
        <f t="shared" si="119"/>
        <v>23.57</v>
      </c>
      <c r="M3063">
        <v>25.62</v>
      </c>
    </row>
    <row r="3064" spans="1:13" ht="24" customHeight="1" x14ac:dyDescent="0.2">
      <c r="A3064" s="241" t="s">
        <v>2395</v>
      </c>
      <c r="B3064" s="201" t="s">
        <v>2452</v>
      </c>
      <c r="C3064" s="200" t="s">
        <v>26</v>
      </c>
      <c r="D3064" s="200" t="s">
        <v>2453</v>
      </c>
      <c r="E3064" s="427" t="s">
        <v>2123</v>
      </c>
      <c r="F3064" s="427"/>
      <c r="G3064" s="202" t="s">
        <v>32</v>
      </c>
      <c r="H3064" s="203">
        <v>1</v>
      </c>
      <c r="I3064" s="189">
        <f t="shared" si="118"/>
        <v>25.005600000000001</v>
      </c>
      <c r="J3064" s="219">
        <f t="shared" si="119"/>
        <v>25</v>
      </c>
      <c r="M3064">
        <v>27.18</v>
      </c>
    </row>
    <row r="3065" spans="1:13" ht="51.95" customHeight="1" x14ac:dyDescent="0.2">
      <c r="A3065" s="241" t="s">
        <v>2395</v>
      </c>
      <c r="B3065" s="201" t="s">
        <v>2635</v>
      </c>
      <c r="C3065" s="200" t="s">
        <v>15</v>
      </c>
      <c r="D3065" s="200" t="s">
        <v>2636</v>
      </c>
      <c r="E3065" s="427">
        <v>6</v>
      </c>
      <c r="F3065" s="427"/>
      <c r="G3065" s="202" t="s">
        <v>17</v>
      </c>
      <c r="H3065" s="203">
        <v>1</v>
      </c>
      <c r="I3065" s="189">
        <f t="shared" si="118"/>
        <v>7.1024000000000003</v>
      </c>
      <c r="J3065" s="219">
        <f t="shared" si="119"/>
        <v>7.1</v>
      </c>
      <c r="M3065">
        <v>7.72</v>
      </c>
    </row>
    <row r="3066" spans="1:13" ht="24" customHeight="1" x14ac:dyDescent="0.2">
      <c r="A3066" s="241" t="s">
        <v>2395</v>
      </c>
      <c r="B3066" s="201" t="s">
        <v>1249</v>
      </c>
      <c r="C3066" s="200" t="s">
        <v>15</v>
      </c>
      <c r="D3066" s="200" t="s">
        <v>2639</v>
      </c>
      <c r="E3066" s="427">
        <v>26</v>
      </c>
      <c r="F3066" s="427"/>
      <c r="G3066" s="202" t="s">
        <v>17</v>
      </c>
      <c r="H3066" s="203">
        <v>1</v>
      </c>
      <c r="I3066" s="189">
        <f t="shared" si="118"/>
        <v>14.407200000000001</v>
      </c>
      <c r="J3066" s="219">
        <f t="shared" si="119"/>
        <v>14.4</v>
      </c>
      <c r="M3066">
        <v>15.66</v>
      </c>
    </row>
    <row r="3067" spans="1:13" x14ac:dyDescent="0.2">
      <c r="A3067" s="239"/>
      <c r="B3067" s="195"/>
      <c r="C3067" s="195"/>
      <c r="D3067" s="195"/>
      <c r="E3067" s="195" t="s">
        <v>3847</v>
      </c>
      <c r="F3067" s="196">
        <v>103.84</v>
      </c>
      <c r="G3067" s="195" t="s">
        <v>3848</v>
      </c>
      <c r="H3067" s="196">
        <v>0</v>
      </c>
      <c r="I3067" s="196">
        <v>103.84</v>
      </c>
      <c r="J3067" s="220"/>
      <c r="M3067">
        <v>103.84</v>
      </c>
    </row>
    <row r="3068" spans="1:13" ht="25.5" x14ac:dyDescent="0.2">
      <c r="A3068" s="239"/>
      <c r="B3068" s="195"/>
      <c r="C3068" s="195"/>
      <c r="D3068" s="195"/>
      <c r="E3068" s="195" t="s">
        <v>3849</v>
      </c>
      <c r="F3068" s="196">
        <v>0</v>
      </c>
      <c r="G3068" s="195"/>
      <c r="H3068" s="195" t="s">
        <v>3850</v>
      </c>
      <c r="I3068" s="196">
        <v>151.21</v>
      </c>
      <c r="J3068" s="220"/>
      <c r="M3068">
        <v>151.21</v>
      </c>
    </row>
    <row r="3069" spans="1:13" ht="30" customHeight="1" x14ac:dyDescent="0.2">
      <c r="A3069" s="240"/>
      <c r="B3069" s="197"/>
      <c r="C3069" s="197"/>
      <c r="D3069" s="197"/>
      <c r="E3069" s="197"/>
      <c r="F3069" s="197"/>
      <c r="G3069" s="197" t="s">
        <v>3851</v>
      </c>
      <c r="H3069" s="198">
        <v>87.63</v>
      </c>
      <c r="I3069" s="199">
        <v>13250.53</v>
      </c>
      <c r="J3069" s="220"/>
      <c r="M3069">
        <v>13250.53</v>
      </c>
    </row>
    <row r="3070" spans="1:13" ht="0.95" customHeight="1" x14ac:dyDescent="0.2">
      <c r="A3070" s="237"/>
      <c r="B3070" s="185"/>
      <c r="C3070" s="185"/>
      <c r="D3070" s="185"/>
      <c r="E3070" s="185"/>
      <c r="F3070" s="185"/>
      <c r="G3070" s="185"/>
      <c r="H3070" s="185"/>
      <c r="I3070" s="185"/>
      <c r="J3070" s="220"/>
    </row>
    <row r="3071" spans="1:13" ht="24" customHeight="1" x14ac:dyDescent="0.2">
      <c r="A3071" s="235" t="s">
        <v>742</v>
      </c>
      <c r="B3071" s="14"/>
      <c r="C3071" s="14"/>
      <c r="D3071" s="13" t="s">
        <v>743</v>
      </c>
      <c r="E3071" s="14"/>
      <c r="F3071" s="418"/>
      <c r="G3071" s="418"/>
      <c r="H3071" s="14"/>
      <c r="I3071" s="14"/>
      <c r="J3071" s="209"/>
    </row>
    <row r="3072" spans="1:13" ht="18" customHeight="1" x14ac:dyDescent="0.2">
      <c r="A3072" s="236" t="s">
        <v>744</v>
      </c>
      <c r="B3072" s="183" t="s">
        <v>2</v>
      </c>
      <c r="C3072" s="182" t="s">
        <v>3</v>
      </c>
      <c r="D3072" s="182" t="s">
        <v>4</v>
      </c>
      <c r="E3072" s="419" t="s">
        <v>2100</v>
      </c>
      <c r="F3072" s="419"/>
      <c r="G3072" s="184" t="s">
        <v>5</v>
      </c>
      <c r="H3072" s="183" t="s">
        <v>6</v>
      </c>
      <c r="I3072" s="183" t="s">
        <v>7</v>
      </c>
      <c r="J3072" s="218" t="s">
        <v>8</v>
      </c>
      <c r="K3072" s="229">
        <f>J3077+J3074</f>
        <v>37.660000000000004</v>
      </c>
      <c r="L3072" s="229">
        <f>J3073-K3072</f>
        <v>257.46999999999997</v>
      </c>
      <c r="M3072" t="s">
        <v>7</v>
      </c>
    </row>
    <row r="3073" spans="1:13" ht="26.1" customHeight="1" x14ac:dyDescent="0.2">
      <c r="A3073" s="237" t="s">
        <v>2125</v>
      </c>
      <c r="B3073" s="186" t="s">
        <v>576</v>
      </c>
      <c r="C3073" s="185" t="s">
        <v>569</v>
      </c>
      <c r="D3073" s="185" t="s">
        <v>577</v>
      </c>
      <c r="E3073" s="425" t="s">
        <v>2102</v>
      </c>
      <c r="F3073" s="425"/>
      <c r="G3073" s="187" t="s">
        <v>17</v>
      </c>
      <c r="H3073" s="188">
        <v>1</v>
      </c>
      <c r="I3073" s="189">
        <f>SUM(J3074:J3078)</f>
        <v>295.13</v>
      </c>
      <c r="J3073" s="231">
        <f t="shared" ref="J3073:J3078" si="120">TRUNC(I3073*H3073,2)</f>
        <v>295.13</v>
      </c>
      <c r="M3073">
        <v>317.39</v>
      </c>
    </row>
    <row r="3074" spans="1:13" ht="24" customHeight="1" x14ac:dyDescent="0.2">
      <c r="A3074" s="241" t="s">
        <v>2395</v>
      </c>
      <c r="B3074" s="201" t="s">
        <v>2548</v>
      </c>
      <c r="C3074" s="200" t="s">
        <v>569</v>
      </c>
      <c r="D3074" s="200" t="s">
        <v>2549</v>
      </c>
      <c r="E3074" s="427" t="s">
        <v>2535</v>
      </c>
      <c r="F3074" s="427"/>
      <c r="G3074" s="202" t="s">
        <v>39</v>
      </c>
      <c r="H3074" s="203">
        <v>1</v>
      </c>
      <c r="I3074" s="189">
        <f t="shared" ref="I3074:I3078" si="121">(M3074*$M$13)</f>
        <v>3.2752000000000003</v>
      </c>
      <c r="J3074" s="219">
        <f t="shared" si="120"/>
        <v>3.27</v>
      </c>
      <c r="M3074">
        <v>3.56</v>
      </c>
    </row>
    <row r="3075" spans="1:13" ht="24" customHeight="1" x14ac:dyDescent="0.2">
      <c r="A3075" s="238" t="s">
        <v>2126</v>
      </c>
      <c r="B3075" s="191" t="s">
        <v>2550</v>
      </c>
      <c r="C3075" s="190" t="s">
        <v>569</v>
      </c>
      <c r="D3075" s="190" t="s">
        <v>2551</v>
      </c>
      <c r="E3075" s="426">
        <v>0</v>
      </c>
      <c r="F3075" s="426"/>
      <c r="G3075" s="192" t="s">
        <v>2552</v>
      </c>
      <c r="H3075" s="193">
        <v>7.4999999999999997E-2</v>
      </c>
      <c r="I3075" s="189">
        <f t="shared" si="121"/>
        <v>973.36</v>
      </c>
      <c r="J3075" s="219">
        <f t="shared" si="120"/>
        <v>73</v>
      </c>
      <c r="M3075">
        <v>1058</v>
      </c>
    </row>
    <row r="3076" spans="1:13" ht="24" customHeight="1" x14ac:dyDescent="0.2">
      <c r="A3076" s="238" t="s">
        <v>2126</v>
      </c>
      <c r="B3076" s="191" t="s">
        <v>2553</v>
      </c>
      <c r="C3076" s="190" t="s">
        <v>569</v>
      </c>
      <c r="D3076" s="190" t="s">
        <v>2554</v>
      </c>
      <c r="E3076" s="426">
        <v>0</v>
      </c>
      <c r="F3076" s="426"/>
      <c r="G3076" s="192" t="s">
        <v>2555</v>
      </c>
      <c r="H3076" s="193">
        <v>1.2</v>
      </c>
      <c r="I3076" s="189">
        <v>150</v>
      </c>
      <c r="J3076" s="219">
        <f t="shared" si="120"/>
        <v>180</v>
      </c>
      <c r="M3076">
        <v>160.19999999999999</v>
      </c>
    </row>
    <row r="3077" spans="1:13" ht="24" customHeight="1" x14ac:dyDescent="0.2">
      <c r="A3077" s="238" t="s">
        <v>2126</v>
      </c>
      <c r="B3077" s="191" t="s">
        <v>2556</v>
      </c>
      <c r="C3077" s="190" t="s">
        <v>569</v>
      </c>
      <c r="D3077" s="190" t="s">
        <v>2557</v>
      </c>
      <c r="E3077" s="426">
        <v>0</v>
      </c>
      <c r="F3077" s="426"/>
      <c r="G3077" s="192" t="s">
        <v>39</v>
      </c>
      <c r="H3077" s="193">
        <v>1</v>
      </c>
      <c r="I3077" s="189">
        <f t="shared" si="121"/>
        <v>34.393740000000001</v>
      </c>
      <c r="J3077" s="219">
        <f t="shared" si="120"/>
        <v>34.39</v>
      </c>
      <c r="M3077">
        <v>37.384500000000003</v>
      </c>
    </row>
    <row r="3078" spans="1:13" ht="26.1" customHeight="1" x14ac:dyDescent="0.2">
      <c r="A3078" s="238" t="s">
        <v>2126</v>
      </c>
      <c r="B3078" s="191" t="s">
        <v>2558</v>
      </c>
      <c r="C3078" s="190" t="s">
        <v>26</v>
      </c>
      <c r="D3078" s="190" t="s">
        <v>2559</v>
      </c>
      <c r="E3078" s="426" t="s">
        <v>2119</v>
      </c>
      <c r="F3078" s="426"/>
      <c r="G3078" s="192" t="s">
        <v>2413</v>
      </c>
      <c r="H3078" s="193">
        <v>6</v>
      </c>
      <c r="I3078" s="189">
        <f t="shared" si="121"/>
        <v>0.74520000000000008</v>
      </c>
      <c r="J3078" s="219">
        <f t="shared" si="120"/>
        <v>4.47</v>
      </c>
      <c r="M3078">
        <v>0.81</v>
      </c>
    </row>
    <row r="3079" spans="1:13" x14ac:dyDescent="0.2">
      <c r="A3079" s="239"/>
      <c r="B3079" s="195"/>
      <c r="C3079" s="195"/>
      <c r="D3079" s="195"/>
      <c r="E3079" s="195" t="s">
        <v>3847</v>
      </c>
      <c r="F3079" s="196">
        <v>0</v>
      </c>
      <c r="G3079" s="195" t="s">
        <v>3848</v>
      </c>
      <c r="H3079" s="196">
        <v>0</v>
      </c>
      <c r="I3079" s="196">
        <v>0</v>
      </c>
      <c r="J3079" s="220"/>
      <c r="M3079">
        <v>0</v>
      </c>
    </row>
    <row r="3080" spans="1:13" ht="25.5" x14ac:dyDescent="0.2">
      <c r="A3080" s="239"/>
      <c r="B3080" s="195"/>
      <c r="C3080" s="195"/>
      <c r="D3080" s="195"/>
      <c r="E3080" s="195" t="s">
        <v>3849</v>
      </c>
      <c r="F3080" s="196">
        <v>0</v>
      </c>
      <c r="G3080" s="195"/>
      <c r="H3080" s="195" t="s">
        <v>3850</v>
      </c>
      <c r="I3080" s="196">
        <v>317.39</v>
      </c>
      <c r="J3080" s="220"/>
      <c r="M3080">
        <v>317.39</v>
      </c>
    </row>
    <row r="3081" spans="1:13" ht="30" customHeight="1" x14ac:dyDescent="0.2">
      <c r="A3081" s="240"/>
      <c r="B3081" s="197"/>
      <c r="C3081" s="197"/>
      <c r="D3081" s="197"/>
      <c r="E3081" s="197"/>
      <c r="F3081" s="197"/>
      <c r="G3081" s="197" t="s">
        <v>3851</v>
      </c>
      <c r="H3081" s="198">
        <v>9</v>
      </c>
      <c r="I3081" s="199">
        <v>2856.51</v>
      </c>
      <c r="J3081" s="220"/>
      <c r="M3081">
        <v>2856.51</v>
      </c>
    </row>
    <row r="3082" spans="1:13" ht="0.95" customHeight="1" x14ac:dyDescent="0.2">
      <c r="A3082" s="237"/>
      <c r="B3082" s="185"/>
      <c r="C3082" s="185"/>
      <c r="D3082" s="185"/>
      <c r="E3082" s="185"/>
      <c r="F3082" s="185"/>
      <c r="G3082" s="185"/>
      <c r="H3082" s="185"/>
      <c r="I3082" s="185"/>
      <c r="J3082" s="220"/>
    </row>
    <row r="3083" spans="1:13" ht="18" customHeight="1" x14ac:dyDescent="0.2">
      <c r="A3083" s="236" t="s">
        <v>3818</v>
      </c>
      <c r="B3083" s="183" t="s">
        <v>2</v>
      </c>
      <c r="C3083" s="182" t="s">
        <v>3</v>
      </c>
      <c r="D3083" s="182" t="s">
        <v>4</v>
      </c>
      <c r="E3083" s="419" t="s">
        <v>2100</v>
      </c>
      <c r="F3083" s="419"/>
      <c r="G3083" s="184" t="s">
        <v>5</v>
      </c>
      <c r="H3083" s="183" t="s">
        <v>6</v>
      </c>
      <c r="I3083" s="183" t="s">
        <v>7</v>
      </c>
      <c r="J3083" s="218" t="s">
        <v>8</v>
      </c>
      <c r="K3083" s="229">
        <f>J3085+J3086</f>
        <v>27.2</v>
      </c>
      <c r="L3083" s="229">
        <f>J3084-K3083</f>
        <v>71.95</v>
      </c>
      <c r="M3083" t="s">
        <v>7</v>
      </c>
    </row>
    <row r="3084" spans="1:13" ht="39" customHeight="1" x14ac:dyDescent="0.2">
      <c r="A3084" s="237" t="s">
        <v>2125</v>
      </c>
      <c r="B3084" s="186" t="s">
        <v>599</v>
      </c>
      <c r="C3084" s="185" t="s">
        <v>26</v>
      </c>
      <c r="D3084" s="185" t="s">
        <v>600</v>
      </c>
      <c r="E3084" s="425" t="s">
        <v>2113</v>
      </c>
      <c r="F3084" s="425"/>
      <c r="G3084" s="187" t="s">
        <v>17</v>
      </c>
      <c r="H3084" s="188">
        <v>1</v>
      </c>
      <c r="I3084" s="189">
        <f t="shared" ref="I3084:I3089" si="122">(M3084*$M$13)</f>
        <v>99.157600000000002</v>
      </c>
      <c r="J3084" s="231">
        <f t="shared" ref="J3084:J3089" si="123">TRUNC(I3084*H3084,2)</f>
        <v>99.15</v>
      </c>
      <c r="M3084">
        <v>107.78</v>
      </c>
    </row>
    <row r="3085" spans="1:13" ht="26.1" customHeight="1" x14ac:dyDescent="0.2">
      <c r="A3085" s="241" t="s">
        <v>2395</v>
      </c>
      <c r="B3085" s="201" t="s">
        <v>2568</v>
      </c>
      <c r="C3085" s="200" t="s">
        <v>26</v>
      </c>
      <c r="D3085" s="200" t="s">
        <v>2569</v>
      </c>
      <c r="E3085" s="427" t="s">
        <v>2123</v>
      </c>
      <c r="F3085" s="427"/>
      <c r="G3085" s="202" t="s">
        <v>32</v>
      </c>
      <c r="H3085" s="203">
        <v>0.192</v>
      </c>
      <c r="I3085" s="189">
        <f t="shared" si="122"/>
        <v>18.2712</v>
      </c>
      <c r="J3085" s="219">
        <f t="shared" si="123"/>
        <v>3.5</v>
      </c>
      <c r="M3085">
        <v>19.86</v>
      </c>
    </row>
    <row r="3086" spans="1:13" ht="24" customHeight="1" x14ac:dyDescent="0.2">
      <c r="A3086" s="241" t="s">
        <v>2395</v>
      </c>
      <c r="B3086" s="201" t="s">
        <v>2566</v>
      </c>
      <c r="C3086" s="200" t="s">
        <v>26</v>
      </c>
      <c r="D3086" s="200" t="s">
        <v>2567</v>
      </c>
      <c r="E3086" s="427" t="s">
        <v>2123</v>
      </c>
      <c r="F3086" s="427"/>
      <c r="G3086" s="202" t="s">
        <v>32</v>
      </c>
      <c r="H3086" s="203">
        <v>0.94799999999999995</v>
      </c>
      <c r="I3086" s="189">
        <f t="shared" si="122"/>
        <v>25.005600000000001</v>
      </c>
      <c r="J3086" s="219">
        <f t="shared" si="123"/>
        <v>23.7</v>
      </c>
      <c r="M3086">
        <v>27.18</v>
      </c>
    </row>
    <row r="3087" spans="1:13" ht="26.1" customHeight="1" x14ac:dyDescent="0.2">
      <c r="A3087" s="238" t="s">
        <v>2126</v>
      </c>
      <c r="B3087" s="191" t="s">
        <v>2574</v>
      </c>
      <c r="C3087" s="190" t="s">
        <v>26</v>
      </c>
      <c r="D3087" s="190" t="s">
        <v>2575</v>
      </c>
      <c r="E3087" s="426" t="s">
        <v>2119</v>
      </c>
      <c r="F3087" s="426"/>
      <c r="G3087" s="192" t="s">
        <v>2576</v>
      </c>
      <c r="H3087" s="193">
        <v>0.61499999999999999</v>
      </c>
      <c r="I3087" s="189">
        <f t="shared" si="122"/>
        <v>19.55</v>
      </c>
      <c r="J3087" s="219">
        <f t="shared" si="123"/>
        <v>12.02</v>
      </c>
      <c r="M3087">
        <v>21.25</v>
      </c>
    </row>
    <row r="3088" spans="1:13" ht="26.1" customHeight="1" x14ac:dyDescent="0.2">
      <c r="A3088" s="238" t="s">
        <v>2126</v>
      </c>
      <c r="B3088" s="191" t="s">
        <v>2572</v>
      </c>
      <c r="C3088" s="190" t="s">
        <v>26</v>
      </c>
      <c r="D3088" s="190" t="s">
        <v>2573</v>
      </c>
      <c r="E3088" s="426" t="s">
        <v>2119</v>
      </c>
      <c r="F3088" s="426"/>
      <c r="G3088" s="192" t="s">
        <v>17</v>
      </c>
      <c r="H3088" s="193">
        <v>1.125</v>
      </c>
      <c r="I3088" s="189">
        <f t="shared" si="122"/>
        <v>51.492400000000004</v>
      </c>
      <c r="J3088" s="219">
        <f t="shared" si="123"/>
        <v>57.92</v>
      </c>
      <c r="M3088">
        <v>55.97</v>
      </c>
    </row>
    <row r="3089" spans="1:13" ht="24" customHeight="1" x14ac:dyDescent="0.2">
      <c r="A3089" s="238" t="s">
        <v>2126</v>
      </c>
      <c r="B3089" s="191" t="s">
        <v>2570</v>
      </c>
      <c r="C3089" s="190" t="s">
        <v>26</v>
      </c>
      <c r="D3089" s="190" t="s">
        <v>2571</v>
      </c>
      <c r="E3089" s="426" t="s">
        <v>2119</v>
      </c>
      <c r="F3089" s="426"/>
      <c r="G3089" s="192" t="s">
        <v>2413</v>
      </c>
      <c r="H3089" s="193">
        <v>0.26</v>
      </c>
      <c r="I3089" s="189">
        <f t="shared" si="122"/>
        <v>7.7832000000000008</v>
      </c>
      <c r="J3089" s="219">
        <f t="shared" si="123"/>
        <v>2.02</v>
      </c>
      <c r="M3089">
        <v>8.4600000000000009</v>
      </c>
    </row>
    <row r="3090" spans="1:13" x14ac:dyDescent="0.2">
      <c r="A3090" s="239"/>
      <c r="B3090" s="195"/>
      <c r="C3090" s="195"/>
      <c r="D3090" s="195"/>
      <c r="E3090" s="195" t="s">
        <v>3847</v>
      </c>
      <c r="F3090" s="196">
        <v>22.72</v>
      </c>
      <c r="G3090" s="195" t="s">
        <v>3848</v>
      </c>
      <c r="H3090" s="196">
        <v>0</v>
      </c>
      <c r="I3090" s="196">
        <v>22.72</v>
      </c>
      <c r="J3090" s="220"/>
      <c r="M3090">
        <v>22.72</v>
      </c>
    </row>
    <row r="3091" spans="1:13" ht="25.5" x14ac:dyDescent="0.2">
      <c r="A3091" s="239"/>
      <c r="B3091" s="195"/>
      <c r="C3091" s="195"/>
      <c r="D3091" s="195"/>
      <c r="E3091" s="195" t="s">
        <v>3849</v>
      </c>
      <c r="F3091" s="196">
        <v>0</v>
      </c>
      <c r="G3091" s="195"/>
      <c r="H3091" s="195" t="s">
        <v>3850</v>
      </c>
      <c r="I3091" s="196">
        <v>107.78</v>
      </c>
      <c r="J3091" s="220"/>
      <c r="M3091">
        <v>107.78</v>
      </c>
    </row>
    <row r="3092" spans="1:13" ht="30" customHeight="1" x14ac:dyDescent="0.2">
      <c r="A3092" s="240"/>
      <c r="B3092" s="197"/>
      <c r="C3092" s="197"/>
      <c r="D3092" s="197"/>
      <c r="E3092" s="197"/>
      <c r="F3092" s="197"/>
      <c r="G3092" s="197" t="s">
        <v>3851</v>
      </c>
      <c r="H3092" s="198">
        <v>9</v>
      </c>
      <c r="I3092" s="199">
        <v>970.02</v>
      </c>
      <c r="J3092" s="220"/>
      <c r="M3092">
        <v>970.02</v>
      </c>
    </row>
    <row r="3093" spans="1:13" ht="0.95" customHeight="1" x14ac:dyDescent="0.2">
      <c r="A3093" s="237"/>
      <c r="B3093" s="185"/>
      <c r="C3093" s="185"/>
      <c r="D3093" s="185"/>
      <c r="E3093" s="185"/>
      <c r="F3093" s="185"/>
      <c r="G3093" s="185"/>
      <c r="H3093" s="185"/>
      <c r="I3093" s="185"/>
      <c r="J3093" s="220"/>
    </row>
    <row r="3094" spans="1:13" ht="18" customHeight="1" x14ac:dyDescent="0.2">
      <c r="A3094" s="236" t="s">
        <v>3819</v>
      </c>
      <c r="B3094" s="183" t="s">
        <v>2</v>
      </c>
      <c r="C3094" s="182" t="s">
        <v>3</v>
      </c>
      <c r="D3094" s="182" t="s">
        <v>4</v>
      </c>
      <c r="E3094" s="419" t="s">
        <v>2100</v>
      </c>
      <c r="F3094" s="419"/>
      <c r="G3094" s="184" t="s">
        <v>5</v>
      </c>
      <c r="H3094" s="183" t="s">
        <v>6</v>
      </c>
      <c r="I3094" s="183" t="s">
        <v>7</v>
      </c>
      <c r="J3094" s="218" t="s">
        <v>8</v>
      </c>
      <c r="K3094" s="229">
        <f>J3096+J3097+J3098+J3099</f>
        <v>12.02</v>
      </c>
      <c r="L3094" s="229">
        <f>J3095-K3094</f>
        <v>0.69000000000000128</v>
      </c>
      <c r="M3094" t="s">
        <v>7</v>
      </c>
    </row>
    <row r="3095" spans="1:13" ht="26.1" customHeight="1" x14ac:dyDescent="0.2">
      <c r="A3095" s="237" t="s">
        <v>2125</v>
      </c>
      <c r="B3095" s="186" t="s">
        <v>3741</v>
      </c>
      <c r="C3095" s="185" t="s">
        <v>569</v>
      </c>
      <c r="D3095" s="185" t="s">
        <v>3632</v>
      </c>
      <c r="E3095" s="425" t="s">
        <v>3742</v>
      </c>
      <c r="F3095" s="425"/>
      <c r="G3095" s="187" t="s">
        <v>17</v>
      </c>
      <c r="H3095" s="188">
        <v>1</v>
      </c>
      <c r="I3095" s="189">
        <f t="shared" ref="I3095:I3100" si="124">(M3095*$M$13)</f>
        <v>12.714400000000001</v>
      </c>
      <c r="J3095" s="231">
        <f t="shared" ref="J3095:J3100" si="125">TRUNC(I3095*H3095,2)</f>
        <v>12.71</v>
      </c>
      <c r="M3095">
        <v>13.82</v>
      </c>
    </row>
    <row r="3096" spans="1:13" ht="24" customHeight="1" x14ac:dyDescent="0.2">
      <c r="A3096" s="241" t="s">
        <v>2395</v>
      </c>
      <c r="B3096" s="201" t="s">
        <v>2610</v>
      </c>
      <c r="C3096" s="200" t="s">
        <v>569</v>
      </c>
      <c r="D3096" s="200" t="s">
        <v>2611</v>
      </c>
      <c r="E3096" s="427" t="s">
        <v>2535</v>
      </c>
      <c r="F3096" s="427"/>
      <c r="G3096" s="202" t="s">
        <v>39</v>
      </c>
      <c r="H3096" s="203">
        <v>0.2</v>
      </c>
      <c r="I3096" s="189">
        <f t="shared" si="124"/>
        <v>3.3948</v>
      </c>
      <c r="J3096" s="219">
        <f t="shared" si="125"/>
        <v>0.67</v>
      </c>
      <c r="M3096">
        <v>3.69</v>
      </c>
    </row>
    <row r="3097" spans="1:13" ht="24" customHeight="1" x14ac:dyDescent="0.2">
      <c r="A3097" s="241" t="s">
        <v>2395</v>
      </c>
      <c r="B3097" s="201" t="s">
        <v>3743</v>
      </c>
      <c r="C3097" s="200" t="s">
        <v>569</v>
      </c>
      <c r="D3097" s="200" t="s">
        <v>3744</v>
      </c>
      <c r="E3097" s="427" t="s">
        <v>2535</v>
      </c>
      <c r="F3097" s="427"/>
      <c r="G3097" s="202" t="s">
        <v>39</v>
      </c>
      <c r="H3097" s="203">
        <v>0.4</v>
      </c>
      <c r="I3097" s="189">
        <f t="shared" si="124"/>
        <v>3.4592000000000001</v>
      </c>
      <c r="J3097" s="219">
        <f t="shared" si="125"/>
        <v>1.38</v>
      </c>
      <c r="M3097">
        <v>3.76</v>
      </c>
    </row>
    <row r="3098" spans="1:13" ht="24" customHeight="1" x14ac:dyDescent="0.2">
      <c r="A3098" s="238" t="s">
        <v>2126</v>
      </c>
      <c r="B3098" s="191" t="s">
        <v>3745</v>
      </c>
      <c r="C3098" s="190" t="s">
        <v>26</v>
      </c>
      <c r="D3098" s="190" t="s">
        <v>3746</v>
      </c>
      <c r="E3098" s="426" t="s">
        <v>2129</v>
      </c>
      <c r="F3098" s="426"/>
      <c r="G3098" s="192" t="s">
        <v>32</v>
      </c>
      <c r="H3098" s="193">
        <v>0.4</v>
      </c>
      <c r="I3098" s="189">
        <f t="shared" si="124"/>
        <v>19.025600000000001</v>
      </c>
      <c r="J3098" s="219">
        <f t="shared" si="125"/>
        <v>7.61</v>
      </c>
      <c r="M3098">
        <v>20.68</v>
      </c>
    </row>
    <row r="3099" spans="1:13" ht="24" customHeight="1" x14ac:dyDescent="0.2">
      <c r="A3099" s="238" t="s">
        <v>2126</v>
      </c>
      <c r="B3099" s="191" t="s">
        <v>2618</v>
      </c>
      <c r="C3099" s="190" t="s">
        <v>26</v>
      </c>
      <c r="D3099" s="190" t="s">
        <v>2619</v>
      </c>
      <c r="E3099" s="426" t="s">
        <v>2129</v>
      </c>
      <c r="F3099" s="426"/>
      <c r="G3099" s="192" t="s">
        <v>32</v>
      </c>
      <c r="H3099" s="193">
        <v>0.2</v>
      </c>
      <c r="I3099" s="189">
        <f t="shared" si="124"/>
        <v>11.803600000000001</v>
      </c>
      <c r="J3099" s="219">
        <f t="shared" si="125"/>
        <v>2.36</v>
      </c>
      <c r="M3099">
        <v>12.83</v>
      </c>
    </row>
    <row r="3100" spans="1:13" ht="24" customHeight="1" x14ac:dyDescent="0.2">
      <c r="A3100" s="238" t="s">
        <v>2126</v>
      </c>
      <c r="B3100" s="191" t="s">
        <v>3747</v>
      </c>
      <c r="C3100" s="190" t="s">
        <v>26</v>
      </c>
      <c r="D3100" s="190" t="s">
        <v>3748</v>
      </c>
      <c r="E3100" s="426" t="s">
        <v>2119</v>
      </c>
      <c r="F3100" s="426"/>
      <c r="G3100" s="192" t="s">
        <v>2413</v>
      </c>
      <c r="H3100" s="193">
        <v>0.33</v>
      </c>
      <c r="I3100" s="189">
        <f t="shared" si="124"/>
        <v>2.1343999999999999</v>
      </c>
      <c r="J3100" s="219">
        <f t="shared" si="125"/>
        <v>0.7</v>
      </c>
      <c r="M3100">
        <v>2.3199999999999998</v>
      </c>
    </row>
    <row r="3101" spans="1:13" x14ac:dyDescent="0.2">
      <c r="A3101" s="239"/>
      <c r="B3101" s="195"/>
      <c r="C3101" s="195"/>
      <c r="D3101" s="195"/>
      <c r="E3101" s="195" t="s">
        <v>3847</v>
      </c>
      <c r="F3101" s="196">
        <v>10.83</v>
      </c>
      <c r="G3101" s="195" t="s">
        <v>3848</v>
      </c>
      <c r="H3101" s="196">
        <v>0</v>
      </c>
      <c r="I3101" s="196">
        <v>10.83</v>
      </c>
      <c r="J3101" s="220"/>
      <c r="M3101">
        <v>10.83</v>
      </c>
    </row>
    <row r="3102" spans="1:13" ht="25.5" x14ac:dyDescent="0.2">
      <c r="A3102" s="239"/>
      <c r="B3102" s="195"/>
      <c r="C3102" s="195"/>
      <c r="D3102" s="195"/>
      <c r="E3102" s="195" t="s">
        <v>3849</v>
      </c>
      <c r="F3102" s="196">
        <v>0</v>
      </c>
      <c r="G3102" s="195"/>
      <c r="H3102" s="195" t="s">
        <v>3850</v>
      </c>
      <c r="I3102" s="196">
        <v>13.82</v>
      </c>
      <c r="J3102" s="220"/>
      <c r="M3102">
        <v>13.82</v>
      </c>
    </row>
    <row r="3103" spans="1:13" ht="30" customHeight="1" x14ac:dyDescent="0.2">
      <c r="A3103" s="240"/>
      <c r="B3103" s="197"/>
      <c r="C3103" s="197"/>
      <c r="D3103" s="197"/>
      <c r="E3103" s="197"/>
      <c r="F3103" s="197"/>
      <c r="G3103" s="197" t="s">
        <v>3851</v>
      </c>
      <c r="H3103" s="198">
        <v>9</v>
      </c>
      <c r="I3103" s="199">
        <v>124.38</v>
      </c>
      <c r="J3103" s="220"/>
      <c r="M3103">
        <v>124.38</v>
      </c>
    </row>
    <row r="3104" spans="1:13" ht="0.95" customHeight="1" x14ac:dyDescent="0.2">
      <c r="A3104" s="237"/>
      <c r="B3104" s="185"/>
      <c r="C3104" s="185"/>
      <c r="D3104" s="185"/>
      <c r="E3104" s="185"/>
      <c r="F3104" s="185"/>
      <c r="G3104" s="185"/>
      <c r="H3104" s="185"/>
      <c r="I3104" s="185"/>
      <c r="J3104" s="220"/>
    </row>
    <row r="3105" spans="1:13" ht="18" customHeight="1" x14ac:dyDescent="0.2">
      <c r="A3105" s="236" t="s">
        <v>3820</v>
      </c>
      <c r="B3105" s="183" t="s">
        <v>2</v>
      </c>
      <c r="C3105" s="182" t="s">
        <v>3</v>
      </c>
      <c r="D3105" s="182" t="s">
        <v>4</v>
      </c>
      <c r="E3105" s="419" t="s">
        <v>2100</v>
      </c>
      <c r="F3105" s="419"/>
      <c r="G3105" s="184" t="s">
        <v>5</v>
      </c>
      <c r="H3105" s="183" t="s">
        <v>6</v>
      </c>
      <c r="I3105" s="183" t="s">
        <v>7</v>
      </c>
      <c r="J3105" s="218" t="s">
        <v>8</v>
      </c>
      <c r="K3105" s="229">
        <f>J3111+J3112</f>
        <v>48.57</v>
      </c>
      <c r="L3105" s="229">
        <f>J3106-K3105</f>
        <v>90.54000000000002</v>
      </c>
      <c r="M3105" t="s">
        <v>7</v>
      </c>
    </row>
    <row r="3106" spans="1:13" ht="26.1" customHeight="1" x14ac:dyDescent="0.2">
      <c r="A3106" s="237" t="s">
        <v>2125</v>
      </c>
      <c r="B3106" s="186" t="s">
        <v>3805</v>
      </c>
      <c r="C3106" s="185" t="s">
        <v>167</v>
      </c>
      <c r="D3106" s="185" t="s">
        <v>3806</v>
      </c>
      <c r="E3106" s="425" t="s">
        <v>2101</v>
      </c>
      <c r="F3106" s="425"/>
      <c r="G3106" s="187" t="s">
        <v>180</v>
      </c>
      <c r="H3106" s="188">
        <v>1</v>
      </c>
      <c r="I3106" s="189">
        <f t="shared" ref="I3106:I3114" si="126">(M3106*$M$13)</f>
        <v>139.11320000000001</v>
      </c>
      <c r="J3106" s="231">
        <f t="shared" ref="J3106:J3114" si="127">TRUNC(I3106*H3106,2)</f>
        <v>139.11000000000001</v>
      </c>
      <c r="M3106">
        <v>151.21</v>
      </c>
    </row>
    <row r="3107" spans="1:13" ht="26.1" customHeight="1" x14ac:dyDescent="0.2">
      <c r="A3107" s="241" t="s">
        <v>2395</v>
      </c>
      <c r="B3107" s="201" t="s">
        <v>2631</v>
      </c>
      <c r="C3107" s="200" t="s">
        <v>26</v>
      </c>
      <c r="D3107" s="200" t="s">
        <v>2632</v>
      </c>
      <c r="E3107" s="427" t="s">
        <v>2101</v>
      </c>
      <c r="F3107" s="427"/>
      <c r="G3107" s="202" t="s">
        <v>17</v>
      </c>
      <c r="H3107" s="203">
        <v>1</v>
      </c>
      <c r="I3107" s="189">
        <f t="shared" si="126"/>
        <v>19.0716</v>
      </c>
      <c r="J3107" s="219">
        <f t="shared" si="127"/>
        <v>19.07</v>
      </c>
      <c r="M3107">
        <v>20.73</v>
      </c>
    </row>
    <row r="3108" spans="1:13" ht="26.1" customHeight="1" x14ac:dyDescent="0.2">
      <c r="A3108" s="241" t="s">
        <v>2395</v>
      </c>
      <c r="B3108" s="201" t="s">
        <v>2633</v>
      </c>
      <c r="C3108" s="200" t="s">
        <v>26</v>
      </c>
      <c r="D3108" s="200" t="s">
        <v>2634</v>
      </c>
      <c r="E3108" s="427" t="s">
        <v>2120</v>
      </c>
      <c r="F3108" s="427"/>
      <c r="G3108" s="202" t="s">
        <v>331</v>
      </c>
      <c r="H3108" s="203">
        <v>1</v>
      </c>
      <c r="I3108" s="189">
        <f t="shared" si="126"/>
        <v>1.2696000000000001</v>
      </c>
      <c r="J3108" s="219">
        <f t="shared" si="127"/>
        <v>1.26</v>
      </c>
      <c r="M3108">
        <v>1.38</v>
      </c>
    </row>
    <row r="3109" spans="1:13" ht="24" customHeight="1" x14ac:dyDescent="0.2">
      <c r="A3109" s="241" t="s">
        <v>2395</v>
      </c>
      <c r="B3109" s="201" t="s">
        <v>3862</v>
      </c>
      <c r="C3109" s="200" t="s">
        <v>569</v>
      </c>
      <c r="D3109" s="200" t="s">
        <v>3863</v>
      </c>
      <c r="E3109" s="427" t="s">
        <v>2108</v>
      </c>
      <c r="F3109" s="427"/>
      <c r="G3109" s="202" t="s">
        <v>54</v>
      </c>
      <c r="H3109" s="203">
        <v>1</v>
      </c>
      <c r="I3109" s="189">
        <f t="shared" si="126"/>
        <v>3.7904000000000004</v>
      </c>
      <c r="J3109" s="219">
        <f t="shared" si="127"/>
        <v>3.79</v>
      </c>
      <c r="M3109">
        <v>4.12</v>
      </c>
    </row>
    <row r="3110" spans="1:13" ht="51.95" customHeight="1" x14ac:dyDescent="0.2">
      <c r="A3110" s="241" t="s">
        <v>2395</v>
      </c>
      <c r="B3110" s="201" t="s">
        <v>2637</v>
      </c>
      <c r="C3110" s="200" t="s">
        <v>26</v>
      </c>
      <c r="D3110" s="200" t="s">
        <v>2638</v>
      </c>
      <c r="E3110" s="427" t="s">
        <v>2109</v>
      </c>
      <c r="F3110" s="427"/>
      <c r="G3110" s="202" t="s">
        <v>17</v>
      </c>
      <c r="H3110" s="203">
        <v>1</v>
      </c>
      <c r="I3110" s="189">
        <f t="shared" si="126"/>
        <v>44.896000000000001</v>
      </c>
      <c r="J3110" s="219">
        <f t="shared" si="127"/>
        <v>44.89</v>
      </c>
      <c r="M3110">
        <v>48.8</v>
      </c>
    </row>
    <row r="3111" spans="1:13" ht="26.1" customHeight="1" x14ac:dyDescent="0.2">
      <c r="A3111" s="241" t="s">
        <v>2395</v>
      </c>
      <c r="B3111" s="201" t="s">
        <v>2590</v>
      </c>
      <c r="C3111" s="200" t="s">
        <v>26</v>
      </c>
      <c r="D3111" s="200" t="s">
        <v>2591</v>
      </c>
      <c r="E3111" s="427" t="s">
        <v>2123</v>
      </c>
      <c r="F3111" s="427"/>
      <c r="G3111" s="202" t="s">
        <v>32</v>
      </c>
      <c r="H3111" s="203">
        <v>1</v>
      </c>
      <c r="I3111" s="189">
        <f t="shared" si="126"/>
        <v>23.570400000000003</v>
      </c>
      <c r="J3111" s="219">
        <f t="shared" si="127"/>
        <v>23.57</v>
      </c>
      <c r="M3111">
        <v>25.62</v>
      </c>
    </row>
    <row r="3112" spans="1:13" ht="24" customHeight="1" x14ac:dyDescent="0.2">
      <c r="A3112" s="241" t="s">
        <v>2395</v>
      </c>
      <c r="B3112" s="201" t="s">
        <v>2452</v>
      </c>
      <c r="C3112" s="200" t="s">
        <v>26</v>
      </c>
      <c r="D3112" s="200" t="s">
        <v>2453</v>
      </c>
      <c r="E3112" s="427" t="s">
        <v>2123</v>
      </c>
      <c r="F3112" s="427"/>
      <c r="G3112" s="202" t="s">
        <v>32</v>
      </c>
      <c r="H3112" s="203">
        <v>1</v>
      </c>
      <c r="I3112" s="189">
        <f t="shared" si="126"/>
        <v>25.005600000000001</v>
      </c>
      <c r="J3112" s="219">
        <f t="shared" si="127"/>
        <v>25</v>
      </c>
      <c r="M3112">
        <v>27.18</v>
      </c>
    </row>
    <row r="3113" spans="1:13" ht="51.95" customHeight="1" x14ac:dyDescent="0.2">
      <c r="A3113" s="241" t="s">
        <v>2395</v>
      </c>
      <c r="B3113" s="201" t="s">
        <v>2635</v>
      </c>
      <c r="C3113" s="200" t="s">
        <v>15</v>
      </c>
      <c r="D3113" s="200" t="s">
        <v>2636</v>
      </c>
      <c r="E3113" s="427">
        <v>6</v>
      </c>
      <c r="F3113" s="427"/>
      <c r="G3113" s="202" t="s">
        <v>17</v>
      </c>
      <c r="H3113" s="203">
        <v>1</v>
      </c>
      <c r="I3113" s="189">
        <f t="shared" si="126"/>
        <v>7.1024000000000003</v>
      </c>
      <c r="J3113" s="219">
        <f t="shared" si="127"/>
        <v>7.1</v>
      </c>
      <c r="M3113">
        <v>7.72</v>
      </c>
    </row>
    <row r="3114" spans="1:13" ht="24" customHeight="1" x14ac:dyDescent="0.2">
      <c r="A3114" s="241" t="s">
        <v>2395</v>
      </c>
      <c r="B3114" s="201" t="s">
        <v>1249</v>
      </c>
      <c r="C3114" s="200" t="s">
        <v>15</v>
      </c>
      <c r="D3114" s="200" t="s">
        <v>2639</v>
      </c>
      <c r="E3114" s="427">
        <v>26</v>
      </c>
      <c r="F3114" s="427"/>
      <c r="G3114" s="202" t="s">
        <v>17</v>
      </c>
      <c r="H3114" s="203">
        <v>1</v>
      </c>
      <c r="I3114" s="189">
        <f t="shared" si="126"/>
        <v>14.407200000000001</v>
      </c>
      <c r="J3114" s="219">
        <f t="shared" si="127"/>
        <v>14.4</v>
      </c>
      <c r="M3114">
        <v>15.66</v>
      </c>
    </row>
    <row r="3115" spans="1:13" x14ac:dyDescent="0.2">
      <c r="A3115" s="239"/>
      <c r="B3115" s="195"/>
      <c r="C3115" s="195"/>
      <c r="D3115" s="195"/>
      <c r="E3115" s="195" t="s">
        <v>3847</v>
      </c>
      <c r="F3115" s="196">
        <v>103.84</v>
      </c>
      <c r="G3115" s="195" t="s">
        <v>3848</v>
      </c>
      <c r="H3115" s="196">
        <v>0</v>
      </c>
      <c r="I3115" s="196">
        <v>103.84</v>
      </c>
      <c r="J3115" s="220"/>
      <c r="M3115">
        <v>103.84</v>
      </c>
    </row>
    <row r="3116" spans="1:13" ht="25.5" x14ac:dyDescent="0.2">
      <c r="A3116" s="239"/>
      <c r="B3116" s="195"/>
      <c r="C3116" s="195"/>
      <c r="D3116" s="195"/>
      <c r="E3116" s="195" t="s">
        <v>3849</v>
      </c>
      <c r="F3116" s="196">
        <v>0</v>
      </c>
      <c r="G3116" s="195"/>
      <c r="H3116" s="195" t="s">
        <v>3850</v>
      </c>
      <c r="I3116" s="196">
        <v>151.21</v>
      </c>
      <c r="J3116" s="220"/>
      <c r="M3116">
        <v>151.21</v>
      </c>
    </row>
    <row r="3117" spans="1:13" ht="30" customHeight="1" x14ac:dyDescent="0.2">
      <c r="A3117" s="240"/>
      <c r="B3117" s="197"/>
      <c r="C3117" s="197"/>
      <c r="D3117" s="197"/>
      <c r="E3117" s="197"/>
      <c r="F3117" s="197"/>
      <c r="G3117" s="197" t="s">
        <v>3851</v>
      </c>
      <c r="H3117" s="198">
        <v>3</v>
      </c>
      <c r="I3117" s="199">
        <v>453.63</v>
      </c>
      <c r="J3117" s="220"/>
      <c r="M3117">
        <v>453.63</v>
      </c>
    </row>
    <row r="3118" spans="1:13" ht="0.95" customHeight="1" thickBot="1" x14ac:dyDescent="0.25">
      <c r="A3118" s="237"/>
      <c r="B3118" s="185"/>
      <c r="C3118" s="185"/>
      <c r="D3118" s="185"/>
      <c r="E3118" s="185"/>
      <c r="F3118" s="185"/>
      <c r="G3118" s="185"/>
      <c r="H3118" s="185"/>
      <c r="I3118" s="185"/>
      <c r="J3118" s="220"/>
    </row>
    <row r="3119" spans="1:13" ht="24" customHeight="1" x14ac:dyDescent="0.2">
      <c r="A3119" s="234" t="s">
        <v>745</v>
      </c>
      <c r="B3119" s="206"/>
      <c r="C3119" s="206"/>
      <c r="D3119" s="207" t="s">
        <v>746</v>
      </c>
      <c r="E3119" s="206"/>
      <c r="F3119" s="416"/>
      <c r="G3119" s="417"/>
      <c r="H3119" s="206"/>
      <c r="I3119" s="206"/>
      <c r="J3119" s="208"/>
    </row>
    <row r="3120" spans="1:13" ht="24" customHeight="1" x14ac:dyDescent="0.2">
      <c r="A3120" s="235" t="s">
        <v>747</v>
      </c>
      <c r="B3120" s="14"/>
      <c r="C3120" s="14"/>
      <c r="D3120" s="13" t="s">
        <v>748</v>
      </c>
      <c r="E3120" s="14"/>
      <c r="F3120" s="418"/>
      <c r="G3120" s="418"/>
      <c r="H3120" s="14"/>
      <c r="I3120" s="14"/>
      <c r="J3120" s="209"/>
    </row>
    <row r="3121" spans="1:13" ht="24" customHeight="1" x14ac:dyDescent="0.2">
      <c r="A3121" s="242" t="s">
        <v>749</v>
      </c>
      <c r="B3121" s="24"/>
      <c r="C3121" s="24"/>
      <c r="D3121" s="23" t="s">
        <v>3908</v>
      </c>
      <c r="E3121" s="24"/>
      <c r="F3121" s="428"/>
      <c r="G3121" s="428"/>
      <c r="H3121" s="24"/>
      <c r="I3121" s="24"/>
      <c r="J3121" s="210"/>
    </row>
    <row r="3122" spans="1:13" ht="18" customHeight="1" x14ac:dyDescent="0.2">
      <c r="A3122" s="236" t="s">
        <v>750</v>
      </c>
      <c r="B3122" s="183" t="s">
        <v>2</v>
      </c>
      <c r="C3122" s="182" t="s">
        <v>3</v>
      </c>
      <c r="D3122" s="182" t="s">
        <v>4</v>
      </c>
      <c r="E3122" s="419" t="s">
        <v>2100</v>
      </c>
      <c r="F3122" s="419"/>
      <c r="G3122" s="184" t="s">
        <v>5</v>
      </c>
      <c r="H3122" s="183" t="s">
        <v>6</v>
      </c>
      <c r="I3122" s="183" t="s">
        <v>7</v>
      </c>
      <c r="J3122" s="218" t="s">
        <v>8</v>
      </c>
      <c r="K3122" s="229">
        <v>0</v>
      </c>
      <c r="L3122" s="229">
        <f>J3123</f>
        <v>7.0000000000000007E-2</v>
      </c>
      <c r="M3122" t="s">
        <v>7</v>
      </c>
    </row>
    <row r="3123" spans="1:13" ht="24" customHeight="1" x14ac:dyDescent="0.2">
      <c r="A3123" s="237" t="s">
        <v>2125</v>
      </c>
      <c r="B3123" s="186" t="s">
        <v>798</v>
      </c>
      <c r="C3123" s="185" t="s">
        <v>15</v>
      </c>
      <c r="D3123" s="185" t="s">
        <v>799</v>
      </c>
      <c r="E3123" s="425">
        <v>7</v>
      </c>
      <c r="F3123" s="425"/>
      <c r="G3123" s="187" t="s">
        <v>18</v>
      </c>
      <c r="H3123" s="188">
        <v>1</v>
      </c>
      <c r="I3123" s="189">
        <f>(M3123*$M$13)</f>
        <v>7.3599999999999999E-2</v>
      </c>
      <c r="J3123" s="231">
        <f>TRUNC(I3123*H3123,2)</f>
        <v>7.0000000000000007E-2</v>
      </c>
      <c r="M3123">
        <v>0.08</v>
      </c>
    </row>
    <row r="3124" spans="1:13" ht="24" customHeight="1" x14ac:dyDescent="0.2">
      <c r="A3124" s="238" t="s">
        <v>2126</v>
      </c>
      <c r="B3124" s="191" t="s">
        <v>2715</v>
      </c>
      <c r="C3124" s="190" t="s">
        <v>15</v>
      </c>
      <c r="D3124" s="190" t="s">
        <v>799</v>
      </c>
      <c r="E3124" s="426" t="s">
        <v>2119</v>
      </c>
      <c r="F3124" s="426"/>
      <c r="G3124" s="192" t="s">
        <v>54</v>
      </c>
      <c r="H3124" s="193">
        <v>1</v>
      </c>
      <c r="I3124" s="189">
        <f>(M3124*$M$13)</f>
        <v>7.3599999999999999E-2</v>
      </c>
      <c r="J3124" s="219">
        <f>TRUNC(I3124*H3124,2)</f>
        <v>7.0000000000000007E-2</v>
      </c>
      <c r="M3124">
        <v>0.08</v>
      </c>
    </row>
    <row r="3125" spans="1:13" x14ac:dyDescent="0.2">
      <c r="A3125" s="239"/>
      <c r="B3125" s="195"/>
      <c r="C3125" s="195"/>
      <c r="D3125" s="195"/>
      <c r="E3125" s="195" t="s">
        <v>3847</v>
      </c>
      <c r="F3125" s="196">
        <v>0</v>
      </c>
      <c r="G3125" s="195" t="s">
        <v>3848</v>
      </c>
      <c r="H3125" s="196">
        <v>0</v>
      </c>
      <c r="I3125" s="196">
        <v>0</v>
      </c>
      <c r="J3125" s="220"/>
      <c r="M3125">
        <v>0</v>
      </c>
    </row>
    <row r="3126" spans="1:13" ht="25.5" x14ac:dyDescent="0.2">
      <c r="A3126" s="239"/>
      <c r="B3126" s="195"/>
      <c r="C3126" s="195"/>
      <c r="D3126" s="195"/>
      <c r="E3126" s="195" t="s">
        <v>3849</v>
      </c>
      <c r="F3126" s="196">
        <v>0</v>
      </c>
      <c r="G3126" s="195"/>
      <c r="H3126" s="195" t="s">
        <v>3850</v>
      </c>
      <c r="I3126" s="196">
        <v>0.08</v>
      </c>
      <c r="J3126" s="220"/>
      <c r="M3126">
        <v>0.08</v>
      </c>
    </row>
    <row r="3127" spans="1:13" ht="30" customHeight="1" x14ac:dyDescent="0.2">
      <c r="A3127" s="240"/>
      <c r="B3127" s="197"/>
      <c r="C3127" s="197"/>
      <c r="D3127" s="197"/>
      <c r="E3127" s="197"/>
      <c r="F3127" s="197"/>
      <c r="G3127" s="197" t="s">
        <v>3851</v>
      </c>
      <c r="H3127" s="198">
        <v>210</v>
      </c>
      <c r="I3127" s="199">
        <v>16.8</v>
      </c>
      <c r="J3127" s="220"/>
      <c r="M3127">
        <v>16.8</v>
      </c>
    </row>
    <row r="3128" spans="1:13" ht="0.95" customHeight="1" x14ac:dyDescent="0.2">
      <c r="A3128" s="237"/>
      <c r="B3128" s="185"/>
      <c r="C3128" s="185"/>
      <c r="D3128" s="185"/>
      <c r="E3128" s="185"/>
      <c r="F3128" s="185"/>
      <c r="G3128" s="185"/>
      <c r="H3128" s="185"/>
      <c r="I3128" s="185"/>
      <c r="J3128" s="220"/>
    </row>
    <row r="3129" spans="1:13" ht="18" customHeight="1" x14ac:dyDescent="0.2">
      <c r="A3129" s="236" t="s">
        <v>753</v>
      </c>
      <c r="B3129" s="183" t="s">
        <v>2</v>
      </c>
      <c r="C3129" s="182" t="s">
        <v>3</v>
      </c>
      <c r="D3129" s="182" t="s">
        <v>4</v>
      </c>
      <c r="E3129" s="419" t="s">
        <v>2100</v>
      </c>
      <c r="F3129" s="419"/>
      <c r="G3129" s="184" t="s">
        <v>5</v>
      </c>
      <c r="H3129" s="183" t="s">
        <v>6</v>
      </c>
      <c r="I3129" s="183" t="s">
        <v>7</v>
      </c>
      <c r="J3129" s="218" t="s">
        <v>8</v>
      </c>
      <c r="K3129" s="229">
        <f>J3131+J3132</f>
        <v>21.880000000000003</v>
      </c>
      <c r="L3129" s="229">
        <f>J3130-K3129</f>
        <v>185.13</v>
      </c>
      <c r="M3129" t="s">
        <v>7</v>
      </c>
    </row>
    <row r="3130" spans="1:13" ht="24" customHeight="1" x14ac:dyDescent="0.2">
      <c r="A3130" s="237" t="s">
        <v>2125</v>
      </c>
      <c r="B3130" s="186" t="s">
        <v>3909</v>
      </c>
      <c r="C3130" s="185" t="s">
        <v>15</v>
      </c>
      <c r="D3130" s="185" t="s">
        <v>3910</v>
      </c>
      <c r="E3130" s="425">
        <v>7</v>
      </c>
      <c r="F3130" s="425"/>
      <c r="G3130" s="187" t="s">
        <v>132</v>
      </c>
      <c r="H3130" s="188">
        <v>1</v>
      </c>
      <c r="I3130" s="189">
        <f>(M3130*$M$13)</f>
        <v>207.01840000000001</v>
      </c>
      <c r="J3130" s="231">
        <f>TRUNC(I3130*H3130,2)</f>
        <v>207.01</v>
      </c>
      <c r="M3130">
        <v>225.02</v>
      </c>
    </row>
    <row r="3131" spans="1:13" ht="24" customHeight="1" x14ac:dyDescent="0.2">
      <c r="A3131" s="238" t="s">
        <v>2126</v>
      </c>
      <c r="B3131" s="191" t="s">
        <v>2130</v>
      </c>
      <c r="C3131" s="190" t="s">
        <v>15</v>
      </c>
      <c r="D3131" s="190" t="s">
        <v>2131</v>
      </c>
      <c r="E3131" s="426" t="s">
        <v>2129</v>
      </c>
      <c r="F3131" s="426"/>
      <c r="G3131" s="192" t="s">
        <v>39</v>
      </c>
      <c r="H3131" s="193">
        <v>0.67</v>
      </c>
      <c r="I3131" s="189">
        <f>(M3131*$M$13)</f>
        <v>13.533200000000001</v>
      </c>
      <c r="J3131" s="219">
        <f>TRUNC(I3131*H3131,2)</f>
        <v>9.06</v>
      </c>
      <c r="M3131">
        <v>14.71</v>
      </c>
    </row>
    <row r="3132" spans="1:13" ht="24" customHeight="1" x14ac:dyDescent="0.2">
      <c r="A3132" s="238" t="s">
        <v>2126</v>
      </c>
      <c r="B3132" s="191" t="s">
        <v>2154</v>
      </c>
      <c r="C3132" s="190" t="s">
        <v>15</v>
      </c>
      <c r="D3132" s="190" t="s">
        <v>2155</v>
      </c>
      <c r="E3132" s="426" t="s">
        <v>2129</v>
      </c>
      <c r="F3132" s="426"/>
      <c r="G3132" s="192" t="s">
        <v>39</v>
      </c>
      <c r="H3132" s="193">
        <v>0.67</v>
      </c>
      <c r="I3132" s="189">
        <f>(M3132*$M$13)</f>
        <v>19.136000000000003</v>
      </c>
      <c r="J3132" s="219">
        <f>TRUNC(I3132*H3132,2)</f>
        <v>12.82</v>
      </c>
      <c r="M3132">
        <v>20.8</v>
      </c>
    </row>
    <row r="3133" spans="1:13" ht="24" customHeight="1" x14ac:dyDescent="0.2">
      <c r="A3133" s="238" t="s">
        <v>2126</v>
      </c>
      <c r="B3133" s="191" t="s">
        <v>4905</v>
      </c>
      <c r="C3133" s="190" t="s">
        <v>15</v>
      </c>
      <c r="D3133" s="190" t="s">
        <v>3910</v>
      </c>
      <c r="E3133" s="426" t="s">
        <v>2119</v>
      </c>
      <c r="F3133" s="426"/>
      <c r="G3133" s="192" t="s">
        <v>132</v>
      </c>
      <c r="H3133" s="193">
        <v>1</v>
      </c>
      <c r="I3133" s="189">
        <f>(M3133*$M$13)</f>
        <v>185.14080000000001</v>
      </c>
      <c r="J3133" s="219">
        <f>TRUNC(I3133*H3133,2)</f>
        <v>185.14</v>
      </c>
      <c r="M3133">
        <v>201.24</v>
      </c>
    </row>
    <row r="3134" spans="1:13" x14ac:dyDescent="0.2">
      <c r="A3134" s="239"/>
      <c r="B3134" s="195"/>
      <c r="C3134" s="195"/>
      <c r="D3134" s="195"/>
      <c r="E3134" s="195" t="s">
        <v>3847</v>
      </c>
      <c r="F3134" s="196">
        <v>23.78</v>
      </c>
      <c r="G3134" s="195" t="s">
        <v>3848</v>
      </c>
      <c r="H3134" s="196">
        <v>0</v>
      </c>
      <c r="I3134" s="196">
        <v>23.78</v>
      </c>
      <c r="J3134" s="220"/>
      <c r="M3134">
        <v>23.78</v>
      </c>
    </row>
    <row r="3135" spans="1:13" ht="25.5" x14ac:dyDescent="0.2">
      <c r="A3135" s="239"/>
      <c r="B3135" s="195"/>
      <c r="C3135" s="195"/>
      <c r="D3135" s="195"/>
      <c r="E3135" s="195" t="s">
        <v>3849</v>
      </c>
      <c r="F3135" s="196">
        <v>0</v>
      </c>
      <c r="G3135" s="195"/>
      <c r="H3135" s="195" t="s">
        <v>3850</v>
      </c>
      <c r="I3135" s="196">
        <v>225.02</v>
      </c>
      <c r="J3135" s="220"/>
      <c r="M3135">
        <v>225.02</v>
      </c>
    </row>
    <row r="3136" spans="1:13" ht="30" customHeight="1" x14ac:dyDescent="0.2">
      <c r="A3136" s="240"/>
      <c r="B3136" s="197"/>
      <c r="C3136" s="197"/>
      <c r="D3136" s="197"/>
      <c r="E3136" s="197"/>
      <c r="F3136" s="197"/>
      <c r="G3136" s="197" t="s">
        <v>3851</v>
      </c>
      <c r="H3136" s="198">
        <v>2.2000000000000002</v>
      </c>
      <c r="I3136" s="199">
        <v>495.04</v>
      </c>
      <c r="J3136" s="220"/>
      <c r="M3136">
        <v>495.04</v>
      </c>
    </row>
    <row r="3137" spans="1:13" ht="0.95" customHeight="1" x14ac:dyDescent="0.2">
      <c r="A3137" s="237"/>
      <c r="B3137" s="185"/>
      <c r="C3137" s="185"/>
      <c r="D3137" s="185"/>
      <c r="E3137" s="185"/>
      <c r="F3137" s="185"/>
      <c r="G3137" s="185"/>
      <c r="H3137" s="185"/>
      <c r="I3137" s="185"/>
      <c r="J3137" s="220"/>
    </row>
    <row r="3138" spans="1:13" ht="18" customHeight="1" x14ac:dyDescent="0.2">
      <c r="A3138" s="236" t="s">
        <v>754</v>
      </c>
      <c r="B3138" s="183" t="s">
        <v>2</v>
      </c>
      <c r="C3138" s="182" t="s">
        <v>3</v>
      </c>
      <c r="D3138" s="182" t="s">
        <v>4</v>
      </c>
      <c r="E3138" s="419" t="s">
        <v>2100</v>
      </c>
      <c r="F3138" s="419"/>
      <c r="G3138" s="184" t="s">
        <v>5</v>
      </c>
      <c r="H3138" s="183" t="s">
        <v>6</v>
      </c>
      <c r="I3138" s="183" t="s">
        <v>7</v>
      </c>
      <c r="J3138" s="218" t="s">
        <v>8</v>
      </c>
      <c r="K3138" s="229">
        <f>J3140+J3141</f>
        <v>21.880000000000003</v>
      </c>
      <c r="L3138" s="229">
        <f>J3139-K3138</f>
        <v>66.849999999999994</v>
      </c>
      <c r="M3138" t="s">
        <v>7</v>
      </c>
    </row>
    <row r="3139" spans="1:13" ht="24" customHeight="1" x14ac:dyDescent="0.2">
      <c r="A3139" s="237" t="s">
        <v>2125</v>
      </c>
      <c r="B3139" s="186" t="s">
        <v>3911</v>
      </c>
      <c r="C3139" s="185" t="s">
        <v>15</v>
      </c>
      <c r="D3139" s="185" t="s">
        <v>3912</v>
      </c>
      <c r="E3139" s="425">
        <v>7</v>
      </c>
      <c r="F3139" s="425"/>
      <c r="G3139" s="187" t="s">
        <v>132</v>
      </c>
      <c r="H3139" s="188">
        <v>1</v>
      </c>
      <c r="I3139" s="189">
        <f>(M3139*$M$13)</f>
        <v>88.734000000000009</v>
      </c>
      <c r="J3139" s="231">
        <f>TRUNC(I3139*H3139,2)</f>
        <v>88.73</v>
      </c>
      <c r="M3139">
        <v>96.45</v>
      </c>
    </row>
    <row r="3140" spans="1:13" ht="24" customHeight="1" x14ac:dyDescent="0.2">
      <c r="A3140" s="238" t="s">
        <v>2126</v>
      </c>
      <c r="B3140" s="191" t="s">
        <v>2130</v>
      </c>
      <c r="C3140" s="190" t="s">
        <v>15</v>
      </c>
      <c r="D3140" s="190" t="s">
        <v>2131</v>
      </c>
      <c r="E3140" s="426" t="s">
        <v>2129</v>
      </c>
      <c r="F3140" s="426"/>
      <c r="G3140" s="192" t="s">
        <v>39</v>
      </c>
      <c r="H3140" s="193">
        <v>0.67</v>
      </c>
      <c r="I3140" s="189">
        <f>(M3140*$M$13)</f>
        <v>13.533200000000001</v>
      </c>
      <c r="J3140" s="219">
        <f>TRUNC(I3140*H3140,2)</f>
        <v>9.06</v>
      </c>
      <c r="M3140">
        <v>14.71</v>
      </c>
    </row>
    <row r="3141" spans="1:13" ht="24" customHeight="1" x14ac:dyDescent="0.2">
      <c r="A3141" s="238" t="s">
        <v>2126</v>
      </c>
      <c r="B3141" s="191" t="s">
        <v>2154</v>
      </c>
      <c r="C3141" s="190" t="s">
        <v>15</v>
      </c>
      <c r="D3141" s="190" t="s">
        <v>2155</v>
      </c>
      <c r="E3141" s="426" t="s">
        <v>2129</v>
      </c>
      <c r="F3141" s="426"/>
      <c r="G3141" s="192" t="s">
        <v>39</v>
      </c>
      <c r="H3141" s="193">
        <v>0.67</v>
      </c>
      <c r="I3141" s="189">
        <f>(M3141*$M$13)</f>
        <v>19.136000000000003</v>
      </c>
      <c r="J3141" s="219">
        <f>TRUNC(I3141*H3141,2)</f>
        <v>12.82</v>
      </c>
      <c r="M3141">
        <v>20.8</v>
      </c>
    </row>
    <row r="3142" spans="1:13" ht="24" customHeight="1" x14ac:dyDescent="0.2">
      <c r="A3142" s="238" t="s">
        <v>2126</v>
      </c>
      <c r="B3142" s="191" t="s">
        <v>4906</v>
      </c>
      <c r="C3142" s="190" t="s">
        <v>15</v>
      </c>
      <c r="D3142" s="190" t="s">
        <v>3912</v>
      </c>
      <c r="E3142" s="426" t="s">
        <v>2119</v>
      </c>
      <c r="F3142" s="426"/>
      <c r="G3142" s="192" t="s">
        <v>132</v>
      </c>
      <c r="H3142" s="193">
        <v>1</v>
      </c>
      <c r="I3142" s="189">
        <f>(M3142*$M$13)</f>
        <v>66.856400000000008</v>
      </c>
      <c r="J3142" s="219">
        <f>TRUNC(I3142*H3142,2)</f>
        <v>66.849999999999994</v>
      </c>
      <c r="M3142">
        <v>72.67</v>
      </c>
    </row>
    <row r="3143" spans="1:13" x14ac:dyDescent="0.2">
      <c r="A3143" s="239"/>
      <c r="B3143" s="195"/>
      <c r="C3143" s="195"/>
      <c r="D3143" s="195"/>
      <c r="E3143" s="195" t="s">
        <v>3847</v>
      </c>
      <c r="F3143" s="196">
        <v>23.78</v>
      </c>
      <c r="G3143" s="195" t="s">
        <v>3848</v>
      </c>
      <c r="H3143" s="196">
        <v>0</v>
      </c>
      <c r="I3143" s="196">
        <v>23.78</v>
      </c>
      <c r="J3143" s="220"/>
      <c r="M3143">
        <v>23.78</v>
      </c>
    </row>
    <row r="3144" spans="1:13" ht="25.5" x14ac:dyDescent="0.2">
      <c r="A3144" s="239"/>
      <c r="B3144" s="195"/>
      <c r="C3144" s="195"/>
      <c r="D3144" s="195"/>
      <c r="E3144" s="195" t="s">
        <v>3849</v>
      </c>
      <c r="F3144" s="196">
        <v>0</v>
      </c>
      <c r="G3144" s="195"/>
      <c r="H3144" s="195" t="s">
        <v>3850</v>
      </c>
      <c r="I3144" s="196">
        <v>96.45</v>
      </c>
      <c r="J3144" s="220"/>
      <c r="M3144">
        <v>96.45</v>
      </c>
    </row>
    <row r="3145" spans="1:13" ht="30" customHeight="1" x14ac:dyDescent="0.2">
      <c r="A3145" s="240"/>
      <c r="B3145" s="197"/>
      <c r="C3145" s="197"/>
      <c r="D3145" s="197"/>
      <c r="E3145" s="197"/>
      <c r="F3145" s="197"/>
      <c r="G3145" s="197" t="s">
        <v>3851</v>
      </c>
      <c r="H3145" s="198">
        <v>3.8</v>
      </c>
      <c r="I3145" s="199">
        <v>366.51</v>
      </c>
      <c r="J3145" s="220"/>
      <c r="M3145">
        <v>366.51</v>
      </c>
    </row>
    <row r="3146" spans="1:13" ht="0.95" customHeight="1" x14ac:dyDescent="0.2">
      <c r="A3146" s="237"/>
      <c r="B3146" s="185"/>
      <c r="C3146" s="185"/>
      <c r="D3146" s="185"/>
      <c r="E3146" s="185"/>
      <c r="F3146" s="185"/>
      <c r="G3146" s="185"/>
      <c r="H3146" s="185"/>
      <c r="I3146" s="185"/>
      <c r="J3146" s="220"/>
    </row>
    <row r="3147" spans="1:13" ht="18" customHeight="1" x14ac:dyDescent="0.2">
      <c r="A3147" s="236" t="s">
        <v>755</v>
      </c>
      <c r="B3147" s="183" t="s">
        <v>2</v>
      </c>
      <c r="C3147" s="182" t="s">
        <v>3</v>
      </c>
      <c r="D3147" s="182" t="s">
        <v>4</v>
      </c>
      <c r="E3147" s="419" t="s">
        <v>2100</v>
      </c>
      <c r="F3147" s="419"/>
      <c r="G3147" s="184" t="s">
        <v>5</v>
      </c>
      <c r="H3147" s="183" t="s">
        <v>6</v>
      </c>
      <c r="I3147" s="183" t="s">
        <v>7</v>
      </c>
      <c r="J3147" s="218" t="s">
        <v>8</v>
      </c>
      <c r="K3147" s="229">
        <f>J3149+J3150</f>
        <v>48.989999999999995</v>
      </c>
      <c r="L3147" s="229">
        <f>J3148-K3147</f>
        <v>56.180000000000007</v>
      </c>
      <c r="M3147" t="s">
        <v>7</v>
      </c>
    </row>
    <row r="3148" spans="1:13" ht="24" customHeight="1" x14ac:dyDescent="0.2">
      <c r="A3148" s="237" t="s">
        <v>2125</v>
      </c>
      <c r="B3148" s="186" t="s">
        <v>3913</v>
      </c>
      <c r="C3148" s="185" t="s">
        <v>15</v>
      </c>
      <c r="D3148" s="185" t="s">
        <v>3914</v>
      </c>
      <c r="E3148" s="425">
        <v>7</v>
      </c>
      <c r="F3148" s="425"/>
      <c r="G3148" s="187" t="s">
        <v>18</v>
      </c>
      <c r="H3148" s="188">
        <v>1</v>
      </c>
      <c r="I3148" s="189">
        <f>(M3148*$M$13)</f>
        <v>105.17439999999999</v>
      </c>
      <c r="J3148" s="231">
        <f>TRUNC(I3148*H3148,2)</f>
        <v>105.17</v>
      </c>
      <c r="M3148">
        <v>114.32</v>
      </c>
    </row>
    <row r="3149" spans="1:13" ht="24" customHeight="1" x14ac:dyDescent="0.2">
      <c r="A3149" s="238" t="s">
        <v>2126</v>
      </c>
      <c r="B3149" s="191" t="s">
        <v>2130</v>
      </c>
      <c r="C3149" s="190" t="s">
        <v>15</v>
      </c>
      <c r="D3149" s="190" t="s">
        <v>2131</v>
      </c>
      <c r="E3149" s="426" t="s">
        <v>2129</v>
      </c>
      <c r="F3149" s="426"/>
      <c r="G3149" s="192" t="s">
        <v>39</v>
      </c>
      <c r="H3149" s="193">
        <v>1.5</v>
      </c>
      <c r="I3149" s="189">
        <f>(M3149*$M$13)</f>
        <v>13.533200000000001</v>
      </c>
      <c r="J3149" s="219">
        <f>TRUNC(I3149*H3149,2)</f>
        <v>20.29</v>
      </c>
      <c r="M3149">
        <v>14.71</v>
      </c>
    </row>
    <row r="3150" spans="1:13" ht="24" customHeight="1" x14ac:dyDescent="0.2">
      <c r="A3150" s="238" t="s">
        <v>2126</v>
      </c>
      <c r="B3150" s="191" t="s">
        <v>2154</v>
      </c>
      <c r="C3150" s="190" t="s">
        <v>15</v>
      </c>
      <c r="D3150" s="190" t="s">
        <v>2155</v>
      </c>
      <c r="E3150" s="426" t="s">
        <v>2129</v>
      </c>
      <c r="F3150" s="426"/>
      <c r="G3150" s="192" t="s">
        <v>39</v>
      </c>
      <c r="H3150" s="193">
        <v>1.5</v>
      </c>
      <c r="I3150" s="189">
        <f>(M3150*$M$13)</f>
        <v>19.136000000000003</v>
      </c>
      <c r="J3150" s="219">
        <f>TRUNC(I3150*H3150,2)</f>
        <v>28.7</v>
      </c>
      <c r="M3150">
        <v>20.8</v>
      </c>
    </row>
    <row r="3151" spans="1:13" ht="24" customHeight="1" x14ac:dyDescent="0.2">
      <c r="A3151" s="238" t="s">
        <v>2126</v>
      </c>
      <c r="B3151" s="191" t="s">
        <v>4907</v>
      </c>
      <c r="C3151" s="190" t="s">
        <v>15</v>
      </c>
      <c r="D3151" s="190" t="s">
        <v>4908</v>
      </c>
      <c r="E3151" s="426" t="s">
        <v>2119</v>
      </c>
      <c r="F3151" s="426"/>
      <c r="G3151" s="192" t="s">
        <v>54</v>
      </c>
      <c r="H3151" s="193">
        <v>1</v>
      </c>
      <c r="I3151" s="189">
        <f>(M3151*$M$13)</f>
        <v>56.175200000000004</v>
      </c>
      <c r="J3151" s="219">
        <f>TRUNC(I3151*H3151,2)</f>
        <v>56.17</v>
      </c>
      <c r="M3151">
        <v>61.06</v>
      </c>
    </row>
    <row r="3152" spans="1:13" x14ac:dyDescent="0.2">
      <c r="A3152" s="239"/>
      <c r="B3152" s="195"/>
      <c r="C3152" s="195"/>
      <c r="D3152" s="195"/>
      <c r="E3152" s="195" t="s">
        <v>3847</v>
      </c>
      <c r="F3152" s="196">
        <v>53.26</v>
      </c>
      <c r="G3152" s="195" t="s">
        <v>3848</v>
      </c>
      <c r="H3152" s="196">
        <v>0</v>
      </c>
      <c r="I3152" s="196">
        <v>53.26</v>
      </c>
      <c r="J3152" s="220"/>
      <c r="M3152">
        <v>53.26</v>
      </c>
    </row>
    <row r="3153" spans="1:13" ht="25.5" x14ac:dyDescent="0.2">
      <c r="A3153" s="239"/>
      <c r="B3153" s="195"/>
      <c r="C3153" s="195"/>
      <c r="D3153" s="195"/>
      <c r="E3153" s="195" t="s">
        <v>3849</v>
      </c>
      <c r="F3153" s="196">
        <v>0</v>
      </c>
      <c r="G3153" s="195"/>
      <c r="H3153" s="195" t="s">
        <v>3850</v>
      </c>
      <c r="I3153" s="196">
        <v>114.32</v>
      </c>
      <c r="J3153" s="220"/>
      <c r="M3153">
        <v>114.32</v>
      </c>
    </row>
    <row r="3154" spans="1:13" ht="30" customHeight="1" x14ac:dyDescent="0.2">
      <c r="A3154" s="240"/>
      <c r="B3154" s="197"/>
      <c r="C3154" s="197"/>
      <c r="D3154" s="197"/>
      <c r="E3154" s="197"/>
      <c r="F3154" s="197"/>
      <c r="G3154" s="197" t="s">
        <v>3851</v>
      </c>
      <c r="H3154" s="198">
        <v>3</v>
      </c>
      <c r="I3154" s="199">
        <v>342.96</v>
      </c>
      <c r="J3154" s="220"/>
      <c r="M3154">
        <v>342.96</v>
      </c>
    </row>
    <row r="3155" spans="1:13" ht="0.95" customHeight="1" x14ac:dyDescent="0.2">
      <c r="A3155" s="237"/>
      <c r="B3155" s="185"/>
      <c r="C3155" s="185"/>
      <c r="D3155" s="185"/>
      <c r="E3155" s="185"/>
      <c r="F3155" s="185"/>
      <c r="G3155" s="185"/>
      <c r="H3155" s="185"/>
      <c r="I3155" s="185"/>
      <c r="J3155" s="220"/>
    </row>
    <row r="3156" spans="1:13" ht="18" customHeight="1" x14ac:dyDescent="0.2">
      <c r="A3156" s="236" t="s">
        <v>756</v>
      </c>
      <c r="B3156" s="183" t="s">
        <v>2</v>
      </c>
      <c r="C3156" s="182" t="s">
        <v>3</v>
      </c>
      <c r="D3156" s="182" t="s">
        <v>4</v>
      </c>
      <c r="E3156" s="419" t="s">
        <v>2100</v>
      </c>
      <c r="F3156" s="419"/>
      <c r="G3156" s="184" t="s">
        <v>5</v>
      </c>
      <c r="H3156" s="183" t="s">
        <v>6</v>
      </c>
      <c r="I3156" s="183" t="s">
        <v>7</v>
      </c>
      <c r="J3156" s="218" t="s">
        <v>8</v>
      </c>
      <c r="K3156" s="229">
        <f>J3158+J3159</f>
        <v>65.33</v>
      </c>
      <c r="L3156" s="229">
        <f>J3157-K3156</f>
        <v>634.12</v>
      </c>
      <c r="M3156" t="s">
        <v>7</v>
      </c>
    </row>
    <row r="3157" spans="1:13" ht="26.1" customHeight="1" x14ac:dyDescent="0.2">
      <c r="A3157" s="237" t="s">
        <v>2125</v>
      </c>
      <c r="B3157" s="186" t="s">
        <v>3915</v>
      </c>
      <c r="C3157" s="185" t="s">
        <v>15</v>
      </c>
      <c r="D3157" s="185" t="s">
        <v>3916</v>
      </c>
      <c r="E3157" s="425">
        <v>7</v>
      </c>
      <c r="F3157" s="425"/>
      <c r="G3157" s="187" t="s">
        <v>54</v>
      </c>
      <c r="H3157" s="188">
        <v>1</v>
      </c>
      <c r="I3157" s="189">
        <f>(M3157*$M$13)</f>
        <v>699.45759999999996</v>
      </c>
      <c r="J3157" s="231">
        <f>TRUNC(I3157*H3157,2)</f>
        <v>699.45</v>
      </c>
      <c r="M3157">
        <v>760.28</v>
      </c>
    </row>
    <row r="3158" spans="1:13" ht="24" customHeight="1" x14ac:dyDescent="0.2">
      <c r="A3158" s="238" t="s">
        <v>2126</v>
      </c>
      <c r="B3158" s="191" t="s">
        <v>2130</v>
      </c>
      <c r="C3158" s="190" t="s">
        <v>15</v>
      </c>
      <c r="D3158" s="190" t="s">
        <v>2131</v>
      </c>
      <c r="E3158" s="426" t="s">
        <v>2129</v>
      </c>
      <c r="F3158" s="426"/>
      <c r="G3158" s="192" t="s">
        <v>39</v>
      </c>
      <c r="H3158" s="193">
        <v>2</v>
      </c>
      <c r="I3158" s="189">
        <f>(M3158*$M$13)</f>
        <v>13.533200000000001</v>
      </c>
      <c r="J3158" s="219">
        <f>TRUNC(I3158*H3158,2)</f>
        <v>27.06</v>
      </c>
      <c r="M3158">
        <v>14.71</v>
      </c>
    </row>
    <row r="3159" spans="1:13" ht="24" customHeight="1" x14ac:dyDescent="0.2">
      <c r="A3159" s="238" t="s">
        <v>2126</v>
      </c>
      <c r="B3159" s="191" t="s">
        <v>2154</v>
      </c>
      <c r="C3159" s="190" t="s">
        <v>15</v>
      </c>
      <c r="D3159" s="190" t="s">
        <v>2155</v>
      </c>
      <c r="E3159" s="426" t="s">
        <v>2129</v>
      </c>
      <c r="F3159" s="426"/>
      <c r="G3159" s="192" t="s">
        <v>39</v>
      </c>
      <c r="H3159" s="193">
        <v>2</v>
      </c>
      <c r="I3159" s="189">
        <f>(M3159*$M$13)</f>
        <v>19.136000000000003</v>
      </c>
      <c r="J3159" s="219">
        <f>TRUNC(I3159*H3159,2)</f>
        <v>38.270000000000003</v>
      </c>
      <c r="M3159">
        <v>20.8</v>
      </c>
    </row>
    <row r="3160" spans="1:13" ht="26.1" customHeight="1" x14ac:dyDescent="0.2">
      <c r="A3160" s="238" t="s">
        <v>2126</v>
      </c>
      <c r="B3160" s="191" t="s">
        <v>4909</v>
      </c>
      <c r="C3160" s="190" t="s">
        <v>15</v>
      </c>
      <c r="D3160" s="190" t="s">
        <v>3916</v>
      </c>
      <c r="E3160" s="426" t="s">
        <v>2119</v>
      </c>
      <c r="F3160" s="426"/>
      <c r="G3160" s="192" t="s">
        <v>54</v>
      </c>
      <c r="H3160" s="193">
        <v>1</v>
      </c>
      <c r="I3160" s="189">
        <f>(M3160*$M$13)</f>
        <v>634.11919999999998</v>
      </c>
      <c r="J3160" s="219">
        <f>TRUNC(I3160*H3160,2)</f>
        <v>634.11</v>
      </c>
      <c r="M3160">
        <v>689.26</v>
      </c>
    </row>
    <row r="3161" spans="1:13" x14ac:dyDescent="0.2">
      <c r="A3161" s="239"/>
      <c r="B3161" s="195"/>
      <c r="C3161" s="195"/>
      <c r="D3161" s="195"/>
      <c r="E3161" s="195" t="s">
        <v>3847</v>
      </c>
      <c r="F3161" s="196">
        <v>71.02</v>
      </c>
      <c r="G3161" s="195" t="s">
        <v>3848</v>
      </c>
      <c r="H3161" s="196">
        <v>0</v>
      </c>
      <c r="I3161" s="196">
        <v>71.02</v>
      </c>
      <c r="J3161" s="220"/>
      <c r="M3161">
        <v>71.02</v>
      </c>
    </row>
    <row r="3162" spans="1:13" ht="25.5" x14ac:dyDescent="0.2">
      <c r="A3162" s="239"/>
      <c r="B3162" s="195"/>
      <c r="C3162" s="195"/>
      <c r="D3162" s="195"/>
      <c r="E3162" s="195" t="s">
        <v>3849</v>
      </c>
      <c r="F3162" s="196">
        <v>0</v>
      </c>
      <c r="G3162" s="195"/>
      <c r="H3162" s="195" t="s">
        <v>3850</v>
      </c>
      <c r="I3162" s="196">
        <v>760.28</v>
      </c>
      <c r="J3162" s="220"/>
      <c r="M3162">
        <v>760.28</v>
      </c>
    </row>
    <row r="3163" spans="1:13" ht="30" customHeight="1" x14ac:dyDescent="0.2">
      <c r="A3163" s="240"/>
      <c r="B3163" s="197"/>
      <c r="C3163" s="197"/>
      <c r="D3163" s="197"/>
      <c r="E3163" s="197"/>
      <c r="F3163" s="197"/>
      <c r="G3163" s="197" t="s">
        <v>3851</v>
      </c>
      <c r="H3163" s="198">
        <v>1</v>
      </c>
      <c r="I3163" s="199">
        <v>760.28</v>
      </c>
      <c r="J3163" s="220"/>
      <c r="M3163">
        <v>760.28</v>
      </c>
    </row>
    <row r="3164" spans="1:13" ht="0.95" customHeight="1" x14ac:dyDescent="0.2">
      <c r="A3164" s="237"/>
      <c r="B3164" s="185"/>
      <c r="C3164" s="185"/>
      <c r="D3164" s="185"/>
      <c r="E3164" s="185"/>
      <c r="F3164" s="185"/>
      <c r="G3164" s="185"/>
      <c r="H3164" s="185"/>
      <c r="I3164" s="185"/>
      <c r="J3164" s="220"/>
    </row>
    <row r="3165" spans="1:13" ht="18" customHeight="1" x14ac:dyDescent="0.2">
      <c r="A3165" s="236" t="s">
        <v>759</v>
      </c>
      <c r="B3165" s="183" t="s">
        <v>2</v>
      </c>
      <c r="C3165" s="182" t="s">
        <v>3</v>
      </c>
      <c r="D3165" s="182" t="s">
        <v>4</v>
      </c>
      <c r="E3165" s="419" t="s">
        <v>2100</v>
      </c>
      <c r="F3165" s="419"/>
      <c r="G3165" s="184" t="s">
        <v>5</v>
      </c>
      <c r="H3165" s="183" t="s">
        <v>6</v>
      </c>
      <c r="I3165" s="183" t="s">
        <v>7</v>
      </c>
      <c r="J3165" s="218" t="s">
        <v>8</v>
      </c>
      <c r="K3165" s="229">
        <f>J3167+J3168</f>
        <v>5.2200000000000006</v>
      </c>
      <c r="L3165" s="229">
        <f>J3166-K3165</f>
        <v>17.350000000000001</v>
      </c>
      <c r="M3165" t="s">
        <v>7</v>
      </c>
    </row>
    <row r="3166" spans="1:13" ht="24" customHeight="1" x14ac:dyDescent="0.2">
      <c r="A3166" s="237" t="s">
        <v>2125</v>
      </c>
      <c r="B3166" s="186" t="s">
        <v>3917</v>
      </c>
      <c r="C3166" s="185" t="s">
        <v>15</v>
      </c>
      <c r="D3166" s="185" t="s">
        <v>3918</v>
      </c>
      <c r="E3166" s="425">
        <v>7</v>
      </c>
      <c r="F3166" s="425"/>
      <c r="G3166" s="187" t="s">
        <v>18</v>
      </c>
      <c r="H3166" s="188">
        <v>1</v>
      </c>
      <c r="I3166" s="189">
        <f>(M3166*$M$13)</f>
        <v>22.576799999999999</v>
      </c>
      <c r="J3166" s="231">
        <f>TRUNC(I3166*H3166,2)</f>
        <v>22.57</v>
      </c>
      <c r="M3166">
        <v>24.54</v>
      </c>
    </row>
    <row r="3167" spans="1:13" ht="24" customHeight="1" x14ac:dyDescent="0.2">
      <c r="A3167" s="238" t="s">
        <v>2126</v>
      </c>
      <c r="B3167" s="191" t="s">
        <v>2130</v>
      </c>
      <c r="C3167" s="190" t="s">
        <v>15</v>
      </c>
      <c r="D3167" s="190" t="s">
        <v>2131</v>
      </c>
      <c r="E3167" s="426" t="s">
        <v>2129</v>
      </c>
      <c r="F3167" s="426"/>
      <c r="G3167" s="192" t="s">
        <v>39</v>
      </c>
      <c r="H3167" s="193">
        <v>0.16</v>
      </c>
      <c r="I3167" s="189">
        <f>(M3167*$M$13)</f>
        <v>13.533200000000001</v>
      </c>
      <c r="J3167" s="219">
        <f>TRUNC(I3167*H3167,2)</f>
        <v>2.16</v>
      </c>
      <c r="M3167">
        <v>14.71</v>
      </c>
    </row>
    <row r="3168" spans="1:13" ht="24" customHeight="1" x14ac:dyDescent="0.2">
      <c r="A3168" s="238" t="s">
        <v>2126</v>
      </c>
      <c r="B3168" s="191" t="s">
        <v>2154</v>
      </c>
      <c r="C3168" s="190" t="s">
        <v>15</v>
      </c>
      <c r="D3168" s="190" t="s">
        <v>2155</v>
      </c>
      <c r="E3168" s="426" t="s">
        <v>2129</v>
      </c>
      <c r="F3168" s="426"/>
      <c r="G3168" s="192" t="s">
        <v>39</v>
      </c>
      <c r="H3168" s="193">
        <v>0.16</v>
      </c>
      <c r="I3168" s="189">
        <f>(M3168*$M$13)</f>
        <v>19.136000000000003</v>
      </c>
      <c r="J3168" s="219">
        <f>TRUNC(I3168*H3168,2)</f>
        <v>3.06</v>
      </c>
      <c r="M3168">
        <v>20.8</v>
      </c>
    </row>
    <row r="3169" spans="1:13" ht="24" customHeight="1" x14ac:dyDescent="0.2">
      <c r="A3169" s="238" t="s">
        <v>2126</v>
      </c>
      <c r="B3169" s="191" t="s">
        <v>4910</v>
      </c>
      <c r="C3169" s="190" t="s">
        <v>15</v>
      </c>
      <c r="D3169" s="190" t="s">
        <v>4911</v>
      </c>
      <c r="E3169" s="426" t="s">
        <v>2119</v>
      </c>
      <c r="F3169" s="426"/>
      <c r="G3169" s="192" t="s">
        <v>54</v>
      </c>
      <c r="H3169" s="193">
        <v>1</v>
      </c>
      <c r="I3169" s="189">
        <f>(M3169*$M$13)</f>
        <v>17.360400000000002</v>
      </c>
      <c r="J3169" s="219">
        <f>TRUNC(I3169*H3169,2)</f>
        <v>17.36</v>
      </c>
      <c r="M3169">
        <v>18.87</v>
      </c>
    </row>
    <row r="3170" spans="1:13" x14ac:dyDescent="0.2">
      <c r="A3170" s="239"/>
      <c r="B3170" s="195"/>
      <c r="C3170" s="195"/>
      <c r="D3170" s="195"/>
      <c r="E3170" s="195" t="s">
        <v>3847</v>
      </c>
      <c r="F3170" s="196">
        <v>5.67</v>
      </c>
      <c r="G3170" s="195" t="s">
        <v>3848</v>
      </c>
      <c r="H3170" s="196">
        <v>0</v>
      </c>
      <c r="I3170" s="196">
        <v>5.67</v>
      </c>
      <c r="J3170" s="220"/>
      <c r="M3170">
        <v>5.67</v>
      </c>
    </row>
    <row r="3171" spans="1:13" ht="25.5" x14ac:dyDescent="0.2">
      <c r="A3171" s="239"/>
      <c r="B3171" s="195"/>
      <c r="C3171" s="195"/>
      <c r="D3171" s="195"/>
      <c r="E3171" s="195" t="s">
        <v>3849</v>
      </c>
      <c r="F3171" s="196">
        <v>0</v>
      </c>
      <c r="G3171" s="195"/>
      <c r="H3171" s="195" t="s">
        <v>3850</v>
      </c>
      <c r="I3171" s="196">
        <v>24.54</v>
      </c>
      <c r="J3171" s="220"/>
      <c r="M3171">
        <v>24.54</v>
      </c>
    </row>
    <row r="3172" spans="1:13" ht="30" customHeight="1" x14ac:dyDescent="0.2">
      <c r="A3172" s="240"/>
      <c r="B3172" s="197"/>
      <c r="C3172" s="197"/>
      <c r="D3172" s="197"/>
      <c r="E3172" s="197"/>
      <c r="F3172" s="197"/>
      <c r="G3172" s="197" t="s">
        <v>3851</v>
      </c>
      <c r="H3172" s="198">
        <v>2</v>
      </c>
      <c r="I3172" s="199">
        <v>49.08</v>
      </c>
      <c r="J3172" s="220"/>
      <c r="M3172">
        <v>49.08</v>
      </c>
    </row>
    <row r="3173" spans="1:13" ht="0.95" customHeight="1" x14ac:dyDescent="0.2">
      <c r="A3173" s="237"/>
      <c r="B3173" s="185"/>
      <c r="C3173" s="185"/>
      <c r="D3173" s="185"/>
      <c r="E3173" s="185"/>
      <c r="F3173" s="185"/>
      <c r="G3173" s="185"/>
      <c r="H3173" s="185"/>
      <c r="I3173" s="185"/>
      <c r="J3173" s="220"/>
    </row>
    <row r="3174" spans="1:13" ht="18" customHeight="1" x14ac:dyDescent="0.2">
      <c r="A3174" s="236" t="s">
        <v>762</v>
      </c>
      <c r="B3174" s="183" t="s">
        <v>2</v>
      </c>
      <c r="C3174" s="182" t="s">
        <v>3</v>
      </c>
      <c r="D3174" s="182" t="s">
        <v>4</v>
      </c>
      <c r="E3174" s="419" t="s">
        <v>2100</v>
      </c>
      <c r="F3174" s="419"/>
      <c r="G3174" s="184" t="s">
        <v>5</v>
      </c>
      <c r="H3174" s="183" t="s">
        <v>6</v>
      </c>
      <c r="I3174" s="183" t="s">
        <v>7</v>
      </c>
      <c r="J3174" s="218" t="s">
        <v>8</v>
      </c>
      <c r="K3174" s="229">
        <f>J3176+J3177</f>
        <v>29.39</v>
      </c>
      <c r="L3174" s="229">
        <f>J3175-K3174</f>
        <v>1108.9299999999998</v>
      </c>
      <c r="M3174" t="s">
        <v>7</v>
      </c>
    </row>
    <row r="3175" spans="1:13" ht="24" customHeight="1" x14ac:dyDescent="0.2">
      <c r="A3175" s="237" t="s">
        <v>2125</v>
      </c>
      <c r="B3175" s="186" t="s">
        <v>3919</v>
      </c>
      <c r="C3175" s="185" t="s">
        <v>15</v>
      </c>
      <c r="D3175" s="185" t="s">
        <v>3920</v>
      </c>
      <c r="E3175" s="425">
        <v>7</v>
      </c>
      <c r="F3175" s="425"/>
      <c r="G3175" s="187" t="s">
        <v>18</v>
      </c>
      <c r="H3175" s="188">
        <v>1</v>
      </c>
      <c r="I3175" s="189">
        <f>(M3175*$M$13)</f>
        <v>1138.3252</v>
      </c>
      <c r="J3175" s="231">
        <f>TRUNC(I3175*H3175,2)</f>
        <v>1138.32</v>
      </c>
      <c r="M3175">
        <v>1237.31</v>
      </c>
    </row>
    <row r="3176" spans="1:13" ht="24" customHeight="1" x14ac:dyDescent="0.2">
      <c r="A3176" s="238" t="s">
        <v>2126</v>
      </c>
      <c r="B3176" s="191" t="s">
        <v>2130</v>
      </c>
      <c r="C3176" s="190" t="s">
        <v>15</v>
      </c>
      <c r="D3176" s="190" t="s">
        <v>2131</v>
      </c>
      <c r="E3176" s="426" t="s">
        <v>2129</v>
      </c>
      <c r="F3176" s="426"/>
      <c r="G3176" s="192" t="s">
        <v>39</v>
      </c>
      <c r="H3176" s="193">
        <v>0.9</v>
      </c>
      <c r="I3176" s="189">
        <f>(M3176*$M$13)</f>
        <v>13.533200000000001</v>
      </c>
      <c r="J3176" s="219">
        <f>TRUNC(I3176*H3176,2)</f>
        <v>12.17</v>
      </c>
      <c r="M3176">
        <v>14.71</v>
      </c>
    </row>
    <row r="3177" spans="1:13" ht="24" customHeight="1" x14ac:dyDescent="0.2">
      <c r="A3177" s="238" t="s">
        <v>2126</v>
      </c>
      <c r="B3177" s="191" t="s">
        <v>2154</v>
      </c>
      <c r="C3177" s="190" t="s">
        <v>15</v>
      </c>
      <c r="D3177" s="190" t="s">
        <v>2155</v>
      </c>
      <c r="E3177" s="426" t="s">
        <v>2129</v>
      </c>
      <c r="F3177" s="426"/>
      <c r="G3177" s="192" t="s">
        <v>39</v>
      </c>
      <c r="H3177" s="193">
        <v>0.9</v>
      </c>
      <c r="I3177" s="189">
        <f>(M3177*$M$13)</f>
        <v>19.136000000000003</v>
      </c>
      <c r="J3177" s="219">
        <f>TRUNC(I3177*H3177,2)</f>
        <v>17.22</v>
      </c>
      <c r="M3177">
        <v>20.8</v>
      </c>
    </row>
    <row r="3178" spans="1:13" ht="24" customHeight="1" x14ac:dyDescent="0.2">
      <c r="A3178" s="238" t="s">
        <v>2126</v>
      </c>
      <c r="B3178" s="191" t="s">
        <v>4912</v>
      </c>
      <c r="C3178" s="190" t="s">
        <v>15</v>
      </c>
      <c r="D3178" s="190" t="s">
        <v>3920</v>
      </c>
      <c r="E3178" s="426" t="s">
        <v>2119</v>
      </c>
      <c r="F3178" s="426"/>
      <c r="G3178" s="192" t="s">
        <v>54</v>
      </c>
      <c r="H3178" s="193">
        <v>1</v>
      </c>
      <c r="I3178" s="189">
        <f>(M3178*$M$13)</f>
        <v>1108.9312</v>
      </c>
      <c r="J3178" s="219">
        <f>TRUNC(I3178*H3178,2)</f>
        <v>1108.93</v>
      </c>
      <c r="M3178">
        <v>1205.3599999999999</v>
      </c>
    </row>
    <row r="3179" spans="1:13" x14ac:dyDescent="0.2">
      <c r="A3179" s="239"/>
      <c r="B3179" s="195"/>
      <c r="C3179" s="195"/>
      <c r="D3179" s="195"/>
      <c r="E3179" s="195" t="s">
        <v>3847</v>
      </c>
      <c r="F3179" s="196">
        <v>31.95</v>
      </c>
      <c r="G3179" s="195" t="s">
        <v>3848</v>
      </c>
      <c r="H3179" s="196">
        <v>0</v>
      </c>
      <c r="I3179" s="196">
        <v>31.95</v>
      </c>
      <c r="J3179" s="220"/>
      <c r="M3179">
        <v>31.95</v>
      </c>
    </row>
    <row r="3180" spans="1:13" ht="25.5" x14ac:dyDescent="0.2">
      <c r="A3180" s="239"/>
      <c r="B3180" s="195"/>
      <c r="C3180" s="195"/>
      <c r="D3180" s="195"/>
      <c r="E3180" s="195" t="s">
        <v>3849</v>
      </c>
      <c r="F3180" s="196">
        <v>0</v>
      </c>
      <c r="G3180" s="195"/>
      <c r="H3180" s="195" t="s">
        <v>3850</v>
      </c>
      <c r="I3180" s="196">
        <v>1237.31</v>
      </c>
      <c r="J3180" s="220"/>
      <c r="M3180">
        <v>1237.31</v>
      </c>
    </row>
    <row r="3181" spans="1:13" ht="30" customHeight="1" x14ac:dyDescent="0.2">
      <c r="A3181" s="240"/>
      <c r="B3181" s="197"/>
      <c r="C3181" s="197"/>
      <c r="D3181" s="197"/>
      <c r="E3181" s="197"/>
      <c r="F3181" s="197"/>
      <c r="G3181" s="197" t="s">
        <v>3851</v>
      </c>
      <c r="H3181" s="198">
        <v>1</v>
      </c>
      <c r="I3181" s="199">
        <v>1237.31</v>
      </c>
      <c r="J3181" s="220"/>
      <c r="M3181">
        <v>1237.31</v>
      </c>
    </row>
    <row r="3182" spans="1:13" ht="0.95" customHeight="1" x14ac:dyDescent="0.2">
      <c r="A3182" s="237"/>
      <c r="B3182" s="185"/>
      <c r="C3182" s="185"/>
      <c r="D3182" s="185"/>
      <c r="E3182" s="185"/>
      <c r="F3182" s="185"/>
      <c r="G3182" s="185"/>
      <c r="H3182" s="185"/>
      <c r="I3182" s="185"/>
      <c r="J3182" s="220"/>
    </row>
    <row r="3183" spans="1:13" ht="18" customHeight="1" x14ac:dyDescent="0.2">
      <c r="A3183" s="236" t="s">
        <v>765</v>
      </c>
      <c r="B3183" s="183" t="s">
        <v>2</v>
      </c>
      <c r="C3183" s="182" t="s">
        <v>3</v>
      </c>
      <c r="D3183" s="182" t="s">
        <v>4</v>
      </c>
      <c r="E3183" s="419" t="s">
        <v>2100</v>
      </c>
      <c r="F3183" s="419"/>
      <c r="G3183" s="184" t="s">
        <v>5</v>
      </c>
      <c r="H3183" s="183" t="s">
        <v>6</v>
      </c>
      <c r="I3183" s="183" t="s">
        <v>7</v>
      </c>
      <c r="J3183" s="218" t="s">
        <v>8</v>
      </c>
      <c r="K3183" s="229">
        <f>J3185+J3186</f>
        <v>29.39</v>
      </c>
      <c r="L3183" s="229">
        <f>J3184-K3183</f>
        <v>280.99</v>
      </c>
      <c r="M3183" t="s">
        <v>7</v>
      </c>
    </row>
    <row r="3184" spans="1:13" ht="24" customHeight="1" x14ac:dyDescent="0.2">
      <c r="A3184" s="237" t="s">
        <v>2125</v>
      </c>
      <c r="B3184" s="186" t="s">
        <v>855</v>
      </c>
      <c r="C3184" s="185" t="s">
        <v>15</v>
      </c>
      <c r="D3184" s="185" t="s">
        <v>856</v>
      </c>
      <c r="E3184" s="425">
        <v>7</v>
      </c>
      <c r="F3184" s="425"/>
      <c r="G3184" s="187" t="s">
        <v>18</v>
      </c>
      <c r="H3184" s="188">
        <v>1</v>
      </c>
      <c r="I3184" s="189">
        <f>(M3184*$M$13)</f>
        <v>310.38960000000003</v>
      </c>
      <c r="J3184" s="231">
        <f>TRUNC(I3184*H3184,2)</f>
        <v>310.38</v>
      </c>
      <c r="M3184">
        <v>337.38</v>
      </c>
    </row>
    <row r="3185" spans="1:13" ht="24" customHeight="1" x14ac:dyDescent="0.2">
      <c r="A3185" s="238" t="s">
        <v>2126</v>
      </c>
      <c r="B3185" s="191" t="s">
        <v>2130</v>
      </c>
      <c r="C3185" s="190" t="s">
        <v>15</v>
      </c>
      <c r="D3185" s="190" t="s">
        <v>2131</v>
      </c>
      <c r="E3185" s="426" t="s">
        <v>2129</v>
      </c>
      <c r="F3185" s="426"/>
      <c r="G3185" s="192" t="s">
        <v>39</v>
      </c>
      <c r="H3185" s="193">
        <v>0.9</v>
      </c>
      <c r="I3185" s="189">
        <f>(M3185*$M$13)</f>
        <v>13.533200000000001</v>
      </c>
      <c r="J3185" s="219">
        <f>TRUNC(I3185*H3185,2)</f>
        <v>12.17</v>
      </c>
      <c r="M3185">
        <v>14.71</v>
      </c>
    </row>
    <row r="3186" spans="1:13" ht="24" customHeight="1" x14ac:dyDescent="0.2">
      <c r="A3186" s="238" t="s">
        <v>2126</v>
      </c>
      <c r="B3186" s="191" t="s">
        <v>2154</v>
      </c>
      <c r="C3186" s="190" t="s">
        <v>15</v>
      </c>
      <c r="D3186" s="190" t="s">
        <v>2155</v>
      </c>
      <c r="E3186" s="426" t="s">
        <v>2129</v>
      </c>
      <c r="F3186" s="426"/>
      <c r="G3186" s="192" t="s">
        <v>39</v>
      </c>
      <c r="H3186" s="193">
        <v>0.9</v>
      </c>
      <c r="I3186" s="189">
        <f>(M3186*$M$13)</f>
        <v>19.136000000000003</v>
      </c>
      <c r="J3186" s="219">
        <f>TRUNC(I3186*H3186,2)</f>
        <v>17.22</v>
      </c>
      <c r="M3186">
        <v>20.8</v>
      </c>
    </row>
    <row r="3187" spans="1:13" ht="24" customHeight="1" x14ac:dyDescent="0.2">
      <c r="A3187" s="238" t="s">
        <v>2126</v>
      </c>
      <c r="B3187" s="191" t="s">
        <v>2760</v>
      </c>
      <c r="C3187" s="190" t="s">
        <v>15</v>
      </c>
      <c r="D3187" s="190" t="s">
        <v>856</v>
      </c>
      <c r="E3187" s="426" t="s">
        <v>2119</v>
      </c>
      <c r="F3187" s="426"/>
      <c r="G3187" s="192" t="s">
        <v>54</v>
      </c>
      <c r="H3187" s="193">
        <v>1</v>
      </c>
      <c r="I3187" s="189">
        <f>(M3187*$M$13)</f>
        <v>280.99560000000002</v>
      </c>
      <c r="J3187" s="219">
        <f>TRUNC(I3187*H3187,2)</f>
        <v>280.99</v>
      </c>
      <c r="M3187">
        <v>305.43</v>
      </c>
    </row>
    <row r="3188" spans="1:13" x14ac:dyDescent="0.2">
      <c r="A3188" s="239"/>
      <c r="B3188" s="195"/>
      <c r="C3188" s="195"/>
      <c r="D3188" s="195"/>
      <c r="E3188" s="195" t="s">
        <v>3847</v>
      </c>
      <c r="F3188" s="196">
        <v>31.95</v>
      </c>
      <c r="G3188" s="195" t="s">
        <v>3848</v>
      </c>
      <c r="H3188" s="196">
        <v>0</v>
      </c>
      <c r="I3188" s="196">
        <v>31.95</v>
      </c>
      <c r="J3188" s="220"/>
      <c r="M3188">
        <v>31.95</v>
      </c>
    </row>
    <row r="3189" spans="1:13" ht="25.5" x14ac:dyDescent="0.2">
      <c r="A3189" s="239"/>
      <c r="B3189" s="195"/>
      <c r="C3189" s="195"/>
      <c r="D3189" s="195"/>
      <c r="E3189" s="195" t="s">
        <v>3849</v>
      </c>
      <c r="F3189" s="196">
        <v>0</v>
      </c>
      <c r="G3189" s="195"/>
      <c r="H3189" s="195" t="s">
        <v>3850</v>
      </c>
      <c r="I3189" s="196">
        <v>337.38</v>
      </c>
      <c r="J3189" s="220"/>
      <c r="M3189">
        <v>337.38</v>
      </c>
    </row>
    <row r="3190" spans="1:13" ht="30" customHeight="1" x14ac:dyDescent="0.2">
      <c r="A3190" s="240"/>
      <c r="B3190" s="197"/>
      <c r="C3190" s="197"/>
      <c r="D3190" s="197"/>
      <c r="E3190" s="197"/>
      <c r="F3190" s="197"/>
      <c r="G3190" s="197" t="s">
        <v>3851</v>
      </c>
      <c r="H3190" s="198">
        <v>3</v>
      </c>
      <c r="I3190" s="199">
        <v>1012.14</v>
      </c>
      <c r="J3190" s="220"/>
      <c r="M3190">
        <v>1012.14</v>
      </c>
    </row>
    <row r="3191" spans="1:13" ht="0.95" customHeight="1" x14ac:dyDescent="0.2">
      <c r="A3191" s="237"/>
      <c r="B3191" s="185"/>
      <c r="C3191" s="185"/>
      <c r="D3191" s="185"/>
      <c r="E3191" s="185"/>
      <c r="F3191" s="185"/>
      <c r="G3191" s="185"/>
      <c r="H3191" s="185"/>
      <c r="I3191" s="185"/>
      <c r="J3191" s="220"/>
    </row>
    <row r="3192" spans="1:13" ht="18" customHeight="1" x14ac:dyDescent="0.2">
      <c r="A3192" s="236" t="s">
        <v>766</v>
      </c>
      <c r="B3192" s="183" t="s">
        <v>2</v>
      </c>
      <c r="C3192" s="182" t="s">
        <v>3</v>
      </c>
      <c r="D3192" s="182" t="s">
        <v>4</v>
      </c>
      <c r="E3192" s="419" t="s">
        <v>2100</v>
      </c>
      <c r="F3192" s="419"/>
      <c r="G3192" s="184" t="s">
        <v>5</v>
      </c>
      <c r="H3192" s="183" t="s">
        <v>6</v>
      </c>
      <c r="I3192" s="183" t="s">
        <v>7</v>
      </c>
      <c r="J3192" s="218" t="s">
        <v>8</v>
      </c>
      <c r="K3192" s="229">
        <f>J3194+J3195</f>
        <v>32.659999999999997</v>
      </c>
      <c r="L3192" s="229">
        <f>J3193-K3192</f>
        <v>79.350000000000009</v>
      </c>
      <c r="M3192" t="s">
        <v>7</v>
      </c>
    </row>
    <row r="3193" spans="1:13" ht="26.1" customHeight="1" x14ac:dyDescent="0.2">
      <c r="A3193" s="237" t="s">
        <v>2125</v>
      </c>
      <c r="B3193" s="186" t="s">
        <v>3921</v>
      </c>
      <c r="C3193" s="185" t="s">
        <v>15</v>
      </c>
      <c r="D3193" s="185" t="s">
        <v>3922</v>
      </c>
      <c r="E3193" s="425">
        <v>7</v>
      </c>
      <c r="F3193" s="425"/>
      <c r="G3193" s="187" t="s">
        <v>18</v>
      </c>
      <c r="H3193" s="188">
        <v>1</v>
      </c>
      <c r="I3193" s="189">
        <f>(M3193*$M$13)</f>
        <v>112.01920000000001</v>
      </c>
      <c r="J3193" s="231">
        <f>TRUNC(I3193*H3193,2)</f>
        <v>112.01</v>
      </c>
      <c r="M3193">
        <v>121.76</v>
      </c>
    </row>
    <row r="3194" spans="1:13" ht="24" customHeight="1" x14ac:dyDescent="0.2">
      <c r="A3194" s="238" t="s">
        <v>2126</v>
      </c>
      <c r="B3194" s="191" t="s">
        <v>2130</v>
      </c>
      <c r="C3194" s="190" t="s">
        <v>15</v>
      </c>
      <c r="D3194" s="190" t="s">
        <v>2131</v>
      </c>
      <c r="E3194" s="426" t="s">
        <v>2129</v>
      </c>
      <c r="F3194" s="426"/>
      <c r="G3194" s="192" t="s">
        <v>39</v>
      </c>
      <c r="H3194" s="193">
        <v>1</v>
      </c>
      <c r="I3194" s="189">
        <f>(M3194*$M$13)</f>
        <v>13.533200000000001</v>
      </c>
      <c r="J3194" s="219">
        <f>TRUNC(I3194*H3194,2)</f>
        <v>13.53</v>
      </c>
      <c r="M3194">
        <v>14.71</v>
      </c>
    </row>
    <row r="3195" spans="1:13" ht="24" customHeight="1" x14ac:dyDescent="0.2">
      <c r="A3195" s="238" t="s">
        <v>2126</v>
      </c>
      <c r="B3195" s="191" t="s">
        <v>2154</v>
      </c>
      <c r="C3195" s="190" t="s">
        <v>15</v>
      </c>
      <c r="D3195" s="190" t="s">
        <v>2155</v>
      </c>
      <c r="E3195" s="426" t="s">
        <v>2129</v>
      </c>
      <c r="F3195" s="426"/>
      <c r="G3195" s="192" t="s">
        <v>39</v>
      </c>
      <c r="H3195" s="193">
        <v>1</v>
      </c>
      <c r="I3195" s="189">
        <f>(M3195*$M$13)</f>
        <v>19.136000000000003</v>
      </c>
      <c r="J3195" s="219">
        <f>TRUNC(I3195*H3195,2)</f>
        <v>19.13</v>
      </c>
      <c r="M3195">
        <v>20.8</v>
      </c>
    </row>
    <row r="3196" spans="1:13" ht="26.1" customHeight="1" x14ac:dyDescent="0.2">
      <c r="A3196" s="238" t="s">
        <v>2126</v>
      </c>
      <c r="B3196" s="191" t="s">
        <v>4913</v>
      </c>
      <c r="C3196" s="190" t="s">
        <v>15</v>
      </c>
      <c r="D3196" s="190" t="s">
        <v>4914</v>
      </c>
      <c r="E3196" s="426" t="s">
        <v>2119</v>
      </c>
      <c r="F3196" s="426"/>
      <c r="G3196" s="192" t="s">
        <v>54</v>
      </c>
      <c r="H3196" s="193">
        <v>1</v>
      </c>
      <c r="I3196" s="189">
        <f>(M3196*$M$13)</f>
        <v>79.350000000000009</v>
      </c>
      <c r="J3196" s="219">
        <f>TRUNC(I3196*H3196,2)</f>
        <v>79.349999999999994</v>
      </c>
      <c r="M3196">
        <v>86.25</v>
      </c>
    </row>
    <row r="3197" spans="1:13" x14ac:dyDescent="0.2">
      <c r="A3197" s="239"/>
      <c r="B3197" s="195"/>
      <c r="C3197" s="195"/>
      <c r="D3197" s="195"/>
      <c r="E3197" s="195" t="s">
        <v>3847</v>
      </c>
      <c r="F3197" s="196">
        <v>35.51</v>
      </c>
      <c r="G3197" s="195" t="s">
        <v>3848</v>
      </c>
      <c r="H3197" s="196">
        <v>0</v>
      </c>
      <c r="I3197" s="196">
        <v>35.51</v>
      </c>
      <c r="J3197" s="220"/>
      <c r="M3197">
        <v>35.51</v>
      </c>
    </row>
    <row r="3198" spans="1:13" ht="25.5" x14ac:dyDescent="0.2">
      <c r="A3198" s="239"/>
      <c r="B3198" s="195"/>
      <c r="C3198" s="195"/>
      <c r="D3198" s="195"/>
      <c r="E3198" s="195" t="s">
        <v>3849</v>
      </c>
      <c r="F3198" s="196">
        <v>0</v>
      </c>
      <c r="G3198" s="195"/>
      <c r="H3198" s="195" t="s">
        <v>3850</v>
      </c>
      <c r="I3198" s="196">
        <v>121.76</v>
      </c>
      <c r="J3198" s="220"/>
      <c r="M3198">
        <v>121.76</v>
      </c>
    </row>
    <row r="3199" spans="1:13" ht="30" customHeight="1" x14ac:dyDescent="0.2">
      <c r="A3199" s="240"/>
      <c r="B3199" s="197"/>
      <c r="C3199" s="197"/>
      <c r="D3199" s="197"/>
      <c r="E3199" s="197"/>
      <c r="F3199" s="197"/>
      <c r="G3199" s="197" t="s">
        <v>3851</v>
      </c>
      <c r="H3199" s="198">
        <v>3</v>
      </c>
      <c r="I3199" s="199">
        <v>365.28</v>
      </c>
      <c r="J3199" s="220"/>
      <c r="M3199">
        <v>365.28</v>
      </c>
    </row>
    <row r="3200" spans="1:13" ht="0.95" customHeight="1" x14ac:dyDescent="0.2">
      <c r="A3200" s="237"/>
      <c r="B3200" s="185"/>
      <c r="C3200" s="185"/>
      <c r="D3200" s="185"/>
      <c r="E3200" s="185"/>
      <c r="F3200" s="185"/>
      <c r="G3200" s="185"/>
      <c r="H3200" s="185"/>
      <c r="I3200" s="185"/>
      <c r="J3200" s="220"/>
    </row>
    <row r="3201" spans="1:13" ht="18" customHeight="1" x14ac:dyDescent="0.2">
      <c r="A3201" s="236" t="s">
        <v>767</v>
      </c>
      <c r="B3201" s="183" t="s">
        <v>2</v>
      </c>
      <c r="C3201" s="182" t="s">
        <v>3</v>
      </c>
      <c r="D3201" s="182" t="s">
        <v>4</v>
      </c>
      <c r="E3201" s="419" t="s">
        <v>2100</v>
      </c>
      <c r="F3201" s="419"/>
      <c r="G3201" s="184" t="s">
        <v>5</v>
      </c>
      <c r="H3201" s="183" t="s">
        <v>6</v>
      </c>
      <c r="I3201" s="183" t="s">
        <v>7</v>
      </c>
      <c r="J3201" s="218" t="s">
        <v>8</v>
      </c>
      <c r="K3201" s="229">
        <f>J3203+J3204</f>
        <v>10.45</v>
      </c>
      <c r="L3201" s="229">
        <f>J3202-K3201</f>
        <v>22.88</v>
      </c>
      <c r="M3201" t="s">
        <v>7</v>
      </c>
    </row>
    <row r="3202" spans="1:13" ht="26.1" customHeight="1" x14ac:dyDescent="0.2">
      <c r="A3202" s="237" t="s">
        <v>2125</v>
      </c>
      <c r="B3202" s="186" t="s">
        <v>865</v>
      </c>
      <c r="C3202" s="185" t="s">
        <v>15</v>
      </c>
      <c r="D3202" s="185" t="s">
        <v>866</v>
      </c>
      <c r="E3202" s="425">
        <v>7</v>
      </c>
      <c r="F3202" s="425"/>
      <c r="G3202" s="187" t="s">
        <v>169</v>
      </c>
      <c r="H3202" s="188">
        <v>1</v>
      </c>
      <c r="I3202" s="189">
        <f>(M3202*$M$13)</f>
        <v>33.331600000000002</v>
      </c>
      <c r="J3202" s="231">
        <f>TRUNC(I3202*H3202,2)</f>
        <v>33.33</v>
      </c>
      <c r="M3202">
        <v>36.229999999999997</v>
      </c>
    </row>
    <row r="3203" spans="1:13" ht="24" customHeight="1" x14ac:dyDescent="0.2">
      <c r="A3203" s="238" t="s">
        <v>2126</v>
      </c>
      <c r="B3203" s="191" t="s">
        <v>2130</v>
      </c>
      <c r="C3203" s="190" t="s">
        <v>15</v>
      </c>
      <c r="D3203" s="190" t="s">
        <v>2131</v>
      </c>
      <c r="E3203" s="426" t="s">
        <v>2129</v>
      </c>
      <c r="F3203" s="426"/>
      <c r="G3203" s="192" t="s">
        <v>39</v>
      </c>
      <c r="H3203" s="193">
        <v>0.32</v>
      </c>
      <c r="I3203" s="189">
        <f>(M3203*$M$13)</f>
        <v>13.533200000000001</v>
      </c>
      <c r="J3203" s="219">
        <f>TRUNC(I3203*H3203,2)</f>
        <v>4.33</v>
      </c>
      <c r="M3203">
        <v>14.71</v>
      </c>
    </row>
    <row r="3204" spans="1:13" ht="24" customHeight="1" x14ac:dyDescent="0.2">
      <c r="A3204" s="238" t="s">
        <v>2126</v>
      </c>
      <c r="B3204" s="191" t="s">
        <v>2154</v>
      </c>
      <c r="C3204" s="190" t="s">
        <v>15</v>
      </c>
      <c r="D3204" s="190" t="s">
        <v>2155</v>
      </c>
      <c r="E3204" s="426" t="s">
        <v>2129</v>
      </c>
      <c r="F3204" s="426"/>
      <c r="G3204" s="192" t="s">
        <v>39</v>
      </c>
      <c r="H3204" s="193">
        <v>0.32</v>
      </c>
      <c r="I3204" s="189">
        <f>(M3204*$M$13)</f>
        <v>19.136000000000003</v>
      </c>
      <c r="J3204" s="219">
        <f>TRUNC(I3204*H3204,2)</f>
        <v>6.12</v>
      </c>
      <c r="M3204">
        <v>20.8</v>
      </c>
    </row>
    <row r="3205" spans="1:13" ht="26.1" customHeight="1" x14ac:dyDescent="0.2">
      <c r="A3205" s="238" t="s">
        <v>2126</v>
      </c>
      <c r="B3205" s="191" t="s">
        <v>2764</v>
      </c>
      <c r="C3205" s="190" t="s">
        <v>15</v>
      </c>
      <c r="D3205" s="190" t="s">
        <v>866</v>
      </c>
      <c r="E3205" s="426" t="s">
        <v>2119</v>
      </c>
      <c r="F3205" s="426"/>
      <c r="G3205" s="192" t="s">
        <v>132</v>
      </c>
      <c r="H3205" s="193">
        <v>1</v>
      </c>
      <c r="I3205" s="189">
        <f>(M3205*$M$13)</f>
        <v>22.889600000000002</v>
      </c>
      <c r="J3205" s="219">
        <f>TRUNC(I3205*H3205,2)</f>
        <v>22.88</v>
      </c>
      <c r="M3205">
        <v>24.88</v>
      </c>
    </row>
    <row r="3206" spans="1:13" x14ac:dyDescent="0.2">
      <c r="A3206" s="239"/>
      <c r="B3206" s="195"/>
      <c r="C3206" s="195"/>
      <c r="D3206" s="195"/>
      <c r="E3206" s="195" t="s">
        <v>3847</v>
      </c>
      <c r="F3206" s="196">
        <v>11.35</v>
      </c>
      <c r="G3206" s="195" t="s">
        <v>3848</v>
      </c>
      <c r="H3206" s="196">
        <v>0</v>
      </c>
      <c r="I3206" s="196">
        <v>11.35</v>
      </c>
      <c r="J3206" s="220"/>
      <c r="M3206">
        <v>11.35</v>
      </c>
    </row>
    <row r="3207" spans="1:13" ht="25.5" x14ac:dyDescent="0.2">
      <c r="A3207" s="239"/>
      <c r="B3207" s="195"/>
      <c r="C3207" s="195"/>
      <c r="D3207" s="195"/>
      <c r="E3207" s="195" t="s">
        <v>3849</v>
      </c>
      <c r="F3207" s="196">
        <v>0</v>
      </c>
      <c r="G3207" s="195"/>
      <c r="H3207" s="195" t="s">
        <v>3850</v>
      </c>
      <c r="I3207" s="196">
        <v>36.229999999999997</v>
      </c>
      <c r="J3207" s="220"/>
      <c r="M3207">
        <v>36.229999999999997</v>
      </c>
    </row>
    <row r="3208" spans="1:13" ht="30" customHeight="1" x14ac:dyDescent="0.2">
      <c r="A3208" s="240"/>
      <c r="B3208" s="197"/>
      <c r="C3208" s="197"/>
      <c r="D3208" s="197"/>
      <c r="E3208" s="197"/>
      <c r="F3208" s="197"/>
      <c r="G3208" s="197" t="s">
        <v>3851</v>
      </c>
      <c r="H3208" s="198">
        <v>3</v>
      </c>
      <c r="I3208" s="199">
        <v>108.69</v>
      </c>
      <c r="J3208" s="220"/>
      <c r="M3208">
        <v>108.69</v>
      </c>
    </row>
    <row r="3209" spans="1:13" ht="0.95" customHeight="1" x14ac:dyDescent="0.2">
      <c r="A3209" s="237"/>
      <c r="B3209" s="185"/>
      <c r="C3209" s="185"/>
      <c r="D3209" s="185"/>
      <c r="E3209" s="185"/>
      <c r="F3209" s="185"/>
      <c r="G3209" s="185"/>
      <c r="H3209" s="185"/>
      <c r="I3209" s="185"/>
      <c r="J3209" s="220"/>
    </row>
    <row r="3210" spans="1:13" ht="18" customHeight="1" x14ac:dyDescent="0.2">
      <c r="A3210" s="236" t="s">
        <v>770</v>
      </c>
      <c r="B3210" s="183" t="s">
        <v>2</v>
      </c>
      <c r="C3210" s="182" t="s">
        <v>3</v>
      </c>
      <c r="D3210" s="182" t="s">
        <v>4</v>
      </c>
      <c r="E3210" s="419" t="s">
        <v>2100</v>
      </c>
      <c r="F3210" s="419"/>
      <c r="G3210" s="184" t="s">
        <v>5</v>
      </c>
      <c r="H3210" s="183" t="s">
        <v>6</v>
      </c>
      <c r="I3210" s="183" t="s">
        <v>7</v>
      </c>
      <c r="J3210" s="218" t="s">
        <v>8</v>
      </c>
      <c r="K3210" s="229">
        <f>J3212+J3213</f>
        <v>4.8900000000000006</v>
      </c>
      <c r="L3210" s="229">
        <f>J3211-K3210</f>
        <v>2.4399999999999995</v>
      </c>
      <c r="M3210" t="s">
        <v>7</v>
      </c>
    </row>
    <row r="3211" spans="1:13" ht="24" customHeight="1" x14ac:dyDescent="0.2">
      <c r="A3211" s="237" t="s">
        <v>2125</v>
      </c>
      <c r="B3211" s="186" t="s">
        <v>3923</v>
      </c>
      <c r="C3211" s="185" t="s">
        <v>15</v>
      </c>
      <c r="D3211" s="185" t="s">
        <v>3924</v>
      </c>
      <c r="E3211" s="425">
        <v>7</v>
      </c>
      <c r="F3211" s="425"/>
      <c r="G3211" s="187" t="s">
        <v>18</v>
      </c>
      <c r="H3211" s="188">
        <v>1</v>
      </c>
      <c r="I3211" s="189">
        <f>(M3211*$M$13)</f>
        <v>7.3323999999999998</v>
      </c>
      <c r="J3211" s="231">
        <f>TRUNC(I3211*H3211,2)</f>
        <v>7.33</v>
      </c>
      <c r="M3211">
        <v>7.97</v>
      </c>
    </row>
    <row r="3212" spans="1:13" ht="24" customHeight="1" x14ac:dyDescent="0.2">
      <c r="A3212" s="238" t="s">
        <v>2126</v>
      </c>
      <c r="B3212" s="191" t="s">
        <v>2130</v>
      </c>
      <c r="C3212" s="190" t="s">
        <v>15</v>
      </c>
      <c r="D3212" s="190" t="s">
        <v>2131</v>
      </c>
      <c r="E3212" s="426" t="s">
        <v>2129</v>
      </c>
      <c r="F3212" s="426"/>
      <c r="G3212" s="192" t="s">
        <v>39</v>
      </c>
      <c r="H3212" s="193">
        <v>0.15</v>
      </c>
      <c r="I3212" s="189">
        <f>(M3212*$M$13)</f>
        <v>13.533200000000001</v>
      </c>
      <c r="J3212" s="219">
        <f>TRUNC(I3212*H3212,2)</f>
        <v>2.02</v>
      </c>
      <c r="M3212">
        <v>14.71</v>
      </c>
    </row>
    <row r="3213" spans="1:13" ht="24" customHeight="1" x14ac:dyDescent="0.2">
      <c r="A3213" s="238" t="s">
        <v>2126</v>
      </c>
      <c r="B3213" s="191" t="s">
        <v>2154</v>
      </c>
      <c r="C3213" s="190" t="s">
        <v>15</v>
      </c>
      <c r="D3213" s="190" t="s">
        <v>2155</v>
      </c>
      <c r="E3213" s="426" t="s">
        <v>2129</v>
      </c>
      <c r="F3213" s="426"/>
      <c r="G3213" s="192" t="s">
        <v>39</v>
      </c>
      <c r="H3213" s="193">
        <v>0.15</v>
      </c>
      <c r="I3213" s="189">
        <f>(M3213*$M$13)</f>
        <v>19.136000000000003</v>
      </c>
      <c r="J3213" s="219">
        <f>TRUNC(I3213*H3213,2)</f>
        <v>2.87</v>
      </c>
      <c r="M3213">
        <v>20.8</v>
      </c>
    </row>
    <row r="3214" spans="1:13" ht="24" customHeight="1" x14ac:dyDescent="0.2">
      <c r="A3214" s="238" t="s">
        <v>2126</v>
      </c>
      <c r="B3214" s="191" t="s">
        <v>4915</v>
      </c>
      <c r="C3214" s="190" t="s">
        <v>15</v>
      </c>
      <c r="D3214" s="190" t="s">
        <v>4916</v>
      </c>
      <c r="E3214" s="426" t="s">
        <v>2119</v>
      </c>
      <c r="F3214" s="426"/>
      <c r="G3214" s="192" t="s">
        <v>54</v>
      </c>
      <c r="H3214" s="193">
        <v>1</v>
      </c>
      <c r="I3214" s="189">
        <f>(M3214*$M$13)</f>
        <v>2.4380000000000002</v>
      </c>
      <c r="J3214" s="219">
        <f>TRUNC(I3214*H3214,2)</f>
        <v>2.4300000000000002</v>
      </c>
      <c r="M3214">
        <v>2.65</v>
      </c>
    </row>
    <row r="3215" spans="1:13" x14ac:dyDescent="0.2">
      <c r="A3215" s="239"/>
      <c r="B3215" s="195"/>
      <c r="C3215" s="195"/>
      <c r="D3215" s="195"/>
      <c r="E3215" s="195" t="s">
        <v>3847</v>
      </c>
      <c r="F3215" s="196">
        <v>5.32</v>
      </c>
      <c r="G3215" s="195" t="s">
        <v>3848</v>
      </c>
      <c r="H3215" s="196">
        <v>0</v>
      </c>
      <c r="I3215" s="196">
        <v>5.32</v>
      </c>
      <c r="J3215" s="220"/>
      <c r="M3215">
        <v>5.32</v>
      </c>
    </row>
    <row r="3216" spans="1:13" ht="25.5" x14ac:dyDescent="0.2">
      <c r="A3216" s="239"/>
      <c r="B3216" s="195"/>
      <c r="C3216" s="195"/>
      <c r="D3216" s="195"/>
      <c r="E3216" s="195" t="s">
        <v>3849</v>
      </c>
      <c r="F3216" s="196">
        <v>0</v>
      </c>
      <c r="G3216" s="195"/>
      <c r="H3216" s="195" t="s">
        <v>3850</v>
      </c>
      <c r="I3216" s="196">
        <v>7.97</v>
      </c>
      <c r="J3216" s="220"/>
      <c r="M3216">
        <v>7.97</v>
      </c>
    </row>
    <row r="3217" spans="1:13" ht="30" customHeight="1" x14ac:dyDescent="0.2">
      <c r="A3217" s="240"/>
      <c r="B3217" s="197"/>
      <c r="C3217" s="197"/>
      <c r="D3217" s="197"/>
      <c r="E3217" s="197"/>
      <c r="F3217" s="197"/>
      <c r="G3217" s="197" t="s">
        <v>3851</v>
      </c>
      <c r="H3217" s="198">
        <v>2</v>
      </c>
      <c r="I3217" s="199">
        <v>15.94</v>
      </c>
      <c r="J3217" s="220"/>
      <c r="M3217">
        <v>15.94</v>
      </c>
    </row>
    <row r="3218" spans="1:13" ht="0.95" customHeight="1" x14ac:dyDescent="0.2">
      <c r="A3218" s="237"/>
      <c r="B3218" s="185"/>
      <c r="C3218" s="185"/>
      <c r="D3218" s="185"/>
      <c r="E3218" s="185"/>
      <c r="F3218" s="185"/>
      <c r="G3218" s="185"/>
      <c r="H3218" s="185"/>
      <c r="I3218" s="185"/>
      <c r="J3218" s="220"/>
    </row>
    <row r="3219" spans="1:13" ht="18" customHeight="1" x14ac:dyDescent="0.2">
      <c r="A3219" s="236" t="s">
        <v>773</v>
      </c>
      <c r="B3219" s="183" t="s">
        <v>2</v>
      </c>
      <c r="C3219" s="182" t="s">
        <v>3</v>
      </c>
      <c r="D3219" s="182" t="s">
        <v>4</v>
      </c>
      <c r="E3219" s="419" t="s">
        <v>2100</v>
      </c>
      <c r="F3219" s="419"/>
      <c r="G3219" s="184" t="s">
        <v>5</v>
      </c>
      <c r="H3219" s="183" t="s">
        <v>6</v>
      </c>
      <c r="I3219" s="183" t="s">
        <v>7</v>
      </c>
      <c r="J3219" s="218" t="s">
        <v>8</v>
      </c>
      <c r="K3219" s="229">
        <f>J3221+J3222</f>
        <v>9.7899999999999991</v>
      </c>
      <c r="L3219" s="229">
        <f>J3220-K3219</f>
        <v>8.7200000000000024</v>
      </c>
      <c r="M3219" t="s">
        <v>7</v>
      </c>
    </row>
    <row r="3220" spans="1:13" ht="24" customHeight="1" x14ac:dyDescent="0.2">
      <c r="A3220" s="237" t="s">
        <v>2125</v>
      </c>
      <c r="B3220" s="186" t="s">
        <v>3925</v>
      </c>
      <c r="C3220" s="185" t="s">
        <v>15</v>
      </c>
      <c r="D3220" s="185" t="s">
        <v>3926</v>
      </c>
      <c r="E3220" s="425">
        <v>7</v>
      </c>
      <c r="F3220" s="425"/>
      <c r="G3220" s="187" t="s">
        <v>18</v>
      </c>
      <c r="H3220" s="188">
        <v>1</v>
      </c>
      <c r="I3220" s="189">
        <f>(M3220*$M$13)</f>
        <v>18.510400000000001</v>
      </c>
      <c r="J3220" s="231">
        <f>TRUNC(I3220*H3220,2)</f>
        <v>18.510000000000002</v>
      </c>
      <c r="M3220">
        <v>20.12</v>
      </c>
    </row>
    <row r="3221" spans="1:13" ht="24" customHeight="1" x14ac:dyDescent="0.2">
      <c r="A3221" s="238" t="s">
        <v>2126</v>
      </c>
      <c r="B3221" s="191" t="s">
        <v>2130</v>
      </c>
      <c r="C3221" s="190" t="s">
        <v>15</v>
      </c>
      <c r="D3221" s="190" t="s">
        <v>2131</v>
      </c>
      <c r="E3221" s="426" t="s">
        <v>2129</v>
      </c>
      <c r="F3221" s="426"/>
      <c r="G3221" s="192" t="s">
        <v>39</v>
      </c>
      <c r="H3221" s="193">
        <v>0.3</v>
      </c>
      <c r="I3221" s="189">
        <f>(M3221*$M$13)</f>
        <v>13.533200000000001</v>
      </c>
      <c r="J3221" s="219">
        <f>TRUNC(I3221*H3221,2)</f>
        <v>4.05</v>
      </c>
      <c r="M3221">
        <v>14.71</v>
      </c>
    </row>
    <row r="3222" spans="1:13" ht="24" customHeight="1" x14ac:dyDescent="0.2">
      <c r="A3222" s="238" t="s">
        <v>2126</v>
      </c>
      <c r="B3222" s="191" t="s">
        <v>2154</v>
      </c>
      <c r="C3222" s="190" t="s">
        <v>15</v>
      </c>
      <c r="D3222" s="190" t="s">
        <v>2155</v>
      </c>
      <c r="E3222" s="426" t="s">
        <v>2129</v>
      </c>
      <c r="F3222" s="426"/>
      <c r="G3222" s="192" t="s">
        <v>39</v>
      </c>
      <c r="H3222" s="193">
        <v>0.3</v>
      </c>
      <c r="I3222" s="189">
        <f>(M3222*$M$13)</f>
        <v>19.136000000000003</v>
      </c>
      <c r="J3222" s="219">
        <f>TRUNC(I3222*H3222,2)</f>
        <v>5.74</v>
      </c>
      <c r="M3222">
        <v>20.8</v>
      </c>
    </row>
    <row r="3223" spans="1:13" ht="24" customHeight="1" x14ac:dyDescent="0.2">
      <c r="A3223" s="238" t="s">
        <v>2126</v>
      </c>
      <c r="B3223" s="191" t="s">
        <v>4917</v>
      </c>
      <c r="C3223" s="190" t="s">
        <v>15</v>
      </c>
      <c r="D3223" s="190" t="s">
        <v>3926</v>
      </c>
      <c r="E3223" s="426" t="s">
        <v>2119</v>
      </c>
      <c r="F3223" s="426"/>
      <c r="G3223" s="192" t="s">
        <v>54</v>
      </c>
      <c r="H3223" s="193">
        <v>1</v>
      </c>
      <c r="I3223" s="189">
        <f>(M3223*$M$13)</f>
        <v>8.7124000000000006</v>
      </c>
      <c r="J3223" s="219">
        <f>TRUNC(I3223*H3223,2)</f>
        <v>8.7100000000000009</v>
      </c>
      <c r="M3223">
        <v>9.4700000000000006</v>
      </c>
    </row>
    <row r="3224" spans="1:13" x14ac:dyDescent="0.2">
      <c r="A3224" s="239"/>
      <c r="B3224" s="195"/>
      <c r="C3224" s="195"/>
      <c r="D3224" s="195"/>
      <c r="E3224" s="195" t="s">
        <v>3847</v>
      </c>
      <c r="F3224" s="196">
        <v>10.65</v>
      </c>
      <c r="G3224" s="195" t="s">
        <v>3848</v>
      </c>
      <c r="H3224" s="196">
        <v>0</v>
      </c>
      <c r="I3224" s="196">
        <v>10.65</v>
      </c>
      <c r="J3224" s="220"/>
      <c r="M3224">
        <v>10.65</v>
      </c>
    </row>
    <row r="3225" spans="1:13" ht="25.5" x14ac:dyDescent="0.2">
      <c r="A3225" s="239"/>
      <c r="B3225" s="195"/>
      <c r="C3225" s="195"/>
      <c r="D3225" s="195"/>
      <c r="E3225" s="195" t="s">
        <v>3849</v>
      </c>
      <c r="F3225" s="196">
        <v>0</v>
      </c>
      <c r="G3225" s="195"/>
      <c r="H3225" s="195" t="s">
        <v>3850</v>
      </c>
      <c r="I3225" s="196">
        <v>20.12</v>
      </c>
      <c r="J3225" s="220"/>
      <c r="M3225">
        <v>20.12</v>
      </c>
    </row>
    <row r="3226" spans="1:13" ht="30" customHeight="1" x14ac:dyDescent="0.2">
      <c r="A3226" s="240"/>
      <c r="B3226" s="197"/>
      <c r="C3226" s="197"/>
      <c r="D3226" s="197"/>
      <c r="E3226" s="197"/>
      <c r="F3226" s="197"/>
      <c r="G3226" s="197" t="s">
        <v>3851</v>
      </c>
      <c r="H3226" s="198">
        <v>13</v>
      </c>
      <c r="I3226" s="199">
        <v>261.56</v>
      </c>
      <c r="J3226" s="220"/>
      <c r="M3226">
        <v>261.56</v>
      </c>
    </row>
    <row r="3227" spans="1:13" ht="0.95" customHeight="1" x14ac:dyDescent="0.2">
      <c r="A3227" s="237"/>
      <c r="B3227" s="185"/>
      <c r="C3227" s="185"/>
      <c r="D3227" s="185"/>
      <c r="E3227" s="185"/>
      <c r="F3227" s="185"/>
      <c r="G3227" s="185"/>
      <c r="H3227" s="185"/>
      <c r="I3227" s="185"/>
      <c r="J3227" s="220"/>
    </row>
    <row r="3228" spans="1:13" ht="18" customHeight="1" x14ac:dyDescent="0.2">
      <c r="A3228" s="236" t="s">
        <v>774</v>
      </c>
      <c r="B3228" s="183" t="s">
        <v>2</v>
      </c>
      <c r="C3228" s="182" t="s">
        <v>3</v>
      </c>
      <c r="D3228" s="182" t="s">
        <v>4</v>
      </c>
      <c r="E3228" s="419" t="s">
        <v>2100</v>
      </c>
      <c r="F3228" s="419"/>
      <c r="G3228" s="184" t="s">
        <v>5</v>
      </c>
      <c r="H3228" s="183" t="s">
        <v>6</v>
      </c>
      <c r="I3228" s="183" t="s">
        <v>7</v>
      </c>
      <c r="J3228" s="218" t="s">
        <v>8</v>
      </c>
      <c r="K3228" s="229">
        <f>J3230+J3231</f>
        <v>9.7899999999999991</v>
      </c>
      <c r="L3228" s="229">
        <f>J3229-K3228</f>
        <v>15.850000000000001</v>
      </c>
      <c r="M3228" t="s">
        <v>7</v>
      </c>
    </row>
    <row r="3229" spans="1:13" ht="24" customHeight="1" x14ac:dyDescent="0.2">
      <c r="A3229" s="237" t="s">
        <v>2125</v>
      </c>
      <c r="B3229" s="186" t="s">
        <v>3927</v>
      </c>
      <c r="C3229" s="185" t="s">
        <v>15</v>
      </c>
      <c r="D3229" s="185" t="s">
        <v>3928</v>
      </c>
      <c r="E3229" s="425">
        <v>7</v>
      </c>
      <c r="F3229" s="425"/>
      <c r="G3229" s="187" t="s">
        <v>18</v>
      </c>
      <c r="H3229" s="188">
        <v>1</v>
      </c>
      <c r="I3229" s="189">
        <f>(M3229*$M$13)</f>
        <v>25.640400000000003</v>
      </c>
      <c r="J3229" s="231">
        <f>TRUNC(I3229*H3229,2)</f>
        <v>25.64</v>
      </c>
      <c r="M3229">
        <v>27.87</v>
      </c>
    </row>
    <row r="3230" spans="1:13" ht="24" customHeight="1" x14ac:dyDescent="0.2">
      <c r="A3230" s="238" t="s">
        <v>2126</v>
      </c>
      <c r="B3230" s="191" t="s">
        <v>2130</v>
      </c>
      <c r="C3230" s="190" t="s">
        <v>15</v>
      </c>
      <c r="D3230" s="190" t="s">
        <v>2131</v>
      </c>
      <c r="E3230" s="426" t="s">
        <v>2129</v>
      </c>
      <c r="F3230" s="426"/>
      <c r="G3230" s="192" t="s">
        <v>39</v>
      </c>
      <c r="H3230" s="193">
        <v>0.3</v>
      </c>
      <c r="I3230" s="189">
        <f>(M3230*$M$13)</f>
        <v>13.533200000000001</v>
      </c>
      <c r="J3230" s="219">
        <f>TRUNC(I3230*H3230,2)</f>
        <v>4.05</v>
      </c>
      <c r="M3230">
        <v>14.71</v>
      </c>
    </row>
    <row r="3231" spans="1:13" ht="24" customHeight="1" x14ac:dyDescent="0.2">
      <c r="A3231" s="238" t="s">
        <v>2126</v>
      </c>
      <c r="B3231" s="191" t="s">
        <v>2154</v>
      </c>
      <c r="C3231" s="190" t="s">
        <v>15</v>
      </c>
      <c r="D3231" s="190" t="s">
        <v>2155</v>
      </c>
      <c r="E3231" s="426" t="s">
        <v>2129</v>
      </c>
      <c r="F3231" s="426"/>
      <c r="G3231" s="192" t="s">
        <v>39</v>
      </c>
      <c r="H3231" s="193">
        <v>0.3</v>
      </c>
      <c r="I3231" s="189">
        <f>(M3231*$M$13)</f>
        <v>19.136000000000003</v>
      </c>
      <c r="J3231" s="219">
        <f>TRUNC(I3231*H3231,2)</f>
        <v>5.74</v>
      </c>
      <c r="M3231">
        <v>20.8</v>
      </c>
    </row>
    <row r="3232" spans="1:13" ht="24" customHeight="1" x14ac:dyDescent="0.2">
      <c r="A3232" s="238" t="s">
        <v>2126</v>
      </c>
      <c r="B3232" s="191" t="s">
        <v>4918</v>
      </c>
      <c r="C3232" s="190" t="s">
        <v>15</v>
      </c>
      <c r="D3232" s="190" t="s">
        <v>3928</v>
      </c>
      <c r="E3232" s="426" t="s">
        <v>2119</v>
      </c>
      <c r="F3232" s="426"/>
      <c r="G3232" s="192" t="s">
        <v>54</v>
      </c>
      <c r="H3232" s="193">
        <v>1</v>
      </c>
      <c r="I3232" s="189">
        <f>(M3232*$M$13)</f>
        <v>15.8424</v>
      </c>
      <c r="J3232" s="219">
        <f>TRUNC(I3232*H3232,2)</f>
        <v>15.84</v>
      </c>
      <c r="M3232">
        <v>17.22</v>
      </c>
    </row>
    <row r="3233" spans="1:13" x14ac:dyDescent="0.2">
      <c r="A3233" s="239"/>
      <c r="B3233" s="195"/>
      <c r="C3233" s="195"/>
      <c r="D3233" s="195"/>
      <c r="E3233" s="195" t="s">
        <v>3847</v>
      </c>
      <c r="F3233" s="196">
        <v>10.65</v>
      </c>
      <c r="G3233" s="195" t="s">
        <v>3848</v>
      </c>
      <c r="H3233" s="196">
        <v>0</v>
      </c>
      <c r="I3233" s="196">
        <v>10.65</v>
      </c>
      <c r="J3233" s="220"/>
      <c r="M3233">
        <v>10.65</v>
      </c>
    </row>
    <row r="3234" spans="1:13" ht="25.5" x14ac:dyDescent="0.2">
      <c r="A3234" s="239"/>
      <c r="B3234" s="195"/>
      <c r="C3234" s="195"/>
      <c r="D3234" s="195"/>
      <c r="E3234" s="195" t="s">
        <v>3849</v>
      </c>
      <c r="F3234" s="196">
        <v>0</v>
      </c>
      <c r="G3234" s="195"/>
      <c r="H3234" s="195" t="s">
        <v>3850</v>
      </c>
      <c r="I3234" s="196">
        <v>27.87</v>
      </c>
      <c r="J3234" s="220"/>
      <c r="M3234">
        <v>27.87</v>
      </c>
    </row>
    <row r="3235" spans="1:13" ht="30" customHeight="1" x14ac:dyDescent="0.2">
      <c r="A3235" s="240"/>
      <c r="B3235" s="197"/>
      <c r="C3235" s="197"/>
      <c r="D3235" s="197"/>
      <c r="E3235" s="197"/>
      <c r="F3235" s="197"/>
      <c r="G3235" s="197" t="s">
        <v>3851</v>
      </c>
      <c r="H3235" s="198">
        <v>4</v>
      </c>
      <c r="I3235" s="199">
        <v>111.48</v>
      </c>
      <c r="J3235" s="220"/>
      <c r="M3235">
        <v>111.48</v>
      </c>
    </row>
    <row r="3236" spans="1:13" ht="0.95" customHeight="1" x14ac:dyDescent="0.2">
      <c r="A3236" s="237"/>
      <c r="B3236" s="185"/>
      <c r="C3236" s="185"/>
      <c r="D3236" s="185"/>
      <c r="E3236" s="185"/>
      <c r="F3236" s="185"/>
      <c r="G3236" s="185"/>
      <c r="H3236" s="185"/>
      <c r="I3236" s="185"/>
      <c r="J3236" s="220"/>
    </row>
    <row r="3237" spans="1:13" ht="18" customHeight="1" x14ac:dyDescent="0.2">
      <c r="A3237" s="236" t="s">
        <v>775</v>
      </c>
      <c r="B3237" s="183" t="s">
        <v>2</v>
      </c>
      <c r="C3237" s="182" t="s">
        <v>3</v>
      </c>
      <c r="D3237" s="182" t="s">
        <v>4</v>
      </c>
      <c r="E3237" s="419" t="s">
        <v>2100</v>
      </c>
      <c r="F3237" s="419"/>
      <c r="G3237" s="184" t="s">
        <v>5</v>
      </c>
      <c r="H3237" s="183" t="s">
        <v>6</v>
      </c>
      <c r="I3237" s="183" t="s">
        <v>7</v>
      </c>
      <c r="J3237" s="218" t="s">
        <v>8</v>
      </c>
      <c r="K3237" s="229">
        <f>J3239+J3240</f>
        <v>0.2</v>
      </c>
      <c r="L3237" s="229">
        <f>J3238-K3237</f>
        <v>0.22999999999999998</v>
      </c>
      <c r="M3237" t="s">
        <v>7</v>
      </c>
    </row>
    <row r="3238" spans="1:13" ht="26.1" customHeight="1" x14ac:dyDescent="0.2">
      <c r="A3238" s="237" t="s">
        <v>2125</v>
      </c>
      <c r="B3238" s="186" t="s">
        <v>804</v>
      </c>
      <c r="C3238" s="185" t="s">
        <v>15</v>
      </c>
      <c r="D3238" s="185" t="s">
        <v>805</v>
      </c>
      <c r="E3238" s="425">
        <v>7</v>
      </c>
      <c r="F3238" s="425"/>
      <c r="G3238" s="187" t="s">
        <v>18</v>
      </c>
      <c r="H3238" s="188">
        <v>1</v>
      </c>
      <c r="I3238" s="189">
        <f>(M3238*$M$13)</f>
        <v>0.43240000000000001</v>
      </c>
      <c r="J3238" s="231">
        <f>TRUNC(I3238*H3238,2)</f>
        <v>0.43</v>
      </c>
      <c r="M3238">
        <v>0.47</v>
      </c>
    </row>
    <row r="3239" spans="1:13" ht="24" customHeight="1" x14ac:dyDescent="0.2">
      <c r="A3239" s="238" t="s">
        <v>2126</v>
      </c>
      <c r="B3239" s="191" t="s">
        <v>2130</v>
      </c>
      <c r="C3239" s="190" t="s">
        <v>15</v>
      </c>
      <c r="D3239" s="190" t="s">
        <v>2131</v>
      </c>
      <c r="E3239" s="426" t="s">
        <v>2129</v>
      </c>
      <c r="F3239" s="426"/>
      <c r="G3239" s="192" t="s">
        <v>39</v>
      </c>
      <c r="H3239" s="193">
        <v>6.6E-3</v>
      </c>
      <c r="I3239" s="189">
        <f>(M3239*$M$13)</f>
        <v>13.533200000000001</v>
      </c>
      <c r="J3239" s="219">
        <f>TRUNC(I3239*H3239,2)</f>
        <v>0.08</v>
      </c>
      <c r="M3239">
        <v>14.71</v>
      </c>
    </row>
    <row r="3240" spans="1:13" ht="24" customHeight="1" x14ac:dyDescent="0.2">
      <c r="A3240" s="238" t="s">
        <v>2126</v>
      </c>
      <c r="B3240" s="191" t="s">
        <v>2154</v>
      </c>
      <c r="C3240" s="190" t="s">
        <v>15</v>
      </c>
      <c r="D3240" s="190" t="s">
        <v>2155</v>
      </c>
      <c r="E3240" s="426" t="s">
        <v>2129</v>
      </c>
      <c r="F3240" s="426"/>
      <c r="G3240" s="192" t="s">
        <v>39</v>
      </c>
      <c r="H3240" s="193">
        <v>6.6E-3</v>
      </c>
      <c r="I3240" s="189">
        <f>(M3240*$M$13)</f>
        <v>19.136000000000003</v>
      </c>
      <c r="J3240" s="219">
        <f>TRUNC(I3240*H3240,2)</f>
        <v>0.12</v>
      </c>
      <c r="M3240">
        <v>20.8</v>
      </c>
    </row>
    <row r="3241" spans="1:13" ht="26.1" customHeight="1" x14ac:dyDescent="0.2">
      <c r="A3241" s="238" t="s">
        <v>2126</v>
      </c>
      <c r="B3241" s="191" t="s">
        <v>2717</v>
      </c>
      <c r="C3241" s="190" t="s">
        <v>15</v>
      </c>
      <c r="D3241" s="190" t="s">
        <v>2718</v>
      </c>
      <c r="E3241" s="426" t="s">
        <v>2119</v>
      </c>
      <c r="F3241" s="426"/>
      <c r="G3241" s="192" t="s">
        <v>54</v>
      </c>
      <c r="H3241" s="193">
        <v>1</v>
      </c>
      <c r="I3241" s="189">
        <f>(M3241*$M$13)</f>
        <v>0.23</v>
      </c>
      <c r="J3241" s="219">
        <f>TRUNC(I3241*H3241,2)</f>
        <v>0.23</v>
      </c>
      <c r="M3241">
        <v>0.25</v>
      </c>
    </row>
    <row r="3242" spans="1:13" x14ac:dyDescent="0.2">
      <c r="A3242" s="239"/>
      <c r="B3242" s="195"/>
      <c r="C3242" s="195"/>
      <c r="D3242" s="195"/>
      <c r="E3242" s="195" t="s">
        <v>3847</v>
      </c>
      <c r="F3242" s="196">
        <v>0.22</v>
      </c>
      <c r="G3242" s="195" t="s">
        <v>3848</v>
      </c>
      <c r="H3242" s="196">
        <v>0</v>
      </c>
      <c r="I3242" s="196">
        <v>0.22</v>
      </c>
      <c r="J3242" s="220"/>
      <c r="M3242">
        <v>0.22</v>
      </c>
    </row>
    <row r="3243" spans="1:13" ht="25.5" x14ac:dyDescent="0.2">
      <c r="A3243" s="239"/>
      <c r="B3243" s="195"/>
      <c r="C3243" s="195"/>
      <c r="D3243" s="195"/>
      <c r="E3243" s="195" t="s">
        <v>3849</v>
      </c>
      <c r="F3243" s="196">
        <v>0</v>
      </c>
      <c r="G3243" s="195"/>
      <c r="H3243" s="195" t="s">
        <v>3850</v>
      </c>
      <c r="I3243" s="196">
        <v>0.47</v>
      </c>
      <c r="J3243" s="220"/>
      <c r="M3243">
        <v>0.47</v>
      </c>
    </row>
    <row r="3244" spans="1:13" ht="30" customHeight="1" x14ac:dyDescent="0.2">
      <c r="A3244" s="240"/>
      <c r="B3244" s="197"/>
      <c r="C3244" s="197"/>
      <c r="D3244" s="197"/>
      <c r="E3244" s="197"/>
      <c r="F3244" s="197"/>
      <c r="G3244" s="197" t="s">
        <v>3851</v>
      </c>
      <c r="H3244" s="198">
        <v>210</v>
      </c>
      <c r="I3244" s="199">
        <v>98.7</v>
      </c>
      <c r="J3244" s="220"/>
      <c r="M3244">
        <v>98.7</v>
      </c>
    </row>
    <row r="3245" spans="1:13" ht="0.95" customHeight="1" x14ac:dyDescent="0.2">
      <c r="A3245" s="237"/>
      <c r="B3245" s="185"/>
      <c r="C3245" s="185"/>
      <c r="D3245" s="185"/>
      <c r="E3245" s="185"/>
      <c r="F3245" s="185"/>
      <c r="G3245" s="185"/>
      <c r="H3245" s="185"/>
      <c r="I3245" s="185"/>
      <c r="J3245" s="220"/>
    </row>
    <row r="3246" spans="1:13" ht="18" customHeight="1" x14ac:dyDescent="0.2">
      <c r="A3246" s="236" t="s">
        <v>776</v>
      </c>
      <c r="B3246" s="183" t="s">
        <v>2</v>
      </c>
      <c r="C3246" s="182" t="s">
        <v>3</v>
      </c>
      <c r="D3246" s="182" t="s">
        <v>4</v>
      </c>
      <c r="E3246" s="419" t="s">
        <v>2100</v>
      </c>
      <c r="F3246" s="419"/>
      <c r="G3246" s="184" t="s">
        <v>5</v>
      </c>
      <c r="H3246" s="183" t="s">
        <v>6</v>
      </c>
      <c r="I3246" s="183" t="s">
        <v>7</v>
      </c>
      <c r="J3246" s="218" t="s">
        <v>8</v>
      </c>
      <c r="K3246" s="229">
        <f>J3248+J3249</f>
        <v>0.2</v>
      </c>
      <c r="L3246" s="229">
        <f>J3247-K3246</f>
        <v>0.14000000000000001</v>
      </c>
      <c r="M3246" t="s">
        <v>7</v>
      </c>
    </row>
    <row r="3247" spans="1:13" ht="24" customHeight="1" x14ac:dyDescent="0.2">
      <c r="A3247" s="237" t="s">
        <v>2125</v>
      </c>
      <c r="B3247" s="186" t="s">
        <v>807</v>
      </c>
      <c r="C3247" s="185" t="s">
        <v>15</v>
      </c>
      <c r="D3247" s="185" t="s">
        <v>808</v>
      </c>
      <c r="E3247" s="425">
        <v>7</v>
      </c>
      <c r="F3247" s="425"/>
      <c r="G3247" s="187" t="s">
        <v>18</v>
      </c>
      <c r="H3247" s="188">
        <v>1</v>
      </c>
      <c r="I3247" s="189">
        <f>(M3247*$M$13)</f>
        <v>0.34040000000000004</v>
      </c>
      <c r="J3247" s="231">
        <f>TRUNC(I3247*H3247,2)</f>
        <v>0.34</v>
      </c>
      <c r="M3247">
        <v>0.37</v>
      </c>
    </row>
    <row r="3248" spans="1:13" ht="24" customHeight="1" x14ac:dyDescent="0.2">
      <c r="A3248" s="238" t="s">
        <v>2126</v>
      </c>
      <c r="B3248" s="191" t="s">
        <v>2130</v>
      </c>
      <c r="C3248" s="190" t="s">
        <v>15</v>
      </c>
      <c r="D3248" s="190" t="s">
        <v>2131</v>
      </c>
      <c r="E3248" s="426" t="s">
        <v>2129</v>
      </c>
      <c r="F3248" s="426"/>
      <c r="G3248" s="192" t="s">
        <v>39</v>
      </c>
      <c r="H3248" s="193">
        <v>6.6E-3</v>
      </c>
      <c r="I3248" s="189">
        <f>(M3248*$M$13)</f>
        <v>13.533200000000001</v>
      </c>
      <c r="J3248" s="219">
        <f>TRUNC(I3248*H3248,2)</f>
        <v>0.08</v>
      </c>
      <c r="M3248">
        <v>14.71</v>
      </c>
    </row>
    <row r="3249" spans="1:13" ht="24" customHeight="1" x14ac:dyDescent="0.2">
      <c r="A3249" s="238" t="s">
        <v>2126</v>
      </c>
      <c r="B3249" s="191" t="s">
        <v>2154</v>
      </c>
      <c r="C3249" s="190" t="s">
        <v>15</v>
      </c>
      <c r="D3249" s="190" t="s">
        <v>2155</v>
      </c>
      <c r="E3249" s="426" t="s">
        <v>2129</v>
      </c>
      <c r="F3249" s="426"/>
      <c r="G3249" s="192" t="s">
        <v>39</v>
      </c>
      <c r="H3249" s="193">
        <v>6.6E-3</v>
      </c>
      <c r="I3249" s="189">
        <f>(M3249*$M$13)</f>
        <v>19.136000000000003</v>
      </c>
      <c r="J3249" s="219">
        <f>TRUNC(I3249*H3249,2)</f>
        <v>0.12</v>
      </c>
      <c r="M3249">
        <v>20.8</v>
      </c>
    </row>
    <row r="3250" spans="1:13" ht="24" customHeight="1" x14ac:dyDescent="0.2">
      <c r="A3250" s="238" t="s">
        <v>2126</v>
      </c>
      <c r="B3250" s="191" t="s">
        <v>2719</v>
      </c>
      <c r="C3250" s="190" t="s">
        <v>15</v>
      </c>
      <c r="D3250" s="190" t="s">
        <v>2720</v>
      </c>
      <c r="E3250" s="426" t="s">
        <v>2119</v>
      </c>
      <c r="F3250" s="426"/>
      <c r="G3250" s="192" t="s">
        <v>54</v>
      </c>
      <c r="H3250" s="193">
        <v>1</v>
      </c>
      <c r="I3250" s="189">
        <f>(M3250*$M$13)</f>
        <v>0.13800000000000001</v>
      </c>
      <c r="J3250" s="219">
        <f>TRUNC(I3250*H3250,2)</f>
        <v>0.13</v>
      </c>
      <c r="M3250">
        <v>0.15</v>
      </c>
    </row>
    <row r="3251" spans="1:13" x14ac:dyDescent="0.2">
      <c r="A3251" s="239"/>
      <c r="B3251" s="195"/>
      <c r="C3251" s="195"/>
      <c r="D3251" s="195"/>
      <c r="E3251" s="195" t="s">
        <v>3847</v>
      </c>
      <c r="F3251" s="196">
        <v>0.22</v>
      </c>
      <c r="G3251" s="195" t="s">
        <v>3848</v>
      </c>
      <c r="H3251" s="196">
        <v>0</v>
      </c>
      <c r="I3251" s="196">
        <v>0.22</v>
      </c>
      <c r="J3251" s="220"/>
      <c r="M3251">
        <v>0.22</v>
      </c>
    </row>
    <row r="3252" spans="1:13" ht="25.5" x14ac:dyDescent="0.2">
      <c r="A3252" s="239"/>
      <c r="B3252" s="195"/>
      <c r="C3252" s="195"/>
      <c r="D3252" s="195"/>
      <c r="E3252" s="195" t="s">
        <v>3849</v>
      </c>
      <c r="F3252" s="196">
        <v>0</v>
      </c>
      <c r="G3252" s="195"/>
      <c r="H3252" s="195" t="s">
        <v>3850</v>
      </c>
      <c r="I3252" s="196">
        <v>0.37</v>
      </c>
      <c r="J3252" s="220"/>
      <c r="M3252">
        <v>0.37</v>
      </c>
    </row>
    <row r="3253" spans="1:13" ht="30" customHeight="1" x14ac:dyDescent="0.2">
      <c r="A3253" s="240"/>
      <c r="B3253" s="197"/>
      <c r="C3253" s="197"/>
      <c r="D3253" s="197"/>
      <c r="E3253" s="197"/>
      <c r="F3253" s="197"/>
      <c r="G3253" s="197" t="s">
        <v>3851</v>
      </c>
      <c r="H3253" s="198">
        <v>210</v>
      </c>
      <c r="I3253" s="199">
        <v>77.7</v>
      </c>
      <c r="J3253" s="220"/>
      <c r="M3253">
        <v>77.7</v>
      </c>
    </row>
    <row r="3254" spans="1:13" ht="0.95" customHeight="1" x14ac:dyDescent="0.2">
      <c r="A3254" s="237"/>
      <c r="B3254" s="185"/>
      <c r="C3254" s="185"/>
      <c r="D3254" s="185"/>
      <c r="E3254" s="185"/>
      <c r="F3254" s="185"/>
      <c r="G3254" s="185"/>
      <c r="H3254" s="185"/>
      <c r="I3254" s="185"/>
      <c r="J3254" s="220"/>
    </row>
    <row r="3255" spans="1:13" ht="18" customHeight="1" x14ac:dyDescent="0.2">
      <c r="A3255" s="236" t="s">
        <v>777</v>
      </c>
      <c r="B3255" s="183" t="s">
        <v>2</v>
      </c>
      <c r="C3255" s="182" t="s">
        <v>3</v>
      </c>
      <c r="D3255" s="182" t="s">
        <v>4</v>
      </c>
      <c r="E3255" s="419" t="s">
        <v>2100</v>
      </c>
      <c r="F3255" s="419"/>
      <c r="G3255" s="184" t="s">
        <v>5</v>
      </c>
      <c r="H3255" s="183" t="s">
        <v>6</v>
      </c>
      <c r="I3255" s="183" t="s">
        <v>7</v>
      </c>
      <c r="J3255" s="218" t="s">
        <v>8</v>
      </c>
      <c r="K3255" s="229">
        <f>J3257+J3258</f>
        <v>6.52</v>
      </c>
      <c r="L3255" s="229">
        <f>J3256-K3255</f>
        <v>6.0300000000000011</v>
      </c>
      <c r="M3255" t="s">
        <v>7</v>
      </c>
    </row>
    <row r="3256" spans="1:13" ht="24" customHeight="1" x14ac:dyDescent="0.2">
      <c r="A3256" s="237" t="s">
        <v>2125</v>
      </c>
      <c r="B3256" s="186" t="s">
        <v>3929</v>
      </c>
      <c r="C3256" s="185" t="s">
        <v>15</v>
      </c>
      <c r="D3256" s="185" t="s">
        <v>3930</v>
      </c>
      <c r="E3256" s="425">
        <v>7</v>
      </c>
      <c r="F3256" s="425"/>
      <c r="G3256" s="187" t="s">
        <v>169</v>
      </c>
      <c r="H3256" s="188">
        <v>1</v>
      </c>
      <c r="I3256" s="189">
        <f>(M3256*$M$13)</f>
        <v>12.558000000000002</v>
      </c>
      <c r="J3256" s="231">
        <f>TRUNC(I3256*H3256,2)</f>
        <v>12.55</v>
      </c>
      <c r="M3256">
        <v>13.65</v>
      </c>
    </row>
    <row r="3257" spans="1:13" ht="24" customHeight="1" x14ac:dyDescent="0.2">
      <c r="A3257" s="238" t="s">
        <v>2126</v>
      </c>
      <c r="B3257" s="191" t="s">
        <v>2130</v>
      </c>
      <c r="C3257" s="190" t="s">
        <v>15</v>
      </c>
      <c r="D3257" s="190" t="s">
        <v>2131</v>
      </c>
      <c r="E3257" s="426" t="s">
        <v>2129</v>
      </c>
      <c r="F3257" s="426"/>
      <c r="G3257" s="192" t="s">
        <v>39</v>
      </c>
      <c r="H3257" s="193">
        <v>0.2</v>
      </c>
      <c r="I3257" s="189">
        <f>(M3257*$M$13)</f>
        <v>13.533200000000001</v>
      </c>
      <c r="J3257" s="219">
        <f>TRUNC(I3257*H3257,2)</f>
        <v>2.7</v>
      </c>
      <c r="M3257">
        <v>14.71</v>
      </c>
    </row>
    <row r="3258" spans="1:13" ht="24" customHeight="1" x14ac:dyDescent="0.2">
      <c r="A3258" s="238" t="s">
        <v>2126</v>
      </c>
      <c r="B3258" s="191" t="s">
        <v>2154</v>
      </c>
      <c r="C3258" s="190" t="s">
        <v>15</v>
      </c>
      <c r="D3258" s="190" t="s">
        <v>2155</v>
      </c>
      <c r="E3258" s="426" t="s">
        <v>2129</v>
      </c>
      <c r="F3258" s="426"/>
      <c r="G3258" s="192" t="s">
        <v>39</v>
      </c>
      <c r="H3258" s="193">
        <v>0.2</v>
      </c>
      <c r="I3258" s="189">
        <f>(M3258*$M$13)</f>
        <v>19.136000000000003</v>
      </c>
      <c r="J3258" s="219">
        <f>TRUNC(I3258*H3258,2)</f>
        <v>3.82</v>
      </c>
      <c r="M3258">
        <v>20.8</v>
      </c>
    </row>
    <row r="3259" spans="1:13" ht="24" customHeight="1" x14ac:dyDescent="0.2">
      <c r="A3259" s="238" t="s">
        <v>2126</v>
      </c>
      <c r="B3259" s="191" t="s">
        <v>4919</v>
      </c>
      <c r="C3259" s="190" t="s">
        <v>15</v>
      </c>
      <c r="D3259" s="190" t="s">
        <v>3930</v>
      </c>
      <c r="E3259" s="426" t="s">
        <v>2119</v>
      </c>
      <c r="F3259" s="426"/>
      <c r="G3259" s="192" t="s">
        <v>132</v>
      </c>
      <c r="H3259" s="193">
        <v>1</v>
      </c>
      <c r="I3259" s="189">
        <f>(M3259*$M$13)</f>
        <v>6.0259999999999998</v>
      </c>
      <c r="J3259" s="219">
        <f>TRUNC(I3259*H3259,2)</f>
        <v>6.02</v>
      </c>
      <c r="M3259">
        <v>6.55</v>
      </c>
    </row>
    <row r="3260" spans="1:13" x14ac:dyDescent="0.2">
      <c r="A3260" s="239"/>
      <c r="B3260" s="195"/>
      <c r="C3260" s="195"/>
      <c r="D3260" s="195"/>
      <c r="E3260" s="195" t="s">
        <v>3847</v>
      </c>
      <c r="F3260" s="196">
        <v>7.1</v>
      </c>
      <c r="G3260" s="195" t="s">
        <v>3848</v>
      </c>
      <c r="H3260" s="196">
        <v>0</v>
      </c>
      <c r="I3260" s="196">
        <v>7.1</v>
      </c>
      <c r="J3260" s="220"/>
      <c r="M3260">
        <v>7.1</v>
      </c>
    </row>
    <row r="3261" spans="1:13" ht="25.5" x14ac:dyDescent="0.2">
      <c r="A3261" s="239"/>
      <c r="B3261" s="195"/>
      <c r="C3261" s="195"/>
      <c r="D3261" s="195"/>
      <c r="E3261" s="195" t="s">
        <v>3849</v>
      </c>
      <c r="F3261" s="196">
        <v>0</v>
      </c>
      <c r="G3261" s="195"/>
      <c r="H3261" s="195" t="s">
        <v>3850</v>
      </c>
      <c r="I3261" s="196">
        <v>13.65</v>
      </c>
      <c r="J3261" s="220"/>
      <c r="M3261">
        <v>13.65</v>
      </c>
    </row>
    <row r="3262" spans="1:13" ht="30" customHeight="1" x14ac:dyDescent="0.2">
      <c r="A3262" s="240"/>
      <c r="B3262" s="197"/>
      <c r="C3262" s="197"/>
      <c r="D3262" s="197"/>
      <c r="E3262" s="197"/>
      <c r="F3262" s="197"/>
      <c r="G3262" s="197" t="s">
        <v>3851</v>
      </c>
      <c r="H3262" s="198">
        <v>3</v>
      </c>
      <c r="I3262" s="199">
        <v>40.950000000000003</v>
      </c>
      <c r="J3262" s="220"/>
      <c r="M3262">
        <v>40.950000000000003</v>
      </c>
    </row>
    <row r="3263" spans="1:13" ht="0.95" customHeight="1" x14ac:dyDescent="0.2">
      <c r="A3263" s="237"/>
      <c r="B3263" s="185"/>
      <c r="C3263" s="185"/>
      <c r="D3263" s="185"/>
      <c r="E3263" s="185"/>
      <c r="F3263" s="185"/>
      <c r="G3263" s="185"/>
      <c r="H3263" s="185"/>
      <c r="I3263" s="185"/>
      <c r="J3263" s="220"/>
    </row>
    <row r="3264" spans="1:13" ht="18" customHeight="1" x14ac:dyDescent="0.2">
      <c r="A3264" s="236" t="s">
        <v>778</v>
      </c>
      <c r="B3264" s="183" t="s">
        <v>2</v>
      </c>
      <c r="C3264" s="182" t="s">
        <v>3</v>
      </c>
      <c r="D3264" s="182" t="s">
        <v>4</v>
      </c>
      <c r="E3264" s="419" t="s">
        <v>2100</v>
      </c>
      <c r="F3264" s="419"/>
      <c r="G3264" s="184" t="s">
        <v>5</v>
      </c>
      <c r="H3264" s="183" t="s">
        <v>6</v>
      </c>
      <c r="I3264" s="183" t="s">
        <v>7</v>
      </c>
      <c r="J3264" s="218" t="s">
        <v>8</v>
      </c>
      <c r="K3264" s="229">
        <f>J3266+J3267</f>
        <v>5.2200000000000006</v>
      </c>
      <c r="L3264" s="229">
        <f>J3265-K3264</f>
        <v>13.99</v>
      </c>
      <c r="M3264" t="s">
        <v>7</v>
      </c>
    </row>
    <row r="3265" spans="1:13" ht="24" customHeight="1" x14ac:dyDescent="0.2">
      <c r="A3265" s="237" t="s">
        <v>2125</v>
      </c>
      <c r="B3265" s="186" t="s">
        <v>3931</v>
      </c>
      <c r="C3265" s="185" t="s">
        <v>15</v>
      </c>
      <c r="D3265" s="185" t="s">
        <v>3932</v>
      </c>
      <c r="E3265" s="425">
        <v>7</v>
      </c>
      <c r="F3265" s="425"/>
      <c r="G3265" s="187" t="s">
        <v>18</v>
      </c>
      <c r="H3265" s="188">
        <v>1</v>
      </c>
      <c r="I3265" s="189">
        <f>(M3265*$M$13)</f>
        <v>19.218800000000002</v>
      </c>
      <c r="J3265" s="231">
        <f>TRUNC(I3265*H3265,2)</f>
        <v>19.21</v>
      </c>
      <c r="M3265">
        <v>20.89</v>
      </c>
    </row>
    <row r="3266" spans="1:13" ht="24" customHeight="1" x14ac:dyDescent="0.2">
      <c r="A3266" s="238" t="s">
        <v>2126</v>
      </c>
      <c r="B3266" s="191" t="s">
        <v>2130</v>
      </c>
      <c r="C3266" s="190" t="s">
        <v>15</v>
      </c>
      <c r="D3266" s="190" t="s">
        <v>2131</v>
      </c>
      <c r="E3266" s="426" t="s">
        <v>2129</v>
      </c>
      <c r="F3266" s="426"/>
      <c r="G3266" s="192" t="s">
        <v>39</v>
      </c>
      <c r="H3266" s="193">
        <v>0.16</v>
      </c>
      <c r="I3266" s="189">
        <f>(M3266*$M$13)</f>
        <v>13.533200000000001</v>
      </c>
      <c r="J3266" s="219">
        <f>TRUNC(I3266*H3266,2)</f>
        <v>2.16</v>
      </c>
      <c r="M3266">
        <v>14.71</v>
      </c>
    </row>
    <row r="3267" spans="1:13" ht="24" customHeight="1" x14ac:dyDescent="0.2">
      <c r="A3267" s="238" t="s">
        <v>2126</v>
      </c>
      <c r="B3267" s="191" t="s">
        <v>2154</v>
      </c>
      <c r="C3267" s="190" t="s">
        <v>15</v>
      </c>
      <c r="D3267" s="190" t="s">
        <v>2155</v>
      </c>
      <c r="E3267" s="426" t="s">
        <v>2129</v>
      </c>
      <c r="F3267" s="426"/>
      <c r="G3267" s="192" t="s">
        <v>39</v>
      </c>
      <c r="H3267" s="193">
        <v>0.16</v>
      </c>
      <c r="I3267" s="189">
        <f>(M3267*$M$13)</f>
        <v>19.136000000000003</v>
      </c>
      <c r="J3267" s="219">
        <f>TRUNC(I3267*H3267,2)</f>
        <v>3.06</v>
      </c>
      <c r="M3267">
        <v>20.8</v>
      </c>
    </row>
    <row r="3268" spans="1:13" ht="24" customHeight="1" x14ac:dyDescent="0.2">
      <c r="A3268" s="238" t="s">
        <v>2126</v>
      </c>
      <c r="B3268" s="191" t="s">
        <v>4920</v>
      </c>
      <c r="C3268" s="190" t="s">
        <v>15</v>
      </c>
      <c r="D3268" s="190" t="s">
        <v>3932</v>
      </c>
      <c r="E3268" s="426" t="s">
        <v>2119</v>
      </c>
      <c r="F3268" s="426"/>
      <c r="G3268" s="192" t="s">
        <v>54</v>
      </c>
      <c r="H3268" s="193">
        <v>1</v>
      </c>
      <c r="I3268" s="189">
        <f>(M3268*$M$13)</f>
        <v>14.002400000000002</v>
      </c>
      <c r="J3268" s="219">
        <f>TRUNC(I3268*H3268,2)</f>
        <v>14</v>
      </c>
      <c r="M3268">
        <v>15.22</v>
      </c>
    </row>
    <row r="3269" spans="1:13" x14ac:dyDescent="0.2">
      <c r="A3269" s="239"/>
      <c r="B3269" s="195"/>
      <c r="C3269" s="195"/>
      <c r="D3269" s="195"/>
      <c r="E3269" s="195" t="s">
        <v>3847</v>
      </c>
      <c r="F3269" s="196">
        <v>5.67</v>
      </c>
      <c r="G3269" s="195" t="s">
        <v>3848</v>
      </c>
      <c r="H3269" s="196">
        <v>0</v>
      </c>
      <c r="I3269" s="196">
        <v>5.67</v>
      </c>
      <c r="J3269" s="220"/>
      <c r="M3269">
        <v>5.67</v>
      </c>
    </row>
    <row r="3270" spans="1:13" ht="25.5" x14ac:dyDescent="0.2">
      <c r="A3270" s="239"/>
      <c r="B3270" s="195"/>
      <c r="C3270" s="195"/>
      <c r="D3270" s="195"/>
      <c r="E3270" s="195" t="s">
        <v>3849</v>
      </c>
      <c r="F3270" s="196">
        <v>0</v>
      </c>
      <c r="G3270" s="195"/>
      <c r="H3270" s="195" t="s">
        <v>3850</v>
      </c>
      <c r="I3270" s="196">
        <v>20.89</v>
      </c>
      <c r="J3270" s="220"/>
      <c r="M3270">
        <v>20.89</v>
      </c>
    </row>
    <row r="3271" spans="1:13" ht="30" customHeight="1" x14ac:dyDescent="0.2">
      <c r="A3271" s="240"/>
      <c r="B3271" s="197"/>
      <c r="C3271" s="197"/>
      <c r="D3271" s="197"/>
      <c r="E3271" s="197"/>
      <c r="F3271" s="197"/>
      <c r="G3271" s="197" t="s">
        <v>3851</v>
      </c>
      <c r="H3271" s="198">
        <v>1</v>
      </c>
      <c r="I3271" s="199">
        <v>20.89</v>
      </c>
      <c r="J3271" s="220"/>
      <c r="M3271">
        <v>20.89</v>
      </c>
    </row>
    <row r="3272" spans="1:13" ht="0.95" customHeight="1" x14ac:dyDescent="0.2">
      <c r="A3272" s="237"/>
      <c r="B3272" s="185"/>
      <c r="C3272" s="185"/>
      <c r="D3272" s="185"/>
      <c r="E3272" s="185"/>
      <c r="F3272" s="185"/>
      <c r="G3272" s="185"/>
      <c r="H3272" s="185"/>
      <c r="I3272" s="185"/>
      <c r="J3272" s="220"/>
    </row>
    <row r="3273" spans="1:13" ht="18" customHeight="1" x14ac:dyDescent="0.2">
      <c r="A3273" s="236" t="s">
        <v>781</v>
      </c>
      <c r="B3273" s="183" t="s">
        <v>2</v>
      </c>
      <c r="C3273" s="182" t="s">
        <v>3</v>
      </c>
      <c r="D3273" s="182" t="s">
        <v>4</v>
      </c>
      <c r="E3273" s="419" t="s">
        <v>2100</v>
      </c>
      <c r="F3273" s="419"/>
      <c r="G3273" s="184" t="s">
        <v>5</v>
      </c>
      <c r="H3273" s="183" t="s">
        <v>6</v>
      </c>
      <c r="I3273" s="183" t="s">
        <v>7</v>
      </c>
      <c r="J3273" s="218" t="s">
        <v>8</v>
      </c>
      <c r="K3273" s="229">
        <f>J3275+J3276</f>
        <v>9.7899999999999991</v>
      </c>
      <c r="L3273" s="229">
        <f>J3274-K3273</f>
        <v>8.990000000000002</v>
      </c>
      <c r="M3273" t="s">
        <v>7</v>
      </c>
    </row>
    <row r="3274" spans="1:13" ht="24" customHeight="1" x14ac:dyDescent="0.2">
      <c r="A3274" s="237" t="s">
        <v>2125</v>
      </c>
      <c r="B3274" s="186" t="s">
        <v>3933</v>
      </c>
      <c r="C3274" s="185" t="s">
        <v>15</v>
      </c>
      <c r="D3274" s="185" t="s">
        <v>3934</v>
      </c>
      <c r="E3274" s="425">
        <v>7</v>
      </c>
      <c r="F3274" s="425"/>
      <c r="G3274" s="187" t="s">
        <v>169</v>
      </c>
      <c r="H3274" s="188">
        <v>1</v>
      </c>
      <c r="I3274" s="189">
        <f>(M3274*$M$13)</f>
        <v>18.786400000000004</v>
      </c>
      <c r="J3274" s="231">
        <f>TRUNC(I3274*H3274,2)</f>
        <v>18.78</v>
      </c>
      <c r="M3274">
        <v>20.420000000000002</v>
      </c>
    </row>
    <row r="3275" spans="1:13" ht="24" customHeight="1" x14ac:dyDescent="0.2">
      <c r="A3275" s="238" t="s">
        <v>2126</v>
      </c>
      <c r="B3275" s="191" t="s">
        <v>2130</v>
      </c>
      <c r="C3275" s="190" t="s">
        <v>15</v>
      </c>
      <c r="D3275" s="190" t="s">
        <v>2131</v>
      </c>
      <c r="E3275" s="426" t="s">
        <v>2129</v>
      </c>
      <c r="F3275" s="426"/>
      <c r="G3275" s="192" t="s">
        <v>39</v>
      </c>
      <c r="H3275" s="193">
        <v>0.3</v>
      </c>
      <c r="I3275" s="189">
        <f>(M3275*$M$13)</f>
        <v>13.533200000000001</v>
      </c>
      <c r="J3275" s="219">
        <f>TRUNC(I3275*H3275,2)</f>
        <v>4.05</v>
      </c>
      <c r="M3275">
        <v>14.71</v>
      </c>
    </row>
    <row r="3276" spans="1:13" ht="24" customHeight="1" x14ac:dyDescent="0.2">
      <c r="A3276" s="238" t="s">
        <v>2126</v>
      </c>
      <c r="B3276" s="191" t="s">
        <v>2154</v>
      </c>
      <c r="C3276" s="190" t="s">
        <v>15</v>
      </c>
      <c r="D3276" s="190" t="s">
        <v>2155</v>
      </c>
      <c r="E3276" s="426" t="s">
        <v>2129</v>
      </c>
      <c r="F3276" s="426"/>
      <c r="G3276" s="192" t="s">
        <v>39</v>
      </c>
      <c r="H3276" s="193">
        <v>0.3</v>
      </c>
      <c r="I3276" s="189">
        <f>(M3276*$M$13)</f>
        <v>19.136000000000003</v>
      </c>
      <c r="J3276" s="219">
        <f>TRUNC(I3276*H3276,2)</f>
        <v>5.74</v>
      </c>
      <c r="M3276">
        <v>20.8</v>
      </c>
    </row>
    <row r="3277" spans="1:13" ht="24" customHeight="1" x14ac:dyDescent="0.2">
      <c r="A3277" s="238" t="s">
        <v>2126</v>
      </c>
      <c r="B3277" s="191" t="s">
        <v>4921</v>
      </c>
      <c r="C3277" s="190" t="s">
        <v>15</v>
      </c>
      <c r="D3277" s="190" t="s">
        <v>3934</v>
      </c>
      <c r="E3277" s="426" t="s">
        <v>2119</v>
      </c>
      <c r="F3277" s="426"/>
      <c r="G3277" s="192" t="s">
        <v>132</v>
      </c>
      <c r="H3277" s="193">
        <v>1</v>
      </c>
      <c r="I3277" s="189">
        <f>(M3277*$M$13)</f>
        <v>8.9884000000000004</v>
      </c>
      <c r="J3277" s="219">
        <f>TRUNC(I3277*H3277,2)</f>
        <v>8.98</v>
      </c>
      <c r="M3277">
        <v>9.77</v>
      </c>
    </row>
    <row r="3278" spans="1:13" x14ac:dyDescent="0.2">
      <c r="A3278" s="239"/>
      <c r="B3278" s="195"/>
      <c r="C3278" s="195"/>
      <c r="D3278" s="195"/>
      <c r="E3278" s="195" t="s">
        <v>3847</v>
      </c>
      <c r="F3278" s="196">
        <v>10.65</v>
      </c>
      <c r="G3278" s="195" t="s">
        <v>3848</v>
      </c>
      <c r="H3278" s="196">
        <v>0</v>
      </c>
      <c r="I3278" s="196">
        <v>10.65</v>
      </c>
      <c r="J3278" s="220"/>
      <c r="M3278">
        <v>10.65</v>
      </c>
    </row>
    <row r="3279" spans="1:13" ht="25.5" x14ac:dyDescent="0.2">
      <c r="A3279" s="239"/>
      <c r="B3279" s="195"/>
      <c r="C3279" s="195"/>
      <c r="D3279" s="195"/>
      <c r="E3279" s="195" t="s">
        <v>3849</v>
      </c>
      <c r="F3279" s="196">
        <v>0</v>
      </c>
      <c r="G3279" s="195"/>
      <c r="H3279" s="195" t="s">
        <v>3850</v>
      </c>
      <c r="I3279" s="196">
        <v>20.420000000000002</v>
      </c>
      <c r="J3279" s="220"/>
      <c r="M3279">
        <v>20.420000000000002</v>
      </c>
    </row>
    <row r="3280" spans="1:13" ht="30" customHeight="1" x14ac:dyDescent="0.2">
      <c r="A3280" s="240"/>
      <c r="B3280" s="197"/>
      <c r="C3280" s="197"/>
      <c r="D3280" s="197"/>
      <c r="E3280" s="197"/>
      <c r="F3280" s="197"/>
      <c r="G3280" s="197" t="s">
        <v>3851</v>
      </c>
      <c r="H3280" s="198">
        <v>1.4</v>
      </c>
      <c r="I3280" s="199">
        <v>28.58</v>
      </c>
      <c r="J3280" s="220"/>
      <c r="M3280">
        <v>28.58</v>
      </c>
    </row>
    <row r="3281" spans="1:13" ht="0.95" customHeight="1" x14ac:dyDescent="0.2">
      <c r="A3281" s="237"/>
      <c r="B3281" s="185"/>
      <c r="C3281" s="185"/>
      <c r="D3281" s="185"/>
      <c r="E3281" s="185"/>
      <c r="F3281" s="185"/>
      <c r="G3281" s="185"/>
      <c r="H3281" s="185"/>
      <c r="I3281" s="185"/>
      <c r="J3281" s="220"/>
    </row>
    <row r="3282" spans="1:13" ht="18" customHeight="1" x14ac:dyDescent="0.2">
      <c r="A3282" s="236" t="s">
        <v>3935</v>
      </c>
      <c r="B3282" s="183" t="s">
        <v>2</v>
      </c>
      <c r="C3282" s="182" t="s">
        <v>3</v>
      </c>
      <c r="D3282" s="182" t="s">
        <v>4</v>
      </c>
      <c r="E3282" s="419" t="s">
        <v>2100</v>
      </c>
      <c r="F3282" s="419"/>
      <c r="G3282" s="184" t="s">
        <v>5</v>
      </c>
      <c r="H3282" s="183" t="s">
        <v>6</v>
      </c>
      <c r="I3282" s="183" t="s">
        <v>7</v>
      </c>
      <c r="J3282" s="218" t="s">
        <v>8</v>
      </c>
      <c r="K3282" s="229">
        <f>J3284+J3285</f>
        <v>0.38</v>
      </c>
      <c r="L3282" s="229">
        <f>J3283-K3282</f>
        <v>8.68</v>
      </c>
      <c r="M3282" t="s">
        <v>7</v>
      </c>
    </row>
    <row r="3283" spans="1:13" ht="39" customHeight="1" x14ac:dyDescent="0.2">
      <c r="A3283" s="237" t="s">
        <v>2125</v>
      </c>
      <c r="B3283" s="186" t="s">
        <v>3936</v>
      </c>
      <c r="C3283" s="185" t="s">
        <v>26</v>
      </c>
      <c r="D3283" s="185" t="s">
        <v>3937</v>
      </c>
      <c r="E3283" s="425" t="s">
        <v>2104</v>
      </c>
      <c r="F3283" s="425"/>
      <c r="G3283" s="187" t="s">
        <v>169</v>
      </c>
      <c r="H3283" s="188">
        <v>1</v>
      </c>
      <c r="I3283" s="189">
        <f>(M3283*$M$13)</f>
        <v>9.0619999999999994</v>
      </c>
      <c r="J3283" s="231">
        <f>TRUNC(I3283*H3283,2)</f>
        <v>9.06</v>
      </c>
      <c r="M3283">
        <v>9.85</v>
      </c>
    </row>
    <row r="3284" spans="1:13" ht="26.1" customHeight="1" x14ac:dyDescent="0.2">
      <c r="A3284" s="241" t="s">
        <v>2395</v>
      </c>
      <c r="B3284" s="201" t="s">
        <v>2709</v>
      </c>
      <c r="C3284" s="200" t="s">
        <v>26</v>
      </c>
      <c r="D3284" s="200" t="s">
        <v>2710</v>
      </c>
      <c r="E3284" s="427" t="s">
        <v>2123</v>
      </c>
      <c r="F3284" s="427"/>
      <c r="G3284" s="202" t="s">
        <v>32</v>
      </c>
      <c r="H3284" s="203">
        <v>8.9999999999999993E-3</v>
      </c>
      <c r="I3284" s="189">
        <f>(M3284*$M$13)</f>
        <v>18.390799999999999</v>
      </c>
      <c r="J3284" s="219">
        <f>TRUNC(I3284*H3284,2)</f>
        <v>0.16</v>
      </c>
      <c r="M3284">
        <v>19.989999999999998</v>
      </c>
    </row>
    <row r="3285" spans="1:13" ht="24" customHeight="1" x14ac:dyDescent="0.2">
      <c r="A3285" s="241" t="s">
        <v>2395</v>
      </c>
      <c r="B3285" s="201" t="s">
        <v>2700</v>
      </c>
      <c r="C3285" s="200" t="s">
        <v>26</v>
      </c>
      <c r="D3285" s="200" t="s">
        <v>2701</v>
      </c>
      <c r="E3285" s="427" t="s">
        <v>2123</v>
      </c>
      <c r="F3285" s="427"/>
      <c r="G3285" s="202" t="s">
        <v>32</v>
      </c>
      <c r="H3285" s="203">
        <v>8.9999999999999993E-3</v>
      </c>
      <c r="I3285" s="189">
        <f>(M3285*$M$13)</f>
        <v>25.309200000000004</v>
      </c>
      <c r="J3285" s="219">
        <f>TRUNC(I3285*H3285,2)</f>
        <v>0.22</v>
      </c>
      <c r="M3285">
        <v>27.51</v>
      </c>
    </row>
    <row r="3286" spans="1:13" ht="51.95" customHeight="1" x14ac:dyDescent="0.2">
      <c r="A3286" s="238" t="s">
        <v>2126</v>
      </c>
      <c r="B3286" s="191" t="s">
        <v>4922</v>
      </c>
      <c r="C3286" s="190" t="s">
        <v>26</v>
      </c>
      <c r="D3286" s="190" t="s">
        <v>4923</v>
      </c>
      <c r="E3286" s="426" t="s">
        <v>2119</v>
      </c>
      <c r="F3286" s="426"/>
      <c r="G3286" s="192" t="s">
        <v>169</v>
      </c>
      <c r="H3286" s="193">
        <v>1.0269999999999999</v>
      </c>
      <c r="I3286" s="189">
        <f>(M3286*$M$13)</f>
        <v>8.4364000000000008</v>
      </c>
      <c r="J3286" s="219">
        <f>TRUNC(I3286*H3286,2)</f>
        <v>8.66</v>
      </c>
      <c r="M3286">
        <v>9.17</v>
      </c>
    </row>
    <row r="3287" spans="1:13" ht="26.1" customHeight="1" x14ac:dyDescent="0.2">
      <c r="A3287" s="238" t="s">
        <v>2126</v>
      </c>
      <c r="B3287" s="191" t="s">
        <v>2721</v>
      </c>
      <c r="C3287" s="190" t="s">
        <v>26</v>
      </c>
      <c r="D3287" s="190" t="s">
        <v>2722</v>
      </c>
      <c r="E3287" s="426" t="s">
        <v>2119</v>
      </c>
      <c r="F3287" s="426"/>
      <c r="G3287" s="192" t="s">
        <v>331</v>
      </c>
      <c r="H3287" s="193">
        <v>0.01</v>
      </c>
      <c r="I3287" s="189">
        <f>(M3287*$M$13)</f>
        <v>2.7600000000000002</v>
      </c>
      <c r="J3287" s="219">
        <f>TRUNC(I3287*H3287,2)</f>
        <v>0.02</v>
      </c>
      <c r="M3287">
        <v>3</v>
      </c>
    </row>
    <row r="3288" spans="1:13" x14ac:dyDescent="0.2">
      <c r="A3288" s="239"/>
      <c r="B3288" s="195"/>
      <c r="C3288" s="195"/>
      <c r="D3288" s="195"/>
      <c r="E3288" s="195" t="s">
        <v>3847</v>
      </c>
      <c r="F3288" s="196">
        <v>0.31</v>
      </c>
      <c r="G3288" s="195" t="s">
        <v>3848</v>
      </c>
      <c r="H3288" s="196">
        <v>0</v>
      </c>
      <c r="I3288" s="196">
        <v>0.31</v>
      </c>
      <c r="J3288" s="220"/>
      <c r="M3288">
        <v>0.31</v>
      </c>
    </row>
    <row r="3289" spans="1:13" ht="25.5" x14ac:dyDescent="0.2">
      <c r="A3289" s="239"/>
      <c r="B3289" s="195"/>
      <c r="C3289" s="195"/>
      <c r="D3289" s="195"/>
      <c r="E3289" s="195" t="s">
        <v>3849</v>
      </c>
      <c r="F3289" s="196">
        <v>0</v>
      </c>
      <c r="G3289" s="195"/>
      <c r="H3289" s="195" t="s">
        <v>3850</v>
      </c>
      <c r="I3289" s="196">
        <v>9.85</v>
      </c>
      <c r="J3289" s="220"/>
      <c r="M3289">
        <v>9.85</v>
      </c>
    </row>
    <row r="3290" spans="1:13" ht="30" customHeight="1" x14ac:dyDescent="0.2">
      <c r="A3290" s="240"/>
      <c r="B3290" s="197"/>
      <c r="C3290" s="197"/>
      <c r="D3290" s="197"/>
      <c r="E3290" s="197"/>
      <c r="F3290" s="197"/>
      <c r="G3290" s="197" t="s">
        <v>3851</v>
      </c>
      <c r="H3290" s="198">
        <v>110</v>
      </c>
      <c r="I3290" s="199">
        <v>1083.5</v>
      </c>
      <c r="J3290" s="220"/>
      <c r="M3290">
        <v>1083.5</v>
      </c>
    </row>
    <row r="3291" spans="1:13" ht="0.95" customHeight="1" x14ac:dyDescent="0.2">
      <c r="A3291" s="237"/>
      <c r="B3291" s="185"/>
      <c r="C3291" s="185"/>
      <c r="D3291" s="185"/>
      <c r="E3291" s="185"/>
      <c r="F3291" s="185"/>
      <c r="G3291" s="185"/>
      <c r="H3291" s="185"/>
      <c r="I3291" s="185"/>
      <c r="J3291" s="220"/>
    </row>
    <row r="3292" spans="1:13" ht="18" customHeight="1" x14ac:dyDescent="0.2">
      <c r="A3292" s="236" t="s">
        <v>3938</v>
      </c>
      <c r="B3292" s="183" t="s">
        <v>2</v>
      </c>
      <c r="C3292" s="182" t="s">
        <v>3</v>
      </c>
      <c r="D3292" s="182" t="s">
        <v>4</v>
      </c>
      <c r="E3292" s="419" t="s">
        <v>2100</v>
      </c>
      <c r="F3292" s="419"/>
      <c r="G3292" s="184" t="s">
        <v>5</v>
      </c>
      <c r="H3292" s="183" t="s">
        <v>6</v>
      </c>
      <c r="I3292" s="183" t="s">
        <v>7</v>
      </c>
      <c r="J3292" s="218" t="s">
        <v>8</v>
      </c>
      <c r="K3292" s="229">
        <f>J3294+J3295</f>
        <v>0.55000000000000004</v>
      </c>
      <c r="L3292" s="229">
        <f>J3293-K3292</f>
        <v>13.819999999999999</v>
      </c>
      <c r="M3292" t="s">
        <v>7</v>
      </c>
    </row>
    <row r="3293" spans="1:13" ht="39" customHeight="1" x14ac:dyDescent="0.2">
      <c r="A3293" s="237" t="s">
        <v>2125</v>
      </c>
      <c r="B3293" s="186" t="s">
        <v>3939</v>
      </c>
      <c r="C3293" s="185" t="s">
        <v>26</v>
      </c>
      <c r="D3293" s="185" t="s">
        <v>3940</v>
      </c>
      <c r="E3293" s="425" t="s">
        <v>2104</v>
      </c>
      <c r="F3293" s="425"/>
      <c r="G3293" s="187" t="s">
        <v>169</v>
      </c>
      <c r="H3293" s="188">
        <v>1</v>
      </c>
      <c r="I3293" s="189">
        <f>(M3293*$M$13)</f>
        <v>14.3704</v>
      </c>
      <c r="J3293" s="231">
        <f>TRUNC(I3293*H3293,2)</f>
        <v>14.37</v>
      </c>
      <c r="M3293">
        <v>15.62</v>
      </c>
    </row>
    <row r="3294" spans="1:13" ht="26.1" customHeight="1" x14ac:dyDescent="0.2">
      <c r="A3294" s="241" t="s">
        <v>2395</v>
      </c>
      <c r="B3294" s="201" t="s">
        <v>2709</v>
      </c>
      <c r="C3294" s="200" t="s">
        <v>26</v>
      </c>
      <c r="D3294" s="200" t="s">
        <v>2710</v>
      </c>
      <c r="E3294" s="427" t="s">
        <v>2123</v>
      </c>
      <c r="F3294" s="427"/>
      <c r="G3294" s="202" t="s">
        <v>32</v>
      </c>
      <c r="H3294" s="203">
        <v>1.2999999999999999E-2</v>
      </c>
      <c r="I3294" s="189">
        <f>(M3294*$M$13)</f>
        <v>18.390799999999999</v>
      </c>
      <c r="J3294" s="219">
        <f>TRUNC(I3294*H3294,2)</f>
        <v>0.23</v>
      </c>
      <c r="M3294">
        <v>19.989999999999998</v>
      </c>
    </row>
    <row r="3295" spans="1:13" ht="24" customHeight="1" x14ac:dyDescent="0.2">
      <c r="A3295" s="241" t="s">
        <v>2395</v>
      </c>
      <c r="B3295" s="201" t="s">
        <v>2700</v>
      </c>
      <c r="C3295" s="200" t="s">
        <v>26</v>
      </c>
      <c r="D3295" s="200" t="s">
        <v>2701</v>
      </c>
      <c r="E3295" s="427" t="s">
        <v>2123</v>
      </c>
      <c r="F3295" s="427"/>
      <c r="G3295" s="202" t="s">
        <v>32</v>
      </c>
      <c r="H3295" s="203">
        <v>1.2999999999999999E-2</v>
      </c>
      <c r="I3295" s="189">
        <f>(M3295*$M$13)</f>
        <v>25.309200000000004</v>
      </c>
      <c r="J3295" s="219">
        <f>TRUNC(I3295*H3295,2)</f>
        <v>0.32</v>
      </c>
      <c r="M3295">
        <v>27.51</v>
      </c>
    </row>
    <row r="3296" spans="1:13" ht="51.95" customHeight="1" x14ac:dyDescent="0.2">
      <c r="A3296" s="238" t="s">
        <v>2126</v>
      </c>
      <c r="B3296" s="191" t="s">
        <v>2723</v>
      </c>
      <c r="C3296" s="190" t="s">
        <v>26</v>
      </c>
      <c r="D3296" s="190" t="s">
        <v>2724</v>
      </c>
      <c r="E3296" s="426" t="s">
        <v>2119</v>
      </c>
      <c r="F3296" s="426"/>
      <c r="G3296" s="192" t="s">
        <v>169</v>
      </c>
      <c r="H3296" s="193">
        <v>1.0269999999999999</v>
      </c>
      <c r="I3296" s="189">
        <f>(M3296*$M$13)</f>
        <v>13.432</v>
      </c>
      <c r="J3296" s="219">
        <f>TRUNC(I3296*H3296,2)</f>
        <v>13.79</v>
      </c>
      <c r="M3296">
        <v>14.6</v>
      </c>
    </row>
    <row r="3297" spans="1:13" ht="26.1" customHeight="1" x14ac:dyDescent="0.2">
      <c r="A3297" s="238" t="s">
        <v>2126</v>
      </c>
      <c r="B3297" s="191" t="s">
        <v>2721</v>
      </c>
      <c r="C3297" s="190" t="s">
        <v>26</v>
      </c>
      <c r="D3297" s="190" t="s">
        <v>2722</v>
      </c>
      <c r="E3297" s="426" t="s">
        <v>2119</v>
      </c>
      <c r="F3297" s="426"/>
      <c r="G3297" s="192" t="s">
        <v>331</v>
      </c>
      <c r="H3297" s="193">
        <v>0.01</v>
      </c>
      <c r="I3297" s="189">
        <f>(M3297*$M$13)</f>
        <v>2.7600000000000002</v>
      </c>
      <c r="J3297" s="219">
        <f>TRUNC(I3297*H3297,2)</f>
        <v>0.02</v>
      </c>
      <c r="M3297">
        <v>3</v>
      </c>
    </row>
    <row r="3298" spans="1:13" x14ac:dyDescent="0.2">
      <c r="A3298" s="239"/>
      <c r="B3298" s="195"/>
      <c r="C3298" s="195"/>
      <c r="D3298" s="195"/>
      <c r="E3298" s="195" t="s">
        <v>3847</v>
      </c>
      <c r="F3298" s="196">
        <v>0.45</v>
      </c>
      <c r="G3298" s="195" t="s">
        <v>3848</v>
      </c>
      <c r="H3298" s="196">
        <v>0</v>
      </c>
      <c r="I3298" s="196">
        <v>0.45</v>
      </c>
      <c r="J3298" s="220"/>
      <c r="M3298">
        <v>0.45</v>
      </c>
    </row>
    <row r="3299" spans="1:13" ht="25.5" x14ac:dyDescent="0.2">
      <c r="A3299" s="239"/>
      <c r="B3299" s="195"/>
      <c r="C3299" s="195"/>
      <c r="D3299" s="195"/>
      <c r="E3299" s="195" t="s">
        <v>3849</v>
      </c>
      <c r="F3299" s="196">
        <v>0</v>
      </c>
      <c r="G3299" s="195"/>
      <c r="H3299" s="195" t="s">
        <v>3850</v>
      </c>
      <c r="I3299" s="196">
        <v>15.62</v>
      </c>
      <c r="J3299" s="220"/>
      <c r="M3299">
        <v>15.62</v>
      </c>
    </row>
    <row r="3300" spans="1:13" ht="30" customHeight="1" x14ac:dyDescent="0.2">
      <c r="A3300" s="240"/>
      <c r="B3300" s="197"/>
      <c r="C3300" s="197"/>
      <c r="D3300" s="197"/>
      <c r="E3300" s="197"/>
      <c r="F3300" s="197"/>
      <c r="G3300" s="197" t="s">
        <v>3851</v>
      </c>
      <c r="H3300" s="198">
        <v>280</v>
      </c>
      <c r="I3300" s="199">
        <v>4373.6000000000004</v>
      </c>
      <c r="J3300" s="220"/>
      <c r="M3300">
        <v>4373.6000000000004</v>
      </c>
    </row>
    <row r="3301" spans="1:13" ht="0.95" customHeight="1" x14ac:dyDescent="0.2">
      <c r="A3301" s="237"/>
      <c r="B3301" s="185"/>
      <c r="C3301" s="185"/>
      <c r="D3301" s="185"/>
      <c r="E3301" s="185"/>
      <c r="F3301" s="185"/>
      <c r="G3301" s="185"/>
      <c r="H3301" s="185"/>
      <c r="I3301" s="185"/>
      <c r="J3301" s="220"/>
    </row>
    <row r="3302" spans="1:13" ht="18" customHeight="1" x14ac:dyDescent="0.2">
      <c r="A3302" s="236" t="s">
        <v>3941</v>
      </c>
      <c r="B3302" s="183" t="s">
        <v>2</v>
      </c>
      <c r="C3302" s="182" t="s">
        <v>3</v>
      </c>
      <c r="D3302" s="182" t="s">
        <v>4</v>
      </c>
      <c r="E3302" s="419" t="s">
        <v>2100</v>
      </c>
      <c r="F3302" s="419"/>
      <c r="G3302" s="184" t="s">
        <v>5</v>
      </c>
      <c r="H3302" s="183" t="s">
        <v>6</v>
      </c>
      <c r="I3302" s="183" t="s">
        <v>7</v>
      </c>
      <c r="J3302" s="218" t="s">
        <v>8</v>
      </c>
      <c r="K3302" s="229">
        <f>J3304+J3305</f>
        <v>2.64</v>
      </c>
      <c r="L3302" s="229">
        <f>J3303-K3302</f>
        <v>21.16</v>
      </c>
      <c r="M3302" t="s">
        <v>7</v>
      </c>
    </row>
    <row r="3303" spans="1:13" ht="51.95" customHeight="1" x14ac:dyDescent="0.2">
      <c r="A3303" s="237" t="s">
        <v>2125</v>
      </c>
      <c r="B3303" s="186" t="s">
        <v>814</v>
      </c>
      <c r="C3303" s="185" t="s">
        <v>26</v>
      </c>
      <c r="D3303" s="185" t="s">
        <v>815</v>
      </c>
      <c r="E3303" s="425" t="s">
        <v>2104</v>
      </c>
      <c r="F3303" s="425"/>
      <c r="G3303" s="187" t="s">
        <v>169</v>
      </c>
      <c r="H3303" s="188">
        <v>1</v>
      </c>
      <c r="I3303" s="189">
        <f>(M3303*$M$13)</f>
        <v>23.800400000000003</v>
      </c>
      <c r="J3303" s="231">
        <f>TRUNC(I3303*H3303,2)</f>
        <v>23.8</v>
      </c>
      <c r="M3303">
        <v>25.87</v>
      </c>
    </row>
    <row r="3304" spans="1:13" ht="26.1" customHeight="1" x14ac:dyDescent="0.2">
      <c r="A3304" s="241" t="s">
        <v>2395</v>
      </c>
      <c r="B3304" s="201" t="s">
        <v>2709</v>
      </c>
      <c r="C3304" s="200" t="s">
        <v>26</v>
      </c>
      <c r="D3304" s="200" t="s">
        <v>2710</v>
      </c>
      <c r="E3304" s="427" t="s">
        <v>2123</v>
      </c>
      <c r="F3304" s="427"/>
      <c r="G3304" s="202" t="s">
        <v>32</v>
      </c>
      <c r="H3304" s="203">
        <v>6.08E-2</v>
      </c>
      <c r="I3304" s="189">
        <f>(M3304*$M$13)</f>
        <v>18.390799999999999</v>
      </c>
      <c r="J3304" s="219">
        <f>TRUNC(I3304*H3304,2)</f>
        <v>1.1100000000000001</v>
      </c>
      <c r="M3304">
        <v>19.989999999999998</v>
      </c>
    </row>
    <row r="3305" spans="1:13" ht="24" customHeight="1" x14ac:dyDescent="0.2">
      <c r="A3305" s="241" t="s">
        <v>2395</v>
      </c>
      <c r="B3305" s="201" t="s">
        <v>2700</v>
      </c>
      <c r="C3305" s="200" t="s">
        <v>26</v>
      </c>
      <c r="D3305" s="200" t="s">
        <v>2701</v>
      </c>
      <c r="E3305" s="427" t="s">
        <v>2123</v>
      </c>
      <c r="F3305" s="427"/>
      <c r="G3305" s="202" t="s">
        <v>32</v>
      </c>
      <c r="H3305" s="203">
        <v>6.08E-2</v>
      </c>
      <c r="I3305" s="189">
        <f>(M3305*$M$13)</f>
        <v>25.309200000000004</v>
      </c>
      <c r="J3305" s="219">
        <f>TRUNC(I3305*H3305,2)</f>
        <v>1.53</v>
      </c>
      <c r="M3305">
        <v>27.51</v>
      </c>
    </row>
    <row r="3306" spans="1:13" ht="51.95" customHeight="1" x14ac:dyDescent="0.2">
      <c r="A3306" s="238" t="s">
        <v>2126</v>
      </c>
      <c r="B3306" s="191" t="s">
        <v>2725</v>
      </c>
      <c r="C3306" s="190" t="s">
        <v>26</v>
      </c>
      <c r="D3306" s="190" t="s">
        <v>2726</v>
      </c>
      <c r="E3306" s="426" t="s">
        <v>2119</v>
      </c>
      <c r="F3306" s="426"/>
      <c r="G3306" s="192" t="s">
        <v>169</v>
      </c>
      <c r="H3306" s="193">
        <v>1.0149999999999999</v>
      </c>
      <c r="I3306" s="189">
        <f>(M3306*$M$13)</f>
        <v>20.828800000000001</v>
      </c>
      <c r="J3306" s="219">
        <f>TRUNC(I3306*H3306,2)</f>
        <v>21.14</v>
      </c>
      <c r="M3306">
        <v>22.64</v>
      </c>
    </row>
    <row r="3307" spans="1:13" ht="26.1" customHeight="1" x14ac:dyDescent="0.2">
      <c r="A3307" s="238" t="s">
        <v>2126</v>
      </c>
      <c r="B3307" s="191" t="s">
        <v>2721</v>
      </c>
      <c r="C3307" s="190" t="s">
        <v>26</v>
      </c>
      <c r="D3307" s="190" t="s">
        <v>2722</v>
      </c>
      <c r="E3307" s="426" t="s">
        <v>2119</v>
      </c>
      <c r="F3307" s="426"/>
      <c r="G3307" s="192" t="s">
        <v>331</v>
      </c>
      <c r="H3307" s="193">
        <v>8.9999999999999993E-3</v>
      </c>
      <c r="I3307" s="189">
        <f>(M3307*$M$13)</f>
        <v>2.7600000000000002</v>
      </c>
      <c r="J3307" s="219">
        <f>TRUNC(I3307*H3307,2)</f>
        <v>0.02</v>
      </c>
      <c r="M3307">
        <v>3</v>
      </c>
    </row>
    <row r="3308" spans="1:13" x14ac:dyDescent="0.2">
      <c r="A3308" s="239"/>
      <c r="B3308" s="195"/>
      <c r="C3308" s="195"/>
      <c r="D3308" s="195"/>
      <c r="E3308" s="195" t="s">
        <v>3847</v>
      </c>
      <c r="F3308" s="196">
        <v>2.14</v>
      </c>
      <c r="G3308" s="195" t="s">
        <v>3848</v>
      </c>
      <c r="H3308" s="196">
        <v>0</v>
      </c>
      <c r="I3308" s="196">
        <v>2.14</v>
      </c>
      <c r="J3308" s="220"/>
      <c r="M3308">
        <v>2.14</v>
      </c>
    </row>
    <row r="3309" spans="1:13" ht="25.5" x14ac:dyDescent="0.2">
      <c r="A3309" s="239"/>
      <c r="B3309" s="195"/>
      <c r="C3309" s="195"/>
      <c r="D3309" s="195"/>
      <c r="E3309" s="195" t="s">
        <v>3849</v>
      </c>
      <c r="F3309" s="196">
        <v>0</v>
      </c>
      <c r="G3309" s="195"/>
      <c r="H3309" s="195" t="s">
        <v>3850</v>
      </c>
      <c r="I3309" s="196">
        <v>25.87</v>
      </c>
      <c r="J3309" s="220"/>
      <c r="M3309">
        <v>25.87</v>
      </c>
    </row>
    <row r="3310" spans="1:13" ht="30" customHeight="1" x14ac:dyDescent="0.2">
      <c r="A3310" s="240"/>
      <c r="B3310" s="197"/>
      <c r="C3310" s="197"/>
      <c r="D3310" s="197"/>
      <c r="E3310" s="197"/>
      <c r="F3310" s="197"/>
      <c r="G3310" s="197" t="s">
        <v>3851</v>
      </c>
      <c r="H3310" s="198">
        <v>630</v>
      </c>
      <c r="I3310" s="199">
        <v>16298.1</v>
      </c>
      <c r="J3310" s="220"/>
      <c r="M3310">
        <v>16298.1</v>
      </c>
    </row>
    <row r="3311" spans="1:13" ht="0.95" customHeight="1" x14ac:dyDescent="0.2">
      <c r="A3311" s="237"/>
      <c r="B3311" s="185"/>
      <c r="C3311" s="185"/>
      <c r="D3311" s="185"/>
      <c r="E3311" s="185"/>
      <c r="F3311" s="185"/>
      <c r="G3311" s="185"/>
      <c r="H3311" s="185"/>
      <c r="I3311" s="185"/>
      <c r="J3311" s="220"/>
    </row>
    <row r="3312" spans="1:13" ht="18" customHeight="1" x14ac:dyDescent="0.2">
      <c r="A3312" s="236" t="s">
        <v>3942</v>
      </c>
      <c r="B3312" s="183" t="s">
        <v>2</v>
      </c>
      <c r="C3312" s="182" t="s">
        <v>3</v>
      </c>
      <c r="D3312" s="182" t="s">
        <v>4</v>
      </c>
      <c r="E3312" s="419" t="s">
        <v>2100</v>
      </c>
      <c r="F3312" s="419"/>
      <c r="G3312" s="184" t="s">
        <v>5</v>
      </c>
      <c r="H3312" s="183" t="s">
        <v>6</v>
      </c>
      <c r="I3312" s="183" t="s">
        <v>7</v>
      </c>
      <c r="J3312" s="218" t="s">
        <v>8</v>
      </c>
      <c r="K3312" s="229">
        <f>J3314+J3315</f>
        <v>3.04</v>
      </c>
      <c r="L3312" s="229">
        <f>J3313-K3312</f>
        <v>29.869999999999997</v>
      </c>
      <c r="M3312" t="s">
        <v>7</v>
      </c>
    </row>
    <row r="3313" spans="1:13" ht="51.95" customHeight="1" x14ac:dyDescent="0.2">
      <c r="A3313" s="237" t="s">
        <v>2125</v>
      </c>
      <c r="B3313" s="186" t="s">
        <v>817</v>
      </c>
      <c r="C3313" s="185" t="s">
        <v>26</v>
      </c>
      <c r="D3313" s="185" t="s">
        <v>818</v>
      </c>
      <c r="E3313" s="425" t="s">
        <v>2104</v>
      </c>
      <c r="F3313" s="425"/>
      <c r="G3313" s="187" t="s">
        <v>169</v>
      </c>
      <c r="H3313" s="188">
        <v>1</v>
      </c>
      <c r="I3313" s="189">
        <f>(M3313*$M$13)</f>
        <v>32.9176</v>
      </c>
      <c r="J3313" s="231">
        <f>TRUNC(I3313*H3313,2)</f>
        <v>32.909999999999997</v>
      </c>
      <c r="M3313">
        <v>35.78</v>
      </c>
    </row>
    <row r="3314" spans="1:13" ht="26.1" customHeight="1" x14ac:dyDescent="0.2">
      <c r="A3314" s="241" t="s">
        <v>2395</v>
      </c>
      <c r="B3314" s="201" t="s">
        <v>2709</v>
      </c>
      <c r="C3314" s="200" t="s">
        <v>26</v>
      </c>
      <c r="D3314" s="200" t="s">
        <v>2710</v>
      </c>
      <c r="E3314" s="427" t="s">
        <v>2123</v>
      </c>
      <c r="F3314" s="427"/>
      <c r="G3314" s="202" t="s">
        <v>32</v>
      </c>
      <c r="H3314" s="203">
        <v>6.9699999999999998E-2</v>
      </c>
      <c r="I3314" s="189">
        <f>(M3314*$M$13)</f>
        <v>18.390799999999999</v>
      </c>
      <c r="J3314" s="219">
        <f>TRUNC(I3314*H3314,2)</f>
        <v>1.28</v>
      </c>
      <c r="M3314">
        <v>19.989999999999998</v>
      </c>
    </row>
    <row r="3315" spans="1:13" ht="24" customHeight="1" x14ac:dyDescent="0.2">
      <c r="A3315" s="241" t="s">
        <v>2395</v>
      </c>
      <c r="B3315" s="201" t="s">
        <v>2700</v>
      </c>
      <c r="C3315" s="200" t="s">
        <v>26</v>
      </c>
      <c r="D3315" s="200" t="s">
        <v>2701</v>
      </c>
      <c r="E3315" s="427" t="s">
        <v>2123</v>
      </c>
      <c r="F3315" s="427"/>
      <c r="G3315" s="202" t="s">
        <v>32</v>
      </c>
      <c r="H3315" s="203">
        <v>6.9699999999999998E-2</v>
      </c>
      <c r="I3315" s="189">
        <f>(M3315*$M$13)</f>
        <v>25.309200000000004</v>
      </c>
      <c r="J3315" s="219">
        <f>TRUNC(I3315*H3315,2)</f>
        <v>1.76</v>
      </c>
      <c r="M3315">
        <v>27.51</v>
      </c>
    </row>
    <row r="3316" spans="1:13" ht="51.95" customHeight="1" x14ac:dyDescent="0.2">
      <c r="A3316" s="238" t="s">
        <v>2126</v>
      </c>
      <c r="B3316" s="191" t="s">
        <v>2727</v>
      </c>
      <c r="C3316" s="190" t="s">
        <v>26</v>
      </c>
      <c r="D3316" s="190" t="s">
        <v>2728</v>
      </c>
      <c r="E3316" s="426" t="s">
        <v>2119</v>
      </c>
      <c r="F3316" s="426"/>
      <c r="G3316" s="192" t="s">
        <v>169</v>
      </c>
      <c r="H3316" s="193">
        <v>1.0149999999999999</v>
      </c>
      <c r="I3316" s="189">
        <f>(M3316*$M$13)</f>
        <v>29.430800000000001</v>
      </c>
      <c r="J3316" s="219">
        <f>TRUNC(I3316*H3316,2)</f>
        <v>29.87</v>
      </c>
      <c r="M3316">
        <v>31.99</v>
      </c>
    </row>
    <row r="3317" spans="1:13" ht="26.1" customHeight="1" x14ac:dyDescent="0.2">
      <c r="A3317" s="238" t="s">
        <v>2126</v>
      </c>
      <c r="B3317" s="191" t="s">
        <v>2721</v>
      </c>
      <c r="C3317" s="190" t="s">
        <v>26</v>
      </c>
      <c r="D3317" s="190" t="s">
        <v>2722</v>
      </c>
      <c r="E3317" s="426" t="s">
        <v>2119</v>
      </c>
      <c r="F3317" s="426"/>
      <c r="G3317" s="192" t="s">
        <v>331</v>
      </c>
      <c r="H3317" s="193">
        <v>8.9999999999999993E-3</v>
      </c>
      <c r="I3317" s="189">
        <f>(M3317*$M$13)</f>
        <v>2.7600000000000002</v>
      </c>
      <c r="J3317" s="219">
        <f>TRUNC(I3317*H3317,2)</f>
        <v>0.02</v>
      </c>
      <c r="M3317">
        <v>3</v>
      </c>
    </row>
    <row r="3318" spans="1:13" x14ac:dyDescent="0.2">
      <c r="A3318" s="239"/>
      <c r="B3318" s="195"/>
      <c r="C3318" s="195"/>
      <c r="D3318" s="195"/>
      <c r="E3318" s="195" t="s">
        <v>3847</v>
      </c>
      <c r="F3318" s="196">
        <v>2.46</v>
      </c>
      <c r="G3318" s="195" t="s">
        <v>3848</v>
      </c>
      <c r="H3318" s="196">
        <v>0</v>
      </c>
      <c r="I3318" s="196">
        <v>2.46</v>
      </c>
      <c r="J3318" s="220"/>
      <c r="M3318">
        <v>2.46</v>
      </c>
    </row>
    <row r="3319" spans="1:13" ht="25.5" x14ac:dyDescent="0.2">
      <c r="A3319" s="239"/>
      <c r="B3319" s="195"/>
      <c r="C3319" s="195"/>
      <c r="D3319" s="195"/>
      <c r="E3319" s="195" t="s">
        <v>3849</v>
      </c>
      <c r="F3319" s="196">
        <v>0</v>
      </c>
      <c r="G3319" s="195"/>
      <c r="H3319" s="195" t="s">
        <v>3850</v>
      </c>
      <c r="I3319" s="196">
        <v>35.78</v>
      </c>
      <c r="J3319" s="220"/>
      <c r="M3319">
        <v>35.78</v>
      </c>
    </row>
    <row r="3320" spans="1:13" ht="30" customHeight="1" x14ac:dyDescent="0.2">
      <c r="A3320" s="240"/>
      <c r="B3320" s="197"/>
      <c r="C3320" s="197"/>
      <c r="D3320" s="197"/>
      <c r="E3320" s="197"/>
      <c r="F3320" s="197"/>
      <c r="G3320" s="197" t="s">
        <v>3851</v>
      </c>
      <c r="H3320" s="198">
        <v>665</v>
      </c>
      <c r="I3320" s="199">
        <v>23793.7</v>
      </c>
      <c r="J3320" s="220"/>
      <c r="M3320">
        <v>23793.7</v>
      </c>
    </row>
    <row r="3321" spans="1:13" ht="0.95" customHeight="1" x14ac:dyDescent="0.2">
      <c r="A3321" s="237"/>
      <c r="B3321" s="185"/>
      <c r="C3321" s="185"/>
      <c r="D3321" s="185"/>
      <c r="E3321" s="185"/>
      <c r="F3321" s="185"/>
      <c r="G3321" s="185"/>
      <c r="H3321" s="185"/>
      <c r="I3321" s="185"/>
      <c r="J3321" s="220"/>
    </row>
    <row r="3322" spans="1:13" ht="18" customHeight="1" x14ac:dyDescent="0.2">
      <c r="A3322" s="236" t="s">
        <v>3943</v>
      </c>
      <c r="B3322" s="183" t="s">
        <v>2</v>
      </c>
      <c r="C3322" s="182" t="s">
        <v>3</v>
      </c>
      <c r="D3322" s="182" t="s">
        <v>4</v>
      </c>
      <c r="E3322" s="419" t="s">
        <v>2100</v>
      </c>
      <c r="F3322" s="419"/>
      <c r="G3322" s="184" t="s">
        <v>5</v>
      </c>
      <c r="H3322" s="183" t="s">
        <v>6</v>
      </c>
      <c r="I3322" s="183" t="s">
        <v>7</v>
      </c>
      <c r="J3322" s="218" t="s">
        <v>8</v>
      </c>
      <c r="K3322" s="229">
        <f>J3324+J3325</f>
        <v>3.62</v>
      </c>
      <c r="L3322" s="229">
        <f>J3323-K3322</f>
        <v>44.17</v>
      </c>
      <c r="M3322" t="s">
        <v>7</v>
      </c>
    </row>
    <row r="3323" spans="1:13" ht="51.95" customHeight="1" x14ac:dyDescent="0.2">
      <c r="A3323" s="237" t="s">
        <v>2125</v>
      </c>
      <c r="B3323" s="186" t="s">
        <v>3944</v>
      </c>
      <c r="C3323" s="185" t="s">
        <v>26</v>
      </c>
      <c r="D3323" s="185" t="s">
        <v>3945</v>
      </c>
      <c r="E3323" s="425" t="s">
        <v>2104</v>
      </c>
      <c r="F3323" s="425"/>
      <c r="G3323" s="187" t="s">
        <v>169</v>
      </c>
      <c r="H3323" s="188">
        <v>1</v>
      </c>
      <c r="I3323" s="189">
        <f>(M3323*$M$13)</f>
        <v>47.794000000000004</v>
      </c>
      <c r="J3323" s="231">
        <f>TRUNC(I3323*H3323,2)</f>
        <v>47.79</v>
      </c>
      <c r="M3323">
        <v>51.95</v>
      </c>
    </row>
    <row r="3324" spans="1:13" ht="26.1" customHeight="1" x14ac:dyDescent="0.2">
      <c r="A3324" s="241" t="s">
        <v>2395</v>
      </c>
      <c r="B3324" s="201" t="s">
        <v>2709</v>
      </c>
      <c r="C3324" s="200" t="s">
        <v>26</v>
      </c>
      <c r="D3324" s="200" t="s">
        <v>2710</v>
      </c>
      <c r="E3324" s="427" t="s">
        <v>2123</v>
      </c>
      <c r="F3324" s="427"/>
      <c r="G3324" s="202" t="s">
        <v>32</v>
      </c>
      <c r="H3324" s="203">
        <v>8.3000000000000004E-2</v>
      </c>
      <c r="I3324" s="189">
        <f>(M3324*$M$13)</f>
        <v>18.390799999999999</v>
      </c>
      <c r="J3324" s="219">
        <f>TRUNC(I3324*H3324,2)</f>
        <v>1.52</v>
      </c>
      <c r="M3324">
        <v>19.989999999999998</v>
      </c>
    </row>
    <row r="3325" spans="1:13" ht="24" customHeight="1" x14ac:dyDescent="0.2">
      <c r="A3325" s="241" t="s">
        <v>2395</v>
      </c>
      <c r="B3325" s="201" t="s">
        <v>2700</v>
      </c>
      <c r="C3325" s="200" t="s">
        <v>26</v>
      </c>
      <c r="D3325" s="200" t="s">
        <v>2701</v>
      </c>
      <c r="E3325" s="427" t="s">
        <v>2123</v>
      </c>
      <c r="F3325" s="427"/>
      <c r="G3325" s="202" t="s">
        <v>32</v>
      </c>
      <c r="H3325" s="203">
        <v>8.3000000000000004E-2</v>
      </c>
      <c r="I3325" s="189">
        <f>(M3325*$M$13)</f>
        <v>25.309200000000004</v>
      </c>
      <c r="J3325" s="219">
        <f>TRUNC(I3325*H3325,2)</f>
        <v>2.1</v>
      </c>
      <c r="M3325">
        <v>27.51</v>
      </c>
    </row>
    <row r="3326" spans="1:13" ht="51.95" customHeight="1" x14ac:dyDescent="0.2">
      <c r="A3326" s="238" t="s">
        <v>2126</v>
      </c>
      <c r="B3326" s="191" t="s">
        <v>2729</v>
      </c>
      <c r="C3326" s="190" t="s">
        <v>26</v>
      </c>
      <c r="D3326" s="190" t="s">
        <v>2730</v>
      </c>
      <c r="E3326" s="426" t="s">
        <v>2119</v>
      </c>
      <c r="F3326" s="426"/>
      <c r="G3326" s="192" t="s">
        <v>169</v>
      </c>
      <c r="H3326" s="193">
        <v>1.0149999999999999</v>
      </c>
      <c r="I3326" s="189">
        <f>(M3326*$M$13)</f>
        <v>43.515999999999998</v>
      </c>
      <c r="J3326" s="219">
        <f>TRUNC(I3326*H3326,2)</f>
        <v>44.16</v>
      </c>
      <c r="M3326">
        <v>47.3</v>
      </c>
    </row>
    <row r="3327" spans="1:13" ht="26.1" customHeight="1" x14ac:dyDescent="0.2">
      <c r="A3327" s="238" t="s">
        <v>2126</v>
      </c>
      <c r="B3327" s="191" t="s">
        <v>2721</v>
      </c>
      <c r="C3327" s="190" t="s">
        <v>26</v>
      </c>
      <c r="D3327" s="190" t="s">
        <v>2722</v>
      </c>
      <c r="E3327" s="426" t="s">
        <v>2119</v>
      </c>
      <c r="F3327" s="426"/>
      <c r="G3327" s="192" t="s">
        <v>331</v>
      </c>
      <c r="H3327" s="193">
        <v>8.9999999999999993E-3</v>
      </c>
      <c r="I3327" s="189">
        <f>(M3327*$M$13)</f>
        <v>2.7600000000000002</v>
      </c>
      <c r="J3327" s="219">
        <f>TRUNC(I3327*H3327,2)</f>
        <v>0.02</v>
      </c>
      <c r="M3327">
        <v>3</v>
      </c>
    </row>
    <row r="3328" spans="1:13" x14ac:dyDescent="0.2">
      <c r="A3328" s="239"/>
      <c r="B3328" s="195"/>
      <c r="C3328" s="195"/>
      <c r="D3328" s="195"/>
      <c r="E3328" s="195" t="s">
        <v>3847</v>
      </c>
      <c r="F3328" s="196">
        <v>2.93</v>
      </c>
      <c r="G3328" s="195" t="s">
        <v>3848</v>
      </c>
      <c r="H3328" s="196">
        <v>0</v>
      </c>
      <c r="I3328" s="196">
        <v>2.93</v>
      </c>
      <c r="J3328" s="220"/>
      <c r="M3328">
        <v>2.93</v>
      </c>
    </row>
    <row r="3329" spans="1:13" ht="25.5" x14ac:dyDescent="0.2">
      <c r="A3329" s="239"/>
      <c r="B3329" s="195"/>
      <c r="C3329" s="195"/>
      <c r="D3329" s="195"/>
      <c r="E3329" s="195" t="s">
        <v>3849</v>
      </c>
      <c r="F3329" s="196">
        <v>0</v>
      </c>
      <c r="G3329" s="195"/>
      <c r="H3329" s="195" t="s">
        <v>3850</v>
      </c>
      <c r="I3329" s="196">
        <v>51.95</v>
      </c>
      <c r="J3329" s="220"/>
      <c r="M3329">
        <v>51.95</v>
      </c>
    </row>
    <row r="3330" spans="1:13" ht="30" customHeight="1" x14ac:dyDescent="0.2">
      <c r="A3330" s="240"/>
      <c r="B3330" s="197"/>
      <c r="C3330" s="197"/>
      <c r="D3330" s="197"/>
      <c r="E3330" s="197"/>
      <c r="F3330" s="197"/>
      <c r="G3330" s="197" t="s">
        <v>3851</v>
      </c>
      <c r="H3330" s="198">
        <v>730</v>
      </c>
      <c r="I3330" s="199">
        <v>37923.5</v>
      </c>
      <c r="J3330" s="220"/>
      <c r="M3330">
        <v>37923.5</v>
      </c>
    </row>
    <row r="3331" spans="1:13" ht="0.95" customHeight="1" x14ac:dyDescent="0.2">
      <c r="A3331" s="237"/>
      <c r="B3331" s="185"/>
      <c r="C3331" s="185"/>
      <c r="D3331" s="185"/>
      <c r="E3331" s="185"/>
      <c r="F3331" s="185"/>
      <c r="G3331" s="185"/>
      <c r="H3331" s="185"/>
      <c r="I3331" s="185"/>
      <c r="J3331" s="220"/>
    </row>
    <row r="3332" spans="1:13" ht="18" customHeight="1" x14ac:dyDescent="0.2">
      <c r="A3332" s="236" t="s">
        <v>3946</v>
      </c>
      <c r="B3332" s="183" t="s">
        <v>2</v>
      </c>
      <c r="C3332" s="182" t="s">
        <v>3</v>
      </c>
      <c r="D3332" s="182" t="s">
        <v>4</v>
      </c>
      <c r="E3332" s="419" t="s">
        <v>2100</v>
      </c>
      <c r="F3332" s="419"/>
      <c r="G3332" s="184" t="s">
        <v>5</v>
      </c>
      <c r="H3332" s="183" t="s">
        <v>6</v>
      </c>
      <c r="I3332" s="183" t="s">
        <v>7</v>
      </c>
      <c r="J3332" s="218" t="s">
        <v>8</v>
      </c>
      <c r="K3332" s="229">
        <f>J3334+J3335</f>
        <v>2.2200000000000002</v>
      </c>
      <c r="L3332" s="229">
        <f>J3333-K3332</f>
        <v>6.3999999999999986</v>
      </c>
      <c r="M3332" t="s">
        <v>7</v>
      </c>
    </row>
    <row r="3333" spans="1:13" ht="39" customHeight="1" x14ac:dyDescent="0.2">
      <c r="A3333" s="237" t="s">
        <v>2125</v>
      </c>
      <c r="B3333" s="186" t="s">
        <v>822</v>
      </c>
      <c r="C3333" s="185" t="s">
        <v>26</v>
      </c>
      <c r="D3333" s="185" t="s">
        <v>823</v>
      </c>
      <c r="E3333" s="425" t="s">
        <v>2104</v>
      </c>
      <c r="F3333" s="425"/>
      <c r="G3333" s="187" t="s">
        <v>169</v>
      </c>
      <c r="H3333" s="188">
        <v>1</v>
      </c>
      <c r="I3333" s="189">
        <f>(M3333*$M$13)</f>
        <v>8.6296000000000017</v>
      </c>
      <c r="J3333" s="231">
        <f>TRUNC(I3333*H3333,2)</f>
        <v>8.6199999999999992</v>
      </c>
      <c r="M3333">
        <v>9.3800000000000008</v>
      </c>
    </row>
    <row r="3334" spans="1:13" ht="26.1" customHeight="1" x14ac:dyDescent="0.2">
      <c r="A3334" s="241" t="s">
        <v>2395</v>
      </c>
      <c r="B3334" s="201" t="s">
        <v>2709</v>
      </c>
      <c r="C3334" s="200" t="s">
        <v>26</v>
      </c>
      <c r="D3334" s="200" t="s">
        <v>2710</v>
      </c>
      <c r="E3334" s="427" t="s">
        <v>2123</v>
      </c>
      <c r="F3334" s="427"/>
      <c r="G3334" s="202" t="s">
        <v>32</v>
      </c>
      <c r="H3334" s="203">
        <v>5.0999999999999997E-2</v>
      </c>
      <c r="I3334" s="189">
        <f>(M3334*$M$13)</f>
        <v>18.390799999999999</v>
      </c>
      <c r="J3334" s="219">
        <f>TRUNC(I3334*H3334,2)</f>
        <v>0.93</v>
      </c>
      <c r="M3334">
        <v>19.989999999999998</v>
      </c>
    </row>
    <row r="3335" spans="1:13" ht="24" customHeight="1" x14ac:dyDescent="0.2">
      <c r="A3335" s="241" t="s">
        <v>2395</v>
      </c>
      <c r="B3335" s="201" t="s">
        <v>2700</v>
      </c>
      <c r="C3335" s="200" t="s">
        <v>26</v>
      </c>
      <c r="D3335" s="200" t="s">
        <v>2701</v>
      </c>
      <c r="E3335" s="427" t="s">
        <v>2123</v>
      </c>
      <c r="F3335" s="427"/>
      <c r="G3335" s="202" t="s">
        <v>32</v>
      </c>
      <c r="H3335" s="203">
        <v>5.0999999999999997E-2</v>
      </c>
      <c r="I3335" s="189">
        <f>(M3335*$M$13)</f>
        <v>25.309200000000004</v>
      </c>
      <c r="J3335" s="219">
        <f>TRUNC(I3335*H3335,2)</f>
        <v>1.29</v>
      </c>
      <c r="M3335">
        <v>27.51</v>
      </c>
    </row>
    <row r="3336" spans="1:13" ht="51.95" customHeight="1" x14ac:dyDescent="0.2">
      <c r="A3336" s="238" t="s">
        <v>2126</v>
      </c>
      <c r="B3336" s="191" t="s">
        <v>2731</v>
      </c>
      <c r="C3336" s="190" t="s">
        <v>26</v>
      </c>
      <c r="D3336" s="190" t="s">
        <v>2732</v>
      </c>
      <c r="E3336" s="426" t="s">
        <v>2119</v>
      </c>
      <c r="F3336" s="426"/>
      <c r="G3336" s="192" t="s">
        <v>169</v>
      </c>
      <c r="H3336" s="193">
        <v>1.2434000000000001</v>
      </c>
      <c r="I3336" s="189">
        <f>(M3336*$M$13)</f>
        <v>5.1428000000000003</v>
      </c>
      <c r="J3336" s="219">
        <f>TRUNC(I3336*H3336,2)</f>
        <v>6.39</v>
      </c>
      <c r="M3336">
        <v>5.59</v>
      </c>
    </row>
    <row r="3337" spans="1:13" ht="26.1" customHeight="1" x14ac:dyDescent="0.2">
      <c r="A3337" s="238" t="s">
        <v>2126</v>
      </c>
      <c r="B3337" s="191" t="s">
        <v>2721</v>
      </c>
      <c r="C3337" s="190" t="s">
        <v>26</v>
      </c>
      <c r="D3337" s="190" t="s">
        <v>2722</v>
      </c>
      <c r="E3337" s="426" t="s">
        <v>2119</v>
      </c>
      <c r="F3337" s="426"/>
      <c r="G3337" s="192" t="s">
        <v>331</v>
      </c>
      <c r="H3337" s="193">
        <v>9.4000000000000004E-3</v>
      </c>
      <c r="I3337" s="189">
        <f>(M3337*$M$13)</f>
        <v>2.7600000000000002</v>
      </c>
      <c r="J3337" s="219">
        <f>TRUNC(I3337*H3337,2)</f>
        <v>0.02</v>
      </c>
      <c r="M3337">
        <v>3</v>
      </c>
    </row>
    <row r="3338" spans="1:13" x14ac:dyDescent="0.2">
      <c r="A3338" s="239"/>
      <c r="B3338" s="195"/>
      <c r="C3338" s="195"/>
      <c r="D3338" s="195"/>
      <c r="E3338" s="195" t="s">
        <v>3847</v>
      </c>
      <c r="F3338" s="196">
        <v>1.8</v>
      </c>
      <c r="G3338" s="195" t="s">
        <v>3848</v>
      </c>
      <c r="H3338" s="196">
        <v>0</v>
      </c>
      <c r="I3338" s="196">
        <v>1.8</v>
      </c>
      <c r="J3338" s="220"/>
      <c r="M3338">
        <v>1.8</v>
      </c>
    </row>
    <row r="3339" spans="1:13" ht="25.5" x14ac:dyDescent="0.2">
      <c r="A3339" s="239"/>
      <c r="B3339" s="195"/>
      <c r="C3339" s="195"/>
      <c r="D3339" s="195"/>
      <c r="E3339" s="195" t="s">
        <v>3849</v>
      </c>
      <c r="F3339" s="196">
        <v>0</v>
      </c>
      <c r="G3339" s="195"/>
      <c r="H3339" s="195" t="s">
        <v>3850</v>
      </c>
      <c r="I3339" s="196">
        <v>9.3800000000000008</v>
      </c>
      <c r="J3339" s="220"/>
      <c r="M3339">
        <v>9.3800000000000008</v>
      </c>
    </row>
    <row r="3340" spans="1:13" ht="30" customHeight="1" x14ac:dyDescent="0.2">
      <c r="A3340" s="240"/>
      <c r="B3340" s="197"/>
      <c r="C3340" s="197"/>
      <c r="D3340" s="197"/>
      <c r="E3340" s="197"/>
      <c r="F3340" s="197"/>
      <c r="G3340" s="197" t="s">
        <v>3851</v>
      </c>
      <c r="H3340" s="198">
        <v>1010</v>
      </c>
      <c r="I3340" s="199">
        <v>9473.7999999999993</v>
      </c>
      <c r="J3340" s="220"/>
      <c r="M3340">
        <v>9473.7999999999993</v>
      </c>
    </row>
    <row r="3341" spans="1:13" ht="0.95" customHeight="1" x14ac:dyDescent="0.2">
      <c r="A3341" s="237"/>
      <c r="B3341" s="185"/>
      <c r="C3341" s="185"/>
      <c r="D3341" s="185"/>
      <c r="E3341" s="185"/>
      <c r="F3341" s="185"/>
      <c r="G3341" s="185"/>
      <c r="H3341" s="185"/>
      <c r="I3341" s="185"/>
      <c r="J3341" s="220"/>
    </row>
    <row r="3342" spans="1:13" ht="18" customHeight="1" x14ac:dyDescent="0.2">
      <c r="A3342" s="236" t="s">
        <v>3947</v>
      </c>
      <c r="B3342" s="183" t="s">
        <v>2</v>
      </c>
      <c r="C3342" s="182" t="s">
        <v>3</v>
      </c>
      <c r="D3342" s="182" t="s">
        <v>4</v>
      </c>
      <c r="E3342" s="419" t="s">
        <v>2100</v>
      </c>
      <c r="F3342" s="419"/>
      <c r="G3342" s="184" t="s">
        <v>5</v>
      </c>
      <c r="H3342" s="183" t="s">
        <v>6</v>
      </c>
      <c r="I3342" s="183" t="s">
        <v>7</v>
      </c>
      <c r="J3342" s="218" t="s">
        <v>8</v>
      </c>
      <c r="K3342" s="229">
        <f>J3347+J3348</f>
        <v>2.4900000000000002</v>
      </c>
      <c r="L3342" s="229">
        <f>J3343-K3342</f>
        <v>306.89999999999998</v>
      </c>
      <c r="M3342" t="s">
        <v>7</v>
      </c>
    </row>
    <row r="3343" spans="1:13" ht="39" customHeight="1" x14ac:dyDescent="0.2">
      <c r="A3343" s="237" t="s">
        <v>2125</v>
      </c>
      <c r="B3343" s="186" t="s">
        <v>3948</v>
      </c>
      <c r="C3343" s="185" t="s">
        <v>26</v>
      </c>
      <c r="D3343" s="185" t="s">
        <v>3949</v>
      </c>
      <c r="E3343" s="425" t="s">
        <v>2104</v>
      </c>
      <c r="F3343" s="425"/>
      <c r="G3343" s="187" t="s">
        <v>331</v>
      </c>
      <c r="H3343" s="188">
        <v>1</v>
      </c>
      <c r="I3343" s="189">
        <f t="shared" ref="I3343:I3350" si="128">(M3343*$M$13)</f>
        <v>309.39600000000002</v>
      </c>
      <c r="J3343" s="231">
        <f t="shared" ref="J3343:J3350" si="129">TRUNC(I3343*H3343,2)</f>
        <v>309.39</v>
      </c>
      <c r="M3343">
        <v>336.3</v>
      </c>
    </row>
    <row r="3344" spans="1:13" ht="39" customHeight="1" x14ac:dyDescent="0.2">
      <c r="A3344" s="241" t="s">
        <v>2395</v>
      </c>
      <c r="B3344" s="201" t="s">
        <v>4924</v>
      </c>
      <c r="C3344" s="200" t="s">
        <v>26</v>
      </c>
      <c r="D3344" s="200" t="s">
        <v>4925</v>
      </c>
      <c r="E3344" s="427" t="s">
        <v>3775</v>
      </c>
      <c r="F3344" s="427"/>
      <c r="G3344" s="202" t="s">
        <v>50</v>
      </c>
      <c r="H3344" s="203">
        <v>8.1000000000000003E-2</v>
      </c>
      <c r="I3344" s="189">
        <f t="shared" si="128"/>
        <v>245.01439999999999</v>
      </c>
      <c r="J3344" s="219">
        <f t="shared" si="129"/>
        <v>19.84</v>
      </c>
      <c r="M3344">
        <v>266.32</v>
      </c>
    </row>
    <row r="3345" spans="1:13" ht="65.099999999999994" customHeight="1" x14ac:dyDescent="0.2">
      <c r="A3345" s="241" t="s">
        <v>2395</v>
      </c>
      <c r="B3345" s="201" t="s">
        <v>2497</v>
      </c>
      <c r="C3345" s="200" t="s">
        <v>26</v>
      </c>
      <c r="D3345" s="200" t="s">
        <v>2498</v>
      </c>
      <c r="E3345" s="427" t="s">
        <v>2398</v>
      </c>
      <c r="F3345" s="427"/>
      <c r="G3345" s="202" t="s">
        <v>2399</v>
      </c>
      <c r="H3345" s="203">
        <v>3.2800000000000003E-2</v>
      </c>
      <c r="I3345" s="189">
        <f t="shared" si="128"/>
        <v>129.4992</v>
      </c>
      <c r="J3345" s="219">
        <f t="shared" si="129"/>
        <v>4.24</v>
      </c>
      <c r="M3345">
        <v>140.76</v>
      </c>
    </row>
    <row r="3346" spans="1:13" ht="65.099999999999994" customHeight="1" x14ac:dyDescent="0.2">
      <c r="A3346" s="241" t="s">
        <v>2395</v>
      </c>
      <c r="B3346" s="201" t="s">
        <v>2499</v>
      </c>
      <c r="C3346" s="200" t="s">
        <v>26</v>
      </c>
      <c r="D3346" s="200" t="s">
        <v>2500</v>
      </c>
      <c r="E3346" s="427" t="s">
        <v>2398</v>
      </c>
      <c r="F3346" s="427"/>
      <c r="G3346" s="202" t="s">
        <v>2402</v>
      </c>
      <c r="H3346" s="203">
        <v>6.6900000000000001E-2</v>
      </c>
      <c r="I3346" s="189">
        <f t="shared" si="128"/>
        <v>51.924799999999998</v>
      </c>
      <c r="J3346" s="219">
        <f t="shared" si="129"/>
        <v>3.47</v>
      </c>
      <c r="M3346">
        <v>56.44</v>
      </c>
    </row>
    <row r="3347" spans="1:13" ht="24" customHeight="1" x14ac:dyDescent="0.2">
      <c r="A3347" s="241" t="s">
        <v>2395</v>
      </c>
      <c r="B3347" s="201" t="s">
        <v>2452</v>
      </c>
      <c r="C3347" s="200" t="s">
        <v>26</v>
      </c>
      <c r="D3347" s="200" t="s">
        <v>2453</v>
      </c>
      <c r="E3347" s="427" t="s">
        <v>2123</v>
      </c>
      <c r="F3347" s="427"/>
      <c r="G3347" s="202" t="s">
        <v>32</v>
      </c>
      <c r="H3347" s="203">
        <v>6.4699999999999994E-2</v>
      </c>
      <c r="I3347" s="189">
        <f t="shared" si="128"/>
        <v>25.005600000000001</v>
      </c>
      <c r="J3347" s="219">
        <f t="shared" si="129"/>
        <v>1.61</v>
      </c>
      <c r="M3347">
        <v>27.18</v>
      </c>
    </row>
    <row r="3348" spans="1:13" ht="24" customHeight="1" x14ac:dyDescent="0.2">
      <c r="A3348" s="241" t="s">
        <v>2395</v>
      </c>
      <c r="B3348" s="201" t="s">
        <v>2446</v>
      </c>
      <c r="C3348" s="200" t="s">
        <v>26</v>
      </c>
      <c r="D3348" s="200" t="s">
        <v>2447</v>
      </c>
      <c r="E3348" s="427" t="s">
        <v>2123</v>
      </c>
      <c r="F3348" s="427"/>
      <c r="G3348" s="202" t="s">
        <v>32</v>
      </c>
      <c r="H3348" s="203">
        <v>5.0799999999999998E-2</v>
      </c>
      <c r="I3348" s="189">
        <f t="shared" si="128"/>
        <v>17.461600000000001</v>
      </c>
      <c r="J3348" s="219">
        <f t="shared" si="129"/>
        <v>0.88</v>
      </c>
      <c r="M3348">
        <v>18.98</v>
      </c>
    </row>
    <row r="3349" spans="1:13" ht="39" customHeight="1" x14ac:dyDescent="0.2">
      <c r="A3349" s="241" t="s">
        <v>2395</v>
      </c>
      <c r="B3349" s="201" t="s">
        <v>4926</v>
      </c>
      <c r="C3349" s="200" t="s">
        <v>26</v>
      </c>
      <c r="D3349" s="200" t="s">
        <v>4927</v>
      </c>
      <c r="E3349" s="427" t="s">
        <v>2117</v>
      </c>
      <c r="F3349" s="427"/>
      <c r="G3349" s="202" t="s">
        <v>50</v>
      </c>
      <c r="H3349" s="203">
        <v>3.2399999999999998E-2</v>
      </c>
      <c r="I3349" s="189">
        <f t="shared" si="128"/>
        <v>2143.0296000000003</v>
      </c>
      <c r="J3349" s="219">
        <f t="shared" si="129"/>
        <v>69.430000000000007</v>
      </c>
      <c r="M3349">
        <v>2329.38</v>
      </c>
    </row>
    <row r="3350" spans="1:13" ht="26.1" customHeight="1" x14ac:dyDescent="0.2">
      <c r="A3350" s="238" t="s">
        <v>2126</v>
      </c>
      <c r="B3350" s="191" t="s">
        <v>4928</v>
      </c>
      <c r="C3350" s="190" t="s">
        <v>26</v>
      </c>
      <c r="D3350" s="190" t="s">
        <v>4929</v>
      </c>
      <c r="E3350" s="426" t="s">
        <v>2119</v>
      </c>
      <c r="F3350" s="426"/>
      <c r="G3350" s="192" t="s">
        <v>331</v>
      </c>
      <c r="H3350" s="193">
        <v>1</v>
      </c>
      <c r="I3350" s="189">
        <f t="shared" si="128"/>
        <v>209.91640000000001</v>
      </c>
      <c r="J3350" s="219">
        <f t="shared" si="129"/>
        <v>209.91</v>
      </c>
      <c r="M3350">
        <v>228.17</v>
      </c>
    </row>
    <row r="3351" spans="1:13" x14ac:dyDescent="0.2">
      <c r="A3351" s="239"/>
      <c r="B3351" s="195"/>
      <c r="C3351" s="195"/>
      <c r="D3351" s="195"/>
      <c r="E3351" s="195" t="s">
        <v>3847</v>
      </c>
      <c r="F3351" s="196">
        <v>46.99</v>
      </c>
      <c r="G3351" s="195" t="s">
        <v>3848</v>
      </c>
      <c r="H3351" s="196">
        <v>0</v>
      </c>
      <c r="I3351" s="196">
        <v>46.99</v>
      </c>
      <c r="J3351" s="220"/>
      <c r="M3351">
        <v>46.99</v>
      </c>
    </row>
    <row r="3352" spans="1:13" ht="25.5" x14ac:dyDescent="0.2">
      <c r="A3352" s="239"/>
      <c r="B3352" s="195"/>
      <c r="C3352" s="195"/>
      <c r="D3352" s="195"/>
      <c r="E3352" s="195" t="s">
        <v>3849</v>
      </c>
      <c r="F3352" s="196">
        <v>0</v>
      </c>
      <c r="G3352" s="195"/>
      <c r="H3352" s="195" t="s">
        <v>3850</v>
      </c>
      <c r="I3352" s="196">
        <v>336.3</v>
      </c>
      <c r="J3352" s="220"/>
      <c r="M3352">
        <v>336.3</v>
      </c>
    </row>
    <row r="3353" spans="1:13" ht="30" customHeight="1" x14ac:dyDescent="0.2">
      <c r="A3353" s="240"/>
      <c r="B3353" s="197"/>
      <c r="C3353" s="197"/>
      <c r="D3353" s="197"/>
      <c r="E3353" s="197"/>
      <c r="F3353" s="197"/>
      <c r="G3353" s="197" t="s">
        <v>3851</v>
      </c>
      <c r="H3353" s="198">
        <v>11</v>
      </c>
      <c r="I3353" s="199">
        <v>3699.3</v>
      </c>
      <c r="J3353" s="220"/>
      <c r="M3353">
        <v>3699.3</v>
      </c>
    </row>
    <row r="3354" spans="1:13" ht="0.95" customHeight="1" x14ac:dyDescent="0.2">
      <c r="A3354" s="237"/>
      <c r="B3354" s="185"/>
      <c r="C3354" s="185"/>
      <c r="D3354" s="185"/>
      <c r="E3354" s="185"/>
      <c r="F3354" s="185"/>
      <c r="G3354" s="185"/>
      <c r="H3354" s="185"/>
      <c r="I3354" s="185"/>
      <c r="J3354" s="220"/>
    </row>
    <row r="3355" spans="1:13" ht="18" customHeight="1" x14ac:dyDescent="0.2">
      <c r="A3355" s="236" t="s">
        <v>3950</v>
      </c>
      <c r="B3355" s="183" t="s">
        <v>2</v>
      </c>
      <c r="C3355" s="182" t="s">
        <v>3</v>
      </c>
      <c r="D3355" s="182" t="s">
        <v>4</v>
      </c>
      <c r="E3355" s="419" t="s">
        <v>2100</v>
      </c>
      <c r="F3355" s="419"/>
      <c r="G3355" s="184" t="s">
        <v>5</v>
      </c>
      <c r="H3355" s="183" t="s">
        <v>6</v>
      </c>
      <c r="I3355" s="183" t="s">
        <v>7</v>
      </c>
      <c r="J3355" s="218" t="s">
        <v>8</v>
      </c>
      <c r="K3355" s="229">
        <f>J3360+J3361</f>
        <v>3.59</v>
      </c>
      <c r="L3355" s="229">
        <f>J3356-K3355</f>
        <v>598.41</v>
      </c>
      <c r="M3355" t="s">
        <v>7</v>
      </c>
    </row>
    <row r="3356" spans="1:13" ht="39" customHeight="1" x14ac:dyDescent="0.2">
      <c r="A3356" s="237" t="s">
        <v>2125</v>
      </c>
      <c r="B3356" s="186" t="s">
        <v>3951</v>
      </c>
      <c r="C3356" s="185" t="s">
        <v>26</v>
      </c>
      <c r="D3356" s="185" t="s">
        <v>3952</v>
      </c>
      <c r="E3356" s="425" t="s">
        <v>2104</v>
      </c>
      <c r="F3356" s="425"/>
      <c r="G3356" s="187" t="s">
        <v>331</v>
      </c>
      <c r="H3356" s="188">
        <v>1</v>
      </c>
      <c r="I3356" s="189">
        <f t="shared" ref="I3356:I3363" si="130">(M3356*$M$13)</f>
        <v>602.00200000000007</v>
      </c>
      <c r="J3356" s="231">
        <f t="shared" ref="J3356:J3363" si="131">TRUNC(I3356*H3356,2)</f>
        <v>602</v>
      </c>
      <c r="M3356">
        <v>654.35</v>
      </c>
    </row>
    <row r="3357" spans="1:13" ht="39" customHeight="1" x14ac:dyDescent="0.2">
      <c r="A3357" s="241" t="s">
        <v>2395</v>
      </c>
      <c r="B3357" s="201" t="s">
        <v>4924</v>
      </c>
      <c r="C3357" s="200" t="s">
        <v>26</v>
      </c>
      <c r="D3357" s="200" t="s">
        <v>4925</v>
      </c>
      <c r="E3357" s="427" t="s">
        <v>3775</v>
      </c>
      <c r="F3357" s="427"/>
      <c r="G3357" s="202" t="s">
        <v>50</v>
      </c>
      <c r="H3357" s="203">
        <v>0.121</v>
      </c>
      <c r="I3357" s="189">
        <f t="shared" si="130"/>
        <v>245.01439999999999</v>
      </c>
      <c r="J3357" s="219">
        <f t="shared" si="131"/>
        <v>29.64</v>
      </c>
      <c r="M3357">
        <v>266.32</v>
      </c>
    </row>
    <row r="3358" spans="1:13" ht="65.099999999999994" customHeight="1" x14ac:dyDescent="0.2">
      <c r="A3358" s="241" t="s">
        <v>2395</v>
      </c>
      <c r="B3358" s="201" t="s">
        <v>2497</v>
      </c>
      <c r="C3358" s="200" t="s">
        <v>26</v>
      </c>
      <c r="D3358" s="200" t="s">
        <v>2498</v>
      </c>
      <c r="E3358" s="427" t="s">
        <v>2398</v>
      </c>
      <c r="F3358" s="427"/>
      <c r="G3358" s="202" t="s">
        <v>2399</v>
      </c>
      <c r="H3358" s="203">
        <v>4.7100000000000003E-2</v>
      </c>
      <c r="I3358" s="189">
        <f t="shared" si="130"/>
        <v>129.4992</v>
      </c>
      <c r="J3358" s="219">
        <f t="shared" si="131"/>
        <v>6.09</v>
      </c>
      <c r="M3358">
        <v>140.76</v>
      </c>
    </row>
    <row r="3359" spans="1:13" ht="65.099999999999994" customHeight="1" x14ac:dyDescent="0.2">
      <c r="A3359" s="241" t="s">
        <v>2395</v>
      </c>
      <c r="B3359" s="201" t="s">
        <v>2499</v>
      </c>
      <c r="C3359" s="200" t="s">
        <v>26</v>
      </c>
      <c r="D3359" s="200" t="s">
        <v>2500</v>
      </c>
      <c r="E3359" s="427" t="s">
        <v>2398</v>
      </c>
      <c r="F3359" s="427"/>
      <c r="G3359" s="202" t="s">
        <v>2402</v>
      </c>
      <c r="H3359" s="203">
        <v>9.6000000000000002E-2</v>
      </c>
      <c r="I3359" s="189">
        <f t="shared" si="130"/>
        <v>51.924799999999998</v>
      </c>
      <c r="J3359" s="219">
        <f t="shared" si="131"/>
        <v>4.9800000000000004</v>
      </c>
      <c r="M3359">
        <v>56.44</v>
      </c>
    </row>
    <row r="3360" spans="1:13" ht="24" customHeight="1" x14ac:dyDescent="0.2">
      <c r="A3360" s="241" t="s">
        <v>2395</v>
      </c>
      <c r="B3360" s="201" t="s">
        <v>2452</v>
      </c>
      <c r="C3360" s="200" t="s">
        <v>26</v>
      </c>
      <c r="D3360" s="200" t="s">
        <v>2453</v>
      </c>
      <c r="E3360" s="427" t="s">
        <v>2123</v>
      </c>
      <c r="F3360" s="427"/>
      <c r="G3360" s="202" t="s">
        <v>32</v>
      </c>
      <c r="H3360" s="203">
        <v>9.2799999999999994E-2</v>
      </c>
      <c r="I3360" s="189">
        <f t="shared" si="130"/>
        <v>25.005600000000001</v>
      </c>
      <c r="J3360" s="219">
        <f t="shared" si="131"/>
        <v>2.3199999999999998</v>
      </c>
      <c r="M3360">
        <v>27.18</v>
      </c>
    </row>
    <row r="3361" spans="1:13" ht="24" customHeight="1" x14ac:dyDescent="0.2">
      <c r="A3361" s="241" t="s">
        <v>2395</v>
      </c>
      <c r="B3361" s="201" t="s">
        <v>2446</v>
      </c>
      <c r="C3361" s="200" t="s">
        <v>26</v>
      </c>
      <c r="D3361" s="200" t="s">
        <v>2447</v>
      </c>
      <c r="E3361" s="427" t="s">
        <v>2123</v>
      </c>
      <c r="F3361" s="427"/>
      <c r="G3361" s="202" t="s">
        <v>32</v>
      </c>
      <c r="H3361" s="203">
        <v>7.2900000000000006E-2</v>
      </c>
      <c r="I3361" s="189">
        <f t="shared" si="130"/>
        <v>17.461600000000001</v>
      </c>
      <c r="J3361" s="219">
        <f t="shared" si="131"/>
        <v>1.27</v>
      </c>
      <c r="M3361">
        <v>18.98</v>
      </c>
    </row>
    <row r="3362" spans="1:13" ht="39" customHeight="1" x14ac:dyDescent="0.2">
      <c r="A3362" s="241" t="s">
        <v>2395</v>
      </c>
      <c r="B3362" s="201" t="s">
        <v>4926</v>
      </c>
      <c r="C3362" s="200" t="s">
        <v>26</v>
      </c>
      <c r="D3362" s="200" t="s">
        <v>4927</v>
      </c>
      <c r="E3362" s="427" t="s">
        <v>2117</v>
      </c>
      <c r="F3362" s="427"/>
      <c r="G3362" s="202" t="s">
        <v>50</v>
      </c>
      <c r="H3362" s="203">
        <v>5.67E-2</v>
      </c>
      <c r="I3362" s="189">
        <f t="shared" si="130"/>
        <v>2143.0296000000003</v>
      </c>
      <c r="J3362" s="219">
        <f t="shared" si="131"/>
        <v>121.5</v>
      </c>
      <c r="M3362">
        <v>2329.38</v>
      </c>
    </row>
    <row r="3363" spans="1:13" ht="26.1" customHeight="1" x14ac:dyDescent="0.2">
      <c r="A3363" s="238" t="s">
        <v>2126</v>
      </c>
      <c r="B3363" s="191" t="s">
        <v>4930</v>
      </c>
      <c r="C3363" s="190" t="s">
        <v>26</v>
      </c>
      <c r="D3363" s="190" t="s">
        <v>4931</v>
      </c>
      <c r="E3363" s="426" t="s">
        <v>2119</v>
      </c>
      <c r="F3363" s="426"/>
      <c r="G3363" s="192" t="s">
        <v>331</v>
      </c>
      <c r="H3363" s="193">
        <v>1</v>
      </c>
      <c r="I3363" s="189">
        <f t="shared" si="130"/>
        <v>436.19960000000003</v>
      </c>
      <c r="J3363" s="219">
        <f t="shared" si="131"/>
        <v>436.19</v>
      </c>
      <c r="M3363">
        <v>474.13</v>
      </c>
    </row>
    <row r="3364" spans="1:13" x14ac:dyDescent="0.2">
      <c r="A3364" s="239"/>
      <c r="B3364" s="195"/>
      <c r="C3364" s="195"/>
      <c r="D3364" s="195"/>
      <c r="E3364" s="195" t="s">
        <v>3847</v>
      </c>
      <c r="F3364" s="196">
        <v>78.8</v>
      </c>
      <c r="G3364" s="195" t="s">
        <v>3848</v>
      </c>
      <c r="H3364" s="196">
        <v>0</v>
      </c>
      <c r="I3364" s="196">
        <v>78.8</v>
      </c>
      <c r="J3364" s="220"/>
      <c r="M3364">
        <v>78.8</v>
      </c>
    </row>
    <row r="3365" spans="1:13" ht="25.5" x14ac:dyDescent="0.2">
      <c r="A3365" s="239"/>
      <c r="B3365" s="195"/>
      <c r="C3365" s="195"/>
      <c r="D3365" s="195"/>
      <c r="E3365" s="195" t="s">
        <v>3849</v>
      </c>
      <c r="F3365" s="196">
        <v>0</v>
      </c>
      <c r="G3365" s="195"/>
      <c r="H3365" s="195" t="s">
        <v>3850</v>
      </c>
      <c r="I3365" s="196">
        <v>654.35</v>
      </c>
      <c r="J3365" s="220"/>
      <c r="M3365">
        <v>654.35</v>
      </c>
    </row>
    <row r="3366" spans="1:13" ht="30" customHeight="1" x14ac:dyDescent="0.2">
      <c r="A3366" s="240"/>
      <c r="B3366" s="197"/>
      <c r="C3366" s="197"/>
      <c r="D3366" s="197"/>
      <c r="E3366" s="197"/>
      <c r="F3366" s="197"/>
      <c r="G3366" s="197" t="s">
        <v>3851</v>
      </c>
      <c r="H3366" s="198">
        <v>1</v>
      </c>
      <c r="I3366" s="199">
        <v>654.35</v>
      </c>
      <c r="J3366" s="220"/>
      <c r="M3366">
        <v>654.35</v>
      </c>
    </row>
    <row r="3367" spans="1:13" ht="0.95" customHeight="1" x14ac:dyDescent="0.2">
      <c r="A3367" s="237"/>
      <c r="B3367" s="185"/>
      <c r="C3367" s="185"/>
      <c r="D3367" s="185"/>
      <c r="E3367" s="185"/>
      <c r="F3367" s="185"/>
      <c r="G3367" s="185"/>
      <c r="H3367" s="185"/>
      <c r="I3367" s="185"/>
      <c r="J3367" s="220"/>
    </row>
    <row r="3368" spans="1:13" ht="18" customHeight="1" x14ac:dyDescent="0.2">
      <c r="A3368" s="236" t="s">
        <v>3953</v>
      </c>
      <c r="B3368" s="183" t="s">
        <v>2</v>
      </c>
      <c r="C3368" s="182" t="s">
        <v>3</v>
      </c>
      <c r="D3368" s="182" t="s">
        <v>4</v>
      </c>
      <c r="E3368" s="419" t="s">
        <v>2100</v>
      </c>
      <c r="F3368" s="419"/>
      <c r="G3368" s="184" t="s">
        <v>5</v>
      </c>
      <c r="H3368" s="183" t="s">
        <v>6</v>
      </c>
      <c r="I3368" s="183" t="s">
        <v>7</v>
      </c>
      <c r="J3368" s="218" t="s">
        <v>8</v>
      </c>
      <c r="K3368" s="229">
        <f>J3370+J3371</f>
        <v>2.88</v>
      </c>
      <c r="L3368" s="229">
        <f>J3369-K3368</f>
        <v>8.82</v>
      </c>
      <c r="M3368" t="s">
        <v>7</v>
      </c>
    </row>
    <row r="3369" spans="1:13" ht="26.1" customHeight="1" x14ac:dyDescent="0.2">
      <c r="A3369" s="237" t="s">
        <v>2125</v>
      </c>
      <c r="B3369" s="186" t="s">
        <v>861</v>
      </c>
      <c r="C3369" s="185" t="s">
        <v>26</v>
      </c>
      <c r="D3369" s="185" t="s">
        <v>862</v>
      </c>
      <c r="E3369" s="425" t="s">
        <v>2104</v>
      </c>
      <c r="F3369" s="425"/>
      <c r="G3369" s="187" t="s">
        <v>331</v>
      </c>
      <c r="H3369" s="188">
        <v>1</v>
      </c>
      <c r="I3369" s="189">
        <f>(M3369*$M$13)</f>
        <v>11.702400000000001</v>
      </c>
      <c r="J3369" s="231">
        <f>TRUNC(I3369*H3369,2)</f>
        <v>11.7</v>
      </c>
      <c r="M3369">
        <v>12.72</v>
      </c>
    </row>
    <row r="3370" spans="1:13" ht="26.1" customHeight="1" x14ac:dyDescent="0.2">
      <c r="A3370" s="241" t="s">
        <v>2395</v>
      </c>
      <c r="B3370" s="201" t="s">
        <v>2709</v>
      </c>
      <c r="C3370" s="200" t="s">
        <v>26</v>
      </c>
      <c r="D3370" s="200" t="s">
        <v>2710</v>
      </c>
      <c r="E3370" s="427" t="s">
        <v>2123</v>
      </c>
      <c r="F3370" s="427"/>
      <c r="G3370" s="202" t="s">
        <v>32</v>
      </c>
      <c r="H3370" s="203">
        <v>6.6299999999999998E-2</v>
      </c>
      <c r="I3370" s="189">
        <f>(M3370*$M$13)</f>
        <v>18.390799999999999</v>
      </c>
      <c r="J3370" s="219">
        <f>TRUNC(I3370*H3370,2)</f>
        <v>1.21</v>
      </c>
      <c r="M3370">
        <v>19.989999999999998</v>
      </c>
    </row>
    <row r="3371" spans="1:13" ht="24" customHeight="1" x14ac:dyDescent="0.2">
      <c r="A3371" s="241" t="s">
        <v>2395</v>
      </c>
      <c r="B3371" s="201" t="s">
        <v>2700</v>
      </c>
      <c r="C3371" s="200" t="s">
        <v>26</v>
      </c>
      <c r="D3371" s="200" t="s">
        <v>2701</v>
      </c>
      <c r="E3371" s="427" t="s">
        <v>2123</v>
      </c>
      <c r="F3371" s="427"/>
      <c r="G3371" s="202" t="s">
        <v>32</v>
      </c>
      <c r="H3371" s="203">
        <v>6.6299999999999998E-2</v>
      </c>
      <c r="I3371" s="189">
        <f>(M3371*$M$13)</f>
        <v>25.309200000000004</v>
      </c>
      <c r="J3371" s="219">
        <f>TRUNC(I3371*H3371,2)</f>
        <v>1.67</v>
      </c>
      <c r="M3371">
        <v>27.51</v>
      </c>
    </row>
    <row r="3372" spans="1:13" ht="39" customHeight="1" x14ac:dyDescent="0.2">
      <c r="A3372" s="238" t="s">
        <v>2126</v>
      </c>
      <c r="B3372" s="191" t="s">
        <v>2756</v>
      </c>
      <c r="C3372" s="190" t="s">
        <v>26</v>
      </c>
      <c r="D3372" s="190" t="s">
        <v>2757</v>
      </c>
      <c r="E3372" s="426" t="s">
        <v>2119</v>
      </c>
      <c r="F3372" s="426"/>
      <c r="G3372" s="192" t="s">
        <v>331</v>
      </c>
      <c r="H3372" s="193">
        <v>1</v>
      </c>
      <c r="I3372" s="189">
        <f>(M3372*$M$13)</f>
        <v>1.1592</v>
      </c>
      <c r="J3372" s="219">
        <f>TRUNC(I3372*H3372,2)</f>
        <v>1.1499999999999999</v>
      </c>
      <c r="M3372">
        <v>1.26</v>
      </c>
    </row>
    <row r="3373" spans="1:13" ht="24" customHeight="1" x14ac:dyDescent="0.2">
      <c r="A3373" s="238" t="s">
        <v>2126</v>
      </c>
      <c r="B3373" s="191" t="s">
        <v>2761</v>
      </c>
      <c r="C3373" s="190" t="s">
        <v>26</v>
      </c>
      <c r="D3373" s="190" t="s">
        <v>2762</v>
      </c>
      <c r="E3373" s="426" t="s">
        <v>2119</v>
      </c>
      <c r="F3373" s="426"/>
      <c r="G3373" s="192" t="s">
        <v>331</v>
      </c>
      <c r="H3373" s="193">
        <v>1</v>
      </c>
      <c r="I3373" s="189">
        <f>(M3373*$M$13)</f>
        <v>7.6544000000000008</v>
      </c>
      <c r="J3373" s="219">
        <f>TRUNC(I3373*H3373,2)</f>
        <v>7.65</v>
      </c>
      <c r="M3373">
        <v>8.32</v>
      </c>
    </row>
    <row r="3374" spans="1:13" x14ac:dyDescent="0.2">
      <c r="A3374" s="239"/>
      <c r="B3374" s="195"/>
      <c r="C3374" s="195"/>
      <c r="D3374" s="195"/>
      <c r="E3374" s="195" t="s">
        <v>3847</v>
      </c>
      <c r="F3374" s="196">
        <v>2.34</v>
      </c>
      <c r="G3374" s="195" t="s">
        <v>3848</v>
      </c>
      <c r="H3374" s="196">
        <v>0</v>
      </c>
      <c r="I3374" s="196">
        <v>2.34</v>
      </c>
      <c r="J3374" s="220"/>
      <c r="M3374">
        <v>2.34</v>
      </c>
    </row>
    <row r="3375" spans="1:13" ht="25.5" x14ac:dyDescent="0.2">
      <c r="A3375" s="239"/>
      <c r="B3375" s="195"/>
      <c r="C3375" s="195"/>
      <c r="D3375" s="195"/>
      <c r="E3375" s="195" t="s">
        <v>3849</v>
      </c>
      <c r="F3375" s="196">
        <v>0</v>
      </c>
      <c r="G3375" s="195"/>
      <c r="H3375" s="195" t="s">
        <v>3850</v>
      </c>
      <c r="I3375" s="196">
        <v>12.72</v>
      </c>
      <c r="J3375" s="220"/>
      <c r="M3375">
        <v>12.72</v>
      </c>
    </row>
    <row r="3376" spans="1:13" ht="30" customHeight="1" x14ac:dyDescent="0.2">
      <c r="A3376" s="240"/>
      <c r="B3376" s="197"/>
      <c r="C3376" s="197"/>
      <c r="D3376" s="197"/>
      <c r="E3376" s="197"/>
      <c r="F3376" s="197"/>
      <c r="G3376" s="197" t="s">
        <v>3851</v>
      </c>
      <c r="H3376" s="198">
        <v>3</v>
      </c>
      <c r="I3376" s="199">
        <v>38.159999999999997</v>
      </c>
      <c r="J3376" s="220"/>
      <c r="M3376">
        <v>38.159999999999997</v>
      </c>
    </row>
    <row r="3377" spans="1:13" ht="0.95" customHeight="1" x14ac:dyDescent="0.2">
      <c r="A3377" s="237"/>
      <c r="B3377" s="185"/>
      <c r="C3377" s="185"/>
      <c r="D3377" s="185"/>
      <c r="E3377" s="185"/>
      <c r="F3377" s="185"/>
      <c r="G3377" s="185"/>
      <c r="H3377" s="185"/>
      <c r="I3377" s="185"/>
      <c r="J3377" s="220"/>
    </row>
    <row r="3378" spans="1:13" ht="18" customHeight="1" x14ac:dyDescent="0.2">
      <c r="A3378" s="236" t="s">
        <v>3954</v>
      </c>
      <c r="B3378" s="183" t="s">
        <v>2</v>
      </c>
      <c r="C3378" s="182" t="s">
        <v>3</v>
      </c>
      <c r="D3378" s="182" t="s">
        <v>4</v>
      </c>
      <c r="E3378" s="419" t="s">
        <v>2100</v>
      </c>
      <c r="F3378" s="419"/>
      <c r="G3378" s="184" t="s">
        <v>5</v>
      </c>
      <c r="H3378" s="183" t="s">
        <v>6</v>
      </c>
      <c r="I3378" s="183" t="s">
        <v>7</v>
      </c>
      <c r="J3378" s="218" t="s">
        <v>8</v>
      </c>
      <c r="K3378" s="229">
        <f>J3380+J3381</f>
        <v>57.809999999999995</v>
      </c>
      <c r="L3378" s="229">
        <f>J3379-K3378</f>
        <v>307.71999999999997</v>
      </c>
      <c r="M3378" t="s">
        <v>7</v>
      </c>
    </row>
    <row r="3379" spans="1:13" ht="39" customHeight="1" x14ac:dyDescent="0.2">
      <c r="A3379" s="237" t="s">
        <v>2125</v>
      </c>
      <c r="B3379" s="186" t="s">
        <v>3955</v>
      </c>
      <c r="C3379" s="185" t="s">
        <v>26</v>
      </c>
      <c r="D3379" s="185" t="s">
        <v>3956</v>
      </c>
      <c r="E3379" s="425" t="s">
        <v>2104</v>
      </c>
      <c r="F3379" s="425"/>
      <c r="G3379" s="187" t="s">
        <v>331</v>
      </c>
      <c r="H3379" s="188">
        <v>1</v>
      </c>
      <c r="I3379" s="189">
        <f>(M3379*$M$13)</f>
        <v>365.53440000000001</v>
      </c>
      <c r="J3379" s="231">
        <f>TRUNC(I3379*H3379,2)</f>
        <v>365.53</v>
      </c>
      <c r="M3379">
        <v>397.32</v>
      </c>
    </row>
    <row r="3380" spans="1:13" ht="26.1" customHeight="1" x14ac:dyDescent="0.2">
      <c r="A3380" s="241" t="s">
        <v>2395</v>
      </c>
      <c r="B3380" s="201" t="s">
        <v>2709</v>
      </c>
      <c r="C3380" s="200" t="s">
        <v>26</v>
      </c>
      <c r="D3380" s="200" t="s">
        <v>2710</v>
      </c>
      <c r="E3380" s="427" t="s">
        <v>2123</v>
      </c>
      <c r="F3380" s="427"/>
      <c r="G3380" s="202" t="s">
        <v>32</v>
      </c>
      <c r="H3380" s="203">
        <v>1.3231999999999999</v>
      </c>
      <c r="I3380" s="189">
        <f>(M3380*$M$13)</f>
        <v>18.390799999999999</v>
      </c>
      <c r="J3380" s="219">
        <f>TRUNC(I3380*H3380,2)</f>
        <v>24.33</v>
      </c>
      <c r="M3380">
        <v>19.989999999999998</v>
      </c>
    </row>
    <row r="3381" spans="1:13" ht="24" customHeight="1" x14ac:dyDescent="0.2">
      <c r="A3381" s="241" t="s">
        <v>2395</v>
      </c>
      <c r="B3381" s="201" t="s">
        <v>2700</v>
      </c>
      <c r="C3381" s="200" t="s">
        <v>26</v>
      </c>
      <c r="D3381" s="200" t="s">
        <v>2701</v>
      </c>
      <c r="E3381" s="427" t="s">
        <v>2123</v>
      </c>
      <c r="F3381" s="427"/>
      <c r="G3381" s="202" t="s">
        <v>32</v>
      </c>
      <c r="H3381" s="203">
        <v>1.3231999999999999</v>
      </c>
      <c r="I3381" s="189">
        <f>(M3381*$M$13)</f>
        <v>25.309200000000004</v>
      </c>
      <c r="J3381" s="219">
        <f>TRUNC(I3381*H3381,2)</f>
        <v>33.479999999999997</v>
      </c>
      <c r="M3381">
        <v>27.51</v>
      </c>
    </row>
    <row r="3382" spans="1:13" ht="39" customHeight="1" x14ac:dyDescent="0.2">
      <c r="A3382" s="238" t="s">
        <v>2126</v>
      </c>
      <c r="B3382" s="191" t="s">
        <v>4932</v>
      </c>
      <c r="C3382" s="190" t="s">
        <v>26</v>
      </c>
      <c r="D3382" s="190" t="s">
        <v>4933</v>
      </c>
      <c r="E3382" s="426" t="s">
        <v>2119</v>
      </c>
      <c r="F3382" s="426"/>
      <c r="G3382" s="192" t="s">
        <v>331</v>
      </c>
      <c r="H3382" s="193">
        <v>3</v>
      </c>
      <c r="I3382" s="189">
        <f>(M3382*$M$13)</f>
        <v>4.7932000000000006</v>
      </c>
      <c r="J3382" s="219">
        <f>TRUNC(I3382*H3382,2)</f>
        <v>14.37</v>
      </c>
      <c r="M3382">
        <v>5.21</v>
      </c>
    </row>
    <row r="3383" spans="1:13" ht="24" customHeight="1" x14ac:dyDescent="0.2">
      <c r="A3383" s="238" t="s">
        <v>2126</v>
      </c>
      <c r="B3383" s="191" t="s">
        <v>4934</v>
      </c>
      <c r="C3383" s="190" t="s">
        <v>26</v>
      </c>
      <c r="D3383" s="190" t="s">
        <v>4935</v>
      </c>
      <c r="E3383" s="426" t="s">
        <v>2119</v>
      </c>
      <c r="F3383" s="426"/>
      <c r="G3383" s="192" t="s">
        <v>331</v>
      </c>
      <c r="H3383" s="193">
        <v>1</v>
      </c>
      <c r="I3383" s="189">
        <f>(M3383*$M$13)</f>
        <v>293.33279999999996</v>
      </c>
      <c r="J3383" s="219">
        <f>TRUNC(I3383*H3383,2)</f>
        <v>293.33</v>
      </c>
      <c r="M3383">
        <v>318.83999999999997</v>
      </c>
    </row>
    <row r="3384" spans="1:13" x14ac:dyDescent="0.2">
      <c r="A3384" s="239"/>
      <c r="B3384" s="195"/>
      <c r="C3384" s="195"/>
      <c r="D3384" s="195"/>
      <c r="E3384" s="195" t="s">
        <v>3847</v>
      </c>
      <c r="F3384" s="196">
        <v>46.89</v>
      </c>
      <c r="G3384" s="195" t="s">
        <v>3848</v>
      </c>
      <c r="H3384" s="196">
        <v>0</v>
      </c>
      <c r="I3384" s="196">
        <v>46.89</v>
      </c>
      <c r="J3384" s="220"/>
      <c r="M3384">
        <v>46.89</v>
      </c>
    </row>
    <row r="3385" spans="1:13" ht="25.5" x14ac:dyDescent="0.2">
      <c r="A3385" s="239"/>
      <c r="B3385" s="195"/>
      <c r="C3385" s="195"/>
      <c r="D3385" s="195"/>
      <c r="E3385" s="195" t="s">
        <v>3849</v>
      </c>
      <c r="F3385" s="196">
        <v>0</v>
      </c>
      <c r="G3385" s="195"/>
      <c r="H3385" s="195" t="s">
        <v>3850</v>
      </c>
      <c r="I3385" s="196">
        <v>397.32</v>
      </c>
      <c r="J3385" s="220"/>
      <c r="M3385">
        <v>397.32</v>
      </c>
    </row>
    <row r="3386" spans="1:13" ht="30" customHeight="1" x14ac:dyDescent="0.2">
      <c r="A3386" s="240"/>
      <c r="B3386" s="197"/>
      <c r="C3386" s="197"/>
      <c r="D3386" s="197"/>
      <c r="E3386" s="197"/>
      <c r="F3386" s="197"/>
      <c r="G3386" s="197" t="s">
        <v>3851</v>
      </c>
      <c r="H3386" s="198">
        <v>2</v>
      </c>
      <c r="I3386" s="199">
        <v>794.64</v>
      </c>
      <c r="J3386" s="220"/>
      <c r="M3386">
        <v>794.64</v>
      </c>
    </row>
    <row r="3387" spans="1:13" ht="0.95" customHeight="1" x14ac:dyDescent="0.2">
      <c r="A3387" s="237"/>
      <c r="B3387" s="185"/>
      <c r="C3387" s="185"/>
      <c r="D3387" s="185"/>
      <c r="E3387" s="185"/>
      <c r="F3387" s="185"/>
      <c r="G3387" s="185"/>
      <c r="H3387" s="185"/>
      <c r="I3387" s="185"/>
      <c r="J3387" s="220"/>
    </row>
    <row r="3388" spans="1:13" ht="18" customHeight="1" x14ac:dyDescent="0.2">
      <c r="A3388" s="236" t="s">
        <v>3957</v>
      </c>
      <c r="B3388" s="183" t="s">
        <v>2</v>
      </c>
      <c r="C3388" s="182" t="s">
        <v>3</v>
      </c>
      <c r="D3388" s="182" t="s">
        <v>4</v>
      </c>
      <c r="E3388" s="419" t="s">
        <v>2100</v>
      </c>
      <c r="F3388" s="419"/>
      <c r="G3388" s="184" t="s">
        <v>5</v>
      </c>
      <c r="H3388" s="183" t="s">
        <v>6</v>
      </c>
      <c r="I3388" s="183" t="s">
        <v>7</v>
      </c>
      <c r="J3388" s="218" t="s">
        <v>8</v>
      </c>
      <c r="K3388" s="229">
        <f>J3390+J3391</f>
        <v>11.93</v>
      </c>
      <c r="L3388" s="229">
        <f>J3389-K3388</f>
        <v>57.919999999999995</v>
      </c>
      <c r="M3388" t="s">
        <v>7</v>
      </c>
    </row>
    <row r="3389" spans="1:13" ht="26.1" customHeight="1" x14ac:dyDescent="0.2">
      <c r="A3389" s="237" t="s">
        <v>2125</v>
      </c>
      <c r="B3389" s="186" t="s">
        <v>853</v>
      </c>
      <c r="C3389" s="185" t="s">
        <v>26</v>
      </c>
      <c r="D3389" s="185" t="s">
        <v>854</v>
      </c>
      <c r="E3389" s="425" t="s">
        <v>2104</v>
      </c>
      <c r="F3389" s="425"/>
      <c r="G3389" s="187" t="s">
        <v>331</v>
      </c>
      <c r="H3389" s="188">
        <v>1</v>
      </c>
      <c r="I3389" s="189">
        <f>(M3389*$M$13)</f>
        <v>69.85560000000001</v>
      </c>
      <c r="J3389" s="231">
        <f>TRUNC(I3389*H3389,2)</f>
        <v>69.849999999999994</v>
      </c>
      <c r="M3389">
        <v>75.930000000000007</v>
      </c>
    </row>
    <row r="3390" spans="1:13" ht="26.1" customHeight="1" x14ac:dyDescent="0.2">
      <c r="A3390" s="241" t="s">
        <v>2395</v>
      </c>
      <c r="B3390" s="201" t="s">
        <v>2709</v>
      </c>
      <c r="C3390" s="200" t="s">
        <v>26</v>
      </c>
      <c r="D3390" s="200" t="s">
        <v>2710</v>
      </c>
      <c r="E3390" s="427" t="s">
        <v>2123</v>
      </c>
      <c r="F3390" s="427"/>
      <c r="G3390" s="202" t="s">
        <v>32</v>
      </c>
      <c r="H3390" s="203">
        <v>0.27339999999999998</v>
      </c>
      <c r="I3390" s="189">
        <f>(M3390*$M$13)</f>
        <v>18.390799999999999</v>
      </c>
      <c r="J3390" s="219">
        <f>TRUNC(I3390*H3390,2)</f>
        <v>5.0199999999999996</v>
      </c>
      <c r="M3390">
        <v>19.989999999999998</v>
      </c>
    </row>
    <row r="3391" spans="1:13" ht="24" customHeight="1" x14ac:dyDescent="0.2">
      <c r="A3391" s="241" t="s">
        <v>2395</v>
      </c>
      <c r="B3391" s="201" t="s">
        <v>2700</v>
      </c>
      <c r="C3391" s="200" t="s">
        <v>26</v>
      </c>
      <c r="D3391" s="200" t="s">
        <v>2701</v>
      </c>
      <c r="E3391" s="427" t="s">
        <v>2123</v>
      </c>
      <c r="F3391" s="427"/>
      <c r="G3391" s="202" t="s">
        <v>32</v>
      </c>
      <c r="H3391" s="203">
        <v>0.27339999999999998</v>
      </c>
      <c r="I3391" s="189">
        <f>(M3391*$M$13)</f>
        <v>25.309200000000004</v>
      </c>
      <c r="J3391" s="219">
        <f>TRUNC(I3391*H3391,2)</f>
        <v>6.91</v>
      </c>
      <c r="M3391">
        <v>27.51</v>
      </c>
    </row>
    <row r="3392" spans="1:13" ht="39" customHeight="1" x14ac:dyDescent="0.2">
      <c r="A3392" s="238" t="s">
        <v>2126</v>
      </c>
      <c r="B3392" s="191" t="s">
        <v>2758</v>
      </c>
      <c r="C3392" s="190" t="s">
        <v>26</v>
      </c>
      <c r="D3392" s="190" t="s">
        <v>2759</v>
      </c>
      <c r="E3392" s="426" t="s">
        <v>2119</v>
      </c>
      <c r="F3392" s="426"/>
      <c r="G3392" s="192" t="s">
        <v>331</v>
      </c>
      <c r="H3392" s="193">
        <v>3</v>
      </c>
      <c r="I3392" s="189">
        <f>(M3392*$M$13)</f>
        <v>1.3800000000000001</v>
      </c>
      <c r="J3392" s="219">
        <f>TRUNC(I3392*H3392,2)</f>
        <v>4.1399999999999997</v>
      </c>
      <c r="M3392">
        <v>1.5</v>
      </c>
    </row>
    <row r="3393" spans="1:13" ht="24" customHeight="1" x14ac:dyDescent="0.2">
      <c r="A3393" s="238" t="s">
        <v>2126</v>
      </c>
      <c r="B3393" s="191" t="s">
        <v>2752</v>
      </c>
      <c r="C3393" s="190" t="s">
        <v>26</v>
      </c>
      <c r="D3393" s="190" t="s">
        <v>2753</v>
      </c>
      <c r="E3393" s="426" t="s">
        <v>2119</v>
      </c>
      <c r="F3393" s="426"/>
      <c r="G3393" s="192" t="s">
        <v>331</v>
      </c>
      <c r="H3393" s="193">
        <v>1</v>
      </c>
      <c r="I3393" s="189">
        <f>(M3393*$M$13)</f>
        <v>53.774000000000008</v>
      </c>
      <c r="J3393" s="219">
        <f>TRUNC(I3393*H3393,2)</f>
        <v>53.77</v>
      </c>
      <c r="M3393">
        <v>58.45</v>
      </c>
    </row>
    <row r="3394" spans="1:13" x14ac:dyDescent="0.2">
      <c r="A3394" s="239"/>
      <c r="B3394" s="195"/>
      <c r="C3394" s="195"/>
      <c r="D3394" s="195"/>
      <c r="E3394" s="195" t="s">
        <v>3847</v>
      </c>
      <c r="F3394" s="196">
        <v>9.68</v>
      </c>
      <c r="G3394" s="195" t="s">
        <v>3848</v>
      </c>
      <c r="H3394" s="196">
        <v>0</v>
      </c>
      <c r="I3394" s="196">
        <v>9.68</v>
      </c>
      <c r="J3394" s="220"/>
      <c r="M3394">
        <v>9.68</v>
      </c>
    </row>
    <row r="3395" spans="1:13" ht="25.5" x14ac:dyDescent="0.2">
      <c r="A3395" s="239"/>
      <c r="B3395" s="195"/>
      <c r="C3395" s="195"/>
      <c r="D3395" s="195"/>
      <c r="E3395" s="195" t="s">
        <v>3849</v>
      </c>
      <c r="F3395" s="196">
        <v>0</v>
      </c>
      <c r="G3395" s="195"/>
      <c r="H3395" s="195" t="s">
        <v>3850</v>
      </c>
      <c r="I3395" s="196">
        <v>75.930000000000007</v>
      </c>
      <c r="J3395" s="220"/>
      <c r="M3395">
        <v>75.930000000000007</v>
      </c>
    </row>
    <row r="3396" spans="1:13" ht="30" customHeight="1" x14ac:dyDescent="0.2">
      <c r="A3396" s="240"/>
      <c r="B3396" s="197"/>
      <c r="C3396" s="197"/>
      <c r="D3396" s="197"/>
      <c r="E3396" s="197"/>
      <c r="F3396" s="197"/>
      <c r="G3396" s="197" t="s">
        <v>3851</v>
      </c>
      <c r="H3396" s="198">
        <v>3</v>
      </c>
      <c r="I3396" s="199">
        <v>227.79</v>
      </c>
      <c r="J3396" s="220"/>
      <c r="M3396">
        <v>227.79</v>
      </c>
    </row>
    <row r="3397" spans="1:13" ht="0.95" customHeight="1" x14ac:dyDescent="0.2">
      <c r="A3397" s="237"/>
      <c r="B3397" s="185"/>
      <c r="C3397" s="185"/>
      <c r="D3397" s="185"/>
      <c r="E3397" s="185"/>
      <c r="F3397" s="185"/>
      <c r="G3397" s="185"/>
      <c r="H3397" s="185"/>
      <c r="I3397" s="185"/>
      <c r="J3397" s="220"/>
    </row>
    <row r="3398" spans="1:13" ht="18" customHeight="1" x14ac:dyDescent="0.2">
      <c r="A3398" s="236" t="s">
        <v>3958</v>
      </c>
      <c r="B3398" s="183" t="s">
        <v>2</v>
      </c>
      <c r="C3398" s="182" t="s">
        <v>3</v>
      </c>
      <c r="D3398" s="182" t="s">
        <v>4</v>
      </c>
      <c r="E3398" s="419" t="s">
        <v>2100</v>
      </c>
      <c r="F3398" s="419"/>
      <c r="G3398" s="184" t="s">
        <v>5</v>
      </c>
      <c r="H3398" s="183" t="s">
        <v>6</v>
      </c>
      <c r="I3398" s="183" t="s">
        <v>7</v>
      </c>
      <c r="J3398" s="218" t="s">
        <v>8</v>
      </c>
      <c r="K3398" s="229">
        <f>J3400+J3401</f>
        <v>17.72</v>
      </c>
      <c r="L3398" s="229">
        <f>J3399-K3398</f>
        <v>58.239999999999995</v>
      </c>
      <c r="M3398" t="s">
        <v>7</v>
      </c>
    </row>
    <row r="3399" spans="1:13" ht="26.1" customHeight="1" x14ac:dyDescent="0.2">
      <c r="A3399" s="237" t="s">
        <v>2125</v>
      </c>
      <c r="B3399" s="186" t="s">
        <v>3959</v>
      </c>
      <c r="C3399" s="185" t="s">
        <v>26</v>
      </c>
      <c r="D3399" s="185" t="s">
        <v>3960</v>
      </c>
      <c r="E3399" s="425" t="s">
        <v>2104</v>
      </c>
      <c r="F3399" s="425"/>
      <c r="G3399" s="187" t="s">
        <v>331</v>
      </c>
      <c r="H3399" s="188">
        <v>1</v>
      </c>
      <c r="I3399" s="189">
        <f>(M3399*$M$13)</f>
        <v>75.964399999999998</v>
      </c>
      <c r="J3399" s="231">
        <f>TRUNC(I3399*H3399,2)</f>
        <v>75.959999999999994</v>
      </c>
      <c r="M3399">
        <v>82.57</v>
      </c>
    </row>
    <row r="3400" spans="1:13" ht="26.1" customHeight="1" x14ac:dyDescent="0.2">
      <c r="A3400" s="241" t="s">
        <v>2395</v>
      </c>
      <c r="B3400" s="201" t="s">
        <v>2709</v>
      </c>
      <c r="C3400" s="200" t="s">
        <v>26</v>
      </c>
      <c r="D3400" s="200" t="s">
        <v>2710</v>
      </c>
      <c r="E3400" s="427" t="s">
        <v>2123</v>
      </c>
      <c r="F3400" s="427"/>
      <c r="G3400" s="202" t="s">
        <v>32</v>
      </c>
      <c r="H3400" s="203">
        <v>0.40570000000000001</v>
      </c>
      <c r="I3400" s="189">
        <f>(M3400*$M$13)</f>
        <v>18.390799999999999</v>
      </c>
      <c r="J3400" s="219">
        <f>TRUNC(I3400*H3400,2)</f>
        <v>7.46</v>
      </c>
      <c r="M3400">
        <v>19.989999999999998</v>
      </c>
    </row>
    <row r="3401" spans="1:13" ht="24" customHeight="1" x14ac:dyDescent="0.2">
      <c r="A3401" s="241" t="s">
        <v>2395</v>
      </c>
      <c r="B3401" s="201" t="s">
        <v>2700</v>
      </c>
      <c r="C3401" s="200" t="s">
        <v>26</v>
      </c>
      <c r="D3401" s="200" t="s">
        <v>2701</v>
      </c>
      <c r="E3401" s="427" t="s">
        <v>2123</v>
      </c>
      <c r="F3401" s="427"/>
      <c r="G3401" s="202" t="s">
        <v>32</v>
      </c>
      <c r="H3401" s="203">
        <v>0.40570000000000001</v>
      </c>
      <c r="I3401" s="189">
        <f>(M3401*$M$13)</f>
        <v>25.309200000000004</v>
      </c>
      <c r="J3401" s="219">
        <f>TRUNC(I3401*H3401,2)</f>
        <v>10.26</v>
      </c>
      <c r="M3401">
        <v>27.51</v>
      </c>
    </row>
    <row r="3402" spans="1:13" ht="39" customHeight="1" x14ac:dyDescent="0.2">
      <c r="A3402" s="238" t="s">
        <v>2126</v>
      </c>
      <c r="B3402" s="191" t="s">
        <v>4936</v>
      </c>
      <c r="C3402" s="190" t="s">
        <v>26</v>
      </c>
      <c r="D3402" s="190" t="s">
        <v>4937</v>
      </c>
      <c r="E3402" s="426" t="s">
        <v>2119</v>
      </c>
      <c r="F3402" s="426"/>
      <c r="G3402" s="192" t="s">
        <v>331</v>
      </c>
      <c r="H3402" s="193">
        <v>3</v>
      </c>
      <c r="I3402" s="189">
        <f>(M3402*$M$13)</f>
        <v>1.4904000000000002</v>
      </c>
      <c r="J3402" s="219">
        <f>TRUNC(I3402*H3402,2)</f>
        <v>4.47</v>
      </c>
      <c r="M3402">
        <v>1.62</v>
      </c>
    </row>
    <row r="3403" spans="1:13" ht="24" customHeight="1" x14ac:dyDescent="0.2">
      <c r="A3403" s="238" t="s">
        <v>2126</v>
      </c>
      <c r="B3403" s="191" t="s">
        <v>2752</v>
      </c>
      <c r="C3403" s="190" t="s">
        <v>26</v>
      </c>
      <c r="D3403" s="190" t="s">
        <v>2753</v>
      </c>
      <c r="E3403" s="426" t="s">
        <v>2119</v>
      </c>
      <c r="F3403" s="426"/>
      <c r="G3403" s="192" t="s">
        <v>331</v>
      </c>
      <c r="H3403" s="193">
        <v>1</v>
      </c>
      <c r="I3403" s="189">
        <f>(M3403*$M$13)</f>
        <v>53.774000000000008</v>
      </c>
      <c r="J3403" s="219">
        <f>TRUNC(I3403*H3403,2)</f>
        <v>53.77</v>
      </c>
      <c r="M3403">
        <v>58.45</v>
      </c>
    </row>
    <row r="3404" spans="1:13" x14ac:dyDescent="0.2">
      <c r="A3404" s="239"/>
      <c r="B3404" s="195"/>
      <c r="C3404" s="195"/>
      <c r="D3404" s="195"/>
      <c r="E3404" s="195" t="s">
        <v>3847</v>
      </c>
      <c r="F3404" s="196">
        <v>14.370000000000001</v>
      </c>
      <c r="G3404" s="195" t="s">
        <v>3848</v>
      </c>
      <c r="H3404" s="196">
        <v>0</v>
      </c>
      <c r="I3404" s="196">
        <v>14.370000000000001</v>
      </c>
      <c r="J3404" s="220"/>
      <c r="M3404">
        <v>14.370000000000001</v>
      </c>
    </row>
    <row r="3405" spans="1:13" ht="25.5" x14ac:dyDescent="0.2">
      <c r="A3405" s="239"/>
      <c r="B3405" s="195"/>
      <c r="C3405" s="195"/>
      <c r="D3405" s="195"/>
      <c r="E3405" s="195" t="s">
        <v>3849</v>
      </c>
      <c r="F3405" s="196">
        <v>0</v>
      </c>
      <c r="G3405" s="195"/>
      <c r="H3405" s="195" t="s">
        <v>3850</v>
      </c>
      <c r="I3405" s="196">
        <v>82.57</v>
      </c>
      <c r="J3405" s="220"/>
      <c r="M3405">
        <v>82.57</v>
      </c>
    </row>
    <row r="3406" spans="1:13" ht="30" customHeight="1" x14ac:dyDescent="0.2">
      <c r="A3406" s="240"/>
      <c r="B3406" s="197"/>
      <c r="C3406" s="197"/>
      <c r="D3406" s="197"/>
      <c r="E3406" s="197"/>
      <c r="F3406" s="197"/>
      <c r="G3406" s="197" t="s">
        <v>3851</v>
      </c>
      <c r="H3406" s="198">
        <v>1</v>
      </c>
      <c r="I3406" s="199">
        <v>82.57</v>
      </c>
      <c r="J3406" s="220"/>
      <c r="M3406">
        <v>82.57</v>
      </c>
    </row>
    <row r="3407" spans="1:13" ht="0.95" customHeight="1" x14ac:dyDescent="0.2">
      <c r="A3407" s="237"/>
      <c r="B3407" s="185"/>
      <c r="C3407" s="185"/>
      <c r="D3407" s="185"/>
      <c r="E3407" s="185"/>
      <c r="F3407" s="185"/>
      <c r="G3407" s="185"/>
      <c r="H3407" s="185"/>
      <c r="I3407" s="185"/>
      <c r="J3407" s="220"/>
    </row>
    <row r="3408" spans="1:13" ht="18" customHeight="1" x14ac:dyDescent="0.2">
      <c r="A3408" s="236" t="s">
        <v>3961</v>
      </c>
      <c r="B3408" s="183" t="s">
        <v>2</v>
      </c>
      <c r="C3408" s="182" t="s">
        <v>3</v>
      </c>
      <c r="D3408" s="182" t="s">
        <v>4</v>
      </c>
      <c r="E3408" s="419" t="s">
        <v>2100</v>
      </c>
      <c r="F3408" s="419"/>
      <c r="G3408" s="184" t="s">
        <v>5</v>
      </c>
      <c r="H3408" s="183" t="s">
        <v>6</v>
      </c>
      <c r="I3408" s="183" t="s">
        <v>7</v>
      </c>
      <c r="J3408" s="218" t="s">
        <v>8</v>
      </c>
      <c r="K3408" s="229">
        <f>J3410+J3411</f>
        <v>7.51</v>
      </c>
      <c r="L3408" s="229">
        <f>J3409-K3408</f>
        <v>11.660000000000002</v>
      </c>
      <c r="M3408" t="s">
        <v>7</v>
      </c>
    </row>
    <row r="3409" spans="1:13" ht="39" customHeight="1" x14ac:dyDescent="0.2">
      <c r="A3409" s="237" t="s">
        <v>2125</v>
      </c>
      <c r="B3409" s="186" t="s">
        <v>3962</v>
      </c>
      <c r="C3409" s="185" t="s">
        <v>26</v>
      </c>
      <c r="D3409" s="185" t="s">
        <v>3963</v>
      </c>
      <c r="E3409" s="425" t="s">
        <v>2104</v>
      </c>
      <c r="F3409" s="425"/>
      <c r="G3409" s="187" t="s">
        <v>169</v>
      </c>
      <c r="H3409" s="188">
        <v>1</v>
      </c>
      <c r="I3409" s="189">
        <f>(M3409*$M$13)</f>
        <v>19.172800000000002</v>
      </c>
      <c r="J3409" s="231">
        <f>TRUNC(I3409*H3409,2)</f>
        <v>19.170000000000002</v>
      </c>
      <c r="M3409">
        <v>20.84</v>
      </c>
    </row>
    <row r="3410" spans="1:13" ht="26.1" customHeight="1" x14ac:dyDescent="0.2">
      <c r="A3410" s="241" t="s">
        <v>2395</v>
      </c>
      <c r="B3410" s="201" t="s">
        <v>2709</v>
      </c>
      <c r="C3410" s="200" t="s">
        <v>26</v>
      </c>
      <c r="D3410" s="200" t="s">
        <v>2710</v>
      </c>
      <c r="E3410" s="427" t="s">
        <v>2123</v>
      </c>
      <c r="F3410" s="427"/>
      <c r="G3410" s="202" t="s">
        <v>32</v>
      </c>
      <c r="H3410" s="203">
        <v>0.1721</v>
      </c>
      <c r="I3410" s="189">
        <f>(M3410*$M$13)</f>
        <v>18.390799999999999</v>
      </c>
      <c r="J3410" s="219">
        <f>TRUNC(I3410*H3410,2)</f>
        <v>3.16</v>
      </c>
      <c r="M3410">
        <v>19.989999999999998</v>
      </c>
    </row>
    <row r="3411" spans="1:13" ht="24" customHeight="1" x14ac:dyDescent="0.2">
      <c r="A3411" s="241" t="s">
        <v>2395</v>
      </c>
      <c r="B3411" s="201" t="s">
        <v>2700</v>
      </c>
      <c r="C3411" s="200" t="s">
        <v>26</v>
      </c>
      <c r="D3411" s="200" t="s">
        <v>2701</v>
      </c>
      <c r="E3411" s="427" t="s">
        <v>2123</v>
      </c>
      <c r="F3411" s="427"/>
      <c r="G3411" s="202" t="s">
        <v>32</v>
      </c>
      <c r="H3411" s="203">
        <v>0.1721</v>
      </c>
      <c r="I3411" s="189">
        <f>(M3411*$M$13)</f>
        <v>25.309200000000004</v>
      </c>
      <c r="J3411" s="219">
        <f>TRUNC(I3411*H3411,2)</f>
        <v>4.3499999999999996</v>
      </c>
      <c r="M3411">
        <v>27.51</v>
      </c>
    </row>
    <row r="3412" spans="1:13" ht="39" customHeight="1" x14ac:dyDescent="0.2">
      <c r="A3412" s="238" t="s">
        <v>2126</v>
      </c>
      <c r="B3412" s="191" t="s">
        <v>4938</v>
      </c>
      <c r="C3412" s="190" t="s">
        <v>26</v>
      </c>
      <c r="D3412" s="190" t="s">
        <v>4939</v>
      </c>
      <c r="E3412" s="426" t="s">
        <v>2119</v>
      </c>
      <c r="F3412" s="426"/>
      <c r="G3412" s="192" t="s">
        <v>169</v>
      </c>
      <c r="H3412" s="193">
        <v>1.1000000000000001</v>
      </c>
      <c r="I3412" s="189">
        <f>(M3412*$M$13)</f>
        <v>10.5984</v>
      </c>
      <c r="J3412" s="219">
        <f>TRUNC(I3412*H3412,2)</f>
        <v>11.65</v>
      </c>
      <c r="M3412">
        <v>11.52</v>
      </c>
    </row>
    <row r="3413" spans="1:13" x14ac:dyDescent="0.2">
      <c r="A3413" s="239"/>
      <c r="B3413" s="195"/>
      <c r="C3413" s="195"/>
      <c r="D3413" s="195"/>
      <c r="E3413" s="195" t="s">
        <v>3847</v>
      </c>
      <c r="F3413" s="196">
        <v>6.09</v>
      </c>
      <c r="G3413" s="195" t="s">
        <v>3848</v>
      </c>
      <c r="H3413" s="196">
        <v>0</v>
      </c>
      <c r="I3413" s="196">
        <v>6.09</v>
      </c>
      <c r="J3413" s="220"/>
      <c r="M3413">
        <v>6.09</v>
      </c>
    </row>
    <row r="3414" spans="1:13" ht="25.5" x14ac:dyDescent="0.2">
      <c r="A3414" s="239"/>
      <c r="B3414" s="195"/>
      <c r="C3414" s="195"/>
      <c r="D3414" s="195"/>
      <c r="E3414" s="195" t="s">
        <v>3849</v>
      </c>
      <c r="F3414" s="196">
        <v>0</v>
      </c>
      <c r="G3414" s="195"/>
      <c r="H3414" s="195" t="s">
        <v>3850</v>
      </c>
      <c r="I3414" s="196">
        <v>20.84</v>
      </c>
      <c r="J3414" s="220"/>
      <c r="M3414">
        <v>20.84</v>
      </c>
    </row>
    <row r="3415" spans="1:13" ht="30" customHeight="1" x14ac:dyDescent="0.2">
      <c r="A3415" s="240"/>
      <c r="B3415" s="197"/>
      <c r="C3415" s="197"/>
      <c r="D3415" s="197"/>
      <c r="E3415" s="197"/>
      <c r="F3415" s="197"/>
      <c r="G3415" s="197" t="s">
        <v>3851</v>
      </c>
      <c r="H3415" s="198">
        <v>280</v>
      </c>
      <c r="I3415" s="199">
        <v>5835.2</v>
      </c>
      <c r="J3415" s="220"/>
      <c r="M3415">
        <v>5835.2</v>
      </c>
    </row>
    <row r="3416" spans="1:13" ht="0.95" customHeight="1" x14ac:dyDescent="0.2">
      <c r="A3416" s="237"/>
      <c r="B3416" s="185"/>
      <c r="C3416" s="185"/>
      <c r="D3416" s="185"/>
      <c r="E3416" s="185"/>
      <c r="F3416" s="185"/>
      <c r="G3416" s="185"/>
      <c r="H3416" s="185"/>
      <c r="I3416" s="185"/>
      <c r="J3416" s="220"/>
    </row>
    <row r="3417" spans="1:13" ht="18" customHeight="1" x14ac:dyDescent="0.2">
      <c r="A3417" s="236" t="s">
        <v>3964</v>
      </c>
      <c r="B3417" s="183" t="s">
        <v>2</v>
      </c>
      <c r="C3417" s="182" t="s">
        <v>3</v>
      </c>
      <c r="D3417" s="182" t="s">
        <v>4</v>
      </c>
      <c r="E3417" s="419" t="s">
        <v>2100</v>
      </c>
      <c r="F3417" s="419"/>
      <c r="G3417" s="184" t="s">
        <v>5</v>
      </c>
      <c r="H3417" s="183" t="s">
        <v>6</v>
      </c>
      <c r="I3417" s="183" t="s">
        <v>7</v>
      </c>
      <c r="J3417" s="218" t="s">
        <v>8</v>
      </c>
      <c r="K3417" s="229">
        <f>J3419+J3420</f>
        <v>4.12</v>
      </c>
      <c r="L3417" s="229">
        <f>J3418-K3417</f>
        <v>5.96</v>
      </c>
      <c r="M3417" t="s">
        <v>7</v>
      </c>
    </row>
    <row r="3418" spans="1:13" ht="39" customHeight="1" x14ac:dyDescent="0.2">
      <c r="A3418" s="237" t="s">
        <v>2125</v>
      </c>
      <c r="B3418" s="186" t="s">
        <v>3965</v>
      </c>
      <c r="C3418" s="185" t="s">
        <v>26</v>
      </c>
      <c r="D3418" s="185" t="s">
        <v>3966</v>
      </c>
      <c r="E3418" s="425" t="s">
        <v>2104</v>
      </c>
      <c r="F3418" s="425"/>
      <c r="G3418" s="187" t="s">
        <v>169</v>
      </c>
      <c r="H3418" s="188">
        <v>1</v>
      </c>
      <c r="I3418" s="189">
        <f>(M3418*$M$13)</f>
        <v>10.083200000000001</v>
      </c>
      <c r="J3418" s="231">
        <f>TRUNC(I3418*H3418,2)</f>
        <v>10.08</v>
      </c>
      <c r="M3418">
        <v>10.96</v>
      </c>
    </row>
    <row r="3419" spans="1:13" ht="26.1" customHeight="1" x14ac:dyDescent="0.2">
      <c r="A3419" s="241" t="s">
        <v>2395</v>
      </c>
      <c r="B3419" s="201" t="s">
        <v>2709</v>
      </c>
      <c r="C3419" s="200" t="s">
        <v>26</v>
      </c>
      <c r="D3419" s="200" t="s">
        <v>2710</v>
      </c>
      <c r="E3419" s="427" t="s">
        <v>2123</v>
      </c>
      <c r="F3419" s="427"/>
      <c r="G3419" s="202" t="s">
        <v>32</v>
      </c>
      <c r="H3419" s="203">
        <v>9.4500000000000001E-2</v>
      </c>
      <c r="I3419" s="189">
        <f>(M3419*$M$13)</f>
        <v>18.390799999999999</v>
      </c>
      <c r="J3419" s="219">
        <f>TRUNC(I3419*H3419,2)</f>
        <v>1.73</v>
      </c>
      <c r="M3419">
        <v>19.989999999999998</v>
      </c>
    </row>
    <row r="3420" spans="1:13" ht="24" customHeight="1" x14ac:dyDescent="0.2">
      <c r="A3420" s="241" t="s">
        <v>2395</v>
      </c>
      <c r="B3420" s="201" t="s">
        <v>2700</v>
      </c>
      <c r="C3420" s="200" t="s">
        <v>26</v>
      </c>
      <c r="D3420" s="200" t="s">
        <v>2701</v>
      </c>
      <c r="E3420" s="427" t="s">
        <v>2123</v>
      </c>
      <c r="F3420" s="427"/>
      <c r="G3420" s="202" t="s">
        <v>32</v>
      </c>
      <c r="H3420" s="203">
        <v>9.4500000000000001E-2</v>
      </c>
      <c r="I3420" s="189">
        <f>(M3420*$M$13)</f>
        <v>25.309200000000004</v>
      </c>
      <c r="J3420" s="219">
        <f>TRUNC(I3420*H3420,2)</f>
        <v>2.39</v>
      </c>
      <c r="M3420">
        <v>27.51</v>
      </c>
    </row>
    <row r="3421" spans="1:13" ht="39" customHeight="1" x14ac:dyDescent="0.2">
      <c r="A3421" s="238" t="s">
        <v>2126</v>
      </c>
      <c r="B3421" s="191" t="s">
        <v>4940</v>
      </c>
      <c r="C3421" s="190" t="s">
        <v>26</v>
      </c>
      <c r="D3421" s="190" t="s">
        <v>4941</v>
      </c>
      <c r="E3421" s="426" t="s">
        <v>2119</v>
      </c>
      <c r="F3421" s="426"/>
      <c r="G3421" s="192" t="s">
        <v>169</v>
      </c>
      <c r="H3421" s="193">
        <v>1.1000000000000001</v>
      </c>
      <c r="I3421" s="189">
        <f>(M3421*$M$13)</f>
        <v>5.4280000000000008</v>
      </c>
      <c r="J3421" s="219">
        <f>TRUNC(I3421*H3421,2)</f>
        <v>5.97</v>
      </c>
      <c r="M3421">
        <v>5.9</v>
      </c>
    </row>
    <row r="3422" spans="1:13" x14ac:dyDescent="0.2">
      <c r="A3422" s="239"/>
      <c r="B3422" s="195"/>
      <c r="C3422" s="195"/>
      <c r="D3422" s="195"/>
      <c r="E3422" s="195" t="s">
        <v>3847</v>
      </c>
      <c r="F3422" s="196">
        <v>3.33</v>
      </c>
      <c r="G3422" s="195" t="s">
        <v>3848</v>
      </c>
      <c r="H3422" s="196">
        <v>0</v>
      </c>
      <c r="I3422" s="196">
        <v>3.33</v>
      </c>
      <c r="J3422" s="220"/>
      <c r="M3422">
        <v>3.33</v>
      </c>
    </row>
    <row r="3423" spans="1:13" ht="25.5" x14ac:dyDescent="0.2">
      <c r="A3423" s="239"/>
      <c r="B3423" s="195"/>
      <c r="C3423" s="195"/>
      <c r="D3423" s="195"/>
      <c r="E3423" s="195" t="s">
        <v>3849</v>
      </c>
      <c r="F3423" s="196">
        <v>0</v>
      </c>
      <c r="G3423" s="195"/>
      <c r="H3423" s="195" t="s">
        <v>3850</v>
      </c>
      <c r="I3423" s="196">
        <v>10.96</v>
      </c>
      <c r="J3423" s="220"/>
      <c r="M3423">
        <v>10.96</v>
      </c>
    </row>
    <row r="3424" spans="1:13" ht="30" customHeight="1" x14ac:dyDescent="0.2">
      <c r="A3424" s="240"/>
      <c r="B3424" s="197"/>
      <c r="C3424" s="197"/>
      <c r="D3424" s="197"/>
      <c r="E3424" s="197"/>
      <c r="F3424" s="197"/>
      <c r="G3424" s="197" t="s">
        <v>3851</v>
      </c>
      <c r="H3424" s="198">
        <v>40</v>
      </c>
      <c r="I3424" s="199">
        <v>438.4</v>
      </c>
      <c r="J3424" s="220"/>
      <c r="M3424">
        <v>438.4</v>
      </c>
    </row>
    <row r="3425" spans="1:13" ht="0.95" customHeight="1" x14ac:dyDescent="0.2">
      <c r="A3425" s="237"/>
      <c r="B3425" s="185"/>
      <c r="C3425" s="185"/>
      <c r="D3425" s="185"/>
      <c r="E3425" s="185"/>
      <c r="F3425" s="185"/>
      <c r="G3425" s="185"/>
      <c r="H3425" s="185"/>
      <c r="I3425" s="185"/>
      <c r="J3425" s="220"/>
    </row>
    <row r="3426" spans="1:13" ht="18" customHeight="1" x14ac:dyDescent="0.2">
      <c r="A3426" s="236" t="s">
        <v>4651</v>
      </c>
      <c r="B3426" s="183" t="s">
        <v>2</v>
      </c>
      <c r="C3426" s="182" t="s">
        <v>3</v>
      </c>
      <c r="D3426" s="182" t="s">
        <v>4</v>
      </c>
      <c r="E3426" s="419" t="s">
        <v>2100</v>
      </c>
      <c r="F3426" s="419"/>
      <c r="G3426" s="184" t="s">
        <v>5</v>
      </c>
      <c r="H3426" s="183" t="s">
        <v>6</v>
      </c>
      <c r="I3426" s="183" t="s">
        <v>7</v>
      </c>
      <c r="J3426" s="218" t="s">
        <v>8</v>
      </c>
      <c r="K3426" s="229">
        <v>0</v>
      </c>
      <c r="L3426" s="229">
        <f>J3427</f>
        <v>46.72</v>
      </c>
      <c r="M3426" t="s">
        <v>7</v>
      </c>
    </row>
    <row r="3427" spans="1:13" ht="24" customHeight="1" x14ac:dyDescent="0.2">
      <c r="A3427" s="237" t="s">
        <v>2125</v>
      </c>
      <c r="B3427" s="186" t="s">
        <v>4652</v>
      </c>
      <c r="C3427" s="185" t="s">
        <v>167</v>
      </c>
      <c r="D3427" s="185" t="s">
        <v>4653</v>
      </c>
      <c r="E3427" s="425" t="s">
        <v>2104</v>
      </c>
      <c r="F3427" s="425"/>
      <c r="G3427" s="187" t="s">
        <v>331</v>
      </c>
      <c r="H3427" s="188">
        <v>1</v>
      </c>
      <c r="I3427" s="189">
        <f>(M3427*$M$13)</f>
        <v>46.726800000000004</v>
      </c>
      <c r="J3427" s="231">
        <f>TRUNC(I3427*H3427,2)</f>
        <v>46.72</v>
      </c>
      <c r="M3427">
        <v>50.79</v>
      </c>
    </row>
    <row r="3428" spans="1:13" ht="24" customHeight="1" x14ac:dyDescent="0.2">
      <c r="A3428" s="241" t="s">
        <v>2395</v>
      </c>
      <c r="B3428" s="201" t="s">
        <v>4942</v>
      </c>
      <c r="C3428" s="200" t="s">
        <v>569</v>
      </c>
      <c r="D3428" s="200" t="s">
        <v>4653</v>
      </c>
      <c r="E3428" s="427" t="s">
        <v>4943</v>
      </c>
      <c r="F3428" s="427"/>
      <c r="G3428" s="202" t="s">
        <v>54</v>
      </c>
      <c r="H3428" s="203">
        <v>1</v>
      </c>
      <c r="I3428" s="189">
        <f>(M3428*$M$13)</f>
        <v>46.726800000000004</v>
      </c>
      <c r="J3428" s="219">
        <f>TRUNC(I3428*H3428,2)</f>
        <v>46.72</v>
      </c>
      <c r="M3428">
        <v>50.79</v>
      </c>
    </row>
    <row r="3429" spans="1:13" x14ac:dyDescent="0.2">
      <c r="A3429" s="239"/>
      <c r="B3429" s="195"/>
      <c r="C3429" s="195"/>
      <c r="D3429" s="195"/>
      <c r="E3429" s="195" t="s">
        <v>3847</v>
      </c>
      <c r="F3429" s="196">
        <v>13.4</v>
      </c>
      <c r="G3429" s="195" t="s">
        <v>3848</v>
      </c>
      <c r="H3429" s="196">
        <v>0</v>
      </c>
      <c r="I3429" s="196">
        <v>13.4</v>
      </c>
      <c r="J3429" s="220"/>
      <c r="M3429">
        <v>13.4</v>
      </c>
    </row>
    <row r="3430" spans="1:13" ht="25.5" x14ac:dyDescent="0.2">
      <c r="A3430" s="239"/>
      <c r="B3430" s="195"/>
      <c r="C3430" s="195"/>
      <c r="D3430" s="195"/>
      <c r="E3430" s="195" t="s">
        <v>3849</v>
      </c>
      <c r="F3430" s="196">
        <v>0</v>
      </c>
      <c r="G3430" s="195"/>
      <c r="H3430" s="195" t="s">
        <v>3850</v>
      </c>
      <c r="I3430" s="196">
        <v>50.79</v>
      </c>
      <c r="J3430" s="220"/>
      <c r="M3430">
        <v>50.79</v>
      </c>
    </row>
    <row r="3431" spans="1:13" ht="30" customHeight="1" x14ac:dyDescent="0.2">
      <c r="A3431" s="240"/>
      <c r="B3431" s="197"/>
      <c r="C3431" s="197"/>
      <c r="D3431" s="197"/>
      <c r="E3431" s="197"/>
      <c r="F3431" s="197"/>
      <c r="G3431" s="197" t="s">
        <v>3851</v>
      </c>
      <c r="H3431" s="198">
        <v>5</v>
      </c>
      <c r="I3431" s="199">
        <v>253.95</v>
      </c>
      <c r="J3431" s="220"/>
      <c r="M3431">
        <v>253.95</v>
      </c>
    </row>
    <row r="3432" spans="1:13" ht="0.95" customHeight="1" x14ac:dyDescent="0.2">
      <c r="A3432" s="237"/>
      <c r="B3432" s="185"/>
      <c r="C3432" s="185"/>
      <c r="D3432" s="185"/>
      <c r="E3432" s="185"/>
      <c r="F3432" s="185"/>
      <c r="G3432" s="185"/>
      <c r="H3432" s="185"/>
      <c r="I3432" s="185"/>
      <c r="J3432" s="220"/>
    </row>
    <row r="3433" spans="1:13" ht="18" customHeight="1" x14ac:dyDescent="0.2">
      <c r="A3433" s="236" t="s">
        <v>4654</v>
      </c>
      <c r="B3433" s="183" t="s">
        <v>2</v>
      </c>
      <c r="C3433" s="182" t="s">
        <v>3</v>
      </c>
      <c r="D3433" s="182" t="s">
        <v>4</v>
      </c>
      <c r="E3433" s="419" t="s">
        <v>2100</v>
      </c>
      <c r="F3433" s="419"/>
      <c r="G3433" s="184" t="s">
        <v>5</v>
      </c>
      <c r="H3433" s="183" t="s">
        <v>6</v>
      </c>
      <c r="I3433" s="183" t="s">
        <v>7</v>
      </c>
      <c r="J3433" s="218" t="s">
        <v>8</v>
      </c>
      <c r="K3433" s="229">
        <v>0</v>
      </c>
      <c r="L3433" s="229">
        <f>J3434</f>
        <v>35.369999999999997</v>
      </c>
      <c r="M3433" t="s">
        <v>7</v>
      </c>
    </row>
    <row r="3434" spans="1:13" ht="24" customHeight="1" x14ac:dyDescent="0.2">
      <c r="A3434" s="237" t="s">
        <v>2125</v>
      </c>
      <c r="B3434" s="186" t="s">
        <v>4655</v>
      </c>
      <c r="C3434" s="185" t="s">
        <v>167</v>
      </c>
      <c r="D3434" s="185" t="s">
        <v>4656</v>
      </c>
      <c r="E3434" s="425" t="s">
        <v>2104</v>
      </c>
      <c r="F3434" s="425"/>
      <c r="G3434" s="187" t="s">
        <v>169</v>
      </c>
      <c r="H3434" s="188">
        <v>1</v>
      </c>
      <c r="I3434" s="189">
        <f>(M3434*$M$13)</f>
        <v>35.374000000000002</v>
      </c>
      <c r="J3434" s="231">
        <f>TRUNC(I3434*H3434,2)</f>
        <v>35.369999999999997</v>
      </c>
      <c r="M3434">
        <v>38.450000000000003</v>
      </c>
    </row>
    <row r="3435" spans="1:13" ht="24" customHeight="1" x14ac:dyDescent="0.2">
      <c r="A3435" s="241" t="s">
        <v>2395</v>
      </c>
      <c r="B3435" s="201" t="s">
        <v>4944</v>
      </c>
      <c r="C3435" s="200" t="s">
        <v>627</v>
      </c>
      <c r="D3435" s="200" t="s">
        <v>4945</v>
      </c>
      <c r="E3435" s="427" t="s">
        <v>4946</v>
      </c>
      <c r="F3435" s="427"/>
      <c r="G3435" s="202" t="s">
        <v>169</v>
      </c>
      <c r="H3435" s="203">
        <v>1</v>
      </c>
      <c r="I3435" s="189">
        <f>(M3435*$M$13)</f>
        <v>35.374000000000002</v>
      </c>
      <c r="J3435" s="219">
        <f>TRUNC(I3435*H3435,2)</f>
        <v>35.369999999999997</v>
      </c>
      <c r="M3435">
        <v>38.450000000000003</v>
      </c>
    </row>
    <row r="3436" spans="1:13" x14ac:dyDescent="0.2">
      <c r="A3436" s="239"/>
      <c r="B3436" s="195"/>
      <c r="C3436" s="195"/>
      <c r="D3436" s="195"/>
      <c r="E3436" s="195" t="s">
        <v>3847</v>
      </c>
      <c r="F3436" s="196">
        <v>17.36</v>
      </c>
      <c r="G3436" s="195" t="s">
        <v>3848</v>
      </c>
      <c r="H3436" s="196">
        <v>0</v>
      </c>
      <c r="I3436" s="196">
        <v>17.36</v>
      </c>
      <c r="J3436" s="220"/>
      <c r="M3436">
        <v>17.36</v>
      </c>
    </row>
    <row r="3437" spans="1:13" ht="25.5" x14ac:dyDescent="0.2">
      <c r="A3437" s="239"/>
      <c r="B3437" s="195"/>
      <c r="C3437" s="195"/>
      <c r="D3437" s="195"/>
      <c r="E3437" s="195" t="s">
        <v>3849</v>
      </c>
      <c r="F3437" s="196">
        <v>0</v>
      </c>
      <c r="G3437" s="195"/>
      <c r="H3437" s="195" t="s">
        <v>3850</v>
      </c>
      <c r="I3437" s="196">
        <v>38.450000000000003</v>
      </c>
      <c r="J3437" s="220"/>
      <c r="M3437">
        <v>38.450000000000003</v>
      </c>
    </row>
    <row r="3438" spans="1:13" ht="30" customHeight="1" x14ac:dyDescent="0.2">
      <c r="A3438" s="240"/>
      <c r="B3438" s="197"/>
      <c r="C3438" s="197"/>
      <c r="D3438" s="197"/>
      <c r="E3438" s="197"/>
      <c r="F3438" s="197"/>
      <c r="G3438" s="197" t="s">
        <v>3851</v>
      </c>
      <c r="H3438" s="198">
        <v>45</v>
      </c>
      <c r="I3438" s="199">
        <v>1730.25</v>
      </c>
      <c r="J3438" s="220"/>
      <c r="M3438">
        <v>1730.25</v>
      </c>
    </row>
    <row r="3439" spans="1:13" ht="0.95" customHeight="1" x14ac:dyDescent="0.2">
      <c r="A3439" s="237"/>
      <c r="B3439" s="185"/>
      <c r="C3439" s="185"/>
      <c r="D3439" s="185"/>
      <c r="E3439" s="185"/>
      <c r="F3439" s="185"/>
      <c r="G3439" s="185"/>
      <c r="H3439" s="185"/>
      <c r="I3439" s="185"/>
      <c r="J3439" s="220"/>
    </row>
    <row r="3440" spans="1:13" ht="18" customHeight="1" x14ac:dyDescent="0.2">
      <c r="A3440" s="236" t="s">
        <v>4657</v>
      </c>
      <c r="B3440" s="183" t="s">
        <v>2</v>
      </c>
      <c r="C3440" s="182" t="s">
        <v>3</v>
      </c>
      <c r="D3440" s="182" t="s">
        <v>4</v>
      </c>
      <c r="E3440" s="419" t="s">
        <v>2100</v>
      </c>
      <c r="F3440" s="419"/>
      <c r="G3440" s="184" t="s">
        <v>5</v>
      </c>
      <c r="H3440" s="183" t="s">
        <v>6</v>
      </c>
      <c r="I3440" s="183" t="s">
        <v>7</v>
      </c>
      <c r="J3440" s="218" t="s">
        <v>8</v>
      </c>
      <c r="K3440" s="229">
        <v>0</v>
      </c>
      <c r="L3440" s="229">
        <f>J3441</f>
        <v>14.8</v>
      </c>
      <c r="M3440" t="s">
        <v>7</v>
      </c>
    </row>
    <row r="3441" spans="1:13" ht="24" customHeight="1" x14ac:dyDescent="0.2">
      <c r="A3441" s="237" t="s">
        <v>2125</v>
      </c>
      <c r="B3441" s="186" t="s">
        <v>4658</v>
      </c>
      <c r="C3441" s="185" t="s">
        <v>167</v>
      </c>
      <c r="D3441" s="185" t="s">
        <v>4659</v>
      </c>
      <c r="E3441" s="425" t="s">
        <v>2104</v>
      </c>
      <c r="F3441" s="425"/>
      <c r="G3441" s="187" t="s">
        <v>331</v>
      </c>
      <c r="H3441" s="188">
        <v>1</v>
      </c>
      <c r="I3441" s="189">
        <f>(M3441*$M$13)</f>
        <v>14.802800000000001</v>
      </c>
      <c r="J3441" s="231">
        <f>TRUNC(I3441*H3441,2)</f>
        <v>14.8</v>
      </c>
      <c r="M3441">
        <v>16.09</v>
      </c>
    </row>
    <row r="3442" spans="1:13" ht="24" customHeight="1" x14ac:dyDescent="0.2">
      <c r="A3442" s="241" t="s">
        <v>2395</v>
      </c>
      <c r="B3442" s="201" t="s">
        <v>4947</v>
      </c>
      <c r="C3442" s="200" t="s">
        <v>627</v>
      </c>
      <c r="D3442" s="200" t="s">
        <v>4659</v>
      </c>
      <c r="E3442" s="427" t="s">
        <v>4946</v>
      </c>
      <c r="F3442" s="427"/>
      <c r="G3442" s="202" t="s">
        <v>331</v>
      </c>
      <c r="H3442" s="203">
        <v>1</v>
      </c>
      <c r="I3442" s="189">
        <f>(M3442*$M$13)</f>
        <v>14.802800000000001</v>
      </c>
      <c r="J3442" s="219">
        <f>TRUNC(I3442*H3442,2)</f>
        <v>14.8</v>
      </c>
      <c r="M3442">
        <v>16.09</v>
      </c>
    </row>
    <row r="3443" spans="1:13" x14ac:dyDescent="0.2">
      <c r="A3443" s="239"/>
      <c r="B3443" s="195"/>
      <c r="C3443" s="195"/>
      <c r="D3443" s="195"/>
      <c r="E3443" s="195" t="s">
        <v>3847</v>
      </c>
      <c r="F3443" s="196">
        <v>4.8499999999999996</v>
      </c>
      <c r="G3443" s="195" t="s">
        <v>3848</v>
      </c>
      <c r="H3443" s="196">
        <v>0</v>
      </c>
      <c r="I3443" s="196">
        <v>4.8499999999999996</v>
      </c>
      <c r="J3443" s="220"/>
      <c r="M3443">
        <v>4.8499999999999996</v>
      </c>
    </row>
    <row r="3444" spans="1:13" ht="25.5" x14ac:dyDescent="0.2">
      <c r="A3444" s="239"/>
      <c r="B3444" s="195"/>
      <c r="C3444" s="195"/>
      <c r="D3444" s="195"/>
      <c r="E3444" s="195" t="s">
        <v>3849</v>
      </c>
      <c r="F3444" s="196">
        <v>0</v>
      </c>
      <c r="G3444" s="195"/>
      <c r="H3444" s="195" t="s">
        <v>3850</v>
      </c>
      <c r="I3444" s="196">
        <v>16.09</v>
      </c>
      <c r="J3444" s="220"/>
      <c r="M3444">
        <v>16.09</v>
      </c>
    </row>
    <row r="3445" spans="1:13" ht="30" customHeight="1" x14ac:dyDescent="0.2">
      <c r="A3445" s="240"/>
      <c r="B3445" s="197"/>
      <c r="C3445" s="197"/>
      <c r="D3445" s="197"/>
      <c r="E3445" s="197"/>
      <c r="F3445" s="197"/>
      <c r="G3445" s="197" t="s">
        <v>3851</v>
      </c>
      <c r="H3445" s="198">
        <v>24</v>
      </c>
      <c r="I3445" s="199">
        <v>386.16</v>
      </c>
      <c r="J3445" s="220"/>
      <c r="M3445">
        <v>386.16</v>
      </c>
    </row>
    <row r="3446" spans="1:13" ht="0.95" customHeight="1" x14ac:dyDescent="0.2">
      <c r="A3446" s="237"/>
      <c r="B3446" s="185"/>
      <c r="C3446" s="185"/>
      <c r="D3446" s="185"/>
      <c r="E3446" s="185"/>
      <c r="F3446" s="185"/>
      <c r="G3446" s="185"/>
      <c r="H3446" s="185"/>
      <c r="I3446" s="185"/>
      <c r="J3446" s="220"/>
    </row>
    <row r="3447" spans="1:13" ht="18" customHeight="1" x14ac:dyDescent="0.2">
      <c r="A3447" s="236" t="s">
        <v>4660</v>
      </c>
      <c r="B3447" s="183" t="s">
        <v>2</v>
      </c>
      <c r="C3447" s="182" t="s">
        <v>3</v>
      </c>
      <c r="D3447" s="182" t="s">
        <v>4</v>
      </c>
      <c r="E3447" s="419" t="s">
        <v>2100</v>
      </c>
      <c r="F3447" s="419"/>
      <c r="G3447" s="184" t="s">
        <v>5</v>
      </c>
      <c r="H3447" s="183" t="s">
        <v>6</v>
      </c>
      <c r="I3447" s="183" t="s">
        <v>7</v>
      </c>
      <c r="J3447" s="218" t="s">
        <v>8</v>
      </c>
      <c r="K3447" s="229">
        <v>0</v>
      </c>
      <c r="L3447" s="229">
        <f>J3448</f>
        <v>125.99</v>
      </c>
      <c r="M3447" t="s">
        <v>7</v>
      </c>
    </row>
    <row r="3448" spans="1:13" ht="24" customHeight="1" x14ac:dyDescent="0.2">
      <c r="A3448" s="237" t="s">
        <v>2125</v>
      </c>
      <c r="B3448" s="186" t="s">
        <v>4661</v>
      </c>
      <c r="C3448" s="185" t="s">
        <v>167</v>
      </c>
      <c r="D3448" s="185" t="s">
        <v>4662</v>
      </c>
      <c r="E3448" s="425" t="s">
        <v>2104</v>
      </c>
      <c r="F3448" s="425"/>
      <c r="G3448" s="187" t="s">
        <v>331</v>
      </c>
      <c r="H3448" s="188">
        <v>1</v>
      </c>
      <c r="I3448" s="189">
        <f>(M3448*$M$13)</f>
        <v>125.994</v>
      </c>
      <c r="J3448" s="231">
        <f>TRUNC(I3448*H3448,2)</f>
        <v>125.99</v>
      </c>
      <c r="M3448">
        <v>136.94999999999999</v>
      </c>
    </row>
    <row r="3449" spans="1:13" ht="26.1" customHeight="1" x14ac:dyDescent="0.2">
      <c r="A3449" s="241" t="s">
        <v>2395</v>
      </c>
      <c r="B3449" s="201" t="s">
        <v>4948</v>
      </c>
      <c r="C3449" s="200" t="s">
        <v>2647</v>
      </c>
      <c r="D3449" s="200" t="s">
        <v>4949</v>
      </c>
      <c r="E3449" s="427">
        <v>9.0399999999999991</v>
      </c>
      <c r="F3449" s="427"/>
      <c r="G3449" s="202" t="s">
        <v>17</v>
      </c>
      <c r="H3449" s="203">
        <v>0.35</v>
      </c>
      <c r="I3449" s="189">
        <f>(M3449*$M$13)</f>
        <v>360.0052</v>
      </c>
      <c r="J3449" s="219">
        <f>TRUNC(I3449*H3449,2)</f>
        <v>126</v>
      </c>
      <c r="M3449">
        <v>391.31</v>
      </c>
    </row>
    <row r="3450" spans="1:13" x14ac:dyDescent="0.2">
      <c r="A3450" s="239"/>
      <c r="B3450" s="195"/>
      <c r="C3450" s="195"/>
      <c r="D3450" s="195"/>
      <c r="E3450" s="195" t="s">
        <v>3847</v>
      </c>
      <c r="F3450" s="196">
        <v>11.77</v>
      </c>
      <c r="G3450" s="195" t="s">
        <v>3848</v>
      </c>
      <c r="H3450" s="196">
        <v>0</v>
      </c>
      <c r="I3450" s="196">
        <v>11.77</v>
      </c>
      <c r="J3450" s="220"/>
      <c r="M3450">
        <v>11.77</v>
      </c>
    </row>
    <row r="3451" spans="1:13" ht="25.5" x14ac:dyDescent="0.2">
      <c r="A3451" s="239"/>
      <c r="B3451" s="195"/>
      <c r="C3451" s="195"/>
      <c r="D3451" s="195"/>
      <c r="E3451" s="195" t="s">
        <v>3849</v>
      </c>
      <c r="F3451" s="196">
        <v>0</v>
      </c>
      <c r="G3451" s="195"/>
      <c r="H3451" s="195" t="s">
        <v>3850</v>
      </c>
      <c r="I3451" s="196">
        <v>136.94999999999999</v>
      </c>
      <c r="J3451" s="220"/>
      <c r="M3451">
        <v>136.94999999999999</v>
      </c>
    </row>
    <row r="3452" spans="1:13" ht="30" customHeight="1" x14ac:dyDescent="0.2">
      <c r="A3452" s="240"/>
      <c r="B3452" s="197"/>
      <c r="C3452" s="197"/>
      <c r="D3452" s="197"/>
      <c r="E3452" s="197"/>
      <c r="F3452" s="197"/>
      <c r="G3452" s="197" t="s">
        <v>3851</v>
      </c>
      <c r="H3452" s="198">
        <v>1</v>
      </c>
      <c r="I3452" s="199">
        <v>136.94999999999999</v>
      </c>
      <c r="J3452" s="220"/>
      <c r="M3452">
        <v>136.94999999999999</v>
      </c>
    </row>
    <row r="3453" spans="1:13" ht="0.95" customHeight="1" x14ac:dyDescent="0.2">
      <c r="A3453" s="237"/>
      <c r="B3453" s="185"/>
      <c r="C3453" s="185"/>
      <c r="D3453" s="185"/>
      <c r="E3453" s="185"/>
      <c r="F3453" s="185"/>
      <c r="G3453" s="185"/>
      <c r="H3453" s="185"/>
      <c r="I3453" s="185"/>
      <c r="J3453" s="220"/>
    </row>
    <row r="3454" spans="1:13" ht="18" customHeight="1" x14ac:dyDescent="0.2">
      <c r="A3454" s="236" t="s">
        <v>4663</v>
      </c>
      <c r="B3454" s="183" t="s">
        <v>2</v>
      </c>
      <c r="C3454" s="182" t="s">
        <v>3</v>
      </c>
      <c r="D3454" s="182" t="s">
        <v>4</v>
      </c>
      <c r="E3454" s="419" t="s">
        <v>2100</v>
      </c>
      <c r="F3454" s="419"/>
      <c r="G3454" s="184" t="s">
        <v>5</v>
      </c>
      <c r="H3454" s="183" t="s">
        <v>6</v>
      </c>
      <c r="I3454" s="183" t="s">
        <v>7</v>
      </c>
      <c r="J3454" s="218" t="s">
        <v>8</v>
      </c>
      <c r="K3454" s="229">
        <v>0</v>
      </c>
      <c r="L3454" s="229">
        <f>J3455</f>
        <v>4.79</v>
      </c>
      <c r="M3454" t="s">
        <v>7</v>
      </c>
    </row>
    <row r="3455" spans="1:13" ht="26.1" customHeight="1" x14ac:dyDescent="0.2">
      <c r="A3455" s="237" t="s">
        <v>2125</v>
      </c>
      <c r="B3455" s="186" t="s">
        <v>4664</v>
      </c>
      <c r="C3455" s="185" t="s">
        <v>167</v>
      </c>
      <c r="D3455" s="185" t="s">
        <v>4665</v>
      </c>
      <c r="E3455" s="425" t="s">
        <v>2104</v>
      </c>
      <c r="F3455" s="425"/>
      <c r="G3455" s="187" t="s">
        <v>331</v>
      </c>
      <c r="H3455" s="188">
        <v>1</v>
      </c>
      <c r="I3455" s="189">
        <f>(M3455*$M$13)</f>
        <v>4.7932000000000006</v>
      </c>
      <c r="J3455" s="231">
        <f>TRUNC(I3455*H3455,2)</f>
        <v>4.79</v>
      </c>
      <c r="M3455">
        <v>5.21</v>
      </c>
    </row>
    <row r="3456" spans="1:13" ht="26.1" customHeight="1" x14ac:dyDescent="0.2">
      <c r="A3456" s="241" t="s">
        <v>2395</v>
      </c>
      <c r="B3456" s="201" t="s">
        <v>4950</v>
      </c>
      <c r="C3456" s="200" t="s">
        <v>627</v>
      </c>
      <c r="D3456" s="200" t="s">
        <v>4665</v>
      </c>
      <c r="E3456" s="427" t="s">
        <v>4946</v>
      </c>
      <c r="F3456" s="427"/>
      <c r="G3456" s="202" t="s">
        <v>331</v>
      </c>
      <c r="H3456" s="203">
        <v>1</v>
      </c>
      <c r="I3456" s="189">
        <f>(M3456*$M$13)</f>
        <v>4.7932000000000006</v>
      </c>
      <c r="J3456" s="219">
        <f>TRUNC(I3456*H3456,2)</f>
        <v>4.79</v>
      </c>
      <c r="M3456">
        <v>5.21</v>
      </c>
    </row>
    <row r="3457" spans="1:13" x14ac:dyDescent="0.2">
      <c r="A3457" s="239"/>
      <c r="B3457" s="195"/>
      <c r="C3457" s="195"/>
      <c r="D3457" s="195"/>
      <c r="E3457" s="195" t="s">
        <v>3847</v>
      </c>
      <c r="F3457" s="196">
        <v>0.81</v>
      </c>
      <c r="G3457" s="195" t="s">
        <v>3848</v>
      </c>
      <c r="H3457" s="196">
        <v>0</v>
      </c>
      <c r="I3457" s="196">
        <v>0.81</v>
      </c>
      <c r="J3457" s="220"/>
      <c r="M3457">
        <v>0.81</v>
      </c>
    </row>
    <row r="3458" spans="1:13" ht="25.5" x14ac:dyDescent="0.2">
      <c r="A3458" s="239"/>
      <c r="B3458" s="195"/>
      <c r="C3458" s="195"/>
      <c r="D3458" s="195"/>
      <c r="E3458" s="195" t="s">
        <v>3849</v>
      </c>
      <c r="F3458" s="196">
        <v>0</v>
      </c>
      <c r="G3458" s="195"/>
      <c r="H3458" s="195" t="s">
        <v>3850</v>
      </c>
      <c r="I3458" s="196">
        <v>5.21</v>
      </c>
      <c r="J3458" s="220"/>
      <c r="M3458">
        <v>5.21</v>
      </c>
    </row>
    <row r="3459" spans="1:13" ht="30" customHeight="1" x14ac:dyDescent="0.2">
      <c r="A3459" s="240"/>
      <c r="B3459" s="197"/>
      <c r="C3459" s="197"/>
      <c r="D3459" s="197"/>
      <c r="E3459" s="197"/>
      <c r="F3459" s="197"/>
      <c r="G3459" s="197" t="s">
        <v>3851</v>
      </c>
      <c r="H3459" s="198">
        <v>10</v>
      </c>
      <c r="I3459" s="199">
        <v>52.1</v>
      </c>
      <c r="J3459" s="220"/>
      <c r="M3459">
        <v>52.1</v>
      </c>
    </row>
    <row r="3460" spans="1:13" ht="0.95" customHeight="1" x14ac:dyDescent="0.2">
      <c r="A3460" s="237"/>
      <c r="B3460" s="185"/>
      <c r="C3460" s="185"/>
      <c r="D3460" s="185"/>
      <c r="E3460" s="185"/>
      <c r="F3460" s="185"/>
      <c r="G3460" s="185"/>
      <c r="H3460" s="185"/>
      <c r="I3460" s="185"/>
      <c r="J3460" s="220"/>
    </row>
    <row r="3461" spans="1:13" ht="18" customHeight="1" x14ac:dyDescent="0.2">
      <c r="A3461" s="236" t="s">
        <v>4666</v>
      </c>
      <c r="B3461" s="183" t="s">
        <v>2</v>
      </c>
      <c r="C3461" s="182" t="s">
        <v>3</v>
      </c>
      <c r="D3461" s="182" t="s">
        <v>4</v>
      </c>
      <c r="E3461" s="419" t="s">
        <v>2100</v>
      </c>
      <c r="F3461" s="419"/>
      <c r="G3461" s="184" t="s">
        <v>5</v>
      </c>
      <c r="H3461" s="183" t="s">
        <v>6</v>
      </c>
      <c r="I3461" s="183" t="s">
        <v>7</v>
      </c>
      <c r="J3461" s="218" t="s">
        <v>8</v>
      </c>
      <c r="K3461" s="229">
        <v>0</v>
      </c>
      <c r="L3461" s="229">
        <f>J3462</f>
        <v>17.829999999999998</v>
      </c>
      <c r="M3461" t="s">
        <v>7</v>
      </c>
    </row>
    <row r="3462" spans="1:13" ht="24" customHeight="1" x14ac:dyDescent="0.2">
      <c r="A3462" s="237" t="s">
        <v>2125</v>
      </c>
      <c r="B3462" s="186" t="s">
        <v>4667</v>
      </c>
      <c r="C3462" s="185" t="s">
        <v>167</v>
      </c>
      <c r="D3462" s="185" t="s">
        <v>4668</v>
      </c>
      <c r="E3462" s="425" t="s">
        <v>2104</v>
      </c>
      <c r="F3462" s="425"/>
      <c r="G3462" s="187" t="s">
        <v>331</v>
      </c>
      <c r="H3462" s="188">
        <v>1</v>
      </c>
      <c r="I3462" s="189">
        <f>(M3462*$M$13)</f>
        <v>17.838800000000003</v>
      </c>
      <c r="J3462" s="231">
        <f>TRUNC(I3462*H3462,2)</f>
        <v>17.829999999999998</v>
      </c>
      <c r="M3462">
        <v>19.39</v>
      </c>
    </row>
    <row r="3463" spans="1:13" ht="24" customHeight="1" x14ac:dyDescent="0.2">
      <c r="A3463" s="241" t="s">
        <v>2395</v>
      </c>
      <c r="B3463" s="201" t="s">
        <v>4951</v>
      </c>
      <c r="C3463" s="200" t="s">
        <v>627</v>
      </c>
      <c r="D3463" s="200" t="s">
        <v>4668</v>
      </c>
      <c r="E3463" s="427" t="s">
        <v>4952</v>
      </c>
      <c r="F3463" s="427"/>
      <c r="G3463" s="202" t="s">
        <v>331</v>
      </c>
      <c r="H3463" s="203">
        <v>1</v>
      </c>
      <c r="I3463" s="189">
        <f>(M3463*$M$13)</f>
        <v>17.838800000000003</v>
      </c>
      <c r="J3463" s="219">
        <f>TRUNC(I3463*H3463,2)</f>
        <v>17.829999999999998</v>
      </c>
      <c r="M3463">
        <v>19.39</v>
      </c>
    </row>
    <row r="3464" spans="1:13" x14ac:dyDescent="0.2">
      <c r="A3464" s="239"/>
      <c r="B3464" s="195"/>
      <c r="C3464" s="195"/>
      <c r="D3464" s="195"/>
      <c r="E3464" s="195" t="s">
        <v>3847</v>
      </c>
      <c r="F3464" s="196">
        <v>12.89</v>
      </c>
      <c r="G3464" s="195" t="s">
        <v>3848</v>
      </c>
      <c r="H3464" s="196">
        <v>0</v>
      </c>
      <c r="I3464" s="196">
        <v>12.89</v>
      </c>
      <c r="J3464" s="220"/>
      <c r="M3464">
        <v>12.89</v>
      </c>
    </row>
    <row r="3465" spans="1:13" ht="25.5" x14ac:dyDescent="0.2">
      <c r="A3465" s="239"/>
      <c r="B3465" s="195"/>
      <c r="C3465" s="195"/>
      <c r="D3465" s="195"/>
      <c r="E3465" s="195" t="s">
        <v>3849</v>
      </c>
      <c r="F3465" s="196">
        <v>0</v>
      </c>
      <c r="G3465" s="195"/>
      <c r="H3465" s="195" t="s">
        <v>3850</v>
      </c>
      <c r="I3465" s="196">
        <v>19.39</v>
      </c>
      <c r="J3465" s="220"/>
      <c r="M3465">
        <v>19.39</v>
      </c>
    </row>
    <row r="3466" spans="1:13" ht="30" customHeight="1" x14ac:dyDescent="0.2">
      <c r="A3466" s="240"/>
      <c r="B3466" s="197"/>
      <c r="C3466" s="197"/>
      <c r="D3466" s="197"/>
      <c r="E3466" s="197"/>
      <c r="F3466" s="197"/>
      <c r="G3466" s="197" t="s">
        <v>3851</v>
      </c>
      <c r="H3466" s="198">
        <v>2</v>
      </c>
      <c r="I3466" s="199">
        <v>38.78</v>
      </c>
      <c r="J3466" s="220"/>
      <c r="M3466">
        <v>38.78</v>
      </c>
    </row>
    <row r="3467" spans="1:13" ht="0.95" customHeight="1" x14ac:dyDescent="0.2">
      <c r="A3467" s="237"/>
      <c r="B3467" s="185"/>
      <c r="C3467" s="185"/>
      <c r="D3467" s="185"/>
      <c r="E3467" s="185"/>
      <c r="F3467" s="185"/>
      <c r="G3467" s="185"/>
      <c r="H3467" s="185"/>
      <c r="I3467" s="185"/>
      <c r="J3467" s="220"/>
    </row>
    <row r="3468" spans="1:13" ht="18" customHeight="1" x14ac:dyDescent="0.2">
      <c r="A3468" s="236" t="s">
        <v>4769</v>
      </c>
      <c r="B3468" s="183" t="s">
        <v>2</v>
      </c>
      <c r="C3468" s="182" t="s">
        <v>3</v>
      </c>
      <c r="D3468" s="182" t="s">
        <v>4</v>
      </c>
      <c r="E3468" s="419" t="s">
        <v>2100</v>
      </c>
      <c r="F3468" s="419"/>
      <c r="G3468" s="184" t="s">
        <v>5</v>
      </c>
      <c r="H3468" s="183" t="s">
        <v>6</v>
      </c>
      <c r="I3468" s="183" t="s">
        <v>7</v>
      </c>
      <c r="J3468" s="218" t="s">
        <v>8</v>
      </c>
      <c r="K3468" s="229">
        <v>0</v>
      </c>
      <c r="L3468" s="229">
        <f>J3469</f>
        <v>31.81</v>
      </c>
      <c r="M3468" t="s">
        <v>7</v>
      </c>
    </row>
    <row r="3469" spans="1:13" ht="26.1" customHeight="1" x14ac:dyDescent="0.2">
      <c r="A3469" s="237" t="s">
        <v>2125</v>
      </c>
      <c r="B3469" s="186" t="s">
        <v>4770</v>
      </c>
      <c r="C3469" s="185" t="s">
        <v>167</v>
      </c>
      <c r="D3469" s="185" t="s">
        <v>4771</v>
      </c>
      <c r="E3469" s="425" t="s">
        <v>2104</v>
      </c>
      <c r="F3469" s="425"/>
      <c r="G3469" s="187" t="s">
        <v>331</v>
      </c>
      <c r="H3469" s="188">
        <v>1</v>
      </c>
      <c r="I3469" s="189">
        <f>(M3469*$M$13)</f>
        <v>31.813600000000001</v>
      </c>
      <c r="J3469" s="231">
        <f>TRUNC(I3469*H3469,2)</f>
        <v>31.81</v>
      </c>
      <c r="M3469">
        <v>34.58</v>
      </c>
    </row>
    <row r="3470" spans="1:13" ht="26.1" customHeight="1" x14ac:dyDescent="0.2">
      <c r="A3470" s="241" t="s">
        <v>2395</v>
      </c>
      <c r="B3470" s="201" t="s">
        <v>4953</v>
      </c>
      <c r="C3470" s="200" t="s">
        <v>2508</v>
      </c>
      <c r="D3470" s="200" t="s">
        <v>4771</v>
      </c>
      <c r="E3470" s="427">
        <v>15</v>
      </c>
      <c r="F3470" s="427"/>
      <c r="G3470" s="202" t="s">
        <v>331</v>
      </c>
      <c r="H3470" s="203">
        <v>1</v>
      </c>
      <c r="I3470" s="189">
        <f>(M3470*$M$13)</f>
        <v>31.813600000000001</v>
      </c>
      <c r="J3470" s="219">
        <f>TRUNC(I3470*H3470,2)</f>
        <v>31.81</v>
      </c>
      <c r="M3470">
        <v>34.58</v>
      </c>
    </row>
    <row r="3471" spans="1:13" x14ac:dyDescent="0.2">
      <c r="A3471" s="239"/>
      <c r="B3471" s="195"/>
      <c r="C3471" s="195"/>
      <c r="D3471" s="195"/>
      <c r="E3471" s="195" t="s">
        <v>3847</v>
      </c>
      <c r="F3471" s="196">
        <v>0</v>
      </c>
      <c r="G3471" s="195" t="s">
        <v>3848</v>
      </c>
      <c r="H3471" s="196">
        <v>0</v>
      </c>
      <c r="I3471" s="196">
        <v>0</v>
      </c>
      <c r="J3471" s="220"/>
      <c r="M3471">
        <v>0</v>
      </c>
    </row>
    <row r="3472" spans="1:13" ht="25.5" x14ac:dyDescent="0.2">
      <c r="A3472" s="239"/>
      <c r="B3472" s="195"/>
      <c r="C3472" s="195"/>
      <c r="D3472" s="195"/>
      <c r="E3472" s="195" t="s">
        <v>3849</v>
      </c>
      <c r="F3472" s="196">
        <v>0</v>
      </c>
      <c r="G3472" s="195"/>
      <c r="H3472" s="195" t="s">
        <v>3850</v>
      </c>
      <c r="I3472" s="196">
        <v>34.58</v>
      </c>
      <c r="J3472" s="220"/>
      <c r="M3472">
        <v>34.58</v>
      </c>
    </row>
    <row r="3473" spans="1:13" ht="30" customHeight="1" x14ac:dyDescent="0.2">
      <c r="A3473" s="240"/>
      <c r="B3473" s="197"/>
      <c r="C3473" s="197"/>
      <c r="D3473" s="197"/>
      <c r="E3473" s="197"/>
      <c r="F3473" s="197"/>
      <c r="G3473" s="197" t="s">
        <v>3851</v>
      </c>
      <c r="H3473" s="198">
        <v>4</v>
      </c>
      <c r="I3473" s="199">
        <v>138.32</v>
      </c>
      <c r="J3473" s="220"/>
      <c r="M3473">
        <v>138.32</v>
      </c>
    </row>
    <row r="3474" spans="1:13" ht="0.95" customHeight="1" x14ac:dyDescent="0.2">
      <c r="A3474" s="237"/>
      <c r="B3474" s="185"/>
      <c r="C3474" s="185"/>
      <c r="D3474" s="185"/>
      <c r="E3474" s="185"/>
      <c r="F3474" s="185"/>
      <c r="G3474" s="185"/>
      <c r="H3474" s="185"/>
      <c r="I3474" s="185"/>
      <c r="J3474" s="220"/>
    </row>
    <row r="3475" spans="1:13" ht="18" customHeight="1" x14ac:dyDescent="0.2">
      <c r="A3475" s="236" t="s">
        <v>4772</v>
      </c>
      <c r="B3475" s="183" t="s">
        <v>2</v>
      </c>
      <c r="C3475" s="182" t="s">
        <v>3</v>
      </c>
      <c r="D3475" s="182" t="s">
        <v>4</v>
      </c>
      <c r="E3475" s="419" t="s">
        <v>2100</v>
      </c>
      <c r="F3475" s="419"/>
      <c r="G3475" s="184" t="s">
        <v>5</v>
      </c>
      <c r="H3475" s="183" t="s">
        <v>6</v>
      </c>
      <c r="I3475" s="183" t="s">
        <v>7</v>
      </c>
      <c r="J3475" s="218" t="s">
        <v>8</v>
      </c>
      <c r="K3475" s="229">
        <v>0</v>
      </c>
      <c r="L3475" s="229">
        <f>J3476</f>
        <v>33.909999999999997</v>
      </c>
      <c r="M3475" t="s">
        <v>7</v>
      </c>
    </row>
    <row r="3476" spans="1:13" ht="24" customHeight="1" x14ac:dyDescent="0.2">
      <c r="A3476" s="237" t="s">
        <v>2125</v>
      </c>
      <c r="B3476" s="186" t="s">
        <v>4773</v>
      </c>
      <c r="C3476" s="185" t="s">
        <v>167</v>
      </c>
      <c r="D3476" s="185" t="s">
        <v>4774</v>
      </c>
      <c r="E3476" s="425" t="s">
        <v>2104</v>
      </c>
      <c r="F3476" s="425"/>
      <c r="G3476" s="187" t="s">
        <v>331</v>
      </c>
      <c r="H3476" s="188">
        <v>1</v>
      </c>
      <c r="I3476" s="189">
        <f>(M3476*$M$13)</f>
        <v>33.911200000000001</v>
      </c>
      <c r="J3476" s="231">
        <f>TRUNC(I3476*H3476,2)</f>
        <v>33.909999999999997</v>
      </c>
      <c r="M3476">
        <v>36.86</v>
      </c>
    </row>
    <row r="3477" spans="1:13" ht="24" customHeight="1" x14ac:dyDescent="0.2">
      <c r="A3477" s="241" t="s">
        <v>2395</v>
      </c>
      <c r="B3477" s="201" t="s">
        <v>4954</v>
      </c>
      <c r="C3477" s="200" t="s">
        <v>627</v>
      </c>
      <c r="D3477" s="200" t="s">
        <v>4955</v>
      </c>
      <c r="E3477" s="427" t="s">
        <v>4946</v>
      </c>
      <c r="F3477" s="427"/>
      <c r="G3477" s="202" t="s">
        <v>331</v>
      </c>
      <c r="H3477" s="203">
        <v>1</v>
      </c>
      <c r="I3477" s="189">
        <f>(M3477*$M$13)</f>
        <v>33.911200000000001</v>
      </c>
      <c r="J3477" s="219">
        <f>TRUNC(I3477*H3477,2)</f>
        <v>33.909999999999997</v>
      </c>
      <c r="M3477">
        <v>36.86</v>
      </c>
    </row>
    <row r="3478" spans="1:13" x14ac:dyDescent="0.2">
      <c r="A3478" s="239"/>
      <c r="B3478" s="195"/>
      <c r="C3478" s="195"/>
      <c r="D3478" s="195"/>
      <c r="E3478" s="195" t="s">
        <v>3847</v>
      </c>
      <c r="F3478" s="196">
        <v>10.52</v>
      </c>
      <c r="G3478" s="195" t="s">
        <v>3848</v>
      </c>
      <c r="H3478" s="196">
        <v>0</v>
      </c>
      <c r="I3478" s="196">
        <v>10.52</v>
      </c>
      <c r="J3478" s="220"/>
      <c r="M3478">
        <v>10.52</v>
      </c>
    </row>
    <row r="3479" spans="1:13" ht="25.5" x14ac:dyDescent="0.2">
      <c r="A3479" s="239"/>
      <c r="B3479" s="195"/>
      <c r="C3479" s="195"/>
      <c r="D3479" s="195"/>
      <c r="E3479" s="195" t="s">
        <v>3849</v>
      </c>
      <c r="F3479" s="196">
        <v>0</v>
      </c>
      <c r="G3479" s="195"/>
      <c r="H3479" s="195" t="s">
        <v>3850</v>
      </c>
      <c r="I3479" s="196">
        <v>36.86</v>
      </c>
      <c r="J3479" s="220"/>
      <c r="M3479">
        <v>36.86</v>
      </c>
    </row>
    <row r="3480" spans="1:13" ht="30" customHeight="1" x14ac:dyDescent="0.2">
      <c r="A3480" s="240"/>
      <c r="B3480" s="197"/>
      <c r="C3480" s="197"/>
      <c r="D3480" s="197"/>
      <c r="E3480" s="197"/>
      <c r="F3480" s="197"/>
      <c r="G3480" s="197" t="s">
        <v>3851</v>
      </c>
      <c r="H3480" s="198">
        <v>45</v>
      </c>
      <c r="I3480" s="199">
        <v>1658.7</v>
      </c>
      <c r="J3480" s="220"/>
      <c r="M3480">
        <v>1658.7</v>
      </c>
    </row>
    <row r="3481" spans="1:13" ht="0.95" customHeight="1" x14ac:dyDescent="0.2">
      <c r="A3481" s="237"/>
      <c r="B3481" s="185"/>
      <c r="C3481" s="185"/>
      <c r="D3481" s="185"/>
      <c r="E3481" s="185"/>
      <c r="F3481" s="185"/>
      <c r="G3481" s="185"/>
      <c r="H3481" s="185"/>
      <c r="I3481" s="185"/>
      <c r="J3481" s="220"/>
    </row>
    <row r="3482" spans="1:13" ht="18" customHeight="1" x14ac:dyDescent="0.2">
      <c r="A3482" s="236" t="s">
        <v>4792</v>
      </c>
      <c r="B3482" s="183" t="s">
        <v>2</v>
      </c>
      <c r="C3482" s="182" t="s">
        <v>3</v>
      </c>
      <c r="D3482" s="182" t="s">
        <v>4</v>
      </c>
      <c r="E3482" s="419" t="s">
        <v>2100</v>
      </c>
      <c r="F3482" s="419"/>
      <c r="G3482" s="184" t="s">
        <v>5</v>
      </c>
      <c r="H3482" s="183" t="s">
        <v>6</v>
      </c>
      <c r="I3482" s="183" t="s">
        <v>7</v>
      </c>
      <c r="J3482" s="218" t="s">
        <v>8</v>
      </c>
      <c r="K3482" s="229">
        <v>0</v>
      </c>
      <c r="L3482" s="229">
        <f>J3483</f>
        <v>3.89</v>
      </c>
      <c r="M3482" t="s">
        <v>7</v>
      </c>
    </row>
    <row r="3483" spans="1:13" ht="26.1" customHeight="1" x14ac:dyDescent="0.2">
      <c r="A3483" s="237" t="s">
        <v>2125</v>
      </c>
      <c r="B3483" s="186" t="s">
        <v>4793</v>
      </c>
      <c r="C3483" s="185" t="s">
        <v>167</v>
      </c>
      <c r="D3483" s="185" t="s">
        <v>4794</v>
      </c>
      <c r="E3483" s="425" t="s">
        <v>2104</v>
      </c>
      <c r="F3483" s="425"/>
      <c r="G3483" s="187" t="s">
        <v>331</v>
      </c>
      <c r="H3483" s="188">
        <v>1</v>
      </c>
      <c r="I3483" s="189">
        <f>(M3483*$M$13)</f>
        <v>3.8916000000000004</v>
      </c>
      <c r="J3483" s="231">
        <f>TRUNC(I3483*H3483,2)</f>
        <v>3.89</v>
      </c>
      <c r="M3483">
        <v>4.2300000000000004</v>
      </c>
    </row>
    <row r="3484" spans="1:13" ht="26.1" customHeight="1" x14ac:dyDescent="0.2">
      <c r="A3484" s="241" t="s">
        <v>2395</v>
      </c>
      <c r="B3484" s="201" t="s">
        <v>4956</v>
      </c>
      <c r="C3484" s="200" t="s">
        <v>627</v>
      </c>
      <c r="D3484" s="200" t="s">
        <v>4794</v>
      </c>
      <c r="E3484" s="427" t="s">
        <v>4952</v>
      </c>
      <c r="F3484" s="427"/>
      <c r="G3484" s="202" t="s">
        <v>331</v>
      </c>
      <c r="H3484" s="203">
        <v>1</v>
      </c>
      <c r="I3484" s="189">
        <f>(M3484*$M$13)</f>
        <v>3.8916000000000004</v>
      </c>
      <c r="J3484" s="219">
        <f>TRUNC(I3484*H3484,2)</f>
        <v>3.89</v>
      </c>
      <c r="M3484">
        <v>4.2300000000000004</v>
      </c>
    </row>
    <row r="3485" spans="1:13" x14ac:dyDescent="0.2">
      <c r="A3485" s="239"/>
      <c r="B3485" s="195"/>
      <c r="C3485" s="195"/>
      <c r="D3485" s="195"/>
      <c r="E3485" s="195" t="s">
        <v>3847</v>
      </c>
      <c r="F3485" s="196">
        <v>0.81</v>
      </c>
      <c r="G3485" s="195" t="s">
        <v>3848</v>
      </c>
      <c r="H3485" s="196">
        <v>0</v>
      </c>
      <c r="I3485" s="196">
        <v>0.81</v>
      </c>
      <c r="J3485" s="220"/>
      <c r="M3485">
        <v>0.81</v>
      </c>
    </row>
    <row r="3486" spans="1:13" ht="25.5" x14ac:dyDescent="0.2">
      <c r="A3486" s="239"/>
      <c r="B3486" s="195"/>
      <c r="C3486" s="195"/>
      <c r="D3486" s="195"/>
      <c r="E3486" s="195" t="s">
        <v>3849</v>
      </c>
      <c r="F3486" s="196">
        <v>0</v>
      </c>
      <c r="G3486" s="195"/>
      <c r="H3486" s="195" t="s">
        <v>3850</v>
      </c>
      <c r="I3486" s="196">
        <v>4.2300000000000004</v>
      </c>
      <c r="J3486" s="220"/>
      <c r="M3486">
        <v>4.2300000000000004</v>
      </c>
    </row>
    <row r="3487" spans="1:13" ht="30" customHeight="1" x14ac:dyDescent="0.2">
      <c r="A3487" s="240"/>
      <c r="B3487" s="197"/>
      <c r="C3487" s="197"/>
      <c r="D3487" s="197"/>
      <c r="E3487" s="197"/>
      <c r="F3487" s="197"/>
      <c r="G3487" s="197" t="s">
        <v>3851</v>
      </c>
      <c r="H3487" s="198">
        <v>2</v>
      </c>
      <c r="I3487" s="199">
        <v>8.4600000000000009</v>
      </c>
      <c r="J3487" s="220"/>
      <c r="M3487">
        <v>8.4600000000000009</v>
      </c>
    </row>
    <row r="3488" spans="1:13" ht="0.95" customHeight="1" x14ac:dyDescent="0.2">
      <c r="A3488" s="237"/>
      <c r="B3488" s="185"/>
      <c r="C3488" s="185"/>
      <c r="D3488" s="185"/>
      <c r="E3488" s="185"/>
      <c r="F3488" s="185"/>
      <c r="G3488" s="185"/>
      <c r="H3488" s="185"/>
      <c r="I3488" s="185"/>
      <c r="J3488" s="220"/>
    </row>
    <row r="3489" spans="1:13" ht="18" customHeight="1" x14ac:dyDescent="0.2">
      <c r="A3489" s="236" t="s">
        <v>4795</v>
      </c>
      <c r="B3489" s="183" t="s">
        <v>2</v>
      </c>
      <c r="C3489" s="182" t="s">
        <v>3</v>
      </c>
      <c r="D3489" s="182" t="s">
        <v>4</v>
      </c>
      <c r="E3489" s="419" t="s">
        <v>2100</v>
      </c>
      <c r="F3489" s="419"/>
      <c r="G3489" s="184" t="s">
        <v>5</v>
      </c>
      <c r="H3489" s="183" t="s">
        <v>6</v>
      </c>
      <c r="I3489" s="183" t="s">
        <v>7</v>
      </c>
      <c r="J3489" s="218" t="s">
        <v>8</v>
      </c>
      <c r="K3489" s="229">
        <v>0</v>
      </c>
      <c r="L3489" s="229">
        <f>J3490</f>
        <v>70.680000000000007</v>
      </c>
      <c r="M3489" t="s">
        <v>7</v>
      </c>
    </row>
    <row r="3490" spans="1:13" ht="24" customHeight="1" x14ac:dyDescent="0.2">
      <c r="A3490" s="237" t="s">
        <v>2125</v>
      </c>
      <c r="B3490" s="186" t="s">
        <v>4796</v>
      </c>
      <c r="C3490" s="185" t="s">
        <v>167</v>
      </c>
      <c r="D3490" s="185" t="s">
        <v>4797</v>
      </c>
      <c r="E3490" s="425" t="s">
        <v>2104</v>
      </c>
      <c r="F3490" s="425"/>
      <c r="G3490" s="187" t="s">
        <v>331</v>
      </c>
      <c r="H3490" s="188">
        <v>1</v>
      </c>
      <c r="I3490" s="189">
        <f>(M3490*$M$13)</f>
        <v>70.683599999999998</v>
      </c>
      <c r="J3490" s="231">
        <f>TRUNC(I3490*H3490,2)</f>
        <v>70.680000000000007</v>
      </c>
      <c r="M3490">
        <v>76.83</v>
      </c>
    </row>
    <row r="3491" spans="1:13" ht="24" customHeight="1" x14ac:dyDescent="0.2">
      <c r="A3491" s="241" t="s">
        <v>2395</v>
      </c>
      <c r="B3491" s="201" t="s">
        <v>4957</v>
      </c>
      <c r="C3491" s="200" t="s">
        <v>627</v>
      </c>
      <c r="D3491" s="200" t="s">
        <v>4797</v>
      </c>
      <c r="E3491" s="427" t="s">
        <v>4946</v>
      </c>
      <c r="F3491" s="427"/>
      <c r="G3491" s="202" t="s">
        <v>331</v>
      </c>
      <c r="H3491" s="203">
        <v>1</v>
      </c>
      <c r="I3491" s="189">
        <f>(M3491*$M$13)</f>
        <v>70.683599999999998</v>
      </c>
      <c r="J3491" s="219">
        <f>TRUNC(I3491*H3491,2)</f>
        <v>70.680000000000007</v>
      </c>
      <c r="M3491">
        <v>76.83</v>
      </c>
    </row>
    <row r="3492" spans="1:13" x14ac:dyDescent="0.2">
      <c r="A3492" s="239"/>
      <c r="B3492" s="195"/>
      <c r="C3492" s="195"/>
      <c r="D3492" s="195"/>
      <c r="E3492" s="195" t="s">
        <v>3847</v>
      </c>
      <c r="F3492" s="196">
        <v>18.21</v>
      </c>
      <c r="G3492" s="195" t="s">
        <v>3848</v>
      </c>
      <c r="H3492" s="196">
        <v>0</v>
      </c>
      <c r="I3492" s="196">
        <v>18.21</v>
      </c>
      <c r="J3492" s="220"/>
      <c r="M3492">
        <v>18.21</v>
      </c>
    </row>
    <row r="3493" spans="1:13" ht="25.5" x14ac:dyDescent="0.2">
      <c r="A3493" s="239"/>
      <c r="B3493" s="195"/>
      <c r="C3493" s="195"/>
      <c r="D3493" s="195"/>
      <c r="E3493" s="195" t="s">
        <v>3849</v>
      </c>
      <c r="F3493" s="196">
        <v>0</v>
      </c>
      <c r="G3493" s="195"/>
      <c r="H3493" s="195" t="s">
        <v>3850</v>
      </c>
      <c r="I3493" s="196">
        <v>76.83</v>
      </c>
      <c r="J3493" s="220"/>
      <c r="M3493">
        <v>76.83</v>
      </c>
    </row>
    <row r="3494" spans="1:13" ht="30" customHeight="1" x14ac:dyDescent="0.2">
      <c r="A3494" s="240"/>
      <c r="B3494" s="197"/>
      <c r="C3494" s="197"/>
      <c r="D3494" s="197"/>
      <c r="E3494" s="197"/>
      <c r="F3494" s="197"/>
      <c r="G3494" s="197" t="s">
        <v>3851</v>
      </c>
      <c r="H3494" s="198">
        <v>1</v>
      </c>
      <c r="I3494" s="199">
        <v>76.83</v>
      </c>
      <c r="J3494" s="220"/>
      <c r="M3494">
        <v>76.83</v>
      </c>
    </row>
    <row r="3495" spans="1:13" ht="0.95" customHeight="1" x14ac:dyDescent="0.2">
      <c r="A3495" s="237"/>
      <c r="B3495" s="185"/>
      <c r="C3495" s="185"/>
      <c r="D3495" s="185"/>
      <c r="E3495" s="185"/>
      <c r="F3495" s="185"/>
      <c r="G3495" s="185"/>
      <c r="H3495" s="185"/>
      <c r="I3495" s="185"/>
      <c r="J3495" s="220"/>
    </row>
    <row r="3496" spans="1:13" ht="24" customHeight="1" x14ac:dyDescent="0.2">
      <c r="A3496" s="242" t="s">
        <v>782</v>
      </c>
      <c r="B3496" s="24"/>
      <c r="C3496" s="24"/>
      <c r="D3496" s="23" t="s">
        <v>3967</v>
      </c>
      <c r="E3496" s="24"/>
      <c r="F3496" s="428"/>
      <c r="G3496" s="428"/>
      <c r="H3496" s="24"/>
      <c r="I3496" s="24"/>
      <c r="J3496" s="210"/>
    </row>
    <row r="3497" spans="1:13" ht="18" customHeight="1" x14ac:dyDescent="0.2">
      <c r="A3497" s="236" t="s">
        <v>783</v>
      </c>
      <c r="B3497" s="183" t="s">
        <v>2</v>
      </c>
      <c r="C3497" s="182" t="s">
        <v>3</v>
      </c>
      <c r="D3497" s="182" t="s">
        <v>4</v>
      </c>
      <c r="E3497" s="419" t="s">
        <v>2100</v>
      </c>
      <c r="F3497" s="419"/>
      <c r="G3497" s="184" t="s">
        <v>5</v>
      </c>
      <c r="H3497" s="183" t="s">
        <v>6</v>
      </c>
      <c r="I3497" s="183" t="s">
        <v>7</v>
      </c>
      <c r="J3497" s="218" t="s">
        <v>8</v>
      </c>
      <c r="K3497" s="229">
        <f>J3499+J3500</f>
        <v>21.880000000000003</v>
      </c>
      <c r="L3497" s="229">
        <f>J3498-K3497</f>
        <v>66.849999999999994</v>
      </c>
      <c r="M3497" t="s">
        <v>7</v>
      </c>
    </row>
    <row r="3498" spans="1:13" ht="24" customHeight="1" x14ac:dyDescent="0.2">
      <c r="A3498" s="237" t="s">
        <v>2125</v>
      </c>
      <c r="B3498" s="186" t="s">
        <v>3911</v>
      </c>
      <c r="C3498" s="185" t="s">
        <v>15</v>
      </c>
      <c r="D3498" s="185" t="s">
        <v>3912</v>
      </c>
      <c r="E3498" s="425">
        <v>7</v>
      </c>
      <c r="F3498" s="425"/>
      <c r="G3498" s="187" t="s">
        <v>132</v>
      </c>
      <c r="H3498" s="188">
        <v>1</v>
      </c>
      <c r="I3498" s="189">
        <f>(M3498*$M$13)</f>
        <v>88.734000000000009</v>
      </c>
      <c r="J3498" s="231">
        <f>TRUNC(I3498*H3498,2)</f>
        <v>88.73</v>
      </c>
      <c r="M3498">
        <v>96.45</v>
      </c>
    </row>
    <row r="3499" spans="1:13" ht="24" customHeight="1" x14ac:dyDescent="0.2">
      <c r="A3499" s="238" t="s">
        <v>2126</v>
      </c>
      <c r="B3499" s="191" t="s">
        <v>2130</v>
      </c>
      <c r="C3499" s="190" t="s">
        <v>15</v>
      </c>
      <c r="D3499" s="190" t="s">
        <v>2131</v>
      </c>
      <c r="E3499" s="426" t="s">
        <v>2129</v>
      </c>
      <c r="F3499" s="426"/>
      <c r="G3499" s="192" t="s">
        <v>39</v>
      </c>
      <c r="H3499" s="193">
        <v>0.67</v>
      </c>
      <c r="I3499" s="189">
        <f>(M3499*$M$13)</f>
        <v>13.533200000000001</v>
      </c>
      <c r="J3499" s="219">
        <f>TRUNC(I3499*H3499,2)</f>
        <v>9.06</v>
      </c>
      <c r="M3499">
        <v>14.71</v>
      </c>
    </row>
    <row r="3500" spans="1:13" ht="24" customHeight="1" x14ac:dyDescent="0.2">
      <c r="A3500" s="238" t="s">
        <v>2126</v>
      </c>
      <c r="B3500" s="191" t="s">
        <v>2154</v>
      </c>
      <c r="C3500" s="190" t="s">
        <v>15</v>
      </c>
      <c r="D3500" s="190" t="s">
        <v>2155</v>
      </c>
      <c r="E3500" s="426" t="s">
        <v>2129</v>
      </c>
      <c r="F3500" s="426"/>
      <c r="G3500" s="192" t="s">
        <v>39</v>
      </c>
      <c r="H3500" s="193">
        <v>0.67</v>
      </c>
      <c r="I3500" s="189">
        <f>(M3500*$M$13)</f>
        <v>19.136000000000003</v>
      </c>
      <c r="J3500" s="219">
        <f>TRUNC(I3500*H3500,2)</f>
        <v>12.82</v>
      </c>
      <c r="M3500">
        <v>20.8</v>
      </c>
    </row>
    <row r="3501" spans="1:13" ht="24" customHeight="1" x14ac:dyDescent="0.2">
      <c r="A3501" s="238" t="s">
        <v>2126</v>
      </c>
      <c r="B3501" s="191" t="s">
        <v>4906</v>
      </c>
      <c r="C3501" s="190" t="s">
        <v>15</v>
      </c>
      <c r="D3501" s="190" t="s">
        <v>3912</v>
      </c>
      <c r="E3501" s="426" t="s">
        <v>2119</v>
      </c>
      <c r="F3501" s="426"/>
      <c r="G3501" s="192" t="s">
        <v>132</v>
      </c>
      <c r="H3501" s="193">
        <v>1</v>
      </c>
      <c r="I3501" s="189">
        <f>(M3501*$M$13)</f>
        <v>66.856400000000008</v>
      </c>
      <c r="J3501" s="219">
        <f>TRUNC(I3501*H3501,2)</f>
        <v>66.849999999999994</v>
      </c>
      <c r="M3501">
        <v>72.67</v>
      </c>
    </row>
    <row r="3502" spans="1:13" x14ac:dyDescent="0.2">
      <c r="A3502" s="239"/>
      <c r="B3502" s="195"/>
      <c r="C3502" s="195"/>
      <c r="D3502" s="195"/>
      <c r="E3502" s="195" t="s">
        <v>3847</v>
      </c>
      <c r="F3502" s="196">
        <v>23.78</v>
      </c>
      <c r="G3502" s="195" t="s">
        <v>3848</v>
      </c>
      <c r="H3502" s="196">
        <v>0</v>
      </c>
      <c r="I3502" s="196">
        <v>23.78</v>
      </c>
      <c r="J3502" s="220"/>
      <c r="M3502">
        <v>23.78</v>
      </c>
    </row>
    <row r="3503" spans="1:13" ht="25.5" x14ac:dyDescent="0.2">
      <c r="A3503" s="239"/>
      <c r="B3503" s="195"/>
      <c r="C3503" s="195"/>
      <c r="D3503" s="195"/>
      <c r="E3503" s="195" t="s">
        <v>3849</v>
      </c>
      <c r="F3503" s="196">
        <v>0</v>
      </c>
      <c r="G3503" s="195"/>
      <c r="H3503" s="195" t="s">
        <v>3850</v>
      </c>
      <c r="I3503" s="196">
        <v>96.45</v>
      </c>
      <c r="J3503" s="220"/>
      <c r="M3503">
        <v>96.45</v>
      </c>
    </row>
    <row r="3504" spans="1:13" ht="30" customHeight="1" x14ac:dyDescent="0.2">
      <c r="A3504" s="240"/>
      <c r="B3504" s="197"/>
      <c r="C3504" s="197"/>
      <c r="D3504" s="197"/>
      <c r="E3504" s="197"/>
      <c r="F3504" s="197"/>
      <c r="G3504" s="197" t="s">
        <v>3851</v>
      </c>
      <c r="H3504" s="198">
        <v>1</v>
      </c>
      <c r="I3504" s="199">
        <v>96.45</v>
      </c>
      <c r="J3504" s="220"/>
      <c r="M3504">
        <v>96.45</v>
      </c>
    </row>
    <row r="3505" spans="1:13" ht="0.95" customHeight="1" x14ac:dyDescent="0.2">
      <c r="A3505" s="237"/>
      <c r="B3505" s="185"/>
      <c r="C3505" s="185"/>
      <c r="D3505" s="185"/>
      <c r="E3505" s="185"/>
      <c r="F3505" s="185"/>
      <c r="G3505" s="185"/>
      <c r="H3505" s="185"/>
      <c r="I3505" s="185"/>
      <c r="J3505" s="220"/>
    </row>
    <row r="3506" spans="1:13" ht="18" customHeight="1" x14ac:dyDescent="0.2">
      <c r="A3506" s="236" t="s">
        <v>786</v>
      </c>
      <c r="B3506" s="183" t="s">
        <v>2</v>
      </c>
      <c r="C3506" s="182" t="s">
        <v>3</v>
      </c>
      <c r="D3506" s="182" t="s">
        <v>4</v>
      </c>
      <c r="E3506" s="419" t="s">
        <v>2100</v>
      </c>
      <c r="F3506" s="419"/>
      <c r="G3506" s="184" t="s">
        <v>5</v>
      </c>
      <c r="H3506" s="183" t="s">
        <v>6</v>
      </c>
      <c r="I3506" s="183" t="s">
        <v>7</v>
      </c>
      <c r="J3506" s="218" t="s">
        <v>8</v>
      </c>
      <c r="K3506" s="229">
        <f>J3508+J3509</f>
        <v>16.32</v>
      </c>
      <c r="L3506" s="229">
        <f>J3507-K3506</f>
        <v>27.380000000000003</v>
      </c>
      <c r="M3506" t="s">
        <v>7</v>
      </c>
    </row>
    <row r="3507" spans="1:13" ht="26.1" customHeight="1" x14ac:dyDescent="0.2">
      <c r="A3507" s="237" t="s">
        <v>2125</v>
      </c>
      <c r="B3507" s="186" t="s">
        <v>3968</v>
      </c>
      <c r="C3507" s="185" t="s">
        <v>15</v>
      </c>
      <c r="D3507" s="185" t="s">
        <v>3969</v>
      </c>
      <c r="E3507" s="425">
        <v>7</v>
      </c>
      <c r="F3507" s="425"/>
      <c r="G3507" s="187" t="s">
        <v>18</v>
      </c>
      <c r="H3507" s="188">
        <v>1</v>
      </c>
      <c r="I3507" s="189">
        <f>(M3507*$M$13)</f>
        <v>43.709200000000003</v>
      </c>
      <c r="J3507" s="231">
        <f>TRUNC(I3507*H3507,2)</f>
        <v>43.7</v>
      </c>
      <c r="M3507">
        <v>47.51</v>
      </c>
    </row>
    <row r="3508" spans="1:13" ht="24" customHeight="1" x14ac:dyDescent="0.2">
      <c r="A3508" s="238" t="s">
        <v>2126</v>
      </c>
      <c r="B3508" s="191" t="s">
        <v>2130</v>
      </c>
      <c r="C3508" s="190" t="s">
        <v>15</v>
      </c>
      <c r="D3508" s="190" t="s">
        <v>2131</v>
      </c>
      <c r="E3508" s="426" t="s">
        <v>2129</v>
      </c>
      <c r="F3508" s="426"/>
      <c r="G3508" s="192" t="s">
        <v>39</v>
      </c>
      <c r="H3508" s="193">
        <v>0.5</v>
      </c>
      <c r="I3508" s="189">
        <f>(M3508*$M$13)</f>
        <v>13.533200000000001</v>
      </c>
      <c r="J3508" s="219">
        <f>TRUNC(I3508*H3508,2)</f>
        <v>6.76</v>
      </c>
      <c r="M3508">
        <v>14.71</v>
      </c>
    </row>
    <row r="3509" spans="1:13" ht="24" customHeight="1" x14ac:dyDescent="0.2">
      <c r="A3509" s="238" t="s">
        <v>2126</v>
      </c>
      <c r="B3509" s="191" t="s">
        <v>2154</v>
      </c>
      <c r="C3509" s="190" t="s">
        <v>15</v>
      </c>
      <c r="D3509" s="190" t="s">
        <v>2155</v>
      </c>
      <c r="E3509" s="426" t="s">
        <v>2129</v>
      </c>
      <c r="F3509" s="426"/>
      <c r="G3509" s="192" t="s">
        <v>39</v>
      </c>
      <c r="H3509" s="193">
        <v>0.5</v>
      </c>
      <c r="I3509" s="189">
        <f>(M3509*$M$13)</f>
        <v>19.136000000000003</v>
      </c>
      <c r="J3509" s="219">
        <f>TRUNC(I3509*H3509,2)</f>
        <v>9.56</v>
      </c>
      <c r="M3509">
        <v>20.8</v>
      </c>
    </row>
    <row r="3510" spans="1:13" ht="26.1" customHeight="1" x14ac:dyDescent="0.2">
      <c r="A3510" s="238" t="s">
        <v>2126</v>
      </c>
      <c r="B3510" s="191" t="s">
        <v>4958</v>
      </c>
      <c r="C3510" s="190" t="s">
        <v>15</v>
      </c>
      <c r="D3510" s="190" t="s">
        <v>4959</v>
      </c>
      <c r="E3510" s="426" t="s">
        <v>2119</v>
      </c>
      <c r="F3510" s="426"/>
      <c r="G3510" s="192" t="s">
        <v>54</v>
      </c>
      <c r="H3510" s="193">
        <v>1</v>
      </c>
      <c r="I3510" s="189">
        <f>(M3510*$M$13)</f>
        <v>27.379200000000001</v>
      </c>
      <c r="J3510" s="219">
        <f>TRUNC(I3510*H3510,2)</f>
        <v>27.37</v>
      </c>
      <c r="M3510">
        <v>29.76</v>
      </c>
    </row>
    <row r="3511" spans="1:13" x14ac:dyDescent="0.2">
      <c r="A3511" s="239"/>
      <c r="B3511" s="195"/>
      <c r="C3511" s="195"/>
      <c r="D3511" s="195"/>
      <c r="E3511" s="195" t="s">
        <v>3847</v>
      </c>
      <c r="F3511" s="196">
        <v>17.75</v>
      </c>
      <c r="G3511" s="195" t="s">
        <v>3848</v>
      </c>
      <c r="H3511" s="196">
        <v>0</v>
      </c>
      <c r="I3511" s="196">
        <v>17.75</v>
      </c>
      <c r="J3511" s="220"/>
      <c r="M3511">
        <v>17.75</v>
      </c>
    </row>
    <row r="3512" spans="1:13" ht="25.5" x14ac:dyDescent="0.2">
      <c r="A3512" s="239"/>
      <c r="B3512" s="195"/>
      <c r="C3512" s="195"/>
      <c r="D3512" s="195"/>
      <c r="E3512" s="195" t="s">
        <v>3849</v>
      </c>
      <c r="F3512" s="196">
        <v>0</v>
      </c>
      <c r="G3512" s="195"/>
      <c r="H3512" s="195" t="s">
        <v>3850</v>
      </c>
      <c r="I3512" s="196">
        <v>47.51</v>
      </c>
      <c r="J3512" s="220"/>
      <c r="M3512">
        <v>47.51</v>
      </c>
    </row>
    <row r="3513" spans="1:13" ht="30" customHeight="1" x14ac:dyDescent="0.2">
      <c r="A3513" s="240"/>
      <c r="B3513" s="197"/>
      <c r="C3513" s="197"/>
      <c r="D3513" s="197"/>
      <c r="E3513" s="197"/>
      <c r="F3513" s="197"/>
      <c r="G3513" s="197" t="s">
        <v>3851</v>
      </c>
      <c r="H3513" s="198">
        <v>2</v>
      </c>
      <c r="I3513" s="199">
        <v>95.02</v>
      </c>
      <c r="J3513" s="220"/>
      <c r="M3513">
        <v>95.02</v>
      </c>
    </row>
    <row r="3514" spans="1:13" ht="0.95" customHeight="1" x14ac:dyDescent="0.2">
      <c r="A3514" s="237"/>
      <c r="B3514" s="185"/>
      <c r="C3514" s="185"/>
      <c r="D3514" s="185"/>
      <c r="E3514" s="185"/>
      <c r="F3514" s="185"/>
      <c r="G3514" s="185"/>
      <c r="H3514" s="185"/>
      <c r="I3514" s="185"/>
      <c r="J3514" s="220"/>
    </row>
    <row r="3515" spans="1:13" ht="18" customHeight="1" x14ac:dyDescent="0.2">
      <c r="A3515" s="236" t="s">
        <v>787</v>
      </c>
      <c r="B3515" s="183" t="s">
        <v>2</v>
      </c>
      <c r="C3515" s="182" t="s">
        <v>3</v>
      </c>
      <c r="D3515" s="182" t="s">
        <v>4</v>
      </c>
      <c r="E3515" s="419" t="s">
        <v>2100</v>
      </c>
      <c r="F3515" s="419"/>
      <c r="G3515" s="184" t="s">
        <v>5</v>
      </c>
      <c r="H3515" s="183" t="s">
        <v>6</v>
      </c>
      <c r="I3515" s="183" t="s">
        <v>7</v>
      </c>
      <c r="J3515" s="218" t="s">
        <v>8</v>
      </c>
      <c r="K3515" s="229">
        <f>J3517+J3518</f>
        <v>0.32</v>
      </c>
      <c r="L3515" s="229">
        <f>J3516-K3515</f>
        <v>1.28</v>
      </c>
      <c r="M3515" t="s">
        <v>7</v>
      </c>
    </row>
    <row r="3516" spans="1:13" ht="24" customHeight="1" x14ac:dyDescent="0.2">
      <c r="A3516" s="237" t="s">
        <v>2125</v>
      </c>
      <c r="B3516" s="186" t="s">
        <v>869</v>
      </c>
      <c r="C3516" s="185" t="s">
        <v>15</v>
      </c>
      <c r="D3516" s="185" t="s">
        <v>870</v>
      </c>
      <c r="E3516" s="425">
        <v>7</v>
      </c>
      <c r="F3516" s="425"/>
      <c r="G3516" s="187" t="s">
        <v>18</v>
      </c>
      <c r="H3516" s="188">
        <v>1</v>
      </c>
      <c r="I3516" s="189">
        <f>(M3516*$M$13)</f>
        <v>1.6008</v>
      </c>
      <c r="J3516" s="231">
        <f>TRUNC(I3516*H3516,2)</f>
        <v>1.6</v>
      </c>
      <c r="M3516">
        <v>1.74</v>
      </c>
    </row>
    <row r="3517" spans="1:13" ht="24" customHeight="1" x14ac:dyDescent="0.2">
      <c r="A3517" s="238" t="s">
        <v>2126</v>
      </c>
      <c r="B3517" s="191" t="s">
        <v>2130</v>
      </c>
      <c r="C3517" s="190" t="s">
        <v>15</v>
      </c>
      <c r="D3517" s="190" t="s">
        <v>2131</v>
      </c>
      <c r="E3517" s="426" t="s">
        <v>2129</v>
      </c>
      <c r="F3517" s="426"/>
      <c r="G3517" s="192" t="s">
        <v>39</v>
      </c>
      <c r="H3517" s="193">
        <v>0.01</v>
      </c>
      <c r="I3517" s="189">
        <f>(M3517*$M$13)</f>
        <v>13.533200000000001</v>
      </c>
      <c r="J3517" s="219">
        <f>TRUNC(I3517*H3517,2)</f>
        <v>0.13</v>
      </c>
      <c r="M3517">
        <v>14.71</v>
      </c>
    </row>
    <row r="3518" spans="1:13" ht="24" customHeight="1" x14ac:dyDescent="0.2">
      <c r="A3518" s="238" t="s">
        <v>2126</v>
      </c>
      <c r="B3518" s="191" t="s">
        <v>2154</v>
      </c>
      <c r="C3518" s="190" t="s">
        <v>15</v>
      </c>
      <c r="D3518" s="190" t="s">
        <v>2155</v>
      </c>
      <c r="E3518" s="426" t="s">
        <v>2129</v>
      </c>
      <c r="F3518" s="426"/>
      <c r="G3518" s="192" t="s">
        <v>39</v>
      </c>
      <c r="H3518" s="193">
        <v>0.01</v>
      </c>
      <c r="I3518" s="189">
        <f>(M3518*$M$13)</f>
        <v>19.136000000000003</v>
      </c>
      <c r="J3518" s="219">
        <f>TRUNC(I3518*H3518,2)</f>
        <v>0.19</v>
      </c>
      <c r="M3518">
        <v>20.8</v>
      </c>
    </row>
    <row r="3519" spans="1:13" ht="24" customHeight="1" x14ac:dyDescent="0.2">
      <c r="A3519" s="238" t="s">
        <v>2126</v>
      </c>
      <c r="B3519" s="191" t="s">
        <v>2188</v>
      </c>
      <c r="C3519" s="190" t="s">
        <v>15</v>
      </c>
      <c r="D3519" s="190" t="s">
        <v>2189</v>
      </c>
      <c r="E3519" s="426" t="s">
        <v>2119</v>
      </c>
      <c r="F3519" s="426"/>
      <c r="G3519" s="192" t="s">
        <v>54</v>
      </c>
      <c r="H3519" s="193">
        <v>1</v>
      </c>
      <c r="I3519" s="189">
        <f>(M3519*$M$13)</f>
        <v>1.288</v>
      </c>
      <c r="J3519" s="219">
        <f>TRUNC(I3519*H3519,2)</f>
        <v>1.28</v>
      </c>
      <c r="M3519">
        <v>1.4</v>
      </c>
    </row>
    <row r="3520" spans="1:13" x14ac:dyDescent="0.2">
      <c r="A3520" s="239"/>
      <c r="B3520" s="195"/>
      <c r="C3520" s="195"/>
      <c r="D3520" s="195"/>
      <c r="E3520" s="195" t="s">
        <v>3847</v>
      </c>
      <c r="F3520" s="196">
        <v>0.34</v>
      </c>
      <c r="G3520" s="195" t="s">
        <v>3848</v>
      </c>
      <c r="H3520" s="196">
        <v>0</v>
      </c>
      <c r="I3520" s="196">
        <v>0.34</v>
      </c>
      <c r="J3520" s="220"/>
      <c r="M3520">
        <v>0.34</v>
      </c>
    </row>
    <row r="3521" spans="1:13" ht="25.5" x14ac:dyDescent="0.2">
      <c r="A3521" s="239"/>
      <c r="B3521" s="195"/>
      <c r="C3521" s="195"/>
      <c r="D3521" s="195"/>
      <c r="E3521" s="195" t="s">
        <v>3849</v>
      </c>
      <c r="F3521" s="196">
        <v>0</v>
      </c>
      <c r="G3521" s="195"/>
      <c r="H3521" s="195" t="s">
        <v>3850</v>
      </c>
      <c r="I3521" s="196">
        <v>1.74</v>
      </c>
      <c r="J3521" s="220"/>
      <c r="M3521">
        <v>1.74</v>
      </c>
    </row>
    <row r="3522" spans="1:13" ht="30" customHeight="1" x14ac:dyDescent="0.2">
      <c r="A3522" s="240"/>
      <c r="B3522" s="197"/>
      <c r="C3522" s="197"/>
      <c r="D3522" s="197"/>
      <c r="E3522" s="197"/>
      <c r="F3522" s="197"/>
      <c r="G3522" s="197" t="s">
        <v>3851</v>
      </c>
      <c r="H3522" s="198">
        <v>14</v>
      </c>
      <c r="I3522" s="199">
        <v>24.36</v>
      </c>
      <c r="J3522" s="220"/>
      <c r="M3522">
        <v>24.36</v>
      </c>
    </row>
    <row r="3523" spans="1:13" ht="0.95" customHeight="1" x14ac:dyDescent="0.2">
      <c r="A3523" s="237"/>
      <c r="B3523" s="185"/>
      <c r="C3523" s="185"/>
      <c r="D3523" s="185"/>
      <c r="E3523" s="185"/>
      <c r="F3523" s="185"/>
      <c r="G3523" s="185"/>
      <c r="H3523" s="185"/>
      <c r="I3523" s="185"/>
      <c r="J3523" s="220"/>
    </row>
    <row r="3524" spans="1:13" ht="18" customHeight="1" x14ac:dyDescent="0.2">
      <c r="A3524" s="236" t="s">
        <v>790</v>
      </c>
      <c r="B3524" s="183" t="s">
        <v>2</v>
      </c>
      <c r="C3524" s="182" t="s">
        <v>3</v>
      </c>
      <c r="D3524" s="182" t="s">
        <v>4</v>
      </c>
      <c r="E3524" s="419" t="s">
        <v>2100</v>
      </c>
      <c r="F3524" s="419"/>
      <c r="G3524" s="184" t="s">
        <v>5</v>
      </c>
      <c r="H3524" s="183" t="s">
        <v>6</v>
      </c>
      <c r="I3524" s="183" t="s">
        <v>7</v>
      </c>
      <c r="J3524" s="218" t="s">
        <v>8</v>
      </c>
      <c r="K3524" s="229">
        <f>J3526+J3527</f>
        <v>65.33</v>
      </c>
      <c r="L3524" s="229">
        <f>J3525-K3524</f>
        <v>214.36</v>
      </c>
      <c r="M3524" t="s">
        <v>7</v>
      </c>
    </row>
    <row r="3525" spans="1:13" ht="26.1" customHeight="1" x14ac:dyDescent="0.2">
      <c r="A3525" s="237" t="s">
        <v>2125</v>
      </c>
      <c r="B3525" s="186" t="s">
        <v>3970</v>
      </c>
      <c r="C3525" s="185" t="s">
        <v>15</v>
      </c>
      <c r="D3525" s="185" t="s">
        <v>3971</v>
      </c>
      <c r="E3525" s="425">
        <v>7</v>
      </c>
      <c r="F3525" s="425"/>
      <c r="G3525" s="187" t="s">
        <v>18</v>
      </c>
      <c r="H3525" s="188">
        <v>1</v>
      </c>
      <c r="I3525" s="189">
        <f>(M3525*$M$13)</f>
        <v>279.69839999999999</v>
      </c>
      <c r="J3525" s="231">
        <f>TRUNC(I3525*H3525,2)</f>
        <v>279.69</v>
      </c>
      <c r="M3525">
        <v>304.02</v>
      </c>
    </row>
    <row r="3526" spans="1:13" ht="24" customHeight="1" x14ac:dyDescent="0.2">
      <c r="A3526" s="238" t="s">
        <v>2126</v>
      </c>
      <c r="B3526" s="191" t="s">
        <v>2130</v>
      </c>
      <c r="C3526" s="190" t="s">
        <v>15</v>
      </c>
      <c r="D3526" s="190" t="s">
        <v>2131</v>
      </c>
      <c r="E3526" s="426" t="s">
        <v>2129</v>
      </c>
      <c r="F3526" s="426"/>
      <c r="G3526" s="192" t="s">
        <v>39</v>
      </c>
      <c r="H3526" s="193">
        <v>2</v>
      </c>
      <c r="I3526" s="189">
        <f>(M3526*$M$13)</f>
        <v>13.533200000000001</v>
      </c>
      <c r="J3526" s="219">
        <f>TRUNC(I3526*H3526,2)</f>
        <v>27.06</v>
      </c>
      <c r="M3526">
        <v>14.71</v>
      </c>
    </row>
    <row r="3527" spans="1:13" ht="24" customHeight="1" x14ac:dyDescent="0.2">
      <c r="A3527" s="238" t="s">
        <v>2126</v>
      </c>
      <c r="B3527" s="191" t="s">
        <v>2154</v>
      </c>
      <c r="C3527" s="190" t="s">
        <v>15</v>
      </c>
      <c r="D3527" s="190" t="s">
        <v>2155</v>
      </c>
      <c r="E3527" s="426" t="s">
        <v>2129</v>
      </c>
      <c r="F3527" s="426"/>
      <c r="G3527" s="192" t="s">
        <v>39</v>
      </c>
      <c r="H3527" s="193">
        <v>2</v>
      </c>
      <c r="I3527" s="189">
        <f>(M3527*$M$13)</f>
        <v>19.136000000000003</v>
      </c>
      <c r="J3527" s="219">
        <f>TRUNC(I3527*H3527,2)</f>
        <v>38.270000000000003</v>
      </c>
      <c r="M3527">
        <v>20.8</v>
      </c>
    </row>
    <row r="3528" spans="1:13" ht="26.1" customHeight="1" x14ac:dyDescent="0.2">
      <c r="A3528" s="238" t="s">
        <v>2126</v>
      </c>
      <c r="B3528" s="191" t="s">
        <v>4960</v>
      </c>
      <c r="C3528" s="190" t="s">
        <v>15</v>
      </c>
      <c r="D3528" s="190" t="s">
        <v>3971</v>
      </c>
      <c r="E3528" s="426" t="s">
        <v>2119</v>
      </c>
      <c r="F3528" s="426"/>
      <c r="G3528" s="192" t="s">
        <v>54</v>
      </c>
      <c r="H3528" s="193">
        <v>1</v>
      </c>
      <c r="I3528" s="189">
        <f>(M3528*$M$13)</f>
        <v>214.36</v>
      </c>
      <c r="J3528" s="219">
        <f>TRUNC(I3528*H3528,2)</f>
        <v>214.36</v>
      </c>
      <c r="M3528">
        <v>233</v>
      </c>
    </row>
    <row r="3529" spans="1:13" x14ac:dyDescent="0.2">
      <c r="A3529" s="239"/>
      <c r="B3529" s="195"/>
      <c r="C3529" s="195"/>
      <c r="D3529" s="195"/>
      <c r="E3529" s="195" t="s">
        <v>3847</v>
      </c>
      <c r="F3529" s="196">
        <v>71.02</v>
      </c>
      <c r="G3529" s="195" t="s">
        <v>3848</v>
      </c>
      <c r="H3529" s="196">
        <v>0</v>
      </c>
      <c r="I3529" s="196">
        <v>71.02</v>
      </c>
      <c r="J3529" s="220"/>
      <c r="M3529">
        <v>71.02</v>
      </c>
    </row>
    <row r="3530" spans="1:13" ht="25.5" x14ac:dyDescent="0.2">
      <c r="A3530" s="239"/>
      <c r="B3530" s="195"/>
      <c r="C3530" s="195"/>
      <c r="D3530" s="195"/>
      <c r="E3530" s="195" t="s">
        <v>3849</v>
      </c>
      <c r="F3530" s="196">
        <v>0</v>
      </c>
      <c r="G3530" s="195"/>
      <c r="H3530" s="195" t="s">
        <v>3850</v>
      </c>
      <c r="I3530" s="196">
        <v>304.02</v>
      </c>
      <c r="J3530" s="220"/>
      <c r="M3530">
        <v>304.02</v>
      </c>
    </row>
    <row r="3531" spans="1:13" ht="30" customHeight="1" x14ac:dyDescent="0.2">
      <c r="A3531" s="240"/>
      <c r="B3531" s="197"/>
      <c r="C3531" s="197"/>
      <c r="D3531" s="197"/>
      <c r="E3531" s="197"/>
      <c r="F3531" s="197"/>
      <c r="G3531" s="197" t="s">
        <v>3851</v>
      </c>
      <c r="H3531" s="198">
        <v>1</v>
      </c>
      <c r="I3531" s="199">
        <v>304.02</v>
      </c>
      <c r="J3531" s="220"/>
      <c r="M3531">
        <v>304.02</v>
      </c>
    </row>
    <row r="3532" spans="1:13" ht="0.95" customHeight="1" x14ac:dyDescent="0.2">
      <c r="A3532" s="237"/>
      <c r="B3532" s="185"/>
      <c r="C3532" s="185"/>
      <c r="D3532" s="185"/>
      <c r="E3532" s="185"/>
      <c r="F3532" s="185"/>
      <c r="G3532" s="185"/>
      <c r="H3532" s="185"/>
      <c r="I3532" s="185"/>
      <c r="J3532" s="220"/>
    </row>
    <row r="3533" spans="1:13" ht="18" customHeight="1" x14ac:dyDescent="0.2">
      <c r="A3533" s="236" t="s">
        <v>793</v>
      </c>
      <c r="B3533" s="183" t="s">
        <v>2</v>
      </c>
      <c r="C3533" s="182" t="s">
        <v>3</v>
      </c>
      <c r="D3533" s="182" t="s">
        <v>4</v>
      </c>
      <c r="E3533" s="419" t="s">
        <v>2100</v>
      </c>
      <c r="F3533" s="419"/>
      <c r="G3533" s="184" t="s">
        <v>5</v>
      </c>
      <c r="H3533" s="183" t="s">
        <v>6</v>
      </c>
      <c r="I3533" s="183" t="s">
        <v>7</v>
      </c>
      <c r="J3533" s="218" t="s">
        <v>8</v>
      </c>
      <c r="K3533" s="229">
        <f>J3535+J3536</f>
        <v>3.26</v>
      </c>
      <c r="L3533" s="229">
        <f>J3534-K3533</f>
        <v>65.179999999999993</v>
      </c>
      <c r="M3533" t="s">
        <v>7</v>
      </c>
    </row>
    <row r="3534" spans="1:13" ht="26.1" customHeight="1" x14ac:dyDescent="0.2">
      <c r="A3534" s="237" t="s">
        <v>2125</v>
      </c>
      <c r="B3534" s="186" t="s">
        <v>3972</v>
      </c>
      <c r="C3534" s="185" t="s">
        <v>15</v>
      </c>
      <c r="D3534" s="185" t="s">
        <v>3973</v>
      </c>
      <c r="E3534" s="425">
        <v>7</v>
      </c>
      <c r="F3534" s="425"/>
      <c r="G3534" s="187" t="s">
        <v>169</v>
      </c>
      <c r="H3534" s="188">
        <v>1</v>
      </c>
      <c r="I3534" s="189">
        <f>(M3534*$M$13)</f>
        <v>68.448000000000008</v>
      </c>
      <c r="J3534" s="231">
        <f>TRUNC(I3534*H3534,2)</f>
        <v>68.44</v>
      </c>
      <c r="M3534">
        <v>74.400000000000006</v>
      </c>
    </row>
    <row r="3535" spans="1:13" ht="24" customHeight="1" x14ac:dyDescent="0.2">
      <c r="A3535" s="238" t="s">
        <v>2126</v>
      </c>
      <c r="B3535" s="191" t="s">
        <v>2130</v>
      </c>
      <c r="C3535" s="190" t="s">
        <v>15</v>
      </c>
      <c r="D3535" s="190" t="s">
        <v>2131</v>
      </c>
      <c r="E3535" s="426" t="s">
        <v>2129</v>
      </c>
      <c r="F3535" s="426"/>
      <c r="G3535" s="192" t="s">
        <v>39</v>
      </c>
      <c r="H3535" s="193">
        <v>0.1</v>
      </c>
      <c r="I3535" s="189">
        <f>(M3535*$M$13)</f>
        <v>13.533200000000001</v>
      </c>
      <c r="J3535" s="219">
        <f>TRUNC(I3535*H3535,2)</f>
        <v>1.35</v>
      </c>
      <c r="M3535">
        <v>14.71</v>
      </c>
    </row>
    <row r="3536" spans="1:13" ht="24" customHeight="1" x14ac:dyDescent="0.2">
      <c r="A3536" s="238" t="s">
        <v>2126</v>
      </c>
      <c r="B3536" s="191" t="s">
        <v>2154</v>
      </c>
      <c r="C3536" s="190" t="s">
        <v>15</v>
      </c>
      <c r="D3536" s="190" t="s">
        <v>2155</v>
      </c>
      <c r="E3536" s="426" t="s">
        <v>2129</v>
      </c>
      <c r="F3536" s="426"/>
      <c r="G3536" s="192" t="s">
        <v>39</v>
      </c>
      <c r="H3536" s="193">
        <v>0.1</v>
      </c>
      <c r="I3536" s="189">
        <f>(M3536*$M$13)</f>
        <v>19.136000000000003</v>
      </c>
      <c r="J3536" s="219">
        <f>TRUNC(I3536*H3536,2)</f>
        <v>1.91</v>
      </c>
      <c r="M3536">
        <v>20.8</v>
      </c>
    </row>
    <row r="3537" spans="1:13" ht="26.1" customHeight="1" x14ac:dyDescent="0.2">
      <c r="A3537" s="238" t="s">
        <v>2126</v>
      </c>
      <c r="B3537" s="191" t="s">
        <v>4961</v>
      </c>
      <c r="C3537" s="190" t="s">
        <v>15</v>
      </c>
      <c r="D3537" s="190" t="s">
        <v>3973</v>
      </c>
      <c r="E3537" s="426" t="s">
        <v>2119</v>
      </c>
      <c r="F3537" s="426"/>
      <c r="G3537" s="192" t="s">
        <v>132</v>
      </c>
      <c r="H3537" s="193">
        <v>1</v>
      </c>
      <c r="I3537" s="189">
        <f>(M3537*$M$13)</f>
        <v>65.182000000000002</v>
      </c>
      <c r="J3537" s="219">
        <f>TRUNC(I3537*H3537,2)</f>
        <v>65.180000000000007</v>
      </c>
      <c r="M3537">
        <v>70.849999999999994</v>
      </c>
    </row>
    <row r="3538" spans="1:13" x14ac:dyDescent="0.2">
      <c r="A3538" s="239"/>
      <c r="B3538" s="195"/>
      <c r="C3538" s="195"/>
      <c r="D3538" s="195"/>
      <c r="E3538" s="195" t="s">
        <v>3847</v>
      </c>
      <c r="F3538" s="196">
        <v>3.55</v>
      </c>
      <c r="G3538" s="195" t="s">
        <v>3848</v>
      </c>
      <c r="H3538" s="196">
        <v>0</v>
      </c>
      <c r="I3538" s="196">
        <v>3.55</v>
      </c>
      <c r="J3538" s="220"/>
      <c r="M3538">
        <v>3.55</v>
      </c>
    </row>
    <row r="3539" spans="1:13" ht="25.5" x14ac:dyDescent="0.2">
      <c r="A3539" s="239"/>
      <c r="B3539" s="195"/>
      <c r="C3539" s="195"/>
      <c r="D3539" s="195"/>
      <c r="E3539" s="195" t="s">
        <v>3849</v>
      </c>
      <c r="F3539" s="196">
        <v>0</v>
      </c>
      <c r="G3539" s="195"/>
      <c r="H3539" s="195" t="s">
        <v>3850</v>
      </c>
      <c r="I3539" s="196">
        <v>74.400000000000006</v>
      </c>
      <c r="J3539" s="220"/>
      <c r="M3539">
        <v>74.400000000000006</v>
      </c>
    </row>
    <row r="3540" spans="1:13" ht="30" customHeight="1" x14ac:dyDescent="0.2">
      <c r="A3540" s="240"/>
      <c r="B3540" s="197"/>
      <c r="C3540" s="197"/>
      <c r="D3540" s="197"/>
      <c r="E3540" s="197"/>
      <c r="F3540" s="197"/>
      <c r="G3540" s="197" t="s">
        <v>3851</v>
      </c>
      <c r="H3540" s="198">
        <v>1</v>
      </c>
      <c r="I3540" s="199">
        <v>74.400000000000006</v>
      </c>
      <c r="J3540" s="220"/>
      <c r="M3540">
        <v>74.400000000000006</v>
      </c>
    </row>
    <row r="3541" spans="1:13" ht="0.95" customHeight="1" x14ac:dyDescent="0.2">
      <c r="A3541" s="237"/>
      <c r="B3541" s="185"/>
      <c r="C3541" s="185"/>
      <c r="D3541" s="185"/>
      <c r="E3541" s="185"/>
      <c r="F3541" s="185"/>
      <c r="G3541" s="185"/>
      <c r="H3541" s="185"/>
      <c r="I3541" s="185"/>
      <c r="J3541" s="220"/>
    </row>
    <row r="3542" spans="1:13" ht="18" customHeight="1" x14ac:dyDescent="0.2">
      <c r="A3542" s="236" t="s">
        <v>794</v>
      </c>
      <c r="B3542" s="183" t="s">
        <v>2</v>
      </c>
      <c r="C3542" s="182" t="s">
        <v>3</v>
      </c>
      <c r="D3542" s="182" t="s">
        <v>4</v>
      </c>
      <c r="E3542" s="419" t="s">
        <v>2100</v>
      </c>
      <c r="F3542" s="419"/>
      <c r="G3542" s="184" t="s">
        <v>5</v>
      </c>
      <c r="H3542" s="183" t="s">
        <v>6</v>
      </c>
      <c r="I3542" s="183" t="s">
        <v>7</v>
      </c>
      <c r="J3542" s="218" t="s">
        <v>8</v>
      </c>
      <c r="K3542" s="229">
        <f>J3544+J3545</f>
        <v>2.6100000000000003</v>
      </c>
      <c r="L3542" s="229">
        <f>J3543-K3542</f>
        <v>1.96</v>
      </c>
      <c r="M3542" t="s">
        <v>7</v>
      </c>
    </row>
    <row r="3543" spans="1:13" ht="24" customHeight="1" x14ac:dyDescent="0.2">
      <c r="A3543" s="237" t="s">
        <v>2125</v>
      </c>
      <c r="B3543" s="186" t="s">
        <v>3974</v>
      </c>
      <c r="C3543" s="185" t="s">
        <v>15</v>
      </c>
      <c r="D3543" s="185" t="s">
        <v>3975</v>
      </c>
      <c r="E3543" s="425">
        <v>7</v>
      </c>
      <c r="F3543" s="425"/>
      <c r="G3543" s="187" t="s">
        <v>54</v>
      </c>
      <c r="H3543" s="188">
        <v>1</v>
      </c>
      <c r="I3543" s="189">
        <f>(M3543*$M$13)</f>
        <v>4.5724</v>
      </c>
      <c r="J3543" s="231">
        <f>TRUNC(I3543*H3543,2)</f>
        <v>4.57</v>
      </c>
      <c r="M3543">
        <v>4.97</v>
      </c>
    </row>
    <row r="3544" spans="1:13" ht="24" customHeight="1" x14ac:dyDescent="0.2">
      <c r="A3544" s="238" t="s">
        <v>2126</v>
      </c>
      <c r="B3544" s="191" t="s">
        <v>2130</v>
      </c>
      <c r="C3544" s="190" t="s">
        <v>15</v>
      </c>
      <c r="D3544" s="190" t="s">
        <v>2131</v>
      </c>
      <c r="E3544" s="426" t="s">
        <v>2129</v>
      </c>
      <c r="F3544" s="426"/>
      <c r="G3544" s="192" t="s">
        <v>39</v>
      </c>
      <c r="H3544" s="193">
        <v>0.08</v>
      </c>
      <c r="I3544" s="189">
        <f>(M3544*$M$13)</f>
        <v>13.533200000000001</v>
      </c>
      <c r="J3544" s="219">
        <f>TRUNC(I3544*H3544,2)</f>
        <v>1.08</v>
      </c>
      <c r="M3544">
        <v>14.71</v>
      </c>
    </row>
    <row r="3545" spans="1:13" ht="24" customHeight="1" x14ac:dyDescent="0.2">
      <c r="A3545" s="238" t="s">
        <v>2126</v>
      </c>
      <c r="B3545" s="191" t="s">
        <v>2154</v>
      </c>
      <c r="C3545" s="190" t="s">
        <v>15</v>
      </c>
      <c r="D3545" s="190" t="s">
        <v>2155</v>
      </c>
      <c r="E3545" s="426" t="s">
        <v>2129</v>
      </c>
      <c r="F3545" s="426"/>
      <c r="G3545" s="192" t="s">
        <v>39</v>
      </c>
      <c r="H3545" s="193">
        <v>0.08</v>
      </c>
      <c r="I3545" s="189">
        <f>(M3545*$M$13)</f>
        <v>19.136000000000003</v>
      </c>
      <c r="J3545" s="219">
        <f>TRUNC(I3545*H3545,2)</f>
        <v>1.53</v>
      </c>
      <c r="M3545">
        <v>20.8</v>
      </c>
    </row>
    <row r="3546" spans="1:13" ht="24" customHeight="1" x14ac:dyDescent="0.2">
      <c r="A3546" s="238" t="s">
        <v>2126</v>
      </c>
      <c r="B3546" s="191" t="s">
        <v>4962</v>
      </c>
      <c r="C3546" s="190" t="s">
        <v>15</v>
      </c>
      <c r="D3546" s="190" t="s">
        <v>4963</v>
      </c>
      <c r="E3546" s="426" t="s">
        <v>2119</v>
      </c>
      <c r="F3546" s="426"/>
      <c r="G3546" s="192" t="s">
        <v>54</v>
      </c>
      <c r="H3546" s="193">
        <v>1</v>
      </c>
      <c r="I3546" s="189">
        <f>(M3546*$M$13)</f>
        <v>1.9688000000000001</v>
      </c>
      <c r="J3546" s="219">
        <f>TRUNC(I3546*H3546,2)</f>
        <v>1.96</v>
      </c>
      <c r="M3546">
        <v>2.14</v>
      </c>
    </row>
    <row r="3547" spans="1:13" x14ac:dyDescent="0.2">
      <c r="A3547" s="239"/>
      <c r="B3547" s="195"/>
      <c r="C3547" s="195"/>
      <c r="D3547" s="195"/>
      <c r="E3547" s="195" t="s">
        <v>3847</v>
      </c>
      <c r="F3547" s="196">
        <v>2.83</v>
      </c>
      <c r="G3547" s="195" t="s">
        <v>3848</v>
      </c>
      <c r="H3547" s="196">
        <v>0</v>
      </c>
      <c r="I3547" s="196">
        <v>2.83</v>
      </c>
      <c r="J3547" s="220"/>
      <c r="M3547">
        <v>2.83</v>
      </c>
    </row>
    <row r="3548" spans="1:13" ht="25.5" x14ac:dyDescent="0.2">
      <c r="A3548" s="239"/>
      <c r="B3548" s="195"/>
      <c r="C3548" s="195"/>
      <c r="D3548" s="195"/>
      <c r="E3548" s="195" t="s">
        <v>3849</v>
      </c>
      <c r="F3548" s="196">
        <v>0</v>
      </c>
      <c r="G3548" s="195"/>
      <c r="H3548" s="195" t="s">
        <v>3850</v>
      </c>
      <c r="I3548" s="196">
        <v>4.97</v>
      </c>
      <c r="J3548" s="220"/>
      <c r="M3548">
        <v>4.97</v>
      </c>
    </row>
    <row r="3549" spans="1:13" ht="30" customHeight="1" x14ac:dyDescent="0.2">
      <c r="A3549" s="240"/>
      <c r="B3549" s="197"/>
      <c r="C3549" s="197"/>
      <c r="D3549" s="197"/>
      <c r="E3549" s="197"/>
      <c r="F3549" s="197"/>
      <c r="G3549" s="197" t="s">
        <v>3851</v>
      </c>
      <c r="H3549" s="198">
        <v>5</v>
      </c>
      <c r="I3549" s="199">
        <v>24.85</v>
      </c>
      <c r="J3549" s="220"/>
      <c r="M3549">
        <v>24.85</v>
      </c>
    </row>
    <row r="3550" spans="1:13" ht="0.95" customHeight="1" x14ac:dyDescent="0.2">
      <c r="A3550" s="237"/>
      <c r="B3550" s="185"/>
      <c r="C3550" s="185"/>
      <c r="D3550" s="185"/>
      <c r="E3550" s="185"/>
      <c r="F3550" s="185"/>
      <c r="G3550" s="185"/>
      <c r="H3550" s="185"/>
      <c r="I3550" s="185"/>
      <c r="J3550" s="220"/>
    </row>
    <row r="3551" spans="1:13" ht="18" customHeight="1" x14ac:dyDescent="0.2">
      <c r="A3551" s="236" t="s">
        <v>795</v>
      </c>
      <c r="B3551" s="183" t="s">
        <v>2</v>
      </c>
      <c r="C3551" s="182" t="s">
        <v>3</v>
      </c>
      <c r="D3551" s="182" t="s">
        <v>4</v>
      </c>
      <c r="E3551" s="419" t="s">
        <v>2100</v>
      </c>
      <c r="F3551" s="419"/>
      <c r="G3551" s="184" t="s">
        <v>5</v>
      </c>
      <c r="H3551" s="183" t="s">
        <v>6</v>
      </c>
      <c r="I3551" s="183" t="s">
        <v>7</v>
      </c>
      <c r="J3551" s="218" t="s">
        <v>8</v>
      </c>
      <c r="K3551" s="229">
        <f>J3553+J3554</f>
        <v>11.1</v>
      </c>
      <c r="L3551" s="229">
        <f>J3552-K3551</f>
        <v>7.76</v>
      </c>
      <c r="M3551" t="s">
        <v>7</v>
      </c>
    </row>
    <row r="3552" spans="1:13" ht="24" customHeight="1" x14ac:dyDescent="0.2">
      <c r="A3552" s="237" t="s">
        <v>2125</v>
      </c>
      <c r="B3552" s="186" t="s">
        <v>3976</v>
      </c>
      <c r="C3552" s="185" t="s">
        <v>15</v>
      </c>
      <c r="D3552" s="185" t="s">
        <v>3977</v>
      </c>
      <c r="E3552" s="425">
        <v>7</v>
      </c>
      <c r="F3552" s="425"/>
      <c r="G3552" s="187" t="s">
        <v>54</v>
      </c>
      <c r="H3552" s="188">
        <v>1</v>
      </c>
      <c r="I3552" s="189">
        <f>(M3552*$M$13)</f>
        <v>18.869200000000003</v>
      </c>
      <c r="J3552" s="231">
        <f>TRUNC(I3552*H3552,2)</f>
        <v>18.86</v>
      </c>
      <c r="M3552">
        <v>20.51</v>
      </c>
    </row>
    <row r="3553" spans="1:13" ht="24" customHeight="1" x14ac:dyDescent="0.2">
      <c r="A3553" s="238" t="s">
        <v>2126</v>
      </c>
      <c r="B3553" s="191" t="s">
        <v>2130</v>
      </c>
      <c r="C3553" s="190" t="s">
        <v>15</v>
      </c>
      <c r="D3553" s="190" t="s">
        <v>2131</v>
      </c>
      <c r="E3553" s="426" t="s">
        <v>2129</v>
      </c>
      <c r="F3553" s="426"/>
      <c r="G3553" s="192" t="s">
        <v>39</v>
      </c>
      <c r="H3553" s="193">
        <v>0.34</v>
      </c>
      <c r="I3553" s="189">
        <f>(M3553*$M$13)</f>
        <v>13.533200000000001</v>
      </c>
      <c r="J3553" s="219">
        <f>TRUNC(I3553*H3553,2)</f>
        <v>4.5999999999999996</v>
      </c>
      <c r="M3553">
        <v>14.71</v>
      </c>
    </row>
    <row r="3554" spans="1:13" ht="24" customHeight="1" x14ac:dyDescent="0.2">
      <c r="A3554" s="238" t="s">
        <v>2126</v>
      </c>
      <c r="B3554" s="191" t="s">
        <v>2154</v>
      </c>
      <c r="C3554" s="190" t="s">
        <v>15</v>
      </c>
      <c r="D3554" s="190" t="s">
        <v>2155</v>
      </c>
      <c r="E3554" s="426" t="s">
        <v>2129</v>
      </c>
      <c r="F3554" s="426"/>
      <c r="G3554" s="192" t="s">
        <v>39</v>
      </c>
      <c r="H3554" s="193">
        <v>0.34</v>
      </c>
      <c r="I3554" s="189">
        <f>(M3554*$M$13)</f>
        <v>19.136000000000003</v>
      </c>
      <c r="J3554" s="219">
        <f>TRUNC(I3554*H3554,2)</f>
        <v>6.5</v>
      </c>
      <c r="M3554">
        <v>20.8</v>
      </c>
    </row>
    <row r="3555" spans="1:13" ht="24" customHeight="1" x14ac:dyDescent="0.2">
      <c r="A3555" s="238" t="s">
        <v>2126</v>
      </c>
      <c r="B3555" s="191" t="s">
        <v>4964</v>
      </c>
      <c r="C3555" s="190" t="s">
        <v>15</v>
      </c>
      <c r="D3555" s="190" t="s">
        <v>3977</v>
      </c>
      <c r="E3555" s="426" t="s">
        <v>2119</v>
      </c>
      <c r="F3555" s="426"/>
      <c r="G3555" s="192" t="s">
        <v>54</v>
      </c>
      <c r="H3555" s="193">
        <v>1</v>
      </c>
      <c r="I3555" s="189">
        <f>(M3555*$M$13)</f>
        <v>7.7648000000000001</v>
      </c>
      <c r="J3555" s="219">
        <f>TRUNC(I3555*H3555,2)</f>
        <v>7.76</v>
      </c>
      <c r="M3555">
        <v>8.44</v>
      </c>
    </row>
    <row r="3556" spans="1:13" x14ac:dyDescent="0.2">
      <c r="A3556" s="239"/>
      <c r="B3556" s="195"/>
      <c r="C3556" s="195"/>
      <c r="D3556" s="195"/>
      <c r="E3556" s="195" t="s">
        <v>3847</v>
      </c>
      <c r="F3556" s="196">
        <v>12.07</v>
      </c>
      <c r="G3556" s="195" t="s">
        <v>3848</v>
      </c>
      <c r="H3556" s="196">
        <v>0</v>
      </c>
      <c r="I3556" s="196">
        <v>12.07</v>
      </c>
      <c r="J3556" s="220"/>
      <c r="M3556">
        <v>12.07</v>
      </c>
    </row>
    <row r="3557" spans="1:13" ht="25.5" x14ac:dyDescent="0.2">
      <c r="A3557" s="239"/>
      <c r="B3557" s="195"/>
      <c r="C3557" s="195"/>
      <c r="D3557" s="195"/>
      <c r="E3557" s="195" t="s">
        <v>3849</v>
      </c>
      <c r="F3557" s="196">
        <v>0</v>
      </c>
      <c r="G3557" s="195"/>
      <c r="H3557" s="195" t="s">
        <v>3850</v>
      </c>
      <c r="I3557" s="196">
        <v>20.51</v>
      </c>
      <c r="J3557" s="220"/>
      <c r="M3557">
        <v>20.51</v>
      </c>
    </row>
    <row r="3558" spans="1:13" ht="30" customHeight="1" x14ac:dyDescent="0.2">
      <c r="A3558" s="240"/>
      <c r="B3558" s="197"/>
      <c r="C3558" s="197"/>
      <c r="D3558" s="197"/>
      <c r="E3558" s="197"/>
      <c r="F3558" s="197"/>
      <c r="G3558" s="197" t="s">
        <v>3851</v>
      </c>
      <c r="H3558" s="198">
        <v>3</v>
      </c>
      <c r="I3558" s="199">
        <v>61.53</v>
      </c>
      <c r="J3558" s="220"/>
      <c r="M3558">
        <v>61.53</v>
      </c>
    </row>
    <row r="3559" spans="1:13" ht="0.95" customHeight="1" x14ac:dyDescent="0.2">
      <c r="A3559" s="237"/>
      <c r="B3559" s="185"/>
      <c r="C3559" s="185"/>
      <c r="D3559" s="185"/>
      <c r="E3559" s="185"/>
      <c r="F3559" s="185"/>
      <c r="G3559" s="185"/>
      <c r="H3559" s="185"/>
      <c r="I3559" s="185"/>
      <c r="J3559" s="220"/>
    </row>
    <row r="3560" spans="1:13" ht="18" customHeight="1" x14ac:dyDescent="0.2">
      <c r="A3560" s="236" t="s">
        <v>796</v>
      </c>
      <c r="B3560" s="183" t="s">
        <v>2</v>
      </c>
      <c r="C3560" s="182" t="s">
        <v>3</v>
      </c>
      <c r="D3560" s="182" t="s">
        <v>4</v>
      </c>
      <c r="E3560" s="419" t="s">
        <v>2100</v>
      </c>
      <c r="F3560" s="419"/>
      <c r="G3560" s="184" t="s">
        <v>5</v>
      </c>
      <c r="H3560" s="183" t="s">
        <v>6</v>
      </c>
      <c r="I3560" s="183" t="s">
        <v>7</v>
      </c>
      <c r="J3560" s="218" t="s">
        <v>8</v>
      </c>
      <c r="K3560" s="229">
        <f>J3562+J3563</f>
        <v>0.97</v>
      </c>
      <c r="L3560" s="229">
        <f>J3561-K3560</f>
        <v>0.22999999999999998</v>
      </c>
      <c r="M3560" t="s">
        <v>7</v>
      </c>
    </row>
    <row r="3561" spans="1:13" ht="24" customHeight="1" x14ac:dyDescent="0.2">
      <c r="A3561" s="237" t="s">
        <v>2125</v>
      </c>
      <c r="B3561" s="186" t="s">
        <v>3978</v>
      </c>
      <c r="C3561" s="185" t="s">
        <v>15</v>
      </c>
      <c r="D3561" s="185" t="s">
        <v>3979</v>
      </c>
      <c r="E3561" s="425">
        <v>7</v>
      </c>
      <c r="F3561" s="425"/>
      <c r="G3561" s="187" t="s">
        <v>54</v>
      </c>
      <c r="H3561" s="188">
        <v>1</v>
      </c>
      <c r="I3561" s="189">
        <f>(M3561*$M$13)</f>
        <v>1.2052</v>
      </c>
      <c r="J3561" s="231">
        <f>TRUNC(I3561*H3561,2)</f>
        <v>1.2</v>
      </c>
      <c r="M3561">
        <v>1.31</v>
      </c>
    </row>
    <row r="3562" spans="1:13" ht="24" customHeight="1" x14ac:dyDescent="0.2">
      <c r="A3562" s="238" t="s">
        <v>2126</v>
      </c>
      <c r="B3562" s="191" t="s">
        <v>2130</v>
      </c>
      <c r="C3562" s="190" t="s">
        <v>15</v>
      </c>
      <c r="D3562" s="190" t="s">
        <v>2131</v>
      </c>
      <c r="E3562" s="426" t="s">
        <v>2129</v>
      </c>
      <c r="F3562" s="426"/>
      <c r="G3562" s="192" t="s">
        <v>39</v>
      </c>
      <c r="H3562" s="193">
        <v>0.03</v>
      </c>
      <c r="I3562" s="189">
        <f>(M3562*$M$13)</f>
        <v>13.533200000000001</v>
      </c>
      <c r="J3562" s="219">
        <f>TRUNC(I3562*H3562,2)</f>
        <v>0.4</v>
      </c>
      <c r="M3562">
        <v>14.71</v>
      </c>
    </row>
    <row r="3563" spans="1:13" ht="24" customHeight="1" x14ac:dyDescent="0.2">
      <c r="A3563" s="238" t="s">
        <v>2126</v>
      </c>
      <c r="B3563" s="191" t="s">
        <v>2154</v>
      </c>
      <c r="C3563" s="190" t="s">
        <v>15</v>
      </c>
      <c r="D3563" s="190" t="s">
        <v>2155</v>
      </c>
      <c r="E3563" s="426" t="s">
        <v>2129</v>
      </c>
      <c r="F3563" s="426"/>
      <c r="G3563" s="192" t="s">
        <v>39</v>
      </c>
      <c r="H3563" s="193">
        <v>0.03</v>
      </c>
      <c r="I3563" s="189">
        <f>(M3563*$M$13)</f>
        <v>19.136000000000003</v>
      </c>
      <c r="J3563" s="219">
        <f>TRUNC(I3563*H3563,2)</f>
        <v>0.56999999999999995</v>
      </c>
      <c r="M3563">
        <v>20.8</v>
      </c>
    </row>
    <row r="3564" spans="1:13" ht="24" customHeight="1" x14ac:dyDescent="0.2">
      <c r="A3564" s="238" t="s">
        <v>2126</v>
      </c>
      <c r="B3564" s="191" t="s">
        <v>4965</v>
      </c>
      <c r="C3564" s="190" t="s">
        <v>15</v>
      </c>
      <c r="D3564" s="190" t="s">
        <v>4966</v>
      </c>
      <c r="E3564" s="426" t="s">
        <v>2119</v>
      </c>
      <c r="F3564" s="426"/>
      <c r="G3564" s="192" t="s">
        <v>54</v>
      </c>
      <c r="H3564" s="193">
        <v>1</v>
      </c>
      <c r="I3564" s="189">
        <f>(M3564*$M$13)</f>
        <v>0.23</v>
      </c>
      <c r="J3564" s="219">
        <f>TRUNC(I3564*H3564,2)</f>
        <v>0.23</v>
      </c>
      <c r="M3564">
        <v>0.25</v>
      </c>
    </row>
    <row r="3565" spans="1:13" x14ac:dyDescent="0.2">
      <c r="A3565" s="239"/>
      <c r="B3565" s="195"/>
      <c r="C3565" s="195"/>
      <c r="D3565" s="195"/>
      <c r="E3565" s="195" t="s">
        <v>3847</v>
      </c>
      <c r="F3565" s="196">
        <v>1.06</v>
      </c>
      <c r="G3565" s="195" t="s">
        <v>3848</v>
      </c>
      <c r="H3565" s="196">
        <v>0</v>
      </c>
      <c r="I3565" s="196">
        <v>1.06</v>
      </c>
      <c r="J3565" s="220"/>
      <c r="M3565">
        <v>1.06</v>
      </c>
    </row>
    <row r="3566" spans="1:13" ht="25.5" x14ac:dyDescent="0.2">
      <c r="A3566" s="239"/>
      <c r="B3566" s="195"/>
      <c r="C3566" s="195"/>
      <c r="D3566" s="195"/>
      <c r="E3566" s="195" t="s">
        <v>3849</v>
      </c>
      <c r="F3566" s="196">
        <v>0</v>
      </c>
      <c r="G3566" s="195"/>
      <c r="H3566" s="195" t="s">
        <v>3850</v>
      </c>
      <c r="I3566" s="196">
        <v>1.31</v>
      </c>
      <c r="J3566" s="220"/>
      <c r="M3566">
        <v>1.31</v>
      </c>
    </row>
    <row r="3567" spans="1:13" ht="30" customHeight="1" x14ac:dyDescent="0.2">
      <c r="A3567" s="240"/>
      <c r="B3567" s="197"/>
      <c r="C3567" s="197"/>
      <c r="D3567" s="197"/>
      <c r="E3567" s="197"/>
      <c r="F3567" s="197"/>
      <c r="G3567" s="197" t="s">
        <v>3851</v>
      </c>
      <c r="H3567" s="198">
        <v>10</v>
      </c>
      <c r="I3567" s="199">
        <v>13.1</v>
      </c>
      <c r="J3567" s="220"/>
      <c r="M3567">
        <v>13.1</v>
      </c>
    </row>
    <row r="3568" spans="1:13" ht="0.95" customHeight="1" x14ac:dyDescent="0.2">
      <c r="A3568" s="237"/>
      <c r="B3568" s="185"/>
      <c r="C3568" s="185"/>
      <c r="D3568" s="185"/>
      <c r="E3568" s="185"/>
      <c r="F3568" s="185"/>
      <c r="G3568" s="185"/>
      <c r="H3568" s="185"/>
      <c r="I3568" s="185"/>
      <c r="J3568" s="220"/>
    </row>
    <row r="3569" spans="1:13" ht="18" customHeight="1" x14ac:dyDescent="0.2">
      <c r="A3569" s="236" t="s">
        <v>797</v>
      </c>
      <c r="B3569" s="183" t="s">
        <v>2</v>
      </c>
      <c r="C3569" s="182" t="s">
        <v>3</v>
      </c>
      <c r="D3569" s="182" t="s">
        <v>4</v>
      </c>
      <c r="E3569" s="419" t="s">
        <v>2100</v>
      </c>
      <c r="F3569" s="419"/>
      <c r="G3569" s="184" t="s">
        <v>5</v>
      </c>
      <c r="H3569" s="183" t="s">
        <v>6</v>
      </c>
      <c r="I3569" s="183" t="s">
        <v>7</v>
      </c>
      <c r="J3569" s="218" t="s">
        <v>8</v>
      </c>
      <c r="K3569" s="229">
        <f>J3571+J3572</f>
        <v>4.2300000000000004</v>
      </c>
      <c r="L3569" s="229">
        <f>J3570-K3569</f>
        <v>4.1899999999999995</v>
      </c>
      <c r="M3569" t="s">
        <v>7</v>
      </c>
    </row>
    <row r="3570" spans="1:13" ht="24" customHeight="1" x14ac:dyDescent="0.2">
      <c r="A3570" s="237" t="s">
        <v>2125</v>
      </c>
      <c r="B3570" s="186" t="s">
        <v>3980</v>
      </c>
      <c r="C3570" s="185" t="s">
        <v>15</v>
      </c>
      <c r="D3570" s="185" t="s">
        <v>3981</v>
      </c>
      <c r="E3570" s="425">
        <v>7</v>
      </c>
      <c r="F3570" s="425"/>
      <c r="G3570" s="187" t="s">
        <v>18</v>
      </c>
      <c r="H3570" s="188">
        <v>1</v>
      </c>
      <c r="I3570" s="189">
        <f>(M3570*$M$13)</f>
        <v>8.4272000000000009</v>
      </c>
      <c r="J3570" s="231">
        <f>TRUNC(I3570*H3570,2)</f>
        <v>8.42</v>
      </c>
      <c r="M3570">
        <v>9.16</v>
      </c>
    </row>
    <row r="3571" spans="1:13" ht="24" customHeight="1" x14ac:dyDescent="0.2">
      <c r="A3571" s="238" t="s">
        <v>2126</v>
      </c>
      <c r="B3571" s="191" t="s">
        <v>2130</v>
      </c>
      <c r="C3571" s="190" t="s">
        <v>15</v>
      </c>
      <c r="D3571" s="190" t="s">
        <v>2131</v>
      </c>
      <c r="E3571" s="426" t="s">
        <v>2129</v>
      </c>
      <c r="F3571" s="426"/>
      <c r="G3571" s="192" t="s">
        <v>39</v>
      </c>
      <c r="H3571" s="193">
        <v>0.13</v>
      </c>
      <c r="I3571" s="189">
        <f>(M3571*$M$13)</f>
        <v>13.533200000000001</v>
      </c>
      <c r="J3571" s="219">
        <f>TRUNC(I3571*H3571,2)</f>
        <v>1.75</v>
      </c>
      <c r="M3571">
        <v>14.71</v>
      </c>
    </row>
    <row r="3572" spans="1:13" ht="24" customHeight="1" x14ac:dyDescent="0.2">
      <c r="A3572" s="238" t="s">
        <v>2126</v>
      </c>
      <c r="B3572" s="191" t="s">
        <v>2154</v>
      </c>
      <c r="C3572" s="190" t="s">
        <v>15</v>
      </c>
      <c r="D3572" s="190" t="s">
        <v>2155</v>
      </c>
      <c r="E3572" s="426" t="s">
        <v>2129</v>
      </c>
      <c r="F3572" s="426"/>
      <c r="G3572" s="192" t="s">
        <v>39</v>
      </c>
      <c r="H3572" s="193">
        <v>0.13</v>
      </c>
      <c r="I3572" s="189">
        <f>(M3572*$M$13)</f>
        <v>19.136000000000003</v>
      </c>
      <c r="J3572" s="219">
        <f>TRUNC(I3572*H3572,2)</f>
        <v>2.48</v>
      </c>
      <c r="M3572">
        <v>20.8</v>
      </c>
    </row>
    <row r="3573" spans="1:13" ht="24" customHeight="1" x14ac:dyDescent="0.2">
      <c r="A3573" s="238" t="s">
        <v>2126</v>
      </c>
      <c r="B3573" s="191" t="s">
        <v>4967</v>
      </c>
      <c r="C3573" s="190" t="s">
        <v>15</v>
      </c>
      <c r="D3573" s="190" t="s">
        <v>4968</v>
      </c>
      <c r="E3573" s="426" t="s">
        <v>2119</v>
      </c>
      <c r="F3573" s="426"/>
      <c r="G3573" s="192" t="s">
        <v>54</v>
      </c>
      <c r="H3573" s="193">
        <v>1</v>
      </c>
      <c r="I3573" s="189">
        <f>(M3573*$M$13)</f>
        <v>4.1859999999999999</v>
      </c>
      <c r="J3573" s="219">
        <f>TRUNC(I3573*H3573,2)</f>
        <v>4.18</v>
      </c>
      <c r="M3573">
        <v>4.55</v>
      </c>
    </row>
    <row r="3574" spans="1:13" x14ac:dyDescent="0.2">
      <c r="A3574" s="239"/>
      <c r="B3574" s="195"/>
      <c r="C3574" s="195"/>
      <c r="D3574" s="195"/>
      <c r="E3574" s="195" t="s">
        <v>3847</v>
      </c>
      <c r="F3574" s="196">
        <v>4.6100000000000003</v>
      </c>
      <c r="G3574" s="195" t="s">
        <v>3848</v>
      </c>
      <c r="H3574" s="196">
        <v>0</v>
      </c>
      <c r="I3574" s="196">
        <v>4.6100000000000003</v>
      </c>
      <c r="J3574" s="220"/>
      <c r="M3574">
        <v>4.6100000000000003</v>
      </c>
    </row>
    <row r="3575" spans="1:13" ht="25.5" x14ac:dyDescent="0.2">
      <c r="A3575" s="239"/>
      <c r="B3575" s="195"/>
      <c r="C3575" s="195"/>
      <c r="D3575" s="195"/>
      <c r="E3575" s="195" t="s">
        <v>3849</v>
      </c>
      <c r="F3575" s="196">
        <v>0</v>
      </c>
      <c r="G3575" s="195"/>
      <c r="H3575" s="195" t="s">
        <v>3850</v>
      </c>
      <c r="I3575" s="196">
        <v>9.16</v>
      </c>
      <c r="J3575" s="220"/>
      <c r="M3575">
        <v>9.16</v>
      </c>
    </row>
    <row r="3576" spans="1:13" ht="30" customHeight="1" x14ac:dyDescent="0.2">
      <c r="A3576" s="240"/>
      <c r="B3576" s="197"/>
      <c r="C3576" s="197"/>
      <c r="D3576" s="197"/>
      <c r="E3576" s="197"/>
      <c r="F3576" s="197"/>
      <c r="G3576" s="197" t="s">
        <v>3851</v>
      </c>
      <c r="H3576" s="198">
        <v>1</v>
      </c>
      <c r="I3576" s="199">
        <v>9.16</v>
      </c>
      <c r="J3576" s="220"/>
      <c r="M3576">
        <v>9.16</v>
      </c>
    </row>
    <row r="3577" spans="1:13" ht="0.95" customHeight="1" x14ac:dyDescent="0.2">
      <c r="A3577" s="237"/>
      <c r="B3577" s="185"/>
      <c r="C3577" s="185"/>
      <c r="D3577" s="185"/>
      <c r="E3577" s="185"/>
      <c r="F3577" s="185"/>
      <c r="G3577" s="185"/>
      <c r="H3577" s="185"/>
      <c r="I3577" s="185"/>
      <c r="J3577" s="220"/>
    </row>
    <row r="3578" spans="1:13" ht="18" customHeight="1" x14ac:dyDescent="0.2">
      <c r="A3578" s="236" t="s">
        <v>800</v>
      </c>
      <c r="B3578" s="183" t="s">
        <v>2</v>
      </c>
      <c r="C3578" s="182" t="s">
        <v>3</v>
      </c>
      <c r="D3578" s="182" t="s">
        <v>4</v>
      </c>
      <c r="E3578" s="419" t="s">
        <v>2100</v>
      </c>
      <c r="F3578" s="419"/>
      <c r="G3578" s="184" t="s">
        <v>5</v>
      </c>
      <c r="H3578" s="183" t="s">
        <v>6</v>
      </c>
      <c r="I3578" s="183" t="s">
        <v>7</v>
      </c>
      <c r="J3578" s="218" t="s">
        <v>8</v>
      </c>
      <c r="K3578" s="229">
        <f>J3580+J3581</f>
        <v>9.7899999999999991</v>
      </c>
      <c r="L3578" s="229">
        <f>J3579-K3578</f>
        <v>7.5800000000000018</v>
      </c>
      <c r="M3578" t="s">
        <v>7</v>
      </c>
    </row>
    <row r="3579" spans="1:13" ht="24" customHeight="1" x14ac:dyDescent="0.2">
      <c r="A3579" s="237" t="s">
        <v>2125</v>
      </c>
      <c r="B3579" s="186" t="s">
        <v>3982</v>
      </c>
      <c r="C3579" s="185" t="s">
        <v>15</v>
      </c>
      <c r="D3579" s="185" t="s">
        <v>3983</v>
      </c>
      <c r="E3579" s="425">
        <v>7</v>
      </c>
      <c r="F3579" s="425"/>
      <c r="G3579" s="187" t="s">
        <v>169</v>
      </c>
      <c r="H3579" s="188">
        <v>1</v>
      </c>
      <c r="I3579" s="189">
        <f>(M3579*$M$13)</f>
        <v>17.378800000000002</v>
      </c>
      <c r="J3579" s="231">
        <f>TRUNC(I3579*H3579,2)</f>
        <v>17.37</v>
      </c>
      <c r="M3579">
        <v>18.89</v>
      </c>
    </row>
    <row r="3580" spans="1:13" ht="24" customHeight="1" x14ac:dyDescent="0.2">
      <c r="A3580" s="238" t="s">
        <v>2126</v>
      </c>
      <c r="B3580" s="191" t="s">
        <v>2130</v>
      </c>
      <c r="C3580" s="190" t="s">
        <v>15</v>
      </c>
      <c r="D3580" s="190" t="s">
        <v>2131</v>
      </c>
      <c r="E3580" s="426" t="s">
        <v>2129</v>
      </c>
      <c r="F3580" s="426"/>
      <c r="G3580" s="192" t="s">
        <v>39</v>
      </c>
      <c r="H3580" s="193">
        <v>0.3</v>
      </c>
      <c r="I3580" s="189">
        <f>(M3580*$M$13)</f>
        <v>13.533200000000001</v>
      </c>
      <c r="J3580" s="219">
        <f>TRUNC(I3580*H3580,2)</f>
        <v>4.05</v>
      </c>
      <c r="M3580">
        <v>14.71</v>
      </c>
    </row>
    <row r="3581" spans="1:13" ht="24" customHeight="1" x14ac:dyDescent="0.2">
      <c r="A3581" s="238" t="s">
        <v>2126</v>
      </c>
      <c r="B3581" s="191" t="s">
        <v>2154</v>
      </c>
      <c r="C3581" s="190" t="s">
        <v>15</v>
      </c>
      <c r="D3581" s="190" t="s">
        <v>2155</v>
      </c>
      <c r="E3581" s="426" t="s">
        <v>2129</v>
      </c>
      <c r="F3581" s="426"/>
      <c r="G3581" s="192" t="s">
        <v>39</v>
      </c>
      <c r="H3581" s="193">
        <v>0.3</v>
      </c>
      <c r="I3581" s="189">
        <f>(M3581*$M$13)</f>
        <v>19.136000000000003</v>
      </c>
      <c r="J3581" s="219">
        <f>TRUNC(I3581*H3581,2)</f>
        <v>5.74</v>
      </c>
      <c r="M3581">
        <v>20.8</v>
      </c>
    </row>
    <row r="3582" spans="1:13" ht="24" customHeight="1" x14ac:dyDescent="0.2">
      <c r="A3582" s="238" t="s">
        <v>2126</v>
      </c>
      <c r="B3582" s="191" t="s">
        <v>4969</v>
      </c>
      <c r="C3582" s="190" t="s">
        <v>15</v>
      </c>
      <c r="D3582" s="190" t="s">
        <v>4970</v>
      </c>
      <c r="E3582" s="426" t="s">
        <v>2119</v>
      </c>
      <c r="F3582" s="426"/>
      <c r="G3582" s="192" t="s">
        <v>132</v>
      </c>
      <c r="H3582" s="193">
        <v>1</v>
      </c>
      <c r="I3582" s="189">
        <f>(M3582*$M$13)</f>
        <v>7.5808000000000009</v>
      </c>
      <c r="J3582" s="219">
        <f>TRUNC(I3582*H3582,2)</f>
        <v>7.58</v>
      </c>
      <c r="M3582">
        <v>8.24</v>
      </c>
    </row>
    <row r="3583" spans="1:13" x14ac:dyDescent="0.2">
      <c r="A3583" s="239"/>
      <c r="B3583" s="195"/>
      <c r="C3583" s="195"/>
      <c r="D3583" s="195"/>
      <c r="E3583" s="195" t="s">
        <v>3847</v>
      </c>
      <c r="F3583" s="196">
        <v>10.65</v>
      </c>
      <c r="G3583" s="195" t="s">
        <v>3848</v>
      </c>
      <c r="H3583" s="196">
        <v>0</v>
      </c>
      <c r="I3583" s="196">
        <v>10.65</v>
      </c>
      <c r="J3583" s="220"/>
      <c r="M3583">
        <v>10.65</v>
      </c>
    </row>
    <row r="3584" spans="1:13" ht="25.5" x14ac:dyDescent="0.2">
      <c r="A3584" s="239"/>
      <c r="B3584" s="195"/>
      <c r="C3584" s="195"/>
      <c r="D3584" s="195"/>
      <c r="E3584" s="195" t="s">
        <v>3849</v>
      </c>
      <c r="F3584" s="196">
        <v>0</v>
      </c>
      <c r="G3584" s="195"/>
      <c r="H3584" s="195" t="s">
        <v>3850</v>
      </c>
      <c r="I3584" s="196">
        <v>18.89</v>
      </c>
      <c r="J3584" s="220"/>
      <c r="M3584">
        <v>18.89</v>
      </c>
    </row>
    <row r="3585" spans="1:13" ht="30" customHeight="1" x14ac:dyDescent="0.2">
      <c r="A3585" s="240"/>
      <c r="B3585" s="197"/>
      <c r="C3585" s="197"/>
      <c r="D3585" s="197"/>
      <c r="E3585" s="197"/>
      <c r="F3585" s="197"/>
      <c r="G3585" s="197" t="s">
        <v>3851</v>
      </c>
      <c r="H3585" s="198">
        <v>21</v>
      </c>
      <c r="I3585" s="199">
        <v>396.69</v>
      </c>
      <c r="J3585" s="220"/>
      <c r="M3585">
        <v>396.69</v>
      </c>
    </row>
    <row r="3586" spans="1:13" ht="0.95" customHeight="1" x14ac:dyDescent="0.2">
      <c r="A3586" s="237"/>
      <c r="B3586" s="185"/>
      <c r="C3586" s="185"/>
      <c r="D3586" s="185"/>
      <c r="E3586" s="185"/>
      <c r="F3586" s="185"/>
      <c r="G3586" s="185"/>
      <c r="H3586" s="185"/>
      <c r="I3586" s="185"/>
      <c r="J3586" s="220"/>
    </row>
    <row r="3587" spans="1:13" ht="18" customHeight="1" x14ac:dyDescent="0.2">
      <c r="A3587" s="236" t="s">
        <v>803</v>
      </c>
      <c r="B3587" s="183" t="s">
        <v>2</v>
      </c>
      <c r="C3587" s="182" t="s">
        <v>3</v>
      </c>
      <c r="D3587" s="182" t="s">
        <v>4</v>
      </c>
      <c r="E3587" s="419" t="s">
        <v>2100</v>
      </c>
      <c r="F3587" s="419"/>
      <c r="G3587" s="184" t="s">
        <v>5</v>
      </c>
      <c r="H3587" s="183" t="s">
        <v>6</v>
      </c>
      <c r="I3587" s="183" t="s">
        <v>7</v>
      </c>
      <c r="J3587" s="218" t="s">
        <v>8</v>
      </c>
      <c r="K3587" s="229">
        <f>J3589+J3590</f>
        <v>9.7899999999999991</v>
      </c>
      <c r="L3587" s="229">
        <f>J3588-K3587</f>
        <v>7.6500000000000021</v>
      </c>
      <c r="M3587" t="s">
        <v>7</v>
      </c>
    </row>
    <row r="3588" spans="1:13" ht="24" customHeight="1" x14ac:dyDescent="0.2">
      <c r="A3588" s="237" t="s">
        <v>2125</v>
      </c>
      <c r="B3588" s="186" t="s">
        <v>3984</v>
      </c>
      <c r="C3588" s="185" t="s">
        <v>15</v>
      </c>
      <c r="D3588" s="185" t="s">
        <v>3985</v>
      </c>
      <c r="E3588" s="425">
        <v>7</v>
      </c>
      <c r="F3588" s="425"/>
      <c r="G3588" s="187" t="s">
        <v>18</v>
      </c>
      <c r="H3588" s="188">
        <v>1</v>
      </c>
      <c r="I3588" s="189">
        <f>(M3588*$M$13)</f>
        <v>17.443200000000001</v>
      </c>
      <c r="J3588" s="231">
        <f>TRUNC(I3588*H3588,2)</f>
        <v>17.440000000000001</v>
      </c>
      <c r="M3588">
        <v>18.96</v>
      </c>
    </row>
    <row r="3589" spans="1:13" ht="24" customHeight="1" x14ac:dyDescent="0.2">
      <c r="A3589" s="238" t="s">
        <v>2126</v>
      </c>
      <c r="B3589" s="191" t="s">
        <v>2130</v>
      </c>
      <c r="C3589" s="190" t="s">
        <v>15</v>
      </c>
      <c r="D3589" s="190" t="s">
        <v>2131</v>
      </c>
      <c r="E3589" s="426" t="s">
        <v>2129</v>
      </c>
      <c r="F3589" s="426"/>
      <c r="G3589" s="192" t="s">
        <v>39</v>
      </c>
      <c r="H3589" s="193">
        <v>0.3</v>
      </c>
      <c r="I3589" s="189">
        <f>(M3589*$M$13)</f>
        <v>13.533200000000001</v>
      </c>
      <c r="J3589" s="219">
        <f>TRUNC(I3589*H3589,2)</f>
        <v>4.05</v>
      </c>
      <c r="M3589">
        <v>14.71</v>
      </c>
    </row>
    <row r="3590" spans="1:13" ht="24" customHeight="1" x14ac:dyDescent="0.2">
      <c r="A3590" s="238" t="s">
        <v>2126</v>
      </c>
      <c r="B3590" s="191" t="s">
        <v>2154</v>
      </c>
      <c r="C3590" s="190" t="s">
        <v>15</v>
      </c>
      <c r="D3590" s="190" t="s">
        <v>2155</v>
      </c>
      <c r="E3590" s="426" t="s">
        <v>2129</v>
      </c>
      <c r="F3590" s="426"/>
      <c r="G3590" s="192" t="s">
        <v>39</v>
      </c>
      <c r="H3590" s="193">
        <v>0.3</v>
      </c>
      <c r="I3590" s="189">
        <f>(M3590*$M$13)</f>
        <v>19.136000000000003</v>
      </c>
      <c r="J3590" s="219">
        <f>TRUNC(I3590*H3590,2)</f>
        <v>5.74</v>
      </c>
      <c r="M3590">
        <v>20.8</v>
      </c>
    </row>
    <row r="3591" spans="1:13" ht="24" customHeight="1" x14ac:dyDescent="0.2">
      <c r="A3591" s="238" t="s">
        <v>2126</v>
      </c>
      <c r="B3591" s="191" t="s">
        <v>4971</v>
      </c>
      <c r="C3591" s="190" t="s">
        <v>15</v>
      </c>
      <c r="D3591" s="190" t="s">
        <v>3985</v>
      </c>
      <c r="E3591" s="426" t="s">
        <v>2119</v>
      </c>
      <c r="F3591" s="426"/>
      <c r="G3591" s="192" t="s">
        <v>54</v>
      </c>
      <c r="H3591" s="193">
        <v>1</v>
      </c>
      <c r="I3591" s="189">
        <f>(M3591*$M$13)</f>
        <v>7.6452000000000009</v>
      </c>
      <c r="J3591" s="219">
        <f>TRUNC(I3591*H3591,2)</f>
        <v>7.64</v>
      </c>
      <c r="M3591">
        <v>8.31</v>
      </c>
    </row>
    <row r="3592" spans="1:13" x14ac:dyDescent="0.2">
      <c r="A3592" s="239"/>
      <c r="B3592" s="195"/>
      <c r="C3592" s="195"/>
      <c r="D3592" s="195"/>
      <c r="E3592" s="195" t="s">
        <v>3847</v>
      </c>
      <c r="F3592" s="196">
        <v>10.65</v>
      </c>
      <c r="G3592" s="195" t="s">
        <v>3848</v>
      </c>
      <c r="H3592" s="196">
        <v>0</v>
      </c>
      <c r="I3592" s="196">
        <v>10.65</v>
      </c>
      <c r="J3592" s="220"/>
      <c r="M3592">
        <v>10.65</v>
      </c>
    </row>
    <row r="3593" spans="1:13" ht="25.5" x14ac:dyDescent="0.2">
      <c r="A3593" s="239"/>
      <c r="B3593" s="195"/>
      <c r="C3593" s="195"/>
      <c r="D3593" s="195"/>
      <c r="E3593" s="195" t="s">
        <v>3849</v>
      </c>
      <c r="F3593" s="196">
        <v>0</v>
      </c>
      <c r="G3593" s="195"/>
      <c r="H3593" s="195" t="s">
        <v>3850</v>
      </c>
      <c r="I3593" s="196">
        <v>18.96</v>
      </c>
      <c r="J3593" s="220"/>
      <c r="M3593">
        <v>18.96</v>
      </c>
    </row>
    <row r="3594" spans="1:13" ht="30" customHeight="1" x14ac:dyDescent="0.2">
      <c r="A3594" s="240"/>
      <c r="B3594" s="197"/>
      <c r="C3594" s="197"/>
      <c r="D3594" s="197"/>
      <c r="E3594" s="197"/>
      <c r="F3594" s="197"/>
      <c r="G3594" s="197" t="s">
        <v>3851</v>
      </c>
      <c r="H3594" s="198">
        <v>6</v>
      </c>
      <c r="I3594" s="199">
        <v>113.76</v>
      </c>
      <c r="J3594" s="220"/>
      <c r="M3594">
        <v>113.76</v>
      </c>
    </row>
    <row r="3595" spans="1:13" ht="0.95" customHeight="1" x14ac:dyDescent="0.2">
      <c r="A3595" s="237"/>
      <c r="B3595" s="185"/>
      <c r="C3595" s="185"/>
      <c r="D3595" s="185"/>
      <c r="E3595" s="185"/>
      <c r="F3595" s="185"/>
      <c r="G3595" s="185"/>
      <c r="H3595" s="185"/>
      <c r="I3595" s="185"/>
      <c r="J3595" s="220"/>
    </row>
    <row r="3596" spans="1:13" ht="18" customHeight="1" x14ac:dyDescent="0.2">
      <c r="A3596" s="236" t="s">
        <v>806</v>
      </c>
      <c r="B3596" s="183" t="s">
        <v>2</v>
      </c>
      <c r="C3596" s="182" t="s">
        <v>3</v>
      </c>
      <c r="D3596" s="182" t="s">
        <v>4</v>
      </c>
      <c r="E3596" s="419" t="s">
        <v>2100</v>
      </c>
      <c r="F3596" s="419"/>
      <c r="G3596" s="184" t="s">
        <v>5</v>
      </c>
      <c r="H3596" s="183" t="s">
        <v>6</v>
      </c>
      <c r="I3596" s="183" t="s">
        <v>7</v>
      </c>
      <c r="J3596" s="218" t="s">
        <v>8</v>
      </c>
      <c r="K3596" s="229">
        <f>J3598+J3599</f>
        <v>9.7899999999999991</v>
      </c>
      <c r="L3596" s="229">
        <f>J3597-K3596</f>
        <v>14.29</v>
      </c>
      <c r="M3596" t="s">
        <v>7</v>
      </c>
    </row>
    <row r="3597" spans="1:13" ht="24" customHeight="1" x14ac:dyDescent="0.2">
      <c r="A3597" s="237" t="s">
        <v>2125</v>
      </c>
      <c r="B3597" s="186" t="s">
        <v>3986</v>
      </c>
      <c r="C3597" s="185" t="s">
        <v>15</v>
      </c>
      <c r="D3597" s="185" t="s">
        <v>3987</v>
      </c>
      <c r="E3597" s="425">
        <v>7</v>
      </c>
      <c r="F3597" s="425"/>
      <c r="G3597" s="187" t="s">
        <v>18</v>
      </c>
      <c r="H3597" s="188">
        <v>1</v>
      </c>
      <c r="I3597" s="189">
        <f>(M3597*$M$13)</f>
        <v>24.085599999999999</v>
      </c>
      <c r="J3597" s="231">
        <f>TRUNC(I3597*H3597,2)</f>
        <v>24.08</v>
      </c>
      <c r="M3597">
        <v>26.18</v>
      </c>
    </row>
    <row r="3598" spans="1:13" ht="24" customHeight="1" x14ac:dyDescent="0.2">
      <c r="A3598" s="238" t="s">
        <v>2126</v>
      </c>
      <c r="B3598" s="191" t="s">
        <v>2130</v>
      </c>
      <c r="C3598" s="190" t="s">
        <v>15</v>
      </c>
      <c r="D3598" s="190" t="s">
        <v>2131</v>
      </c>
      <c r="E3598" s="426" t="s">
        <v>2129</v>
      </c>
      <c r="F3598" s="426"/>
      <c r="G3598" s="192" t="s">
        <v>39</v>
      </c>
      <c r="H3598" s="193">
        <v>0.3</v>
      </c>
      <c r="I3598" s="189">
        <f>(M3598*$M$13)</f>
        <v>13.533200000000001</v>
      </c>
      <c r="J3598" s="219">
        <f>TRUNC(I3598*H3598,2)</f>
        <v>4.05</v>
      </c>
      <c r="M3598">
        <v>14.71</v>
      </c>
    </row>
    <row r="3599" spans="1:13" ht="24" customHeight="1" x14ac:dyDescent="0.2">
      <c r="A3599" s="238" t="s">
        <v>2126</v>
      </c>
      <c r="B3599" s="191" t="s">
        <v>2154</v>
      </c>
      <c r="C3599" s="190" t="s">
        <v>15</v>
      </c>
      <c r="D3599" s="190" t="s">
        <v>2155</v>
      </c>
      <c r="E3599" s="426" t="s">
        <v>2129</v>
      </c>
      <c r="F3599" s="426"/>
      <c r="G3599" s="192" t="s">
        <v>39</v>
      </c>
      <c r="H3599" s="193">
        <v>0.3</v>
      </c>
      <c r="I3599" s="189">
        <f>(M3599*$M$13)</f>
        <v>19.136000000000003</v>
      </c>
      <c r="J3599" s="219">
        <f>TRUNC(I3599*H3599,2)</f>
        <v>5.74</v>
      </c>
      <c r="M3599">
        <v>20.8</v>
      </c>
    </row>
    <row r="3600" spans="1:13" ht="24" customHeight="1" x14ac:dyDescent="0.2">
      <c r="A3600" s="238" t="s">
        <v>2126</v>
      </c>
      <c r="B3600" s="191" t="s">
        <v>4972</v>
      </c>
      <c r="C3600" s="190" t="s">
        <v>15</v>
      </c>
      <c r="D3600" s="190" t="s">
        <v>3987</v>
      </c>
      <c r="E3600" s="426" t="s">
        <v>2119</v>
      </c>
      <c r="F3600" s="426"/>
      <c r="G3600" s="192" t="s">
        <v>54</v>
      </c>
      <c r="H3600" s="193">
        <v>1</v>
      </c>
      <c r="I3600" s="189">
        <f>(M3600*$M$13)</f>
        <v>14.287599999999999</v>
      </c>
      <c r="J3600" s="219">
        <f>TRUNC(I3600*H3600,2)</f>
        <v>14.28</v>
      </c>
      <c r="M3600">
        <v>15.53</v>
      </c>
    </row>
    <row r="3601" spans="1:13" x14ac:dyDescent="0.2">
      <c r="A3601" s="239"/>
      <c r="B3601" s="195"/>
      <c r="C3601" s="195"/>
      <c r="D3601" s="195"/>
      <c r="E3601" s="195" t="s">
        <v>3847</v>
      </c>
      <c r="F3601" s="196">
        <v>10.65</v>
      </c>
      <c r="G3601" s="195" t="s">
        <v>3848</v>
      </c>
      <c r="H3601" s="196">
        <v>0</v>
      </c>
      <c r="I3601" s="196">
        <v>10.65</v>
      </c>
      <c r="J3601" s="220"/>
      <c r="M3601">
        <v>10.65</v>
      </c>
    </row>
    <row r="3602" spans="1:13" ht="25.5" x14ac:dyDescent="0.2">
      <c r="A3602" s="239"/>
      <c r="B3602" s="195"/>
      <c r="C3602" s="195"/>
      <c r="D3602" s="195"/>
      <c r="E3602" s="195" t="s">
        <v>3849</v>
      </c>
      <c r="F3602" s="196">
        <v>0</v>
      </c>
      <c r="G3602" s="195"/>
      <c r="H3602" s="195" t="s">
        <v>3850</v>
      </c>
      <c r="I3602" s="196">
        <v>26.18</v>
      </c>
      <c r="J3602" s="220"/>
      <c r="M3602">
        <v>26.18</v>
      </c>
    </row>
    <row r="3603" spans="1:13" ht="30" customHeight="1" x14ac:dyDescent="0.2">
      <c r="A3603" s="240"/>
      <c r="B3603" s="197"/>
      <c r="C3603" s="197"/>
      <c r="D3603" s="197"/>
      <c r="E3603" s="197"/>
      <c r="F3603" s="197"/>
      <c r="G3603" s="197" t="s">
        <v>3851</v>
      </c>
      <c r="H3603" s="198">
        <v>4</v>
      </c>
      <c r="I3603" s="199">
        <v>104.72</v>
      </c>
      <c r="J3603" s="220"/>
      <c r="M3603">
        <v>104.72</v>
      </c>
    </row>
    <row r="3604" spans="1:13" ht="0.95" customHeight="1" x14ac:dyDescent="0.2">
      <c r="A3604" s="237"/>
      <c r="B3604" s="185"/>
      <c r="C3604" s="185"/>
      <c r="D3604" s="185"/>
      <c r="E3604" s="185"/>
      <c r="F3604" s="185"/>
      <c r="G3604" s="185"/>
      <c r="H3604" s="185"/>
      <c r="I3604" s="185"/>
      <c r="J3604" s="220"/>
    </row>
    <row r="3605" spans="1:13" ht="18" customHeight="1" x14ac:dyDescent="0.2">
      <c r="A3605" s="236" t="s">
        <v>809</v>
      </c>
      <c r="B3605" s="183" t="s">
        <v>2</v>
      </c>
      <c r="C3605" s="182" t="s">
        <v>3</v>
      </c>
      <c r="D3605" s="182" t="s">
        <v>4</v>
      </c>
      <c r="E3605" s="419" t="s">
        <v>2100</v>
      </c>
      <c r="F3605" s="419"/>
      <c r="G3605" s="184" t="s">
        <v>5</v>
      </c>
      <c r="H3605" s="183" t="s">
        <v>6</v>
      </c>
      <c r="I3605" s="183" t="s">
        <v>7</v>
      </c>
      <c r="J3605" s="218" t="s">
        <v>8</v>
      </c>
      <c r="K3605" s="229">
        <f>J3607+J3608</f>
        <v>1.3</v>
      </c>
      <c r="L3605" s="229">
        <f>J3606-K3605</f>
        <v>1.57</v>
      </c>
      <c r="M3605" t="s">
        <v>7</v>
      </c>
    </row>
    <row r="3606" spans="1:13" ht="24" customHeight="1" x14ac:dyDescent="0.2">
      <c r="A3606" s="237" t="s">
        <v>2125</v>
      </c>
      <c r="B3606" s="186" t="s">
        <v>3988</v>
      </c>
      <c r="C3606" s="185" t="s">
        <v>15</v>
      </c>
      <c r="D3606" s="185" t="s">
        <v>3989</v>
      </c>
      <c r="E3606" s="425">
        <v>7</v>
      </c>
      <c r="F3606" s="425"/>
      <c r="G3606" s="187" t="s">
        <v>18</v>
      </c>
      <c r="H3606" s="188">
        <v>1</v>
      </c>
      <c r="I3606" s="189">
        <f>(M3606*$M$13)</f>
        <v>2.8795999999999999</v>
      </c>
      <c r="J3606" s="231">
        <f>TRUNC(I3606*H3606,2)</f>
        <v>2.87</v>
      </c>
      <c r="M3606">
        <v>3.13</v>
      </c>
    </row>
    <row r="3607" spans="1:13" ht="24" customHeight="1" x14ac:dyDescent="0.2">
      <c r="A3607" s="238" t="s">
        <v>2126</v>
      </c>
      <c r="B3607" s="191" t="s">
        <v>2130</v>
      </c>
      <c r="C3607" s="190" t="s">
        <v>15</v>
      </c>
      <c r="D3607" s="190" t="s">
        <v>2131</v>
      </c>
      <c r="E3607" s="426" t="s">
        <v>2129</v>
      </c>
      <c r="F3607" s="426"/>
      <c r="G3607" s="192" t="s">
        <v>39</v>
      </c>
      <c r="H3607" s="193">
        <v>0.04</v>
      </c>
      <c r="I3607" s="189">
        <f>(M3607*$M$13)</f>
        <v>13.533200000000001</v>
      </c>
      <c r="J3607" s="219">
        <f>TRUNC(I3607*H3607,2)</f>
        <v>0.54</v>
      </c>
      <c r="M3607">
        <v>14.71</v>
      </c>
    </row>
    <row r="3608" spans="1:13" ht="24" customHeight="1" x14ac:dyDescent="0.2">
      <c r="A3608" s="238" t="s">
        <v>2126</v>
      </c>
      <c r="B3608" s="191" t="s">
        <v>2154</v>
      </c>
      <c r="C3608" s="190" t="s">
        <v>15</v>
      </c>
      <c r="D3608" s="190" t="s">
        <v>2155</v>
      </c>
      <c r="E3608" s="426" t="s">
        <v>2129</v>
      </c>
      <c r="F3608" s="426"/>
      <c r="G3608" s="192" t="s">
        <v>39</v>
      </c>
      <c r="H3608" s="193">
        <v>0.04</v>
      </c>
      <c r="I3608" s="189">
        <f>(M3608*$M$13)</f>
        <v>19.136000000000003</v>
      </c>
      <c r="J3608" s="219">
        <f>TRUNC(I3608*H3608,2)</f>
        <v>0.76</v>
      </c>
      <c r="M3608">
        <v>20.8</v>
      </c>
    </row>
    <row r="3609" spans="1:13" ht="24" customHeight="1" x14ac:dyDescent="0.2">
      <c r="A3609" s="238" t="s">
        <v>2126</v>
      </c>
      <c r="B3609" s="191" t="s">
        <v>4973</v>
      </c>
      <c r="C3609" s="190" t="s">
        <v>15</v>
      </c>
      <c r="D3609" s="190" t="s">
        <v>4974</v>
      </c>
      <c r="E3609" s="426" t="s">
        <v>2119</v>
      </c>
      <c r="F3609" s="426"/>
      <c r="G3609" s="192" t="s">
        <v>54</v>
      </c>
      <c r="H3609" s="193">
        <v>1</v>
      </c>
      <c r="I3609" s="189">
        <f>(M3609*$M$13)</f>
        <v>1.5824</v>
      </c>
      <c r="J3609" s="219">
        <f>TRUNC(I3609*H3609,2)</f>
        <v>1.58</v>
      </c>
      <c r="M3609">
        <v>1.72</v>
      </c>
    </row>
    <row r="3610" spans="1:13" x14ac:dyDescent="0.2">
      <c r="A3610" s="239"/>
      <c r="B3610" s="195"/>
      <c r="C3610" s="195"/>
      <c r="D3610" s="195"/>
      <c r="E3610" s="195" t="s">
        <v>3847</v>
      </c>
      <c r="F3610" s="196">
        <v>1.41</v>
      </c>
      <c r="G3610" s="195" t="s">
        <v>3848</v>
      </c>
      <c r="H3610" s="196">
        <v>0</v>
      </c>
      <c r="I3610" s="196">
        <v>1.41</v>
      </c>
      <c r="J3610" s="220"/>
      <c r="M3610">
        <v>1.41</v>
      </c>
    </row>
    <row r="3611" spans="1:13" ht="25.5" x14ac:dyDescent="0.2">
      <c r="A3611" s="239"/>
      <c r="B3611" s="195"/>
      <c r="C3611" s="195"/>
      <c r="D3611" s="195"/>
      <c r="E3611" s="195" t="s">
        <v>3849</v>
      </c>
      <c r="F3611" s="196">
        <v>0</v>
      </c>
      <c r="G3611" s="195"/>
      <c r="H3611" s="195" t="s">
        <v>3850</v>
      </c>
      <c r="I3611" s="196">
        <v>3.13</v>
      </c>
      <c r="J3611" s="220"/>
      <c r="M3611">
        <v>3.13</v>
      </c>
    </row>
    <row r="3612" spans="1:13" ht="30" customHeight="1" x14ac:dyDescent="0.2">
      <c r="A3612" s="240"/>
      <c r="B3612" s="197"/>
      <c r="C3612" s="197"/>
      <c r="D3612" s="197"/>
      <c r="E3612" s="197"/>
      <c r="F3612" s="197"/>
      <c r="G3612" s="197" t="s">
        <v>3851</v>
      </c>
      <c r="H3612" s="198">
        <v>8</v>
      </c>
      <c r="I3612" s="199">
        <v>25.04</v>
      </c>
      <c r="J3612" s="220"/>
      <c r="M3612">
        <v>25.04</v>
      </c>
    </row>
    <row r="3613" spans="1:13" ht="0.95" customHeight="1" x14ac:dyDescent="0.2">
      <c r="A3613" s="237"/>
      <c r="B3613" s="185"/>
      <c r="C3613" s="185"/>
      <c r="D3613" s="185"/>
      <c r="E3613" s="185"/>
      <c r="F3613" s="185"/>
      <c r="G3613" s="185"/>
      <c r="H3613" s="185"/>
      <c r="I3613" s="185"/>
      <c r="J3613" s="220"/>
    </row>
    <row r="3614" spans="1:13" ht="18" customHeight="1" x14ac:dyDescent="0.2">
      <c r="A3614" s="236" t="s">
        <v>810</v>
      </c>
      <c r="B3614" s="183" t="s">
        <v>2</v>
      </c>
      <c r="C3614" s="182" t="s">
        <v>3</v>
      </c>
      <c r="D3614" s="182" t="s">
        <v>4</v>
      </c>
      <c r="E3614" s="419" t="s">
        <v>2100</v>
      </c>
      <c r="F3614" s="419"/>
      <c r="G3614" s="184" t="s">
        <v>5</v>
      </c>
      <c r="H3614" s="183" t="s">
        <v>6</v>
      </c>
      <c r="I3614" s="183" t="s">
        <v>7</v>
      </c>
      <c r="J3614" s="218" t="s">
        <v>8</v>
      </c>
      <c r="K3614" s="229">
        <f>J3616+J3617</f>
        <v>32.659999999999997</v>
      </c>
      <c r="L3614" s="229">
        <f>J3615-K3614</f>
        <v>30.340000000000003</v>
      </c>
      <c r="M3614" t="s">
        <v>7</v>
      </c>
    </row>
    <row r="3615" spans="1:13" ht="24" customHeight="1" x14ac:dyDescent="0.2">
      <c r="A3615" s="237" t="s">
        <v>2125</v>
      </c>
      <c r="B3615" s="186" t="s">
        <v>851</v>
      </c>
      <c r="C3615" s="185" t="s">
        <v>15</v>
      </c>
      <c r="D3615" s="185" t="s">
        <v>852</v>
      </c>
      <c r="E3615" s="425">
        <v>7</v>
      </c>
      <c r="F3615" s="425"/>
      <c r="G3615" s="187" t="s">
        <v>18</v>
      </c>
      <c r="H3615" s="188">
        <v>1</v>
      </c>
      <c r="I3615" s="189">
        <f>(M3615*$M$13)</f>
        <v>63.001600000000003</v>
      </c>
      <c r="J3615" s="231">
        <f>TRUNC(I3615*H3615,2)</f>
        <v>63</v>
      </c>
      <c r="M3615">
        <v>68.48</v>
      </c>
    </row>
    <row r="3616" spans="1:13" ht="24" customHeight="1" x14ac:dyDescent="0.2">
      <c r="A3616" s="238" t="s">
        <v>2126</v>
      </c>
      <c r="B3616" s="191" t="s">
        <v>2130</v>
      </c>
      <c r="C3616" s="190" t="s">
        <v>15</v>
      </c>
      <c r="D3616" s="190" t="s">
        <v>2131</v>
      </c>
      <c r="E3616" s="426" t="s">
        <v>2129</v>
      </c>
      <c r="F3616" s="426"/>
      <c r="G3616" s="192" t="s">
        <v>39</v>
      </c>
      <c r="H3616" s="193">
        <v>1</v>
      </c>
      <c r="I3616" s="189">
        <f>(M3616*$M$13)</f>
        <v>13.533200000000001</v>
      </c>
      <c r="J3616" s="219">
        <f>TRUNC(I3616*H3616,2)</f>
        <v>13.53</v>
      </c>
      <c r="M3616">
        <v>14.71</v>
      </c>
    </row>
    <row r="3617" spans="1:13" ht="24" customHeight="1" x14ac:dyDescent="0.2">
      <c r="A3617" s="238" t="s">
        <v>2126</v>
      </c>
      <c r="B3617" s="191" t="s">
        <v>2154</v>
      </c>
      <c r="C3617" s="190" t="s">
        <v>15</v>
      </c>
      <c r="D3617" s="190" t="s">
        <v>2155</v>
      </c>
      <c r="E3617" s="426" t="s">
        <v>2129</v>
      </c>
      <c r="F3617" s="426"/>
      <c r="G3617" s="192" t="s">
        <v>39</v>
      </c>
      <c r="H3617" s="193">
        <v>1</v>
      </c>
      <c r="I3617" s="189">
        <f>(M3617*$M$13)</f>
        <v>19.136000000000003</v>
      </c>
      <c r="J3617" s="219">
        <f>TRUNC(I3617*H3617,2)</f>
        <v>19.13</v>
      </c>
      <c r="M3617">
        <v>20.8</v>
      </c>
    </row>
    <row r="3618" spans="1:13" ht="24" customHeight="1" x14ac:dyDescent="0.2">
      <c r="A3618" s="238" t="s">
        <v>2126</v>
      </c>
      <c r="B3618" s="191" t="s">
        <v>2749</v>
      </c>
      <c r="C3618" s="190" t="s">
        <v>15</v>
      </c>
      <c r="D3618" s="190" t="s">
        <v>852</v>
      </c>
      <c r="E3618" s="426" t="s">
        <v>2119</v>
      </c>
      <c r="F3618" s="426"/>
      <c r="G3618" s="192" t="s">
        <v>54</v>
      </c>
      <c r="H3618" s="193">
        <v>1</v>
      </c>
      <c r="I3618" s="189">
        <f>(M3618*$M$13)</f>
        <v>30.3324</v>
      </c>
      <c r="J3618" s="219">
        <f>TRUNC(I3618*H3618,2)</f>
        <v>30.33</v>
      </c>
      <c r="M3618">
        <v>32.97</v>
      </c>
    </row>
    <row r="3619" spans="1:13" x14ac:dyDescent="0.2">
      <c r="A3619" s="239"/>
      <c r="B3619" s="195"/>
      <c r="C3619" s="195"/>
      <c r="D3619" s="195"/>
      <c r="E3619" s="195" t="s">
        <v>3847</v>
      </c>
      <c r="F3619" s="196">
        <v>35.51</v>
      </c>
      <c r="G3619" s="195" t="s">
        <v>3848</v>
      </c>
      <c r="H3619" s="196">
        <v>0</v>
      </c>
      <c r="I3619" s="196">
        <v>35.51</v>
      </c>
      <c r="J3619" s="220"/>
      <c r="M3619">
        <v>35.51</v>
      </c>
    </row>
    <row r="3620" spans="1:13" ht="25.5" x14ac:dyDescent="0.2">
      <c r="A3620" s="239"/>
      <c r="B3620" s="195"/>
      <c r="C3620" s="195"/>
      <c r="D3620" s="195"/>
      <c r="E3620" s="195" t="s">
        <v>3849</v>
      </c>
      <c r="F3620" s="196">
        <v>0</v>
      </c>
      <c r="G3620" s="195"/>
      <c r="H3620" s="195" t="s">
        <v>3850</v>
      </c>
      <c r="I3620" s="196">
        <v>68.48</v>
      </c>
      <c r="J3620" s="220"/>
      <c r="M3620">
        <v>68.48</v>
      </c>
    </row>
    <row r="3621" spans="1:13" ht="30" customHeight="1" x14ac:dyDescent="0.2">
      <c r="A3621" s="240"/>
      <c r="B3621" s="197"/>
      <c r="C3621" s="197"/>
      <c r="D3621" s="197"/>
      <c r="E3621" s="197"/>
      <c r="F3621" s="197"/>
      <c r="G3621" s="197" t="s">
        <v>3851</v>
      </c>
      <c r="H3621" s="198">
        <v>1</v>
      </c>
      <c r="I3621" s="199">
        <v>68.48</v>
      </c>
      <c r="J3621" s="220"/>
      <c r="M3621">
        <v>68.48</v>
      </c>
    </row>
    <row r="3622" spans="1:13" ht="0.95" customHeight="1" x14ac:dyDescent="0.2">
      <c r="A3622" s="237"/>
      <c r="B3622" s="185"/>
      <c r="C3622" s="185"/>
      <c r="D3622" s="185"/>
      <c r="E3622" s="185"/>
      <c r="F3622" s="185"/>
      <c r="G3622" s="185"/>
      <c r="H3622" s="185"/>
      <c r="I3622" s="185"/>
      <c r="J3622" s="220"/>
    </row>
    <row r="3623" spans="1:13" ht="18" customHeight="1" x14ac:dyDescent="0.2">
      <c r="A3623" s="236" t="s">
        <v>811</v>
      </c>
      <c r="B3623" s="183" t="s">
        <v>2</v>
      </c>
      <c r="C3623" s="182" t="s">
        <v>3</v>
      </c>
      <c r="D3623" s="182" t="s">
        <v>4</v>
      </c>
      <c r="E3623" s="419" t="s">
        <v>2100</v>
      </c>
      <c r="F3623" s="419"/>
      <c r="G3623" s="184" t="s">
        <v>5</v>
      </c>
      <c r="H3623" s="183" t="s">
        <v>6</v>
      </c>
      <c r="I3623" s="183" t="s">
        <v>7</v>
      </c>
      <c r="J3623" s="218" t="s">
        <v>8</v>
      </c>
      <c r="K3623" s="229">
        <f>J3625+J3626</f>
        <v>8.16</v>
      </c>
      <c r="L3623" s="229">
        <f>J3624-K3623</f>
        <v>111.55</v>
      </c>
      <c r="M3623" t="s">
        <v>7</v>
      </c>
    </row>
    <row r="3624" spans="1:13" ht="26.1" customHeight="1" x14ac:dyDescent="0.2">
      <c r="A3624" s="237" t="s">
        <v>2125</v>
      </c>
      <c r="B3624" s="186" t="s">
        <v>3990</v>
      </c>
      <c r="C3624" s="185" t="s">
        <v>15</v>
      </c>
      <c r="D3624" s="185" t="s">
        <v>3991</v>
      </c>
      <c r="E3624" s="425">
        <v>7</v>
      </c>
      <c r="F3624" s="425"/>
      <c r="G3624" s="187" t="s">
        <v>18</v>
      </c>
      <c r="H3624" s="188">
        <v>1</v>
      </c>
      <c r="I3624" s="189">
        <f>(M3624*$M$13)</f>
        <v>119.71040000000001</v>
      </c>
      <c r="J3624" s="231">
        <f>TRUNC(I3624*H3624,2)</f>
        <v>119.71</v>
      </c>
      <c r="M3624">
        <v>130.12</v>
      </c>
    </row>
    <row r="3625" spans="1:13" ht="24" customHeight="1" x14ac:dyDescent="0.2">
      <c r="A3625" s="238" t="s">
        <v>2126</v>
      </c>
      <c r="B3625" s="191" t="s">
        <v>2130</v>
      </c>
      <c r="C3625" s="190" t="s">
        <v>15</v>
      </c>
      <c r="D3625" s="190" t="s">
        <v>2131</v>
      </c>
      <c r="E3625" s="426" t="s">
        <v>2129</v>
      </c>
      <c r="F3625" s="426"/>
      <c r="G3625" s="192" t="s">
        <v>39</v>
      </c>
      <c r="H3625" s="193">
        <v>0.25</v>
      </c>
      <c r="I3625" s="189">
        <f>(M3625*$M$13)</f>
        <v>13.533200000000001</v>
      </c>
      <c r="J3625" s="219">
        <f>TRUNC(I3625*H3625,2)</f>
        <v>3.38</v>
      </c>
      <c r="M3625">
        <v>14.71</v>
      </c>
    </row>
    <row r="3626" spans="1:13" ht="24" customHeight="1" x14ac:dyDescent="0.2">
      <c r="A3626" s="238" t="s">
        <v>2126</v>
      </c>
      <c r="B3626" s="191" t="s">
        <v>2154</v>
      </c>
      <c r="C3626" s="190" t="s">
        <v>15</v>
      </c>
      <c r="D3626" s="190" t="s">
        <v>2155</v>
      </c>
      <c r="E3626" s="426" t="s">
        <v>2129</v>
      </c>
      <c r="F3626" s="426"/>
      <c r="G3626" s="192" t="s">
        <v>39</v>
      </c>
      <c r="H3626" s="193">
        <v>0.25</v>
      </c>
      <c r="I3626" s="189">
        <f>(M3626*$M$13)</f>
        <v>19.136000000000003</v>
      </c>
      <c r="J3626" s="219">
        <f>TRUNC(I3626*H3626,2)</f>
        <v>4.78</v>
      </c>
      <c r="M3626">
        <v>20.8</v>
      </c>
    </row>
    <row r="3627" spans="1:13" ht="26.1" customHeight="1" x14ac:dyDescent="0.2">
      <c r="A3627" s="238" t="s">
        <v>2126</v>
      </c>
      <c r="B3627" s="191" t="s">
        <v>4975</v>
      </c>
      <c r="C3627" s="190" t="s">
        <v>15</v>
      </c>
      <c r="D3627" s="190" t="s">
        <v>3991</v>
      </c>
      <c r="E3627" s="426" t="s">
        <v>2119</v>
      </c>
      <c r="F3627" s="426"/>
      <c r="G3627" s="192" t="s">
        <v>54</v>
      </c>
      <c r="H3627" s="193">
        <v>1</v>
      </c>
      <c r="I3627" s="189">
        <f>(M3627*$M$13)</f>
        <v>111.55000000000001</v>
      </c>
      <c r="J3627" s="219">
        <f>TRUNC(I3627*H3627,2)</f>
        <v>111.55</v>
      </c>
      <c r="M3627">
        <v>121.25</v>
      </c>
    </row>
    <row r="3628" spans="1:13" x14ac:dyDescent="0.2">
      <c r="A3628" s="239"/>
      <c r="B3628" s="195"/>
      <c r="C3628" s="195"/>
      <c r="D3628" s="195"/>
      <c r="E3628" s="195" t="s">
        <v>3847</v>
      </c>
      <c r="F3628" s="196">
        <v>8.8699999999999992</v>
      </c>
      <c r="G3628" s="195" t="s">
        <v>3848</v>
      </c>
      <c r="H3628" s="196">
        <v>0</v>
      </c>
      <c r="I3628" s="196">
        <v>8.8699999999999992</v>
      </c>
      <c r="J3628" s="220"/>
      <c r="M3628">
        <v>8.8699999999999992</v>
      </c>
    </row>
    <row r="3629" spans="1:13" ht="25.5" x14ac:dyDescent="0.2">
      <c r="A3629" s="239"/>
      <c r="B3629" s="195"/>
      <c r="C3629" s="195"/>
      <c r="D3629" s="195"/>
      <c r="E3629" s="195" t="s">
        <v>3849</v>
      </c>
      <c r="F3629" s="196">
        <v>0</v>
      </c>
      <c r="G3629" s="195"/>
      <c r="H3629" s="195" t="s">
        <v>3850</v>
      </c>
      <c r="I3629" s="196">
        <v>130.12</v>
      </c>
      <c r="J3629" s="220"/>
      <c r="M3629">
        <v>130.12</v>
      </c>
    </row>
    <row r="3630" spans="1:13" ht="30" customHeight="1" x14ac:dyDescent="0.2">
      <c r="A3630" s="240"/>
      <c r="B3630" s="197"/>
      <c r="C3630" s="197"/>
      <c r="D3630" s="197"/>
      <c r="E3630" s="197"/>
      <c r="F3630" s="197"/>
      <c r="G3630" s="197" t="s">
        <v>3851</v>
      </c>
      <c r="H3630" s="198">
        <v>7</v>
      </c>
      <c r="I3630" s="199">
        <v>910.84</v>
      </c>
      <c r="J3630" s="220"/>
      <c r="M3630">
        <v>910.84</v>
      </c>
    </row>
    <row r="3631" spans="1:13" ht="0.95" customHeight="1" x14ac:dyDescent="0.2">
      <c r="A3631" s="237"/>
      <c r="B3631" s="185"/>
      <c r="C3631" s="185"/>
      <c r="D3631" s="185"/>
      <c r="E3631" s="185"/>
      <c r="F3631" s="185"/>
      <c r="G3631" s="185"/>
      <c r="H3631" s="185"/>
      <c r="I3631" s="185"/>
      <c r="J3631" s="220"/>
    </row>
    <row r="3632" spans="1:13" ht="18" customHeight="1" x14ac:dyDescent="0.2">
      <c r="A3632" s="236" t="s">
        <v>812</v>
      </c>
      <c r="B3632" s="183" t="s">
        <v>2</v>
      </c>
      <c r="C3632" s="182" t="s">
        <v>3</v>
      </c>
      <c r="D3632" s="182" t="s">
        <v>4</v>
      </c>
      <c r="E3632" s="419" t="s">
        <v>2100</v>
      </c>
      <c r="F3632" s="419"/>
      <c r="G3632" s="184" t="s">
        <v>5</v>
      </c>
      <c r="H3632" s="183" t="s">
        <v>6</v>
      </c>
      <c r="I3632" s="183" t="s">
        <v>7</v>
      </c>
      <c r="J3632" s="218" t="s">
        <v>8</v>
      </c>
      <c r="K3632" s="229">
        <f>J3634+J3635</f>
        <v>8.16</v>
      </c>
      <c r="L3632" s="229">
        <f>J3633-K3632</f>
        <v>130.64000000000001</v>
      </c>
      <c r="M3632" t="s">
        <v>7</v>
      </c>
    </row>
    <row r="3633" spans="1:13" ht="26.1" customHeight="1" x14ac:dyDescent="0.2">
      <c r="A3633" s="237" t="s">
        <v>2125</v>
      </c>
      <c r="B3633" s="186" t="s">
        <v>3992</v>
      </c>
      <c r="C3633" s="185" t="s">
        <v>15</v>
      </c>
      <c r="D3633" s="185" t="s">
        <v>3993</v>
      </c>
      <c r="E3633" s="425">
        <v>7</v>
      </c>
      <c r="F3633" s="425"/>
      <c r="G3633" s="187" t="s">
        <v>18</v>
      </c>
      <c r="H3633" s="188">
        <v>1</v>
      </c>
      <c r="I3633" s="189">
        <f>(M3633*$M$13)</f>
        <v>138.8004</v>
      </c>
      <c r="J3633" s="231">
        <f>TRUNC(I3633*H3633,2)</f>
        <v>138.80000000000001</v>
      </c>
      <c r="M3633">
        <v>150.87</v>
      </c>
    </row>
    <row r="3634" spans="1:13" ht="24" customHeight="1" x14ac:dyDescent="0.2">
      <c r="A3634" s="238" t="s">
        <v>2126</v>
      </c>
      <c r="B3634" s="191" t="s">
        <v>2130</v>
      </c>
      <c r="C3634" s="190" t="s">
        <v>15</v>
      </c>
      <c r="D3634" s="190" t="s">
        <v>2131</v>
      </c>
      <c r="E3634" s="426" t="s">
        <v>2129</v>
      </c>
      <c r="F3634" s="426"/>
      <c r="G3634" s="192" t="s">
        <v>39</v>
      </c>
      <c r="H3634" s="193">
        <v>0.25</v>
      </c>
      <c r="I3634" s="189">
        <f>(M3634*$M$13)</f>
        <v>13.533200000000001</v>
      </c>
      <c r="J3634" s="219">
        <f>TRUNC(I3634*H3634,2)</f>
        <v>3.38</v>
      </c>
      <c r="M3634">
        <v>14.71</v>
      </c>
    </row>
    <row r="3635" spans="1:13" ht="24" customHeight="1" x14ac:dyDescent="0.2">
      <c r="A3635" s="238" t="s">
        <v>2126</v>
      </c>
      <c r="B3635" s="191" t="s">
        <v>2154</v>
      </c>
      <c r="C3635" s="190" t="s">
        <v>15</v>
      </c>
      <c r="D3635" s="190" t="s">
        <v>2155</v>
      </c>
      <c r="E3635" s="426" t="s">
        <v>2129</v>
      </c>
      <c r="F3635" s="426"/>
      <c r="G3635" s="192" t="s">
        <v>39</v>
      </c>
      <c r="H3635" s="193">
        <v>0.25</v>
      </c>
      <c r="I3635" s="189">
        <f>(M3635*$M$13)</f>
        <v>19.136000000000003</v>
      </c>
      <c r="J3635" s="219">
        <f>TRUNC(I3635*H3635,2)</f>
        <v>4.78</v>
      </c>
      <c r="M3635">
        <v>20.8</v>
      </c>
    </row>
    <row r="3636" spans="1:13" ht="26.1" customHeight="1" x14ac:dyDescent="0.2">
      <c r="A3636" s="238" t="s">
        <v>2126</v>
      </c>
      <c r="B3636" s="191" t="s">
        <v>4976</v>
      </c>
      <c r="C3636" s="190" t="s">
        <v>15</v>
      </c>
      <c r="D3636" s="190" t="s">
        <v>3993</v>
      </c>
      <c r="E3636" s="426" t="s">
        <v>2119</v>
      </c>
      <c r="F3636" s="426"/>
      <c r="G3636" s="192" t="s">
        <v>54</v>
      </c>
      <c r="H3636" s="193">
        <v>1</v>
      </c>
      <c r="I3636" s="189">
        <f>(M3636*$M$13)</f>
        <v>130.64000000000001</v>
      </c>
      <c r="J3636" s="219">
        <f>TRUNC(I3636*H3636,2)</f>
        <v>130.63999999999999</v>
      </c>
      <c r="M3636">
        <v>142</v>
      </c>
    </row>
    <row r="3637" spans="1:13" x14ac:dyDescent="0.2">
      <c r="A3637" s="239"/>
      <c r="B3637" s="195"/>
      <c r="C3637" s="195"/>
      <c r="D3637" s="195"/>
      <c r="E3637" s="195" t="s">
        <v>3847</v>
      </c>
      <c r="F3637" s="196">
        <v>8.8699999999999992</v>
      </c>
      <c r="G3637" s="195" t="s">
        <v>3848</v>
      </c>
      <c r="H3637" s="196">
        <v>0</v>
      </c>
      <c r="I3637" s="196">
        <v>8.8699999999999992</v>
      </c>
      <c r="J3637" s="220"/>
      <c r="M3637">
        <v>8.8699999999999992</v>
      </c>
    </row>
    <row r="3638" spans="1:13" ht="25.5" x14ac:dyDescent="0.2">
      <c r="A3638" s="239"/>
      <c r="B3638" s="195"/>
      <c r="C3638" s="195"/>
      <c r="D3638" s="195"/>
      <c r="E3638" s="195" t="s">
        <v>3849</v>
      </c>
      <c r="F3638" s="196">
        <v>0</v>
      </c>
      <c r="G3638" s="195"/>
      <c r="H3638" s="195" t="s">
        <v>3850</v>
      </c>
      <c r="I3638" s="196">
        <v>150.87</v>
      </c>
      <c r="J3638" s="220"/>
      <c r="M3638">
        <v>150.87</v>
      </c>
    </row>
    <row r="3639" spans="1:13" ht="30" customHeight="1" x14ac:dyDescent="0.2">
      <c r="A3639" s="240"/>
      <c r="B3639" s="197"/>
      <c r="C3639" s="197"/>
      <c r="D3639" s="197"/>
      <c r="E3639" s="197"/>
      <c r="F3639" s="197"/>
      <c r="G3639" s="197" t="s">
        <v>3851</v>
      </c>
      <c r="H3639" s="198">
        <v>18</v>
      </c>
      <c r="I3639" s="199">
        <v>2715.66</v>
      </c>
      <c r="J3639" s="220"/>
      <c r="M3639">
        <v>2715.66</v>
      </c>
    </row>
    <row r="3640" spans="1:13" ht="0.95" customHeight="1" x14ac:dyDescent="0.2">
      <c r="A3640" s="237"/>
      <c r="B3640" s="185"/>
      <c r="C3640" s="185"/>
      <c r="D3640" s="185"/>
      <c r="E3640" s="185"/>
      <c r="F3640" s="185"/>
      <c r="G3640" s="185"/>
      <c r="H3640" s="185"/>
      <c r="I3640" s="185"/>
      <c r="J3640" s="220"/>
    </row>
    <row r="3641" spans="1:13" ht="18" customHeight="1" x14ac:dyDescent="0.2">
      <c r="A3641" s="236" t="s">
        <v>813</v>
      </c>
      <c r="B3641" s="183" t="s">
        <v>2</v>
      </c>
      <c r="C3641" s="182" t="s">
        <v>3</v>
      </c>
      <c r="D3641" s="182" t="s">
        <v>4</v>
      </c>
      <c r="E3641" s="419" t="s">
        <v>2100</v>
      </c>
      <c r="F3641" s="419"/>
      <c r="G3641" s="184" t="s">
        <v>5</v>
      </c>
      <c r="H3641" s="183" t="s">
        <v>6</v>
      </c>
      <c r="I3641" s="183" t="s">
        <v>7</v>
      </c>
      <c r="J3641" s="218" t="s">
        <v>8</v>
      </c>
      <c r="K3641" s="229">
        <f>J3643+J3644</f>
        <v>8.16</v>
      </c>
      <c r="L3641" s="229">
        <f>J3642-K3641</f>
        <v>182.62</v>
      </c>
      <c r="M3641" t="s">
        <v>7</v>
      </c>
    </row>
    <row r="3642" spans="1:13" ht="26.1" customHeight="1" x14ac:dyDescent="0.2">
      <c r="A3642" s="237" t="s">
        <v>2125</v>
      </c>
      <c r="B3642" s="186" t="s">
        <v>3994</v>
      </c>
      <c r="C3642" s="185" t="s">
        <v>15</v>
      </c>
      <c r="D3642" s="185" t="s">
        <v>3995</v>
      </c>
      <c r="E3642" s="425">
        <v>7</v>
      </c>
      <c r="F3642" s="425"/>
      <c r="G3642" s="187" t="s">
        <v>18</v>
      </c>
      <c r="H3642" s="188">
        <v>1</v>
      </c>
      <c r="I3642" s="189">
        <f>(M3642*$M$13)</f>
        <v>190.78040000000001</v>
      </c>
      <c r="J3642" s="231">
        <f>TRUNC(I3642*H3642,2)</f>
        <v>190.78</v>
      </c>
      <c r="M3642">
        <v>207.37</v>
      </c>
    </row>
    <row r="3643" spans="1:13" ht="24" customHeight="1" x14ac:dyDescent="0.2">
      <c r="A3643" s="238" t="s">
        <v>2126</v>
      </c>
      <c r="B3643" s="191" t="s">
        <v>2130</v>
      </c>
      <c r="C3643" s="190" t="s">
        <v>15</v>
      </c>
      <c r="D3643" s="190" t="s">
        <v>2131</v>
      </c>
      <c r="E3643" s="426" t="s">
        <v>2129</v>
      </c>
      <c r="F3643" s="426"/>
      <c r="G3643" s="192" t="s">
        <v>39</v>
      </c>
      <c r="H3643" s="193">
        <v>0.25</v>
      </c>
      <c r="I3643" s="189">
        <f>(M3643*$M$13)</f>
        <v>13.533200000000001</v>
      </c>
      <c r="J3643" s="219">
        <f>TRUNC(I3643*H3643,2)</f>
        <v>3.38</v>
      </c>
      <c r="M3643">
        <v>14.71</v>
      </c>
    </row>
    <row r="3644" spans="1:13" ht="24" customHeight="1" x14ac:dyDescent="0.2">
      <c r="A3644" s="238" t="s">
        <v>2126</v>
      </c>
      <c r="B3644" s="191" t="s">
        <v>2154</v>
      </c>
      <c r="C3644" s="190" t="s">
        <v>15</v>
      </c>
      <c r="D3644" s="190" t="s">
        <v>2155</v>
      </c>
      <c r="E3644" s="426" t="s">
        <v>2129</v>
      </c>
      <c r="F3644" s="426"/>
      <c r="G3644" s="192" t="s">
        <v>39</v>
      </c>
      <c r="H3644" s="193">
        <v>0.25</v>
      </c>
      <c r="I3644" s="189">
        <f>(M3644*$M$13)</f>
        <v>19.136000000000003</v>
      </c>
      <c r="J3644" s="219">
        <f>TRUNC(I3644*H3644,2)</f>
        <v>4.78</v>
      </c>
      <c r="M3644">
        <v>20.8</v>
      </c>
    </row>
    <row r="3645" spans="1:13" ht="26.1" customHeight="1" x14ac:dyDescent="0.2">
      <c r="A3645" s="238" t="s">
        <v>2126</v>
      </c>
      <c r="B3645" s="191" t="s">
        <v>4977</v>
      </c>
      <c r="C3645" s="190" t="s">
        <v>15</v>
      </c>
      <c r="D3645" s="190" t="s">
        <v>3995</v>
      </c>
      <c r="E3645" s="426" t="s">
        <v>2119</v>
      </c>
      <c r="F3645" s="426"/>
      <c r="G3645" s="192" t="s">
        <v>54</v>
      </c>
      <c r="H3645" s="193">
        <v>1</v>
      </c>
      <c r="I3645" s="189">
        <f>(M3645*$M$13)</f>
        <v>182.62</v>
      </c>
      <c r="J3645" s="219">
        <f>TRUNC(I3645*H3645,2)</f>
        <v>182.62</v>
      </c>
      <c r="M3645">
        <v>198.5</v>
      </c>
    </row>
    <row r="3646" spans="1:13" x14ac:dyDescent="0.2">
      <c r="A3646" s="239"/>
      <c r="B3646" s="195"/>
      <c r="C3646" s="195"/>
      <c r="D3646" s="195"/>
      <c r="E3646" s="195" t="s">
        <v>3847</v>
      </c>
      <c r="F3646" s="196">
        <v>8.8699999999999992</v>
      </c>
      <c r="G3646" s="195" t="s">
        <v>3848</v>
      </c>
      <c r="H3646" s="196">
        <v>0</v>
      </c>
      <c r="I3646" s="196">
        <v>8.8699999999999992</v>
      </c>
      <c r="J3646" s="220"/>
      <c r="M3646">
        <v>8.8699999999999992</v>
      </c>
    </row>
    <row r="3647" spans="1:13" ht="25.5" x14ac:dyDescent="0.2">
      <c r="A3647" s="239"/>
      <c r="B3647" s="195"/>
      <c r="C3647" s="195"/>
      <c r="D3647" s="195"/>
      <c r="E3647" s="195" t="s">
        <v>3849</v>
      </c>
      <c r="F3647" s="196">
        <v>0</v>
      </c>
      <c r="G3647" s="195"/>
      <c r="H3647" s="195" t="s">
        <v>3850</v>
      </c>
      <c r="I3647" s="196">
        <v>207.37</v>
      </c>
      <c r="J3647" s="220"/>
      <c r="M3647">
        <v>207.37</v>
      </c>
    </row>
    <row r="3648" spans="1:13" ht="30" customHeight="1" x14ac:dyDescent="0.2">
      <c r="A3648" s="240"/>
      <c r="B3648" s="197"/>
      <c r="C3648" s="197"/>
      <c r="D3648" s="197"/>
      <c r="E3648" s="197"/>
      <c r="F3648" s="197"/>
      <c r="G3648" s="197" t="s">
        <v>3851</v>
      </c>
      <c r="H3648" s="198">
        <v>5</v>
      </c>
      <c r="I3648" s="199">
        <v>1036.8499999999999</v>
      </c>
      <c r="J3648" s="220"/>
      <c r="M3648">
        <v>1036.8499999999999</v>
      </c>
    </row>
    <row r="3649" spans="1:13" ht="0.95" customHeight="1" x14ac:dyDescent="0.2">
      <c r="A3649" s="237"/>
      <c r="B3649" s="185"/>
      <c r="C3649" s="185"/>
      <c r="D3649" s="185"/>
      <c r="E3649" s="185"/>
      <c r="F3649" s="185"/>
      <c r="G3649" s="185"/>
      <c r="H3649" s="185"/>
      <c r="I3649" s="185"/>
      <c r="J3649" s="220"/>
    </row>
    <row r="3650" spans="1:13" ht="18" customHeight="1" x14ac:dyDescent="0.2">
      <c r="A3650" s="236" t="s">
        <v>816</v>
      </c>
      <c r="B3650" s="183" t="s">
        <v>2</v>
      </c>
      <c r="C3650" s="182" t="s">
        <v>3</v>
      </c>
      <c r="D3650" s="182" t="s">
        <v>4</v>
      </c>
      <c r="E3650" s="419" t="s">
        <v>2100</v>
      </c>
      <c r="F3650" s="419"/>
      <c r="G3650" s="184" t="s">
        <v>5</v>
      </c>
      <c r="H3650" s="183" t="s">
        <v>6</v>
      </c>
      <c r="I3650" s="183" t="s">
        <v>7</v>
      </c>
      <c r="J3650" s="218" t="s">
        <v>8</v>
      </c>
      <c r="K3650" s="229">
        <f>J3652+J3653</f>
        <v>9.7899999999999991</v>
      </c>
      <c r="L3650" s="229">
        <f>J3651-K3650</f>
        <v>8.990000000000002</v>
      </c>
      <c r="M3650" t="s">
        <v>7</v>
      </c>
    </row>
    <row r="3651" spans="1:13" ht="24" customHeight="1" x14ac:dyDescent="0.2">
      <c r="A3651" s="237" t="s">
        <v>2125</v>
      </c>
      <c r="B3651" s="186" t="s">
        <v>3933</v>
      </c>
      <c r="C3651" s="185" t="s">
        <v>15</v>
      </c>
      <c r="D3651" s="185" t="s">
        <v>3934</v>
      </c>
      <c r="E3651" s="425">
        <v>7</v>
      </c>
      <c r="F3651" s="425"/>
      <c r="G3651" s="187" t="s">
        <v>169</v>
      </c>
      <c r="H3651" s="188">
        <v>1</v>
      </c>
      <c r="I3651" s="189">
        <f>(M3651*$M$13)</f>
        <v>18.786400000000004</v>
      </c>
      <c r="J3651" s="231">
        <f>TRUNC(I3651*H3651,2)</f>
        <v>18.78</v>
      </c>
      <c r="M3651">
        <v>20.420000000000002</v>
      </c>
    </row>
    <row r="3652" spans="1:13" ht="24" customHeight="1" x14ac:dyDescent="0.2">
      <c r="A3652" s="238" t="s">
        <v>2126</v>
      </c>
      <c r="B3652" s="191" t="s">
        <v>2130</v>
      </c>
      <c r="C3652" s="190" t="s">
        <v>15</v>
      </c>
      <c r="D3652" s="190" t="s">
        <v>2131</v>
      </c>
      <c r="E3652" s="426" t="s">
        <v>2129</v>
      </c>
      <c r="F3652" s="426"/>
      <c r="G3652" s="192" t="s">
        <v>39</v>
      </c>
      <c r="H3652" s="193">
        <v>0.3</v>
      </c>
      <c r="I3652" s="189">
        <f>(M3652*$M$13)</f>
        <v>13.533200000000001</v>
      </c>
      <c r="J3652" s="219">
        <f>TRUNC(I3652*H3652,2)</f>
        <v>4.05</v>
      </c>
      <c r="M3652">
        <v>14.71</v>
      </c>
    </row>
    <row r="3653" spans="1:13" ht="24" customHeight="1" x14ac:dyDescent="0.2">
      <c r="A3653" s="238" t="s">
        <v>2126</v>
      </c>
      <c r="B3653" s="191" t="s">
        <v>2154</v>
      </c>
      <c r="C3653" s="190" t="s">
        <v>15</v>
      </c>
      <c r="D3653" s="190" t="s">
        <v>2155</v>
      </c>
      <c r="E3653" s="426" t="s">
        <v>2129</v>
      </c>
      <c r="F3653" s="426"/>
      <c r="G3653" s="192" t="s">
        <v>39</v>
      </c>
      <c r="H3653" s="193">
        <v>0.3</v>
      </c>
      <c r="I3653" s="189">
        <f>(M3653*$M$13)</f>
        <v>19.136000000000003</v>
      </c>
      <c r="J3653" s="219">
        <f>TRUNC(I3653*H3653,2)</f>
        <v>5.74</v>
      </c>
      <c r="M3653">
        <v>20.8</v>
      </c>
    </row>
    <row r="3654" spans="1:13" ht="24" customHeight="1" x14ac:dyDescent="0.2">
      <c r="A3654" s="238" t="s">
        <v>2126</v>
      </c>
      <c r="B3654" s="191" t="s">
        <v>4921</v>
      </c>
      <c r="C3654" s="190" t="s">
        <v>15</v>
      </c>
      <c r="D3654" s="190" t="s">
        <v>3934</v>
      </c>
      <c r="E3654" s="426" t="s">
        <v>2119</v>
      </c>
      <c r="F3654" s="426"/>
      <c r="G3654" s="192" t="s">
        <v>132</v>
      </c>
      <c r="H3654" s="193">
        <v>1</v>
      </c>
      <c r="I3654" s="189">
        <f>(M3654*$M$13)</f>
        <v>8.9884000000000004</v>
      </c>
      <c r="J3654" s="219">
        <f>TRUNC(I3654*H3654,2)</f>
        <v>8.98</v>
      </c>
      <c r="M3654">
        <v>9.77</v>
      </c>
    </row>
    <row r="3655" spans="1:13" x14ac:dyDescent="0.2">
      <c r="A3655" s="239"/>
      <c r="B3655" s="195"/>
      <c r="C3655" s="195"/>
      <c r="D3655" s="195"/>
      <c r="E3655" s="195" t="s">
        <v>3847</v>
      </c>
      <c r="F3655" s="196">
        <v>10.65</v>
      </c>
      <c r="G3655" s="195" t="s">
        <v>3848</v>
      </c>
      <c r="H3655" s="196">
        <v>0</v>
      </c>
      <c r="I3655" s="196">
        <v>10.65</v>
      </c>
      <c r="J3655" s="220"/>
      <c r="M3655">
        <v>10.65</v>
      </c>
    </row>
    <row r="3656" spans="1:13" ht="25.5" x14ac:dyDescent="0.2">
      <c r="A3656" s="239"/>
      <c r="B3656" s="195"/>
      <c r="C3656" s="195"/>
      <c r="D3656" s="195"/>
      <c r="E3656" s="195" t="s">
        <v>3849</v>
      </c>
      <c r="F3656" s="196">
        <v>0</v>
      </c>
      <c r="G3656" s="195"/>
      <c r="H3656" s="195" t="s">
        <v>3850</v>
      </c>
      <c r="I3656" s="196">
        <v>20.420000000000002</v>
      </c>
      <c r="J3656" s="220"/>
      <c r="M3656">
        <v>20.420000000000002</v>
      </c>
    </row>
    <row r="3657" spans="1:13" ht="30" customHeight="1" x14ac:dyDescent="0.2">
      <c r="A3657" s="240"/>
      <c r="B3657" s="197"/>
      <c r="C3657" s="197"/>
      <c r="D3657" s="197"/>
      <c r="E3657" s="197"/>
      <c r="F3657" s="197"/>
      <c r="G3657" s="197" t="s">
        <v>3851</v>
      </c>
      <c r="H3657" s="198">
        <v>60</v>
      </c>
      <c r="I3657" s="199">
        <v>1225.2</v>
      </c>
      <c r="J3657" s="220"/>
      <c r="M3657">
        <v>1225.2</v>
      </c>
    </row>
    <row r="3658" spans="1:13" ht="0.95" customHeight="1" x14ac:dyDescent="0.2">
      <c r="A3658" s="237"/>
      <c r="B3658" s="185"/>
      <c r="C3658" s="185"/>
      <c r="D3658" s="185"/>
      <c r="E3658" s="185"/>
      <c r="F3658" s="185"/>
      <c r="G3658" s="185"/>
      <c r="H3658" s="185"/>
      <c r="I3658" s="185"/>
      <c r="J3658" s="220"/>
    </row>
    <row r="3659" spans="1:13" ht="18" customHeight="1" x14ac:dyDescent="0.2">
      <c r="A3659" s="236" t="s">
        <v>819</v>
      </c>
      <c r="B3659" s="183" t="s">
        <v>2</v>
      </c>
      <c r="C3659" s="182" t="s">
        <v>3</v>
      </c>
      <c r="D3659" s="182" t="s">
        <v>4</v>
      </c>
      <c r="E3659" s="419" t="s">
        <v>2100</v>
      </c>
      <c r="F3659" s="419"/>
      <c r="G3659" s="184" t="s">
        <v>5</v>
      </c>
      <c r="H3659" s="183" t="s">
        <v>6</v>
      </c>
      <c r="I3659" s="183" t="s">
        <v>7</v>
      </c>
      <c r="J3659" s="218" t="s">
        <v>8</v>
      </c>
      <c r="K3659" s="229">
        <f>J3661+J3662</f>
        <v>1.26</v>
      </c>
      <c r="L3659" s="229">
        <f>J3660-K3659</f>
        <v>2.88</v>
      </c>
      <c r="M3659" t="s">
        <v>7</v>
      </c>
    </row>
    <row r="3660" spans="1:13" ht="39" customHeight="1" x14ac:dyDescent="0.2">
      <c r="A3660" s="237" t="s">
        <v>2125</v>
      </c>
      <c r="B3660" s="186" t="s">
        <v>827</v>
      </c>
      <c r="C3660" s="185" t="s">
        <v>26</v>
      </c>
      <c r="D3660" s="185" t="s">
        <v>828</v>
      </c>
      <c r="E3660" s="425" t="s">
        <v>2104</v>
      </c>
      <c r="F3660" s="425"/>
      <c r="G3660" s="187" t="s">
        <v>169</v>
      </c>
      <c r="H3660" s="188">
        <v>1</v>
      </c>
      <c r="I3660" s="189">
        <f>(M3660*$M$13)</f>
        <v>4.1400000000000006</v>
      </c>
      <c r="J3660" s="231">
        <f>TRUNC(I3660*H3660,2)</f>
        <v>4.1399999999999997</v>
      </c>
      <c r="M3660">
        <v>4.5</v>
      </c>
    </row>
    <row r="3661" spans="1:13" ht="26.1" customHeight="1" x14ac:dyDescent="0.2">
      <c r="A3661" s="241" t="s">
        <v>2395</v>
      </c>
      <c r="B3661" s="201" t="s">
        <v>2709</v>
      </c>
      <c r="C3661" s="200" t="s">
        <v>26</v>
      </c>
      <c r="D3661" s="200" t="s">
        <v>2710</v>
      </c>
      <c r="E3661" s="427" t="s">
        <v>2123</v>
      </c>
      <c r="F3661" s="427"/>
      <c r="G3661" s="202" t="s">
        <v>32</v>
      </c>
      <c r="H3661" s="203">
        <v>2.9000000000000001E-2</v>
      </c>
      <c r="I3661" s="189">
        <f>(M3661*$M$13)</f>
        <v>18.390799999999999</v>
      </c>
      <c r="J3661" s="219">
        <f>TRUNC(I3661*H3661,2)</f>
        <v>0.53</v>
      </c>
      <c r="M3661">
        <v>19.989999999999998</v>
      </c>
    </row>
    <row r="3662" spans="1:13" ht="24" customHeight="1" x14ac:dyDescent="0.2">
      <c r="A3662" s="241" t="s">
        <v>2395</v>
      </c>
      <c r="B3662" s="201" t="s">
        <v>2700</v>
      </c>
      <c r="C3662" s="200" t="s">
        <v>26</v>
      </c>
      <c r="D3662" s="200" t="s">
        <v>2701</v>
      </c>
      <c r="E3662" s="427" t="s">
        <v>2123</v>
      </c>
      <c r="F3662" s="427"/>
      <c r="G3662" s="202" t="s">
        <v>32</v>
      </c>
      <c r="H3662" s="203">
        <v>2.9000000000000001E-2</v>
      </c>
      <c r="I3662" s="189">
        <f>(M3662*$M$13)</f>
        <v>25.309200000000004</v>
      </c>
      <c r="J3662" s="219">
        <f>TRUNC(I3662*H3662,2)</f>
        <v>0.73</v>
      </c>
      <c r="M3662">
        <v>27.51</v>
      </c>
    </row>
    <row r="3663" spans="1:13" ht="51.95" customHeight="1" x14ac:dyDescent="0.2">
      <c r="A3663" s="238" t="s">
        <v>2126</v>
      </c>
      <c r="B3663" s="191" t="s">
        <v>2733</v>
      </c>
      <c r="C3663" s="190" t="s">
        <v>26</v>
      </c>
      <c r="D3663" s="190" t="s">
        <v>2734</v>
      </c>
      <c r="E3663" s="426" t="s">
        <v>2119</v>
      </c>
      <c r="F3663" s="426"/>
      <c r="G3663" s="192" t="s">
        <v>169</v>
      </c>
      <c r="H3663" s="193">
        <v>1.2434000000000001</v>
      </c>
      <c r="I3663" s="189">
        <f>(M3663*$M$13)</f>
        <v>2.3091999999999997</v>
      </c>
      <c r="J3663" s="219">
        <f>TRUNC(I3663*H3663,2)</f>
        <v>2.87</v>
      </c>
      <c r="M3663">
        <v>2.5099999999999998</v>
      </c>
    </row>
    <row r="3664" spans="1:13" ht="26.1" customHeight="1" x14ac:dyDescent="0.2">
      <c r="A3664" s="238" t="s">
        <v>2126</v>
      </c>
      <c r="B3664" s="191" t="s">
        <v>2721</v>
      </c>
      <c r="C3664" s="190" t="s">
        <v>26</v>
      </c>
      <c r="D3664" s="190" t="s">
        <v>2722</v>
      </c>
      <c r="E3664" s="426" t="s">
        <v>2119</v>
      </c>
      <c r="F3664" s="426"/>
      <c r="G3664" s="192" t="s">
        <v>331</v>
      </c>
      <c r="H3664" s="193">
        <v>9.4000000000000004E-3</v>
      </c>
      <c r="I3664" s="189">
        <f>(M3664*$M$13)</f>
        <v>2.7600000000000002</v>
      </c>
      <c r="J3664" s="219">
        <f>TRUNC(I3664*H3664,2)</f>
        <v>0.02</v>
      </c>
      <c r="M3664">
        <v>3</v>
      </c>
    </row>
    <row r="3665" spans="1:13" x14ac:dyDescent="0.2">
      <c r="A3665" s="239"/>
      <c r="B3665" s="195"/>
      <c r="C3665" s="195"/>
      <c r="D3665" s="195"/>
      <c r="E3665" s="195" t="s">
        <v>3847</v>
      </c>
      <c r="F3665" s="196">
        <v>1.02</v>
      </c>
      <c r="G3665" s="195" t="s">
        <v>3848</v>
      </c>
      <c r="H3665" s="196">
        <v>0</v>
      </c>
      <c r="I3665" s="196">
        <v>1.02</v>
      </c>
      <c r="J3665" s="220"/>
      <c r="M3665">
        <v>1.02</v>
      </c>
    </row>
    <row r="3666" spans="1:13" ht="25.5" x14ac:dyDescent="0.2">
      <c r="A3666" s="239"/>
      <c r="B3666" s="195"/>
      <c r="C3666" s="195"/>
      <c r="D3666" s="195"/>
      <c r="E3666" s="195" t="s">
        <v>3849</v>
      </c>
      <c r="F3666" s="196">
        <v>0</v>
      </c>
      <c r="G3666" s="195"/>
      <c r="H3666" s="195" t="s">
        <v>3850</v>
      </c>
      <c r="I3666" s="196">
        <v>4.5</v>
      </c>
      <c r="J3666" s="220"/>
      <c r="M3666">
        <v>4.5</v>
      </c>
    </row>
    <row r="3667" spans="1:13" ht="30" customHeight="1" x14ac:dyDescent="0.2">
      <c r="A3667" s="240"/>
      <c r="B3667" s="197"/>
      <c r="C3667" s="197"/>
      <c r="D3667" s="197"/>
      <c r="E3667" s="197"/>
      <c r="F3667" s="197"/>
      <c r="G3667" s="197" t="s">
        <v>3851</v>
      </c>
      <c r="H3667" s="198">
        <v>4050</v>
      </c>
      <c r="I3667" s="199">
        <v>18225</v>
      </c>
      <c r="J3667" s="220"/>
      <c r="M3667">
        <v>18225</v>
      </c>
    </row>
    <row r="3668" spans="1:13" ht="0.95" customHeight="1" x14ac:dyDescent="0.2">
      <c r="A3668" s="237"/>
      <c r="B3668" s="185"/>
      <c r="C3668" s="185"/>
      <c r="D3668" s="185"/>
      <c r="E3668" s="185"/>
      <c r="F3668" s="185"/>
      <c r="G3668" s="185"/>
      <c r="H3668" s="185"/>
      <c r="I3668" s="185"/>
      <c r="J3668" s="220"/>
    </row>
    <row r="3669" spans="1:13" ht="18" customHeight="1" x14ac:dyDescent="0.2">
      <c r="A3669" s="236" t="s">
        <v>820</v>
      </c>
      <c r="B3669" s="183" t="s">
        <v>2</v>
      </c>
      <c r="C3669" s="182" t="s">
        <v>3</v>
      </c>
      <c r="D3669" s="182" t="s">
        <v>4</v>
      </c>
      <c r="E3669" s="419" t="s">
        <v>2100</v>
      </c>
      <c r="F3669" s="419"/>
      <c r="G3669" s="184" t="s">
        <v>5</v>
      </c>
      <c r="H3669" s="183" t="s">
        <v>6</v>
      </c>
      <c r="I3669" s="183" t="s">
        <v>7</v>
      </c>
      <c r="J3669" s="218" t="s">
        <v>8</v>
      </c>
      <c r="K3669" s="229">
        <f>J3672+J3673</f>
        <v>0.92999999999999994</v>
      </c>
      <c r="L3669" s="229">
        <f>J3670-K3669</f>
        <v>101.07</v>
      </c>
      <c r="M3669" t="s">
        <v>7</v>
      </c>
    </row>
    <row r="3670" spans="1:13" ht="39" customHeight="1" x14ac:dyDescent="0.2">
      <c r="A3670" s="237" t="s">
        <v>2125</v>
      </c>
      <c r="B3670" s="186" t="s">
        <v>3996</v>
      </c>
      <c r="C3670" s="185" t="s">
        <v>26</v>
      </c>
      <c r="D3670" s="185" t="s">
        <v>3997</v>
      </c>
      <c r="E3670" s="425" t="s">
        <v>2104</v>
      </c>
      <c r="F3670" s="425"/>
      <c r="G3670" s="187" t="s">
        <v>331</v>
      </c>
      <c r="H3670" s="188">
        <v>1</v>
      </c>
      <c r="I3670" s="189">
        <f t="shared" ref="I3670:I3675" si="132">(M3670*$M$13)</f>
        <v>102.00040000000001</v>
      </c>
      <c r="J3670" s="231">
        <f t="shared" ref="J3670:J3675" si="133">TRUNC(I3670*H3670,2)</f>
        <v>102</v>
      </c>
      <c r="M3670">
        <v>110.87</v>
      </c>
    </row>
    <row r="3671" spans="1:13" ht="39" customHeight="1" x14ac:dyDescent="0.2">
      <c r="A3671" s="241" t="s">
        <v>2395</v>
      </c>
      <c r="B3671" s="201" t="s">
        <v>4924</v>
      </c>
      <c r="C3671" s="200" t="s">
        <v>26</v>
      </c>
      <c r="D3671" s="200" t="s">
        <v>4925</v>
      </c>
      <c r="E3671" s="427" t="s">
        <v>3775</v>
      </c>
      <c r="F3671" s="427"/>
      <c r="G3671" s="202" t="s">
        <v>50</v>
      </c>
      <c r="H3671" s="203">
        <v>3.5999999999999997E-2</v>
      </c>
      <c r="I3671" s="189">
        <f t="shared" si="132"/>
        <v>245.01439999999999</v>
      </c>
      <c r="J3671" s="219">
        <f t="shared" si="133"/>
        <v>8.82</v>
      </c>
      <c r="M3671">
        <v>266.32</v>
      </c>
    </row>
    <row r="3672" spans="1:13" ht="24" customHeight="1" x14ac:dyDescent="0.2">
      <c r="A3672" s="241" t="s">
        <v>2395</v>
      </c>
      <c r="B3672" s="201" t="s">
        <v>2452</v>
      </c>
      <c r="C3672" s="200" t="s">
        <v>26</v>
      </c>
      <c r="D3672" s="200" t="s">
        <v>2453</v>
      </c>
      <c r="E3672" s="427" t="s">
        <v>2123</v>
      </c>
      <c r="F3672" s="427"/>
      <c r="G3672" s="202" t="s">
        <v>32</v>
      </c>
      <c r="H3672" s="203">
        <v>2.4299999999999999E-2</v>
      </c>
      <c r="I3672" s="189">
        <f t="shared" si="132"/>
        <v>25.005600000000001</v>
      </c>
      <c r="J3672" s="219">
        <f t="shared" si="133"/>
        <v>0.6</v>
      </c>
      <c r="M3672">
        <v>27.18</v>
      </c>
    </row>
    <row r="3673" spans="1:13" ht="24" customHeight="1" x14ac:dyDescent="0.2">
      <c r="A3673" s="241" t="s">
        <v>2395</v>
      </c>
      <c r="B3673" s="201" t="s">
        <v>2446</v>
      </c>
      <c r="C3673" s="200" t="s">
        <v>26</v>
      </c>
      <c r="D3673" s="200" t="s">
        <v>2447</v>
      </c>
      <c r="E3673" s="427" t="s">
        <v>2123</v>
      </c>
      <c r="F3673" s="427"/>
      <c r="G3673" s="202" t="s">
        <v>32</v>
      </c>
      <c r="H3673" s="203">
        <v>1.9099999999999999E-2</v>
      </c>
      <c r="I3673" s="189">
        <f t="shared" si="132"/>
        <v>17.461600000000001</v>
      </c>
      <c r="J3673" s="219">
        <f t="shared" si="133"/>
        <v>0.33</v>
      </c>
      <c r="M3673">
        <v>18.98</v>
      </c>
    </row>
    <row r="3674" spans="1:13" ht="39" customHeight="1" x14ac:dyDescent="0.2">
      <c r="A3674" s="241" t="s">
        <v>2395</v>
      </c>
      <c r="B3674" s="201" t="s">
        <v>4978</v>
      </c>
      <c r="C3674" s="200" t="s">
        <v>26</v>
      </c>
      <c r="D3674" s="200" t="s">
        <v>4979</v>
      </c>
      <c r="E3674" s="427" t="s">
        <v>2117</v>
      </c>
      <c r="F3674" s="427"/>
      <c r="G3674" s="202" t="s">
        <v>50</v>
      </c>
      <c r="H3674" s="203">
        <v>9.1000000000000004E-3</v>
      </c>
      <c r="I3674" s="189">
        <f t="shared" si="132"/>
        <v>2968.7388000000001</v>
      </c>
      <c r="J3674" s="219">
        <f t="shared" si="133"/>
        <v>27.01</v>
      </c>
      <c r="M3674">
        <v>3226.89</v>
      </c>
    </row>
    <row r="3675" spans="1:13" ht="26.1" customHeight="1" x14ac:dyDescent="0.2">
      <c r="A3675" s="238" t="s">
        <v>2126</v>
      </c>
      <c r="B3675" s="191" t="s">
        <v>4980</v>
      </c>
      <c r="C3675" s="190" t="s">
        <v>26</v>
      </c>
      <c r="D3675" s="190" t="s">
        <v>4981</v>
      </c>
      <c r="E3675" s="426" t="s">
        <v>2119</v>
      </c>
      <c r="F3675" s="426"/>
      <c r="G3675" s="192" t="s">
        <v>331</v>
      </c>
      <c r="H3675" s="193">
        <v>1</v>
      </c>
      <c r="I3675" s="189">
        <f t="shared" si="132"/>
        <v>65.237200000000001</v>
      </c>
      <c r="J3675" s="219">
        <f t="shared" si="133"/>
        <v>65.23</v>
      </c>
      <c r="M3675">
        <v>70.91</v>
      </c>
    </row>
    <row r="3676" spans="1:13" x14ac:dyDescent="0.2">
      <c r="A3676" s="239"/>
      <c r="B3676" s="195"/>
      <c r="C3676" s="195"/>
      <c r="D3676" s="195"/>
      <c r="E3676" s="195" t="s">
        <v>3847</v>
      </c>
      <c r="F3676" s="196">
        <v>18.920000000000002</v>
      </c>
      <c r="G3676" s="195" t="s">
        <v>3848</v>
      </c>
      <c r="H3676" s="196">
        <v>0</v>
      </c>
      <c r="I3676" s="196">
        <v>18.920000000000002</v>
      </c>
      <c r="J3676" s="220"/>
      <c r="M3676">
        <v>18.920000000000002</v>
      </c>
    </row>
    <row r="3677" spans="1:13" ht="25.5" x14ac:dyDescent="0.2">
      <c r="A3677" s="239"/>
      <c r="B3677" s="195"/>
      <c r="C3677" s="195"/>
      <c r="D3677" s="195"/>
      <c r="E3677" s="195" t="s">
        <v>3849</v>
      </c>
      <c r="F3677" s="196">
        <v>0</v>
      </c>
      <c r="G3677" s="195"/>
      <c r="H3677" s="195" t="s">
        <v>3850</v>
      </c>
      <c r="I3677" s="196">
        <v>110.87</v>
      </c>
      <c r="J3677" s="220"/>
      <c r="M3677">
        <v>110.87</v>
      </c>
    </row>
    <row r="3678" spans="1:13" ht="30" customHeight="1" x14ac:dyDescent="0.2">
      <c r="A3678" s="240"/>
      <c r="B3678" s="197"/>
      <c r="C3678" s="197"/>
      <c r="D3678" s="197"/>
      <c r="E3678" s="197"/>
      <c r="F3678" s="197"/>
      <c r="G3678" s="197" t="s">
        <v>3851</v>
      </c>
      <c r="H3678" s="198">
        <v>53</v>
      </c>
      <c r="I3678" s="199">
        <v>5876.11</v>
      </c>
      <c r="J3678" s="220"/>
      <c r="M3678">
        <v>5876.11</v>
      </c>
    </row>
    <row r="3679" spans="1:13" ht="0.95" customHeight="1" x14ac:dyDescent="0.2">
      <c r="A3679" s="237"/>
      <c r="B3679" s="185"/>
      <c r="C3679" s="185"/>
      <c r="D3679" s="185"/>
      <c r="E3679" s="185"/>
      <c r="F3679" s="185"/>
      <c r="G3679" s="185"/>
      <c r="H3679" s="185"/>
      <c r="I3679" s="185"/>
      <c r="J3679" s="220"/>
    </row>
    <row r="3680" spans="1:13" ht="18" customHeight="1" x14ac:dyDescent="0.2">
      <c r="A3680" s="236" t="s">
        <v>821</v>
      </c>
      <c r="B3680" s="183" t="s">
        <v>2</v>
      </c>
      <c r="C3680" s="182" t="s">
        <v>3</v>
      </c>
      <c r="D3680" s="182" t="s">
        <v>4</v>
      </c>
      <c r="E3680" s="419" t="s">
        <v>2100</v>
      </c>
      <c r="F3680" s="419"/>
      <c r="G3680" s="184" t="s">
        <v>5</v>
      </c>
      <c r="H3680" s="183" t="s">
        <v>6</v>
      </c>
      <c r="I3680" s="183" t="s">
        <v>7</v>
      </c>
      <c r="J3680" s="218" t="s">
        <v>8</v>
      </c>
      <c r="K3680" s="229">
        <f>J3682+J3683</f>
        <v>1.53</v>
      </c>
      <c r="L3680" s="229">
        <f>J3681-K3680</f>
        <v>8.5400000000000009</v>
      </c>
      <c r="M3680" t="s">
        <v>7</v>
      </c>
    </row>
    <row r="3681" spans="1:13" ht="26.1" customHeight="1" x14ac:dyDescent="0.2">
      <c r="A3681" s="237" t="s">
        <v>2125</v>
      </c>
      <c r="B3681" s="186" t="s">
        <v>857</v>
      </c>
      <c r="C3681" s="185" t="s">
        <v>26</v>
      </c>
      <c r="D3681" s="185" t="s">
        <v>858</v>
      </c>
      <c r="E3681" s="425" t="s">
        <v>2104</v>
      </c>
      <c r="F3681" s="425"/>
      <c r="G3681" s="187" t="s">
        <v>331</v>
      </c>
      <c r="H3681" s="188">
        <v>1</v>
      </c>
      <c r="I3681" s="189">
        <f>(M3681*$M$13)</f>
        <v>10.074</v>
      </c>
      <c r="J3681" s="231">
        <f>TRUNC(I3681*H3681,2)</f>
        <v>10.07</v>
      </c>
      <c r="M3681">
        <v>10.95</v>
      </c>
    </row>
    <row r="3682" spans="1:13" ht="26.1" customHeight="1" x14ac:dyDescent="0.2">
      <c r="A3682" s="241" t="s">
        <v>2395</v>
      </c>
      <c r="B3682" s="201" t="s">
        <v>2709</v>
      </c>
      <c r="C3682" s="200" t="s">
        <v>26</v>
      </c>
      <c r="D3682" s="200" t="s">
        <v>2710</v>
      </c>
      <c r="E3682" s="427" t="s">
        <v>2123</v>
      </c>
      <c r="F3682" s="427"/>
      <c r="G3682" s="202" t="s">
        <v>32</v>
      </c>
      <c r="H3682" s="203">
        <v>3.5200000000000002E-2</v>
      </c>
      <c r="I3682" s="189">
        <f>(M3682*$M$13)</f>
        <v>18.390799999999999</v>
      </c>
      <c r="J3682" s="219">
        <f>TRUNC(I3682*H3682,2)</f>
        <v>0.64</v>
      </c>
      <c r="M3682">
        <v>19.989999999999998</v>
      </c>
    </row>
    <row r="3683" spans="1:13" ht="24" customHeight="1" x14ac:dyDescent="0.2">
      <c r="A3683" s="241" t="s">
        <v>2395</v>
      </c>
      <c r="B3683" s="201" t="s">
        <v>2700</v>
      </c>
      <c r="C3683" s="200" t="s">
        <v>26</v>
      </c>
      <c r="D3683" s="200" t="s">
        <v>2701</v>
      </c>
      <c r="E3683" s="427" t="s">
        <v>2123</v>
      </c>
      <c r="F3683" s="427"/>
      <c r="G3683" s="202" t="s">
        <v>32</v>
      </c>
      <c r="H3683" s="203">
        <v>3.5200000000000002E-2</v>
      </c>
      <c r="I3683" s="189">
        <f>(M3683*$M$13)</f>
        <v>25.309200000000004</v>
      </c>
      <c r="J3683" s="219">
        <f>TRUNC(I3683*H3683,2)</f>
        <v>0.89</v>
      </c>
      <c r="M3683">
        <v>27.51</v>
      </c>
    </row>
    <row r="3684" spans="1:13" ht="39" customHeight="1" x14ac:dyDescent="0.2">
      <c r="A3684" s="238" t="s">
        <v>2126</v>
      </c>
      <c r="B3684" s="191" t="s">
        <v>2754</v>
      </c>
      <c r="C3684" s="190" t="s">
        <v>26</v>
      </c>
      <c r="D3684" s="190" t="s">
        <v>2755</v>
      </c>
      <c r="E3684" s="426" t="s">
        <v>2119</v>
      </c>
      <c r="F3684" s="426"/>
      <c r="G3684" s="192" t="s">
        <v>331</v>
      </c>
      <c r="H3684" s="193">
        <v>1</v>
      </c>
      <c r="I3684" s="189">
        <f>(M3684*$M$13)</f>
        <v>0.89239999999999997</v>
      </c>
      <c r="J3684" s="219">
        <f>TRUNC(I3684*H3684,2)</f>
        <v>0.89</v>
      </c>
      <c r="M3684">
        <v>0.97</v>
      </c>
    </row>
    <row r="3685" spans="1:13" ht="24" customHeight="1" x14ac:dyDescent="0.2">
      <c r="A3685" s="238" t="s">
        <v>2126</v>
      </c>
      <c r="B3685" s="191" t="s">
        <v>2761</v>
      </c>
      <c r="C3685" s="190" t="s">
        <v>26</v>
      </c>
      <c r="D3685" s="190" t="s">
        <v>2762</v>
      </c>
      <c r="E3685" s="426" t="s">
        <v>2119</v>
      </c>
      <c r="F3685" s="426"/>
      <c r="G3685" s="192" t="s">
        <v>331</v>
      </c>
      <c r="H3685" s="193">
        <v>1</v>
      </c>
      <c r="I3685" s="189">
        <f>(M3685*$M$13)</f>
        <v>7.6544000000000008</v>
      </c>
      <c r="J3685" s="219">
        <f>TRUNC(I3685*H3685,2)</f>
        <v>7.65</v>
      </c>
      <c r="M3685">
        <v>8.32</v>
      </c>
    </row>
    <row r="3686" spans="1:13" x14ac:dyDescent="0.2">
      <c r="A3686" s="239"/>
      <c r="B3686" s="195"/>
      <c r="C3686" s="195"/>
      <c r="D3686" s="195"/>
      <c r="E3686" s="195" t="s">
        <v>3847</v>
      </c>
      <c r="F3686" s="196">
        <v>1.24</v>
      </c>
      <c r="G3686" s="195" t="s">
        <v>3848</v>
      </c>
      <c r="H3686" s="196">
        <v>0</v>
      </c>
      <c r="I3686" s="196">
        <v>1.24</v>
      </c>
      <c r="J3686" s="220"/>
      <c r="M3686">
        <v>1.24</v>
      </c>
    </row>
    <row r="3687" spans="1:13" ht="25.5" x14ac:dyDescent="0.2">
      <c r="A3687" s="239"/>
      <c r="B3687" s="195"/>
      <c r="C3687" s="195"/>
      <c r="D3687" s="195"/>
      <c r="E3687" s="195" t="s">
        <v>3849</v>
      </c>
      <c r="F3687" s="196">
        <v>0</v>
      </c>
      <c r="G3687" s="195"/>
      <c r="H3687" s="195" t="s">
        <v>3850</v>
      </c>
      <c r="I3687" s="196">
        <v>10.95</v>
      </c>
      <c r="J3687" s="220"/>
      <c r="M3687">
        <v>10.95</v>
      </c>
    </row>
    <row r="3688" spans="1:13" ht="30" customHeight="1" x14ac:dyDescent="0.2">
      <c r="A3688" s="240"/>
      <c r="B3688" s="197"/>
      <c r="C3688" s="197"/>
      <c r="D3688" s="197"/>
      <c r="E3688" s="197"/>
      <c r="F3688" s="197"/>
      <c r="G3688" s="197" t="s">
        <v>3851</v>
      </c>
      <c r="H3688" s="198">
        <v>1</v>
      </c>
      <c r="I3688" s="199">
        <v>10.95</v>
      </c>
      <c r="J3688" s="220"/>
      <c r="M3688">
        <v>10.95</v>
      </c>
    </row>
    <row r="3689" spans="1:13" ht="0.95" customHeight="1" x14ac:dyDescent="0.2">
      <c r="A3689" s="237"/>
      <c r="B3689" s="185"/>
      <c r="C3689" s="185"/>
      <c r="D3689" s="185"/>
      <c r="E3689" s="185"/>
      <c r="F3689" s="185"/>
      <c r="G3689" s="185"/>
      <c r="H3689" s="185"/>
      <c r="I3689" s="185"/>
      <c r="J3689" s="220"/>
    </row>
    <row r="3690" spans="1:13" ht="18" customHeight="1" x14ac:dyDescent="0.2">
      <c r="A3690" s="236" t="s">
        <v>824</v>
      </c>
      <c r="B3690" s="183" t="s">
        <v>2</v>
      </c>
      <c r="C3690" s="182" t="s">
        <v>3</v>
      </c>
      <c r="D3690" s="182" t="s">
        <v>4</v>
      </c>
      <c r="E3690" s="419" t="s">
        <v>2100</v>
      </c>
      <c r="F3690" s="419"/>
      <c r="G3690" s="184" t="s">
        <v>5</v>
      </c>
      <c r="H3690" s="183" t="s">
        <v>6</v>
      </c>
      <c r="I3690" s="183" t="s">
        <v>7</v>
      </c>
      <c r="J3690" s="218" t="s">
        <v>8</v>
      </c>
      <c r="K3690" s="229">
        <f>J3692+J3693</f>
        <v>2.0699999999999998</v>
      </c>
      <c r="L3690" s="229">
        <f>J3691-K3690</f>
        <v>8.5399999999999991</v>
      </c>
      <c r="M3690" t="s">
        <v>7</v>
      </c>
    </row>
    <row r="3691" spans="1:13" ht="26.1" customHeight="1" x14ac:dyDescent="0.2">
      <c r="A3691" s="237" t="s">
        <v>2125</v>
      </c>
      <c r="B3691" s="186" t="s">
        <v>859</v>
      </c>
      <c r="C3691" s="185" t="s">
        <v>26</v>
      </c>
      <c r="D3691" s="185" t="s">
        <v>860</v>
      </c>
      <c r="E3691" s="425" t="s">
        <v>2104</v>
      </c>
      <c r="F3691" s="425"/>
      <c r="G3691" s="187" t="s">
        <v>331</v>
      </c>
      <c r="H3691" s="188">
        <v>1</v>
      </c>
      <c r="I3691" s="189">
        <f>(M3691*$M$13)</f>
        <v>10.6168</v>
      </c>
      <c r="J3691" s="231">
        <f>TRUNC(I3691*H3691,2)</f>
        <v>10.61</v>
      </c>
      <c r="M3691">
        <v>11.54</v>
      </c>
    </row>
    <row r="3692" spans="1:13" ht="26.1" customHeight="1" x14ac:dyDescent="0.2">
      <c r="A3692" s="241" t="s">
        <v>2395</v>
      </c>
      <c r="B3692" s="201" t="s">
        <v>2709</v>
      </c>
      <c r="C3692" s="200" t="s">
        <v>26</v>
      </c>
      <c r="D3692" s="200" t="s">
        <v>2710</v>
      </c>
      <c r="E3692" s="427" t="s">
        <v>2123</v>
      </c>
      <c r="F3692" s="427"/>
      <c r="G3692" s="202" t="s">
        <v>32</v>
      </c>
      <c r="H3692" s="203">
        <v>4.7600000000000003E-2</v>
      </c>
      <c r="I3692" s="189">
        <f>(M3692*$M$13)</f>
        <v>18.390799999999999</v>
      </c>
      <c r="J3692" s="219">
        <f>TRUNC(I3692*H3692,2)</f>
        <v>0.87</v>
      </c>
      <c r="M3692">
        <v>19.989999999999998</v>
      </c>
    </row>
    <row r="3693" spans="1:13" ht="24" customHeight="1" x14ac:dyDescent="0.2">
      <c r="A3693" s="241" t="s">
        <v>2395</v>
      </c>
      <c r="B3693" s="201" t="s">
        <v>2700</v>
      </c>
      <c r="C3693" s="200" t="s">
        <v>26</v>
      </c>
      <c r="D3693" s="200" t="s">
        <v>2701</v>
      </c>
      <c r="E3693" s="427" t="s">
        <v>2123</v>
      </c>
      <c r="F3693" s="427"/>
      <c r="G3693" s="202" t="s">
        <v>32</v>
      </c>
      <c r="H3693" s="203">
        <v>4.7600000000000003E-2</v>
      </c>
      <c r="I3693" s="189">
        <f>(M3693*$M$13)</f>
        <v>25.309200000000004</v>
      </c>
      <c r="J3693" s="219">
        <f>TRUNC(I3693*H3693,2)</f>
        <v>1.2</v>
      </c>
      <c r="M3693">
        <v>27.51</v>
      </c>
    </row>
    <row r="3694" spans="1:13" ht="39" customHeight="1" x14ac:dyDescent="0.2">
      <c r="A3694" s="238" t="s">
        <v>2126</v>
      </c>
      <c r="B3694" s="191" t="s">
        <v>2754</v>
      </c>
      <c r="C3694" s="190" t="s">
        <v>26</v>
      </c>
      <c r="D3694" s="190" t="s">
        <v>2755</v>
      </c>
      <c r="E3694" s="426" t="s">
        <v>2119</v>
      </c>
      <c r="F3694" s="426"/>
      <c r="G3694" s="192" t="s">
        <v>331</v>
      </c>
      <c r="H3694" s="193">
        <v>1</v>
      </c>
      <c r="I3694" s="189">
        <f>(M3694*$M$13)</f>
        <v>0.89239999999999997</v>
      </c>
      <c r="J3694" s="219">
        <f>TRUNC(I3694*H3694,2)</f>
        <v>0.89</v>
      </c>
      <c r="M3694">
        <v>0.97</v>
      </c>
    </row>
    <row r="3695" spans="1:13" ht="24" customHeight="1" x14ac:dyDescent="0.2">
      <c r="A3695" s="238" t="s">
        <v>2126</v>
      </c>
      <c r="B3695" s="191" t="s">
        <v>2761</v>
      </c>
      <c r="C3695" s="190" t="s">
        <v>26</v>
      </c>
      <c r="D3695" s="190" t="s">
        <v>2762</v>
      </c>
      <c r="E3695" s="426" t="s">
        <v>2119</v>
      </c>
      <c r="F3695" s="426"/>
      <c r="G3695" s="192" t="s">
        <v>331</v>
      </c>
      <c r="H3695" s="193">
        <v>1</v>
      </c>
      <c r="I3695" s="189">
        <f>(M3695*$M$13)</f>
        <v>7.6544000000000008</v>
      </c>
      <c r="J3695" s="219">
        <f>TRUNC(I3695*H3695,2)</f>
        <v>7.65</v>
      </c>
      <c r="M3695">
        <v>8.32</v>
      </c>
    </row>
    <row r="3696" spans="1:13" x14ac:dyDescent="0.2">
      <c r="A3696" s="239"/>
      <c r="B3696" s="195"/>
      <c r="C3696" s="195"/>
      <c r="D3696" s="195"/>
      <c r="E3696" s="195" t="s">
        <v>3847</v>
      </c>
      <c r="F3696" s="196">
        <v>1.68</v>
      </c>
      <c r="G3696" s="195" t="s">
        <v>3848</v>
      </c>
      <c r="H3696" s="196">
        <v>0</v>
      </c>
      <c r="I3696" s="196">
        <v>1.68</v>
      </c>
      <c r="J3696" s="220"/>
      <c r="M3696">
        <v>1.68</v>
      </c>
    </row>
    <row r="3697" spans="1:13" ht="25.5" x14ac:dyDescent="0.2">
      <c r="A3697" s="239"/>
      <c r="B3697" s="195"/>
      <c r="C3697" s="195"/>
      <c r="D3697" s="195"/>
      <c r="E3697" s="195" t="s">
        <v>3849</v>
      </c>
      <c r="F3697" s="196">
        <v>0</v>
      </c>
      <c r="G3697" s="195"/>
      <c r="H3697" s="195" t="s">
        <v>3850</v>
      </c>
      <c r="I3697" s="196">
        <v>11.54</v>
      </c>
      <c r="J3697" s="220"/>
      <c r="M3697">
        <v>11.54</v>
      </c>
    </row>
    <row r="3698" spans="1:13" ht="30" customHeight="1" x14ac:dyDescent="0.2">
      <c r="A3698" s="240"/>
      <c r="B3698" s="197"/>
      <c r="C3698" s="197"/>
      <c r="D3698" s="197"/>
      <c r="E3698" s="197"/>
      <c r="F3698" s="197"/>
      <c r="G3698" s="197" t="s">
        <v>3851</v>
      </c>
      <c r="H3698" s="198">
        <v>10</v>
      </c>
      <c r="I3698" s="199">
        <v>115.4</v>
      </c>
      <c r="J3698" s="220"/>
      <c r="M3698">
        <v>115.4</v>
      </c>
    </row>
    <row r="3699" spans="1:13" ht="0.95" customHeight="1" x14ac:dyDescent="0.2">
      <c r="A3699" s="237"/>
      <c r="B3699" s="185"/>
      <c r="C3699" s="185"/>
      <c r="D3699" s="185"/>
      <c r="E3699" s="185"/>
      <c r="F3699" s="185"/>
      <c r="G3699" s="185"/>
      <c r="H3699" s="185"/>
      <c r="I3699" s="185"/>
      <c r="J3699" s="220"/>
    </row>
    <row r="3700" spans="1:13" ht="18" customHeight="1" x14ac:dyDescent="0.2">
      <c r="A3700" s="236" t="s">
        <v>825</v>
      </c>
      <c r="B3700" s="183" t="s">
        <v>2</v>
      </c>
      <c r="C3700" s="182" t="s">
        <v>3</v>
      </c>
      <c r="D3700" s="182" t="s">
        <v>4</v>
      </c>
      <c r="E3700" s="419" t="s">
        <v>2100</v>
      </c>
      <c r="F3700" s="419"/>
      <c r="G3700" s="184" t="s">
        <v>5</v>
      </c>
      <c r="H3700" s="183" t="s">
        <v>6</v>
      </c>
      <c r="I3700" s="183" t="s">
        <v>7</v>
      </c>
      <c r="J3700" s="218" t="s">
        <v>8</v>
      </c>
      <c r="K3700" s="229">
        <f>J3702+J3703</f>
        <v>11.93</v>
      </c>
      <c r="L3700" s="229">
        <f>J3701-K3700</f>
        <v>57.919999999999995</v>
      </c>
      <c r="M3700" t="s">
        <v>7</v>
      </c>
    </row>
    <row r="3701" spans="1:13" ht="26.1" customHeight="1" x14ac:dyDescent="0.2">
      <c r="A3701" s="237" t="s">
        <v>2125</v>
      </c>
      <c r="B3701" s="186" t="s">
        <v>853</v>
      </c>
      <c r="C3701" s="185" t="s">
        <v>26</v>
      </c>
      <c r="D3701" s="185" t="s">
        <v>854</v>
      </c>
      <c r="E3701" s="425" t="s">
        <v>2104</v>
      </c>
      <c r="F3701" s="425"/>
      <c r="G3701" s="187" t="s">
        <v>331</v>
      </c>
      <c r="H3701" s="188">
        <v>1</v>
      </c>
      <c r="I3701" s="189">
        <f>(M3701*$M$13)</f>
        <v>69.85560000000001</v>
      </c>
      <c r="J3701" s="231">
        <f>TRUNC(I3701*H3701,2)</f>
        <v>69.849999999999994</v>
      </c>
      <c r="M3701">
        <v>75.930000000000007</v>
      </c>
    </row>
    <row r="3702" spans="1:13" ht="26.1" customHeight="1" x14ac:dyDescent="0.2">
      <c r="A3702" s="241" t="s">
        <v>2395</v>
      </c>
      <c r="B3702" s="201" t="s">
        <v>2709</v>
      </c>
      <c r="C3702" s="200" t="s">
        <v>26</v>
      </c>
      <c r="D3702" s="200" t="s">
        <v>2710</v>
      </c>
      <c r="E3702" s="427" t="s">
        <v>2123</v>
      </c>
      <c r="F3702" s="427"/>
      <c r="G3702" s="202" t="s">
        <v>32</v>
      </c>
      <c r="H3702" s="203">
        <v>0.27339999999999998</v>
      </c>
      <c r="I3702" s="189">
        <f>(M3702*$M$13)</f>
        <v>18.390799999999999</v>
      </c>
      <c r="J3702" s="219">
        <f>TRUNC(I3702*H3702,2)</f>
        <v>5.0199999999999996</v>
      </c>
      <c r="M3702">
        <v>19.989999999999998</v>
      </c>
    </row>
    <row r="3703" spans="1:13" ht="24" customHeight="1" x14ac:dyDescent="0.2">
      <c r="A3703" s="241" t="s">
        <v>2395</v>
      </c>
      <c r="B3703" s="201" t="s">
        <v>2700</v>
      </c>
      <c r="C3703" s="200" t="s">
        <v>26</v>
      </c>
      <c r="D3703" s="200" t="s">
        <v>2701</v>
      </c>
      <c r="E3703" s="427" t="s">
        <v>2123</v>
      </c>
      <c r="F3703" s="427"/>
      <c r="G3703" s="202" t="s">
        <v>32</v>
      </c>
      <c r="H3703" s="203">
        <v>0.27339999999999998</v>
      </c>
      <c r="I3703" s="189">
        <f>(M3703*$M$13)</f>
        <v>25.309200000000004</v>
      </c>
      <c r="J3703" s="219">
        <f>TRUNC(I3703*H3703,2)</f>
        <v>6.91</v>
      </c>
      <c r="M3703">
        <v>27.51</v>
      </c>
    </row>
    <row r="3704" spans="1:13" ht="39" customHeight="1" x14ac:dyDescent="0.2">
      <c r="A3704" s="238" t="s">
        <v>2126</v>
      </c>
      <c r="B3704" s="191" t="s">
        <v>2758</v>
      </c>
      <c r="C3704" s="190" t="s">
        <v>26</v>
      </c>
      <c r="D3704" s="190" t="s">
        <v>2759</v>
      </c>
      <c r="E3704" s="426" t="s">
        <v>2119</v>
      </c>
      <c r="F3704" s="426"/>
      <c r="G3704" s="192" t="s">
        <v>331</v>
      </c>
      <c r="H3704" s="193">
        <v>3</v>
      </c>
      <c r="I3704" s="189">
        <f>(M3704*$M$13)</f>
        <v>1.3800000000000001</v>
      </c>
      <c r="J3704" s="219">
        <f>TRUNC(I3704*H3704,2)</f>
        <v>4.1399999999999997</v>
      </c>
      <c r="M3704">
        <v>1.5</v>
      </c>
    </row>
    <row r="3705" spans="1:13" ht="24" customHeight="1" x14ac:dyDescent="0.2">
      <c r="A3705" s="238" t="s">
        <v>2126</v>
      </c>
      <c r="B3705" s="191" t="s">
        <v>2752</v>
      </c>
      <c r="C3705" s="190" t="s">
        <v>26</v>
      </c>
      <c r="D3705" s="190" t="s">
        <v>2753</v>
      </c>
      <c r="E3705" s="426" t="s">
        <v>2119</v>
      </c>
      <c r="F3705" s="426"/>
      <c r="G3705" s="192" t="s">
        <v>331</v>
      </c>
      <c r="H3705" s="193">
        <v>1</v>
      </c>
      <c r="I3705" s="189">
        <f>(M3705*$M$13)</f>
        <v>53.774000000000008</v>
      </c>
      <c r="J3705" s="219">
        <f>TRUNC(I3705*H3705,2)</f>
        <v>53.77</v>
      </c>
      <c r="M3705">
        <v>58.45</v>
      </c>
    </row>
    <row r="3706" spans="1:13" x14ac:dyDescent="0.2">
      <c r="A3706" s="239"/>
      <c r="B3706" s="195"/>
      <c r="C3706" s="195"/>
      <c r="D3706" s="195"/>
      <c r="E3706" s="195" t="s">
        <v>3847</v>
      </c>
      <c r="F3706" s="196">
        <v>9.68</v>
      </c>
      <c r="G3706" s="195" t="s">
        <v>3848</v>
      </c>
      <c r="H3706" s="196">
        <v>0</v>
      </c>
      <c r="I3706" s="196">
        <v>9.68</v>
      </c>
      <c r="J3706" s="220"/>
      <c r="M3706">
        <v>9.68</v>
      </c>
    </row>
    <row r="3707" spans="1:13" ht="25.5" x14ac:dyDescent="0.2">
      <c r="A3707" s="239"/>
      <c r="B3707" s="195"/>
      <c r="C3707" s="195"/>
      <c r="D3707" s="195"/>
      <c r="E3707" s="195" t="s">
        <v>3849</v>
      </c>
      <c r="F3707" s="196">
        <v>0</v>
      </c>
      <c r="G3707" s="195"/>
      <c r="H3707" s="195" t="s">
        <v>3850</v>
      </c>
      <c r="I3707" s="196">
        <v>75.930000000000007</v>
      </c>
      <c r="J3707" s="220"/>
      <c r="M3707">
        <v>75.930000000000007</v>
      </c>
    </row>
    <row r="3708" spans="1:13" ht="30" customHeight="1" x14ac:dyDescent="0.2">
      <c r="A3708" s="240"/>
      <c r="B3708" s="197"/>
      <c r="C3708" s="197"/>
      <c r="D3708" s="197"/>
      <c r="E3708" s="197"/>
      <c r="F3708" s="197"/>
      <c r="G3708" s="197" t="s">
        <v>3851</v>
      </c>
      <c r="H3708" s="198">
        <v>1</v>
      </c>
      <c r="I3708" s="199">
        <v>75.930000000000007</v>
      </c>
      <c r="J3708" s="220"/>
      <c r="M3708">
        <v>75.930000000000007</v>
      </c>
    </row>
    <row r="3709" spans="1:13" ht="0.95" customHeight="1" x14ac:dyDescent="0.2">
      <c r="A3709" s="237"/>
      <c r="B3709" s="185"/>
      <c r="C3709" s="185"/>
      <c r="D3709" s="185"/>
      <c r="E3709" s="185"/>
      <c r="F3709" s="185"/>
      <c r="G3709" s="185"/>
      <c r="H3709" s="185"/>
      <c r="I3709" s="185"/>
      <c r="J3709" s="220"/>
    </row>
    <row r="3710" spans="1:13" ht="18" customHeight="1" x14ac:dyDescent="0.2">
      <c r="A3710" s="236" t="s">
        <v>826</v>
      </c>
      <c r="B3710" s="183" t="s">
        <v>2</v>
      </c>
      <c r="C3710" s="182" t="s">
        <v>3</v>
      </c>
      <c r="D3710" s="182" t="s">
        <v>4</v>
      </c>
      <c r="E3710" s="419" t="s">
        <v>2100</v>
      </c>
      <c r="F3710" s="419"/>
      <c r="G3710" s="184" t="s">
        <v>5</v>
      </c>
      <c r="H3710" s="183" t="s">
        <v>6</v>
      </c>
      <c r="I3710" s="183" t="s">
        <v>7</v>
      </c>
      <c r="J3710" s="218" t="s">
        <v>8</v>
      </c>
      <c r="K3710" s="229">
        <f>J3712+J3713</f>
        <v>6.51</v>
      </c>
      <c r="L3710" s="229">
        <f>J3711-K3710</f>
        <v>6.51</v>
      </c>
      <c r="M3710" t="s">
        <v>7</v>
      </c>
    </row>
    <row r="3711" spans="1:13" ht="39" customHeight="1" x14ac:dyDescent="0.2">
      <c r="A3711" s="237" t="s">
        <v>2125</v>
      </c>
      <c r="B3711" s="186" t="s">
        <v>3998</v>
      </c>
      <c r="C3711" s="185" t="s">
        <v>26</v>
      </c>
      <c r="D3711" s="185" t="s">
        <v>3999</v>
      </c>
      <c r="E3711" s="425" t="s">
        <v>2104</v>
      </c>
      <c r="F3711" s="425"/>
      <c r="G3711" s="187" t="s">
        <v>169</v>
      </c>
      <c r="H3711" s="188">
        <v>1</v>
      </c>
      <c r="I3711" s="189">
        <f>(M3711*$M$13)</f>
        <v>13.027200000000001</v>
      </c>
      <c r="J3711" s="231">
        <f>TRUNC(I3711*H3711,2)</f>
        <v>13.02</v>
      </c>
      <c r="M3711">
        <v>14.16</v>
      </c>
    </row>
    <row r="3712" spans="1:13" ht="26.1" customHeight="1" x14ac:dyDescent="0.2">
      <c r="A3712" s="241" t="s">
        <v>2395</v>
      </c>
      <c r="B3712" s="201" t="s">
        <v>2709</v>
      </c>
      <c r="C3712" s="200" t="s">
        <v>26</v>
      </c>
      <c r="D3712" s="200" t="s">
        <v>2710</v>
      </c>
      <c r="E3712" s="427" t="s">
        <v>2123</v>
      </c>
      <c r="F3712" s="427"/>
      <c r="G3712" s="202" t="s">
        <v>32</v>
      </c>
      <c r="H3712" s="203">
        <v>0.14899999999999999</v>
      </c>
      <c r="I3712" s="189">
        <f>(M3712*$M$13)</f>
        <v>18.390799999999999</v>
      </c>
      <c r="J3712" s="219">
        <f>TRUNC(I3712*H3712,2)</f>
        <v>2.74</v>
      </c>
      <c r="M3712">
        <v>19.989999999999998</v>
      </c>
    </row>
    <row r="3713" spans="1:13" ht="24" customHeight="1" x14ac:dyDescent="0.2">
      <c r="A3713" s="241" t="s">
        <v>2395</v>
      </c>
      <c r="B3713" s="201" t="s">
        <v>2700</v>
      </c>
      <c r="C3713" s="200" t="s">
        <v>26</v>
      </c>
      <c r="D3713" s="200" t="s">
        <v>2701</v>
      </c>
      <c r="E3713" s="427" t="s">
        <v>2123</v>
      </c>
      <c r="F3713" s="427"/>
      <c r="G3713" s="202" t="s">
        <v>32</v>
      </c>
      <c r="H3713" s="203">
        <v>0.14899999999999999</v>
      </c>
      <c r="I3713" s="189">
        <f>(M3713*$M$13)</f>
        <v>25.309200000000004</v>
      </c>
      <c r="J3713" s="219">
        <f>TRUNC(I3713*H3713,2)</f>
        <v>3.77</v>
      </c>
      <c r="M3713">
        <v>27.51</v>
      </c>
    </row>
    <row r="3714" spans="1:13" ht="26.1" customHeight="1" x14ac:dyDescent="0.2">
      <c r="A3714" s="238" t="s">
        <v>2126</v>
      </c>
      <c r="B3714" s="191" t="s">
        <v>4982</v>
      </c>
      <c r="C3714" s="190" t="s">
        <v>26</v>
      </c>
      <c r="D3714" s="190" t="s">
        <v>4983</v>
      </c>
      <c r="E3714" s="426" t="s">
        <v>2119</v>
      </c>
      <c r="F3714" s="426"/>
      <c r="G3714" s="192" t="s">
        <v>169</v>
      </c>
      <c r="H3714" s="193">
        <v>1.0169999999999999</v>
      </c>
      <c r="I3714" s="189">
        <f>(M3714*$M$13)</f>
        <v>6.4308000000000005</v>
      </c>
      <c r="J3714" s="219">
        <f>TRUNC(I3714*H3714,2)</f>
        <v>6.54</v>
      </c>
      <c r="M3714">
        <v>6.99</v>
      </c>
    </row>
    <row r="3715" spans="1:13" x14ac:dyDescent="0.2">
      <c r="A3715" s="239"/>
      <c r="B3715" s="195"/>
      <c r="C3715" s="195"/>
      <c r="D3715" s="195"/>
      <c r="E3715" s="195" t="s">
        <v>3847</v>
      </c>
      <c r="F3715" s="196">
        <v>5.28</v>
      </c>
      <c r="G3715" s="195" t="s">
        <v>3848</v>
      </c>
      <c r="H3715" s="196">
        <v>0</v>
      </c>
      <c r="I3715" s="196">
        <v>5.28</v>
      </c>
      <c r="J3715" s="220"/>
      <c r="M3715">
        <v>5.28</v>
      </c>
    </row>
    <row r="3716" spans="1:13" ht="25.5" x14ac:dyDescent="0.2">
      <c r="A3716" s="239"/>
      <c r="B3716" s="195"/>
      <c r="C3716" s="195"/>
      <c r="D3716" s="195"/>
      <c r="E3716" s="195" t="s">
        <v>3849</v>
      </c>
      <c r="F3716" s="196">
        <v>0</v>
      </c>
      <c r="G3716" s="195"/>
      <c r="H3716" s="195" t="s">
        <v>3850</v>
      </c>
      <c r="I3716" s="196">
        <v>14.16</v>
      </c>
      <c r="J3716" s="220"/>
      <c r="M3716">
        <v>14.16</v>
      </c>
    </row>
    <row r="3717" spans="1:13" ht="30" customHeight="1" x14ac:dyDescent="0.2">
      <c r="A3717" s="240"/>
      <c r="B3717" s="197"/>
      <c r="C3717" s="197"/>
      <c r="D3717" s="197"/>
      <c r="E3717" s="197"/>
      <c r="F3717" s="197"/>
      <c r="G3717" s="197" t="s">
        <v>3851</v>
      </c>
      <c r="H3717" s="198">
        <v>790</v>
      </c>
      <c r="I3717" s="199">
        <v>11186.4</v>
      </c>
      <c r="J3717" s="220"/>
      <c r="M3717">
        <v>11186.4</v>
      </c>
    </row>
    <row r="3718" spans="1:13" ht="0.95" customHeight="1" x14ac:dyDescent="0.2">
      <c r="A3718" s="237"/>
      <c r="B3718" s="185"/>
      <c r="C3718" s="185"/>
      <c r="D3718" s="185"/>
      <c r="E3718" s="185"/>
      <c r="F3718" s="185"/>
      <c r="G3718" s="185"/>
      <c r="H3718" s="185"/>
      <c r="I3718" s="185"/>
      <c r="J3718" s="220"/>
    </row>
    <row r="3719" spans="1:13" ht="18" customHeight="1" x14ac:dyDescent="0.2">
      <c r="A3719" s="236" t="s">
        <v>829</v>
      </c>
      <c r="B3719" s="183" t="s">
        <v>2</v>
      </c>
      <c r="C3719" s="182" t="s">
        <v>3</v>
      </c>
      <c r="D3719" s="182" t="s">
        <v>4</v>
      </c>
      <c r="E3719" s="419" t="s">
        <v>2100</v>
      </c>
      <c r="F3719" s="419"/>
      <c r="G3719" s="184" t="s">
        <v>5</v>
      </c>
      <c r="H3719" s="183" t="s">
        <v>6</v>
      </c>
      <c r="I3719" s="183" t="s">
        <v>7</v>
      </c>
      <c r="J3719" s="218" t="s">
        <v>8</v>
      </c>
      <c r="K3719" s="229">
        <f>J3721+J3722</f>
        <v>2.9299999999999997</v>
      </c>
      <c r="L3719" s="229">
        <f>J3720-K3719</f>
        <v>4.1500000000000004</v>
      </c>
      <c r="M3719" t="s">
        <v>7</v>
      </c>
    </row>
    <row r="3720" spans="1:13" ht="39" customHeight="1" x14ac:dyDescent="0.2">
      <c r="A3720" s="237" t="s">
        <v>2125</v>
      </c>
      <c r="B3720" s="186" t="s">
        <v>4000</v>
      </c>
      <c r="C3720" s="185" t="s">
        <v>26</v>
      </c>
      <c r="D3720" s="185" t="s">
        <v>4001</v>
      </c>
      <c r="E3720" s="425" t="s">
        <v>2104</v>
      </c>
      <c r="F3720" s="425"/>
      <c r="G3720" s="187" t="s">
        <v>169</v>
      </c>
      <c r="H3720" s="188">
        <v>1</v>
      </c>
      <c r="I3720" s="189">
        <f>(M3720*$M$13)</f>
        <v>7.0840000000000005</v>
      </c>
      <c r="J3720" s="231">
        <f>TRUNC(I3720*H3720,2)</f>
        <v>7.08</v>
      </c>
      <c r="M3720">
        <v>7.7</v>
      </c>
    </row>
    <row r="3721" spans="1:13" ht="26.1" customHeight="1" x14ac:dyDescent="0.2">
      <c r="A3721" s="241" t="s">
        <v>2395</v>
      </c>
      <c r="B3721" s="201" t="s">
        <v>2709</v>
      </c>
      <c r="C3721" s="200" t="s">
        <v>26</v>
      </c>
      <c r="D3721" s="200" t="s">
        <v>2710</v>
      </c>
      <c r="E3721" s="427" t="s">
        <v>2123</v>
      </c>
      <c r="F3721" s="427"/>
      <c r="G3721" s="202" t="s">
        <v>32</v>
      </c>
      <c r="H3721" s="203">
        <v>6.7199999999999996E-2</v>
      </c>
      <c r="I3721" s="189">
        <f>(M3721*$M$13)</f>
        <v>18.390799999999999</v>
      </c>
      <c r="J3721" s="219">
        <f>TRUNC(I3721*H3721,2)</f>
        <v>1.23</v>
      </c>
      <c r="M3721">
        <v>19.989999999999998</v>
      </c>
    </row>
    <row r="3722" spans="1:13" ht="24" customHeight="1" x14ac:dyDescent="0.2">
      <c r="A3722" s="241" t="s">
        <v>2395</v>
      </c>
      <c r="B3722" s="201" t="s">
        <v>2700</v>
      </c>
      <c r="C3722" s="200" t="s">
        <v>26</v>
      </c>
      <c r="D3722" s="200" t="s">
        <v>2701</v>
      </c>
      <c r="E3722" s="427" t="s">
        <v>2123</v>
      </c>
      <c r="F3722" s="427"/>
      <c r="G3722" s="202" t="s">
        <v>32</v>
      </c>
      <c r="H3722" s="203">
        <v>6.7199999999999996E-2</v>
      </c>
      <c r="I3722" s="189">
        <f>(M3722*$M$13)</f>
        <v>25.309200000000004</v>
      </c>
      <c r="J3722" s="219">
        <f>TRUNC(I3722*H3722,2)</f>
        <v>1.7</v>
      </c>
      <c r="M3722">
        <v>27.51</v>
      </c>
    </row>
    <row r="3723" spans="1:13" ht="39" customHeight="1" x14ac:dyDescent="0.2">
      <c r="A3723" s="238" t="s">
        <v>2126</v>
      </c>
      <c r="B3723" s="191" t="s">
        <v>4984</v>
      </c>
      <c r="C3723" s="190" t="s">
        <v>26</v>
      </c>
      <c r="D3723" s="190" t="s">
        <v>4985</v>
      </c>
      <c r="E3723" s="426" t="s">
        <v>2119</v>
      </c>
      <c r="F3723" s="426"/>
      <c r="G3723" s="192" t="s">
        <v>169</v>
      </c>
      <c r="H3723" s="193">
        <v>1.1000000000000001</v>
      </c>
      <c r="I3723" s="189">
        <f>(M3723*$M$13)</f>
        <v>3.7812000000000006</v>
      </c>
      <c r="J3723" s="219">
        <f>TRUNC(I3723*H3723,2)</f>
        <v>4.1500000000000004</v>
      </c>
      <c r="M3723">
        <v>4.1100000000000003</v>
      </c>
    </row>
    <row r="3724" spans="1:13" x14ac:dyDescent="0.2">
      <c r="A3724" s="239"/>
      <c r="B3724" s="195"/>
      <c r="C3724" s="195"/>
      <c r="D3724" s="195"/>
      <c r="E3724" s="195" t="s">
        <v>3847</v>
      </c>
      <c r="F3724" s="196">
        <v>2.37</v>
      </c>
      <c r="G3724" s="195" t="s">
        <v>3848</v>
      </c>
      <c r="H3724" s="196">
        <v>0</v>
      </c>
      <c r="I3724" s="196">
        <v>2.37</v>
      </c>
      <c r="J3724" s="220"/>
      <c r="M3724">
        <v>2.37</v>
      </c>
    </row>
    <row r="3725" spans="1:13" ht="25.5" x14ac:dyDescent="0.2">
      <c r="A3725" s="239"/>
      <c r="B3725" s="195"/>
      <c r="C3725" s="195"/>
      <c r="D3725" s="195"/>
      <c r="E3725" s="195" t="s">
        <v>3849</v>
      </c>
      <c r="F3725" s="196">
        <v>0</v>
      </c>
      <c r="G3725" s="195"/>
      <c r="H3725" s="195" t="s">
        <v>3850</v>
      </c>
      <c r="I3725" s="196">
        <v>7.7</v>
      </c>
      <c r="J3725" s="220"/>
      <c r="M3725">
        <v>7.7</v>
      </c>
    </row>
    <row r="3726" spans="1:13" ht="30" customHeight="1" x14ac:dyDescent="0.2">
      <c r="A3726" s="240"/>
      <c r="B3726" s="197"/>
      <c r="C3726" s="197"/>
      <c r="D3726" s="197"/>
      <c r="E3726" s="197"/>
      <c r="F3726" s="197"/>
      <c r="G3726" s="197" t="s">
        <v>3851</v>
      </c>
      <c r="H3726" s="198">
        <v>5</v>
      </c>
      <c r="I3726" s="199">
        <v>38.5</v>
      </c>
      <c r="J3726" s="220"/>
      <c r="M3726">
        <v>38.5</v>
      </c>
    </row>
    <row r="3727" spans="1:13" ht="0.95" customHeight="1" x14ac:dyDescent="0.2">
      <c r="A3727" s="237"/>
      <c r="B3727" s="185"/>
      <c r="C3727" s="185"/>
      <c r="D3727" s="185"/>
      <c r="E3727" s="185"/>
      <c r="F3727" s="185"/>
      <c r="G3727" s="185"/>
      <c r="H3727" s="185"/>
      <c r="I3727" s="185"/>
      <c r="J3727" s="220"/>
    </row>
    <row r="3728" spans="1:13" ht="18" customHeight="1" x14ac:dyDescent="0.2">
      <c r="A3728" s="236" t="s">
        <v>832</v>
      </c>
      <c r="B3728" s="183" t="s">
        <v>2</v>
      </c>
      <c r="C3728" s="182" t="s">
        <v>3</v>
      </c>
      <c r="D3728" s="182" t="s">
        <v>4</v>
      </c>
      <c r="E3728" s="419" t="s">
        <v>2100</v>
      </c>
      <c r="F3728" s="419"/>
      <c r="G3728" s="184" t="s">
        <v>5</v>
      </c>
      <c r="H3728" s="183" t="s">
        <v>6</v>
      </c>
      <c r="I3728" s="183" t="s">
        <v>7</v>
      </c>
      <c r="J3728" s="218" t="s">
        <v>8</v>
      </c>
      <c r="K3728" s="229">
        <f>J3731+J3732+J3730</f>
        <v>68.22</v>
      </c>
      <c r="L3728" s="229">
        <f>J3729-K3728</f>
        <v>189.47</v>
      </c>
      <c r="M3728" t="s">
        <v>7</v>
      </c>
    </row>
    <row r="3729" spans="1:13" ht="26.1" customHeight="1" x14ac:dyDescent="0.2">
      <c r="A3729" s="237" t="s">
        <v>2125</v>
      </c>
      <c r="B3729" s="186" t="s">
        <v>4002</v>
      </c>
      <c r="C3729" s="185" t="s">
        <v>26</v>
      </c>
      <c r="D3729" s="185" t="s">
        <v>4003</v>
      </c>
      <c r="E3729" s="425" t="s">
        <v>2104</v>
      </c>
      <c r="F3729" s="425"/>
      <c r="G3729" s="187" t="s">
        <v>331</v>
      </c>
      <c r="H3729" s="188">
        <v>1</v>
      </c>
      <c r="I3729" s="189">
        <f t="shared" ref="I3729:I3734" si="134">(M3729*$M$13)</f>
        <v>257.69200000000001</v>
      </c>
      <c r="J3729" s="231">
        <f t="shared" ref="J3729:J3734" si="135">TRUNC(I3729*H3729,2)</f>
        <v>257.69</v>
      </c>
      <c r="M3729">
        <v>280.10000000000002</v>
      </c>
    </row>
    <row r="3730" spans="1:13" ht="65.099999999999994" customHeight="1" x14ac:dyDescent="0.2">
      <c r="A3730" s="241" t="s">
        <v>2395</v>
      </c>
      <c r="B3730" s="201" t="s">
        <v>2505</v>
      </c>
      <c r="C3730" s="200" t="s">
        <v>26</v>
      </c>
      <c r="D3730" s="200" t="s">
        <v>2506</v>
      </c>
      <c r="E3730" s="427" t="s">
        <v>2398</v>
      </c>
      <c r="F3730" s="427"/>
      <c r="G3730" s="202" t="s">
        <v>2399</v>
      </c>
      <c r="H3730" s="203">
        <v>0.23880000000000001</v>
      </c>
      <c r="I3730" s="189">
        <f t="shared" si="134"/>
        <v>242.19</v>
      </c>
      <c r="J3730" s="219">
        <f t="shared" si="135"/>
        <v>57.83</v>
      </c>
      <c r="M3730">
        <v>263.25</v>
      </c>
    </row>
    <row r="3731" spans="1:13" ht="26.1" customHeight="1" x14ac:dyDescent="0.2">
      <c r="A3731" s="241" t="s">
        <v>2395</v>
      </c>
      <c r="B3731" s="201" t="s">
        <v>2709</v>
      </c>
      <c r="C3731" s="200" t="s">
        <v>26</v>
      </c>
      <c r="D3731" s="200" t="s">
        <v>2710</v>
      </c>
      <c r="E3731" s="427" t="s">
        <v>2123</v>
      </c>
      <c r="F3731" s="427"/>
      <c r="G3731" s="202" t="s">
        <v>32</v>
      </c>
      <c r="H3731" s="203">
        <v>0.23810000000000001</v>
      </c>
      <c r="I3731" s="189">
        <f t="shared" si="134"/>
        <v>18.390799999999999</v>
      </c>
      <c r="J3731" s="219">
        <f t="shared" si="135"/>
        <v>4.37</v>
      </c>
      <c r="M3731">
        <v>19.989999999999998</v>
      </c>
    </row>
    <row r="3732" spans="1:13" ht="24" customHeight="1" x14ac:dyDescent="0.2">
      <c r="A3732" s="241" t="s">
        <v>2395</v>
      </c>
      <c r="B3732" s="201" t="s">
        <v>2700</v>
      </c>
      <c r="C3732" s="200" t="s">
        <v>26</v>
      </c>
      <c r="D3732" s="200" t="s">
        <v>2701</v>
      </c>
      <c r="E3732" s="427" t="s">
        <v>2123</v>
      </c>
      <c r="F3732" s="427"/>
      <c r="G3732" s="202" t="s">
        <v>32</v>
      </c>
      <c r="H3732" s="203">
        <v>0.23810000000000001</v>
      </c>
      <c r="I3732" s="189">
        <f t="shared" si="134"/>
        <v>25.309200000000004</v>
      </c>
      <c r="J3732" s="219">
        <f t="shared" si="135"/>
        <v>6.02</v>
      </c>
      <c r="M3732">
        <v>27.51</v>
      </c>
    </row>
    <row r="3733" spans="1:13" ht="26.1" customHeight="1" x14ac:dyDescent="0.2">
      <c r="A3733" s="238" t="s">
        <v>2126</v>
      </c>
      <c r="B3733" s="191" t="s">
        <v>2721</v>
      </c>
      <c r="C3733" s="190" t="s">
        <v>26</v>
      </c>
      <c r="D3733" s="190" t="s">
        <v>2722</v>
      </c>
      <c r="E3733" s="426" t="s">
        <v>2119</v>
      </c>
      <c r="F3733" s="426"/>
      <c r="G3733" s="192" t="s">
        <v>331</v>
      </c>
      <c r="H3733" s="193">
        <v>1.4E-2</v>
      </c>
      <c r="I3733" s="189">
        <f t="shared" si="134"/>
        <v>2.7600000000000002</v>
      </c>
      <c r="J3733" s="219">
        <f t="shared" si="135"/>
        <v>0.03</v>
      </c>
      <c r="M3733">
        <v>3</v>
      </c>
    </row>
    <row r="3734" spans="1:13" ht="26.1" customHeight="1" x14ac:dyDescent="0.2">
      <c r="A3734" s="238" t="s">
        <v>2126</v>
      </c>
      <c r="B3734" s="191" t="s">
        <v>4986</v>
      </c>
      <c r="C3734" s="190" t="s">
        <v>26</v>
      </c>
      <c r="D3734" s="190" t="s">
        <v>4987</v>
      </c>
      <c r="E3734" s="426" t="s">
        <v>2119</v>
      </c>
      <c r="F3734" s="426"/>
      <c r="G3734" s="192" t="s">
        <v>331</v>
      </c>
      <c r="H3734" s="193">
        <v>1</v>
      </c>
      <c r="I3734" s="189">
        <f t="shared" si="134"/>
        <v>189.42800000000003</v>
      </c>
      <c r="J3734" s="219">
        <f t="shared" si="135"/>
        <v>189.42</v>
      </c>
      <c r="M3734">
        <v>205.9</v>
      </c>
    </row>
    <row r="3735" spans="1:13" x14ac:dyDescent="0.2">
      <c r="A3735" s="239"/>
      <c r="B3735" s="195"/>
      <c r="C3735" s="195"/>
      <c r="D3735" s="195"/>
      <c r="E3735" s="195" t="s">
        <v>3847</v>
      </c>
      <c r="F3735" s="196">
        <v>12.73</v>
      </c>
      <c r="G3735" s="195" t="s">
        <v>3848</v>
      </c>
      <c r="H3735" s="196">
        <v>0</v>
      </c>
      <c r="I3735" s="196">
        <v>12.73</v>
      </c>
      <c r="J3735" s="220"/>
      <c r="M3735">
        <v>12.73</v>
      </c>
    </row>
    <row r="3736" spans="1:13" ht="25.5" x14ac:dyDescent="0.2">
      <c r="A3736" s="239"/>
      <c r="B3736" s="195"/>
      <c r="C3736" s="195"/>
      <c r="D3736" s="195"/>
      <c r="E3736" s="195" t="s">
        <v>3849</v>
      </c>
      <c r="F3736" s="196">
        <v>0</v>
      </c>
      <c r="G3736" s="195"/>
      <c r="H3736" s="195" t="s">
        <v>3850</v>
      </c>
      <c r="I3736" s="196">
        <v>280.10000000000002</v>
      </c>
      <c r="J3736" s="220"/>
      <c r="M3736">
        <v>280.10000000000002</v>
      </c>
    </row>
    <row r="3737" spans="1:13" ht="30" customHeight="1" x14ac:dyDescent="0.2">
      <c r="A3737" s="240"/>
      <c r="B3737" s="197"/>
      <c r="C3737" s="197"/>
      <c r="D3737" s="197"/>
      <c r="E3737" s="197"/>
      <c r="F3737" s="197"/>
      <c r="G3737" s="197" t="s">
        <v>3851</v>
      </c>
      <c r="H3737" s="198">
        <v>63</v>
      </c>
      <c r="I3737" s="199">
        <v>17646.3</v>
      </c>
      <c r="J3737" s="220"/>
      <c r="M3737">
        <v>17646.3</v>
      </c>
    </row>
    <row r="3738" spans="1:13" ht="0.95" customHeight="1" x14ac:dyDescent="0.2">
      <c r="A3738" s="237"/>
      <c r="B3738" s="185"/>
      <c r="C3738" s="185"/>
      <c r="D3738" s="185"/>
      <c r="E3738" s="185"/>
      <c r="F3738" s="185"/>
      <c r="G3738" s="185"/>
      <c r="H3738" s="185"/>
      <c r="I3738" s="185"/>
      <c r="J3738" s="220"/>
    </row>
    <row r="3739" spans="1:13" ht="18" customHeight="1" x14ac:dyDescent="0.2">
      <c r="A3739" s="236" t="s">
        <v>835</v>
      </c>
      <c r="B3739" s="183" t="s">
        <v>2</v>
      </c>
      <c r="C3739" s="182" t="s">
        <v>3</v>
      </c>
      <c r="D3739" s="182" t="s">
        <v>4</v>
      </c>
      <c r="E3739" s="419" t="s">
        <v>2100</v>
      </c>
      <c r="F3739" s="419"/>
      <c r="G3739" s="184" t="s">
        <v>5</v>
      </c>
      <c r="H3739" s="183" t="s">
        <v>6</v>
      </c>
      <c r="I3739" s="183" t="s">
        <v>7</v>
      </c>
      <c r="J3739" s="218" t="s">
        <v>8</v>
      </c>
      <c r="K3739" s="229">
        <f>0</f>
        <v>0</v>
      </c>
      <c r="L3739" s="229">
        <f>J3740</f>
        <v>44.09</v>
      </c>
      <c r="M3739" t="s">
        <v>7</v>
      </c>
    </row>
    <row r="3740" spans="1:13" ht="24" customHeight="1" x14ac:dyDescent="0.2">
      <c r="A3740" s="237" t="s">
        <v>2125</v>
      </c>
      <c r="B3740" s="186" t="s">
        <v>4669</v>
      </c>
      <c r="C3740" s="185" t="s">
        <v>167</v>
      </c>
      <c r="D3740" s="185" t="s">
        <v>4670</v>
      </c>
      <c r="E3740" s="425" t="s">
        <v>2104</v>
      </c>
      <c r="F3740" s="425"/>
      <c r="G3740" s="187" t="s">
        <v>331</v>
      </c>
      <c r="H3740" s="188">
        <v>1</v>
      </c>
      <c r="I3740" s="189">
        <f>(M3740*$M$13)</f>
        <v>44.095600000000005</v>
      </c>
      <c r="J3740" s="231">
        <f>TRUNC(I3740*H3740,2)</f>
        <v>44.09</v>
      </c>
      <c r="M3740">
        <v>47.93</v>
      </c>
    </row>
    <row r="3741" spans="1:13" ht="26.1" customHeight="1" x14ac:dyDescent="0.2">
      <c r="A3741" s="241" t="s">
        <v>2395</v>
      </c>
      <c r="B3741" s="201" t="s">
        <v>4948</v>
      </c>
      <c r="C3741" s="200" t="s">
        <v>2647</v>
      </c>
      <c r="D3741" s="200" t="s">
        <v>4949</v>
      </c>
      <c r="E3741" s="427">
        <v>9.0399999999999991</v>
      </c>
      <c r="F3741" s="427"/>
      <c r="G3741" s="202" t="s">
        <v>17</v>
      </c>
      <c r="H3741" s="203">
        <v>0.1225</v>
      </c>
      <c r="I3741" s="189">
        <f>(M3741*$M$13)</f>
        <v>360.0052</v>
      </c>
      <c r="J3741" s="219">
        <f>TRUNC(I3741*H3741,2)</f>
        <v>44.1</v>
      </c>
      <c r="M3741">
        <v>391.31</v>
      </c>
    </row>
    <row r="3742" spans="1:13" x14ac:dyDescent="0.2">
      <c r="A3742" s="239"/>
      <c r="B3742" s="195"/>
      <c r="C3742" s="195"/>
      <c r="D3742" s="195"/>
      <c r="E3742" s="195" t="s">
        <v>3847</v>
      </c>
      <c r="F3742" s="196">
        <v>4.1100000000000003</v>
      </c>
      <c r="G3742" s="195" t="s">
        <v>3848</v>
      </c>
      <c r="H3742" s="196">
        <v>0</v>
      </c>
      <c r="I3742" s="196">
        <v>4.1100000000000003</v>
      </c>
      <c r="J3742" s="220"/>
      <c r="M3742">
        <v>4.1100000000000003</v>
      </c>
    </row>
    <row r="3743" spans="1:13" ht="25.5" x14ac:dyDescent="0.2">
      <c r="A3743" s="239"/>
      <c r="B3743" s="195"/>
      <c r="C3743" s="195"/>
      <c r="D3743" s="195"/>
      <c r="E3743" s="195" t="s">
        <v>3849</v>
      </c>
      <c r="F3743" s="196">
        <v>0</v>
      </c>
      <c r="G3743" s="195"/>
      <c r="H3743" s="195" t="s">
        <v>3850</v>
      </c>
      <c r="I3743" s="196">
        <v>47.93</v>
      </c>
      <c r="J3743" s="220"/>
      <c r="M3743">
        <v>47.93</v>
      </c>
    </row>
    <row r="3744" spans="1:13" ht="30" customHeight="1" x14ac:dyDescent="0.2">
      <c r="A3744" s="240"/>
      <c r="B3744" s="197"/>
      <c r="C3744" s="197"/>
      <c r="D3744" s="197"/>
      <c r="E3744" s="197"/>
      <c r="F3744" s="197"/>
      <c r="G3744" s="197" t="s">
        <v>3851</v>
      </c>
      <c r="H3744" s="198">
        <v>1</v>
      </c>
      <c r="I3744" s="199">
        <v>47.93</v>
      </c>
      <c r="J3744" s="220"/>
      <c r="M3744">
        <v>47.93</v>
      </c>
    </row>
    <row r="3745" spans="1:13" ht="0.95" customHeight="1" x14ac:dyDescent="0.2">
      <c r="A3745" s="237"/>
      <c r="B3745" s="185"/>
      <c r="C3745" s="185"/>
      <c r="D3745" s="185"/>
      <c r="E3745" s="185"/>
      <c r="F3745" s="185"/>
      <c r="G3745" s="185"/>
      <c r="H3745" s="185"/>
      <c r="I3745" s="185"/>
      <c r="J3745" s="220"/>
    </row>
    <row r="3746" spans="1:13" ht="18" customHeight="1" x14ac:dyDescent="0.2">
      <c r="A3746" s="236" t="s">
        <v>836</v>
      </c>
      <c r="B3746" s="183" t="s">
        <v>2</v>
      </c>
      <c r="C3746" s="182" t="s">
        <v>3</v>
      </c>
      <c r="D3746" s="182" t="s">
        <v>4</v>
      </c>
      <c r="E3746" s="419" t="s">
        <v>2100</v>
      </c>
      <c r="F3746" s="419"/>
      <c r="G3746" s="184" t="s">
        <v>5</v>
      </c>
      <c r="H3746" s="183" t="s">
        <v>6</v>
      </c>
      <c r="I3746" s="183" t="s">
        <v>7</v>
      </c>
      <c r="J3746" s="218" t="s">
        <v>8</v>
      </c>
      <c r="K3746" s="229">
        <f>0</f>
        <v>0</v>
      </c>
      <c r="L3746" s="229">
        <f>J3747</f>
        <v>2494.58</v>
      </c>
      <c r="M3746" t="s">
        <v>7</v>
      </c>
    </row>
    <row r="3747" spans="1:13" ht="39" customHeight="1" x14ac:dyDescent="0.2">
      <c r="A3747" s="237" t="s">
        <v>2125</v>
      </c>
      <c r="B3747" s="186" t="s">
        <v>4671</v>
      </c>
      <c r="C3747" s="185" t="s">
        <v>167</v>
      </c>
      <c r="D3747" s="185" t="s">
        <v>4672</v>
      </c>
      <c r="E3747" s="425" t="s">
        <v>2104</v>
      </c>
      <c r="F3747" s="425"/>
      <c r="G3747" s="187" t="s">
        <v>331</v>
      </c>
      <c r="H3747" s="188">
        <v>1</v>
      </c>
      <c r="I3747" s="189">
        <f>(M3747*$M$13)</f>
        <v>2494.58</v>
      </c>
      <c r="J3747" s="231">
        <f>TRUNC(I3747*H3747,2)</f>
        <v>2494.58</v>
      </c>
      <c r="M3747">
        <v>2711.5</v>
      </c>
    </row>
    <row r="3748" spans="1:13" ht="39" customHeight="1" x14ac:dyDescent="0.2">
      <c r="A3748" s="241" t="s">
        <v>2395</v>
      </c>
      <c r="B3748" s="201" t="s">
        <v>4988</v>
      </c>
      <c r="C3748" s="200" t="s">
        <v>2508</v>
      </c>
      <c r="D3748" s="200" t="s">
        <v>4672</v>
      </c>
      <c r="E3748" s="427">
        <v>21</v>
      </c>
      <c r="F3748" s="427"/>
      <c r="G3748" s="202" t="s">
        <v>331</v>
      </c>
      <c r="H3748" s="203">
        <v>1</v>
      </c>
      <c r="I3748" s="189">
        <f>(M3748*$M$13)</f>
        <v>2494.58</v>
      </c>
      <c r="J3748" s="219">
        <f>TRUNC(I3748*H3748,2)</f>
        <v>2494.58</v>
      </c>
      <c r="M3748">
        <v>2711.5</v>
      </c>
    </row>
    <row r="3749" spans="1:13" x14ac:dyDescent="0.2">
      <c r="A3749" s="239"/>
      <c r="B3749" s="195"/>
      <c r="C3749" s="195"/>
      <c r="D3749" s="195"/>
      <c r="E3749" s="195" t="s">
        <v>3847</v>
      </c>
      <c r="F3749" s="196">
        <v>0</v>
      </c>
      <c r="G3749" s="195" t="s">
        <v>3848</v>
      </c>
      <c r="H3749" s="196">
        <v>0</v>
      </c>
      <c r="I3749" s="196">
        <v>0</v>
      </c>
      <c r="J3749" s="220"/>
      <c r="M3749">
        <v>0</v>
      </c>
    </row>
    <row r="3750" spans="1:13" ht="25.5" x14ac:dyDescent="0.2">
      <c r="A3750" s="239"/>
      <c r="B3750" s="195"/>
      <c r="C3750" s="195"/>
      <c r="D3750" s="195"/>
      <c r="E3750" s="195" t="s">
        <v>3849</v>
      </c>
      <c r="F3750" s="196">
        <v>0</v>
      </c>
      <c r="G3750" s="195"/>
      <c r="H3750" s="195" t="s">
        <v>3850</v>
      </c>
      <c r="I3750" s="196">
        <v>2711.5</v>
      </c>
      <c r="J3750" s="220"/>
      <c r="M3750">
        <v>2711.5</v>
      </c>
    </row>
    <row r="3751" spans="1:13" ht="30" customHeight="1" x14ac:dyDescent="0.2">
      <c r="A3751" s="240"/>
      <c r="B3751" s="197"/>
      <c r="C3751" s="197"/>
      <c r="D3751" s="197"/>
      <c r="E3751" s="197"/>
      <c r="F3751" s="197"/>
      <c r="G3751" s="197" t="s">
        <v>3851</v>
      </c>
      <c r="H3751" s="198">
        <v>10</v>
      </c>
      <c r="I3751" s="199">
        <v>27115</v>
      </c>
      <c r="J3751" s="220"/>
      <c r="M3751">
        <v>27115</v>
      </c>
    </row>
    <row r="3752" spans="1:13" ht="0.95" customHeight="1" x14ac:dyDescent="0.2">
      <c r="A3752" s="237"/>
      <c r="B3752" s="185"/>
      <c r="C3752" s="185"/>
      <c r="D3752" s="185"/>
      <c r="E3752" s="185"/>
      <c r="F3752" s="185"/>
      <c r="G3752" s="185"/>
      <c r="H3752" s="185"/>
      <c r="I3752" s="185"/>
      <c r="J3752" s="220"/>
    </row>
    <row r="3753" spans="1:13" ht="18" customHeight="1" x14ac:dyDescent="0.2">
      <c r="A3753" s="236" t="s">
        <v>839</v>
      </c>
      <c r="B3753" s="183" t="s">
        <v>2</v>
      </c>
      <c r="C3753" s="182" t="s">
        <v>3</v>
      </c>
      <c r="D3753" s="182" t="s">
        <v>4</v>
      </c>
      <c r="E3753" s="419" t="s">
        <v>2100</v>
      </c>
      <c r="F3753" s="419"/>
      <c r="G3753" s="184" t="s">
        <v>5</v>
      </c>
      <c r="H3753" s="183" t="s">
        <v>6</v>
      </c>
      <c r="I3753" s="183" t="s">
        <v>7</v>
      </c>
      <c r="J3753" s="218" t="s">
        <v>8</v>
      </c>
      <c r="K3753" s="229">
        <v>0</v>
      </c>
      <c r="L3753" s="229">
        <f>J3754</f>
        <v>145.57</v>
      </c>
      <c r="M3753" t="s">
        <v>7</v>
      </c>
    </row>
    <row r="3754" spans="1:13" ht="24" customHeight="1" x14ac:dyDescent="0.2">
      <c r="A3754" s="237" t="s">
        <v>2125</v>
      </c>
      <c r="B3754" s="186" t="s">
        <v>4775</v>
      </c>
      <c r="C3754" s="185" t="s">
        <v>167</v>
      </c>
      <c r="D3754" s="185" t="s">
        <v>4776</v>
      </c>
      <c r="E3754" s="425" t="s">
        <v>2104</v>
      </c>
      <c r="F3754" s="425"/>
      <c r="G3754" s="187" t="s">
        <v>331</v>
      </c>
      <c r="H3754" s="188">
        <v>1</v>
      </c>
      <c r="I3754" s="189">
        <f>(M3754*$M$13)</f>
        <v>145.57159999999999</v>
      </c>
      <c r="J3754" s="231">
        <f>TRUNC(I3754*H3754,2)</f>
        <v>145.57</v>
      </c>
      <c r="M3754">
        <v>158.22999999999999</v>
      </c>
    </row>
    <row r="3755" spans="1:13" ht="26.1" customHeight="1" x14ac:dyDescent="0.2">
      <c r="A3755" s="238" t="s">
        <v>2126</v>
      </c>
      <c r="B3755" s="191" t="s">
        <v>4989</v>
      </c>
      <c r="C3755" s="190" t="s">
        <v>5335</v>
      </c>
      <c r="D3755" s="190" t="s">
        <v>4990</v>
      </c>
      <c r="E3755" s="426" t="s">
        <v>2119</v>
      </c>
      <c r="F3755" s="426"/>
      <c r="G3755" s="192" t="s">
        <v>331</v>
      </c>
      <c r="H3755" s="193">
        <v>1</v>
      </c>
      <c r="I3755" s="189">
        <f>(M3755*$M$13)</f>
        <v>145.57159999999999</v>
      </c>
      <c r="J3755" s="219">
        <f>TRUNC(I3755*H3755,2)</f>
        <v>145.57</v>
      </c>
      <c r="M3755">
        <v>158.22999999999999</v>
      </c>
    </row>
    <row r="3756" spans="1:13" x14ac:dyDescent="0.2">
      <c r="A3756" s="239"/>
      <c r="B3756" s="195"/>
      <c r="C3756" s="195"/>
      <c r="D3756" s="195"/>
      <c r="E3756" s="195" t="s">
        <v>3847</v>
      </c>
      <c r="F3756" s="196">
        <v>0</v>
      </c>
      <c r="G3756" s="195" t="s">
        <v>3848</v>
      </c>
      <c r="H3756" s="196">
        <v>0</v>
      </c>
      <c r="I3756" s="196">
        <v>0</v>
      </c>
      <c r="J3756" s="220"/>
      <c r="M3756">
        <v>0</v>
      </c>
    </row>
    <row r="3757" spans="1:13" ht="25.5" x14ac:dyDescent="0.2">
      <c r="A3757" s="239"/>
      <c r="B3757" s="195"/>
      <c r="C3757" s="195"/>
      <c r="D3757" s="195"/>
      <c r="E3757" s="195" t="s">
        <v>3849</v>
      </c>
      <c r="F3757" s="196">
        <v>0</v>
      </c>
      <c r="G3757" s="195"/>
      <c r="H3757" s="195" t="s">
        <v>3850</v>
      </c>
      <c r="I3757" s="196">
        <v>158.22999999999999</v>
      </c>
      <c r="J3757" s="220"/>
      <c r="M3757">
        <v>158.22999999999999</v>
      </c>
    </row>
    <row r="3758" spans="1:13" ht="30" customHeight="1" x14ac:dyDescent="0.2">
      <c r="A3758" s="240"/>
      <c r="B3758" s="197"/>
      <c r="C3758" s="197"/>
      <c r="D3758" s="197"/>
      <c r="E3758" s="197"/>
      <c r="F3758" s="197"/>
      <c r="G3758" s="197" t="s">
        <v>3851</v>
      </c>
      <c r="H3758" s="198">
        <v>1</v>
      </c>
      <c r="I3758" s="199">
        <v>158.22999999999999</v>
      </c>
      <c r="J3758" s="220"/>
      <c r="M3758">
        <v>158.22999999999999</v>
      </c>
    </row>
    <row r="3759" spans="1:13" ht="0.95" customHeight="1" x14ac:dyDescent="0.2">
      <c r="A3759" s="237"/>
      <c r="B3759" s="185"/>
      <c r="C3759" s="185"/>
      <c r="D3759" s="185"/>
      <c r="E3759" s="185"/>
      <c r="F3759" s="185"/>
      <c r="G3759" s="185"/>
      <c r="H3759" s="185"/>
      <c r="I3759" s="185"/>
      <c r="J3759" s="220"/>
    </row>
    <row r="3760" spans="1:13" ht="18" customHeight="1" x14ac:dyDescent="0.2">
      <c r="A3760" s="236" t="s">
        <v>840</v>
      </c>
      <c r="B3760" s="183" t="s">
        <v>2</v>
      </c>
      <c r="C3760" s="182" t="s">
        <v>3</v>
      </c>
      <c r="D3760" s="182" t="s">
        <v>4</v>
      </c>
      <c r="E3760" s="419" t="s">
        <v>2100</v>
      </c>
      <c r="F3760" s="419"/>
      <c r="G3760" s="184" t="s">
        <v>5</v>
      </c>
      <c r="H3760" s="183" t="s">
        <v>6</v>
      </c>
      <c r="I3760" s="183" t="s">
        <v>7</v>
      </c>
      <c r="J3760" s="218" t="s">
        <v>8</v>
      </c>
      <c r="K3760" s="229">
        <v>0</v>
      </c>
      <c r="L3760" s="229">
        <f>J3761</f>
        <v>81.66</v>
      </c>
      <c r="M3760" t="s">
        <v>7</v>
      </c>
    </row>
    <row r="3761" spans="1:13" ht="24" customHeight="1" x14ac:dyDescent="0.2">
      <c r="A3761" s="237" t="s">
        <v>2125</v>
      </c>
      <c r="B3761" s="186" t="s">
        <v>4798</v>
      </c>
      <c r="C3761" s="185" t="s">
        <v>167</v>
      </c>
      <c r="D3761" s="185" t="s">
        <v>4799</v>
      </c>
      <c r="E3761" s="425" t="s">
        <v>2104</v>
      </c>
      <c r="F3761" s="425"/>
      <c r="G3761" s="187" t="s">
        <v>331</v>
      </c>
      <c r="H3761" s="188">
        <v>1</v>
      </c>
      <c r="I3761" s="189">
        <f>(M3761*$M$13)</f>
        <v>81.668400000000005</v>
      </c>
      <c r="J3761" s="231">
        <f>TRUNC(I3761*H3761,2)</f>
        <v>81.66</v>
      </c>
      <c r="M3761">
        <v>88.77</v>
      </c>
    </row>
    <row r="3762" spans="1:13" ht="24" customHeight="1" x14ac:dyDescent="0.2">
      <c r="A3762" s="241" t="s">
        <v>2395</v>
      </c>
      <c r="B3762" s="201" t="s">
        <v>4991</v>
      </c>
      <c r="C3762" s="200" t="s">
        <v>15</v>
      </c>
      <c r="D3762" s="200" t="s">
        <v>4992</v>
      </c>
      <c r="E3762" s="427">
        <v>7</v>
      </c>
      <c r="F3762" s="427"/>
      <c r="G3762" s="202" t="s">
        <v>18</v>
      </c>
      <c r="H3762" s="203">
        <v>1</v>
      </c>
      <c r="I3762" s="189">
        <f>(M3762*$M$13)</f>
        <v>81.668400000000005</v>
      </c>
      <c r="J3762" s="219">
        <f>TRUNC(I3762*H3762,2)</f>
        <v>81.66</v>
      </c>
      <c r="M3762">
        <v>88.77</v>
      </c>
    </row>
    <row r="3763" spans="1:13" x14ac:dyDescent="0.2">
      <c r="A3763" s="239"/>
      <c r="B3763" s="195"/>
      <c r="C3763" s="195"/>
      <c r="D3763" s="195"/>
      <c r="E3763" s="195" t="s">
        <v>3847</v>
      </c>
      <c r="F3763" s="196">
        <v>88.77</v>
      </c>
      <c r="G3763" s="195" t="s">
        <v>3848</v>
      </c>
      <c r="H3763" s="196">
        <v>0</v>
      </c>
      <c r="I3763" s="196">
        <v>88.77</v>
      </c>
      <c r="J3763" s="220"/>
      <c r="M3763">
        <v>88.77</v>
      </c>
    </row>
    <row r="3764" spans="1:13" ht="25.5" x14ac:dyDescent="0.2">
      <c r="A3764" s="239"/>
      <c r="B3764" s="195"/>
      <c r="C3764" s="195"/>
      <c r="D3764" s="195"/>
      <c r="E3764" s="195" t="s">
        <v>3849</v>
      </c>
      <c r="F3764" s="196">
        <v>0</v>
      </c>
      <c r="G3764" s="195"/>
      <c r="H3764" s="195" t="s">
        <v>3850</v>
      </c>
      <c r="I3764" s="196">
        <v>88.77</v>
      </c>
      <c r="J3764" s="220"/>
      <c r="M3764">
        <v>88.77</v>
      </c>
    </row>
    <row r="3765" spans="1:13" ht="30" customHeight="1" x14ac:dyDescent="0.2">
      <c r="A3765" s="240"/>
      <c r="B3765" s="197"/>
      <c r="C3765" s="197"/>
      <c r="D3765" s="197"/>
      <c r="E3765" s="197"/>
      <c r="F3765" s="197"/>
      <c r="G3765" s="197" t="s">
        <v>3851</v>
      </c>
      <c r="H3765" s="198">
        <v>1</v>
      </c>
      <c r="I3765" s="199">
        <v>88.77</v>
      </c>
      <c r="J3765" s="220"/>
      <c r="M3765">
        <v>88.77</v>
      </c>
    </row>
    <row r="3766" spans="1:13" ht="0.95" customHeight="1" x14ac:dyDescent="0.2">
      <c r="A3766" s="237"/>
      <c r="B3766" s="185"/>
      <c r="C3766" s="185"/>
      <c r="D3766" s="185"/>
      <c r="E3766" s="185"/>
      <c r="F3766" s="185"/>
      <c r="G3766" s="185"/>
      <c r="H3766" s="185"/>
      <c r="I3766" s="185"/>
      <c r="J3766" s="220"/>
    </row>
    <row r="3767" spans="1:13" ht="18" customHeight="1" x14ac:dyDescent="0.2">
      <c r="A3767" s="236" t="s">
        <v>843</v>
      </c>
      <c r="B3767" s="183" t="s">
        <v>2</v>
      </c>
      <c r="C3767" s="182" t="s">
        <v>3</v>
      </c>
      <c r="D3767" s="182" t="s">
        <v>4</v>
      </c>
      <c r="E3767" s="419" t="s">
        <v>2100</v>
      </c>
      <c r="F3767" s="419"/>
      <c r="G3767" s="184" t="s">
        <v>5</v>
      </c>
      <c r="H3767" s="183" t="s">
        <v>6</v>
      </c>
      <c r="I3767" s="183" t="s">
        <v>7</v>
      </c>
      <c r="J3767" s="218" t="s">
        <v>8</v>
      </c>
      <c r="K3767" s="229">
        <v>0</v>
      </c>
      <c r="L3767" s="229">
        <f>J3768</f>
        <v>993.6</v>
      </c>
      <c r="M3767" t="s">
        <v>7</v>
      </c>
    </row>
    <row r="3768" spans="1:13" ht="26.1" customHeight="1" x14ac:dyDescent="0.2">
      <c r="A3768" s="237" t="s">
        <v>2125</v>
      </c>
      <c r="B3768" s="186" t="s">
        <v>4800</v>
      </c>
      <c r="C3768" s="185" t="s">
        <v>167</v>
      </c>
      <c r="D3768" s="185" t="s">
        <v>4801</v>
      </c>
      <c r="E3768" s="425" t="s">
        <v>2104</v>
      </c>
      <c r="F3768" s="425"/>
      <c r="G3768" s="187" t="s">
        <v>331</v>
      </c>
      <c r="H3768" s="188">
        <v>1</v>
      </c>
      <c r="I3768" s="189">
        <f>(M3768*$M$13)</f>
        <v>993.6</v>
      </c>
      <c r="J3768" s="231">
        <f>TRUNC(I3768*H3768,2)</f>
        <v>993.6</v>
      </c>
      <c r="M3768">
        <v>1080</v>
      </c>
    </row>
    <row r="3769" spans="1:13" ht="26.1" customHeight="1" x14ac:dyDescent="0.2">
      <c r="A3769" s="241" t="s">
        <v>2395</v>
      </c>
      <c r="B3769" s="201" t="s">
        <v>4993</v>
      </c>
      <c r="C3769" s="200" t="s">
        <v>2508</v>
      </c>
      <c r="D3769" s="200" t="s">
        <v>4801</v>
      </c>
      <c r="E3769" s="427">
        <v>21</v>
      </c>
      <c r="F3769" s="427"/>
      <c r="G3769" s="202" t="s">
        <v>331</v>
      </c>
      <c r="H3769" s="203">
        <v>1</v>
      </c>
      <c r="I3769" s="189">
        <f>(M3769*$M$13)</f>
        <v>993.6</v>
      </c>
      <c r="J3769" s="219">
        <f>TRUNC(I3769*H3769,2)</f>
        <v>993.6</v>
      </c>
      <c r="M3769">
        <v>1080</v>
      </c>
    </row>
    <row r="3770" spans="1:13" x14ac:dyDescent="0.2">
      <c r="A3770" s="239"/>
      <c r="B3770" s="195"/>
      <c r="C3770" s="195"/>
      <c r="D3770" s="195"/>
      <c r="E3770" s="195" t="s">
        <v>3847</v>
      </c>
      <c r="F3770" s="196">
        <v>0</v>
      </c>
      <c r="G3770" s="195" t="s">
        <v>3848</v>
      </c>
      <c r="H3770" s="196">
        <v>0</v>
      </c>
      <c r="I3770" s="196">
        <v>0</v>
      </c>
      <c r="J3770" s="220"/>
      <c r="M3770">
        <v>0</v>
      </c>
    </row>
    <row r="3771" spans="1:13" ht="25.5" x14ac:dyDescent="0.2">
      <c r="A3771" s="239"/>
      <c r="B3771" s="195"/>
      <c r="C3771" s="195"/>
      <c r="D3771" s="195"/>
      <c r="E3771" s="195" t="s">
        <v>3849</v>
      </c>
      <c r="F3771" s="196">
        <v>0</v>
      </c>
      <c r="G3771" s="195"/>
      <c r="H3771" s="195" t="s">
        <v>3850</v>
      </c>
      <c r="I3771" s="196">
        <v>1080</v>
      </c>
      <c r="J3771" s="220"/>
      <c r="M3771">
        <v>1080</v>
      </c>
    </row>
    <row r="3772" spans="1:13" ht="30" customHeight="1" x14ac:dyDescent="0.2">
      <c r="A3772" s="240"/>
      <c r="B3772" s="197"/>
      <c r="C3772" s="197"/>
      <c r="D3772" s="197"/>
      <c r="E3772" s="197"/>
      <c r="F3772" s="197"/>
      <c r="G3772" s="197" t="s">
        <v>3851</v>
      </c>
      <c r="H3772" s="198">
        <v>20</v>
      </c>
      <c r="I3772" s="199">
        <v>21600</v>
      </c>
      <c r="J3772" s="220"/>
      <c r="M3772">
        <v>21600</v>
      </c>
    </row>
    <row r="3773" spans="1:13" ht="0.95" customHeight="1" x14ac:dyDescent="0.2">
      <c r="A3773" s="237"/>
      <c r="B3773" s="185"/>
      <c r="C3773" s="185"/>
      <c r="D3773" s="185"/>
      <c r="E3773" s="185"/>
      <c r="F3773" s="185"/>
      <c r="G3773" s="185"/>
      <c r="H3773" s="185"/>
      <c r="I3773" s="185"/>
      <c r="J3773" s="220"/>
    </row>
    <row r="3774" spans="1:13" ht="18" customHeight="1" x14ac:dyDescent="0.2">
      <c r="A3774" s="236" t="s">
        <v>846</v>
      </c>
      <c r="B3774" s="183" t="s">
        <v>2</v>
      </c>
      <c r="C3774" s="182" t="s">
        <v>3</v>
      </c>
      <c r="D3774" s="182" t="s">
        <v>4</v>
      </c>
      <c r="E3774" s="419" t="s">
        <v>2100</v>
      </c>
      <c r="F3774" s="419"/>
      <c r="G3774" s="184" t="s">
        <v>5</v>
      </c>
      <c r="H3774" s="183" t="s">
        <v>6</v>
      </c>
      <c r="I3774" s="183" t="s">
        <v>7</v>
      </c>
      <c r="J3774" s="218" t="s">
        <v>8</v>
      </c>
      <c r="K3774" s="229">
        <v>0</v>
      </c>
      <c r="L3774" s="229">
        <f>J3775</f>
        <v>55.7</v>
      </c>
      <c r="M3774" t="s">
        <v>7</v>
      </c>
    </row>
    <row r="3775" spans="1:13" ht="39" customHeight="1" x14ac:dyDescent="0.2">
      <c r="A3775" s="237" t="s">
        <v>2125</v>
      </c>
      <c r="B3775" s="186" t="s">
        <v>4802</v>
      </c>
      <c r="C3775" s="185" t="s">
        <v>167</v>
      </c>
      <c r="D3775" s="185" t="s">
        <v>4803</v>
      </c>
      <c r="E3775" s="425" t="s">
        <v>2104</v>
      </c>
      <c r="F3775" s="425"/>
      <c r="G3775" s="187" t="s">
        <v>331</v>
      </c>
      <c r="H3775" s="188">
        <v>1</v>
      </c>
      <c r="I3775" s="189">
        <f>(M3775*$M$13)</f>
        <v>55.706000000000003</v>
      </c>
      <c r="J3775" s="231">
        <f>TRUNC(I3775*H3775,2)</f>
        <v>55.7</v>
      </c>
      <c r="M3775">
        <v>60.55</v>
      </c>
    </row>
    <row r="3776" spans="1:13" ht="39" customHeight="1" x14ac:dyDescent="0.2">
      <c r="A3776" s="241" t="s">
        <v>2395</v>
      </c>
      <c r="B3776" s="201" t="s">
        <v>4994</v>
      </c>
      <c r="C3776" s="200" t="s">
        <v>2508</v>
      </c>
      <c r="D3776" s="200" t="s">
        <v>4803</v>
      </c>
      <c r="E3776" s="427">
        <v>18</v>
      </c>
      <c r="F3776" s="427"/>
      <c r="G3776" s="202" t="s">
        <v>331</v>
      </c>
      <c r="H3776" s="203">
        <v>1</v>
      </c>
      <c r="I3776" s="189">
        <f>(M3776*$M$13)</f>
        <v>55.706000000000003</v>
      </c>
      <c r="J3776" s="219">
        <f>TRUNC(I3776*H3776,2)</f>
        <v>55.7</v>
      </c>
      <c r="M3776">
        <v>60.55</v>
      </c>
    </row>
    <row r="3777" spans="1:13" x14ac:dyDescent="0.2">
      <c r="A3777" s="239"/>
      <c r="B3777" s="195"/>
      <c r="C3777" s="195"/>
      <c r="D3777" s="195"/>
      <c r="E3777" s="195" t="s">
        <v>3847</v>
      </c>
      <c r="F3777" s="196">
        <v>0</v>
      </c>
      <c r="G3777" s="195" t="s">
        <v>3848</v>
      </c>
      <c r="H3777" s="196">
        <v>0</v>
      </c>
      <c r="I3777" s="196">
        <v>0</v>
      </c>
      <c r="J3777" s="220"/>
      <c r="M3777">
        <v>0</v>
      </c>
    </row>
    <row r="3778" spans="1:13" ht="25.5" x14ac:dyDescent="0.2">
      <c r="A3778" s="239"/>
      <c r="B3778" s="195"/>
      <c r="C3778" s="195"/>
      <c r="D3778" s="195"/>
      <c r="E3778" s="195" t="s">
        <v>3849</v>
      </c>
      <c r="F3778" s="196">
        <v>0</v>
      </c>
      <c r="G3778" s="195"/>
      <c r="H3778" s="195" t="s">
        <v>3850</v>
      </c>
      <c r="I3778" s="196">
        <v>60.55</v>
      </c>
      <c r="J3778" s="220"/>
      <c r="M3778">
        <v>60.55</v>
      </c>
    </row>
    <row r="3779" spans="1:13" ht="30" customHeight="1" x14ac:dyDescent="0.2">
      <c r="A3779" s="240"/>
      <c r="B3779" s="197"/>
      <c r="C3779" s="197"/>
      <c r="D3779" s="197"/>
      <c r="E3779" s="197"/>
      <c r="F3779" s="197"/>
      <c r="G3779" s="197" t="s">
        <v>3851</v>
      </c>
      <c r="H3779" s="198">
        <v>24</v>
      </c>
      <c r="I3779" s="199">
        <v>1453.2</v>
      </c>
      <c r="J3779" s="220"/>
      <c r="M3779">
        <v>1453.2</v>
      </c>
    </row>
    <row r="3780" spans="1:13" ht="0.95" customHeight="1" x14ac:dyDescent="0.2">
      <c r="A3780" s="237"/>
      <c r="B3780" s="185"/>
      <c r="C3780" s="185"/>
      <c r="D3780" s="185"/>
      <c r="E3780" s="185"/>
      <c r="F3780" s="185"/>
      <c r="G3780" s="185"/>
      <c r="H3780" s="185"/>
      <c r="I3780" s="185"/>
      <c r="J3780" s="220"/>
    </row>
    <row r="3781" spans="1:13" ht="24" customHeight="1" x14ac:dyDescent="0.2">
      <c r="A3781" s="242" t="s">
        <v>4004</v>
      </c>
      <c r="B3781" s="24"/>
      <c r="C3781" s="24"/>
      <c r="D3781" s="23" t="s">
        <v>4005</v>
      </c>
      <c r="E3781" s="24"/>
      <c r="F3781" s="428"/>
      <c r="G3781" s="428"/>
      <c r="H3781" s="24"/>
      <c r="I3781" s="24"/>
      <c r="J3781" s="210">
        <v>25423.41</v>
      </c>
    </row>
    <row r="3782" spans="1:13" ht="18" customHeight="1" x14ac:dyDescent="0.2">
      <c r="A3782" s="236" t="s">
        <v>4006</v>
      </c>
      <c r="B3782" s="183" t="s">
        <v>2</v>
      </c>
      <c r="C3782" s="182" t="s">
        <v>3</v>
      </c>
      <c r="D3782" s="182" t="s">
        <v>4</v>
      </c>
      <c r="E3782" s="419" t="s">
        <v>2100</v>
      </c>
      <c r="F3782" s="419"/>
      <c r="G3782" s="184" t="s">
        <v>5</v>
      </c>
      <c r="H3782" s="183" t="s">
        <v>6</v>
      </c>
      <c r="I3782" s="183" t="s">
        <v>7</v>
      </c>
      <c r="J3782" s="218" t="s">
        <v>8</v>
      </c>
      <c r="K3782" s="229">
        <f>J3784+J3785</f>
        <v>6.52</v>
      </c>
      <c r="L3782" s="229">
        <f>J3783-K3782</f>
        <v>6.6400000000000006</v>
      </c>
      <c r="M3782" t="s">
        <v>7</v>
      </c>
    </row>
    <row r="3783" spans="1:13" ht="24" customHeight="1" x14ac:dyDescent="0.2">
      <c r="A3783" s="237" t="s">
        <v>2125</v>
      </c>
      <c r="B3783" s="186" t="s">
        <v>4007</v>
      </c>
      <c r="C3783" s="185" t="s">
        <v>15</v>
      </c>
      <c r="D3783" s="185" t="s">
        <v>4008</v>
      </c>
      <c r="E3783" s="425">
        <v>7</v>
      </c>
      <c r="F3783" s="425"/>
      <c r="G3783" s="187" t="s">
        <v>18</v>
      </c>
      <c r="H3783" s="188">
        <v>1</v>
      </c>
      <c r="I3783" s="189">
        <f>(M3783*$M$13)</f>
        <v>13.1652</v>
      </c>
      <c r="J3783" s="231">
        <f>TRUNC(I3783*H3783,2)</f>
        <v>13.16</v>
      </c>
      <c r="M3783">
        <v>14.31</v>
      </c>
    </row>
    <row r="3784" spans="1:13" ht="24" customHeight="1" x14ac:dyDescent="0.2">
      <c r="A3784" s="238" t="s">
        <v>2126</v>
      </c>
      <c r="B3784" s="191" t="s">
        <v>2130</v>
      </c>
      <c r="C3784" s="190" t="s">
        <v>15</v>
      </c>
      <c r="D3784" s="190" t="s">
        <v>2131</v>
      </c>
      <c r="E3784" s="426" t="s">
        <v>2129</v>
      </c>
      <c r="F3784" s="426"/>
      <c r="G3784" s="192" t="s">
        <v>39</v>
      </c>
      <c r="H3784" s="193">
        <v>0.2</v>
      </c>
      <c r="I3784" s="189">
        <f>(M3784*$M$13)</f>
        <v>13.533200000000001</v>
      </c>
      <c r="J3784" s="219">
        <f>TRUNC(I3784*H3784,2)</f>
        <v>2.7</v>
      </c>
      <c r="M3784">
        <v>14.71</v>
      </c>
    </row>
    <row r="3785" spans="1:13" ht="24" customHeight="1" x14ac:dyDescent="0.2">
      <c r="A3785" s="238" t="s">
        <v>2126</v>
      </c>
      <c r="B3785" s="191" t="s">
        <v>2154</v>
      </c>
      <c r="C3785" s="190" t="s">
        <v>15</v>
      </c>
      <c r="D3785" s="190" t="s">
        <v>2155</v>
      </c>
      <c r="E3785" s="426" t="s">
        <v>2129</v>
      </c>
      <c r="F3785" s="426"/>
      <c r="G3785" s="192" t="s">
        <v>39</v>
      </c>
      <c r="H3785" s="193">
        <v>0.2</v>
      </c>
      <c r="I3785" s="189">
        <f>(M3785*$M$13)</f>
        <v>19.136000000000003</v>
      </c>
      <c r="J3785" s="219">
        <f>TRUNC(I3785*H3785,2)</f>
        <v>3.82</v>
      </c>
      <c r="M3785">
        <v>20.8</v>
      </c>
    </row>
    <row r="3786" spans="1:13" ht="24" customHeight="1" x14ac:dyDescent="0.2">
      <c r="A3786" s="238" t="s">
        <v>2126</v>
      </c>
      <c r="B3786" s="191" t="s">
        <v>4995</v>
      </c>
      <c r="C3786" s="190" t="s">
        <v>15</v>
      </c>
      <c r="D3786" s="190" t="s">
        <v>4008</v>
      </c>
      <c r="E3786" s="426" t="s">
        <v>2119</v>
      </c>
      <c r="F3786" s="426"/>
      <c r="G3786" s="192" t="s">
        <v>54</v>
      </c>
      <c r="H3786" s="193">
        <v>1</v>
      </c>
      <c r="I3786" s="189">
        <f>(M3786*$M$13)</f>
        <v>6.6332000000000004</v>
      </c>
      <c r="J3786" s="219">
        <f>TRUNC(I3786*H3786,2)</f>
        <v>6.63</v>
      </c>
      <c r="M3786">
        <v>7.21</v>
      </c>
    </row>
    <row r="3787" spans="1:13" x14ac:dyDescent="0.2">
      <c r="A3787" s="239"/>
      <c r="B3787" s="195"/>
      <c r="C3787" s="195"/>
      <c r="D3787" s="195"/>
      <c r="E3787" s="195" t="s">
        <v>3847</v>
      </c>
      <c r="F3787" s="196">
        <v>7.1</v>
      </c>
      <c r="G3787" s="195" t="s">
        <v>3848</v>
      </c>
      <c r="H3787" s="196">
        <v>0</v>
      </c>
      <c r="I3787" s="196">
        <v>7.1</v>
      </c>
      <c r="J3787" s="220"/>
      <c r="M3787">
        <v>7.1</v>
      </c>
    </row>
    <row r="3788" spans="1:13" ht="25.5" x14ac:dyDescent="0.2">
      <c r="A3788" s="239"/>
      <c r="B3788" s="195"/>
      <c r="C3788" s="195"/>
      <c r="D3788" s="195"/>
      <c r="E3788" s="195" t="s">
        <v>3849</v>
      </c>
      <c r="F3788" s="196">
        <v>0</v>
      </c>
      <c r="G3788" s="195"/>
      <c r="H3788" s="195" t="s">
        <v>3850</v>
      </c>
      <c r="I3788" s="196">
        <v>14.31</v>
      </c>
      <c r="J3788" s="220"/>
      <c r="M3788">
        <v>14.31</v>
      </c>
    </row>
    <row r="3789" spans="1:13" ht="30" customHeight="1" x14ac:dyDescent="0.2">
      <c r="A3789" s="240"/>
      <c r="B3789" s="197"/>
      <c r="C3789" s="197"/>
      <c r="D3789" s="197"/>
      <c r="E3789" s="197"/>
      <c r="F3789" s="197"/>
      <c r="G3789" s="197" t="s">
        <v>3851</v>
      </c>
      <c r="H3789" s="198">
        <v>5</v>
      </c>
      <c r="I3789" s="199">
        <v>71.55</v>
      </c>
      <c r="J3789" s="220"/>
      <c r="M3789">
        <v>71.55</v>
      </c>
    </row>
    <row r="3790" spans="1:13" ht="0.95" customHeight="1" x14ac:dyDescent="0.2">
      <c r="A3790" s="237"/>
      <c r="B3790" s="185"/>
      <c r="C3790" s="185"/>
      <c r="D3790" s="185"/>
      <c r="E3790" s="185"/>
      <c r="F3790" s="185"/>
      <c r="G3790" s="185"/>
      <c r="H3790" s="185"/>
      <c r="I3790" s="185"/>
      <c r="J3790" s="220"/>
    </row>
    <row r="3791" spans="1:13" ht="18" customHeight="1" x14ac:dyDescent="0.2">
      <c r="A3791" s="236" t="s">
        <v>4009</v>
      </c>
      <c r="B3791" s="183" t="s">
        <v>2</v>
      </c>
      <c r="C3791" s="182" t="s">
        <v>3</v>
      </c>
      <c r="D3791" s="182" t="s">
        <v>4</v>
      </c>
      <c r="E3791" s="419" t="s">
        <v>2100</v>
      </c>
      <c r="F3791" s="419"/>
      <c r="G3791" s="184" t="s">
        <v>5</v>
      </c>
      <c r="H3791" s="183" t="s">
        <v>6</v>
      </c>
      <c r="I3791" s="183" t="s">
        <v>7</v>
      </c>
      <c r="J3791" s="218" t="s">
        <v>8</v>
      </c>
      <c r="K3791" s="229">
        <f>J3793+J3794</f>
        <v>0.32</v>
      </c>
      <c r="L3791" s="229">
        <f>J3792-K3791</f>
        <v>1.28</v>
      </c>
      <c r="M3791" t="s">
        <v>7</v>
      </c>
    </row>
    <row r="3792" spans="1:13" ht="24" customHeight="1" x14ac:dyDescent="0.2">
      <c r="A3792" s="237" t="s">
        <v>2125</v>
      </c>
      <c r="B3792" s="186" t="s">
        <v>869</v>
      </c>
      <c r="C3792" s="185" t="s">
        <v>15</v>
      </c>
      <c r="D3792" s="185" t="s">
        <v>870</v>
      </c>
      <c r="E3792" s="425">
        <v>7</v>
      </c>
      <c r="F3792" s="425"/>
      <c r="G3792" s="187" t="s">
        <v>18</v>
      </c>
      <c r="H3792" s="188">
        <v>1</v>
      </c>
      <c r="I3792" s="189">
        <f>(M3792*$M$13)</f>
        <v>1.6008</v>
      </c>
      <c r="J3792" s="231">
        <f>TRUNC(I3792*H3792,2)</f>
        <v>1.6</v>
      </c>
      <c r="M3792">
        <v>1.74</v>
      </c>
    </row>
    <row r="3793" spans="1:13" ht="24" customHeight="1" x14ac:dyDescent="0.2">
      <c r="A3793" s="238" t="s">
        <v>2126</v>
      </c>
      <c r="B3793" s="191" t="s">
        <v>2130</v>
      </c>
      <c r="C3793" s="190" t="s">
        <v>15</v>
      </c>
      <c r="D3793" s="190" t="s">
        <v>2131</v>
      </c>
      <c r="E3793" s="426" t="s">
        <v>2129</v>
      </c>
      <c r="F3793" s="426"/>
      <c r="G3793" s="192" t="s">
        <v>39</v>
      </c>
      <c r="H3793" s="193">
        <v>0.01</v>
      </c>
      <c r="I3793" s="189">
        <f>(M3793*$M$13)</f>
        <v>13.533200000000001</v>
      </c>
      <c r="J3793" s="219">
        <f>TRUNC(I3793*H3793,2)</f>
        <v>0.13</v>
      </c>
      <c r="M3793">
        <v>14.71</v>
      </c>
    </row>
    <row r="3794" spans="1:13" ht="24" customHeight="1" x14ac:dyDescent="0.2">
      <c r="A3794" s="238" t="s">
        <v>2126</v>
      </c>
      <c r="B3794" s="191" t="s">
        <v>2154</v>
      </c>
      <c r="C3794" s="190" t="s">
        <v>15</v>
      </c>
      <c r="D3794" s="190" t="s">
        <v>2155</v>
      </c>
      <c r="E3794" s="426" t="s">
        <v>2129</v>
      </c>
      <c r="F3794" s="426"/>
      <c r="G3794" s="192" t="s">
        <v>39</v>
      </c>
      <c r="H3794" s="193">
        <v>0.01</v>
      </c>
      <c r="I3794" s="189">
        <f>(M3794*$M$13)</f>
        <v>19.136000000000003</v>
      </c>
      <c r="J3794" s="219">
        <f>TRUNC(I3794*H3794,2)</f>
        <v>0.19</v>
      </c>
      <c r="M3794">
        <v>20.8</v>
      </c>
    </row>
    <row r="3795" spans="1:13" ht="24" customHeight="1" x14ac:dyDescent="0.2">
      <c r="A3795" s="238" t="s">
        <v>2126</v>
      </c>
      <c r="B3795" s="191" t="s">
        <v>2188</v>
      </c>
      <c r="C3795" s="190" t="s">
        <v>15</v>
      </c>
      <c r="D3795" s="190" t="s">
        <v>2189</v>
      </c>
      <c r="E3795" s="426" t="s">
        <v>2119</v>
      </c>
      <c r="F3795" s="426"/>
      <c r="G3795" s="192" t="s">
        <v>54</v>
      </c>
      <c r="H3795" s="193">
        <v>1</v>
      </c>
      <c r="I3795" s="189">
        <f>(M3795*$M$13)</f>
        <v>1.288</v>
      </c>
      <c r="J3795" s="219">
        <f>TRUNC(I3795*H3795,2)</f>
        <v>1.28</v>
      </c>
      <c r="M3795">
        <v>1.4</v>
      </c>
    </row>
    <row r="3796" spans="1:13" x14ac:dyDescent="0.2">
      <c r="A3796" s="239"/>
      <c r="B3796" s="195"/>
      <c r="C3796" s="195"/>
      <c r="D3796" s="195"/>
      <c r="E3796" s="195" t="s">
        <v>3847</v>
      </c>
      <c r="F3796" s="196">
        <v>0.34</v>
      </c>
      <c r="G3796" s="195" t="s">
        <v>3848</v>
      </c>
      <c r="H3796" s="196">
        <v>0</v>
      </c>
      <c r="I3796" s="196">
        <v>0.34</v>
      </c>
      <c r="J3796" s="220"/>
      <c r="M3796">
        <v>0.34</v>
      </c>
    </row>
    <row r="3797" spans="1:13" ht="25.5" x14ac:dyDescent="0.2">
      <c r="A3797" s="239"/>
      <c r="B3797" s="195"/>
      <c r="C3797" s="195"/>
      <c r="D3797" s="195"/>
      <c r="E3797" s="195" t="s">
        <v>3849</v>
      </c>
      <c r="F3797" s="196">
        <v>0</v>
      </c>
      <c r="G3797" s="195"/>
      <c r="H3797" s="195" t="s">
        <v>3850</v>
      </c>
      <c r="I3797" s="196">
        <v>1.74</v>
      </c>
      <c r="J3797" s="220"/>
      <c r="M3797">
        <v>1.74</v>
      </c>
    </row>
    <row r="3798" spans="1:13" ht="30" customHeight="1" x14ac:dyDescent="0.2">
      <c r="A3798" s="240"/>
      <c r="B3798" s="197"/>
      <c r="C3798" s="197"/>
      <c r="D3798" s="197"/>
      <c r="E3798" s="197"/>
      <c r="F3798" s="197"/>
      <c r="G3798" s="197" t="s">
        <v>3851</v>
      </c>
      <c r="H3798" s="198">
        <v>230</v>
      </c>
      <c r="I3798" s="199">
        <v>400.2</v>
      </c>
      <c r="J3798" s="220"/>
      <c r="M3798">
        <v>400.2</v>
      </c>
    </row>
    <row r="3799" spans="1:13" ht="0.95" customHeight="1" x14ac:dyDescent="0.2">
      <c r="A3799" s="237"/>
      <c r="B3799" s="185"/>
      <c r="C3799" s="185"/>
      <c r="D3799" s="185"/>
      <c r="E3799" s="185"/>
      <c r="F3799" s="185"/>
      <c r="G3799" s="185"/>
      <c r="H3799" s="185"/>
      <c r="I3799" s="185"/>
      <c r="J3799" s="220"/>
    </row>
    <row r="3800" spans="1:13" ht="18" customHeight="1" x14ac:dyDescent="0.2">
      <c r="A3800" s="236" t="s">
        <v>4010</v>
      </c>
      <c r="B3800" s="183" t="s">
        <v>2</v>
      </c>
      <c r="C3800" s="182" t="s">
        <v>3</v>
      </c>
      <c r="D3800" s="182" t="s">
        <v>4</v>
      </c>
      <c r="E3800" s="419" t="s">
        <v>2100</v>
      </c>
      <c r="F3800" s="419"/>
      <c r="G3800" s="184" t="s">
        <v>5</v>
      </c>
      <c r="H3800" s="183" t="s">
        <v>6</v>
      </c>
      <c r="I3800" s="183" t="s">
        <v>7</v>
      </c>
      <c r="J3800" s="218" t="s">
        <v>8</v>
      </c>
      <c r="K3800" s="229">
        <f>J3802+J3803</f>
        <v>22.86</v>
      </c>
      <c r="L3800" s="229">
        <f>J3801-K3800</f>
        <v>24.86</v>
      </c>
      <c r="M3800" t="s">
        <v>7</v>
      </c>
    </row>
    <row r="3801" spans="1:13" ht="24" customHeight="1" x14ac:dyDescent="0.2">
      <c r="A3801" s="237" t="s">
        <v>2125</v>
      </c>
      <c r="B3801" s="186" t="s">
        <v>4011</v>
      </c>
      <c r="C3801" s="185" t="s">
        <v>15</v>
      </c>
      <c r="D3801" s="185" t="s">
        <v>4012</v>
      </c>
      <c r="E3801" s="425">
        <v>7</v>
      </c>
      <c r="F3801" s="425"/>
      <c r="G3801" s="187" t="s">
        <v>18</v>
      </c>
      <c r="H3801" s="188">
        <v>1</v>
      </c>
      <c r="I3801" s="189">
        <f>(M3801*$M$13)</f>
        <v>47.720399999999998</v>
      </c>
      <c r="J3801" s="231">
        <f>TRUNC(I3801*H3801,2)</f>
        <v>47.72</v>
      </c>
      <c r="M3801">
        <v>51.87</v>
      </c>
    </row>
    <row r="3802" spans="1:13" ht="24" customHeight="1" x14ac:dyDescent="0.2">
      <c r="A3802" s="238" t="s">
        <v>2126</v>
      </c>
      <c r="B3802" s="191" t="s">
        <v>2130</v>
      </c>
      <c r="C3802" s="190" t="s">
        <v>15</v>
      </c>
      <c r="D3802" s="190" t="s">
        <v>2131</v>
      </c>
      <c r="E3802" s="426" t="s">
        <v>2129</v>
      </c>
      <c r="F3802" s="426"/>
      <c r="G3802" s="192" t="s">
        <v>39</v>
      </c>
      <c r="H3802" s="193">
        <v>0.7</v>
      </c>
      <c r="I3802" s="189">
        <f>(M3802*$M$13)</f>
        <v>13.533200000000001</v>
      </c>
      <c r="J3802" s="219">
        <f>TRUNC(I3802*H3802,2)</f>
        <v>9.4700000000000006</v>
      </c>
      <c r="M3802">
        <v>14.71</v>
      </c>
    </row>
    <row r="3803" spans="1:13" ht="24" customHeight="1" x14ac:dyDescent="0.2">
      <c r="A3803" s="238" t="s">
        <v>2126</v>
      </c>
      <c r="B3803" s="191" t="s">
        <v>2154</v>
      </c>
      <c r="C3803" s="190" t="s">
        <v>15</v>
      </c>
      <c r="D3803" s="190" t="s">
        <v>2155</v>
      </c>
      <c r="E3803" s="426" t="s">
        <v>2129</v>
      </c>
      <c r="F3803" s="426"/>
      <c r="G3803" s="192" t="s">
        <v>39</v>
      </c>
      <c r="H3803" s="193">
        <v>0.7</v>
      </c>
      <c r="I3803" s="189">
        <f>(M3803*$M$13)</f>
        <v>19.136000000000003</v>
      </c>
      <c r="J3803" s="219">
        <f>TRUNC(I3803*H3803,2)</f>
        <v>13.39</v>
      </c>
      <c r="M3803">
        <v>20.8</v>
      </c>
    </row>
    <row r="3804" spans="1:13" ht="24" customHeight="1" x14ac:dyDescent="0.2">
      <c r="A3804" s="238" t="s">
        <v>2126</v>
      </c>
      <c r="B3804" s="191" t="s">
        <v>4996</v>
      </c>
      <c r="C3804" s="190" t="s">
        <v>15</v>
      </c>
      <c r="D3804" s="190" t="s">
        <v>4997</v>
      </c>
      <c r="E3804" s="426" t="s">
        <v>2119</v>
      </c>
      <c r="F3804" s="426"/>
      <c r="G3804" s="192" t="s">
        <v>54</v>
      </c>
      <c r="H3804" s="193">
        <v>1</v>
      </c>
      <c r="I3804" s="189">
        <f>(M3804*$M$13)</f>
        <v>24.8584</v>
      </c>
      <c r="J3804" s="219">
        <f>TRUNC(I3804*H3804,2)</f>
        <v>24.85</v>
      </c>
      <c r="M3804">
        <v>27.02</v>
      </c>
    </row>
    <row r="3805" spans="1:13" x14ac:dyDescent="0.2">
      <c r="A3805" s="239"/>
      <c r="B3805" s="195"/>
      <c r="C3805" s="195"/>
      <c r="D3805" s="195"/>
      <c r="E3805" s="195" t="s">
        <v>3847</v>
      </c>
      <c r="F3805" s="196">
        <v>24.85</v>
      </c>
      <c r="G3805" s="195" t="s">
        <v>3848</v>
      </c>
      <c r="H3805" s="196">
        <v>0</v>
      </c>
      <c r="I3805" s="196">
        <v>24.85</v>
      </c>
      <c r="J3805" s="220"/>
      <c r="M3805">
        <v>24.85</v>
      </c>
    </row>
    <row r="3806" spans="1:13" ht="25.5" x14ac:dyDescent="0.2">
      <c r="A3806" s="239"/>
      <c r="B3806" s="195"/>
      <c r="C3806" s="195"/>
      <c r="D3806" s="195"/>
      <c r="E3806" s="195" t="s">
        <v>3849</v>
      </c>
      <c r="F3806" s="196">
        <v>0</v>
      </c>
      <c r="G3806" s="195"/>
      <c r="H3806" s="195" t="s">
        <v>3850</v>
      </c>
      <c r="I3806" s="196">
        <v>51.87</v>
      </c>
      <c r="J3806" s="220"/>
      <c r="M3806">
        <v>51.87</v>
      </c>
    </row>
    <row r="3807" spans="1:13" ht="30" customHeight="1" x14ac:dyDescent="0.2">
      <c r="A3807" s="240"/>
      <c r="B3807" s="197"/>
      <c r="C3807" s="197"/>
      <c r="D3807" s="197"/>
      <c r="E3807" s="197"/>
      <c r="F3807" s="197"/>
      <c r="G3807" s="197" t="s">
        <v>3851</v>
      </c>
      <c r="H3807" s="198">
        <v>1</v>
      </c>
      <c r="I3807" s="199">
        <v>51.87</v>
      </c>
      <c r="J3807" s="220"/>
      <c r="M3807">
        <v>51.87</v>
      </c>
    </row>
    <row r="3808" spans="1:13" ht="0.95" customHeight="1" x14ac:dyDescent="0.2">
      <c r="A3808" s="237"/>
      <c r="B3808" s="185"/>
      <c r="C3808" s="185"/>
      <c r="D3808" s="185"/>
      <c r="E3808" s="185"/>
      <c r="F3808" s="185"/>
      <c r="G3808" s="185"/>
      <c r="H3808" s="185"/>
      <c r="I3808" s="185"/>
      <c r="J3808" s="220"/>
    </row>
    <row r="3809" spans="1:13" ht="18" customHeight="1" x14ac:dyDescent="0.2">
      <c r="A3809" s="236" t="s">
        <v>4013</v>
      </c>
      <c r="B3809" s="183" t="s">
        <v>2</v>
      </c>
      <c r="C3809" s="182" t="s">
        <v>3</v>
      </c>
      <c r="D3809" s="182" t="s">
        <v>4</v>
      </c>
      <c r="E3809" s="419" t="s">
        <v>2100</v>
      </c>
      <c r="F3809" s="419"/>
      <c r="G3809" s="184" t="s">
        <v>5</v>
      </c>
      <c r="H3809" s="183" t="s">
        <v>6</v>
      </c>
      <c r="I3809" s="183" t="s">
        <v>7</v>
      </c>
      <c r="J3809" s="218" t="s">
        <v>8</v>
      </c>
      <c r="K3809" s="229">
        <f>J3811+J3812</f>
        <v>2.6100000000000003</v>
      </c>
      <c r="L3809" s="229">
        <f>J3810-K3809</f>
        <v>1.0999999999999996</v>
      </c>
      <c r="M3809" t="s">
        <v>7</v>
      </c>
    </row>
    <row r="3810" spans="1:13" ht="24" customHeight="1" x14ac:dyDescent="0.2">
      <c r="A3810" s="237" t="s">
        <v>2125</v>
      </c>
      <c r="B3810" s="186" t="s">
        <v>4014</v>
      </c>
      <c r="C3810" s="185" t="s">
        <v>15</v>
      </c>
      <c r="D3810" s="185" t="s">
        <v>4015</v>
      </c>
      <c r="E3810" s="425">
        <v>7</v>
      </c>
      <c r="F3810" s="425"/>
      <c r="G3810" s="187" t="s">
        <v>54</v>
      </c>
      <c r="H3810" s="188">
        <v>1</v>
      </c>
      <c r="I3810" s="189">
        <f>(M3810*$M$13)</f>
        <v>3.7168000000000001</v>
      </c>
      <c r="J3810" s="231">
        <f>TRUNC(I3810*H3810,2)</f>
        <v>3.71</v>
      </c>
      <c r="M3810">
        <v>4.04</v>
      </c>
    </row>
    <row r="3811" spans="1:13" ht="24" customHeight="1" x14ac:dyDescent="0.2">
      <c r="A3811" s="238" t="s">
        <v>2126</v>
      </c>
      <c r="B3811" s="191" t="s">
        <v>2130</v>
      </c>
      <c r="C3811" s="190" t="s">
        <v>15</v>
      </c>
      <c r="D3811" s="190" t="s">
        <v>2131</v>
      </c>
      <c r="E3811" s="426" t="s">
        <v>2129</v>
      </c>
      <c r="F3811" s="426"/>
      <c r="G3811" s="192" t="s">
        <v>39</v>
      </c>
      <c r="H3811" s="193">
        <v>0.08</v>
      </c>
      <c r="I3811" s="189">
        <f>(M3811*$M$13)</f>
        <v>13.533200000000001</v>
      </c>
      <c r="J3811" s="219">
        <f>TRUNC(I3811*H3811,2)</f>
        <v>1.08</v>
      </c>
      <c r="M3811">
        <v>14.71</v>
      </c>
    </row>
    <row r="3812" spans="1:13" ht="24" customHeight="1" x14ac:dyDescent="0.2">
      <c r="A3812" s="238" t="s">
        <v>2126</v>
      </c>
      <c r="B3812" s="191" t="s">
        <v>2154</v>
      </c>
      <c r="C3812" s="190" t="s">
        <v>15</v>
      </c>
      <c r="D3812" s="190" t="s">
        <v>2155</v>
      </c>
      <c r="E3812" s="426" t="s">
        <v>2129</v>
      </c>
      <c r="F3812" s="426"/>
      <c r="G3812" s="192" t="s">
        <v>39</v>
      </c>
      <c r="H3812" s="193">
        <v>0.08</v>
      </c>
      <c r="I3812" s="189">
        <f>(M3812*$M$13)</f>
        <v>19.136000000000003</v>
      </c>
      <c r="J3812" s="219">
        <f>TRUNC(I3812*H3812,2)</f>
        <v>1.53</v>
      </c>
      <c r="M3812">
        <v>20.8</v>
      </c>
    </row>
    <row r="3813" spans="1:13" ht="24" customHeight="1" x14ac:dyDescent="0.2">
      <c r="A3813" s="238" t="s">
        <v>2126</v>
      </c>
      <c r="B3813" s="191" t="s">
        <v>4998</v>
      </c>
      <c r="C3813" s="190" t="s">
        <v>15</v>
      </c>
      <c r="D3813" s="190" t="s">
        <v>4999</v>
      </c>
      <c r="E3813" s="426" t="s">
        <v>2119</v>
      </c>
      <c r="F3813" s="426"/>
      <c r="G3813" s="192" t="s">
        <v>54</v>
      </c>
      <c r="H3813" s="193">
        <v>1</v>
      </c>
      <c r="I3813" s="189">
        <f>(M3813*$M$13)</f>
        <v>1.1132</v>
      </c>
      <c r="J3813" s="219">
        <f>TRUNC(I3813*H3813,2)</f>
        <v>1.1100000000000001</v>
      </c>
      <c r="M3813">
        <v>1.21</v>
      </c>
    </row>
    <row r="3814" spans="1:13" x14ac:dyDescent="0.2">
      <c r="A3814" s="239"/>
      <c r="B3814" s="195"/>
      <c r="C3814" s="195"/>
      <c r="D3814" s="195"/>
      <c r="E3814" s="195" t="s">
        <v>3847</v>
      </c>
      <c r="F3814" s="196">
        <v>2.83</v>
      </c>
      <c r="G3814" s="195" t="s">
        <v>3848</v>
      </c>
      <c r="H3814" s="196">
        <v>0</v>
      </c>
      <c r="I3814" s="196">
        <v>2.83</v>
      </c>
      <c r="J3814" s="220"/>
      <c r="M3814">
        <v>2.83</v>
      </c>
    </row>
    <row r="3815" spans="1:13" ht="25.5" x14ac:dyDescent="0.2">
      <c r="A3815" s="239"/>
      <c r="B3815" s="195"/>
      <c r="C3815" s="195"/>
      <c r="D3815" s="195"/>
      <c r="E3815" s="195" t="s">
        <v>3849</v>
      </c>
      <c r="F3815" s="196">
        <v>0</v>
      </c>
      <c r="G3815" s="195"/>
      <c r="H3815" s="195" t="s">
        <v>3850</v>
      </c>
      <c r="I3815" s="196">
        <v>4.04</v>
      </c>
      <c r="J3815" s="220"/>
      <c r="M3815">
        <v>4.04</v>
      </c>
    </row>
    <row r="3816" spans="1:13" ht="30" customHeight="1" x14ac:dyDescent="0.2">
      <c r="A3816" s="240"/>
      <c r="B3816" s="197"/>
      <c r="C3816" s="197"/>
      <c r="D3816" s="197"/>
      <c r="E3816" s="197"/>
      <c r="F3816" s="197"/>
      <c r="G3816" s="197" t="s">
        <v>3851</v>
      </c>
      <c r="H3816" s="198">
        <v>63</v>
      </c>
      <c r="I3816" s="199">
        <v>254.52</v>
      </c>
      <c r="J3816" s="220"/>
      <c r="M3816">
        <v>254.52</v>
      </c>
    </row>
    <row r="3817" spans="1:13" ht="0.95" customHeight="1" x14ac:dyDescent="0.2">
      <c r="A3817" s="237"/>
      <c r="B3817" s="185"/>
      <c r="C3817" s="185"/>
      <c r="D3817" s="185"/>
      <c r="E3817" s="185"/>
      <c r="F3817" s="185"/>
      <c r="G3817" s="185"/>
      <c r="H3817" s="185"/>
      <c r="I3817" s="185"/>
      <c r="J3817" s="220"/>
    </row>
    <row r="3818" spans="1:13" ht="18" customHeight="1" x14ac:dyDescent="0.2">
      <c r="A3818" s="236" t="s">
        <v>4016</v>
      </c>
      <c r="B3818" s="183" t="s">
        <v>2</v>
      </c>
      <c r="C3818" s="182" t="s">
        <v>3</v>
      </c>
      <c r="D3818" s="182" t="s">
        <v>4</v>
      </c>
      <c r="E3818" s="419" t="s">
        <v>2100</v>
      </c>
      <c r="F3818" s="419"/>
      <c r="G3818" s="184" t="s">
        <v>5</v>
      </c>
      <c r="H3818" s="183" t="s">
        <v>6</v>
      </c>
      <c r="I3818" s="183" t="s">
        <v>7</v>
      </c>
      <c r="J3818" s="218" t="s">
        <v>8</v>
      </c>
      <c r="K3818" s="229">
        <f>J3820+J3821</f>
        <v>11.1</v>
      </c>
      <c r="L3818" s="229">
        <f>J3819-K3818</f>
        <v>5.5600000000000005</v>
      </c>
      <c r="M3818" t="s">
        <v>7</v>
      </c>
    </row>
    <row r="3819" spans="1:13" ht="24" customHeight="1" x14ac:dyDescent="0.2">
      <c r="A3819" s="237" t="s">
        <v>2125</v>
      </c>
      <c r="B3819" s="186" t="s">
        <v>4017</v>
      </c>
      <c r="C3819" s="185" t="s">
        <v>15</v>
      </c>
      <c r="D3819" s="185" t="s">
        <v>4018</v>
      </c>
      <c r="E3819" s="425">
        <v>7</v>
      </c>
      <c r="F3819" s="425"/>
      <c r="G3819" s="187" t="s">
        <v>54</v>
      </c>
      <c r="H3819" s="188">
        <v>1</v>
      </c>
      <c r="I3819" s="189">
        <f>(M3819*$M$13)</f>
        <v>16.661200000000001</v>
      </c>
      <c r="J3819" s="231">
        <f>TRUNC(I3819*H3819,2)</f>
        <v>16.66</v>
      </c>
      <c r="M3819">
        <v>18.11</v>
      </c>
    </row>
    <row r="3820" spans="1:13" ht="24" customHeight="1" x14ac:dyDescent="0.2">
      <c r="A3820" s="238" t="s">
        <v>2126</v>
      </c>
      <c r="B3820" s="191" t="s">
        <v>2130</v>
      </c>
      <c r="C3820" s="190" t="s">
        <v>15</v>
      </c>
      <c r="D3820" s="190" t="s">
        <v>2131</v>
      </c>
      <c r="E3820" s="426" t="s">
        <v>2129</v>
      </c>
      <c r="F3820" s="426"/>
      <c r="G3820" s="192" t="s">
        <v>39</v>
      </c>
      <c r="H3820" s="193">
        <v>0.34</v>
      </c>
      <c r="I3820" s="189">
        <f>(M3820*$M$13)</f>
        <v>13.533200000000001</v>
      </c>
      <c r="J3820" s="219">
        <f>TRUNC(I3820*H3820,2)</f>
        <v>4.5999999999999996</v>
      </c>
      <c r="M3820">
        <v>14.71</v>
      </c>
    </row>
    <row r="3821" spans="1:13" ht="24" customHeight="1" x14ac:dyDescent="0.2">
      <c r="A3821" s="238" t="s">
        <v>2126</v>
      </c>
      <c r="B3821" s="191" t="s">
        <v>2154</v>
      </c>
      <c r="C3821" s="190" t="s">
        <v>15</v>
      </c>
      <c r="D3821" s="190" t="s">
        <v>2155</v>
      </c>
      <c r="E3821" s="426" t="s">
        <v>2129</v>
      </c>
      <c r="F3821" s="426"/>
      <c r="G3821" s="192" t="s">
        <v>39</v>
      </c>
      <c r="H3821" s="193">
        <v>0.34</v>
      </c>
      <c r="I3821" s="189">
        <f>(M3821*$M$13)</f>
        <v>19.136000000000003</v>
      </c>
      <c r="J3821" s="219">
        <f>TRUNC(I3821*H3821,2)</f>
        <v>6.5</v>
      </c>
      <c r="M3821">
        <v>20.8</v>
      </c>
    </row>
    <row r="3822" spans="1:13" ht="24" customHeight="1" x14ac:dyDescent="0.2">
      <c r="A3822" s="238" t="s">
        <v>2126</v>
      </c>
      <c r="B3822" s="191" t="s">
        <v>5000</v>
      </c>
      <c r="C3822" s="190" t="s">
        <v>15</v>
      </c>
      <c r="D3822" s="190" t="s">
        <v>4018</v>
      </c>
      <c r="E3822" s="426" t="s">
        <v>2119</v>
      </c>
      <c r="F3822" s="426"/>
      <c r="G3822" s="192" t="s">
        <v>54</v>
      </c>
      <c r="H3822" s="193">
        <v>1</v>
      </c>
      <c r="I3822" s="189">
        <f>(M3822*$M$13)</f>
        <v>5.5568</v>
      </c>
      <c r="J3822" s="219">
        <f>TRUNC(I3822*H3822,2)</f>
        <v>5.55</v>
      </c>
      <c r="M3822">
        <v>6.04</v>
      </c>
    </row>
    <row r="3823" spans="1:13" x14ac:dyDescent="0.2">
      <c r="A3823" s="239"/>
      <c r="B3823" s="195"/>
      <c r="C3823" s="195"/>
      <c r="D3823" s="195"/>
      <c r="E3823" s="195" t="s">
        <v>3847</v>
      </c>
      <c r="F3823" s="196">
        <v>12.07</v>
      </c>
      <c r="G3823" s="195" t="s">
        <v>3848</v>
      </c>
      <c r="H3823" s="196">
        <v>0</v>
      </c>
      <c r="I3823" s="196">
        <v>12.07</v>
      </c>
      <c r="J3823" s="220"/>
      <c r="M3823">
        <v>12.07</v>
      </c>
    </row>
    <row r="3824" spans="1:13" ht="25.5" x14ac:dyDescent="0.2">
      <c r="A3824" s="239"/>
      <c r="B3824" s="195"/>
      <c r="C3824" s="195"/>
      <c r="D3824" s="195"/>
      <c r="E3824" s="195" t="s">
        <v>3849</v>
      </c>
      <c r="F3824" s="196">
        <v>0</v>
      </c>
      <c r="G3824" s="195"/>
      <c r="H3824" s="195" t="s">
        <v>3850</v>
      </c>
      <c r="I3824" s="196">
        <v>18.11</v>
      </c>
      <c r="J3824" s="220"/>
      <c r="M3824">
        <v>18.11</v>
      </c>
    </row>
    <row r="3825" spans="1:13" ht="30" customHeight="1" x14ac:dyDescent="0.2">
      <c r="A3825" s="240"/>
      <c r="B3825" s="197"/>
      <c r="C3825" s="197"/>
      <c r="D3825" s="197"/>
      <c r="E3825" s="197"/>
      <c r="F3825" s="197"/>
      <c r="G3825" s="197" t="s">
        <v>3851</v>
      </c>
      <c r="H3825" s="198">
        <v>31</v>
      </c>
      <c r="I3825" s="199">
        <v>561.41</v>
      </c>
      <c r="J3825" s="220"/>
      <c r="M3825">
        <v>561.41</v>
      </c>
    </row>
    <row r="3826" spans="1:13" ht="0.95" customHeight="1" x14ac:dyDescent="0.2">
      <c r="A3826" s="237"/>
      <c r="B3826" s="185"/>
      <c r="C3826" s="185"/>
      <c r="D3826" s="185"/>
      <c r="E3826" s="185"/>
      <c r="F3826" s="185"/>
      <c r="G3826" s="185"/>
      <c r="H3826" s="185"/>
      <c r="I3826" s="185"/>
      <c r="J3826" s="220"/>
    </row>
    <row r="3827" spans="1:13" ht="18" customHeight="1" x14ac:dyDescent="0.2">
      <c r="A3827" s="236" t="s">
        <v>4019</v>
      </c>
      <c r="B3827" s="183" t="s">
        <v>2</v>
      </c>
      <c r="C3827" s="182" t="s">
        <v>3</v>
      </c>
      <c r="D3827" s="182" t="s">
        <v>4</v>
      </c>
      <c r="E3827" s="419" t="s">
        <v>2100</v>
      </c>
      <c r="F3827" s="419"/>
      <c r="G3827" s="184" t="s">
        <v>5</v>
      </c>
      <c r="H3827" s="183" t="s">
        <v>6</v>
      </c>
      <c r="I3827" s="183" t="s">
        <v>7</v>
      </c>
      <c r="J3827" s="218" t="s">
        <v>8</v>
      </c>
      <c r="K3827" s="229">
        <f>J3829+J3830</f>
        <v>0.97</v>
      </c>
      <c r="L3827" s="229">
        <f>J3828-K3827</f>
        <v>1.47</v>
      </c>
      <c r="M3827" t="s">
        <v>7</v>
      </c>
    </row>
    <row r="3828" spans="1:13" ht="24" customHeight="1" x14ac:dyDescent="0.2">
      <c r="A3828" s="237" t="s">
        <v>2125</v>
      </c>
      <c r="B3828" s="186" t="s">
        <v>4020</v>
      </c>
      <c r="C3828" s="185" t="s">
        <v>15</v>
      </c>
      <c r="D3828" s="185" t="s">
        <v>4021</v>
      </c>
      <c r="E3828" s="425">
        <v>7</v>
      </c>
      <c r="F3828" s="425"/>
      <c r="G3828" s="187" t="s">
        <v>54</v>
      </c>
      <c r="H3828" s="188">
        <v>1</v>
      </c>
      <c r="I3828" s="189">
        <f>(M3828*$M$13)</f>
        <v>2.4472</v>
      </c>
      <c r="J3828" s="231">
        <f>TRUNC(I3828*H3828,2)</f>
        <v>2.44</v>
      </c>
      <c r="M3828">
        <v>2.66</v>
      </c>
    </row>
    <row r="3829" spans="1:13" ht="24" customHeight="1" x14ac:dyDescent="0.2">
      <c r="A3829" s="238" t="s">
        <v>2126</v>
      </c>
      <c r="B3829" s="191" t="s">
        <v>2130</v>
      </c>
      <c r="C3829" s="190" t="s">
        <v>15</v>
      </c>
      <c r="D3829" s="190" t="s">
        <v>2131</v>
      </c>
      <c r="E3829" s="426" t="s">
        <v>2129</v>
      </c>
      <c r="F3829" s="426"/>
      <c r="G3829" s="192" t="s">
        <v>39</v>
      </c>
      <c r="H3829" s="193">
        <v>0.03</v>
      </c>
      <c r="I3829" s="189">
        <f>(M3829*$M$13)</f>
        <v>13.533200000000001</v>
      </c>
      <c r="J3829" s="219">
        <f>TRUNC(I3829*H3829,2)</f>
        <v>0.4</v>
      </c>
      <c r="M3829">
        <v>14.71</v>
      </c>
    </row>
    <row r="3830" spans="1:13" ht="24" customHeight="1" x14ac:dyDescent="0.2">
      <c r="A3830" s="238" t="s">
        <v>2126</v>
      </c>
      <c r="B3830" s="191" t="s">
        <v>2154</v>
      </c>
      <c r="C3830" s="190" t="s">
        <v>15</v>
      </c>
      <c r="D3830" s="190" t="s">
        <v>2155</v>
      </c>
      <c r="E3830" s="426" t="s">
        <v>2129</v>
      </c>
      <c r="F3830" s="426"/>
      <c r="G3830" s="192" t="s">
        <v>39</v>
      </c>
      <c r="H3830" s="193">
        <v>0.03</v>
      </c>
      <c r="I3830" s="189">
        <f>(M3830*$M$13)</f>
        <v>19.136000000000003</v>
      </c>
      <c r="J3830" s="219">
        <f>TRUNC(I3830*H3830,2)</f>
        <v>0.56999999999999995</v>
      </c>
      <c r="M3830">
        <v>20.8</v>
      </c>
    </row>
    <row r="3831" spans="1:13" ht="24" customHeight="1" x14ac:dyDescent="0.2">
      <c r="A3831" s="238" t="s">
        <v>2126</v>
      </c>
      <c r="B3831" s="191" t="s">
        <v>5001</v>
      </c>
      <c r="C3831" s="190" t="s">
        <v>15</v>
      </c>
      <c r="D3831" s="190" t="s">
        <v>5002</v>
      </c>
      <c r="E3831" s="426" t="s">
        <v>2119</v>
      </c>
      <c r="F3831" s="426"/>
      <c r="G3831" s="192" t="s">
        <v>54</v>
      </c>
      <c r="H3831" s="193">
        <v>1</v>
      </c>
      <c r="I3831" s="189">
        <f>(M3831*$M$13)</f>
        <v>1.4720000000000002</v>
      </c>
      <c r="J3831" s="219">
        <f>TRUNC(I3831*H3831,2)</f>
        <v>1.47</v>
      </c>
      <c r="M3831">
        <v>1.6</v>
      </c>
    </row>
    <row r="3832" spans="1:13" x14ac:dyDescent="0.2">
      <c r="A3832" s="239"/>
      <c r="B3832" s="195"/>
      <c r="C3832" s="195"/>
      <c r="D3832" s="195"/>
      <c r="E3832" s="195" t="s">
        <v>3847</v>
      </c>
      <c r="F3832" s="196">
        <v>1.06</v>
      </c>
      <c r="G3832" s="195" t="s">
        <v>3848</v>
      </c>
      <c r="H3832" s="196">
        <v>0</v>
      </c>
      <c r="I3832" s="196">
        <v>1.06</v>
      </c>
      <c r="J3832" s="220"/>
      <c r="M3832">
        <v>1.06</v>
      </c>
    </row>
    <row r="3833" spans="1:13" ht="25.5" x14ac:dyDescent="0.2">
      <c r="A3833" s="239"/>
      <c r="B3833" s="195"/>
      <c r="C3833" s="195"/>
      <c r="D3833" s="195"/>
      <c r="E3833" s="195" t="s">
        <v>3849</v>
      </c>
      <c r="F3833" s="196">
        <v>0</v>
      </c>
      <c r="G3833" s="195"/>
      <c r="H3833" s="195" t="s">
        <v>3850</v>
      </c>
      <c r="I3833" s="196">
        <v>2.66</v>
      </c>
      <c r="J3833" s="220"/>
      <c r="M3833">
        <v>2.66</v>
      </c>
    </row>
    <row r="3834" spans="1:13" ht="30" customHeight="1" x14ac:dyDescent="0.2">
      <c r="A3834" s="240"/>
      <c r="B3834" s="197"/>
      <c r="C3834" s="197"/>
      <c r="D3834" s="197"/>
      <c r="E3834" s="197"/>
      <c r="F3834" s="197"/>
      <c r="G3834" s="197" t="s">
        <v>3851</v>
      </c>
      <c r="H3834" s="198">
        <v>92</v>
      </c>
      <c r="I3834" s="199">
        <v>244.72</v>
      </c>
      <c r="J3834" s="220"/>
      <c r="M3834">
        <v>244.72</v>
      </c>
    </row>
    <row r="3835" spans="1:13" ht="0.95" customHeight="1" x14ac:dyDescent="0.2">
      <c r="A3835" s="237"/>
      <c r="B3835" s="185"/>
      <c r="C3835" s="185"/>
      <c r="D3835" s="185"/>
      <c r="E3835" s="185"/>
      <c r="F3835" s="185"/>
      <c r="G3835" s="185"/>
      <c r="H3835" s="185"/>
      <c r="I3835" s="185"/>
      <c r="J3835" s="220"/>
    </row>
    <row r="3836" spans="1:13" ht="18" customHeight="1" x14ac:dyDescent="0.2">
      <c r="A3836" s="236" t="s">
        <v>4022</v>
      </c>
      <c r="B3836" s="183" t="s">
        <v>2</v>
      </c>
      <c r="C3836" s="182" t="s">
        <v>3</v>
      </c>
      <c r="D3836" s="182" t="s">
        <v>4</v>
      </c>
      <c r="E3836" s="419" t="s">
        <v>2100</v>
      </c>
      <c r="F3836" s="419"/>
      <c r="G3836" s="184" t="s">
        <v>5</v>
      </c>
      <c r="H3836" s="183" t="s">
        <v>6</v>
      </c>
      <c r="I3836" s="183" t="s">
        <v>7</v>
      </c>
      <c r="J3836" s="218" t="s">
        <v>8</v>
      </c>
      <c r="K3836" s="229">
        <f>J3838+J3839</f>
        <v>2.6100000000000003</v>
      </c>
      <c r="L3836" s="229">
        <f>J3837-K3836</f>
        <v>1.96</v>
      </c>
      <c r="M3836" t="s">
        <v>7</v>
      </c>
    </row>
    <row r="3837" spans="1:13" ht="24" customHeight="1" x14ac:dyDescent="0.2">
      <c r="A3837" s="237" t="s">
        <v>2125</v>
      </c>
      <c r="B3837" s="186" t="s">
        <v>3974</v>
      </c>
      <c r="C3837" s="185" t="s">
        <v>15</v>
      </c>
      <c r="D3837" s="185" t="s">
        <v>3975</v>
      </c>
      <c r="E3837" s="425">
        <v>7</v>
      </c>
      <c r="F3837" s="425"/>
      <c r="G3837" s="187" t="s">
        <v>54</v>
      </c>
      <c r="H3837" s="188">
        <v>1</v>
      </c>
      <c r="I3837" s="189">
        <f>(M3837*$M$13)</f>
        <v>4.5724</v>
      </c>
      <c r="J3837" s="231">
        <f>TRUNC(I3837*H3837,2)</f>
        <v>4.57</v>
      </c>
      <c r="M3837">
        <v>4.97</v>
      </c>
    </row>
    <row r="3838" spans="1:13" ht="24" customHeight="1" x14ac:dyDescent="0.2">
      <c r="A3838" s="238" t="s">
        <v>2126</v>
      </c>
      <c r="B3838" s="191" t="s">
        <v>2130</v>
      </c>
      <c r="C3838" s="190" t="s">
        <v>15</v>
      </c>
      <c r="D3838" s="190" t="s">
        <v>2131</v>
      </c>
      <c r="E3838" s="426" t="s">
        <v>2129</v>
      </c>
      <c r="F3838" s="426"/>
      <c r="G3838" s="192" t="s">
        <v>39</v>
      </c>
      <c r="H3838" s="193">
        <v>0.08</v>
      </c>
      <c r="I3838" s="189">
        <f>(M3838*$M$13)</f>
        <v>13.533200000000001</v>
      </c>
      <c r="J3838" s="219">
        <f>TRUNC(I3838*H3838,2)</f>
        <v>1.08</v>
      </c>
      <c r="M3838">
        <v>14.71</v>
      </c>
    </row>
    <row r="3839" spans="1:13" ht="24" customHeight="1" x14ac:dyDescent="0.2">
      <c r="A3839" s="238" t="s">
        <v>2126</v>
      </c>
      <c r="B3839" s="191" t="s">
        <v>2154</v>
      </c>
      <c r="C3839" s="190" t="s">
        <v>15</v>
      </c>
      <c r="D3839" s="190" t="s">
        <v>2155</v>
      </c>
      <c r="E3839" s="426" t="s">
        <v>2129</v>
      </c>
      <c r="F3839" s="426"/>
      <c r="G3839" s="192" t="s">
        <v>39</v>
      </c>
      <c r="H3839" s="193">
        <v>0.08</v>
      </c>
      <c r="I3839" s="189">
        <f>(M3839*$M$13)</f>
        <v>19.136000000000003</v>
      </c>
      <c r="J3839" s="219">
        <f>TRUNC(I3839*H3839,2)</f>
        <v>1.53</v>
      </c>
      <c r="M3839">
        <v>20.8</v>
      </c>
    </row>
    <row r="3840" spans="1:13" ht="24" customHeight="1" x14ac:dyDescent="0.2">
      <c r="A3840" s="238" t="s">
        <v>2126</v>
      </c>
      <c r="B3840" s="191" t="s">
        <v>4962</v>
      </c>
      <c r="C3840" s="190" t="s">
        <v>15</v>
      </c>
      <c r="D3840" s="190" t="s">
        <v>4963</v>
      </c>
      <c r="E3840" s="426" t="s">
        <v>2119</v>
      </c>
      <c r="F3840" s="426"/>
      <c r="G3840" s="192" t="s">
        <v>54</v>
      </c>
      <c r="H3840" s="193">
        <v>1</v>
      </c>
      <c r="I3840" s="189">
        <f>(M3840*$M$13)</f>
        <v>1.9688000000000001</v>
      </c>
      <c r="J3840" s="219">
        <f>TRUNC(I3840*H3840,2)</f>
        <v>1.96</v>
      </c>
      <c r="M3840">
        <v>2.14</v>
      </c>
    </row>
    <row r="3841" spans="1:13" x14ac:dyDescent="0.2">
      <c r="A3841" s="239"/>
      <c r="B3841" s="195"/>
      <c r="C3841" s="195"/>
      <c r="D3841" s="195"/>
      <c r="E3841" s="195" t="s">
        <v>3847</v>
      </c>
      <c r="F3841" s="196">
        <v>2.83</v>
      </c>
      <c r="G3841" s="195" t="s">
        <v>3848</v>
      </c>
      <c r="H3841" s="196">
        <v>0</v>
      </c>
      <c r="I3841" s="196">
        <v>2.83</v>
      </c>
      <c r="J3841" s="220"/>
      <c r="M3841">
        <v>2.83</v>
      </c>
    </row>
    <row r="3842" spans="1:13" ht="25.5" x14ac:dyDescent="0.2">
      <c r="A3842" s="239"/>
      <c r="B3842" s="195"/>
      <c r="C3842" s="195"/>
      <c r="D3842" s="195"/>
      <c r="E3842" s="195" t="s">
        <v>3849</v>
      </c>
      <c r="F3842" s="196">
        <v>0</v>
      </c>
      <c r="G3842" s="195"/>
      <c r="H3842" s="195" t="s">
        <v>3850</v>
      </c>
      <c r="I3842" s="196">
        <v>4.97</v>
      </c>
      <c r="J3842" s="220"/>
      <c r="M3842">
        <v>4.97</v>
      </c>
    </row>
    <row r="3843" spans="1:13" ht="30" customHeight="1" x14ac:dyDescent="0.2">
      <c r="A3843" s="240"/>
      <c r="B3843" s="197"/>
      <c r="C3843" s="197"/>
      <c r="D3843" s="197"/>
      <c r="E3843" s="197"/>
      <c r="F3843" s="197"/>
      <c r="G3843" s="197" t="s">
        <v>3851</v>
      </c>
      <c r="H3843" s="198">
        <v>166</v>
      </c>
      <c r="I3843" s="199">
        <v>825.02</v>
      </c>
      <c r="J3843" s="220"/>
      <c r="M3843">
        <v>825.02</v>
      </c>
    </row>
    <row r="3844" spans="1:13" ht="0.95" customHeight="1" x14ac:dyDescent="0.2">
      <c r="A3844" s="237"/>
      <c r="B3844" s="185"/>
      <c r="C3844" s="185"/>
      <c r="D3844" s="185"/>
      <c r="E3844" s="185"/>
      <c r="F3844" s="185"/>
      <c r="G3844" s="185"/>
      <c r="H3844" s="185"/>
      <c r="I3844" s="185"/>
      <c r="J3844" s="220"/>
    </row>
    <row r="3845" spans="1:13" ht="18" customHeight="1" x14ac:dyDescent="0.2">
      <c r="A3845" s="236" t="s">
        <v>4023</v>
      </c>
      <c r="B3845" s="183" t="s">
        <v>2</v>
      </c>
      <c r="C3845" s="182" t="s">
        <v>3</v>
      </c>
      <c r="D3845" s="182" t="s">
        <v>4</v>
      </c>
      <c r="E3845" s="419" t="s">
        <v>2100</v>
      </c>
      <c r="F3845" s="419"/>
      <c r="G3845" s="184" t="s">
        <v>5</v>
      </c>
      <c r="H3845" s="183" t="s">
        <v>6</v>
      </c>
      <c r="I3845" s="183" t="s">
        <v>7</v>
      </c>
      <c r="J3845" s="218" t="s">
        <v>8</v>
      </c>
      <c r="K3845" s="229">
        <f>J3847+J3848</f>
        <v>11.1</v>
      </c>
      <c r="L3845" s="229">
        <f>J3846-K3845</f>
        <v>7.76</v>
      </c>
      <c r="M3845" t="s">
        <v>7</v>
      </c>
    </row>
    <row r="3846" spans="1:13" ht="24" customHeight="1" x14ac:dyDescent="0.2">
      <c r="A3846" s="237" t="s">
        <v>2125</v>
      </c>
      <c r="B3846" s="186" t="s">
        <v>3976</v>
      </c>
      <c r="C3846" s="185" t="s">
        <v>15</v>
      </c>
      <c r="D3846" s="185" t="s">
        <v>3977</v>
      </c>
      <c r="E3846" s="425">
        <v>7</v>
      </c>
      <c r="F3846" s="425"/>
      <c r="G3846" s="187" t="s">
        <v>54</v>
      </c>
      <c r="H3846" s="188">
        <v>1</v>
      </c>
      <c r="I3846" s="189">
        <f>(M3846*$M$13)</f>
        <v>18.869200000000003</v>
      </c>
      <c r="J3846" s="231">
        <f>TRUNC(I3846*H3846,2)</f>
        <v>18.86</v>
      </c>
      <c r="M3846">
        <v>20.51</v>
      </c>
    </row>
    <row r="3847" spans="1:13" ht="24" customHeight="1" x14ac:dyDescent="0.2">
      <c r="A3847" s="238" t="s">
        <v>2126</v>
      </c>
      <c r="B3847" s="191" t="s">
        <v>2130</v>
      </c>
      <c r="C3847" s="190" t="s">
        <v>15</v>
      </c>
      <c r="D3847" s="190" t="s">
        <v>2131</v>
      </c>
      <c r="E3847" s="426" t="s">
        <v>2129</v>
      </c>
      <c r="F3847" s="426"/>
      <c r="G3847" s="192" t="s">
        <v>39</v>
      </c>
      <c r="H3847" s="193">
        <v>0.34</v>
      </c>
      <c r="I3847" s="189">
        <f>(M3847*$M$13)</f>
        <v>13.533200000000001</v>
      </c>
      <c r="J3847" s="219">
        <f>TRUNC(I3847*H3847,2)</f>
        <v>4.5999999999999996</v>
      </c>
      <c r="M3847">
        <v>14.71</v>
      </c>
    </row>
    <row r="3848" spans="1:13" ht="24" customHeight="1" x14ac:dyDescent="0.2">
      <c r="A3848" s="238" t="s">
        <v>2126</v>
      </c>
      <c r="B3848" s="191" t="s">
        <v>2154</v>
      </c>
      <c r="C3848" s="190" t="s">
        <v>15</v>
      </c>
      <c r="D3848" s="190" t="s">
        <v>2155</v>
      </c>
      <c r="E3848" s="426" t="s">
        <v>2129</v>
      </c>
      <c r="F3848" s="426"/>
      <c r="G3848" s="192" t="s">
        <v>39</v>
      </c>
      <c r="H3848" s="193">
        <v>0.34</v>
      </c>
      <c r="I3848" s="189">
        <f>(M3848*$M$13)</f>
        <v>19.136000000000003</v>
      </c>
      <c r="J3848" s="219">
        <f>TRUNC(I3848*H3848,2)</f>
        <v>6.5</v>
      </c>
      <c r="M3848">
        <v>20.8</v>
      </c>
    </row>
    <row r="3849" spans="1:13" ht="24" customHeight="1" x14ac:dyDescent="0.2">
      <c r="A3849" s="238" t="s">
        <v>2126</v>
      </c>
      <c r="B3849" s="191" t="s">
        <v>4964</v>
      </c>
      <c r="C3849" s="190" t="s">
        <v>15</v>
      </c>
      <c r="D3849" s="190" t="s">
        <v>3977</v>
      </c>
      <c r="E3849" s="426" t="s">
        <v>2119</v>
      </c>
      <c r="F3849" s="426"/>
      <c r="G3849" s="192" t="s">
        <v>54</v>
      </c>
      <c r="H3849" s="193">
        <v>1</v>
      </c>
      <c r="I3849" s="189">
        <f>(M3849*$M$13)</f>
        <v>7.7648000000000001</v>
      </c>
      <c r="J3849" s="219">
        <f>TRUNC(I3849*H3849,2)</f>
        <v>7.76</v>
      </c>
      <c r="M3849">
        <v>8.44</v>
      </c>
    </row>
    <row r="3850" spans="1:13" x14ac:dyDescent="0.2">
      <c r="A3850" s="239"/>
      <c r="B3850" s="195"/>
      <c r="C3850" s="195"/>
      <c r="D3850" s="195"/>
      <c r="E3850" s="195" t="s">
        <v>3847</v>
      </c>
      <c r="F3850" s="196">
        <v>12.07</v>
      </c>
      <c r="G3850" s="195" t="s">
        <v>3848</v>
      </c>
      <c r="H3850" s="196">
        <v>0</v>
      </c>
      <c r="I3850" s="196">
        <v>12.07</v>
      </c>
      <c r="J3850" s="220"/>
      <c r="M3850">
        <v>12.07</v>
      </c>
    </row>
    <row r="3851" spans="1:13" ht="25.5" x14ac:dyDescent="0.2">
      <c r="A3851" s="239"/>
      <c r="B3851" s="195"/>
      <c r="C3851" s="195"/>
      <c r="D3851" s="195"/>
      <c r="E3851" s="195" t="s">
        <v>3849</v>
      </c>
      <c r="F3851" s="196">
        <v>0</v>
      </c>
      <c r="G3851" s="195"/>
      <c r="H3851" s="195" t="s">
        <v>3850</v>
      </c>
      <c r="I3851" s="196">
        <v>20.51</v>
      </c>
      <c r="J3851" s="220"/>
      <c r="M3851">
        <v>20.51</v>
      </c>
    </row>
    <row r="3852" spans="1:13" ht="30" customHeight="1" x14ac:dyDescent="0.2">
      <c r="A3852" s="240"/>
      <c r="B3852" s="197"/>
      <c r="C3852" s="197"/>
      <c r="D3852" s="197"/>
      <c r="E3852" s="197"/>
      <c r="F3852" s="197"/>
      <c r="G3852" s="197" t="s">
        <v>3851</v>
      </c>
      <c r="H3852" s="198">
        <v>82</v>
      </c>
      <c r="I3852" s="199">
        <v>1681.82</v>
      </c>
      <c r="J3852" s="220"/>
      <c r="M3852">
        <v>1681.82</v>
      </c>
    </row>
    <row r="3853" spans="1:13" ht="0.95" customHeight="1" x14ac:dyDescent="0.2">
      <c r="A3853" s="237"/>
      <c r="B3853" s="185"/>
      <c r="C3853" s="185"/>
      <c r="D3853" s="185"/>
      <c r="E3853" s="185"/>
      <c r="F3853" s="185"/>
      <c r="G3853" s="185"/>
      <c r="H3853" s="185"/>
      <c r="I3853" s="185"/>
      <c r="J3853" s="220"/>
    </row>
    <row r="3854" spans="1:13" ht="18" customHeight="1" x14ac:dyDescent="0.2">
      <c r="A3854" s="236" t="s">
        <v>4024</v>
      </c>
      <c r="B3854" s="183" t="s">
        <v>2</v>
      </c>
      <c r="C3854" s="182" t="s">
        <v>3</v>
      </c>
      <c r="D3854" s="182" t="s">
        <v>4</v>
      </c>
      <c r="E3854" s="419" t="s">
        <v>2100</v>
      </c>
      <c r="F3854" s="419"/>
      <c r="G3854" s="184" t="s">
        <v>5</v>
      </c>
      <c r="H3854" s="183" t="s">
        <v>6</v>
      </c>
      <c r="I3854" s="183" t="s">
        <v>7</v>
      </c>
      <c r="J3854" s="218" t="s">
        <v>8</v>
      </c>
      <c r="K3854" s="229">
        <f>J3856+J3857</f>
        <v>0.97</v>
      </c>
      <c r="L3854" s="229">
        <f>J3855-K3854</f>
        <v>0.22999999999999998</v>
      </c>
      <c r="M3854" t="s">
        <v>7</v>
      </c>
    </row>
    <row r="3855" spans="1:13" ht="24" customHeight="1" x14ac:dyDescent="0.2">
      <c r="A3855" s="237" t="s">
        <v>2125</v>
      </c>
      <c r="B3855" s="186" t="s">
        <v>3978</v>
      </c>
      <c r="C3855" s="185" t="s">
        <v>15</v>
      </c>
      <c r="D3855" s="185" t="s">
        <v>3979</v>
      </c>
      <c r="E3855" s="425">
        <v>7</v>
      </c>
      <c r="F3855" s="425"/>
      <c r="G3855" s="187" t="s">
        <v>54</v>
      </c>
      <c r="H3855" s="188">
        <v>1</v>
      </c>
      <c r="I3855" s="189">
        <f>(M3855*$M$13)</f>
        <v>1.2052</v>
      </c>
      <c r="J3855" s="231">
        <f>TRUNC(I3855*H3855,2)</f>
        <v>1.2</v>
      </c>
      <c r="M3855">
        <v>1.31</v>
      </c>
    </row>
    <row r="3856" spans="1:13" ht="24" customHeight="1" x14ac:dyDescent="0.2">
      <c r="A3856" s="238" t="s">
        <v>2126</v>
      </c>
      <c r="B3856" s="191" t="s">
        <v>2130</v>
      </c>
      <c r="C3856" s="190" t="s">
        <v>15</v>
      </c>
      <c r="D3856" s="190" t="s">
        <v>2131</v>
      </c>
      <c r="E3856" s="426" t="s">
        <v>2129</v>
      </c>
      <c r="F3856" s="426"/>
      <c r="G3856" s="192" t="s">
        <v>39</v>
      </c>
      <c r="H3856" s="193">
        <v>0.03</v>
      </c>
      <c r="I3856" s="189">
        <f>(M3856*$M$13)</f>
        <v>13.533200000000001</v>
      </c>
      <c r="J3856" s="219">
        <f>TRUNC(I3856*H3856,2)</f>
        <v>0.4</v>
      </c>
      <c r="M3856">
        <v>14.71</v>
      </c>
    </row>
    <row r="3857" spans="1:13" ht="24" customHeight="1" x14ac:dyDescent="0.2">
      <c r="A3857" s="238" t="s">
        <v>2126</v>
      </c>
      <c r="B3857" s="191" t="s">
        <v>2154</v>
      </c>
      <c r="C3857" s="190" t="s">
        <v>15</v>
      </c>
      <c r="D3857" s="190" t="s">
        <v>2155</v>
      </c>
      <c r="E3857" s="426" t="s">
        <v>2129</v>
      </c>
      <c r="F3857" s="426"/>
      <c r="G3857" s="192" t="s">
        <v>39</v>
      </c>
      <c r="H3857" s="193">
        <v>0.03</v>
      </c>
      <c r="I3857" s="189">
        <f>(M3857*$M$13)</f>
        <v>19.136000000000003</v>
      </c>
      <c r="J3857" s="219">
        <f>TRUNC(I3857*H3857,2)</f>
        <v>0.56999999999999995</v>
      </c>
      <c r="M3857">
        <v>20.8</v>
      </c>
    </row>
    <row r="3858" spans="1:13" ht="24" customHeight="1" x14ac:dyDescent="0.2">
      <c r="A3858" s="238" t="s">
        <v>2126</v>
      </c>
      <c r="B3858" s="191" t="s">
        <v>4965</v>
      </c>
      <c r="C3858" s="190" t="s">
        <v>15</v>
      </c>
      <c r="D3858" s="190" t="s">
        <v>4966</v>
      </c>
      <c r="E3858" s="426" t="s">
        <v>2119</v>
      </c>
      <c r="F3858" s="426"/>
      <c r="G3858" s="192" t="s">
        <v>54</v>
      </c>
      <c r="H3858" s="193">
        <v>1</v>
      </c>
      <c r="I3858" s="189">
        <f>(M3858*$M$13)</f>
        <v>0.23</v>
      </c>
      <c r="J3858" s="219">
        <f>TRUNC(I3858*H3858,2)</f>
        <v>0.23</v>
      </c>
      <c r="M3858">
        <v>0.25</v>
      </c>
    </row>
    <row r="3859" spans="1:13" x14ac:dyDescent="0.2">
      <c r="A3859" s="239"/>
      <c r="B3859" s="195"/>
      <c r="C3859" s="195"/>
      <c r="D3859" s="195"/>
      <c r="E3859" s="195" t="s">
        <v>3847</v>
      </c>
      <c r="F3859" s="196">
        <v>1.06</v>
      </c>
      <c r="G3859" s="195" t="s">
        <v>3848</v>
      </c>
      <c r="H3859" s="196">
        <v>0</v>
      </c>
      <c r="I3859" s="196">
        <v>1.06</v>
      </c>
      <c r="J3859" s="220"/>
      <c r="M3859">
        <v>1.06</v>
      </c>
    </row>
    <row r="3860" spans="1:13" ht="25.5" x14ac:dyDescent="0.2">
      <c r="A3860" s="239"/>
      <c r="B3860" s="195"/>
      <c r="C3860" s="195"/>
      <c r="D3860" s="195"/>
      <c r="E3860" s="195" t="s">
        <v>3849</v>
      </c>
      <c r="F3860" s="196">
        <v>0</v>
      </c>
      <c r="G3860" s="195"/>
      <c r="H3860" s="195" t="s">
        <v>3850</v>
      </c>
      <c r="I3860" s="196">
        <v>1.31</v>
      </c>
      <c r="J3860" s="220"/>
      <c r="M3860">
        <v>1.31</v>
      </c>
    </row>
    <row r="3861" spans="1:13" ht="30" customHeight="1" x14ac:dyDescent="0.2">
      <c r="A3861" s="240"/>
      <c r="B3861" s="197"/>
      <c r="C3861" s="197"/>
      <c r="D3861" s="197"/>
      <c r="E3861" s="197"/>
      <c r="F3861" s="197"/>
      <c r="G3861" s="197" t="s">
        <v>3851</v>
      </c>
      <c r="H3861" s="198">
        <v>244</v>
      </c>
      <c r="I3861" s="199">
        <v>319.64</v>
      </c>
      <c r="J3861" s="220"/>
      <c r="M3861">
        <v>319.64</v>
      </c>
    </row>
    <row r="3862" spans="1:13" ht="0.95" customHeight="1" x14ac:dyDescent="0.2">
      <c r="A3862" s="237"/>
      <c r="B3862" s="185"/>
      <c r="C3862" s="185"/>
      <c r="D3862" s="185"/>
      <c r="E3862" s="185"/>
      <c r="F3862" s="185"/>
      <c r="G3862" s="185"/>
      <c r="H3862" s="185"/>
      <c r="I3862" s="185"/>
      <c r="J3862" s="220"/>
    </row>
    <row r="3863" spans="1:13" ht="18" customHeight="1" x14ac:dyDescent="0.2">
      <c r="A3863" s="236" t="s">
        <v>4025</v>
      </c>
      <c r="B3863" s="183" t="s">
        <v>2</v>
      </c>
      <c r="C3863" s="182" t="s">
        <v>3</v>
      </c>
      <c r="D3863" s="182" t="s">
        <v>4</v>
      </c>
      <c r="E3863" s="419" t="s">
        <v>2100</v>
      </c>
      <c r="F3863" s="419"/>
      <c r="G3863" s="184" t="s">
        <v>5</v>
      </c>
      <c r="H3863" s="183" t="s">
        <v>6</v>
      </c>
      <c r="I3863" s="183" t="s">
        <v>7</v>
      </c>
      <c r="J3863" s="218" t="s">
        <v>8</v>
      </c>
      <c r="K3863" s="229">
        <f>J3865+J3866</f>
        <v>4.2300000000000004</v>
      </c>
      <c r="L3863" s="229">
        <f>J3864-K3863</f>
        <v>4.1899999999999995</v>
      </c>
      <c r="M3863" t="s">
        <v>7</v>
      </c>
    </row>
    <row r="3864" spans="1:13" ht="24" customHeight="1" x14ac:dyDescent="0.2">
      <c r="A3864" s="237" t="s">
        <v>2125</v>
      </c>
      <c r="B3864" s="186" t="s">
        <v>3980</v>
      </c>
      <c r="C3864" s="185" t="s">
        <v>15</v>
      </c>
      <c r="D3864" s="185" t="s">
        <v>3981</v>
      </c>
      <c r="E3864" s="425">
        <v>7</v>
      </c>
      <c r="F3864" s="425"/>
      <c r="G3864" s="187" t="s">
        <v>18</v>
      </c>
      <c r="H3864" s="188">
        <v>1</v>
      </c>
      <c r="I3864" s="189">
        <f>(M3864*$M$13)</f>
        <v>8.4272000000000009</v>
      </c>
      <c r="J3864" s="231">
        <f>TRUNC(I3864*H3864,2)</f>
        <v>8.42</v>
      </c>
      <c r="M3864">
        <v>9.16</v>
      </c>
    </row>
    <row r="3865" spans="1:13" ht="24" customHeight="1" x14ac:dyDescent="0.2">
      <c r="A3865" s="238" t="s">
        <v>2126</v>
      </c>
      <c r="B3865" s="191" t="s">
        <v>2130</v>
      </c>
      <c r="C3865" s="190" t="s">
        <v>15</v>
      </c>
      <c r="D3865" s="190" t="s">
        <v>2131</v>
      </c>
      <c r="E3865" s="426" t="s">
        <v>2129</v>
      </c>
      <c r="F3865" s="426"/>
      <c r="G3865" s="192" t="s">
        <v>39</v>
      </c>
      <c r="H3865" s="193">
        <v>0.13</v>
      </c>
      <c r="I3865" s="189">
        <f>(M3865*$M$13)</f>
        <v>13.533200000000001</v>
      </c>
      <c r="J3865" s="219">
        <f>TRUNC(I3865*H3865,2)</f>
        <v>1.75</v>
      </c>
      <c r="M3865">
        <v>14.71</v>
      </c>
    </row>
    <row r="3866" spans="1:13" ht="24" customHeight="1" x14ac:dyDescent="0.2">
      <c r="A3866" s="238" t="s">
        <v>2126</v>
      </c>
      <c r="B3866" s="191" t="s">
        <v>2154</v>
      </c>
      <c r="C3866" s="190" t="s">
        <v>15</v>
      </c>
      <c r="D3866" s="190" t="s">
        <v>2155</v>
      </c>
      <c r="E3866" s="426" t="s">
        <v>2129</v>
      </c>
      <c r="F3866" s="426"/>
      <c r="G3866" s="192" t="s">
        <v>39</v>
      </c>
      <c r="H3866" s="193">
        <v>0.13</v>
      </c>
      <c r="I3866" s="189">
        <f>(M3866*$M$13)</f>
        <v>19.136000000000003</v>
      </c>
      <c r="J3866" s="219">
        <f>TRUNC(I3866*H3866,2)</f>
        <v>2.48</v>
      </c>
      <c r="M3866">
        <v>20.8</v>
      </c>
    </row>
    <row r="3867" spans="1:13" ht="24" customHeight="1" x14ac:dyDescent="0.2">
      <c r="A3867" s="238" t="s">
        <v>2126</v>
      </c>
      <c r="B3867" s="191" t="s">
        <v>4967</v>
      </c>
      <c r="C3867" s="190" t="s">
        <v>15</v>
      </c>
      <c r="D3867" s="190" t="s">
        <v>4968</v>
      </c>
      <c r="E3867" s="426" t="s">
        <v>2119</v>
      </c>
      <c r="F3867" s="426"/>
      <c r="G3867" s="192" t="s">
        <v>54</v>
      </c>
      <c r="H3867" s="193">
        <v>1</v>
      </c>
      <c r="I3867" s="189">
        <f>(M3867*$M$13)</f>
        <v>4.1859999999999999</v>
      </c>
      <c r="J3867" s="219">
        <f>TRUNC(I3867*H3867,2)</f>
        <v>4.18</v>
      </c>
      <c r="M3867">
        <v>4.55</v>
      </c>
    </row>
    <row r="3868" spans="1:13" x14ac:dyDescent="0.2">
      <c r="A3868" s="239"/>
      <c r="B3868" s="195"/>
      <c r="C3868" s="195"/>
      <c r="D3868" s="195"/>
      <c r="E3868" s="195" t="s">
        <v>3847</v>
      </c>
      <c r="F3868" s="196">
        <v>4.6100000000000003</v>
      </c>
      <c r="G3868" s="195" t="s">
        <v>3848</v>
      </c>
      <c r="H3868" s="196">
        <v>0</v>
      </c>
      <c r="I3868" s="196">
        <v>4.6100000000000003</v>
      </c>
      <c r="J3868" s="220"/>
      <c r="M3868">
        <v>4.6100000000000003</v>
      </c>
    </row>
    <row r="3869" spans="1:13" ht="25.5" x14ac:dyDescent="0.2">
      <c r="A3869" s="239"/>
      <c r="B3869" s="195"/>
      <c r="C3869" s="195"/>
      <c r="D3869" s="195"/>
      <c r="E3869" s="195" t="s">
        <v>3849</v>
      </c>
      <c r="F3869" s="196">
        <v>0</v>
      </c>
      <c r="G3869" s="195"/>
      <c r="H3869" s="195" t="s">
        <v>3850</v>
      </c>
      <c r="I3869" s="196">
        <v>9.16</v>
      </c>
      <c r="J3869" s="220"/>
      <c r="M3869">
        <v>9.16</v>
      </c>
    </row>
    <row r="3870" spans="1:13" ht="30" customHeight="1" x14ac:dyDescent="0.2">
      <c r="A3870" s="240"/>
      <c r="B3870" s="197"/>
      <c r="C3870" s="197"/>
      <c r="D3870" s="197"/>
      <c r="E3870" s="197"/>
      <c r="F3870" s="197"/>
      <c r="G3870" s="197" t="s">
        <v>3851</v>
      </c>
      <c r="H3870" s="198">
        <v>4</v>
      </c>
      <c r="I3870" s="199">
        <v>36.64</v>
      </c>
      <c r="J3870" s="220"/>
      <c r="M3870">
        <v>36.64</v>
      </c>
    </row>
    <row r="3871" spans="1:13" ht="0.95" customHeight="1" x14ac:dyDescent="0.2">
      <c r="A3871" s="237"/>
      <c r="B3871" s="185"/>
      <c r="C3871" s="185"/>
      <c r="D3871" s="185"/>
      <c r="E3871" s="185"/>
      <c r="F3871" s="185"/>
      <c r="G3871" s="185"/>
      <c r="H3871" s="185"/>
      <c r="I3871" s="185"/>
      <c r="J3871" s="220"/>
    </row>
    <row r="3872" spans="1:13" ht="18" customHeight="1" x14ac:dyDescent="0.2">
      <c r="A3872" s="236" t="s">
        <v>4026</v>
      </c>
      <c r="B3872" s="183" t="s">
        <v>2</v>
      </c>
      <c r="C3872" s="182" t="s">
        <v>3</v>
      </c>
      <c r="D3872" s="182" t="s">
        <v>4</v>
      </c>
      <c r="E3872" s="419" t="s">
        <v>2100</v>
      </c>
      <c r="F3872" s="419"/>
      <c r="G3872" s="184" t="s">
        <v>5</v>
      </c>
      <c r="H3872" s="183" t="s">
        <v>6</v>
      </c>
      <c r="I3872" s="183" t="s">
        <v>7</v>
      </c>
      <c r="J3872" s="218" t="s">
        <v>8</v>
      </c>
      <c r="K3872" s="229">
        <f>J3874+J3875</f>
        <v>9.7899999999999991</v>
      </c>
      <c r="L3872" s="229">
        <f>J3873-K3872</f>
        <v>7.5800000000000018</v>
      </c>
      <c r="M3872" t="s">
        <v>7</v>
      </c>
    </row>
    <row r="3873" spans="1:13" ht="24" customHeight="1" x14ac:dyDescent="0.2">
      <c r="A3873" s="237" t="s">
        <v>2125</v>
      </c>
      <c r="B3873" s="186" t="s">
        <v>3982</v>
      </c>
      <c r="C3873" s="185" t="s">
        <v>15</v>
      </c>
      <c r="D3873" s="185" t="s">
        <v>3983</v>
      </c>
      <c r="E3873" s="425">
        <v>7</v>
      </c>
      <c r="F3873" s="425"/>
      <c r="G3873" s="187" t="s">
        <v>169</v>
      </c>
      <c r="H3873" s="188">
        <v>1</v>
      </c>
      <c r="I3873" s="189">
        <f>(M3873*$M$13)</f>
        <v>17.378800000000002</v>
      </c>
      <c r="J3873" s="231">
        <f>TRUNC(I3873*H3873,2)</f>
        <v>17.37</v>
      </c>
      <c r="M3873">
        <v>18.89</v>
      </c>
    </row>
    <row r="3874" spans="1:13" ht="24" customHeight="1" x14ac:dyDescent="0.2">
      <c r="A3874" s="238" t="s">
        <v>2126</v>
      </c>
      <c r="B3874" s="191" t="s">
        <v>2130</v>
      </c>
      <c r="C3874" s="190" t="s">
        <v>15</v>
      </c>
      <c r="D3874" s="190" t="s">
        <v>2131</v>
      </c>
      <c r="E3874" s="426" t="s">
        <v>2129</v>
      </c>
      <c r="F3874" s="426"/>
      <c r="G3874" s="192" t="s">
        <v>39</v>
      </c>
      <c r="H3874" s="193">
        <v>0.3</v>
      </c>
      <c r="I3874" s="189">
        <f>(M3874*$M$13)</f>
        <v>13.533200000000001</v>
      </c>
      <c r="J3874" s="219">
        <f>TRUNC(I3874*H3874,2)</f>
        <v>4.05</v>
      </c>
      <c r="M3874">
        <v>14.71</v>
      </c>
    </row>
    <row r="3875" spans="1:13" ht="24" customHeight="1" x14ac:dyDescent="0.2">
      <c r="A3875" s="238" t="s">
        <v>2126</v>
      </c>
      <c r="B3875" s="191" t="s">
        <v>2154</v>
      </c>
      <c r="C3875" s="190" t="s">
        <v>15</v>
      </c>
      <c r="D3875" s="190" t="s">
        <v>2155</v>
      </c>
      <c r="E3875" s="426" t="s">
        <v>2129</v>
      </c>
      <c r="F3875" s="426"/>
      <c r="G3875" s="192" t="s">
        <v>39</v>
      </c>
      <c r="H3875" s="193">
        <v>0.3</v>
      </c>
      <c r="I3875" s="189">
        <f>(M3875*$M$13)</f>
        <v>19.136000000000003</v>
      </c>
      <c r="J3875" s="219">
        <f>TRUNC(I3875*H3875,2)</f>
        <v>5.74</v>
      </c>
      <c r="M3875">
        <v>20.8</v>
      </c>
    </row>
    <row r="3876" spans="1:13" ht="24" customHeight="1" x14ac:dyDescent="0.2">
      <c r="A3876" s="238" t="s">
        <v>2126</v>
      </c>
      <c r="B3876" s="191" t="s">
        <v>4969</v>
      </c>
      <c r="C3876" s="190" t="s">
        <v>15</v>
      </c>
      <c r="D3876" s="190" t="s">
        <v>4970</v>
      </c>
      <c r="E3876" s="426" t="s">
        <v>2119</v>
      </c>
      <c r="F3876" s="426"/>
      <c r="G3876" s="192" t="s">
        <v>132</v>
      </c>
      <c r="H3876" s="193">
        <v>1</v>
      </c>
      <c r="I3876" s="189">
        <f>(M3876*$M$13)</f>
        <v>7.5808000000000009</v>
      </c>
      <c r="J3876" s="219">
        <f>TRUNC(I3876*H3876,2)</f>
        <v>7.58</v>
      </c>
      <c r="M3876">
        <v>8.24</v>
      </c>
    </row>
    <row r="3877" spans="1:13" x14ac:dyDescent="0.2">
      <c r="A3877" s="239"/>
      <c r="B3877" s="195"/>
      <c r="C3877" s="195"/>
      <c r="D3877" s="195"/>
      <c r="E3877" s="195" t="s">
        <v>3847</v>
      </c>
      <c r="F3877" s="196">
        <v>10.65</v>
      </c>
      <c r="G3877" s="195" t="s">
        <v>3848</v>
      </c>
      <c r="H3877" s="196">
        <v>0</v>
      </c>
      <c r="I3877" s="196">
        <v>10.65</v>
      </c>
      <c r="J3877" s="220"/>
      <c r="M3877">
        <v>10.65</v>
      </c>
    </row>
    <row r="3878" spans="1:13" ht="25.5" x14ac:dyDescent="0.2">
      <c r="A3878" s="239"/>
      <c r="B3878" s="195"/>
      <c r="C3878" s="195"/>
      <c r="D3878" s="195"/>
      <c r="E3878" s="195" t="s">
        <v>3849</v>
      </c>
      <c r="F3878" s="196">
        <v>0</v>
      </c>
      <c r="G3878" s="195"/>
      <c r="H3878" s="195" t="s">
        <v>3850</v>
      </c>
      <c r="I3878" s="196">
        <v>18.89</v>
      </c>
      <c r="J3878" s="220"/>
      <c r="M3878">
        <v>18.89</v>
      </c>
    </row>
    <row r="3879" spans="1:13" ht="30" customHeight="1" x14ac:dyDescent="0.2">
      <c r="A3879" s="240"/>
      <c r="B3879" s="197"/>
      <c r="C3879" s="197"/>
      <c r="D3879" s="197"/>
      <c r="E3879" s="197"/>
      <c r="F3879" s="197"/>
      <c r="G3879" s="197" t="s">
        <v>3851</v>
      </c>
      <c r="H3879" s="198">
        <v>207</v>
      </c>
      <c r="I3879" s="199">
        <v>3910.23</v>
      </c>
      <c r="J3879" s="220"/>
      <c r="M3879">
        <v>3910.23</v>
      </c>
    </row>
    <row r="3880" spans="1:13" ht="0.95" customHeight="1" x14ac:dyDescent="0.2">
      <c r="A3880" s="237"/>
      <c r="B3880" s="185"/>
      <c r="C3880" s="185"/>
      <c r="D3880" s="185"/>
      <c r="E3880" s="185"/>
      <c r="F3880" s="185"/>
      <c r="G3880" s="185"/>
      <c r="H3880" s="185"/>
      <c r="I3880" s="185"/>
      <c r="J3880" s="220"/>
    </row>
    <row r="3881" spans="1:13" ht="18" customHeight="1" x14ac:dyDescent="0.2">
      <c r="A3881" s="236" t="s">
        <v>4027</v>
      </c>
      <c r="B3881" s="183" t="s">
        <v>2</v>
      </c>
      <c r="C3881" s="182" t="s">
        <v>3</v>
      </c>
      <c r="D3881" s="182" t="s">
        <v>4</v>
      </c>
      <c r="E3881" s="419" t="s">
        <v>2100</v>
      </c>
      <c r="F3881" s="419"/>
      <c r="G3881" s="184" t="s">
        <v>5</v>
      </c>
      <c r="H3881" s="183" t="s">
        <v>6</v>
      </c>
      <c r="I3881" s="183" t="s">
        <v>7</v>
      </c>
      <c r="J3881" s="218" t="s">
        <v>8</v>
      </c>
      <c r="K3881" s="229">
        <f>J3883+J3884</f>
        <v>1.3</v>
      </c>
      <c r="L3881" s="229">
        <f>J3882-K3881</f>
        <v>1.57</v>
      </c>
      <c r="M3881" t="s">
        <v>7</v>
      </c>
    </row>
    <row r="3882" spans="1:13" ht="24" customHeight="1" x14ac:dyDescent="0.2">
      <c r="A3882" s="237" t="s">
        <v>2125</v>
      </c>
      <c r="B3882" s="186" t="s">
        <v>3988</v>
      </c>
      <c r="C3882" s="185" t="s">
        <v>15</v>
      </c>
      <c r="D3882" s="185" t="s">
        <v>3989</v>
      </c>
      <c r="E3882" s="425">
        <v>7</v>
      </c>
      <c r="F3882" s="425"/>
      <c r="G3882" s="187" t="s">
        <v>18</v>
      </c>
      <c r="H3882" s="188">
        <v>1</v>
      </c>
      <c r="I3882" s="189">
        <f>(M3882*$M$13)</f>
        <v>2.8795999999999999</v>
      </c>
      <c r="J3882" s="231">
        <f>TRUNC(I3882*H3882,2)</f>
        <v>2.87</v>
      </c>
      <c r="M3882">
        <v>3.13</v>
      </c>
    </row>
    <row r="3883" spans="1:13" ht="24" customHeight="1" x14ac:dyDescent="0.2">
      <c r="A3883" s="238" t="s">
        <v>2126</v>
      </c>
      <c r="B3883" s="191" t="s">
        <v>2130</v>
      </c>
      <c r="C3883" s="190" t="s">
        <v>15</v>
      </c>
      <c r="D3883" s="190" t="s">
        <v>2131</v>
      </c>
      <c r="E3883" s="426" t="s">
        <v>2129</v>
      </c>
      <c r="F3883" s="426"/>
      <c r="G3883" s="192" t="s">
        <v>39</v>
      </c>
      <c r="H3883" s="193">
        <v>0.04</v>
      </c>
      <c r="I3883" s="189">
        <f>(M3883*$M$13)</f>
        <v>13.533200000000001</v>
      </c>
      <c r="J3883" s="219">
        <f>TRUNC(I3883*H3883,2)</f>
        <v>0.54</v>
      </c>
      <c r="M3883">
        <v>14.71</v>
      </c>
    </row>
    <row r="3884" spans="1:13" ht="24" customHeight="1" x14ac:dyDescent="0.2">
      <c r="A3884" s="238" t="s">
        <v>2126</v>
      </c>
      <c r="B3884" s="191" t="s">
        <v>2154</v>
      </c>
      <c r="C3884" s="190" t="s">
        <v>15</v>
      </c>
      <c r="D3884" s="190" t="s">
        <v>2155</v>
      </c>
      <c r="E3884" s="426" t="s">
        <v>2129</v>
      </c>
      <c r="F3884" s="426"/>
      <c r="G3884" s="192" t="s">
        <v>39</v>
      </c>
      <c r="H3884" s="193">
        <v>0.04</v>
      </c>
      <c r="I3884" s="189">
        <f>(M3884*$M$13)</f>
        <v>19.136000000000003</v>
      </c>
      <c r="J3884" s="219">
        <f>TRUNC(I3884*H3884,2)</f>
        <v>0.76</v>
      </c>
      <c r="M3884">
        <v>20.8</v>
      </c>
    </row>
    <row r="3885" spans="1:13" ht="24" customHeight="1" x14ac:dyDescent="0.2">
      <c r="A3885" s="238" t="s">
        <v>2126</v>
      </c>
      <c r="B3885" s="191" t="s">
        <v>4973</v>
      </c>
      <c r="C3885" s="190" t="s">
        <v>15</v>
      </c>
      <c r="D3885" s="190" t="s">
        <v>4974</v>
      </c>
      <c r="E3885" s="426" t="s">
        <v>2119</v>
      </c>
      <c r="F3885" s="426"/>
      <c r="G3885" s="192" t="s">
        <v>54</v>
      </c>
      <c r="H3885" s="193">
        <v>1</v>
      </c>
      <c r="I3885" s="189">
        <f>(M3885*$M$13)</f>
        <v>1.5824</v>
      </c>
      <c r="J3885" s="219">
        <f>TRUNC(I3885*H3885,2)</f>
        <v>1.58</v>
      </c>
      <c r="M3885">
        <v>1.72</v>
      </c>
    </row>
    <row r="3886" spans="1:13" x14ac:dyDescent="0.2">
      <c r="A3886" s="239"/>
      <c r="B3886" s="195"/>
      <c r="C3886" s="195"/>
      <c r="D3886" s="195"/>
      <c r="E3886" s="195" t="s">
        <v>3847</v>
      </c>
      <c r="F3886" s="196">
        <v>1.41</v>
      </c>
      <c r="G3886" s="195" t="s">
        <v>3848</v>
      </c>
      <c r="H3886" s="196">
        <v>0</v>
      </c>
      <c r="I3886" s="196">
        <v>1.41</v>
      </c>
      <c r="J3886" s="220"/>
      <c r="M3886">
        <v>1.41</v>
      </c>
    </row>
    <row r="3887" spans="1:13" ht="25.5" x14ac:dyDescent="0.2">
      <c r="A3887" s="239"/>
      <c r="B3887" s="195"/>
      <c r="C3887" s="195"/>
      <c r="D3887" s="195"/>
      <c r="E3887" s="195" t="s">
        <v>3849</v>
      </c>
      <c r="F3887" s="196">
        <v>0</v>
      </c>
      <c r="G3887" s="195"/>
      <c r="H3887" s="195" t="s">
        <v>3850</v>
      </c>
      <c r="I3887" s="196">
        <v>3.13</v>
      </c>
      <c r="J3887" s="220"/>
      <c r="M3887">
        <v>3.13</v>
      </c>
    </row>
    <row r="3888" spans="1:13" ht="30" customHeight="1" x14ac:dyDescent="0.2">
      <c r="A3888" s="240"/>
      <c r="B3888" s="197"/>
      <c r="C3888" s="197"/>
      <c r="D3888" s="197"/>
      <c r="E3888" s="197"/>
      <c r="F3888" s="197"/>
      <c r="G3888" s="197" t="s">
        <v>3851</v>
      </c>
      <c r="H3888" s="198">
        <v>73</v>
      </c>
      <c r="I3888" s="199">
        <v>228.49</v>
      </c>
      <c r="J3888" s="220"/>
      <c r="M3888">
        <v>228.49</v>
      </c>
    </row>
    <row r="3889" spans="1:13" ht="0.95" customHeight="1" x14ac:dyDescent="0.2">
      <c r="A3889" s="237"/>
      <c r="B3889" s="185"/>
      <c r="C3889" s="185"/>
      <c r="D3889" s="185"/>
      <c r="E3889" s="185"/>
      <c r="F3889" s="185"/>
      <c r="G3889" s="185"/>
      <c r="H3889" s="185"/>
      <c r="I3889" s="185"/>
      <c r="J3889" s="220"/>
    </row>
    <row r="3890" spans="1:13" ht="18" customHeight="1" x14ac:dyDescent="0.2">
      <c r="A3890" s="236" t="s">
        <v>4028</v>
      </c>
      <c r="B3890" s="183" t="s">
        <v>2</v>
      </c>
      <c r="C3890" s="182" t="s">
        <v>3</v>
      </c>
      <c r="D3890" s="182" t="s">
        <v>4</v>
      </c>
      <c r="E3890" s="419" t="s">
        <v>2100</v>
      </c>
      <c r="F3890" s="419"/>
      <c r="G3890" s="184" t="s">
        <v>5</v>
      </c>
      <c r="H3890" s="183" t="s">
        <v>6</v>
      </c>
      <c r="I3890" s="183" t="s">
        <v>7</v>
      </c>
      <c r="J3890" s="218" t="s">
        <v>8</v>
      </c>
      <c r="K3890" s="229">
        <f>J3892+J3893</f>
        <v>48.989999999999995</v>
      </c>
      <c r="L3890" s="229">
        <f>J3891-K3890</f>
        <v>79.11</v>
      </c>
      <c r="M3890" t="s">
        <v>7</v>
      </c>
    </row>
    <row r="3891" spans="1:13" ht="26.1" customHeight="1" x14ac:dyDescent="0.2">
      <c r="A3891" s="237" t="s">
        <v>2125</v>
      </c>
      <c r="B3891" s="186" t="s">
        <v>4029</v>
      </c>
      <c r="C3891" s="185" t="s">
        <v>15</v>
      </c>
      <c r="D3891" s="185" t="s">
        <v>4030</v>
      </c>
      <c r="E3891" s="425">
        <v>7</v>
      </c>
      <c r="F3891" s="425"/>
      <c r="G3891" s="187" t="s">
        <v>18</v>
      </c>
      <c r="H3891" s="188">
        <v>1</v>
      </c>
      <c r="I3891" s="189">
        <f>(M3891*$M$13)</f>
        <v>128.10080000000002</v>
      </c>
      <c r="J3891" s="231">
        <f>TRUNC(I3891*H3891,2)</f>
        <v>128.1</v>
      </c>
      <c r="M3891">
        <v>139.24</v>
      </c>
    </row>
    <row r="3892" spans="1:13" ht="24" customHeight="1" x14ac:dyDescent="0.2">
      <c r="A3892" s="238" t="s">
        <v>2126</v>
      </c>
      <c r="B3892" s="191" t="s">
        <v>2130</v>
      </c>
      <c r="C3892" s="190" t="s">
        <v>15</v>
      </c>
      <c r="D3892" s="190" t="s">
        <v>2131</v>
      </c>
      <c r="E3892" s="426" t="s">
        <v>2129</v>
      </c>
      <c r="F3892" s="426"/>
      <c r="G3892" s="192" t="s">
        <v>39</v>
      </c>
      <c r="H3892" s="193">
        <v>1.5</v>
      </c>
      <c r="I3892" s="189">
        <f>(M3892*$M$13)</f>
        <v>13.533200000000001</v>
      </c>
      <c r="J3892" s="219">
        <f>TRUNC(I3892*H3892,2)</f>
        <v>20.29</v>
      </c>
      <c r="M3892">
        <v>14.71</v>
      </c>
    </row>
    <row r="3893" spans="1:13" ht="24" customHeight="1" x14ac:dyDescent="0.2">
      <c r="A3893" s="238" t="s">
        <v>2126</v>
      </c>
      <c r="B3893" s="191" t="s">
        <v>2154</v>
      </c>
      <c r="C3893" s="190" t="s">
        <v>15</v>
      </c>
      <c r="D3893" s="190" t="s">
        <v>2155</v>
      </c>
      <c r="E3893" s="426" t="s">
        <v>2129</v>
      </c>
      <c r="F3893" s="426"/>
      <c r="G3893" s="192" t="s">
        <v>39</v>
      </c>
      <c r="H3893" s="193">
        <v>1.5</v>
      </c>
      <c r="I3893" s="189">
        <f>(M3893*$M$13)</f>
        <v>19.136000000000003</v>
      </c>
      <c r="J3893" s="219">
        <f>TRUNC(I3893*H3893,2)</f>
        <v>28.7</v>
      </c>
      <c r="M3893">
        <v>20.8</v>
      </c>
    </row>
    <row r="3894" spans="1:13" ht="26.1" customHeight="1" x14ac:dyDescent="0.2">
      <c r="A3894" s="238" t="s">
        <v>2126</v>
      </c>
      <c r="B3894" s="191" t="s">
        <v>5003</v>
      </c>
      <c r="C3894" s="190" t="s">
        <v>15</v>
      </c>
      <c r="D3894" s="190" t="s">
        <v>5004</v>
      </c>
      <c r="E3894" s="426" t="s">
        <v>2119</v>
      </c>
      <c r="F3894" s="426"/>
      <c r="G3894" s="192" t="s">
        <v>54</v>
      </c>
      <c r="H3894" s="193">
        <v>1</v>
      </c>
      <c r="I3894" s="189">
        <f>(M3894*$M$13)</f>
        <v>79.101600000000005</v>
      </c>
      <c r="J3894" s="219">
        <f>TRUNC(I3894*H3894,2)</f>
        <v>79.099999999999994</v>
      </c>
      <c r="M3894">
        <v>85.98</v>
      </c>
    </row>
    <row r="3895" spans="1:13" x14ac:dyDescent="0.2">
      <c r="A3895" s="239"/>
      <c r="B3895" s="195"/>
      <c r="C3895" s="195"/>
      <c r="D3895" s="195"/>
      <c r="E3895" s="195" t="s">
        <v>3847</v>
      </c>
      <c r="F3895" s="196">
        <v>53.26</v>
      </c>
      <c r="G3895" s="195" t="s">
        <v>3848</v>
      </c>
      <c r="H3895" s="196">
        <v>0</v>
      </c>
      <c r="I3895" s="196">
        <v>53.26</v>
      </c>
      <c r="J3895" s="220"/>
      <c r="M3895">
        <v>53.26</v>
      </c>
    </row>
    <row r="3896" spans="1:13" ht="25.5" x14ac:dyDescent="0.2">
      <c r="A3896" s="239"/>
      <c r="B3896" s="195"/>
      <c r="C3896" s="195"/>
      <c r="D3896" s="195"/>
      <c r="E3896" s="195" t="s">
        <v>3849</v>
      </c>
      <c r="F3896" s="196">
        <v>0</v>
      </c>
      <c r="G3896" s="195"/>
      <c r="H3896" s="195" t="s">
        <v>3850</v>
      </c>
      <c r="I3896" s="196">
        <v>139.24</v>
      </c>
      <c r="J3896" s="220"/>
      <c r="M3896">
        <v>139.24</v>
      </c>
    </row>
    <row r="3897" spans="1:13" ht="30" customHeight="1" x14ac:dyDescent="0.2">
      <c r="A3897" s="240"/>
      <c r="B3897" s="197"/>
      <c r="C3897" s="197"/>
      <c r="D3897" s="197"/>
      <c r="E3897" s="197"/>
      <c r="F3897" s="197"/>
      <c r="G3897" s="197" t="s">
        <v>3851</v>
      </c>
      <c r="H3897" s="198">
        <v>1</v>
      </c>
      <c r="I3897" s="199">
        <v>139.24</v>
      </c>
      <c r="J3897" s="220"/>
      <c r="M3897">
        <v>139.24</v>
      </c>
    </row>
    <row r="3898" spans="1:13" ht="0.95" customHeight="1" x14ac:dyDescent="0.2">
      <c r="A3898" s="237"/>
      <c r="B3898" s="185"/>
      <c r="C3898" s="185"/>
      <c r="D3898" s="185"/>
      <c r="E3898" s="185"/>
      <c r="F3898" s="185"/>
      <c r="G3898" s="185"/>
      <c r="H3898" s="185"/>
      <c r="I3898" s="185"/>
      <c r="J3898" s="220"/>
    </row>
    <row r="3899" spans="1:13" ht="18" customHeight="1" x14ac:dyDescent="0.2">
      <c r="A3899" s="236" t="s">
        <v>4031</v>
      </c>
      <c r="B3899" s="183" t="s">
        <v>2</v>
      </c>
      <c r="C3899" s="182" t="s">
        <v>3</v>
      </c>
      <c r="D3899" s="182" t="s">
        <v>4</v>
      </c>
      <c r="E3899" s="419" t="s">
        <v>2100</v>
      </c>
      <c r="F3899" s="419"/>
      <c r="G3899" s="184" t="s">
        <v>5</v>
      </c>
      <c r="H3899" s="183" t="s">
        <v>6</v>
      </c>
      <c r="I3899" s="183" t="s">
        <v>7</v>
      </c>
      <c r="J3899" s="218" t="s">
        <v>8</v>
      </c>
      <c r="K3899" s="229">
        <f>J3901+J3902</f>
        <v>9.7899999999999991</v>
      </c>
      <c r="L3899" s="229">
        <f>J3900-K3899</f>
        <v>8.990000000000002</v>
      </c>
      <c r="M3899" t="s">
        <v>7</v>
      </c>
    </row>
    <row r="3900" spans="1:13" ht="24" customHeight="1" x14ac:dyDescent="0.2">
      <c r="A3900" s="237" t="s">
        <v>2125</v>
      </c>
      <c r="B3900" s="186" t="s">
        <v>3933</v>
      </c>
      <c r="C3900" s="185" t="s">
        <v>15</v>
      </c>
      <c r="D3900" s="185" t="s">
        <v>3934</v>
      </c>
      <c r="E3900" s="425">
        <v>7</v>
      </c>
      <c r="F3900" s="425"/>
      <c r="G3900" s="187" t="s">
        <v>169</v>
      </c>
      <c r="H3900" s="188">
        <v>1</v>
      </c>
      <c r="I3900" s="189">
        <f>(M3900*$M$13)</f>
        <v>18.786400000000004</v>
      </c>
      <c r="J3900" s="231">
        <f>TRUNC(I3900*H3900,2)</f>
        <v>18.78</v>
      </c>
      <c r="M3900">
        <v>20.420000000000002</v>
      </c>
    </row>
    <row r="3901" spans="1:13" ht="24" customHeight="1" x14ac:dyDescent="0.2">
      <c r="A3901" s="238" t="s">
        <v>2126</v>
      </c>
      <c r="B3901" s="191" t="s">
        <v>2130</v>
      </c>
      <c r="C3901" s="190" t="s">
        <v>15</v>
      </c>
      <c r="D3901" s="190" t="s">
        <v>2131</v>
      </c>
      <c r="E3901" s="426" t="s">
        <v>2129</v>
      </c>
      <c r="F3901" s="426"/>
      <c r="G3901" s="192" t="s">
        <v>39</v>
      </c>
      <c r="H3901" s="193">
        <v>0.3</v>
      </c>
      <c r="I3901" s="189">
        <f>(M3901*$M$13)</f>
        <v>13.533200000000001</v>
      </c>
      <c r="J3901" s="219">
        <f>TRUNC(I3901*H3901,2)</f>
        <v>4.05</v>
      </c>
      <c r="M3901">
        <v>14.71</v>
      </c>
    </row>
    <row r="3902" spans="1:13" ht="24" customHeight="1" x14ac:dyDescent="0.2">
      <c r="A3902" s="238" t="s">
        <v>2126</v>
      </c>
      <c r="B3902" s="191" t="s">
        <v>2154</v>
      </c>
      <c r="C3902" s="190" t="s">
        <v>15</v>
      </c>
      <c r="D3902" s="190" t="s">
        <v>2155</v>
      </c>
      <c r="E3902" s="426" t="s">
        <v>2129</v>
      </c>
      <c r="F3902" s="426"/>
      <c r="G3902" s="192" t="s">
        <v>39</v>
      </c>
      <c r="H3902" s="193">
        <v>0.3</v>
      </c>
      <c r="I3902" s="189">
        <f>(M3902*$M$13)</f>
        <v>19.136000000000003</v>
      </c>
      <c r="J3902" s="219">
        <f>TRUNC(I3902*H3902,2)</f>
        <v>5.74</v>
      </c>
      <c r="M3902">
        <v>20.8</v>
      </c>
    </row>
    <row r="3903" spans="1:13" ht="24" customHeight="1" x14ac:dyDescent="0.2">
      <c r="A3903" s="238" t="s">
        <v>2126</v>
      </c>
      <c r="B3903" s="191" t="s">
        <v>4921</v>
      </c>
      <c r="C3903" s="190" t="s">
        <v>15</v>
      </c>
      <c r="D3903" s="190" t="s">
        <v>3934</v>
      </c>
      <c r="E3903" s="426" t="s">
        <v>2119</v>
      </c>
      <c r="F3903" s="426"/>
      <c r="G3903" s="192" t="s">
        <v>132</v>
      </c>
      <c r="H3903" s="193">
        <v>1</v>
      </c>
      <c r="I3903" s="189">
        <f>(M3903*$M$13)</f>
        <v>8.9884000000000004</v>
      </c>
      <c r="J3903" s="219">
        <f>TRUNC(I3903*H3903,2)</f>
        <v>8.98</v>
      </c>
      <c r="M3903">
        <v>9.77</v>
      </c>
    </row>
    <row r="3904" spans="1:13" x14ac:dyDescent="0.2">
      <c r="A3904" s="239"/>
      <c r="B3904" s="195"/>
      <c r="C3904" s="195"/>
      <c r="D3904" s="195"/>
      <c r="E3904" s="195" t="s">
        <v>3847</v>
      </c>
      <c r="F3904" s="196">
        <v>10.65</v>
      </c>
      <c r="G3904" s="195" t="s">
        <v>3848</v>
      </c>
      <c r="H3904" s="196">
        <v>0</v>
      </c>
      <c r="I3904" s="196">
        <v>10.65</v>
      </c>
      <c r="J3904" s="220"/>
      <c r="M3904">
        <v>10.65</v>
      </c>
    </row>
    <row r="3905" spans="1:13" ht="25.5" x14ac:dyDescent="0.2">
      <c r="A3905" s="239"/>
      <c r="B3905" s="195"/>
      <c r="C3905" s="195"/>
      <c r="D3905" s="195"/>
      <c r="E3905" s="195" t="s">
        <v>3849</v>
      </c>
      <c r="F3905" s="196">
        <v>0</v>
      </c>
      <c r="G3905" s="195"/>
      <c r="H3905" s="195" t="s">
        <v>3850</v>
      </c>
      <c r="I3905" s="196">
        <v>20.420000000000002</v>
      </c>
      <c r="J3905" s="220"/>
      <c r="M3905">
        <v>20.420000000000002</v>
      </c>
    </row>
    <row r="3906" spans="1:13" ht="30" customHeight="1" x14ac:dyDescent="0.2">
      <c r="A3906" s="240"/>
      <c r="B3906" s="197"/>
      <c r="C3906" s="197"/>
      <c r="D3906" s="197"/>
      <c r="E3906" s="197"/>
      <c r="F3906" s="197"/>
      <c r="G3906" s="197" t="s">
        <v>3851</v>
      </c>
      <c r="H3906" s="198">
        <v>0.1</v>
      </c>
      <c r="I3906" s="199">
        <v>2.04</v>
      </c>
      <c r="J3906" s="220"/>
      <c r="M3906">
        <v>2.04</v>
      </c>
    </row>
    <row r="3907" spans="1:13" ht="0.95" customHeight="1" x14ac:dyDescent="0.2">
      <c r="A3907" s="237"/>
      <c r="B3907" s="185"/>
      <c r="C3907" s="185"/>
      <c r="D3907" s="185"/>
      <c r="E3907" s="185"/>
      <c r="F3907" s="185"/>
      <c r="G3907" s="185"/>
      <c r="H3907" s="185"/>
      <c r="I3907" s="185"/>
      <c r="J3907" s="220"/>
    </row>
    <row r="3908" spans="1:13" ht="18" customHeight="1" x14ac:dyDescent="0.2">
      <c r="A3908" s="236" t="s">
        <v>4032</v>
      </c>
      <c r="B3908" s="183" t="s">
        <v>2</v>
      </c>
      <c r="C3908" s="182" t="s">
        <v>3</v>
      </c>
      <c r="D3908" s="182" t="s">
        <v>4</v>
      </c>
      <c r="E3908" s="419" t="s">
        <v>2100</v>
      </c>
      <c r="F3908" s="419"/>
      <c r="G3908" s="184" t="s">
        <v>5</v>
      </c>
      <c r="H3908" s="183" t="s">
        <v>6</v>
      </c>
      <c r="I3908" s="183" t="s">
        <v>7</v>
      </c>
      <c r="J3908" s="218" t="s">
        <v>8</v>
      </c>
      <c r="K3908" s="229">
        <f>J3910+J3911</f>
        <v>1</v>
      </c>
      <c r="L3908" s="229">
        <f>J3909-K3908</f>
        <v>1.5299999999999998</v>
      </c>
      <c r="M3908" t="s">
        <v>7</v>
      </c>
    </row>
    <row r="3909" spans="1:13" ht="39" customHeight="1" x14ac:dyDescent="0.2">
      <c r="A3909" s="237" t="s">
        <v>2125</v>
      </c>
      <c r="B3909" s="186" t="s">
        <v>4033</v>
      </c>
      <c r="C3909" s="185" t="s">
        <v>26</v>
      </c>
      <c r="D3909" s="185" t="s">
        <v>4034</v>
      </c>
      <c r="E3909" s="425" t="s">
        <v>2104</v>
      </c>
      <c r="F3909" s="425"/>
      <c r="G3909" s="187" t="s">
        <v>169</v>
      </c>
      <c r="H3909" s="188">
        <v>1</v>
      </c>
      <c r="I3909" s="189">
        <f>(M3909*$M$13)</f>
        <v>2.5300000000000002</v>
      </c>
      <c r="J3909" s="231">
        <f>TRUNC(I3909*H3909,2)</f>
        <v>2.5299999999999998</v>
      </c>
      <c r="M3909">
        <v>2.75</v>
      </c>
    </row>
    <row r="3910" spans="1:13" ht="26.1" customHeight="1" x14ac:dyDescent="0.2">
      <c r="A3910" s="241" t="s">
        <v>2395</v>
      </c>
      <c r="B3910" s="201" t="s">
        <v>2709</v>
      </c>
      <c r="C3910" s="200" t="s">
        <v>26</v>
      </c>
      <c r="D3910" s="200" t="s">
        <v>2710</v>
      </c>
      <c r="E3910" s="427" t="s">
        <v>2123</v>
      </c>
      <c r="F3910" s="427"/>
      <c r="G3910" s="202" t="s">
        <v>32</v>
      </c>
      <c r="H3910" s="203">
        <v>2.3E-2</v>
      </c>
      <c r="I3910" s="189">
        <f>(M3910*$M$13)</f>
        <v>18.390799999999999</v>
      </c>
      <c r="J3910" s="219">
        <f>TRUNC(I3910*H3910,2)</f>
        <v>0.42</v>
      </c>
      <c r="M3910">
        <v>19.989999999999998</v>
      </c>
    </row>
    <row r="3911" spans="1:13" ht="24" customHeight="1" x14ac:dyDescent="0.2">
      <c r="A3911" s="241" t="s">
        <v>2395</v>
      </c>
      <c r="B3911" s="201" t="s">
        <v>2700</v>
      </c>
      <c r="C3911" s="200" t="s">
        <v>26</v>
      </c>
      <c r="D3911" s="200" t="s">
        <v>2701</v>
      </c>
      <c r="E3911" s="427" t="s">
        <v>2123</v>
      </c>
      <c r="F3911" s="427"/>
      <c r="G3911" s="202" t="s">
        <v>32</v>
      </c>
      <c r="H3911" s="203">
        <v>2.3E-2</v>
      </c>
      <c r="I3911" s="189">
        <f>(M3911*$M$13)</f>
        <v>25.309200000000004</v>
      </c>
      <c r="J3911" s="219">
        <f>TRUNC(I3911*H3911,2)</f>
        <v>0.57999999999999996</v>
      </c>
      <c r="M3911">
        <v>27.51</v>
      </c>
    </row>
    <row r="3912" spans="1:13" ht="39" customHeight="1" x14ac:dyDescent="0.2">
      <c r="A3912" s="238" t="s">
        <v>2126</v>
      </c>
      <c r="B3912" s="191" t="s">
        <v>5005</v>
      </c>
      <c r="C3912" s="190" t="s">
        <v>26</v>
      </c>
      <c r="D3912" s="190" t="s">
        <v>5006</v>
      </c>
      <c r="E3912" s="426" t="s">
        <v>2119</v>
      </c>
      <c r="F3912" s="426"/>
      <c r="G3912" s="192" t="s">
        <v>169</v>
      </c>
      <c r="H3912" s="193">
        <v>1.2434000000000001</v>
      </c>
      <c r="I3912" s="189">
        <f>(M3912*$M$13)</f>
        <v>1.2236</v>
      </c>
      <c r="J3912" s="219">
        <f>TRUNC(I3912*H3912,2)</f>
        <v>1.52</v>
      </c>
      <c r="M3912">
        <v>1.33</v>
      </c>
    </row>
    <row r="3913" spans="1:13" ht="26.1" customHeight="1" x14ac:dyDescent="0.2">
      <c r="A3913" s="238" t="s">
        <v>2126</v>
      </c>
      <c r="B3913" s="191" t="s">
        <v>2721</v>
      </c>
      <c r="C3913" s="190" t="s">
        <v>26</v>
      </c>
      <c r="D3913" s="190" t="s">
        <v>2722</v>
      </c>
      <c r="E3913" s="426" t="s">
        <v>2119</v>
      </c>
      <c r="F3913" s="426"/>
      <c r="G3913" s="192" t="s">
        <v>331</v>
      </c>
      <c r="H3913" s="193">
        <v>9.4000000000000004E-3</v>
      </c>
      <c r="I3913" s="189">
        <f>(M3913*$M$13)</f>
        <v>2.7600000000000002</v>
      </c>
      <c r="J3913" s="219">
        <f>TRUNC(I3913*H3913,2)</f>
        <v>0.02</v>
      </c>
      <c r="M3913">
        <v>3</v>
      </c>
    </row>
    <row r="3914" spans="1:13" x14ac:dyDescent="0.2">
      <c r="A3914" s="239"/>
      <c r="B3914" s="195"/>
      <c r="C3914" s="195"/>
      <c r="D3914" s="195"/>
      <c r="E3914" s="195" t="s">
        <v>3847</v>
      </c>
      <c r="F3914" s="196">
        <v>0.81</v>
      </c>
      <c r="G3914" s="195" t="s">
        <v>3848</v>
      </c>
      <c r="H3914" s="196">
        <v>0</v>
      </c>
      <c r="I3914" s="196">
        <v>0.81</v>
      </c>
      <c r="J3914" s="220"/>
      <c r="M3914">
        <v>0.81</v>
      </c>
    </row>
    <row r="3915" spans="1:13" ht="25.5" x14ac:dyDescent="0.2">
      <c r="A3915" s="239"/>
      <c r="B3915" s="195"/>
      <c r="C3915" s="195"/>
      <c r="D3915" s="195"/>
      <c r="E3915" s="195" t="s">
        <v>3849</v>
      </c>
      <c r="F3915" s="196">
        <v>0</v>
      </c>
      <c r="G3915" s="195"/>
      <c r="H3915" s="195" t="s">
        <v>3850</v>
      </c>
      <c r="I3915" s="196">
        <v>2.75</v>
      </c>
      <c r="J3915" s="220"/>
      <c r="M3915">
        <v>2.75</v>
      </c>
    </row>
    <row r="3916" spans="1:13" ht="30" customHeight="1" x14ac:dyDescent="0.2">
      <c r="A3916" s="240"/>
      <c r="B3916" s="197"/>
      <c r="C3916" s="197"/>
      <c r="D3916" s="197"/>
      <c r="E3916" s="197"/>
      <c r="F3916" s="197"/>
      <c r="G3916" s="197" t="s">
        <v>3851</v>
      </c>
      <c r="H3916" s="198">
        <v>430</v>
      </c>
      <c r="I3916" s="199">
        <v>1182.5</v>
      </c>
      <c r="J3916" s="220"/>
      <c r="M3916">
        <v>1182.5</v>
      </c>
    </row>
    <row r="3917" spans="1:13" ht="0.95" customHeight="1" x14ac:dyDescent="0.2">
      <c r="A3917" s="237"/>
      <c r="B3917" s="185"/>
      <c r="C3917" s="185"/>
      <c r="D3917" s="185"/>
      <c r="E3917" s="185"/>
      <c r="F3917" s="185"/>
      <c r="G3917" s="185"/>
      <c r="H3917" s="185"/>
      <c r="I3917" s="185"/>
      <c r="J3917" s="220"/>
    </row>
    <row r="3918" spans="1:13" ht="18" customHeight="1" x14ac:dyDescent="0.2">
      <c r="A3918" s="236" t="s">
        <v>4035</v>
      </c>
      <c r="B3918" s="183" t="s">
        <v>2</v>
      </c>
      <c r="C3918" s="182" t="s">
        <v>3</v>
      </c>
      <c r="D3918" s="182" t="s">
        <v>4</v>
      </c>
      <c r="E3918" s="419" t="s">
        <v>2100</v>
      </c>
      <c r="F3918" s="419"/>
      <c r="G3918" s="184" t="s">
        <v>5</v>
      </c>
      <c r="H3918" s="183" t="s">
        <v>6</v>
      </c>
      <c r="I3918" s="183" t="s">
        <v>7</v>
      </c>
      <c r="J3918" s="218" t="s">
        <v>8</v>
      </c>
      <c r="K3918" s="229">
        <f>J3920+J3921</f>
        <v>1.26</v>
      </c>
      <c r="L3918" s="229">
        <f>J3919-K3918</f>
        <v>2.42</v>
      </c>
      <c r="M3918" t="s">
        <v>7</v>
      </c>
    </row>
    <row r="3919" spans="1:13" ht="39" customHeight="1" x14ac:dyDescent="0.2">
      <c r="A3919" s="237" t="s">
        <v>2125</v>
      </c>
      <c r="B3919" s="186" t="s">
        <v>4036</v>
      </c>
      <c r="C3919" s="185" t="s">
        <v>26</v>
      </c>
      <c r="D3919" s="185" t="s">
        <v>4037</v>
      </c>
      <c r="E3919" s="425" t="s">
        <v>2104</v>
      </c>
      <c r="F3919" s="425"/>
      <c r="G3919" s="187" t="s">
        <v>169</v>
      </c>
      <c r="H3919" s="188">
        <v>1</v>
      </c>
      <c r="I3919" s="189">
        <f>(M3919*$M$13)</f>
        <v>3.68</v>
      </c>
      <c r="J3919" s="231">
        <f>TRUNC(I3919*H3919,2)</f>
        <v>3.68</v>
      </c>
      <c r="M3919">
        <v>4</v>
      </c>
    </row>
    <row r="3920" spans="1:13" ht="26.1" customHeight="1" x14ac:dyDescent="0.2">
      <c r="A3920" s="241" t="s">
        <v>2395</v>
      </c>
      <c r="B3920" s="201" t="s">
        <v>2709</v>
      </c>
      <c r="C3920" s="200" t="s">
        <v>26</v>
      </c>
      <c r="D3920" s="200" t="s">
        <v>2710</v>
      </c>
      <c r="E3920" s="427" t="s">
        <v>2123</v>
      </c>
      <c r="F3920" s="427"/>
      <c r="G3920" s="202" t="s">
        <v>32</v>
      </c>
      <c r="H3920" s="203">
        <v>2.9000000000000001E-2</v>
      </c>
      <c r="I3920" s="189">
        <f>(M3920*$M$13)</f>
        <v>18.390799999999999</v>
      </c>
      <c r="J3920" s="219">
        <f>TRUNC(I3920*H3920,2)</f>
        <v>0.53</v>
      </c>
      <c r="M3920">
        <v>19.989999999999998</v>
      </c>
    </row>
    <row r="3921" spans="1:13" ht="24" customHeight="1" x14ac:dyDescent="0.2">
      <c r="A3921" s="241" t="s">
        <v>2395</v>
      </c>
      <c r="B3921" s="201" t="s">
        <v>2700</v>
      </c>
      <c r="C3921" s="200" t="s">
        <v>26</v>
      </c>
      <c r="D3921" s="200" t="s">
        <v>2701</v>
      </c>
      <c r="E3921" s="427" t="s">
        <v>2123</v>
      </c>
      <c r="F3921" s="427"/>
      <c r="G3921" s="202" t="s">
        <v>32</v>
      </c>
      <c r="H3921" s="203">
        <v>2.9000000000000001E-2</v>
      </c>
      <c r="I3921" s="189">
        <f>(M3921*$M$13)</f>
        <v>25.309200000000004</v>
      </c>
      <c r="J3921" s="219">
        <f>TRUNC(I3921*H3921,2)</f>
        <v>0.73</v>
      </c>
      <c r="M3921">
        <v>27.51</v>
      </c>
    </row>
    <row r="3922" spans="1:13" ht="39" customHeight="1" x14ac:dyDescent="0.2">
      <c r="A3922" s="238" t="s">
        <v>2126</v>
      </c>
      <c r="B3922" s="191" t="s">
        <v>5007</v>
      </c>
      <c r="C3922" s="190" t="s">
        <v>26</v>
      </c>
      <c r="D3922" s="190" t="s">
        <v>5008</v>
      </c>
      <c r="E3922" s="426" t="s">
        <v>2119</v>
      </c>
      <c r="F3922" s="426"/>
      <c r="G3922" s="192" t="s">
        <v>169</v>
      </c>
      <c r="H3922" s="193">
        <v>1.2434000000000001</v>
      </c>
      <c r="I3922" s="189">
        <f>(M3922*$M$13)</f>
        <v>1.9412</v>
      </c>
      <c r="J3922" s="219">
        <f>TRUNC(I3922*H3922,2)</f>
        <v>2.41</v>
      </c>
      <c r="M3922">
        <v>2.11</v>
      </c>
    </row>
    <row r="3923" spans="1:13" ht="26.1" customHeight="1" x14ac:dyDescent="0.2">
      <c r="A3923" s="238" t="s">
        <v>2126</v>
      </c>
      <c r="B3923" s="191" t="s">
        <v>2721</v>
      </c>
      <c r="C3923" s="190" t="s">
        <v>26</v>
      </c>
      <c r="D3923" s="190" t="s">
        <v>2722</v>
      </c>
      <c r="E3923" s="426" t="s">
        <v>2119</v>
      </c>
      <c r="F3923" s="426"/>
      <c r="G3923" s="192" t="s">
        <v>331</v>
      </c>
      <c r="H3923" s="193">
        <v>9.4000000000000004E-3</v>
      </c>
      <c r="I3923" s="189">
        <f>(M3923*$M$13)</f>
        <v>2.7600000000000002</v>
      </c>
      <c r="J3923" s="219">
        <f>TRUNC(I3923*H3923,2)</f>
        <v>0.02</v>
      </c>
      <c r="M3923">
        <v>3</v>
      </c>
    </row>
    <row r="3924" spans="1:13" x14ac:dyDescent="0.2">
      <c r="A3924" s="239"/>
      <c r="B3924" s="195"/>
      <c r="C3924" s="195"/>
      <c r="D3924" s="195"/>
      <c r="E3924" s="195" t="s">
        <v>3847</v>
      </c>
      <c r="F3924" s="196">
        <v>1.02</v>
      </c>
      <c r="G3924" s="195" t="s">
        <v>3848</v>
      </c>
      <c r="H3924" s="196">
        <v>0</v>
      </c>
      <c r="I3924" s="196">
        <v>1.02</v>
      </c>
      <c r="J3924" s="220"/>
      <c r="M3924">
        <v>1.02</v>
      </c>
    </row>
    <row r="3925" spans="1:13" ht="25.5" x14ac:dyDescent="0.2">
      <c r="A3925" s="239"/>
      <c r="B3925" s="195"/>
      <c r="C3925" s="195"/>
      <c r="D3925" s="195"/>
      <c r="E3925" s="195" t="s">
        <v>3849</v>
      </c>
      <c r="F3925" s="196">
        <v>0</v>
      </c>
      <c r="G3925" s="195"/>
      <c r="H3925" s="195" t="s">
        <v>3850</v>
      </c>
      <c r="I3925" s="196">
        <v>4</v>
      </c>
      <c r="J3925" s="220"/>
      <c r="M3925">
        <v>4</v>
      </c>
    </row>
    <row r="3926" spans="1:13" ht="30" customHeight="1" x14ac:dyDescent="0.2">
      <c r="A3926" s="240"/>
      <c r="B3926" s="197"/>
      <c r="C3926" s="197"/>
      <c r="D3926" s="197"/>
      <c r="E3926" s="197"/>
      <c r="F3926" s="197"/>
      <c r="G3926" s="197" t="s">
        <v>3851</v>
      </c>
      <c r="H3926" s="198">
        <v>860</v>
      </c>
      <c r="I3926" s="199">
        <v>3440</v>
      </c>
      <c r="J3926" s="220"/>
      <c r="M3926">
        <v>3440</v>
      </c>
    </row>
    <row r="3927" spans="1:13" ht="0.95" customHeight="1" x14ac:dyDescent="0.2">
      <c r="A3927" s="237"/>
      <c r="B3927" s="185"/>
      <c r="C3927" s="185"/>
      <c r="D3927" s="185"/>
      <c r="E3927" s="185"/>
      <c r="F3927" s="185"/>
      <c r="G3927" s="185"/>
      <c r="H3927" s="185"/>
      <c r="I3927" s="185"/>
      <c r="J3927" s="220"/>
    </row>
    <row r="3928" spans="1:13" ht="18" customHeight="1" x14ac:dyDescent="0.2">
      <c r="A3928" s="236" t="s">
        <v>4038</v>
      </c>
      <c r="B3928" s="183" t="s">
        <v>2</v>
      </c>
      <c r="C3928" s="182" t="s">
        <v>3</v>
      </c>
      <c r="D3928" s="182" t="s">
        <v>4</v>
      </c>
      <c r="E3928" s="419" t="s">
        <v>2100</v>
      </c>
      <c r="F3928" s="419"/>
      <c r="G3928" s="184" t="s">
        <v>5</v>
      </c>
      <c r="H3928" s="183" t="s">
        <v>6</v>
      </c>
      <c r="I3928" s="183" t="s">
        <v>7</v>
      </c>
      <c r="J3928" s="218" t="s">
        <v>8</v>
      </c>
      <c r="K3928" s="229">
        <f>J3930+J3931</f>
        <v>7.16</v>
      </c>
      <c r="L3928" s="229">
        <f>J3929-K3928</f>
        <v>1.7799999999999994</v>
      </c>
      <c r="M3928" t="s">
        <v>7</v>
      </c>
    </row>
    <row r="3929" spans="1:13" ht="39" customHeight="1" x14ac:dyDescent="0.2">
      <c r="A3929" s="237" t="s">
        <v>2125</v>
      </c>
      <c r="B3929" s="186" t="s">
        <v>788</v>
      </c>
      <c r="C3929" s="185" t="s">
        <v>26</v>
      </c>
      <c r="D3929" s="185" t="s">
        <v>789</v>
      </c>
      <c r="E3929" s="425" t="s">
        <v>2104</v>
      </c>
      <c r="F3929" s="425"/>
      <c r="G3929" s="187" t="s">
        <v>331</v>
      </c>
      <c r="H3929" s="188">
        <v>1</v>
      </c>
      <c r="I3929" s="189">
        <f>(M3929*$M$13)</f>
        <v>8.942400000000001</v>
      </c>
      <c r="J3929" s="231">
        <f>TRUNC(I3929*H3929,2)</f>
        <v>8.94</v>
      </c>
      <c r="M3929">
        <v>9.7200000000000006</v>
      </c>
    </row>
    <row r="3930" spans="1:13" ht="26.1" customHeight="1" x14ac:dyDescent="0.2">
      <c r="A3930" s="241" t="s">
        <v>2395</v>
      </c>
      <c r="B3930" s="201" t="s">
        <v>2709</v>
      </c>
      <c r="C3930" s="200" t="s">
        <v>26</v>
      </c>
      <c r="D3930" s="200" t="s">
        <v>2710</v>
      </c>
      <c r="E3930" s="427" t="s">
        <v>2123</v>
      </c>
      <c r="F3930" s="427"/>
      <c r="G3930" s="202" t="s">
        <v>32</v>
      </c>
      <c r="H3930" s="203">
        <v>0.16400000000000001</v>
      </c>
      <c r="I3930" s="189">
        <f>(M3930*$M$13)</f>
        <v>18.390799999999999</v>
      </c>
      <c r="J3930" s="219">
        <f>TRUNC(I3930*H3930,2)</f>
        <v>3.01</v>
      </c>
      <c r="M3930">
        <v>19.989999999999998</v>
      </c>
    </row>
    <row r="3931" spans="1:13" ht="24" customHeight="1" x14ac:dyDescent="0.2">
      <c r="A3931" s="241" t="s">
        <v>2395</v>
      </c>
      <c r="B3931" s="201" t="s">
        <v>2700</v>
      </c>
      <c r="C3931" s="200" t="s">
        <v>26</v>
      </c>
      <c r="D3931" s="200" t="s">
        <v>2701</v>
      </c>
      <c r="E3931" s="427" t="s">
        <v>2123</v>
      </c>
      <c r="F3931" s="427"/>
      <c r="G3931" s="202" t="s">
        <v>32</v>
      </c>
      <c r="H3931" s="203">
        <v>0.16400000000000001</v>
      </c>
      <c r="I3931" s="189">
        <f>(M3931*$M$13)</f>
        <v>25.309200000000004</v>
      </c>
      <c r="J3931" s="219">
        <f>TRUNC(I3931*H3931,2)</f>
        <v>4.1500000000000004</v>
      </c>
      <c r="M3931">
        <v>27.51</v>
      </c>
    </row>
    <row r="3932" spans="1:13" ht="26.1" customHeight="1" x14ac:dyDescent="0.2">
      <c r="A3932" s="241" t="s">
        <v>2395</v>
      </c>
      <c r="B3932" s="201" t="s">
        <v>2707</v>
      </c>
      <c r="C3932" s="200" t="s">
        <v>26</v>
      </c>
      <c r="D3932" s="200" t="s">
        <v>2708</v>
      </c>
      <c r="E3932" s="427" t="s">
        <v>2123</v>
      </c>
      <c r="F3932" s="427"/>
      <c r="G3932" s="202" t="s">
        <v>50</v>
      </c>
      <c r="H3932" s="203">
        <v>8.9999999999999998E-4</v>
      </c>
      <c r="I3932" s="189">
        <f>(M3932*$M$13)</f>
        <v>592.49840000000006</v>
      </c>
      <c r="J3932" s="219">
        <f>TRUNC(I3932*H3932,2)</f>
        <v>0.53</v>
      </c>
      <c r="M3932">
        <v>644.02</v>
      </c>
    </row>
    <row r="3933" spans="1:13" ht="26.1" customHeight="1" x14ac:dyDescent="0.2">
      <c r="A3933" s="238" t="s">
        <v>2126</v>
      </c>
      <c r="B3933" s="191" t="s">
        <v>2711</v>
      </c>
      <c r="C3933" s="190" t="s">
        <v>26</v>
      </c>
      <c r="D3933" s="190" t="s">
        <v>2712</v>
      </c>
      <c r="E3933" s="426" t="s">
        <v>2119</v>
      </c>
      <c r="F3933" s="426"/>
      <c r="G3933" s="192" t="s">
        <v>331</v>
      </c>
      <c r="H3933" s="193">
        <v>1</v>
      </c>
      <c r="I3933" s="189">
        <f>(M3933*$M$13)</f>
        <v>1.2604000000000002</v>
      </c>
      <c r="J3933" s="219">
        <f>TRUNC(I3933*H3933,2)</f>
        <v>1.26</v>
      </c>
      <c r="M3933">
        <v>1.37</v>
      </c>
    </row>
    <row r="3934" spans="1:13" x14ac:dyDescent="0.2">
      <c r="A3934" s="239"/>
      <c r="B3934" s="195"/>
      <c r="C3934" s="195"/>
      <c r="D3934" s="195"/>
      <c r="E3934" s="195" t="s">
        <v>3847</v>
      </c>
      <c r="F3934" s="196">
        <v>5.9</v>
      </c>
      <c r="G3934" s="195" t="s">
        <v>3848</v>
      </c>
      <c r="H3934" s="196">
        <v>0</v>
      </c>
      <c r="I3934" s="196">
        <v>5.9</v>
      </c>
      <c r="J3934" s="220"/>
      <c r="M3934">
        <v>5.9</v>
      </c>
    </row>
    <row r="3935" spans="1:13" ht="25.5" x14ac:dyDescent="0.2">
      <c r="A3935" s="239"/>
      <c r="B3935" s="195"/>
      <c r="C3935" s="195"/>
      <c r="D3935" s="195"/>
      <c r="E3935" s="195" t="s">
        <v>3849</v>
      </c>
      <c r="F3935" s="196">
        <v>0</v>
      </c>
      <c r="G3935" s="195"/>
      <c r="H3935" s="195" t="s">
        <v>3850</v>
      </c>
      <c r="I3935" s="196">
        <v>9.7200000000000006</v>
      </c>
      <c r="J3935" s="220"/>
      <c r="M3935">
        <v>9.7200000000000006</v>
      </c>
    </row>
    <row r="3936" spans="1:13" ht="30" customHeight="1" x14ac:dyDescent="0.2">
      <c r="A3936" s="240"/>
      <c r="B3936" s="197"/>
      <c r="C3936" s="197"/>
      <c r="D3936" s="197"/>
      <c r="E3936" s="197"/>
      <c r="F3936" s="197"/>
      <c r="G3936" s="197" t="s">
        <v>3851</v>
      </c>
      <c r="H3936" s="198">
        <v>8</v>
      </c>
      <c r="I3936" s="199">
        <v>77.760000000000005</v>
      </c>
      <c r="J3936" s="220"/>
      <c r="M3936">
        <v>77.760000000000005</v>
      </c>
    </row>
    <row r="3937" spans="1:13" ht="0.95" customHeight="1" x14ac:dyDescent="0.2">
      <c r="A3937" s="237"/>
      <c r="B3937" s="185"/>
      <c r="C3937" s="185"/>
      <c r="D3937" s="185"/>
      <c r="E3937" s="185"/>
      <c r="F3937" s="185"/>
      <c r="G3937" s="185"/>
      <c r="H3937" s="185"/>
      <c r="I3937" s="185"/>
      <c r="J3937" s="220"/>
    </row>
    <row r="3938" spans="1:13" ht="18" customHeight="1" x14ac:dyDescent="0.2">
      <c r="A3938" s="236" t="s">
        <v>4039</v>
      </c>
      <c r="B3938" s="183" t="s">
        <v>2</v>
      </c>
      <c r="C3938" s="182" t="s">
        <v>3</v>
      </c>
      <c r="D3938" s="182" t="s">
        <v>4</v>
      </c>
      <c r="E3938" s="419" t="s">
        <v>2100</v>
      </c>
      <c r="F3938" s="419"/>
      <c r="G3938" s="184" t="s">
        <v>5</v>
      </c>
      <c r="H3938" s="183" t="s">
        <v>6</v>
      </c>
      <c r="I3938" s="183" t="s">
        <v>7</v>
      </c>
      <c r="J3938" s="218" t="s">
        <v>8</v>
      </c>
      <c r="K3938" s="229">
        <f>J3940+J3941</f>
        <v>8.99</v>
      </c>
      <c r="L3938" s="229">
        <f>J3939-K3938</f>
        <v>1.4599999999999991</v>
      </c>
      <c r="M3938" t="s">
        <v>7</v>
      </c>
    </row>
    <row r="3939" spans="1:13" ht="39" customHeight="1" x14ac:dyDescent="0.2">
      <c r="A3939" s="237" t="s">
        <v>2125</v>
      </c>
      <c r="B3939" s="186" t="s">
        <v>4040</v>
      </c>
      <c r="C3939" s="185" t="s">
        <v>26</v>
      </c>
      <c r="D3939" s="185" t="s">
        <v>4041</v>
      </c>
      <c r="E3939" s="425" t="s">
        <v>2104</v>
      </c>
      <c r="F3939" s="425"/>
      <c r="G3939" s="187" t="s">
        <v>331</v>
      </c>
      <c r="H3939" s="188">
        <v>1</v>
      </c>
      <c r="I3939" s="189">
        <f>(M3939*$M$13)</f>
        <v>10.4512</v>
      </c>
      <c r="J3939" s="231">
        <f>TRUNC(I3939*H3939,2)</f>
        <v>10.45</v>
      </c>
      <c r="M3939">
        <v>11.36</v>
      </c>
    </row>
    <row r="3940" spans="1:13" ht="26.1" customHeight="1" x14ac:dyDescent="0.2">
      <c r="A3940" s="241" t="s">
        <v>2395</v>
      </c>
      <c r="B3940" s="201" t="s">
        <v>2709</v>
      </c>
      <c r="C3940" s="200" t="s">
        <v>26</v>
      </c>
      <c r="D3940" s="200" t="s">
        <v>2710</v>
      </c>
      <c r="E3940" s="427" t="s">
        <v>2123</v>
      </c>
      <c r="F3940" s="427"/>
      <c r="G3940" s="202" t="s">
        <v>32</v>
      </c>
      <c r="H3940" s="203">
        <v>0.20599999999999999</v>
      </c>
      <c r="I3940" s="189">
        <f>(M3940*$M$13)</f>
        <v>18.390799999999999</v>
      </c>
      <c r="J3940" s="219">
        <f>TRUNC(I3940*H3940,2)</f>
        <v>3.78</v>
      </c>
      <c r="M3940">
        <v>19.989999999999998</v>
      </c>
    </row>
    <row r="3941" spans="1:13" ht="24" customHeight="1" x14ac:dyDescent="0.2">
      <c r="A3941" s="241" t="s">
        <v>2395</v>
      </c>
      <c r="B3941" s="201" t="s">
        <v>2700</v>
      </c>
      <c r="C3941" s="200" t="s">
        <v>26</v>
      </c>
      <c r="D3941" s="200" t="s">
        <v>2701</v>
      </c>
      <c r="E3941" s="427" t="s">
        <v>2123</v>
      </c>
      <c r="F3941" s="427"/>
      <c r="G3941" s="202" t="s">
        <v>32</v>
      </c>
      <c r="H3941" s="203">
        <v>0.20599999999999999</v>
      </c>
      <c r="I3941" s="189">
        <f>(M3941*$M$13)</f>
        <v>25.309200000000004</v>
      </c>
      <c r="J3941" s="219">
        <f>TRUNC(I3941*H3941,2)</f>
        <v>5.21</v>
      </c>
      <c r="M3941">
        <v>27.51</v>
      </c>
    </row>
    <row r="3942" spans="1:13" ht="26.1" customHeight="1" x14ac:dyDescent="0.2">
      <c r="A3942" s="238" t="s">
        <v>2126</v>
      </c>
      <c r="B3942" s="191" t="s">
        <v>5009</v>
      </c>
      <c r="C3942" s="190" t="s">
        <v>26</v>
      </c>
      <c r="D3942" s="190" t="s">
        <v>5010</v>
      </c>
      <c r="E3942" s="426" t="s">
        <v>2119</v>
      </c>
      <c r="F3942" s="426"/>
      <c r="G3942" s="192" t="s">
        <v>331</v>
      </c>
      <c r="H3942" s="193">
        <v>1</v>
      </c>
      <c r="I3942" s="189">
        <f>(M3942*$M$13)</f>
        <v>1.4628000000000001</v>
      </c>
      <c r="J3942" s="219">
        <f>TRUNC(I3942*H3942,2)</f>
        <v>1.46</v>
      </c>
      <c r="M3942">
        <v>1.59</v>
      </c>
    </row>
    <row r="3943" spans="1:13" x14ac:dyDescent="0.2">
      <c r="A3943" s="239"/>
      <c r="B3943" s="195"/>
      <c r="C3943" s="195"/>
      <c r="D3943" s="195"/>
      <c r="E3943" s="195" t="s">
        <v>3847</v>
      </c>
      <c r="F3943" s="196">
        <v>7.29</v>
      </c>
      <c r="G3943" s="195" t="s">
        <v>3848</v>
      </c>
      <c r="H3943" s="196">
        <v>0</v>
      </c>
      <c r="I3943" s="196">
        <v>7.29</v>
      </c>
      <c r="J3943" s="220"/>
      <c r="M3943">
        <v>7.29</v>
      </c>
    </row>
    <row r="3944" spans="1:13" ht="25.5" x14ac:dyDescent="0.2">
      <c r="A3944" s="239"/>
      <c r="B3944" s="195"/>
      <c r="C3944" s="195"/>
      <c r="D3944" s="195"/>
      <c r="E3944" s="195" t="s">
        <v>3849</v>
      </c>
      <c r="F3944" s="196">
        <v>0</v>
      </c>
      <c r="G3944" s="195"/>
      <c r="H3944" s="195" t="s">
        <v>3850</v>
      </c>
      <c r="I3944" s="196">
        <v>11.36</v>
      </c>
      <c r="J3944" s="220"/>
      <c r="M3944">
        <v>11.36</v>
      </c>
    </row>
    <row r="3945" spans="1:13" ht="30" customHeight="1" x14ac:dyDescent="0.2">
      <c r="A3945" s="240"/>
      <c r="B3945" s="197"/>
      <c r="C3945" s="197"/>
      <c r="D3945" s="197"/>
      <c r="E3945" s="197"/>
      <c r="F3945" s="197"/>
      <c r="G3945" s="197" t="s">
        <v>3851</v>
      </c>
      <c r="H3945" s="198">
        <v>1</v>
      </c>
      <c r="I3945" s="199">
        <v>11.36</v>
      </c>
      <c r="J3945" s="220"/>
      <c r="M3945">
        <v>11.36</v>
      </c>
    </row>
    <row r="3946" spans="1:13" ht="0.95" customHeight="1" x14ac:dyDescent="0.2">
      <c r="A3946" s="237"/>
      <c r="B3946" s="185"/>
      <c r="C3946" s="185"/>
      <c r="D3946" s="185"/>
      <c r="E3946" s="185"/>
      <c r="F3946" s="185"/>
      <c r="G3946" s="185"/>
      <c r="H3946" s="185"/>
      <c r="I3946" s="185"/>
      <c r="J3946" s="220"/>
    </row>
    <row r="3947" spans="1:13" ht="18" customHeight="1" x14ac:dyDescent="0.2">
      <c r="A3947" s="236" t="s">
        <v>4042</v>
      </c>
      <c r="B3947" s="183" t="s">
        <v>2</v>
      </c>
      <c r="C3947" s="182" t="s">
        <v>3</v>
      </c>
      <c r="D3947" s="182" t="s">
        <v>4</v>
      </c>
      <c r="E3947" s="419" t="s">
        <v>2100</v>
      </c>
      <c r="F3947" s="419"/>
      <c r="G3947" s="184" t="s">
        <v>5</v>
      </c>
      <c r="H3947" s="183" t="s">
        <v>6</v>
      </c>
      <c r="I3947" s="183" t="s">
        <v>7</v>
      </c>
      <c r="J3947" s="218" t="s">
        <v>8</v>
      </c>
      <c r="K3947" s="229">
        <f>J3949+J3950</f>
        <v>2.0699999999999998</v>
      </c>
      <c r="L3947" s="229">
        <f>J3948-K3947</f>
        <v>8.5399999999999991</v>
      </c>
      <c r="M3947" t="s">
        <v>7</v>
      </c>
    </row>
    <row r="3948" spans="1:13" ht="26.1" customHeight="1" x14ac:dyDescent="0.2">
      <c r="A3948" s="237" t="s">
        <v>2125</v>
      </c>
      <c r="B3948" s="186" t="s">
        <v>859</v>
      </c>
      <c r="C3948" s="185" t="s">
        <v>26</v>
      </c>
      <c r="D3948" s="185" t="s">
        <v>860</v>
      </c>
      <c r="E3948" s="425" t="s">
        <v>2104</v>
      </c>
      <c r="F3948" s="425"/>
      <c r="G3948" s="187" t="s">
        <v>331</v>
      </c>
      <c r="H3948" s="188">
        <v>1</v>
      </c>
      <c r="I3948" s="189">
        <f>(M3948*$M$13)</f>
        <v>10.6168</v>
      </c>
      <c r="J3948" s="231">
        <f>TRUNC(I3948*H3948,2)</f>
        <v>10.61</v>
      </c>
      <c r="M3948">
        <v>11.54</v>
      </c>
    </row>
    <row r="3949" spans="1:13" ht="26.1" customHeight="1" x14ac:dyDescent="0.2">
      <c r="A3949" s="241" t="s">
        <v>2395</v>
      </c>
      <c r="B3949" s="201" t="s">
        <v>2709</v>
      </c>
      <c r="C3949" s="200" t="s">
        <v>26</v>
      </c>
      <c r="D3949" s="200" t="s">
        <v>2710</v>
      </c>
      <c r="E3949" s="427" t="s">
        <v>2123</v>
      </c>
      <c r="F3949" s="427"/>
      <c r="G3949" s="202" t="s">
        <v>32</v>
      </c>
      <c r="H3949" s="203">
        <v>4.7600000000000003E-2</v>
      </c>
      <c r="I3949" s="189">
        <f>(M3949*$M$13)</f>
        <v>18.390799999999999</v>
      </c>
      <c r="J3949" s="219">
        <f>TRUNC(I3949*H3949,2)</f>
        <v>0.87</v>
      </c>
      <c r="M3949">
        <v>19.989999999999998</v>
      </c>
    </row>
    <row r="3950" spans="1:13" ht="24" customHeight="1" x14ac:dyDescent="0.2">
      <c r="A3950" s="241" t="s">
        <v>2395</v>
      </c>
      <c r="B3950" s="201" t="s">
        <v>2700</v>
      </c>
      <c r="C3950" s="200" t="s">
        <v>26</v>
      </c>
      <c r="D3950" s="200" t="s">
        <v>2701</v>
      </c>
      <c r="E3950" s="427" t="s">
        <v>2123</v>
      </c>
      <c r="F3950" s="427"/>
      <c r="G3950" s="202" t="s">
        <v>32</v>
      </c>
      <c r="H3950" s="203">
        <v>4.7600000000000003E-2</v>
      </c>
      <c r="I3950" s="189">
        <f>(M3950*$M$13)</f>
        <v>25.309200000000004</v>
      </c>
      <c r="J3950" s="219">
        <f>TRUNC(I3950*H3950,2)</f>
        <v>1.2</v>
      </c>
      <c r="M3950">
        <v>27.51</v>
      </c>
    </row>
    <row r="3951" spans="1:13" ht="39" customHeight="1" x14ac:dyDescent="0.2">
      <c r="A3951" s="238" t="s">
        <v>2126</v>
      </c>
      <c r="B3951" s="191" t="s">
        <v>2754</v>
      </c>
      <c r="C3951" s="190" t="s">
        <v>26</v>
      </c>
      <c r="D3951" s="190" t="s">
        <v>2755</v>
      </c>
      <c r="E3951" s="426" t="s">
        <v>2119</v>
      </c>
      <c r="F3951" s="426"/>
      <c r="G3951" s="192" t="s">
        <v>331</v>
      </c>
      <c r="H3951" s="193">
        <v>1</v>
      </c>
      <c r="I3951" s="189">
        <f>(M3951*$M$13)</f>
        <v>0.89239999999999997</v>
      </c>
      <c r="J3951" s="219">
        <f>TRUNC(I3951*H3951,2)</f>
        <v>0.89</v>
      </c>
      <c r="M3951">
        <v>0.97</v>
      </c>
    </row>
    <row r="3952" spans="1:13" ht="24" customHeight="1" x14ac:dyDescent="0.2">
      <c r="A3952" s="238" t="s">
        <v>2126</v>
      </c>
      <c r="B3952" s="191" t="s">
        <v>2761</v>
      </c>
      <c r="C3952" s="190" t="s">
        <v>26</v>
      </c>
      <c r="D3952" s="190" t="s">
        <v>2762</v>
      </c>
      <c r="E3952" s="426" t="s">
        <v>2119</v>
      </c>
      <c r="F3952" s="426"/>
      <c r="G3952" s="192" t="s">
        <v>331</v>
      </c>
      <c r="H3952" s="193">
        <v>1</v>
      </c>
      <c r="I3952" s="189">
        <f>(M3952*$M$13)</f>
        <v>7.6544000000000008</v>
      </c>
      <c r="J3952" s="219">
        <f>TRUNC(I3952*H3952,2)</f>
        <v>7.65</v>
      </c>
      <c r="M3952">
        <v>8.32</v>
      </c>
    </row>
    <row r="3953" spans="1:13" x14ac:dyDescent="0.2">
      <c r="A3953" s="239"/>
      <c r="B3953" s="195"/>
      <c r="C3953" s="195"/>
      <c r="D3953" s="195"/>
      <c r="E3953" s="195" t="s">
        <v>3847</v>
      </c>
      <c r="F3953" s="196">
        <v>1.68</v>
      </c>
      <c r="G3953" s="195" t="s">
        <v>3848</v>
      </c>
      <c r="H3953" s="196">
        <v>0</v>
      </c>
      <c r="I3953" s="196">
        <v>1.68</v>
      </c>
      <c r="J3953" s="220"/>
      <c r="M3953">
        <v>1.68</v>
      </c>
    </row>
    <row r="3954" spans="1:13" ht="25.5" x14ac:dyDescent="0.2">
      <c r="A3954" s="239"/>
      <c r="B3954" s="195"/>
      <c r="C3954" s="195"/>
      <c r="D3954" s="195"/>
      <c r="E3954" s="195" t="s">
        <v>3849</v>
      </c>
      <c r="F3954" s="196">
        <v>0</v>
      </c>
      <c r="G3954" s="195"/>
      <c r="H3954" s="195" t="s">
        <v>3850</v>
      </c>
      <c r="I3954" s="196">
        <v>11.54</v>
      </c>
      <c r="J3954" s="220"/>
      <c r="M3954">
        <v>11.54</v>
      </c>
    </row>
    <row r="3955" spans="1:13" ht="30" customHeight="1" x14ac:dyDescent="0.2">
      <c r="A3955" s="240"/>
      <c r="B3955" s="197"/>
      <c r="C3955" s="197"/>
      <c r="D3955" s="197"/>
      <c r="E3955" s="197"/>
      <c r="F3955" s="197"/>
      <c r="G3955" s="197" t="s">
        <v>3851</v>
      </c>
      <c r="H3955" s="198">
        <v>3</v>
      </c>
      <c r="I3955" s="199">
        <v>34.619999999999997</v>
      </c>
      <c r="J3955" s="220"/>
      <c r="M3955">
        <v>34.619999999999997</v>
      </c>
    </row>
    <row r="3956" spans="1:13" ht="0.95" customHeight="1" x14ac:dyDescent="0.2">
      <c r="A3956" s="237"/>
      <c r="B3956" s="185"/>
      <c r="C3956" s="185"/>
      <c r="D3956" s="185"/>
      <c r="E3956" s="185"/>
      <c r="F3956" s="185"/>
      <c r="G3956" s="185"/>
      <c r="H3956" s="185"/>
      <c r="I3956" s="185"/>
      <c r="J3956" s="220"/>
    </row>
    <row r="3957" spans="1:13" ht="18" customHeight="1" x14ac:dyDescent="0.2">
      <c r="A3957" s="236" t="s">
        <v>4043</v>
      </c>
      <c r="B3957" s="183" t="s">
        <v>2</v>
      </c>
      <c r="C3957" s="182" t="s">
        <v>3</v>
      </c>
      <c r="D3957" s="182" t="s">
        <v>4</v>
      </c>
      <c r="E3957" s="419" t="s">
        <v>2100</v>
      </c>
      <c r="F3957" s="419"/>
      <c r="G3957" s="184" t="s">
        <v>5</v>
      </c>
      <c r="H3957" s="183" t="s">
        <v>6</v>
      </c>
      <c r="I3957" s="183" t="s">
        <v>7</v>
      </c>
      <c r="J3957" s="218" t="s">
        <v>8</v>
      </c>
      <c r="K3957" s="229">
        <f>J3959+J3960</f>
        <v>6.23</v>
      </c>
      <c r="L3957" s="229">
        <f>J3958-K3957</f>
        <v>56.44</v>
      </c>
      <c r="M3957" t="s">
        <v>7</v>
      </c>
    </row>
    <row r="3958" spans="1:13" ht="26.1" customHeight="1" x14ac:dyDescent="0.2">
      <c r="A3958" s="237" t="s">
        <v>2125</v>
      </c>
      <c r="B3958" s="186" t="s">
        <v>4044</v>
      </c>
      <c r="C3958" s="185" t="s">
        <v>26</v>
      </c>
      <c r="D3958" s="185" t="s">
        <v>4045</v>
      </c>
      <c r="E3958" s="425" t="s">
        <v>2104</v>
      </c>
      <c r="F3958" s="425"/>
      <c r="G3958" s="187" t="s">
        <v>331</v>
      </c>
      <c r="H3958" s="188">
        <v>1</v>
      </c>
      <c r="I3958" s="189">
        <f>(M3958*$M$13)</f>
        <v>62.679600000000001</v>
      </c>
      <c r="J3958" s="231">
        <f>TRUNC(I3958*H3958,2)</f>
        <v>62.67</v>
      </c>
      <c r="M3958">
        <v>68.13</v>
      </c>
    </row>
    <row r="3959" spans="1:13" ht="26.1" customHeight="1" x14ac:dyDescent="0.2">
      <c r="A3959" s="241" t="s">
        <v>2395</v>
      </c>
      <c r="B3959" s="201" t="s">
        <v>2709</v>
      </c>
      <c r="C3959" s="200" t="s">
        <v>26</v>
      </c>
      <c r="D3959" s="200" t="s">
        <v>2710</v>
      </c>
      <c r="E3959" s="427" t="s">
        <v>2123</v>
      </c>
      <c r="F3959" s="427"/>
      <c r="G3959" s="202" t="s">
        <v>32</v>
      </c>
      <c r="H3959" s="203">
        <v>0.14280000000000001</v>
      </c>
      <c r="I3959" s="189">
        <f>(M3959*$M$13)</f>
        <v>18.390799999999999</v>
      </c>
      <c r="J3959" s="219">
        <f>TRUNC(I3959*H3959,2)</f>
        <v>2.62</v>
      </c>
      <c r="M3959">
        <v>19.989999999999998</v>
      </c>
    </row>
    <row r="3960" spans="1:13" ht="24" customHeight="1" x14ac:dyDescent="0.2">
      <c r="A3960" s="241" t="s">
        <v>2395</v>
      </c>
      <c r="B3960" s="201" t="s">
        <v>2700</v>
      </c>
      <c r="C3960" s="200" t="s">
        <v>26</v>
      </c>
      <c r="D3960" s="200" t="s">
        <v>2701</v>
      </c>
      <c r="E3960" s="427" t="s">
        <v>2123</v>
      </c>
      <c r="F3960" s="427"/>
      <c r="G3960" s="202" t="s">
        <v>32</v>
      </c>
      <c r="H3960" s="203">
        <v>0.14280000000000001</v>
      </c>
      <c r="I3960" s="189">
        <f>(M3960*$M$13)</f>
        <v>25.309200000000004</v>
      </c>
      <c r="J3960" s="219">
        <f>TRUNC(I3960*H3960,2)</f>
        <v>3.61</v>
      </c>
      <c r="M3960">
        <v>27.51</v>
      </c>
    </row>
    <row r="3961" spans="1:13" ht="39" customHeight="1" x14ac:dyDescent="0.2">
      <c r="A3961" s="238" t="s">
        <v>2126</v>
      </c>
      <c r="B3961" s="191" t="s">
        <v>2754</v>
      </c>
      <c r="C3961" s="190" t="s">
        <v>26</v>
      </c>
      <c r="D3961" s="190" t="s">
        <v>2755</v>
      </c>
      <c r="E3961" s="426" t="s">
        <v>2119</v>
      </c>
      <c r="F3961" s="426"/>
      <c r="G3961" s="192" t="s">
        <v>331</v>
      </c>
      <c r="H3961" s="193">
        <v>3</v>
      </c>
      <c r="I3961" s="189">
        <f>(M3961*$M$13)</f>
        <v>0.89239999999999997</v>
      </c>
      <c r="J3961" s="219">
        <f>TRUNC(I3961*H3961,2)</f>
        <v>2.67</v>
      </c>
      <c r="M3961">
        <v>0.97</v>
      </c>
    </row>
    <row r="3962" spans="1:13" ht="24" customHeight="1" x14ac:dyDescent="0.2">
      <c r="A3962" s="238" t="s">
        <v>2126</v>
      </c>
      <c r="B3962" s="191" t="s">
        <v>2752</v>
      </c>
      <c r="C3962" s="190" t="s">
        <v>26</v>
      </c>
      <c r="D3962" s="190" t="s">
        <v>2753</v>
      </c>
      <c r="E3962" s="426" t="s">
        <v>2119</v>
      </c>
      <c r="F3962" s="426"/>
      <c r="G3962" s="192" t="s">
        <v>331</v>
      </c>
      <c r="H3962" s="193">
        <v>1</v>
      </c>
      <c r="I3962" s="189">
        <f>(M3962*$M$13)</f>
        <v>53.774000000000008</v>
      </c>
      <c r="J3962" s="219">
        <f>TRUNC(I3962*H3962,2)</f>
        <v>53.77</v>
      </c>
      <c r="M3962">
        <v>58.45</v>
      </c>
    </row>
    <row r="3963" spans="1:13" x14ac:dyDescent="0.2">
      <c r="A3963" s="239"/>
      <c r="B3963" s="195"/>
      <c r="C3963" s="195"/>
      <c r="D3963" s="195"/>
      <c r="E3963" s="195" t="s">
        <v>3847</v>
      </c>
      <c r="F3963" s="196">
        <v>5.05</v>
      </c>
      <c r="G3963" s="195" t="s">
        <v>3848</v>
      </c>
      <c r="H3963" s="196">
        <v>0</v>
      </c>
      <c r="I3963" s="196">
        <v>5.05</v>
      </c>
      <c r="J3963" s="220"/>
      <c r="M3963">
        <v>5.05</v>
      </c>
    </row>
    <row r="3964" spans="1:13" ht="25.5" x14ac:dyDescent="0.2">
      <c r="A3964" s="239"/>
      <c r="B3964" s="195"/>
      <c r="C3964" s="195"/>
      <c r="D3964" s="195"/>
      <c r="E3964" s="195" t="s">
        <v>3849</v>
      </c>
      <c r="F3964" s="196">
        <v>0</v>
      </c>
      <c r="G3964" s="195"/>
      <c r="H3964" s="195" t="s">
        <v>3850</v>
      </c>
      <c r="I3964" s="196">
        <v>68.13</v>
      </c>
      <c r="J3964" s="220"/>
      <c r="M3964">
        <v>68.13</v>
      </c>
    </row>
    <row r="3965" spans="1:13" ht="30" customHeight="1" x14ac:dyDescent="0.2">
      <c r="A3965" s="240"/>
      <c r="B3965" s="197"/>
      <c r="C3965" s="197"/>
      <c r="D3965" s="197"/>
      <c r="E3965" s="197"/>
      <c r="F3965" s="197"/>
      <c r="G3965" s="197" t="s">
        <v>3851</v>
      </c>
      <c r="H3965" s="198">
        <v>1</v>
      </c>
      <c r="I3965" s="199">
        <v>68.13</v>
      </c>
      <c r="J3965" s="220"/>
      <c r="M3965">
        <v>68.13</v>
      </c>
    </row>
    <row r="3966" spans="1:13" ht="0.95" customHeight="1" x14ac:dyDescent="0.2">
      <c r="A3966" s="237"/>
      <c r="B3966" s="185"/>
      <c r="C3966" s="185"/>
      <c r="D3966" s="185"/>
      <c r="E3966" s="185"/>
      <c r="F3966" s="185"/>
      <c r="G3966" s="185"/>
      <c r="H3966" s="185"/>
      <c r="I3966" s="185"/>
      <c r="J3966" s="220"/>
    </row>
    <row r="3967" spans="1:13" ht="18" customHeight="1" x14ac:dyDescent="0.2">
      <c r="A3967" s="236" t="s">
        <v>4046</v>
      </c>
      <c r="B3967" s="183" t="s">
        <v>2</v>
      </c>
      <c r="C3967" s="182" t="s">
        <v>3</v>
      </c>
      <c r="D3967" s="182" t="s">
        <v>4</v>
      </c>
      <c r="E3967" s="419" t="s">
        <v>2100</v>
      </c>
      <c r="F3967" s="419"/>
      <c r="G3967" s="184" t="s">
        <v>5</v>
      </c>
      <c r="H3967" s="183" t="s">
        <v>6</v>
      </c>
      <c r="I3967" s="183" t="s">
        <v>7</v>
      </c>
      <c r="J3967" s="218" t="s">
        <v>8</v>
      </c>
      <c r="K3967" s="229">
        <f>J3969+J3970</f>
        <v>11.93</v>
      </c>
      <c r="L3967" s="229">
        <f>J3968-K3967</f>
        <v>57.919999999999995</v>
      </c>
      <c r="M3967" t="s">
        <v>7</v>
      </c>
    </row>
    <row r="3968" spans="1:13" ht="26.1" customHeight="1" x14ac:dyDescent="0.2">
      <c r="A3968" s="237" t="s">
        <v>2125</v>
      </c>
      <c r="B3968" s="186" t="s">
        <v>853</v>
      </c>
      <c r="C3968" s="185" t="s">
        <v>26</v>
      </c>
      <c r="D3968" s="185" t="s">
        <v>854</v>
      </c>
      <c r="E3968" s="425" t="s">
        <v>2104</v>
      </c>
      <c r="F3968" s="425"/>
      <c r="G3968" s="187" t="s">
        <v>331</v>
      </c>
      <c r="H3968" s="188">
        <v>1</v>
      </c>
      <c r="I3968" s="189">
        <f>(M3968*$M$13)</f>
        <v>69.85560000000001</v>
      </c>
      <c r="J3968" s="231">
        <f>TRUNC(I3968*H3968,2)</f>
        <v>69.849999999999994</v>
      </c>
      <c r="M3968">
        <v>75.930000000000007</v>
      </c>
    </row>
    <row r="3969" spans="1:13" ht="26.1" customHeight="1" x14ac:dyDescent="0.2">
      <c r="A3969" s="241" t="s">
        <v>2395</v>
      </c>
      <c r="B3969" s="201" t="s">
        <v>2709</v>
      </c>
      <c r="C3969" s="200" t="s">
        <v>26</v>
      </c>
      <c r="D3969" s="200" t="s">
        <v>2710</v>
      </c>
      <c r="E3969" s="427" t="s">
        <v>2123</v>
      </c>
      <c r="F3969" s="427"/>
      <c r="G3969" s="202" t="s">
        <v>32</v>
      </c>
      <c r="H3969" s="203">
        <v>0.27339999999999998</v>
      </c>
      <c r="I3969" s="189">
        <f>(M3969*$M$13)</f>
        <v>18.390799999999999</v>
      </c>
      <c r="J3969" s="219">
        <f>TRUNC(I3969*H3969,2)</f>
        <v>5.0199999999999996</v>
      </c>
      <c r="M3969">
        <v>19.989999999999998</v>
      </c>
    </row>
    <row r="3970" spans="1:13" ht="24" customHeight="1" x14ac:dyDescent="0.2">
      <c r="A3970" s="241" t="s">
        <v>2395</v>
      </c>
      <c r="B3970" s="201" t="s">
        <v>2700</v>
      </c>
      <c r="C3970" s="200" t="s">
        <v>26</v>
      </c>
      <c r="D3970" s="200" t="s">
        <v>2701</v>
      </c>
      <c r="E3970" s="427" t="s">
        <v>2123</v>
      </c>
      <c r="F3970" s="427"/>
      <c r="G3970" s="202" t="s">
        <v>32</v>
      </c>
      <c r="H3970" s="203">
        <v>0.27339999999999998</v>
      </c>
      <c r="I3970" s="189">
        <f>(M3970*$M$13)</f>
        <v>25.309200000000004</v>
      </c>
      <c r="J3970" s="219">
        <f>TRUNC(I3970*H3970,2)</f>
        <v>6.91</v>
      </c>
      <c r="M3970">
        <v>27.51</v>
      </c>
    </row>
    <row r="3971" spans="1:13" ht="39" customHeight="1" x14ac:dyDescent="0.2">
      <c r="A3971" s="238" t="s">
        <v>2126</v>
      </c>
      <c r="B3971" s="191" t="s">
        <v>2758</v>
      </c>
      <c r="C3971" s="190" t="s">
        <v>26</v>
      </c>
      <c r="D3971" s="190" t="s">
        <v>2759</v>
      </c>
      <c r="E3971" s="426" t="s">
        <v>2119</v>
      </c>
      <c r="F3971" s="426"/>
      <c r="G3971" s="192" t="s">
        <v>331</v>
      </c>
      <c r="H3971" s="193">
        <v>3</v>
      </c>
      <c r="I3971" s="189">
        <f>(M3971*$M$13)</f>
        <v>1.3800000000000001</v>
      </c>
      <c r="J3971" s="219">
        <f>TRUNC(I3971*H3971,2)</f>
        <v>4.1399999999999997</v>
      </c>
      <c r="M3971">
        <v>1.5</v>
      </c>
    </row>
    <row r="3972" spans="1:13" ht="24" customHeight="1" x14ac:dyDescent="0.2">
      <c r="A3972" s="238" t="s">
        <v>2126</v>
      </c>
      <c r="B3972" s="191" t="s">
        <v>2752</v>
      </c>
      <c r="C3972" s="190" t="s">
        <v>26</v>
      </c>
      <c r="D3972" s="190" t="s">
        <v>2753</v>
      </c>
      <c r="E3972" s="426" t="s">
        <v>2119</v>
      </c>
      <c r="F3972" s="426"/>
      <c r="G3972" s="192" t="s">
        <v>331</v>
      </c>
      <c r="H3972" s="193">
        <v>1</v>
      </c>
      <c r="I3972" s="189">
        <f>(M3972*$M$13)</f>
        <v>53.774000000000008</v>
      </c>
      <c r="J3972" s="219">
        <f>TRUNC(I3972*H3972,2)</f>
        <v>53.77</v>
      </c>
      <c r="M3972">
        <v>58.45</v>
      </c>
    </row>
    <row r="3973" spans="1:13" x14ac:dyDescent="0.2">
      <c r="A3973" s="239"/>
      <c r="B3973" s="195"/>
      <c r="C3973" s="195"/>
      <c r="D3973" s="195"/>
      <c r="E3973" s="195" t="s">
        <v>3847</v>
      </c>
      <c r="F3973" s="196">
        <v>9.68</v>
      </c>
      <c r="G3973" s="195" t="s">
        <v>3848</v>
      </c>
      <c r="H3973" s="196">
        <v>0</v>
      </c>
      <c r="I3973" s="196">
        <v>9.68</v>
      </c>
      <c r="J3973" s="220"/>
      <c r="M3973">
        <v>9.68</v>
      </c>
    </row>
    <row r="3974" spans="1:13" ht="25.5" x14ac:dyDescent="0.2">
      <c r="A3974" s="239"/>
      <c r="B3974" s="195"/>
      <c r="C3974" s="195"/>
      <c r="D3974" s="195"/>
      <c r="E3974" s="195" t="s">
        <v>3849</v>
      </c>
      <c r="F3974" s="196">
        <v>0</v>
      </c>
      <c r="G3974" s="195"/>
      <c r="H3974" s="195" t="s">
        <v>3850</v>
      </c>
      <c r="I3974" s="196">
        <v>75.930000000000007</v>
      </c>
      <c r="J3974" s="220"/>
      <c r="M3974">
        <v>75.930000000000007</v>
      </c>
    </row>
    <row r="3975" spans="1:13" ht="30" customHeight="1" x14ac:dyDescent="0.2">
      <c r="A3975" s="240"/>
      <c r="B3975" s="197"/>
      <c r="C3975" s="197"/>
      <c r="D3975" s="197"/>
      <c r="E3975" s="197"/>
      <c r="F3975" s="197"/>
      <c r="G3975" s="197" t="s">
        <v>3851</v>
      </c>
      <c r="H3975" s="198">
        <v>1</v>
      </c>
      <c r="I3975" s="199">
        <v>75.930000000000007</v>
      </c>
      <c r="J3975" s="220"/>
      <c r="M3975">
        <v>75.930000000000007</v>
      </c>
    </row>
    <row r="3976" spans="1:13" ht="0.95" customHeight="1" x14ac:dyDescent="0.2">
      <c r="A3976" s="237"/>
      <c r="B3976" s="185"/>
      <c r="C3976" s="185"/>
      <c r="D3976" s="185"/>
      <c r="E3976" s="185"/>
      <c r="F3976" s="185"/>
      <c r="G3976" s="185"/>
      <c r="H3976" s="185"/>
      <c r="I3976" s="185"/>
      <c r="J3976" s="220"/>
    </row>
    <row r="3977" spans="1:13" ht="18" customHeight="1" x14ac:dyDescent="0.2">
      <c r="A3977" s="236" t="s">
        <v>4047</v>
      </c>
      <c r="B3977" s="183" t="s">
        <v>2</v>
      </c>
      <c r="C3977" s="182" t="s">
        <v>3</v>
      </c>
      <c r="D3977" s="182" t="s">
        <v>4</v>
      </c>
      <c r="E3977" s="419" t="s">
        <v>2100</v>
      </c>
      <c r="F3977" s="419"/>
      <c r="G3977" s="184" t="s">
        <v>5</v>
      </c>
      <c r="H3977" s="183" t="s">
        <v>6</v>
      </c>
      <c r="I3977" s="183" t="s">
        <v>7</v>
      </c>
      <c r="J3977" s="218" t="s">
        <v>8</v>
      </c>
      <c r="K3977" s="229">
        <f>J3979+J3980</f>
        <v>5.85</v>
      </c>
      <c r="L3977" s="229">
        <f>J3978-K3977</f>
        <v>2.2100000000000009</v>
      </c>
      <c r="M3977" t="s">
        <v>7</v>
      </c>
    </row>
    <row r="3978" spans="1:13" ht="39" customHeight="1" x14ac:dyDescent="0.2">
      <c r="A3978" s="237" t="s">
        <v>2125</v>
      </c>
      <c r="B3978" s="186" t="s">
        <v>4048</v>
      </c>
      <c r="C3978" s="185" t="s">
        <v>26</v>
      </c>
      <c r="D3978" s="185" t="s">
        <v>4049</v>
      </c>
      <c r="E3978" s="425" t="s">
        <v>2104</v>
      </c>
      <c r="F3978" s="425"/>
      <c r="G3978" s="187" t="s">
        <v>169</v>
      </c>
      <c r="H3978" s="188">
        <v>1</v>
      </c>
      <c r="I3978" s="189">
        <f>(M3978*$M$13)</f>
        <v>8.0684000000000005</v>
      </c>
      <c r="J3978" s="231">
        <f>TRUNC(I3978*H3978,2)</f>
        <v>8.06</v>
      </c>
      <c r="M3978">
        <v>8.77</v>
      </c>
    </row>
    <row r="3979" spans="1:13" ht="26.1" customHeight="1" x14ac:dyDescent="0.2">
      <c r="A3979" s="241" t="s">
        <v>2395</v>
      </c>
      <c r="B3979" s="201" t="s">
        <v>2709</v>
      </c>
      <c r="C3979" s="200" t="s">
        <v>26</v>
      </c>
      <c r="D3979" s="200" t="s">
        <v>2710</v>
      </c>
      <c r="E3979" s="427" t="s">
        <v>2123</v>
      </c>
      <c r="F3979" s="427"/>
      <c r="G3979" s="202" t="s">
        <v>32</v>
      </c>
      <c r="H3979" s="203">
        <v>0.13400000000000001</v>
      </c>
      <c r="I3979" s="189">
        <f>(M3979*$M$13)</f>
        <v>18.390799999999999</v>
      </c>
      <c r="J3979" s="219">
        <f>TRUNC(I3979*H3979,2)</f>
        <v>2.46</v>
      </c>
      <c r="M3979">
        <v>19.989999999999998</v>
      </c>
    </row>
    <row r="3980" spans="1:13" ht="24" customHeight="1" x14ac:dyDescent="0.2">
      <c r="A3980" s="241" t="s">
        <v>2395</v>
      </c>
      <c r="B3980" s="201" t="s">
        <v>2700</v>
      </c>
      <c r="C3980" s="200" t="s">
        <v>26</v>
      </c>
      <c r="D3980" s="200" t="s">
        <v>2701</v>
      </c>
      <c r="E3980" s="427" t="s">
        <v>2123</v>
      </c>
      <c r="F3980" s="427"/>
      <c r="G3980" s="202" t="s">
        <v>32</v>
      </c>
      <c r="H3980" s="203">
        <v>0.13400000000000001</v>
      </c>
      <c r="I3980" s="189">
        <f>(M3980*$M$13)</f>
        <v>25.309200000000004</v>
      </c>
      <c r="J3980" s="219">
        <f>TRUNC(I3980*H3980,2)</f>
        <v>3.39</v>
      </c>
      <c r="M3980">
        <v>27.51</v>
      </c>
    </row>
    <row r="3981" spans="1:13" ht="26.1" customHeight="1" x14ac:dyDescent="0.2">
      <c r="A3981" s="238" t="s">
        <v>2126</v>
      </c>
      <c r="B3981" s="191" t="s">
        <v>5011</v>
      </c>
      <c r="C3981" s="190" t="s">
        <v>26</v>
      </c>
      <c r="D3981" s="190" t="s">
        <v>5012</v>
      </c>
      <c r="E3981" s="426" t="s">
        <v>2119</v>
      </c>
      <c r="F3981" s="426"/>
      <c r="G3981" s="192" t="s">
        <v>169</v>
      </c>
      <c r="H3981" s="193">
        <v>1.0169999999999999</v>
      </c>
      <c r="I3981" s="189">
        <f>(M3981*$M$13)</f>
        <v>2.1896</v>
      </c>
      <c r="J3981" s="219">
        <f>TRUNC(I3981*H3981,2)</f>
        <v>2.2200000000000002</v>
      </c>
      <c r="M3981">
        <v>2.38</v>
      </c>
    </row>
    <row r="3982" spans="1:13" x14ac:dyDescent="0.2">
      <c r="A3982" s="239"/>
      <c r="B3982" s="195"/>
      <c r="C3982" s="195"/>
      <c r="D3982" s="195"/>
      <c r="E3982" s="195" t="s">
        <v>3847</v>
      </c>
      <c r="F3982" s="196">
        <v>4.74</v>
      </c>
      <c r="G3982" s="195" t="s">
        <v>3848</v>
      </c>
      <c r="H3982" s="196">
        <v>0</v>
      </c>
      <c r="I3982" s="196">
        <v>4.74</v>
      </c>
      <c r="J3982" s="220"/>
      <c r="M3982">
        <v>4.74</v>
      </c>
    </row>
    <row r="3983" spans="1:13" ht="25.5" x14ac:dyDescent="0.2">
      <c r="A3983" s="239"/>
      <c r="B3983" s="195"/>
      <c r="C3983" s="195"/>
      <c r="D3983" s="195"/>
      <c r="E3983" s="195" t="s">
        <v>3849</v>
      </c>
      <c r="F3983" s="196">
        <v>0</v>
      </c>
      <c r="G3983" s="195"/>
      <c r="H3983" s="195" t="s">
        <v>3850</v>
      </c>
      <c r="I3983" s="196">
        <v>8.77</v>
      </c>
      <c r="J3983" s="220"/>
      <c r="M3983">
        <v>8.77</v>
      </c>
    </row>
    <row r="3984" spans="1:13" ht="30" customHeight="1" x14ac:dyDescent="0.2">
      <c r="A3984" s="240"/>
      <c r="B3984" s="197"/>
      <c r="C3984" s="197"/>
      <c r="D3984" s="197"/>
      <c r="E3984" s="197"/>
      <c r="F3984" s="197"/>
      <c r="G3984" s="197" t="s">
        <v>3851</v>
      </c>
      <c r="H3984" s="198">
        <v>25</v>
      </c>
      <c r="I3984" s="199">
        <v>219.25</v>
      </c>
      <c r="J3984" s="220"/>
      <c r="M3984">
        <v>219.25</v>
      </c>
    </row>
    <row r="3985" spans="1:13" ht="0.95" customHeight="1" x14ac:dyDescent="0.2">
      <c r="A3985" s="237"/>
      <c r="B3985" s="185"/>
      <c r="C3985" s="185"/>
      <c r="D3985" s="185"/>
      <c r="E3985" s="185"/>
      <c r="F3985" s="185"/>
      <c r="G3985" s="185"/>
      <c r="H3985" s="185"/>
      <c r="I3985" s="185"/>
      <c r="J3985" s="220"/>
    </row>
    <row r="3986" spans="1:13" ht="18" customHeight="1" x14ac:dyDescent="0.2">
      <c r="A3986" s="236" t="s">
        <v>4050</v>
      </c>
      <c r="B3986" s="183" t="s">
        <v>2</v>
      </c>
      <c r="C3986" s="182" t="s">
        <v>3</v>
      </c>
      <c r="D3986" s="182" t="s">
        <v>4</v>
      </c>
      <c r="E3986" s="419" t="s">
        <v>2100</v>
      </c>
      <c r="F3986" s="419"/>
      <c r="G3986" s="184" t="s">
        <v>5</v>
      </c>
      <c r="H3986" s="183" t="s">
        <v>6</v>
      </c>
      <c r="I3986" s="183" t="s">
        <v>7</v>
      </c>
      <c r="J3986" s="218" t="s">
        <v>8</v>
      </c>
      <c r="K3986" s="229">
        <f>J3988+J3989</f>
        <v>5.1899999999999995</v>
      </c>
      <c r="L3986" s="229">
        <f>J3987-K3986</f>
        <v>4.2300000000000004</v>
      </c>
      <c r="M3986" t="s">
        <v>7</v>
      </c>
    </row>
    <row r="3987" spans="1:13" ht="39" customHeight="1" x14ac:dyDescent="0.2">
      <c r="A3987" s="237" t="s">
        <v>2125</v>
      </c>
      <c r="B3987" s="186" t="s">
        <v>4051</v>
      </c>
      <c r="C3987" s="185" t="s">
        <v>26</v>
      </c>
      <c r="D3987" s="185" t="s">
        <v>4052</v>
      </c>
      <c r="E3987" s="425" t="s">
        <v>2104</v>
      </c>
      <c r="F3987" s="425"/>
      <c r="G3987" s="187" t="s">
        <v>169</v>
      </c>
      <c r="H3987" s="188">
        <v>1</v>
      </c>
      <c r="I3987" s="189">
        <f>(M3987*$M$13)</f>
        <v>9.4207999999999998</v>
      </c>
      <c r="J3987" s="231">
        <f>TRUNC(I3987*H3987,2)</f>
        <v>9.42</v>
      </c>
      <c r="M3987">
        <v>10.24</v>
      </c>
    </row>
    <row r="3988" spans="1:13" ht="26.1" customHeight="1" x14ac:dyDescent="0.2">
      <c r="A3988" s="241" t="s">
        <v>2395</v>
      </c>
      <c r="B3988" s="201" t="s">
        <v>2709</v>
      </c>
      <c r="C3988" s="200" t="s">
        <v>26</v>
      </c>
      <c r="D3988" s="200" t="s">
        <v>2710</v>
      </c>
      <c r="E3988" s="427" t="s">
        <v>2123</v>
      </c>
      <c r="F3988" s="427"/>
      <c r="G3988" s="202" t="s">
        <v>32</v>
      </c>
      <c r="H3988" s="203">
        <v>0.11899999999999999</v>
      </c>
      <c r="I3988" s="189">
        <f>(M3988*$M$13)</f>
        <v>18.390799999999999</v>
      </c>
      <c r="J3988" s="219">
        <f>TRUNC(I3988*H3988,2)</f>
        <v>2.1800000000000002</v>
      </c>
      <c r="M3988">
        <v>19.989999999999998</v>
      </c>
    </row>
    <row r="3989" spans="1:13" ht="24" customHeight="1" x14ac:dyDescent="0.2">
      <c r="A3989" s="241" t="s">
        <v>2395</v>
      </c>
      <c r="B3989" s="201" t="s">
        <v>2700</v>
      </c>
      <c r="C3989" s="200" t="s">
        <v>26</v>
      </c>
      <c r="D3989" s="200" t="s">
        <v>2701</v>
      </c>
      <c r="E3989" s="427" t="s">
        <v>2123</v>
      </c>
      <c r="F3989" s="427"/>
      <c r="G3989" s="202" t="s">
        <v>32</v>
      </c>
      <c r="H3989" s="203">
        <v>0.11899999999999999</v>
      </c>
      <c r="I3989" s="189">
        <f>(M3989*$M$13)</f>
        <v>25.309200000000004</v>
      </c>
      <c r="J3989" s="219">
        <f>TRUNC(I3989*H3989,2)</f>
        <v>3.01</v>
      </c>
      <c r="M3989">
        <v>27.51</v>
      </c>
    </row>
    <row r="3990" spans="1:13" ht="26.1" customHeight="1" x14ac:dyDescent="0.2">
      <c r="A3990" s="238" t="s">
        <v>2126</v>
      </c>
      <c r="B3990" s="191" t="s">
        <v>5013</v>
      </c>
      <c r="C3990" s="190" t="s">
        <v>26</v>
      </c>
      <c r="D3990" s="190" t="s">
        <v>5014</v>
      </c>
      <c r="E3990" s="426" t="s">
        <v>2119</v>
      </c>
      <c r="F3990" s="426"/>
      <c r="G3990" s="192" t="s">
        <v>169</v>
      </c>
      <c r="H3990" s="193">
        <v>1.0169999999999999</v>
      </c>
      <c r="I3990" s="189">
        <f>(M3990*$M$13)</f>
        <v>4.1676000000000002</v>
      </c>
      <c r="J3990" s="219">
        <f>TRUNC(I3990*H3990,2)</f>
        <v>4.2300000000000004</v>
      </c>
      <c r="M3990">
        <v>4.53</v>
      </c>
    </row>
    <row r="3991" spans="1:13" x14ac:dyDescent="0.2">
      <c r="A3991" s="239"/>
      <c r="B3991" s="195"/>
      <c r="C3991" s="195"/>
      <c r="D3991" s="195"/>
      <c r="E3991" s="195" t="s">
        <v>3847</v>
      </c>
      <c r="F3991" s="196">
        <v>4.21</v>
      </c>
      <c r="G3991" s="195" t="s">
        <v>3848</v>
      </c>
      <c r="H3991" s="196">
        <v>0</v>
      </c>
      <c r="I3991" s="196">
        <v>4.21</v>
      </c>
      <c r="J3991" s="220"/>
      <c r="M3991">
        <v>4.21</v>
      </c>
    </row>
    <row r="3992" spans="1:13" ht="25.5" x14ac:dyDescent="0.2">
      <c r="A3992" s="239"/>
      <c r="B3992" s="195"/>
      <c r="C3992" s="195"/>
      <c r="D3992" s="195"/>
      <c r="E3992" s="195" t="s">
        <v>3849</v>
      </c>
      <c r="F3992" s="196">
        <v>0</v>
      </c>
      <c r="G3992" s="195"/>
      <c r="H3992" s="195" t="s">
        <v>3850</v>
      </c>
      <c r="I3992" s="196">
        <v>10.24</v>
      </c>
      <c r="J3992" s="220"/>
      <c r="M3992">
        <v>10.24</v>
      </c>
    </row>
    <row r="3993" spans="1:13" ht="30" customHeight="1" x14ac:dyDescent="0.2">
      <c r="A3993" s="240"/>
      <c r="B3993" s="197"/>
      <c r="C3993" s="197"/>
      <c r="D3993" s="197"/>
      <c r="E3993" s="197"/>
      <c r="F3993" s="197"/>
      <c r="G3993" s="197" t="s">
        <v>3851</v>
      </c>
      <c r="H3993" s="198">
        <v>129</v>
      </c>
      <c r="I3993" s="199">
        <v>1320.96</v>
      </c>
      <c r="J3993" s="220"/>
      <c r="M3993">
        <v>1320.96</v>
      </c>
    </row>
    <row r="3994" spans="1:13" ht="0.95" customHeight="1" x14ac:dyDescent="0.2">
      <c r="A3994" s="237"/>
      <c r="B3994" s="185"/>
      <c r="C3994" s="185"/>
      <c r="D3994" s="185"/>
      <c r="E3994" s="185"/>
      <c r="F3994" s="185"/>
      <c r="G3994" s="185"/>
      <c r="H3994" s="185"/>
      <c r="I3994" s="185"/>
      <c r="J3994" s="220"/>
    </row>
    <row r="3995" spans="1:13" ht="18" customHeight="1" x14ac:dyDescent="0.2">
      <c r="A3995" s="236" t="s">
        <v>4053</v>
      </c>
      <c r="B3995" s="183" t="s">
        <v>2</v>
      </c>
      <c r="C3995" s="182" t="s">
        <v>3</v>
      </c>
      <c r="D3995" s="182" t="s">
        <v>4</v>
      </c>
      <c r="E3995" s="419" t="s">
        <v>2100</v>
      </c>
      <c r="F3995" s="419"/>
      <c r="G3995" s="184" t="s">
        <v>5</v>
      </c>
      <c r="H3995" s="183" t="s">
        <v>6</v>
      </c>
      <c r="I3995" s="183" t="s">
        <v>7</v>
      </c>
      <c r="J3995" s="218" t="s">
        <v>8</v>
      </c>
      <c r="K3995" s="229">
        <f>0</f>
        <v>0</v>
      </c>
      <c r="L3995" s="229">
        <f>J3996</f>
        <v>24.74</v>
      </c>
      <c r="M3995" t="s">
        <v>7</v>
      </c>
    </row>
    <row r="3996" spans="1:13" ht="39" customHeight="1" x14ac:dyDescent="0.2">
      <c r="A3996" s="237" t="s">
        <v>2125</v>
      </c>
      <c r="B3996" s="186" t="s">
        <v>841</v>
      </c>
      <c r="C3996" s="185" t="s">
        <v>26</v>
      </c>
      <c r="D3996" s="185" t="s">
        <v>842</v>
      </c>
      <c r="E3996" s="425" t="s">
        <v>2104</v>
      </c>
      <c r="F3996" s="425"/>
      <c r="G3996" s="187" t="s">
        <v>331</v>
      </c>
      <c r="H3996" s="188">
        <v>1</v>
      </c>
      <c r="I3996" s="189">
        <f>(M3996*$M$13)</f>
        <v>24.748000000000001</v>
      </c>
      <c r="J3996" s="231">
        <f>TRUNC(I3996*H3996,2)</f>
        <v>24.74</v>
      </c>
      <c r="M3996">
        <v>26.9</v>
      </c>
    </row>
    <row r="3997" spans="1:13" ht="39" customHeight="1" x14ac:dyDescent="0.2">
      <c r="A3997" s="241" t="s">
        <v>2395</v>
      </c>
      <c r="B3997" s="201" t="s">
        <v>2739</v>
      </c>
      <c r="C3997" s="200" t="s">
        <v>26</v>
      </c>
      <c r="D3997" s="200" t="s">
        <v>2740</v>
      </c>
      <c r="E3997" s="427" t="s">
        <v>2104</v>
      </c>
      <c r="F3997" s="427"/>
      <c r="G3997" s="202" t="s">
        <v>331</v>
      </c>
      <c r="H3997" s="203">
        <v>1</v>
      </c>
      <c r="I3997" s="189">
        <f>(M3997*$M$13)</f>
        <v>9.1172000000000004</v>
      </c>
      <c r="J3997" s="219">
        <f>TRUNC(I3997*H3997,2)</f>
        <v>9.11</v>
      </c>
      <c r="M3997">
        <v>9.91</v>
      </c>
    </row>
    <row r="3998" spans="1:13" ht="39" customHeight="1" x14ac:dyDescent="0.2">
      <c r="A3998" s="241" t="s">
        <v>2395</v>
      </c>
      <c r="B3998" s="201" t="s">
        <v>2743</v>
      </c>
      <c r="C3998" s="200" t="s">
        <v>26</v>
      </c>
      <c r="D3998" s="200" t="s">
        <v>2744</v>
      </c>
      <c r="E3998" s="427" t="s">
        <v>2104</v>
      </c>
      <c r="F3998" s="427"/>
      <c r="G3998" s="202" t="s">
        <v>331</v>
      </c>
      <c r="H3998" s="203">
        <v>1</v>
      </c>
      <c r="I3998" s="189">
        <f>(M3998*$M$13)</f>
        <v>15.630799999999999</v>
      </c>
      <c r="J3998" s="219">
        <f>TRUNC(I3998*H3998,2)</f>
        <v>15.63</v>
      </c>
      <c r="M3998">
        <v>16.989999999999998</v>
      </c>
    </row>
    <row r="3999" spans="1:13" x14ac:dyDescent="0.2">
      <c r="A3999" s="239"/>
      <c r="B3999" s="195"/>
      <c r="C3999" s="195"/>
      <c r="D3999" s="195"/>
      <c r="E3999" s="195" t="s">
        <v>3847</v>
      </c>
      <c r="F3999" s="196">
        <v>12.73</v>
      </c>
      <c r="G3999" s="195" t="s">
        <v>3848</v>
      </c>
      <c r="H3999" s="196">
        <v>0</v>
      </c>
      <c r="I3999" s="196">
        <v>12.73</v>
      </c>
      <c r="J3999" s="220"/>
      <c r="M3999">
        <v>12.73</v>
      </c>
    </row>
    <row r="4000" spans="1:13" ht="25.5" x14ac:dyDescent="0.2">
      <c r="A4000" s="239"/>
      <c r="B4000" s="195"/>
      <c r="C4000" s="195"/>
      <c r="D4000" s="195"/>
      <c r="E4000" s="195" t="s">
        <v>3849</v>
      </c>
      <c r="F4000" s="196">
        <v>0</v>
      </c>
      <c r="G4000" s="195"/>
      <c r="H4000" s="195" t="s">
        <v>3850</v>
      </c>
      <c r="I4000" s="196">
        <v>26.9</v>
      </c>
      <c r="J4000" s="220"/>
      <c r="M4000">
        <v>26.9</v>
      </c>
    </row>
    <row r="4001" spans="1:13" ht="30" customHeight="1" x14ac:dyDescent="0.2">
      <c r="A4001" s="240"/>
      <c r="B4001" s="197"/>
      <c r="C4001" s="197"/>
      <c r="D4001" s="197"/>
      <c r="E4001" s="197"/>
      <c r="F4001" s="197"/>
      <c r="G4001" s="197" t="s">
        <v>3851</v>
      </c>
      <c r="H4001" s="198">
        <v>2</v>
      </c>
      <c r="I4001" s="199">
        <v>53.8</v>
      </c>
      <c r="J4001" s="220"/>
      <c r="M4001">
        <v>53.8</v>
      </c>
    </row>
    <row r="4002" spans="1:13" ht="0.95" customHeight="1" x14ac:dyDescent="0.2">
      <c r="A4002" s="237"/>
      <c r="B4002" s="185"/>
      <c r="C4002" s="185"/>
      <c r="D4002" s="185"/>
      <c r="E4002" s="185"/>
      <c r="F4002" s="185"/>
      <c r="G4002" s="185"/>
      <c r="H4002" s="185"/>
      <c r="I4002" s="185"/>
      <c r="J4002" s="220"/>
    </row>
    <row r="4003" spans="1:13" ht="18" customHeight="1" x14ac:dyDescent="0.2">
      <c r="A4003" s="236" t="s">
        <v>4054</v>
      </c>
      <c r="B4003" s="183" t="s">
        <v>2</v>
      </c>
      <c r="C4003" s="182" t="s">
        <v>3</v>
      </c>
      <c r="D4003" s="182" t="s">
        <v>4</v>
      </c>
      <c r="E4003" s="419" t="s">
        <v>2100</v>
      </c>
      <c r="F4003" s="419"/>
      <c r="G4003" s="184" t="s">
        <v>5</v>
      </c>
      <c r="H4003" s="183" t="s">
        <v>6</v>
      </c>
      <c r="I4003" s="183" t="s">
        <v>7</v>
      </c>
      <c r="J4003" s="218" t="s">
        <v>8</v>
      </c>
      <c r="K4003" s="229">
        <v>0</v>
      </c>
      <c r="L4003" s="229">
        <f>J4004</f>
        <v>37.67</v>
      </c>
      <c r="M4003" t="s">
        <v>7</v>
      </c>
    </row>
    <row r="4004" spans="1:13" ht="39" customHeight="1" x14ac:dyDescent="0.2">
      <c r="A4004" s="237" t="s">
        <v>2125</v>
      </c>
      <c r="B4004" s="186" t="s">
        <v>844</v>
      </c>
      <c r="C4004" s="185" t="s">
        <v>26</v>
      </c>
      <c r="D4004" s="185" t="s">
        <v>845</v>
      </c>
      <c r="E4004" s="425" t="s">
        <v>2104</v>
      </c>
      <c r="F4004" s="425"/>
      <c r="G4004" s="187" t="s">
        <v>331</v>
      </c>
      <c r="H4004" s="188">
        <v>1</v>
      </c>
      <c r="I4004" s="189">
        <f>(M4004*$M$13)</f>
        <v>37.674000000000007</v>
      </c>
      <c r="J4004" s="231">
        <f>TRUNC(I4004*H4004,2)</f>
        <v>37.67</v>
      </c>
      <c r="M4004">
        <v>40.950000000000003</v>
      </c>
    </row>
    <row r="4005" spans="1:13" ht="39" customHeight="1" x14ac:dyDescent="0.2">
      <c r="A4005" s="241" t="s">
        <v>2395</v>
      </c>
      <c r="B4005" s="201" t="s">
        <v>2739</v>
      </c>
      <c r="C4005" s="200" t="s">
        <v>26</v>
      </c>
      <c r="D4005" s="200" t="s">
        <v>2740</v>
      </c>
      <c r="E4005" s="427" t="s">
        <v>2104</v>
      </c>
      <c r="F4005" s="427"/>
      <c r="G4005" s="202" t="s">
        <v>331</v>
      </c>
      <c r="H4005" s="203">
        <v>1</v>
      </c>
      <c r="I4005" s="189">
        <f>(M4005*$M$13)</f>
        <v>9.1172000000000004</v>
      </c>
      <c r="J4005" s="219">
        <f>TRUNC(I4005*H4005,2)</f>
        <v>9.11</v>
      </c>
      <c r="M4005">
        <v>9.91</v>
      </c>
    </row>
    <row r="4006" spans="1:13" ht="39" customHeight="1" x14ac:dyDescent="0.2">
      <c r="A4006" s="241" t="s">
        <v>2395</v>
      </c>
      <c r="B4006" s="201" t="s">
        <v>2745</v>
      </c>
      <c r="C4006" s="200" t="s">
        <v>26</v>
      </c>
      <c r="D4006" s="200" t="s">
        <v>2746</v>
      </c>
      <c r="E4006" s="427" t="s">
        <v>2104</v>
      </c>
      <c r="F4006" s="427"/>
      <c r="G4006" s="202" t="s">
        <v>331</v>
      </c>
      <c r="H4006" s="203">
        <v>1</v>
      </c>
      <c r="I4006" s="189">
        <f>(M4006*$M$13)</f>
        <v>28.556799999999999</v>
      </c>
      <c r="J4006" s="219">
        <f>TRUNC(I4006*H4006,2)</f>
        <v>28.55</v>
      </c>
      <c r="M4006">
        <v>31.04</v>
      </c>
    </row>
    <row r="4007" spans="1:13" x14ac:dyDescent="0.2">
      <c r="A4007" s="239"/>
      <c r="B4007" s="195"/>
      <c r="C4007" s="195"/>
      <c r="D4007" s="195"/>
      <c r="E4007" s="195" t="s">
        <v>3847</v>
      </c>
      <c r="F4007" s="196">
        <v>18.760000000000002</v>
      </c>
      <c r="G4007" s="195" t="s">
        <v>3848</v>
      </c>
      <c r="H4007" s="196">
        <v>0</v>
      </c>
      <c r="I4007" s="196">
        <v>18.760000000000002</v>
      </c>
      <c r="J4007" s="220"/>
      <c r="M4007">
        <v>18.760000000000002</v>
      </c>
    </row>
    <row r="4008" spans="1:13" ht="25.5" x14ac:dyDescent="0.2">
      <c r="A4008" s="239"/>
      <c r="B4008" s="195"/>
      <c r="C4008" s="195"/>
      <c r="D4008" s="195"/>
      <c r="E4008" s="195" t="s">
        <v>3849</v>
      </c>
      <c r="F4008" s="196">
        <v>0</v>
      </c>
      <c r="G4008" s="195"/>
      <c r="H4008" s="195" t="s">
        <v>3850</v>
      </c>
      <c r="I4008" s="196">
        <v>40.950000000000003</v>
      </c>
      <c r="J4008" s="220"/>
      <c r="M4008">
        <v>40.950000000000003</v>
      </c>
    </row>
    <row r="4009" spans="1:13" ht="30" customHeight="1" x14ac:dyDescent="0.2">
      <c r="A4009" s="240"/>
      <c r="B4009" s="197"/>
      <c r="C4009" s="197"/>
      <c r="D4009" s="197"/>
      <c r="E4009" s="197"/>
      <c r="F4009" s="197"/>
      <c r="G4009" s="197" t="s">
        <v>3851</v>
      </c>
      <c r="H4009" s="198">
        <v>1</v>
      </c>
      <c r="I4009" s="199">
        <v>40.950000000000003</v>
      </c>
      <c r="J4009" s="220"/>
      <c r="M4009">
        <v>40.950000000000003</v>
      </c>
    </row>
    <row r="4010" spans="1:13" ht="0.95" customHeight="1" x14ac:dyDescent="0.2">
      <c r="A4010" s="237"/>
      <c r="B4010" s="185"/>
      <c r="C4010" s="185"/>
      <c r="D4010" s="185"/>
      <c r="E4010" s="185"/>
      <c r="F4010" s="185"/>
      <c r="G4010" s="185"/>
      <c r="H4010" s="185"/>
      <c r="I4010" s="185"/>
      <c r="J4010" s="220"/>
    </row>
    <row r="4011" spans="1:13" ht="18" customHeight="1" x14ac:dyDescent="0.2">
      <c r="A4011" s="236" t="s">
        <v>4055</v>
      </c>
      <c r="B4011" s="183" t="s">
        <v>2</v>
      </c>
      <c r="C4011" s="182" t="s">
        <v>3</v>
      </c>
      <c r="D4011" s="182" t="s">
        <v>4</v>
      </c>
      <c r="E4011" s="419" t="s">
        <v>2100</v>
      </c>
      <c r="F4011" s="419"/>
      <c r="G4011" s="184" t="s">
        <v>5</v>
      </c>
      <c r="H4011" s="183" t="s">
        <v>6</v>
      </c>
      <c r="I4011" s="183" t="s">
        <v>7</v>
      </c>
      <c r="J4011" s="218" t="s">
        <v>8</v>
      </c>
      <c r="K4011" s="229">
        <v>0</v>
      </c>
      <c r="L4011" s="229">
        <f>J4012</f>
        <v>50.6</v>
      </c>
      <c r="M4011" t="s">
        <v>7</v>
      </c>
    </row>
    <row r="4012" spans="1:13" ht="39" customHeight="1" x14ac:dyDescent="0.2">
      <c r="A4012" s="237" t="s">
        <v>2125</v>
      </c>
      <c r="B4012" s="186" t="s">
        <v>4056</v>
      </c>
      <c r="C4012" s="185" t="s">
        <v>26</v>
      </c>
      <c r="D4012" s="185" t="s">
        <v>4057</v>
      </c>
      <c r="E4012" s="425" t="s">
        <v>2104</v>
      </c>
      <c r="F4012" s="425"/>
      <c r="G4012" s="187" t="s">
        <v>331</v>
      </c>
      <c r="H4012" s="188">
        <v>1</v>
      </c>
      <c r="I4012" s="189">
        <f>(M4012*$M$13)</f>
        <v>50.609200000000001</v>
      </c>
      <c r="J4012" s="231">
        <f>TRUNC(I4012*H4012,2)</f>
        <v>50.6</v>
      </c>
      <c r="M4012">
        <v>55.01</v>
      </c>
    </row>
    <row r="4013" spans="1:13" ht="39" customHeight="1" x14ac:dyDescent="0.2">
      <c r="A4013" s="241" t="s">
        <v>2395</v>
      </c>
      <c r="B4013" s="201" t="s">
        <v>2739</v>
      </c>
      <c r="C4013" s="200" t="s">
        <v>26</v>
      </c>
      <c r="D4013" s="200" t="s">
        <v>2740</v>
      </c>
      <c r="E4013" s="427" t="s">
        <v>2104</v>
      </c>
      <c r="F4013" s="427"/>
      <c r="G4013" s="202" t="s">
        <v>331</v>
      </c>
      <c r="H4013" s="203">
        <v>1</v>
      </c>
      <c r="I4013" s="189">
        <f>(M4013*$M$13)</f>
        <v>9.1172000000000004</v>
      </c>
      <c r="J4013" s="219">
        <f>TRUNC(I4013*H4013,2)</f>
        <v>9.11</v>
      </c>
      <c r="M4013">
        <v>9.91</v>
      </c>
    </row>
    <row r="4014" spans="1:13" ht="39" customHeight="1" x14ac:dyDescent="0.2">
      <c r="A4014" s="241" t="s">
        <v>2395</v>
      </c>
      <c r="B4014" s="201" t="s">
        <v>5015</v>
      </c>
      <c r="C4014" s="200" t="s">
        <v>26</v>
      </c>
      <c r="D4014" s="200" t="s">
        <v>5016</v>
      </c>
      <c r="E4014" s="427" t="s">
        <v>2104</v>
      </c>
      <c r="F4014" s="427"/>
      <c r="G4014" s="202" t="s">
        <v>331</v>
      </c>
      <c r="H4014" s="203">
        <v>1</v>
      </c>
      <c r="I4014" s="189">
        <f>(M4014*$M$13)</f>
        <v>41.492000000000004</v>
      </c>
      <c r="J4014" s="219">
        <f>TRUNC(I4014*H4014,2)</f>
        <v>41.49</v>
      </c>
      <c r="M4014">
        <v>45.1</v>
      </c>
    </row>
    <row r="4015" spans="1:13" x14ac:dyDescent="0.2">
      <c r="A4015" s="239"/>
      <c r="B4015" s="195"/>
      <c r="C4015" s="195"/>
      <c r="D4015" s="195"/>
      <c r="E4015" s="195" t="s">
        <v>3847</v>
      </c>
      <c r="F4015" s="196">
        <v>24.78</v>
      </c>
      <c r="G4015" s="195" t="s">
        <v>3848</v>
      </c>
      <c r="H4015" s="196">
        <v>0</v>
      </c>
      <c r="I4015" s="196">
        <v>24.78</v>
      </c>
      <c r="J4015" s="220"/>
      <c r="M4015">
        <v>24.78</v>
      </c>
    </row>
    <row r="4016" spans="1:13" ht="25.5" x14ac:dyDescent="0.2">
      <c r="A4016" s="239"/>
      <c r="B4016" s="195"/>
      <c r="C4016" s="195"/>
      <c r="D4016" s="195"/>
      <c r="E4016" s="195" t="s">
        <v>3849</v>
      </c>
      <c r="F4016" s="196">
        <v>0</v>
      </c>
      <c r="G4016" s="195"/>
      <c r="H4016" s="195" t="s">
        <v>3850</v>
      </c>
      <c r="I4016" s="196">
        <v>55.01</v>
      </c>
      <c r="J4016" s="220"/>
      <c r="M4016">
        <v>55.01</v>
      </c>
    </row>
    <row r="4017" spans="1:13" ht="30" customHeight="1" x14ac:dyDescent="0.2">
      <c r="A4017" s="240"/>
      <c r="B4017" s="197"/>
      <c r="C4017" s="197"/>
      <c r="D4017" s="197"/>
      <c r="E4017" s="197"/>
      <c r="F4017" s="197"/>
      <c r="G4017" s="197" t="s">
        <v>3851</v>
      </c>
      <c r="H4017" s="198">
        <v>1</v>
      </c>
      <c r="I4017" s="199">
        <v>55.01</v>
      </c>
      <c r="J4017" s="220"/>
      <c r="M4017">
        <v>55.01</v>
      </c>
    </row>
    <row r="4018" spans="1:13" ht="0.95" customHeight="1" x14ac:dyDescent="0.2">
      <c r="A4018" s="237"/>
      <c r="B4018" s="185"/>
      <c r="C4018" s="185"/>
      <c r="D4018" s="185"/>
      <c r="E4018" s="185"/>
      <c r="F4018" s="185"/>
      <c r="G4018" s="185"/>
      <c r="H4018" s="185"/>
      <c r="I4018" s="185"/>
      <c r="J4018" s="220"/>
    </row>
    <row r="4019" spans="1:13" ht="18" customHeight="1" x14ac:dyDescent="0.2">
      <c r="A4019" s="236" t="s">
        <v>4058</v>
      </c>
      <c r="B4019" s="183" t="s">
        <v>2</v>
      </c>
      <c r="C4019" s="182" t="s">
        <v>3</v>
      </c>
      <c r="D4019" s="182" t="s">
        <v>4</v>
      </c>
      <c r="E4019" s="419" t="s">
        <v>2100</v>
      </c>
      <c r="F4019" s="419"/>
      <c r="G4019" s="184" t="s">
        <v>5</v>
      </c>
      <c r="H4019" s="183" t="s">
        <v>6</v>
      </c>
      <c r="I4019" s="183" t="s">
        <v>7</v>
      </c>
      <c r="J4019" s="218" t="s">
        <v>8</v>
      </c>
      <c r="K4019" s="229">
        <f>J4021+J4022</f>
        <v>5.4399999999999995</v>
      </c>
      <c r="L4019" s="229">
        <f>J4020-K4019</f>
        <v>9.39</v>
      </c>
      <c r="M4019" t="s">
        <v>7</v>
      </c>
    </row>
    <row r="4020" spans="1:13" ht="26.1" customHeight="1" x14ac:dyDescent="0.2">
      <c r="A4020" s="237" t="s">
        <v>2125</v>
      </c>
      <c r="B4020" s="186" t="s">
        <v>4059</v>
      </c>
      <c r="C4020" s="185" t="s">
        <v>26</v>
      </c>
      <c r="D4020" s="185" t="s">
        <v>4060</v>
      </c>
      <c r="E4020" s="425" t="s">
        <v>2104</v>
      </c>
      <c r="F4020" s="425"/>
      <c r="G4020" s="187" t="s">
        <v>331</v>
      </c>
      <c r="H4020" s="188">
        <v>1</v>
      </c>
      <c r="I4020" s="189">
        <f>(M4020*$M$13)</f>
        <v>14.830400000000001</v>
      </c>
      <c r="J4020" s="231">
        <f>TRUNC(I4020*H4020,2)</f>
        <v>14.83</v>
      </c>
      <c r="M4020">
        <v>16.12</v>
      </c>
    </row>
    <row r="4021" spans="1:13" ht="26.1" customHeight="1" x14ac:dyDescent="0.2">
      <c r="A4021" s="241" t="s">
        <v>2395</v>
      </c>
      <c r="B4021" s="201" t="s">
        <v>2709</v>
      </c>
      <c r="C4021" s="200" t="s">
        <v>26</v>
      </c>
      <c r="D4021" s="200" t="s">
        <v>2710</v>
      </c>
      <c r="E4021" s="427" t="s">
        <v>2123</v>
      </c>
      <c r="F4021" s="427"/>
      <c r="G4021" s="202" t="s">
        <v>32</v>
      </c>
      <c r="H4021" s="203">
        <v>6.9000000000000006E-2</v>
      </c>
      <c r="I4021" s="189">
        <f>(M4021*$M$13)</f>
        <v>18.390799999999999</v>
      </c>
      <c r="J4021" s="219">
        <f>TRUNC(I4021*H4021,2)</f>
        <v>1.26</v>
      </c>
      <c r="M4021">
        <v>19.989999999999998</v>
      </c>
    </row>
    <row r="4022" spans="1:13" ht="24" customHeight="1" x14ac:dyDescent="0.2">
      <c r="A4022" s="241" t="s">
        <v>2395</v>
      </c>
      <c r="B4022" s="201" t="s">
        <v>2700</v>
      </c>
      <c r="C4022" s="200" t="s">
        <v>26</v>
      </c>
      <c r="D4022" s="200" t="s">
        <v>2701</v>
      </c>
      <c r="E4022" s="427" t="s">
        <v>2123</v>
      </c>
      <c r="F4022" s="427"/>
      <c r="G4022" s="202" t="s">
        <v>32</v>
      </c>
      <c r="H4022" s="203">
        <v>0.16550000000000001</v>
      </c>
      <c r="I4022" s="189">
        <f>(M4022*$M$13)</f>
        <v>25.309200000000004</v>
      </c>
      <c r="J4022" s="219">
        <f>TRUNC(I4022*H4022,2)</f>
        <v>4.18</v>
      </c>
      <c r="M4022">
        <v>27.51</v>
      </c>
    </row>
    <row r="4023" spans="1:13" ht="24" customHeight="1" x14ac:dyDescent="0.2">
      <c r="A4023" s="238" t="s">
        <v>2126</v>
      </c>
      <c r="B4023" s="191" t="s">
        <v>5017</v>
      </c>
      <c r="C4023" s="190" t="s">
        <v>26</v>
      </c>
      <c r="D4023" s="190" t="s">
        <v>5018</v>
      </c>
      <c r="E4023" s="426" t="s">
        <v>2119</v>
      </c>
      <c r="F4023" s="426"/>
      <c r="G4023" s="192" t="s">
        <v>331</v>
      </c>
      <c r="H4023" s="193">
        <v>1</v>
      </c>
      <c r="I4023" s="189">
        <f>(M4023*$M$13)</f>
        <v>2.0331999999999999</v>
      </c>
      <c r="J4023" s="219">
        <f>TRUNC(I4023*H4023,2)</f>
        <v>2.0299999999999998</v>
      </c>
      <c r="M4023">
        <v>2.21</v>
      </c>
    </row>
    <row r="4024" spans="1:13" ht="26.1" customHeight="1" x14ac:dyDescent="0.2">
      <c r="A4024" s="238" t="s">
        <v>2126</v>
      </c>
      <c r="B4024" s="191" t="s">
        <v>5019</v>
      </c>
      <c r="C4024" s="190" t="s">
        <v>26</v>
      </c>
      <c r="D4024" s="190" t="s">
        <v>5020</v>
      </c>
      <c r="E4024" s="426" t="s">
        <v>2119</v>
      </c>
      <c r="F4024" s="426"/>
      <c r="G4024" s="192" t="s">
        <v>331</v>
      </c>
      <c r="H4024" s="193">
        <v>1</v>
      </c>
      <c r="I4024" s="189">
        <f>(M4024*$M$13)</f>
        <v>7.3508000000000004</v>
      </c>
      <c r="J4024" s="219">
        <f>TRUNC(I4024*H4024,2)</f>
        <v>7.35</v>
      </c>
      <c r="M4024">
        <v>7.99</v>
      </c>
    </row>
    <row r="4025" spans="1:13" x14ac:dyDescent="0.2">
      <c r="A4025" s="239"/>
      <c r="B4025" s="195"/>
      <c r="C4025" s="195"/>
      <c r="D4025" s="195"/>
      <c r="E4025" s="195" t="s">
        <v>3847</v>
      </c>
      <c r="F4025" s="196">
        <v>4.51</v>
      </c>
      <c r="G4025" s="195" t="s">
        <v>3848</v>
      </c>
      <c r="H4025" s="196">
        <v>0</v>
      </c>
      <c r="I4025" s="196">
        <v>4.51</v>
      </c>
      <c r="J4025" s="220"/>
      <c r="M4025">
        <v>4.51</v>
      </c>
    </row>
    <row r="4026" spans="1:13" ht="25.5" x14ac:dyDescent="0.2">
      <c r="A4026" s="239"/>
      <c r="B4026" s="195"/>
      <c r="C4026" s="195"/>
      <c r="D4026" s="195"/>
      <c r="E4026" s="195" t="s">
        <v>3849</v>
      </c>
      <c r="F4026" s="196">
        <v>0</v>
      </c>
      <c r="G4026" s="195"/>
      <c r="H4026" s="195" t="s">
        <v>3850</v>
      </c>
      <c r="I4026" s="196">
        <v>16.12</v>
      </c>
      <c r="J4026" s="220"/>
      <c r="M4026">
        <v>16.12</v>
      </c>
    </row>
    <row r="4027" spans="1:13" ht="30" customHeight="1" x14ac:dyDescent="0.2">
      <c r="A4027" s="240"/>
      <c r="B4027" s="197"/>
      <c r="C4027" s="197"/>
      <c r="D4027" s="197"/>
      <c r="E4027" s="197"/>
      <c r="F4027" s="197"/>
      <c r="G4027" s="197" t="s">
        <v>3851</v>
      </c>
      <c r="H4027" s="198">
        <v>82</v>
      </c>
      <c r="I4027" s="199">
        <v>1321.84</v>
      </c>
      <c r="J4027" s="220"/>
      <c r="M4027">
        <v>1321.84</v>
      </c>
    </row>
    <row r="4028" spans="1:13" ht="0.95" customHeight="1" x14ac:dyDescent="0.2">
      <c r="A4028" s="237"/>
      <c r="B4028" s="185"/>
      <c r="C4028" s="185"/>
      <c r="D4028" s="185"/>
      <c r="E4028" s="185"/>
      <c r="F4028" s="185"/>
      <c r="G4028" s="185"/>
      <c r="H4028" s="185"/>
      <c r="I4028" s="185"/>
      <c r="J4028" s="220"/>
    </row>
    <row r="4029" spans="1:13" ht="18" customHeight="1" x14ac:dyDescent="0.2">
      <c r="A4029" s="236" t="s">
        <v>4061</v>
      </c>
      <c r="B4029" s="183" t="s">
        <v>2</v>
      </c>
      <c r="C4029" s="182" t="s">
        <v>3</v>
      </c>
      <c r="D4029" s="182" t="s">
        <v>4</v>
      </c>
      <c r="E4029" s="419" t="s">
        <v>2100</v>
      </c>
      <c r="F4029" s="419"/>
      <c r="G4029" s="184" t="s">
        <v>5</v>
      </c>
      <c r="H4029" s="183" t="s">
        <v>6</v>
      </c>
      <c r="I4029" s="183" t="s">
        <v>7</v>
      </c>
      <c r="J4029" s="218" t="s">
        <v>8</v>
      </c>
      <c r="K4029" s="229">
        <f>J4031+J4032</f>
        <v>5.97</v>
      </c>
      <c r="L4029" s="229">
        <f>J4030-K4029</f>
        <v>0.62999999999999989</v>
      </c>
      <c r="M4029" t="s">
        <v>7</v>
      </c>
    </row>
    <row r="4030" spans="1:13" ht="39" customHeight="1" x14ac:dyDescent="0.2">
      <c r="A4030" s="237" t="s">
        <v>2125</v>
      </c>
      <c r="B4030" s="186" t="s">
        <v>4062</v>
      </c>
      <c r="C4030" s="185" t="s">
        <v>26</v>
      </c>
      <c r="D4030" s="185" t="s">
        <v>4063</v>
      </c>
      <c r="E4030" s="425" t="s">
        <v>2104</v>
      </c>
      <c r="F4030" s="425"/>
      <c r="G4030" s="187" t="s">
        <v>331</v>
      </c>
      <c r="H4030" s="188">
        <v>1</v>
      </c>
      <c r="I4030" s="189">
        <f>(M4030*$M$13)</f>
        <v>6.6055999999999999</v>
      </c>
      <c r="J4030" s="231">
        <f>TRUNC(I4030*H4030,2)</f>
        <v>6.6</v>
      </c>
      <c r="M4030">
        <v>7.18</v>
      </c>
    </row>
    <row r="4031" spans="1:13" ht="26.1" customHeight="1" x14ac:dyDescent="0.2">
      <c r="A4031" s="241" t="s">
        <v>2395</v>
      </c>
      <c r="B4031" s="201" t="s">
        <v>2709</v>
      </c>
      <c r="C4031" s="200" t="s">
        <v>26</v>
      </c>
      <c r="D4031" s="200" t="s">
        <v>2710</v>
      </c>
      <c r="E4031" s="427" t="s">
        <v>2123</v>
      </c>
      <c r="F4031" s="427"/>
      <c r="G4031" s="202" t="s">
        <v>32</v>
      </c>
      <c r="H4031" s="203">
        <v>0.13700000000000001</v>
      </c>
      <c r="I4031" s="189">
        <f>(M4031*$M$13)</f>
        <v>18.390799999999999</v>
      </c>
      <c r="J4031" s="219">
        <f>TRUNC(I4031*H4031,2)</f>
        <v>2.5099999999999998</v>
      </c>
      <c r="M4031">
        <v>19.989999999999998</v>
      </c>
    </row>
    <row r="4032" spans="1:13" ht="24" customHeight="1" x14ac:dyDescent="0.2">
      <c r="A4032" s="241" t="s">
        <v>2395</v>
      </c>
      <c r="B4032" s="201" t="s">
        <v>2700</v>
      </c>
      <c r="C4032" s="200" t="s">
        <v>26</v>
      </c>
      <c r="D4032" s="200" t="s">
        <v>2701</v>
      </c>
      <c r="E4032" s="427" t="s">
        <v>2123</v>
      </c>
      <c r="F4032" s="427"/>
      <c r="G4032" s="202" t="s">
        <v>32</v>
      </c>
      <c r="H4032" s="203">
        <v>0.13700000000000001</v>
      </c>
      <c r="I4032" s="189">
        <f>(M4032*$M$13)</f>
        <v>25.309200000000004</v>
      </c>
      <c r="J4032" s="219">
        <f>TRUNC(I4032*H4032,2)</f>
        <v>3.46</v>
      </c>
      <c r="M4032">
        <v>27.51</v>
      </c>
    </row>
    <row r="4033" spans="1:13" ht="26.1" customHeight="1" x14ac:dyDescent="0.2">
      <c r="A4033" s="238" t="s">
        <v>2126</v>
      </c>
      <c r="B4033" s="191" t="s">
        <v>5021</v>
      </c>
      <c r="C4033" s="190" t="s">
        <v>26</v>
      </c>
      <c r="D4033" s="190" t="s">
        <v>5022</v>
      </c>
      <c r="E4033" s="426" t="s">
        <v>2119</v>
      </c>
      <c r="F4033" s="426"/>
      <c r="G4033" s="192" t="s">
        <v>331</v>
      </c>
      <c r="H4033" s="193">
        <v>1</v>
      </c>
      <c r="I4033" s="189">
        <f>(M4033*$M$13)</f>
        <v>0.63480000000000003</v>
      </c>
      <c r="J4033" s="219">
        <f>TRUNC(I4033*H4033,2)</f>
        <v>0.63</v>
      </c>
      <c r="M4033">
        <v>0.69</v>
      </c>
    </row>
    <row r="4034" spans="1:13" x14ac:dyDescent="0.2">
      <c r="A4034" s="239"/>
      <c r="B4034" s="195"/>
      <c r="C4034" s="195"/>
      <c r="D4034" s="195"/>
      <c r="E4034" s="195" t="s">
        <v>3847</v>
      </c>
      <c r="F4034" s="196">
        <v>4.8499999999999996</v>
      </c>
      <c r="G4034" s="195" t="s">
        <v>3848</v>
      </c>
      <c r="H4034" s="196">
        <v>0</v>
      </c>
      <c r="I4034" s="196">
        <v>4.8499999999999996</v>
      </c>
      <c r="J4034" s="220"/>
      <c r="M4034">
        <v>4.8499999999999996</v>
      </c>
    </row>
    <row r="4035" spans="1:13" ht="25.5" x14ac:dyDescent="0.2">
      <c r="A4035" s="239"/>
      <c r="B4035" s="195"/>
      <c r="C4035" s="195"/>
      <c r="D4035" s="195"/>
      <c r="E4035" s="195" t="s">
        <v>3849</v>
      </c>
      <c r="F4035" s="196">
        <v>0</v>
      </c>
      <c r="G4035" s="195"/>
      <c r="H4035" s="195" t="s">
        <v>3850</v>
      </c>
      <c r="I4035" s="196">
        <v>7.18</v>
      </c>
      <c r="J4035" s="220"/>
      <c r="M4035">
        <v>7.18</v>
      </c>
    </row>
    <row r="4036" spans="1:13" ht="30" customHeight="1" x14ac:dyDescent="0.2">
      <c r="A4036" s="240"/>
      <c r="B4036" s="197"/>
      <c r="C4036" s="197"/>
      <c r="D4036" s="197"/>
      <c r="E4036" s="197"/>
      <c r="F4036" s="197"/>
      <c r="G4036" s="197" t="s">
        <v>3851</v>
      </c>
      <c r="H4036" s="198">
        <v>44</v>
      </c>
      <c r="I4036" s="199">
        <v>315.92</v>
      </c>
      <c r="J4036" s="220"/>
      <c r="M4036">
        <v>315.92</v>
      </c>
    </row>
    <row r="4037" spans="1:13" ht="0.95" customHeight="1" x14ac:dyDescent="0.2">
      <c r="A4037" s="237"/>
      <c r="B4037" s="185"/>
      <c r="C4037" s="185"/>
      <c r="D4037" s="185"/>
      <c r="E4037" s="185"/>
      <c r="F4037" s="185"/>
      <c r="G4037" s="185"/>
      <c r="H4037" s="185"/>
      <c r="I4037" s="185"/>
      <c r="J4037" s="220"/>
    </row>
    <row r="4038" spans="1:13" ht="18" customHeight="1" x14ac:dyDescent="0.2">
      <c r="A4038" s="236" t="s">
        <v>4064</v>
      </c>
      <c r="B4038" s="183" t="s">
        <v>2</v>
      </c>
      <c r="C4038" s="182" t="s">
        <v>3</v>
      </c>
      <c r="D4038" s="182" t="s">
        <v>4</v>
      </c>
      <c r="E4038" s="419" t="s">
        <v>2100</v>
      </c>
      <c r="F4038" s="419"/>
      <c r="G4038" s="184" t="s">
        <v>5</v>
      </c>
      <c r="H4038" s="183" t="s">
        <v>6</v>
      </c>
      <c r="I4038" s="183" t="s">
        <v>7</v>
      </c>
      <c r="J4038" s="218" t="s">
        <v>8</v>
      </c>
      <c r="K4038" s="229">
        <f>0</f>
        <v>0</v>
      </c>
      <c r="L4038" s="229">
        <f>J4039</f>
        <v>40.03</v>
      </c>
      <c r="M4038" t="s">
        <v>7</v>
      </c>
    </row>
    <row r="4039" spans="1:13" ht="39" customHeight="1" x14ac:dyDescent="0.2">
      <c r="A4039" s="237" t="s">
        <v>2125</v>
      </c>
      <c r="B4039" s="186" t="s">
        <v>4065</v>
      </c>
      <c r="C4039" s="185" t="s">
        <v>26</v>
      </c>
      <c r="D4039" s="185" t="s">
        <v>4066</v>
      </c>
      <c r="E4039" s="425" t="s">
        <v>2104</v>
      </c>
      <c r="F4039" s="425"/>
      <c r="G4039" s="187" t="s">
        <v>331</v>
      </c>
      <c r="H4039" s="188">
        <v>1</v>
      </c>
      <c r="I4039" s="189">
        <f>(M4039*$M$13)</f>
        <v>40.038400000000003</v>
      </c>
      <c r="J4039" s="231">
        <f>TRUNC(I4039*H4039,2)</f>
        <v>40.03</v>
      </c>
      <c r="M4039">
        <v>43.52</v>
      </c>
    </row>
    <row r="4040" spans="1:13" ht="39" customHeight="1" x14ac:dyDescent="0.2">
      <c r="A4040" s="241" t="s">
        <v>2395</v>
      </c>
      <c r="B4040" s="201" t="s">
        <v>2739</v>
      </c>
      <c r="C4040" s="200" t="s">
        <v>26</v>
      </c>
      <c r="D4040" s="200" t="s">
        <v>2740</v>
      </c>
      <c r="E4040" s="427" t="s">
        <v>2104</v>
      </c>
      <c r="F4040" s="427"/>
      <c r="G4040" s="202" t="s">
        <v>331</v>
      </c>
      <c r="H4040" s="203">
        <v>1</v>
      </c>
      <c r="I4040" s="189">
        <f>(M4040*$M$13)</f>
        <v>9.1172000000000004</v>
      </c>
      <c r="J4040" s="219">
        <f>TRUNC(I4040*H4040,2)</f>
        <v>9.11</v>
      </c>
      <c r="M4040">
        <v>9.91</v>
      </c>
    </row>
    <row r="4041" spans="1:13" ht="39" customHeight="1" x14ac:dyDescent="0.2">
      <c r="A4041" s="241" t="s">
        <v>2395</v>
      </c>
      <c r="B4041" s="201" t="s">
        <v>5023</v>
      </c>
      <c r="C4041" s="200" t="s">
        <v>26</v>
      </c>
      <c r="D4041" s="200" t="s">
        <v>5024</v>
      </c>
      <c r="E4041" s="427" t="s">
        <v>2104</v>
      </c>
      <c r="F4041" s="427"/>
      <c r="G4041" s="202" t="s">
        <v>331</v>
      </c>
      <c r="H4041" s="203">
        <v>1</v>
      </c>
      <c r="I4041" s="189">
        <f>(M4041*$M$13)</f>
        <v>30.921200000000002</v>
      </c>
      <c r="J4041" s="219">
        <f>TRUNC(I4041*H4041,2)</f>
        <v>30.92</v>
      </c>
      <c r="M4041">
        <v>33.61</v>
      </c>
    </row>
    <row r="4042" spans="1:13" x14ac:dyDescent="0.2">
      <c r="A4042" s="239"/>
      <c r="B4042" s="195"/>
      <c r="C4042" s="195"/>
      <c r="D4042" s="195"/>
      <c r="E4042" s="195" t="s">
        <v>3847</v>
      </c>
      <c r="F4042" s="196">
        <v>19.43</v>
      </c>
      <c r="G4042" s="195" t="s">
        <v>3848</v>
      </c>
      <c r="H4042" s="196">
        <v>0</v>
      </c>
      <c r="I4042" s="196">
        <v>19.43</v>
      </c>
      <c r="J4042" s="220"/>
      <c r="M4042">
        <v>19.43</v>
      </c>
    </row>
    <row r="4043" spans="1:13" ht="25.5" x14ac:dyDescent="0.2">
      <c r="A4043" s="239"/>
      <c r="B4043" s="195"/>
      <c r="C4043" s="195"/>
      <c r="D4043" s="195"/>
      <c r="E4043" s="195" t="s">
        <v>3849</v>
      </c>
      <c r="F4043" s="196">
        <v>0</v>
      </c>
      <c r="G4043" s="195"/>
      <c r="H4043" s="195" t="s">
        <v>3850</v>
      </c>
      <c r="I4043" s="196">
        <v>43.52</v>
      </c>
      <c r="J4043" s="220"/>
      <c r="M4043">
        <v>43.52</v>
      </c>
    </row>
    <row r="4044" spans="1:13" ht="30" customHeight="1" x14ac:dyDescent="0.2">
      <c r="A4044" s="240"/>
      <c r="B4044" s="197"/>
      <c r="C4044" s="197"/>
      <c r="D4044" s="197"/>
      <c r="E4044" s="197"/>
      <c r="F4044" s="197"/>
      <c r="G4044" s="197" t="s">
        <v>3851</v>
      </c>
      <c r="H4044" s="198">
        <v>8</v>
      </c>
      <c r="I4044" s="199">
        <v>348.16</v>
      </c>
      <c r="J4044" s="220"/>
      <c r="M4044">
        <v>348.16</v>
      </c>
    </row>
    <row r="4045" spans="1:13" ht="0.95" customHeight="1" x14ac:dyDescent="0.2">
      <c r="A4045" s="237"/>
      <c r="B4045" s="185"/>
      <c r="C4045" s="185"/>
      <c r="D4045" s="185"/>
      <c r="E4045" s="185"/>
      <c r="F4045" s="185"/>
      <c r="G4045" s="185"/>
      <c r="H4045" s="185"/>
      <c r="I4045" s="185"/>
      <c r="J4045" s="220"/>
    </row>
    <row r="4046" spans="1:13" ht="18" customHeight="1" x14ac:dyDescent="0.2">
      <c r="A4046" s="236" t="s">
        <v>4804</v>
      </c>
      <c r="B4046" s="183" t="s">
        <v>2</v>
      </c>
      <c r="C4046" s="182" t="s">
        <v>3</v>
      </c>
      <c r="D4046" s="182" t="s">
        <v>4</v>
      </c>
      <c r="E4046" s="419" t="s">
        <v>2100</v>
      </c>
      <c r="F4046" s="419"/>
      <c r="G4046" s="184" t="s">
        <v>5</v>
      </c>
      <c r="H4046" s="183" t="s">
        <v>6</v>
      </c>
      <c r="I4046" s="183" t="s">
        <v>7</v>
      </c>
      <c r="J4046" s="218" t="s">
        <v>8</v>
      </c>
      <c r="L4046" s="229">
        <f>J4047</f>
        <v>271.05</v>
      </c>
      <c r="M4046" t="s">
        <v>7</v>
      </c>
    </row>
    <row r="4047" spans="1:13" ht="26.1" customHeight="1" x14ac:dyDescent="0.2">
      <c r="A4047" s="237" t="s">
        <v>2125</v>
      </c>
      <c r="B4047" s="186" t="s">
        <v>4805</v>
      </c>
      <c r="C4047" s="185" t="s">
        <v>167</v>
      </c>
      <c r="D4047" s="185" t="s">
        <v>4806</v>
      </c>
      <c r="E4047" s="425" t="s">
        <v>2104</v>
      </c>
      <c r="F4047" s="425"/>
      <c r="G4047" s="187" t="s">
        <v>331</v>
      </c>
      <c r="H4047" s="188">
        <v>1</v>
      </c>
      <c r="I4047" s="189">
        <f>(M4047*$M$13)</f>
        <v>271.05959999999999</v>
      </c>
      <c r="J4047" s="231">
        <f>TRUNC(I4047*H4047,2)</f>
        <v>271.05</v>
      </c>
      <c r="M4047">
        <v>294.63</v>
      </c>
    </row>
    <row r="4048" spans="1:13" ht="26.1" customHeight="1" x14ac:dyDescent="0.2">
      <c r="A4048" s="241" t="s">
        <v>2395</v>
      </c>
      <c r="B4048" s="201" t="s">
        <v>5025</v>
      </c>
      <c r="C4048" s="200" t="s">
        <v>627</v>
      </c>
      <c r="D4048" s="200" t="s">
        <v>4806</v>
      </c>
      <c r="E4048" s="427" t="s">
        <v>5026</v>
      </c>
      <c r="F4048" s="427"/>
      <c r="G4048" s="202" t="s">
        <v>331</v>
      </c>
      <c r="H4048" s="203">
        <v>1</v>
      </c>
      <c r="I4048" s="189">
        <f>(M4048*$M$13)</f>
        <v>271.05959999999999</v>
      </c>
      <c r="J4048" s="219">
        <f>TRUNC(I4048*H4048,2)</f>
        <v>271.05</v>
      </c>
      <c r="M4048">
        <v>294.63</v>
      </c>
    </row>
    <row r="4049" spans="1:13" x14ac:dyDescent="0.2">
      <c r="A4049" s="239"/>
      <c r="B4049" s="195"/>
      <c r="C4049" s="195"/>
      <c r="D4049" s="195"/>
      <c r="E4049" s="195" t="s">
        <v>3847</v>
      </c>
      <c r="F4049" s="196">
        <v>34.68</v>
      </c>
      <c r="G4049" s="195" t="s">
        <v>3848</v>
      </c>
      <c r="H4049" s="196">
        <v>0</v>
      </c>
      <c r="I4049" s="196">
        <v>34.68</v>
      </c>
      <c r="J4049" s="220"/>
      <c r="M4049">
        <v>34.68</v>
      </c>
    </row>
    <row r="4050" spans="1:13" ht="25.5" x14ac:dyDescent="0.2">
      <c r="A4050" s="239"/>
      <c r="B4050" s="195"/>
      <c r="C4050" s="195"/>
      <c r="D4050" s="195"/>
      <c r="E4050" s="195" t="s">
        <v>3849</v>
      </c>
      <c r="F4050" s="196">
        <v>0</v>
      </c>
      <c r="G4050" s="195"/>
      <c r="H4050" s="195" t="s">
        <v>3850</v>
      </c>
      <c r="I4050" s="196">
        <v>294.63</v>
      </c>
      <c r="J4050" s="220"/>
      <c r="M4050">
        <v>294.63</v>
      </c>
    </row>
    <row r="4051" spans="1:13" ht="30" customHeight="1" x14ac:dyDescent="0.2">
      <c r="A4051" s="240"/>
      <c r="B4051" s="197"/>
      <c r="C4051" s="197"/>
      <c r="D4051" s="197"/>
      <c r="E4051" s="197"/>
      <c r="F4051" s="197"/>
      <c r="G4051" s="197" t="s">
        <v>3851</v>
      </c>
      <c r="H4051" s="198">
        <v>26</v>
      </c>
      <c r="I4051" s="199">
        <v>7660.38</v>
      </c>
      <c r="J4051" s="220"/>
      <c r="M4051">
        <v>7660.38</v>
      </c>
    </row>
    <row r="4052" spans="1:13" ht="0.95" customHeight="1" x14ac:dyDescent="0.2">
      <c r="A4052" s="237"/>
      <c r="B4052" s="185"/>
      <c r="C4052" s="185"/>
      <c r="D4052" s="185"/>
      <c r="E4052" s="185"/>
      <c r="F4052" s="185"/>
      <c r="G4052" s="185"/>
      <c r="H4052" s="185"/>
      <c r="I4052" s="185"/>
      <c r="J4052" s="220"/>
    </row>
    <row r="4053" spans="1:13" ht="18" customHeight="1" x14ac:dyDescent="0.2">
      <c r="A4053" s="236" t="s">
        <v>5291</v>
      </c>
      <c r="B4053" s="183" t="s">
        <v>2</v>
      </c>
      <c r="C4053" s="182" t="s">
        <v>3</v>
      </c>
      <c r="D4053" s="182" t="s">
        <v>4</v>
      </c>
      <c r="E4053" s="419" t="s">
        <v>2100</v>
      </c>
      <c r="F4053" s="419"/>
      <c r="G4053" s="184" t="s">
        <v>5</v>
      </c>
      <c r="H4053" s="183" t="s">
        <v>6</v>
      </c>
      <c r="I4053" s="183" t="s">
        <v>7</v>
      </c>
      <c r="J4053" s="218" t="s">
        <v>8</v>
      </c>
      <c r="L4053" s="229">
        <f>J4054</f>
        <v>10.53</v>
      </c>
      <c r="M4053" t="s">
        <v>7</v>
      </c>
    </row>
    <row r="4054" spans="1:13" ht="26.1" customHeight="1" x14ac:dyDescent="0.2">
      <c r="A4054" s="237" t="s">
        <v>2125</v>
      </c>
      <c r="B4054" s="186" t="s">
        <v>4817</v>
      </c>
      <c r="C4054" s="185" t="s">
        <v>167</v>
      </c>
      <c r="D4054" s="185" t="s">
        <v>4818</v>
      </c>
      <c r="E4054" s="425" t="s">
        <v>2104</v>
      </c>
      <c r="F4054" s="425"/>
      <c r="G4054" s="187" t="s">
        <v>331</v>
      </c>
      <c r="H4054" s="188">
        <v>1</v>
      </c>
      <c r="I4054" s="189">
        <f>(M4054*$M$13)</f>
        <v>10.533999999999999</v>
      </c>
      <c r="J4054" s="231">
        <f>TRUNC(I4054*H4054,2)</f>
        <v>10.53</v>
      </c>
      <c r="M4054">
        <v>11.45</v>
      </c>
    </row>
    <row r="4055" spans="1:13" ht="26.1" customHeight="1" x14ac:dyDescent="0.2">
      <c r="A4055" s="241" t="s">
        <v>2395</v>
      </c>
      <c r="B4055" s="201" t="s">
        <v>5071</v>
      </c>
      <c r="C4055" s="200" t="s">
        <v>15</v>
      </c>
      <c r="D4055" s="200" t="s">
        <v>4818</v>
      </c>
      <c r="E4055" s="427">
        <v>7</v>
      </c>
      <c r="F4055" s="427"/>
      <c r="G4055" s="202" t="s">
        <v>18</v>
      </c>
      <c r="H4055" s="203">
        <v>1</v>
      </c>
      <c r="I4055" s="189">
        <f>(M4055*$M$13)</f>
        <v>10.533999999999999</v>
      </c>
      <c r="J4055" s="219">
        <f>TRUNC(I4055*H4055,2)</f>
        <v>10.53</v>
      </c>
      <c r="M4055">
        <v>11.45</v>
      </c>
    </row>
    <row r="4056" spans="1:13" x14ac:dyDescent="0.2">
      <c r="A4056" s="239"/>
      <c r="B4056" s="195"/>
      <c r="C4056" s="195"/>
      <c r="D4056" s="195"/>
      <c r="E4056" s="195" t="s">
        <v>3847</v>
      </c>
      <c r="F4056" s="196">
        <v>11.45</v>
      </c>
      <c r="G4056" s="195" t="s">
        <v>3848</v>
      </c>
      <c r="H4056" s="196">
        <v>0</v>
      </c>
      <c r="I4056" s="196">
        <v>11.45</v>
      </c>
      <c r="J4056" s="220"/>
      <c r="M4056">
        <v>11.45</v>
      </c>
    </row>
    <row r="4057" spans="1:13" ht="25.5" x14ac:dyDescent="0.2">
      <c r="A4057" s="239"/>
      <c r="B4057" s="195"/>
      <c r="C4057" s="195"/>
      <c r="D4057" s="195"/>
      <c r="E4057" s="195" t="s">
        <v>3849</v>
      </c>
      <c r="F4057" s="196">
        <v>0</v>
      </c>
      <c r="G4057" s="195"/>
      <c r="H4057" s="195" t="s">
        <v>3850</v>
      </c>
      <c r="I4057" s="196">
        <v>11.45</v>
      </c>
      <c r="J4057" s="220"/>
      <c r="M4057">
        <v>11.45</v>
      </c>
    </row>
    <row r="4058" spans="1:13" ht="30" customHeight="1" x14ac:dyDescent="0.2">
      <c r="A4058" s="240"/>
      <c r="B4058" s="197"/>
      <c r="C4058" s="197"/>
      <c r="D4058" s="197"/>
      <c r="E4058" s="197"/>
      <c r="F4058" s="197"/>
      <c r="G4058" s="197" t="s">
        <v>3851</v>
      </c>
      <c r="H4058" s="198">
        <v>41</v>
      </c>
      <c r="I4058" s="199">
        <v>469.45</v>
      </c>
      <c r="J4058" s="220"/>
      <c r="M4058">
        <v>469.45</v>
      </c>
    </row>
    <row r="4059" spans="1:13" ht="0.95" customHeight="1" x14ac:dyDescent="0.2">
      <c r="A4059" s="237"/>
      <c r="B4059" s="185"/>
      <c r="C4059" s="185"/>
      <c r="D4059" s="185"/>
      <c r="E4059" s="185"/>
      <c r="F4059" s="185"/>
      <c r="G4059" s="185"/>
      <c r="H4059" s="185"/>
      <c r="I4059" s="185"/>
      <c r="J4059" s="220"/>
    </row>
    <row r="4060" spans="1:13" ht="24" customHeight="1" x14ac:dyDescent="0.2">
      <c r="A4060" s="243" t="s">
        <v>4067</v>
      </c>
      <c r="B4060" s="28"/>
      <c r="C4060" s="28"/>
      <c r="D4060" s="27" t="s">
        <v>4068</v>
      </c>
      <c r="E4060" s="28"/>
      <c r="F4060" s="429"/>
      <c r="G4060" s="429"/>
      <c r="H4060" s="28"/>
      <c r="I4060" s="28"/>
      <c r="J4060" s="211"/>
    </row>
    <row r="4061" spans="1:13" ht="18" customHeight="1" x14ac:dyDescent="0.2">
      <c r="A4061" s="236" t="s">
        <v>4069</v>
      </c>
      <c r="B4061" s="183" t="s">
        <v>2</v>
      </c>
      <c r="C4061" s="182" t="s">
        <v>3</v>
      </c>
      <c r="D4061" s="182" t="s">
        <v>4</v>
      </c>
      <c r="E4061" s="419" t="s">
        <v>2100</v>
      </c>
      <c r="F4061" s="419"/>
      <c r="G4061" s="184" t="s">
        <v>5</v>
      </c>
      <c r="H4061" s="183" t="s">
        <v>6</v>
      </c>
      <c r="I4061" s="183" t="s">
        <v>7</v>
      </c>
      <c r="J4061" s="218" t="s">
        <v>8</v>
      </c>
      <c r="L4061" s="229">
        <f>J4062</f>
        <v>7.0000000000000007E-2</v>
      </c>
      <c r="M4061" t="s">
        <v>7</v>
      </c>
    </row>
    <row r="4062" spans="1:13" ht="24" customHeight="1" x14ac:dyDescent="0.2">
      <c r="A4062" s="237" t="s">
        <v>2125</v>
      </c>
      <c r="B4062" s="186" t="s">
        <v>798</v>
      </c>
      <c r="C4062" s="185" t="s">
        <v>15</v>
      </c>
      <c r="D4062" s="185" t="s">
        <v>799</v>
      </c>
      <c r="E4062" s="425">
        <v>7</v>
      </c>
      <c r="F4062" s="425"/>
      <c r="G4062" s="187" t="s">
        <v>18</v>
      </c>
      <c r="H4062" s="188">
        <v>1</v>
      </c>
      <c r="I4062" s="189">
        <f>(M4062*$M$13)</f>
        <v>7.3599999999999999E-2</v>
      </c>
      <c r="J4062" s="231">
        <f>TRUNC(I4062*H4062,2)</f>
        <v>7.0000000000000007E-2</v>
      </c>
      <c r="M4062">
        <v>0.08</v>
      </c>
    </row>
    <row r="4063" spans="1:13" ht="24" customHeight="1" x14ac:dyDescent="0.2">
      <c r="A4063" s="238" t="s">
        <v>2126</v>
      </c>
      <c r="B4063" s="191" t="s">
        <v>2715</v>
      </c>
      <c r="C4063" s="190" t="s">
        <v>15</v>
      </c>
      <c r="D4063" s="190" t="s">
        <v>799</v>
      </c>
      <c r="E4063" s="426" t="s">
        <v>2119</v>
      </c>
      <c r="F4063" s="426"/>
      <c r="G4063" s="192" t="s">
        <v>54</v>
      </c>
      <c r="H4063" s="193">
        <v>1</v>
      </c>
      <c r="I4063" s="189">
        <f>(M4063*$M$13)</f>
        <v>7.3599999999999999E-2</v>
      </c>
      <c r="J4063" s="219">
        <f>TRUNC(I4063*H4063,2)</f>
        <v>7.0000000000000007E-2</v>
      </c>
      <c r="M4063">
        <v>0.08</v>
      </c>
    </row>
    <row r="4064" spans="1:13" x14ac:dyDescent="0.2">
      <c r="A4064" s="239"/>
      <c r="B4064" s="195"/>
      <c r="C4064" s="195"/>
      <c r="D4064" s="195"/>
      <c r="E4064" s="195" t="s">
        <v>3847</v>
      </c>
      <c r="F4064" s="196">
        <v>0</v>
      </c>
      <c r="G4064" s="195" t="s">
        <v>3848</v>
      </c>
      <c r="H4064" s="196">
        <v>0</v>
      </c>
      <c r="I4064" s="196">
        <v>0</v>
      </c>
      <c r="J4064" s="220"/>
      <c r="M4064">
        <v>0</v>
      </c>
    </row>
    <row r="4065" spans="1:13" ht="25.5" x14ac:dyDescent="0.2">
      <c r="A4065" s="239"/>
      <c r="B4065" s="195"/>
      <c r="C4065" s="195"/>
      <c r="D4065" s="195"/>
      <c r="E4065" s="195" t="s">
        <v>3849</v>
      </c>
      <c r="F4065" s="196">
        <v>0</v>
      </c>
      <c r="G4065" s="195"/>
      <c r="H4065" s="195" t="s">
        <v>3850</v>
      </c>
      <c r="I4065" s="196">
        <v>0.08</v>
      </c>
      <c r="J4065" s="220"/>
      <c r="M4065">
        <v>0.08</v>
      </c>
    </row>
    <row r="4066" spans="1:13" ht="30" customHeight="1" x14ac:dyDescent="0.2">
      <c r="A4066" s="240"/>
      <c r="B4066" s="197"/>
      <c r="C4066" s="197"/>
      <c r="D4066" s="197"/>
      <c r="E4066" s="197"/>
      <c r="F4066" s="197"/>
      <c r="G4066" s="197" t="s">
        <v>3851</v>
      </c>
      <c r="H4066" s="198">
        <v>400</v>
      </c>
      <c r="I4066" s="199">
        <v>32</v>
      </c>
      <c r="J4066" s="220"/>
      <c r="M4066">
        <v>32</v>
      </c>
    </row>
    <row r="4067" spans="1:13" ht="0.95" customHeight="1" x14ac:dyDescent="0.2">
      <c r="A4067" s="237"/>
      <c r="B4067" s="185"/>
      <c r="C4067" s="185"/>
      <c r="D4067" s="185"/>
      <c r="E4067" s="185"/>
      <c r="F4067" s="185"/>
      <c r="G4067" s="185"/>
      <c r="H4067" s="185"/>
      <c r="I4067" s="185"/>
      <c r="J4067" s="220"/>
    </row>
    <row r="4068" spans="1:13" ht="18" customHeight="1" x14ac:dyDescent="0.2">
      <c r="A4068" s="236" t="s">
        <v>4070</v>
      </c>
      <c r="B4068" s="183" t="s">
        <v>2</v>
      </c>
      <c r="C4068" s="182" t="s">
        <v>3</v>
      </c>
      <c r="D4068" s="182" t="s">
        <v>4</v>
      </c>
      <c r="E4068" s="419" t="s">
        <v>2100</v>
      </c>
      <c r="F4068" s="419"/>
      <c r="G4068" s="184" t="s">
        <v>5</v>
      </c>
      <c r="H4068" s="183" t="s">
        <v>6</v>
      </c>
      <c r="I4068" s="183" t="s">
        <v>7</v>
      </c>
      <c r="J4068" s="218" t="s">
        <v>8</v>
      </c>
      <c r="K4068" s="229">
        <f>J4070+J4071</f>
        <v>0.32</v>
      </c>
      <c r="L4068" s="229">
        <f>J4069-K4068</f>
        <v>1.3499999999999999</v>
      </c>
      <c r="M4068" t="s">
        <v>7</v>
      </c>
    </row>
    <row r="4069" spans="1:13" ht="24" customHeight="1" x14ac:dyDescent="0.2">
      <c r="A4069" s="237" t="s">
        <v>2125</v>
      </c>
      <c r="B4069" s="186" t="s">
        <v>867</v>
      </c>
      <c r="C4069" s="185" t="s">
        <v>15</v>
      </c>
      <c r="D4069" s="185" t="s">
        <v>868</v>
      </c>
      <c r="E4069" s="425">
        <v>7</v>
      </c>
      <c r="F4069" s="425"/>
      <c r="G4069" s="187" t="s">
        <v>18</v>
      </c>
      <c r="H4069" s="188">
        <v>1</v>
      </c>
      <c r="I4069" s="189">
        <f>(M4069*$M$13)</f>
        <v>1.6744000000000001</v>
      </c>
      <c r="J4069" s="231">
        <f>TRUNC(I4069*H4069,2)</f>
        <v>1.67</v>
      </c>
      <c r="M4069">
        <v>1.82</v>
      </c>
    </row>
    <row r="4070" spans="1:13" ht="24" customHeight="1" x14ac:dyDescent="0.2">
      <c r="A4070" s="238" t="s">
        <v>2126</v>
      </c>
      <c r="B4070" s="191" t="s">
        <v>2130</v>
      </c>
      <c r="C4070" s="190" t="s">
        <v>15</v>
      </c>
      <c r="D4070" s="190" t="s">
        <v>2131</v>
      </c>
      <c r="E4070" s="426" t="s">
        <v>2129</v>
      </c>
      <c r="F4070" s="426"/>
      <c r="G4070" s="192" t="s">
        <v>39</v>
      </c>
      <c r="H4070" s="193">
        <v>0.01</v>
      </c>
      <c r="I4070" s="189">
        <f>(M4070*$M$13)</f>
        <v>13.533200000000001</v>
      </c>
      <c r="J4070" s="219">
        <f>TRUNC(I4070*H4070,2)</f>
        <v>0.13</v>
      </c>
      <c r="M4070">
        <v>14.71</v>
      </c>
    </row>
    <row r="4071" spans="1:13" ht="24" customHeight="1" x14ac:dyDescent="0.2">
      <c r="A4071" s="238" t="s">
        <v>2126</v>
      </c>
      <c r="B4071" s="191" t="s">
        <v>2154</v>
      </c>
      <c r="C4071" s="190" t="s">
        <v>15</v>
      </c>
      <c r="D4071" s="190" t="s">
        <v>2155</v>
      </c>
      <c r="E4071" s="426" t="s">
        <v>2129</v>
      </c>
      <c r="F4071" s="426"/>
      <c r="G4071" s="192" t="s">
        <v>39</v>
      </c>
      <c r="H4071" s="193">
        <v>0.01</v>
      </c>
      <c r="I4071" s="189">
        <f>(M4071*$M$13)</f>
        <v>19.136000000000003</v>
      </c>
      <c r="J4071" s="219">
        <f>TRUNC(I4071*H4071,2)</f>
        <v>0.19</v>
      </c>
      <c r="M4071">
        <v>20.8</v>
      </c>
    </row>
    <row r="4072" spans="1:13" ht="24" customHeight="1" x14ac:dyDescent="0.2">
      <c r="A4072" s="238" t="s">
        <v>2126</v>
      </c>
      <c r="B4072" s="191" t="s">
        <v>2765</v>
      </c>
      <c r="C4072" s="190" t="s">
        <v>15</v>
      </c>
      <c r="D4072" s="190" t="s">
        <v>2766</v>
      </c>
      <c r="E4072" s="426" t="s">
        <v>2119</v>
      </c>
      <c r="F4072" s="426"/>
      <c r="G4072" s="192" t="s">
        <v>54</v>
      </c>
      <c r="H4072" s="193">
        <v>1</v>
      </c>
      <c r="I4072" s="189">
        <f>(M4072*$M$13)</f>
        <v>1.3616000000000001</v>
      </c>
      <c r="J4072" s="219">
        <f>TRUNC(I4072*H4072,2)</f>
        <v>1.36</v>
      </c>
      <c r="M4072">
        <v>1.48</v>
      </c>
    </row>
    <row r="4073" spans="1:13" x14ac:dyDescent="0.2">
      <c r="A4073" s="239"/>
      <c r="B4073" s="195"/>
      <c r="C4073" s="195"/>
      <c r="D4073" s="195"/>
      <c r="E4073" s="195" t="s">
        <v>3847</v>
      </c>
      <c r="F4073" s="196">
        <v>0.34</v>
      </c>
      <c r="G4073" s="195" t="s">
        <v>3848</v>
      </c>
      <c r="H4073" s="196">
        <v>0</v>
      </c>
      <c r="I4073" s="196">
        <v>0.34</v>
      </c>
      <c r="J4073" s="220"/>
      <c r="M4073">
        <v>0.34</v>
      </c>
    </row>
    <row r="4074" spans="1:13" ht="25.5" x14ac:dyDescent="0.2">
      <c r="A4074" s="239"/>
      <c r="B4074" s="195"/>
      <c r="C4074" s="195"/>
      <c r="D4074" s="195"/>
      <c r="E4074" s="195" t="s">
        <v>3849</v>
      </c>
      <c r="F4074" s="196">
        <v>0</v>
      </c>
      <c r="G4074" s="195"/>
      <c r="H4074" s="195" t="s">
        <v>3850</v>
      </c>
      <c r="I4074" s="196">
        <v>1.82</v>
      </c>
      <c r="J4074" s="220"/>
      <c r="M4074">
        <v>1.82</v>
      </c>
    </row>
    <row r="4075" spans="1:13" ht="30" customHeight="1" x14ac:dyDescent="0.2">
      <c r="A4075" s="240"/>
      <c r="B4075" s="197"/>
      <c r="C4075" s="197"/>
      <c r="D4075" s="197"/>
      <c r="E4075" s="197"/>
      <c r="F4075" s="197"/>
      <c r="G4075" s="197" t="s">
        <v>3851</v>
      </c>
      <c r="H4075" s="198">
        <v>12</v>
      </c>
      <c r="I4075" s="199">
        <v>21.84</v>
      </c>
      <c r="J4075" s="220"/>
      <c r="M4075">
        <v>21.84</v>
      </c>
    </row>
    <row r="4076" spans="1:13" ht="0.95" customHeight="1" x14ac:dyDescent="0.2">
      <c r="A4076" s="237"/>
      <c r="B4076" s="185"/>
      <c r="C4076" s="185"/>
      <c r="D4076" s="185"/>
      <c r="E4076" s="185"/>
      <c r="F4076" s="185"/>
      <c r="G4076" s="185"/>
      <c r="H4076" s="185"/>
      <c r="I4076" s="185"/>
      <c r="J4076" s="220"/>
    </row>
    <row r="4077" spans="1:13" ht="18" customHeight="1" x14ac:dyDescent="0.2">
      <c r="A4077" s="236" t="s">
        <v>4071</v>
      </c>
      <c r="B4077" s="183" t="s">
        <v>2</v>
      </c>
      <c r="C4077" s="182" t="s">
        <v>3</v>
      </c>
      <c r="D4077" s="182" t="s">
        <v>4</v>
      </c>
      <c r="E4077" s="419" t="s">
        <v>2100</v>
      </c>
      <c r="F4077" s="419"/>
      <c r="G4077" s="184" t="s">
        <v>5</v>
      </c>
      <c r="H4077" s="183" t="s">
        <v>6</v>
      </c>
      <c r="I4077" s="183" t="s">
        <v>7</v>
      </c>
      <c r="J4077" s="218" t="s">
        <v>8</v>
      </c>
      <c r="K4077" s="229">
        <f>J4079+J4080</f>
        <v>0.32</v>
      </c>
      <c r="L4077" s="229">
        <f>J4078-K4077</f>
        <v>1.28</v>
      </c>
      <c r="M4077" t="s">
        <v>7</v>
      </c>
    </row>
    <row r="4078" spans="1:13" ht="24" customHeight="1" x14ac:dyDescent="0.2">
      <c r="A4078" s="237" t="s">
        <v>2125</v>
      </c>
      <c r="B4078" s="186" t="s">
        <v>869</v>
      </c>
      <c r="C4078" s="185" t="s">
        <v>15</v>
      </c>
      <c r="D4078" s="185" t="s">
        <v>870</v>
      </c>
      <c r="E4078" s="425">
        <v>7</v>
      </c>
      <c r="F4078" s="425"/>
      <c r="G4078" s="187" t="s">
        <v>18</v>
      </c>
      <c r="H4078" s="188">
        <v>1</v>
      </c>
      <c r="I4078" s="189">
        <f>(M4078*$M$13)</f>
        <v>1.6008</v>
      </c>
      <c r="J4078" s="231">
        <f>TRUNC(I4078*H4078,2)</f>
        <v>1.6</v>
      </c>
      <c r="M4078">
        <v>1.74</v>
      </c>
    </row>
    <row r="4079" spans="1:13" ht="24" customHeight="1" x14ac:dyDescent="0.2">
      <c r="A4079" s="238" t="s">
        <v>2126</v>
      </c>
      <c r="B4079" s="191" t="s">
        <v>2130</v>
      </c>
      <c r="C4079" s="190" t="s">
        <v>15</v>
      </c>
      <c r="D4079" s="190" t="s">
        <v>2131</v>
      </c>
      <c r="E4079" s="426" t="s">
        <v>2129</v>
      </c>
      <c r="F4079" s="426"/>
      <c r="G4079" s="192" t="s">
        <v>39</v>
      </c>
      <c r="H4079" s="193">
        <v>0.01</v>
      </c>
      <c r="I4079" s="189">
        <f>(M4079*$M$13)</f>
        <v>13.533200000000001</v>
      </c>
      <c r="J4079" s="219">
        <f>TRUNC(I4079*H4079,2)</f>
        <v>0.13</v>
      </c>
      <c r="M4079">
        <v>14.71</v>
      </c>
    </row>
    <row r="4080" spans="1:13" ht="24" customHeight="1" x14ac:dyDescent="0.2">
      <c r="A4080" s="238" t="s">
        <v>2126</v>
      </c>
      <c r="B4080" s="191" t="s">
        <v>2154</v>
      </c>
      <c r="C4080" s="190" t="s">
        <v>15</v>
      </c>
      <c r="D4080" s="190" t="s">
        <v>2155</v>
      </c>
      <c r="E4080" s="426" t="s">
        <v>2129</v>
      </c>
      <c r="F4080" s="426"/>
      <c r="G4080" s="192" t="s">
        <v>39</v>
      </c>
      <c r="H4080" s="193">
        <v>0.01</v>
      </c>
      <c r="I4080" s="189">
        <f>(M4080*$M$13)</f>
        <v>19.136000000000003</v>
      </c>
      <c r="J4080" s="219">
        <f>TRUNC(I4080*H4080,2)</f>
        <v>0.19</v>
      </c>
      <c r="M4080">
        <v>20.8</v>
      </c>
    </row>
    <row r="4081" spans="1:13" ht="24" customHeight="1" x14ac:dyDescent="0.2">
      <c r="A4081" s="238" t="s">
        <v>2126</v>
      </c>
      <c r="B4081" s="191" t="s">
        <v>2188</v>
      </c>
      <c r="C4081" s="190" t="s">
        <v>15</v>
      </c>
      <c r="D4081" s="190" t="s">
        <v>2189</v>
      </c>
      <c r="E4081" s="426" t="s">
        <v>2119</v>
      </c>
      <c r="F4081" s="426"/>
      <c r="G4081" s="192" t="s">
        <v>54</v>
      </c>
      <c r="H4081" s="193">
        <v>1</v>
      </c>
      <c r="I4081" s="189">
        <f>(M4081*$M$13)</f>
        <v>1.288</v>
      </c>
      <c r="J4081" s="219">
        <f>TRUNC(I4081*H4081,2)</f>
        <v>1.28</v>
      </c>
      <c r="M4081">
        <v>1.4</v>
      </c>
    </row>
    <row r="4082" spans="1:13" x14ac:dyDescent="0.2">
      <c r="A4082" s="239"/>
      <c r="B4082" s="195"/>
      <c r="C4082" s="195"/>
      <c r="D4082" s="195"/>
      <c r="E4082" s="195" t="s">
        <v>3847</v>
      </c>
      <c r="F4082" s="196">
        <v>0.34</v>
      </c>
      <c r="G4082" s="195" t="s">
        <v>3848</v>
      </c>
      <c r="H4082" s="196">
        <v>0</v>
      </c>
      <c r="I4082" s="196">
        <v>0.34</v>
      </c>
      <c r="J4082" s="220"/>
      <c r="M4082">
        <v>0.34</v>
      </c>
    </row>
    <row r="4083" spans="1:13" ht="25.5" x14ac:dyDescent="0.2">
      <c r="A4083" s="239"/>
      <c r="B4083" s="195"/>
      <c r="C4083" s="195"/>
      <c r="D4083" s="195"/>
      <c r="E4083" s="195" t="s">
        <v>3849</v>
      </c>
      <c r="F4083" s="196">
        <v>0</v>
      </c>
      <c r="G4083" s="195"/>
      <c r="H4083" s="195" t="s">
        <v>3850</v>
      </c>
      <c r="I4083" s="196">
        <v>1.74</v>
      </c>
      <c r="J4083" s="220"/>
      <c r="M4083">
        <v>1.74</v>
      </c>
    </row>
    <row r="4084" spans="1:13" ht="30" customHeight="1" x14ac:dyDescent="0.2">
      <c r="A4084" s="240"/>
      <c r="B4084" s="197"/>
      <c r="C4084" s="197"/>
      <c r="D4084" s="197"/>
      <c r="E4084" s="197"/>
      <c r="F4084" s="197"/>
      <c r="G4084" s="197" t="s">
        <v>3851</v>
      </c>
      <c r="H4084" s="198">
        <v>564</v>
      </c>
      <c r="I4084" s="199">
        <v>981.36</v>
      </c>
      <c r="J4084" s="220"/>
      <c r="M4084">
        <v>981.36</v>
      </c>
    </row>
    <row r="4085" spans="1:13" ht="0.95" customHeight="1" x14ac:dyDescent="0.2">
      <c r="A4085" s="237"/>
      <c r="B4085" s="185"/>
      <c r="C4085" s="185"/>
      <c r="D4085" s="185"/>
      <c r="E4085" s="185"/>
      <c r="F4085" s="185"/>
      <c r="G4085" s="185"/>
      <c r="H4085" s="185"/>
      <c r="I4085" s="185"/>
      <c r="J4085" s="220"/>
    </row>
    <row r="4086" spans="1:13" ht="18" customHeight="1" x14ac:dyDescent="0.2">
      <c r="A4086" s="236" t="s">
        <v>4072</v>
      </c>
      <c r="B4086" s="183" t="s">
        <v>2</v>
      </c>
      <c r="C4086" s="182" t="s">
        <v>3</v>
      </c>
      <c r="D4086" s="182" t="s">
        <v>4</v>
      </c>
      <c r="E4086" s="419" t="s">
        <v>2100</v>
      </c>
      <c r="F4086" s="419"/>
      <c r="G4086" s="184" t="s">
        <v>5</v>
      </c>
      <c r="H4086" s="183" t="s">
        <v>6</v>
      </c>
      <c r="I4086" s="183" t="s">
        <v>7</v>
      </c>
      <c r="J4086" s="218" t="s">
        <v>8</v>
      </c>
      <c r="K4086" s="229">
        <f>J4088+J4089</f>
        <v>0.51</v>
      </c>
      <c r="L4086" s="229">
        <f>J4087-K4086</f>
        <v>0.16000000000000003</v>
      </c>
      <c r="M4086" t="s">
        <v>7</v>
      </c>
    </row>
    <row r="4087" spans="1:13" ht="24" customHeight="1" x14ac:dyDescent="0.2">
      <c r="A4087" s="237" t="s">
        <v>2125</v>
      </c>
      <c r="B4087" s="186" t="s">
        <v>801</v>
      </c>
      <c r="C4087" s="185" t="s">
        <v>15</v>
      </c>
      <c r="D4087" s="185" t="s">
        <v>802</v>
      </c>
      <c r="E4087" s="425">
        <v>7</v>
      </c>
      <c r="F4087" s="425"/>
      <c r="G4087" s="187" t="s">
        <v>18</v>
      </c>
      <c r="H4087" s="188">
        <v>1</v>
      </c>
      <c r="I4087" s="189">
        <f>(M4087*$M$13)</f>
        <v>0.67159999999999997</v>
      </c>
      <c r="J4087" s="231">
        <f>TRUNC(I4087*H4087,2)</f>
        <v>0.67</v>
      </c>
      <c r="M4087">
        <v>0.73</v>
      </c>
    </row>
    <row r="4088" spans="1:13" ht="24" customHeight="1" x14ac:dyDescent="0.2">
      <c r="A4088" s="238" t="s">
        <v>2126</v>
      </c>
      <c r="B4088" s="191" t="s">
        <v>2130</v>
      </c>
      <c r="C4088" s="190" t="s">
        <v>15</v>
      </c>
      <c r="D4088" s="190" t="s">
        <v>2131</v>
      </c>
      <c r="E4088" s="426" t="s">
        <v>2129</v>
      </c>
      <c r="F4088" s="426"/>
      <c r="G4088" s="192" t="s">
        <v>39</v>
      </c>
      <c r="H4088" s="193">
        <v>1.6E-2</v>
      </c>
      <c r="I4088" s="189">
        <f>(M4088*$M$13)</f>
        <v>13.533200000000001</v>
      </c>
      <c r="J4088" s="219">
        <f>TRUNC(I4088*H4088,2)</f>
        <v>0.21</v>
      </c>
      <c r="M4088">
        <v>14.71</v>
      </c>
    </row>
    <row r="4089" spans="1:13" ht="24" customHeight="1" x14ac:dyDescent="0.2">
      <c r="A4089" s="238" t="s">
        <v>2126</v>
      </c>
      <c r="B4089" s="191" t="s">
        <v>2154</v>
      </c>
      <c r="C4089" s="190" t="s">
        <v>15</v>
      </c>
      <c r="D4089" s="190" t="s">
        <v>2155</v>
      </c>
      <c r="E4089" s="426" t="s">
        <v>2129</v>
      </c>
      <c r="F4089" s="426"/>
      <c r="G4089" s="192" t="s">
        <v>39</v>
      </c>
      <c r="H4089" s="193">
        <v>1.6E-2</v>
      </c>
      <c r="I4089" s="189">
        <f>(M4089*$M$13)</f>
        <v>19.136000000000003</v>
      </c>
      <c r="J4089" s="219">
        <f>TRUNC(I4089*H4089,2)</f>
        <v>0.3</v>
      </c>
      <c r="M4089">
        <v>20.8</v>
      </c>
    </row>
    <row r="4090" spans="1:13" ht="24" customHeight="1" x14ac:dyDescent="0.2">
      <c r="A4090" s="238" t="s">
        <v>2126</v>
      </c>
      <c r="B4090" s="191" t="s">
        <v>2716</v>
      </c>
      <c r="C4090" s="190" t="s">
        <v>15</v>
      </c>
      <c r="D4090" s="190" t="s">
        <v>802</v>
      </c>
      <c r="E4090" s="426" t="s">
        <v>2119</v>
      </c>
      <c r="F4090" s="426"/>
      <c r="G4090" s="192" t="s">
        <v>54</v>
      </c>
      <c r="H4090" s="193">
        <v>1</v>
      </c>
      <c r="I4090" s="189">
        <f>(M4090*$M$13)</f>
        <v>0.15640000000000001</v>
      </c>
      <c r="J4090" s="219">
        <f>TRUNC(I4090*H4090,2)</f>
        <v>0.15</v>
      </c>
      <c r="M4090">
        <v>0.17</v>
      </c>
    </row>
    <row r="4091" spans="1:13" x14ac:dyDescent="0.2">
      <c r="A4091" s="239"/>
      <c r="B4091" s="195"/>
      <c r="C4091" s="195"/>
      <c r="D4091" s="195"/>
      <c r="E4091" s="195" t="s">
        <v>3847</v>
      </c>
      <c r="F4091" s="196">
        <v>0.56000000000000005</v>
      </c>
      <c r="G4091" s="195" t="s">
        <v>3848</v>
      </c>
      <c r="H4091" s="196">
        <v>0</v>
      </c>
      <c r="I4091" s="196">
        <v>0.56000000000000005</v>
      </c>
      <c r="J4091" s="220"/>
      <c r="M4091">
        <v>0.56000000000000005</v>
      </c>
    </row>
    <row r="4092" spans="1:13" ht="25.5" x14ac:dyDescent="0.2">
      <c r="A4092" s="239"/>
      <c r="B4092" s="195"/>
      <c r="C4092" s="195"/>
      <c r="D4092" s="195"/>
      <c r="E4092" s="195" t="s">
        <v>3849</v>
      </c>
      <c r="F4092" s="196">
        <v>0</v>
      </c>
      <c r="G4092" s="195"/>
      <c r="H4092" s="195" t="s">
        <v>3850</v>
      </c>
      <c r="I4092" s="196">
        <v>0.73</v>
      </c>
      <c r="J4092" s="220"/>
      <c r="M4092">
        <v>0.73</v>
      </c>
    </row>
    <row r="4093" spans="1:13" ht="30" customHeight="1" x14ac:dyDescent="0.2">
      <c r="A4093" s="240"/>
      <c r="B4093" s="197"/>
      <c r="C4093" s="197"/>
      <c r="D4093" s="197"/>
      <c r="E4093" s="197"/>
      <c r="F4093" s="197"/>
      <c r="G4093" s="197" t="s">
        <v>3851</v>
      </c>
      <c r="H4093" s="198">
        <v>1100</v>
      </c>
      <c r="I4093" s="199">
        <v>803</v>
      </c>
      <c r="J4093" s="220"/>
      <c r="M4093">
        <v>803</v>
      </c>
    </row>
    <row r="4094" spans="1:13" ht="0.95" customHeight="1" x14ac:dyDescent="0.2">
      <c r="A4094" s="237"/>
      <c r="B4094" s="185"/>
      <c r="C4094" s="185"/>
      <c r="D4094" s="185"/>
      <c r="E4094" s="185"/>
      <c r="F4094" s="185"/>
      <c r="G4094" s="185"/>
      <c r="H4094" s="185"/>
      <c r="I4094" s="185"/>
      <c r="J4094" s="220"/>
    </row>
    <row r="4095" spans="1:13" ht="18" customHeight="1" x14ac:dyDescent="0.2">
      <c r="A4095" s="236" t="s">
        <v>4073</v>
      </c>
      <c r="B4095" s="183" t="s">
        <v>2</v>
      </c>
      <c r="C4095" s="182" t="s">
        <v>3</v>
      </c>
      <c r="D4095" s="182" t="s">
        <v>4</v>
      </c>
      <c r="E4095" s="419" t="s">
        <v>2100</v>
      </c>
      <c r="F4095" s="419"/>
      <c r="G4095" s="184" t="s">
        <v>5</v>
      </c>
      <c r="H4095" s="183" t="s">
        <v>6</v>
      </c>
      <c r="I4095" s="183" t="s">
        <v>7</v>
      </c>
      <c r="J4095" s="218" t="s">
        <v>8</v>
      </c>
      <c r="K4095" s="229">
        <f>J4097+J4098</f>
        <v>2.6100000000000003</v>
      </c>
      <c r="L4095" s="229">
        <f>J4096-K4095</f>
        <v>1.96</v>
      </c>
      <c r="M4095" t="s">
        <v>7</v>
      </c>
    </row>
    <row r="4096" spans="1:13" ht="24" customHeight="1" x14ac:dyDescent="0.2">
      <c r="A4096" s="237" t="s">
        <v>2125</v>
      </c>
      <c r="B4096" s="186" t="s">
        <v>3974</v>
      </c>
      <c r="C4096" s="185" t="s">
        <v>15</v>
      </c>
      <c r="D4096" s="185" t="s">
        <v>3975</v>
      </c>
      <c r="E4096" s="425">
        <v>7</v>
      </c>
      <c r="F4096" s="425"/>
      <c r="G4096" s="187" t="s">
        <v>54</v>
      </c>
      <c r="H4096" s="188">
        <v>1</v>
      </c>
      <c r="I4096" s="189">
        <f>(M4096*$M$13)</f>
        <v>4.5724</v>
      </c>
      <c r="J4096" s="231">
        <f>TRUNC(I4096*H4096,2)</f>
        <v>4.57</v>
      </c>
      <c r="M4096">
        <v>4.97</v>
      </c>
    </row>
    <row r="4097" spans="1:13" ht="24" customHeight="1" x14ac:dyDescent="0.2">
      <c r="A4097" s="238" t="s">
        <v>2126</v>
      </c>
      <c r="B4097" s="191" t="s">
        <v>2130</v>
      </c>
      <c r="C4097" s="190" t="s">
        <v>15</v>
      </c>
      <c r="D4097" s="190" t="s">
        <v>2131</v>
      </c>
      <c r="E4097" s="426" t="s">
        <v>2129</v>
      </c>
      <c r="F4097" s="426"/>
      <c r="G4097" s="192" t="s">
        <v>39</v>
      </c>
      <c r="H4097" s="193">
        <v>0.08</v>
      </c>
      <c r="I4097" s="189">
        <f>(M4097*$M$13)</f>
        <v>13.533200000000001</v>
      </c>
      <c r="J4097" s="219">
        <f>TRUNC(I4097*H4097,2)</f>
        <v>1.08</v>
      </c>
      <c r="M4097">
        <v>14.71</v>
      </c>
    </row>
    <row r="4098" spans="1:13" ht="24" customHeight="1" x14ac:dyDescent="0.2">
      <c r="A4098" s="238" t="s">
        <v>2126</v>
      </c>
      <c r="B4098" s="191" t="s">
        <v>2154</v>
      </c>
      <c r="C4098" s="190" t="s">
        <v>15</v>
      </c>
      <c r="D4098" s="190" t="s">
        <v>2155</v>
      </c>
      <c r="E4098" s="426" t="s">
        <v>2129</v>
      </c>
      <c r="F4098" s="426"/>
      <c r="G4098" s="192" t="s">
        <v>39</v>
      </c>
      <c r="H4098" s="193">
        <v>0.08</v>
      </c>
      <c r="I4098" s="189">
        <f>(M4098*$M$13)</f>
        <v>19.136000000000003</v>
      </c>
      <c r="J4098" s="219">
        <f>TRUNC(I4098*H4098,2)</f>
        <v>1.53</v>
      </c>
      <c r="M4098">
        <v>20.8</v>
      </c>
    </row>
    <row r="4099" spans="1:13" ht="24" customHeight="1" x14ac:dyDescent="0.2">
      <c r="A4099" s="238" t="s">
        <v>2126</v>
      </c>
      <c r="B4099" s="191" t="s">
        <v>4962</v>
      </c>
      <c r="C4099" s="190" t="s">
        <v>15</v>
      </c>
      <c r="D4099" s="190" t="s">
        <v>4963</v>
      </c>
      <c r="E4099" s="426" t="s">
        <v>2119</v>
      </c>
      <c r="F4099" s="426"/>
      <c r="G4099" s="192" t="s">
        <v>54</v>
      </c>
      <c r="H4099" s="193">
        <v>1</v>
      </c>
      <c r="I4099" s="189">
        <f>(M4099*$M$13)</f>
        <v>1.9688000000000001</v>
      </c>
      <c r="J4099" s="219">
        <f>TRUNC(I4099*H4099,2)</f>
        <v>1.96</v>
      </c>
      <c r="M4099">
        <v>2.14</v>
      </c>
    </row>
    <row r="4100" spans="1:13" x14ac:dyDescent="0.2">
      <c r="A4100" s="239"/>
      <c r="B4100" s="195"/>
      <c r="C4100" s="195"/>
      <c r="D4100" s="195"/>
      <c r="E4100" s="195" t="s">
        <v>3847</v>
      </c>
      <c r="F4100" s="196">
        <v>2.83</v>
      </c>
      <c r="G4100" s="195" t="s">
        <v>3848</v>
      </c>
      <c r="H4100" s="196">
        <v>0</v>
      </c>
      <c r="I4100" s="196">
        <v>2.83</v>
      </c>
      <c r="J4100" s="220"/>
      <c r="M4100">
        <v>2.83</v>
      </c>
    </row>
    <row r="4101" spans="1:13" ht="25.5" x14ac:dyDescent="0.2">
      <c r="A4101" s="239"/>
      <c r="B4101" s="195"/>
      <c r="C4101" s="195"/>
      <c r="D4101" s="195"/>
      <c r="E4101" s="195" t="s">
        <v>3849</v>
      </c>
      <c r="F4101" s="196">
        <v>0</v>
      </c>
      <c r="G4101" s="195"/>
      <c r="H4101" s="195" t="s">
        <v>3850</v>
      </c>
      <c r="I4101" s="196">
        <v>4.97</v>
      </c>
      <c r="J4101" s="220"/>
      <c r="M4101">
        <v>4.97</v>
      </c>
    </row>
    <row r="4102" spans="1:13" ht="30" customHeight="1" x14ac:dyDescent="0.2">
      <c r="A4102" s="240"/>
      <c r="B4102" s="197"/>
      <c r="C4102" s="197"/>
      <c r="D4102" s="197"/>
      <c r="E4102" s="197"/>
      <c r="F4102" s="197"/>
      <c r="G4102" s="197" t="s">
        <v>3851</v>
      </c>
      <c r="H4102" s="198">
        <v>335</v>
      </c>
      <c r="I4102" s="199">
        <v>1664.95</v>
      </c>
      <c r="J4102" s="220"/>
      <c r="M4102">
        <v>1664.95</v>
      </c>
    </row>
    <row r="4103" spans="1:13" ht="0.95" customHeight="1" x14ac:dyDescent="0.2">
      <c r="A4103" s="237"/>
      <c r="B4103" s="185"/>
      <c r="C4103" s="185"/>
      <c r="D4103" s="185"/>
      <c r="E4103" s="185"/>
      <c r="F4103" s="185"/>
      <c r="G4103" s="185"/>
      <c r="H4103" s="185"/>
      <c r="I4103" s="185"/>
      <c r="J4103" s="220"/>
    </row>
    <row r="4104" spans="1:13" ht="18" customHeight="1" x14ac:dyDescent="0.2">
      <c r="A4104" s="236" t="s">
        <v>4074</v>
      </c>
      <c r="B4104" s="183" t="s">
        <v>2</v>
      </c>
      <c r="C4104" s="182" t="s">
        <v>3</v>
      </c>
      <c r="D4104" s="182" t="s">
        <v>4</v>
      </c>
      <c r="E4104" s="419" t="s">
        <v>2100</v>
      </c>
      <c r="F4104" s="419"/>
      <c r="G4104" s="184" t="s">
        <v>5</v>
      </c>
      <c r="H4104" s="183" t="s">
        <v>6</v>
      </c>
      <c r="I4104" s="183" t="s">
        <v>7</v>
      </c>
      <c r="J4104" s="218" t="s">
        <v>8</v>
      </c>
      <c r="K4104" s="229">
        <f>J4106+J4107</f>
        <v>11.1</v>
      </c>
      <c r="L4104" s="229">
        <f>J4105-K4104</f>
        <v>7.76</v>
      </c>
      <c r="M4104" t="s">
        <v>7</v>
      </c>
    </row>
    <row r="4105" spans="1:13" ht="24" customHeight="1" x14ac:dyDescent="0.2">
      <c r="A4105" s="237" t="s">
        <v>2125</v>
      </c>
      <c r="B4105" s="186" t="s">
        <v>3976</v>
      </c>
      <c r="C4105" s="185" t="s">
        <v>15</v>
      </c>
      <c r="D4105" s="185" t="s">
        <v>3977</v>
      </c>
      <c r="E4105" s="425">
        <v>7</v>
      </c>
      <c r="F4105" s="425"/>
      <c r="G4105" s="187" t="s">
        <v>54</v>
      </c>
      <c r="H4105" s="188">
        <v>1</v>
      </c>
      <c r="I4105" s="189">
        <f>(M4105*$M$13)</f>
        <v>18.869200000000003</v>
      </c>
      <c r="J4105" s="231">
        <f>TRUNC(I4105*H4105,2)</f>
        <v>18.86</v>
      </c>
      <c r="M4105">
        <v>20.51</v>
      </c>
    </row>
    <row r="4106" spans="1:13" ht="24" customHeight="1" x14ac:dyDescent="0.2">
      <c r="A4106" s="238" t="s">
        <v>2126</v>
      </c>
      <c r="B4106" s="191" t="s">
        <v>2130</v>
      </c>
      <c r="C4106" s="190" t="s">
        <v>15</v>
      </c>
      <c r="D4106" s="190" t="s">
        <v>2131</v>
      </c>
      <c r="E4106" s="426" t="s">
        <v>2129</v>
      </c>
      <c r="F4106" s="426"/>
      <c r="G4106" s="192" t="s">
        <v>39</v>
      </c>
      <c r="H4106" s="193">
        <v>0.34</v>
      </c>
      <c r="I4106" s="189">
        <f>(M4106*$M$13)</f>
        <v>13.533200000000001</v>
      </c>
      <c r="J4106" s="219">
        <f>TRUNC(I4106*H4106,2)</f>
        <v>4.5999999999999996</v>
      </c>
      <c r="M4106">
        <v>14.71</v>
      </c>
    </row>
    <row r="4107" spans="1:13" ht="24" customHeight="1" x14ac:dyDescent="0.2">
      <c r="A4107" s="238" t="s">
        <v>2126</v>
      </c>
      <c r="B4107" s="191" t="s">
        <v>2154</v>
      </c>
      <c r="C4107" s="190" t="s">
        <v>15</v>
      </c>
      <c r="D4107" s="190" t="s">
        <v>2155</v>
      </c>
      <c r="E4107" s="426" t="s">
        <v>2129</v>
      </c>
      <c r="F4107" s="426"/>
      <c r="G4107" s="192" t="s">
        <v>39</v>
      </c>
      <c r="H4107" s="193">
        <v>0.34</v>
      </c>
      <c r="I4107" s="189">
        <f>(M4107*$M$13)</f>
        <v>19.136000000000003</v>
      </c>
      <c r="J4107" s="219">
        <f>TRUNC(I4107*H4107,2)</f>
        <v>6.5</v>
      </c>
      <c r="M4107">
        <v>20.8</v>
      </c>
    </row>
    <row r="4108" spans="1:13" ht="24" customHeight="1" x14ac:dyDescent="0.2">
      <c r="A4108" s="238" t="s">
        <v>2126</v>
      </c>
      <c r="B4108" s="191" t="s">
        <v>4964</v>
      </c>
      <c r="C4108" s="190" t="s">
        <v>15</v>
      </c>
      <c r="D4108" s="190" t="s">
        <v>3977</v>
      </c>
      <c r="E4108" s="426" t="s">
        <v>2119</v>
      </c>
      <c r="F4108" s="426"/>
      <c r="G4108" s="192" t="s">
        <v>54</v>
      </c>
      <c r="H4108" s="193">
        <v>1</v>
      </c>
      <c r="I4108" s="189">
        <f>(M4108*$M$13)</f>
        <v>7.7648000000000001</v>
      </c>
      <c r="J4108" s="219">
        <f>TRUNC(I4108*H4108,2)</f>
        <v>7.76</v>
      </c>
      <c r="M4108">
        <v>8.44</v>
      </c>
    </row>
    <row r="4109" spans="1:13" x14ac:dyDescent="0.2">
      <c r="A4109" s="239"/>
      <c r="B4109" s="195"/>
      <c r="C4109" s="195"/>
      <c r="D4109" s="195"/>
      <c r="E4109" s="195" t="s">
        <v>3847</v>
      </c>
      <c r="F4109" s="196">
        <v>12.07</v>
      </c>
      <c r="G4109" s="195" t="s">
        <v>3848</v>
      </c>
      <c r="H4109" s="196">
        <v>0</v>
      </c>
      <c r="I4109" s="196">
        <v>12.07</v>
      </c>
      <c r="J4109" s="220"/>
      <c r="M4109">
        <v>12.07</v>
      </c>
    </row>
    <row r="4110" spans="1:13" ht="25.5" x14ac:dyDescent="0.2">
      <c r="A4110" s="239"/>
      <c r="B4110" s="195"/>
      <c r="C4110" s="195"/>
      <c r="D4110" s="195"/>
      <c r="E4110" s="195" t="s">
        <v>3849</v>
      </c>
      <c r="F4110" s="196">
        <v>0</v>
      </c>
      <c r="G4110" s="195"/>
      <c r="H4110" s="195" t="s">
        <v>3850</v>
      </c>
      <c r="I4110" s="196">
        <v>20.51</v>
      </c>
      <c r="J4110" s="220"/>
      <c r="M4110">
        <v>20.51</v>
      </c>
    </row>
    <row r="4111" spans="1:13" ht="30" customHeight="1" x14ac:dyDescent="0.2">
      <c r="A4111" s="240"/>
      <c r="B4111" s="197"/>
      <c r="C4111" s="197"/>
      <c r="D4111" s="197"/>
      <c r="E4111" s="197"/>
      <c r="F4111" s="197"/>
      <c r="G4111" s="197" t="s">
        <v>3851</v>
      </c>
      <c r="H4111" s="198">
        <v>149</v>
      </c>
      <c r="I4111" s="199">
        <v>3055.99</v>
      </c>
      <c r="J4111" s="220"/>
      <c r="M4111">
        <v>3055.99</v>
      </c>
    </row>
    <row r="4112" spans="1:13" ht="0.95" customHeight="1" x14ac:dyDescent="0.2">
      <c r="A4112" s="237"/>
      <c r="B4112" s="185"/>
      <c r="C4112" s="185"/>
      <c r="D4112" s="185"/>
      <c r="E4112" s="185"/>
      <c r="F4112" s="185"/>
      <c r="G4112" s="185"/>
      <c r="H4112" s="185"/>
      <c r="I4112" s="185"/>
      <c r="J4112" s="220"/>
    </row>
    <row r="4113" spans="1:13" ht="18" customHeight="1" x14ac:dyDescent="0.2">
      <c r="A4113" s="236" t="s">
        <v>4075</v>
      </c>
      <c r="B4113" s="183" t="s">
        <v>2</v>
      </c>
      <c r="C4113" s="182" t="s">
        <v>3</v>
      </c>
      <c r="D4113" s="182" t="s">
        <v>4</v>
      </c>
      <c r="E4113" s="419" t="s">
        <v>2100</v>
      </c>
      <c r="F4113" s="419"/>
      <c r="G4113" s="184" t="s">
        <v>5</v>
      </c>
      <c r="H4113" s="183" t="s">
        <v>6</v>
      </c>
      <c r="I4113" s="183" t="s">
        <v>7</v>
      </c>
      <c r="J4113" s="218" t="s">
        <v>8</v>
      </c>
      <c r="K4113" s="229">
        <f>J4115+J4116</f>
        <v>0.97</v>
      </c>
      <c r="L4113" s="229">
        <f>J4114-K4113</f>
        <v>0.22999999999999998</v>
      </c>
      <c r="M4113" t="s">
        <v>7</v>
      </c>
    </row>
    <row r="4114" spans="1:13" ht="24" customHeight="1" x14ac:dyDescent="0.2">
      <c r="A4114" s="237" t="s">
        <v>2125</v>
      </c>
      <c r="B4114" s="186" t="s">
        <v>3978</v>
      </c>
      <c r="C4114" s="185" t="s">
        <v>15</v>
      </c>
      <c r="D4114" s="185" t="s">
        <v>3979</v>
      </c>
      <c r="E4114" s="425">
        <v>7</v>
      </c>
      <c r="F4114" s="425"/>
      <c r="G4114" s="187" t="s">
        <v>54</v>
      </c>
      <c r="H4114" s="188">
        <v>1</v>
      </c>
      <c r="I4114" s="189">
        <f>(M4114*$M$13)</f>
        <v>1.2052</v>
      </c>
      <c r="J4114" s="231">
        <f>TRUNC(I4114*H4114,2)</f>
        <v>1.2</v>
      </c>
      <c r="M4114">
        <v>1.31</v>
      </c>
    </row>
    <row r="4115" spans="1:13" ht="24" customHeight="1" x14ac:dyDescent="0.2">
      <c r="A4115" s="238" t="s">
        <v>2126</v>
      </c>
      <c r="B4115" s="191" t="s">
        <v>2130</v>
      </c>
      <c r="C4115" s="190" t="s">
        <v>15</v>
      </c>
      <c r="D4115" s="190" t="s">
        <v>2131</v>
      </c>
      <c r="E4115" s="426" t="s">
        <v>2129</v>
      </c>
      <c r="F4115" s="426"/>
      <c r="G4115" s="192" t="s">
        <v>39</v>
      </c>
      <c r="H4115" s="193">
        <v>0.03</v>
      </c>
      <c r="I4115" s="189">
        <f>(M4115*$M$13)</f>
        <v>13.533200000000001</v>
      </c>
      <c r="J4115" s="219">
        <f>TRUNC(I4115*H4115,2)</f>
        <v>0.4</v>
      </c>
      <c r="M4115">
        <v>14.71</v>
      </c>
    </row>
    <row r="4116" spans="1:13" ht="24" customHeight="1" x14ac:dyDescent="0.2">
      <c r="A4116" s="238" t="s">
        <v>2126</v>
      </c>
      <c r="B4116" s="191" t="s">
        <v>2154</v>
      </c>
      <c r="C4116" s="190" t="s">
        <v>15</v>
      </c>
      <c r="D4116" s="190" t="s">
        <v>2155</v>
      </c>
      <c r="E4116" s="426" t="s">
        <v>2129</v>
      </c>
      <c r="F4116" s="426"/>
      <c r="G4116" s="192" t="s">
        <v>39</v>
      </c>
      <c r="H4116" s="193">
        <v>0.03</v>
      </c>
      <c r="I4116" s="189">
        <f>(M4116*$M$13)</f>
        <v>19.136000000000003</v>
      </c>
      <c r="J4116" s="219">
        <f>TRUNC(I4116*H4116,2)</f>
        <v>0.56999999999999995</v>
      </c>
      <c r="M4116">
        <v>20.8</v>
      </c>
    </row>
    <row r="4117" spans="1:13" ht="24" customHeight="1" x14ac:dyDescent="0.2">
      <c r="A4117" s="238" t="s">
        <v>2126</v>
      </c>
      <c r="B4117" s="191" t="s">
        <v>4965</v>
      </c>
      <c r="C4117" s="190" t="s">
        <v>15</v>
      </c>
      <c r="D4117" s="190" t="s">
        <v>4966</v>
      </c>
      <c r="E4117" s="426" t="s">
        <v>2119</v>
      </c>
      <c r="F4117" s="426"/>
      <c r="G4117" s="192" t="s">
        <v>54</v>
      </c>
      <c r="H4117" s="193">
        <v>1</v>
      </c>
      <c r="I4117" s="189">
        <f>(M4117*$M$13)</f>
        <v>0.23</v>
      </c>
      <c r="J4117" s="219">
        <f>TRUNC(I4117*H4117,2)</f>
        <v>0.23</v>
      </c>
      <c r="M4117">
        <v>0.25</v>
      </c>
    </row>
    <row r="4118" spans="1:13" x14ac:dyDescent="0.2">
      <c r="A4118" s="239"/>
      <c r="B4118" s="195"/>
      <c r="C4118" s="195"/>
      <c r="D4118" s="195"/>
      <c r="E4118" s="195" t="s">
        <v>3847</v>
      </c>
      <c r="F4118" s="196">
        <v>1.06</v>
      </c>
      <c r="G4118" s="195" t="s">
        <v>3848</v>
      </c>
      <c r="H4118" s="196">
        <v>0</v>
      </c>
      <c r="I4118" s="196">
        <v>1.06</v>
      </c>
      <c r="J4118" s="220"/>
      <c r="M4118">
        <v>1.06</v>
      </c>
    </row>
    <row r="4119" spans="1:13" ht="25.5" x14ac:dyDescent="0.2">
      <c r="A4119" s="239"/>
      <c r="B4119" s="195"/>
      <c r="C4119" s="195"/>
      <c r="D4119" s="195"/>
      <c r="E4119" s="195" t="s">
        <v>3849</v>
      </c>
      <c r="F4119" s="196">
        <v>0</v>
      </c>
      <c r="G4119" s="195"/>
      <c r="H4119" s="195" t="s">
        <v>3850</v>
      </c>
      <c r="I4119" s="196">
        <v>1.31</v>
      </c>
      <c r="J4119" s="220"/>
      <c r="M4119">
        <v>1.31</v>
      </c>
    </row>
    <row r="4120" spans="1:13" ht="30" customHeight="1" x14ac:dyDescent="0.2">
      <c r="A4120" s="240"/>
      <c r="B4120" s="197"/>
      <c r="C4120" s="197"/>
      <c r="D4120" s="197"/>
      <c r="E4120" s="197"/>
      <c r="F4120" s="197"/>
      <c r="G4120" s="197" t="s">
        <v>3851</v>
      </c>
      <c r="H4120" s="198">
        <v>410</v>
      </c>
      <c r="I4120" s="199">
        <v>537.1</v>
      </c>
      <c r="J4120" s="220"/>
      <c r="M4120">
        <v>537.1</v>
      </c>
    </row>
    <row r="4121" spans="1:13" ht="0.95" customHeight="1" x14ac:dyDescent="0.2">
      <c r="A4121" s="237"/>
      <c r="B4121" s="185"/>
      <c r="C4121" s="185"/>
      <c r="D4121" s="185"/>
      <c r="E4121" s="185"/>
      <c r="F4121" s="185"/>
      <c r="G4121" s="185"/>
      <c r="H4121" s="185"/>
      <c r="I4121" s="185"/>
      <c r="J4121" s="220"/>
    </row>
    <row r="4122" spans="1:13" ht="18" customHeight="1" x14ac:dyDescent="0.2">
      <c r="A4122" s="236" t="s">
        <v>4076</v>
      </c>
      <c r="B4122" s="183" t="s">
        <v>2</v>
      </c>
      <c r="C4122" s="182" t="s">
        <v>3</v>
      </c>
      <c r="D4122" s="182" t="s">
        <v>4</v>
      </c>
      <c r="E4122" s="419" t="s">
        <v>2100</v>
      </c>
      <c r="F4122" s="419"/>
      <c r="G4122" s="184" t="s">
        <v>5</v>
      </c>
      <c r="H4122" s="183" t="s">
        <v>6</v>
      </c>
      <c r="I4122" s="183" t="s">
        <v>7</v>
      </c>
      <c r="J4122" s="218" t="s">
        <v>8</v>
      </c>
      <c r="K4122" s="229">
        <f>J4124+J4125</f>
        <v>4.5599999999999996</v>
      </c>
      <c r="L4122" s="229">
        <f>J4123-K4122</f>
        <v>4.88</v>
      </c>
      <c r="M4122" t="s">
        <v>7</v>
      </c>
    </row>
    <row r="4123" spans="1:13" ht="24" customHeight="1" x14ac:dyDescent="0.2">
      <c r="A4123" s="237" t="s">
        <v>2125</v>
      </c>
      <c r="B4123" s="186" t="s">
        <v>4077</v>
      </c>
      <c r="C4123" s="185" t="s">
        <v>15</v>
      </c>
      <c r="D4123" s="185" t="s">
        <v>4078</v>
      </c>
      <c r="E4123" s="425">
        <v>7</v>
      </c>
      <c r="F4123" s="425"/>
      <c r="G4123" s="187" t="s">
        <v>18</v>
      </c>
      <c r="H4123" s="188">
        <v>1</v>
      </c>
      <c r="I4123" s="189">
        <f>(M4123*$M$13)</f>
        <v>9.4483999999999995</v>
      </c>
      <c r="J4123" s="231">
        <f>TRUNC(I4123*H4123,2)</f>
        <v>9.44</v>
      </c>
      <c r="M4123">
        <v>10.27</v>
      </c>
    </row>
    <row r="4124" spans="1:13" ht="24" customHeight="1" x14ac:dyDescent="0.2">
      <c r="A4124" s="238" t="s">
        <v>2126</v>
      </c>
      <c r="B4124" s="191" t="s">
        <v>2130</v>
      </c>
      <c r="C4124" s="190" t="s">
        <v>15</v>
      </c>
      <c r="D4124" s="190" t="s">
        <v>2131</v>
      </c>
      <c r="E4124" s="426" t="s">
        <v>2129</v>
      </c>
      <c r="F4124" s="426"/>
      <c r="G4124" s="192" t="s">
        <v>39</v>
      </c>
      <c r="H4124" s="193">
        <v>0.14000000000000001</v>
      </c>
      <c r="I4124" s="189">
        <f>(M4124*$M$13)</f>
        <v>13.533200000000001</v>
      </c>
      <c r="J4124" s="219">
        <f>TRUNC(I4124*H4124,2)</f>
        <v>1.89</v>
      </c>
      <c r="M4124">
        <v>14.71</v>
      </c>
    </row>
    <row r="4125" spans="1:13" ht="24" customHeight="1" x14ac:dyDescent="0.2">
      <c r="A4125" s="238" t="s">
        <v>2126</v>
      </c>
      <c r="B4125" s="191" t="s">
        <v>2154</v>
      </c>
      <c r="C4125" s="190" t="s">
        <v>15</v>
      </c>
      <c r="D4125" s="190" t="s">
        <v>2155</v>
      </c>
      <c r="E4125" s="426" t="s">
        <v>2129</v>
      </c>
      <c r="F4125" s="426"/>
      <c r="G4125" s="192" t="s">
        <v>39</v>
      </c>
      <c r="H4125" s="193">
        <v>0.14000000000000001</v>
      </c>
      <c r="I4125" s="189">
        <f>(M4125*$M$13)</f>
        <v>19.136000000000003</v>
      </c>
      <c r="J4125" s="219">
        <f>TRUNC(I4125*H4125,2)</f>
        <v>2.67</v>
      </c>
      <c r="M4125">
        <v>20.8</v>
      </c>
    </row>
    <row r="4126" spans="1:13" ht="24" customHeight="1" x14ac:dyDescent="0.2">
      <c r="A4126" s="238" t="s">
        <v>2126</v>
      </c>
      <c r="B4126" s="191" t="s">
        <v>5027</v>
      </c>
      <c r="C4126" s="190" t="s">
        <v>15</v>
      </c>
      <c r="D4126" s="190" t="s">
        <v>5028</v>
      </c>
      <c r="E4126" s="426" t="s">
        <v>2119</v>
      </c>
      <c r="F4126" s="426"/>
      <c r="G4126" s="192" t="s">
        <v>54</v>
      </c>
      <c r="H4126" s="193">
        <v>1</v>
      </c>
      <c r="I4126" s="189">
        <f>(M4126*$M$13)</f>
        <v>4.8852000000000002</v>
      </c>
      <c r="J4126" s="219">
        <f>TRUNC(I4126*H4126,2)</f>
        <v>4.88</v>
      </c>
      <c r="M4126">
        <v>5.31</v>
      </c>
    </row>
    <row r="4127" spans="1:13" x14ac:dyDescent="0.2">
      <c r="A4127" s="239"/>
      <c r="B4127" s="195"/>
      <c r="C4127" s="195"/>
      <c r="D4127" s="195"/>
      <c r="E4127" s="195" t="s">
        <v>3847</v>
      </c>
      <c r="F4127" s="196">
        <v>4.96</v>
      </c>
      <c r="G4127" s="195" t="s">
        <v>3848</v>
      </c>
      <c r="H4127" s="196">
        <v>0</v>
      </c>
      <c r="I4127" s="196">
        <v>4.96</v>
      </c>
      <c r="J4127" s="220"/>
      <c r="M4127">
        <v>4.96</v>
      </c>
    </row>
    <row r="4128" spans="1:13" ht="25.5" x14ac:dyDescent="0.2">
      <c r="A4128" s="239"/>
      <c r="B4128" s="195"/>
      <c r="C4128" s="195"/>
      <c r="D4128" s="195"/>
      <c r="E4128" s="195" t="s">
        <v>3849</v>
      </c>
      <c r="F4128" s="196">
        <v>0</v>
      </c>
      <c r="G4128" s="195"/>
      <c r="H4128" s="195" t="s">
        <v>3850</v>
      </c>
      <c r="I4128" s="196">
        <v>10.27</v>
      </c>
      <c r="J4128" s="220"/>
      <c r="M4128">
        <v>10.27</v>
      </c>
    </row>
    <row r="4129" spans="1:13" ht="30" customHeight="1" x14ac:dyDescent="0.2">
      <c r="A4129" s="240"/>
      <c r="B4129" s="197"/>
      <c r="C4129" s="197"/>
      <c r="D4129" s="197"/>
      <c r="E4129" s="197"/>
      <c r="F4129" s="197"/>
      <c r="G4129" s="197" t="s">
        <v>3851</v>
      </c>
      <c r="H4129" s="198">
        <v>6</v>
      </c>
      <c r="I4129" s="199">
        <v>61.62</v>
      </c>
      <c r="J4129" s="220"/>
      <c r="M4129">
        <v>61.62</v>
      </c>
    </row>
    <row r="4130" spans="1:13" ht="0.95" customHeight="1" x14ac:dyDescent="0.2">
      <c r="A4130" s="237"/>
      <c r="B4130" s="185"/>
      <c r="C4130" s="185"/>
      <c r="D4130" s="185"/>
      <c r="E4130" s="185"/>
      <c r="F4130" s="185"/>
      <c r="G4130" s="185"/>
      <c r="H4130" s="185"/>
      <c r="I4130" s="185"/>
      <c r="J4130" s="220"/>
    </row>
    <row r="4131" spans="1:13" ht="18" customHeight="1" x14ac:dyDescent="0.2">
      <c r="A4131" s="236" t="s">
        <v>4079</v>
      </c>
      <c r="B4131" s="183" t="s">
        <v>2</v>
      </c>
      <c r="C4131" s="182" t="s">
        <v>3</v>
      </c>
      <c r="D4131" s="182" t="s">
        <v>4</v>
      </c>
      <c r="E4131" s="419" t="s">
        <v>2100</v>
      </c>
      <c r="F4131" s="419"/>
      <c r="G4131" s="184" t="s">
        <v>5</v>
      </c>
      <c r="H4131" s="183" t="s">
        <v>6</v>
      </c>
      <c r="I4131" s="183" t="s">
        <v>7</v>
      </c>
      <c r="J4131" s="218" t="s">
        <v>8</v>
      </c>
      <c r="K4131" s="229">
        <f>J4133+J4134</f>
        <v>4.2300000000000004</v>
      </c>
      <c r="L4131" s="229">
        <f>J4132-K4131</f>
        <v>4.1899999999999995</v>
      </c>
      <c r="M4131" t="s">
        <v>7</v>
      </c>
    </row>
    <row r="4132" spans="1:13" ht="24" customHeight="1" x14ac:dyDescent="0.2">
      <c r="A4132" s="237" t="s">
        <v>2125</v>
      </c>
      <c r="B4132" s="186" t="s">
        <v>3980</v>
      </c>
      <c r="C4132" s="185" t="s">
        <v>15</v>
      </c>
      <c r="D4132" s="185" t="s">
        <v>3981</v>
      </c>
      <c r="E4132" s="425">
        <v>7</v>
      </c>
      <c r="F4132" s="425"/>
      <c r="G4132" s="187" t="s">
        <v>18</v>
      </c>
      <c r="H4132" s="188">
        <v>1</v>
      </c>
      <c r="I4132" s="189">
        <f>(M4132*$M$13)</f>
        <v>8.4272000000000009</v>
      </c>
      <c r="J4132" s="231">
        <f>TRUNC(I4132*H4132,2)</f>
        <v>8.42</v>
      </c>
      <c r="M4132">
        <v>9.16</v>
      </c>
    </row>
    <row r="4133" spans="1:13" ht="24" customHeight="1" x14ac:dyDescent="0.2">
      <c r="A4133" s="238" t="s">
        <v>2126</v>
      </c>
      <c r="B4133" s="191" t="s">
        <v>2130</v>
      </c>
      <c r="C4133" s="190" t="s">
        <v>15</v>
      </c>
      <c r="D4133" s="190" t="s">
        <v>2131</v>
      </c>
      <c r="E4133" s="426" t="s">
        <v>2129</v>
      </c>
      <c r="F4133" s="426"/>
      <c r="G4133" s="192" t="s">
        <v>39</v>
      </c>
      <c r="H4133" s="193">
        <v>0.13</v>
      </c>
      <c r="I4133" s="189">
        <f>(M4133*$M$13)</f>
        <v>13.533200000000001</v>
      </c>
      <c r="J4133" s="219">
        <f>TRUNC(I4133*H4133,2)</f>
        <v>1.75</v>
      </c>
      <c r="M4133">
        <v>14.71</v>
      </c>
    </row>
    <row r="4134" spans="1:13" ht="24" customHeight="1" x14ac:dyDescent="0.2">
      <c r="A4134" s="238" t="s">
        <v>2126</v>
      </c>
      <c r="B4134" s="191" t="s">
        <v>2154</v>
      </c>
      <c r="C4134" s="190" t="s">
        <v>15</v>
      </c>
      <c r="D4134" s="190" t="s">
        <v>2155</v>
      </c>
      <c r="E4134" s="426" t="s">
        <v>2129</v>
      </c>
      <c r="F4134" s="426"/>
      <c r="G4134" s="192" t="s">
        <v>39</v>
      </c>
      <c r="H4134" s="193">
        <v>0.13</v>
      </c>
      <c r="I4134" s="189">
        <f>(M4134*$M$13)</f>
        <v>19.136000000000003</v>
      </c>
      <c r="J4134" s="219">
        <f>TRUNC(I4134*H4134,2)</f>
        <v>2.48</v>
      </c>
      <c r="M4134">
        <v>20.8</v>
      </c>
    </row>
    <row r="4135" spans="1:13" ht="24" customHeight="1" x14ac:dyDescent="0.2">
      <c r="A4135" s="238" t="s">
        <v>2126</v>
      </c>
      <c r="B4135" s="191" t="s">
        <v>4967</v>
      </c>
      <c r="C4135" s="190" t="s">
        <v>15</v>
      </c>
      <c r="D4135" s="190" t="s">
        <v>4968</v>
      </c>
      <c r="E4135" s="426" t="s">
        <v>2119</v>
      </c>
      <c r="F4135" s="426"/>
      <c r="G4135" s="192" t="s">
        <v>54</v>
      </c>
      <c r="H4135" s="193">
        <v>1</v>
      </c>
      <c r="I4135" s="189">
        <f>(M4135*$M$13)</f>
        <v>4.1859999999999999</v>
      </c>
      <c r="J4135" s="219">
        <f>TRUNC(I4135*H4135,2)</f>
        <v>4.18</v>
      </c>
      <c r="M4135">
        <v>4.55</v>
      </c>
    </row>
    <row r="4136" spans="1:13" x14ac:dyDescent="0.2">
      <c r="A4136" s="239"/>
      <c r="B4136" s="195"/>
      <c r="C4136" s="195"/>
      <c r="D4136" s="195"/>
      <c r="E4136" s="195" t="s">
        <v>3847</v>
      </c>
      <c r="F4136" s="196">
        <v>4.6100000000000003</v>
      </c>
      <c r="G4136" s="195" t="s">
        <v>3848</v>
      </c>
      <c r="H4136" s="196">
        <v>0</v>
      </c>
      <c r="I4136" s="196">
        <v>4.6100000000000003</v>
      </c>
      <c r="J4136" s="220"/>
      <c r="M4136">
        <v>4.6100000000000003</v>
      </c>
    </row>
    <row r="4137" spans="1:13" ht="25.5" x14ac:dyDescent="0.2">
      <c r="A4137" s="239"/>
      <c r="B4137" s="195"/>
      <c r="C4137" s="195"/>
      <c r="D4137" s="195"/>
      <c r="E4137" s="195" t="s">
        <v>3849</v>
      </c>
      <c r="F4137" s="196">
        <v>0</v>
      </c>
      <c r="G4137" s="195"/>
      <c r="H4137" s="195" t="s">
        <v>3850</v>
      </c>
      <c r="I4137" s="196">
        <v>9.16</v>
      </c>
      <c r="J4137" s="220"/>
      <c r="M4137">
        <v>9.16</v>
      </c>
    </row>
    <row r="4138" spans="1:13" ht="30" customHeight="1" x14ac:dyDescent="0.2">
      <c r="A4138" s="240"/>
      <c r="B4138" s="197"/>
      <c r="C4138" s="197"/>
      <c r="D4138" s="197"/>
      <c r="E4138" s="197"/>
      <c r="F4138" s="197"/>
      <c r="G4138" s="197" t="s">
        <v>3851</v>
      </c>
      <c r="H4138" s="198">
        <v>148</v>
      </c>
      <c r="I4138" s="199">
        <v>1355.68</v>
      </c>
      <c r="J4138" s="220"/>
      <c r="M4138">
        <v>1355.68</v>
      </c>
    </row>
    <row r="4139" spans="1:13" ht="0.95" customHeight="1" x14ac:dyDescent="0.2">
      <c r="A4139" s="237"/>
      <c r="B4139" s="185"/>
      <c r="C4139" s="185"/>
      <c r="D4139" s="185"/>
      <c r="E4139" s="185"/>
      <c r="F4139" s="185"/>
      <c r="G4139" s="185"/>
      <c r="H4139" s="185"/>
      <c r="I4139" s="185"/>
      <c r="J4139" s="220"/>
    </row>
    <row r="4140" spans="1:13" ht="18" customHeight="1" x14ac:dyDescent="0.2">
      <c r="A4140" s="236" t="s">
        <v>4080</v>
      </c>
      <c r="B4140" s="183" t="s">
        <v>2</v>
      </c>
      <c r="C4140" s="182" t="s">
        <v>3</v>
      </c>
      <c r="D4140" s="182" t="s">
        <v>4</v>
      </c>
      <c r="E4140" s="419" t="s">
        <v>2100</v>
      </c>
      <c r="F4140" s="419"/>
      <c r="G4140" s="184" t="s">
        <v>5</v>
      </c>
      <c r="H4140" s="183" t="s">
        <v>6</v>
      </c>
      <c r="I4140" s="183" t="s">
        <v>7</v>
      </c>
      <c r="J4140" s="218" t="s">
        <v>8</v>
      </c>
      <c r="K4140" s="229">
        <f>J4142+J4143</f>
        <v>5.2200000000000006</v>
      </c>
      <c r="L4140" s="229">
        <f>J4141-K4140</f>
        <v>17.350000000000001</v>
      </c>
      <c r="M4140" t="s">
        <v>7</v>
      </c>
    </row>
    <row r="4141" spans="1:13" ht="24" customHeight="1" x14ac:dyDescent="0.2">
      <c r="A4141" s="237" t="s">
        <v>2125</v>
      </c>
      <c r="B4141" s="186" t="s">
        <v>3917</v>
      </c>
      <c r="C4141" s="185" t="s">
        <v>15</v>
      </c>
      <c r="D4141" s="185" t="s">
        <v>3918</v>
      </c>
      <c r="E4141" s="425">
        <v>7</v>
      </c>
      <c r="F4141" s="425"/>
      <c r="G4141" s="187" t="s">
        <v>18</v>
      </c>
      <c r="H4141" s="188">
        <v>1</v>
      </c>
      <c r="I4141" s="189">
        <f>(M4141*$M$13)</f>
        <v>22.576799999999999</v>
      </c>
      <c r="J4141" s="231">
        <f>TRUNC(I4141*H4141,2)</f>
        <v>22.57</v>
      </c>
      <c r="M4141">
        <v>24.54</v>
      </c>
    </row>
    <row r="4142" spans="1:13" ht="24" customHeight="1" x14ac:dyDescent="0.2">
      <c r="A4142" s="238" t="s">
        <v>2126</v>
      </c>
      <c r="B4142" s="191" t="s">
        <v>2130</v>
      </c>
      <c r="C4142" s="190" t="s">
        <v>15</v>
      </c>
      <c r="D4142" s="190" t="s">
        <v>2131</v>
      </c>
      <c r="E4142" s="426" t="s">
        <v>2129</v>
      </c>
      <c r="F4142" s="426"/>
      <c r="G4142" s="192" t="s">
        <v>39</v>
      </c>
      <c r="H4142" s="193">
        <v>0.16</v>
      </c>
      <c r="I4142" s="189">
        <f>(M4142*$M$13)</f>
        <v>13.533200000000001</v>
      </c>
      <c r="J4142" s="219">
        <f>TRUNC(I4142*H4142,2)</f>
        <v>2.16</v>
      </c>
      <c r="M4142">
        <v>14.71</v>
      </c>
    </row>
    <row r="4143" spans="1:13" ht="24" customHeight="1" x14ac:dyDescent="0.2">
      <c r="A4143" s="238" t="s">
        <v>2126</v>
      </c>
      <c r="B4143" s="191" t="s">
        <v>2154</v>
      </c>
      <c r="C4143" s="190" t="s">
        <v>15</v>
      </c>
      <c r="D4143" s="190" t="s">
        <v>2155</v>
      </c>
      <c r="E4143" s="426" t="s">
        <v>2129</v>
      </c>
      <c r="F4143" s="426"/>
      <c r="G4143" s="192" t="s">
        <v>39</v>
      </c>
      <c r="H4143" s="193">
        <v>0.16</v>
      </c>
      <c r="I4143" s="189">
        <f>(M4143*$M$13)</f>
        <v>19.136000000000003</v>
      </c>
      <c r="J4143" s="219">
        <f>TRUNC(I4143*H4143,2)</f>
        <v>3.06</v>
      </c>
      <c r="M4143">
        <v>20.8</v>
      </c>
    </row>
    <row r="4144" spans="1:13" ht="24" customHeight="1" x14ac:dyDescent="0.2">
      <c r="A4144" s="238" t="s">
        <v>2126</v>
      </c>
      <c r="B4144" s="191" t="s">
        <v>4910</v>
      </c>
      <c r="C4144" s="190" t="s">
        <v>15</v>
      </c>
      <c r="D4144" s="190" t="s">
        <v>4911</v>
      </c>
      <c r="E4144" s="426" t="s">
        <v>2119</v>
      </c>
      <c r="F4144" s="426"/>
      <c r="G4144" s="192" t="s">
        <v>54</v>
      </c>
      <c r="H4144" s="193">
        <v>1</v>
      </c>
      <c r="I4144" s="189">
        <f>(M4144*$M$13)</f>
        <v>17.360400000000002</v>
      </c>
      <c r="J4144" s="219">
        <f>TRUNC(I4144*H4144,2)</f>
        <v>17.36</v>
      </c>
      <c r="M4144">
        <v>18.87</v>
      </c>
    </row>
    <row r="4145" spans="1:13" x14ac:dyDescent="0.2">
      <c r="A4145" s="239"/>
      <c r="B4145" s="195"/>
      <c r="C4145" s="195"/>
      <c r="D4145" s="195"/>
      <c r="E4145" s="195" t="s">
        <v>3847</v>
      </c>
      <c r="F4145" s="196">
        <v>5.67</v>
      </c>
      <c r="G4145" s="195" t="s">
        <v>3848</v>
      </c>
      <c r="H4145" s="196">
        <v>0</v>
      </c>
      <c r="I4145" s="196">
        <v>5.67</v>
      </c>
      <c r="J4145" s="220"/>
      <c r="M4145">
        <v>5.67</v>
      </c>
    </row>
    <row r="4146" spans="1:13" ht="25.5" x14ac:dyDescent="0.2">
      <c r="A4146" s="239"/>
      <c r="B4146" s="195"/>
      <c r="C4146" s="195"/>
      <c r="D4146" s="195"/>
      <c r="E4146" s="195" t="s">
        <v>3849</v>
      </c>
      <c r="F4146" s="196">
        <v>0</v>
      </c>
      <c r="G4146" s="195"/>
      <c r="H4146" s="195" t="s">
        <v>3850</v>
      </c>
      <c r="I4146" s="196">
        <v>24.54</v>
      </c>
      <c r="J4146" s="220"/>
      <c r="M4146">
        <v>24.54</v>
      </c>
    </row>
    <row r="4147" spans="1:13" ht="30" customHeight="1" x14ac:dyDescent="0.2">
      <c r="A4147" s="240"/>
      <c r="B4147" s="197"/>
      <c r="C4147" s="197"/>
      <c r="D4147" s="197"/>
      <c r="E4147" s="197"/>
      <c r="F4147" s="197"/>
      <c r="G4147" s="197" t="s">
        <v>3851</v>
      </c>
      <c r="H4147" s="198">
        <v>1</v>
      </c>
      <c r="I4147" s="199">
        <v>24.54</v>
      </c>
      <c r="J4147" s="220"/>
      <c r="M4147">
        <v>24.54</v>
      </c>
    </row>
    <row r="4148" spans="1:13" ht="0.95" customHeight="1" x14ac:dyDescent="0.2">
      <c r="A4148" s="237"/>
      <c r="B4148" s="185"/>
      <c r="C4148" s="185"/>
      <c r="D4148" s="185"/>
      <c r="E4148" s="185"/>
      <c r="F4148" s="185"/>
      <c r="G4148" s="185"/>
      <c r="H4148" s="185"/>
      <c r="I4148" s="185"/>
      <c r="J4148" s="220"/>
    </row>
    <row r="4149" spans="1:13" ht="18" customHeight="1" x14ac:dyDescent="0.2">
      <c r="A4149" s="236" t="s">
        <v>4081</v>
      </c>
      <c r="B4149" s="183" t="s">
        <v>2</v>
      </c>
      <c r="C4149" s="182" t="s">
        <v>3</v>
      </c>
      <c r="D4149" s="182" t="s">
        <v>4</v>
      </c>
      <c r="E4149" s="419" t="s">
        <v>2100</v>
      </c>
      <c r="F4149" s="419"/>
      <c r="G4149" s="184" t="s">
        <v>5</v>
      </c>
      <c r="H4149" s="183" t="s">
        <v>6</v>
      </c>
      <c r="I4149" s="183" t="s">
        <v>7</v>
      </c>
      <c r="J4149" s="218" t="s">
        <v>8</v>
      </c>
      <c r="K4149" s="229">
        <f>J4151+J4152</f>
        <v>5.2200000000000006</v>
      </c>
      <c r="L4149" s="229">
        <f>J4150-K4149</f>
        <v>24.369999999999997</v>
      </c>
      <c r="M4149" t="s">
        <v>7</v>
      </c>
    </row>
    <row r="4150" spans="1:13" ht="24" customHeight="1" x14ac:dyDescent="0.2">
      <c r="A4150" s="237" t="s">
        <v>2125</v>
      </c>
      <c r="B4150" s="186" t="s">
        <v>4082</v>
      </c>
      <c r="C4150" s="185" t="s">
        <v>15</v>
      </c>
      <c r="D4150" s="185" t="s">
        <v>4083</v>
      </c>
      <c r="E4150" s="425">
        <v>7</v>
      </c>
      <c r="F4150" s="425"/>
      <c r="G4150" s="187" t="s">
        <v>18</v>
      </c>
      <c r="H4150" s="188">
        <v>1</v>
      </c>
      <c r="I4150" s="189">
        <f>(M4150*$M$13)</f>
        <v>29.596400000000003</v>
      </c>
      <c r="J4150" s="231">
        <f>TRUNC(I4150*H4150,2)</f>
        <v>29.59</v>
      </c>
      <c r="M4150">
        <v>32.17</v>
      </c>
    </row>
    <row r="4151" spans="1:13" ht="24" customHeight="1" x14ac:dyDescent="0.2">
      <c r="A4151" s="238" t="s">
        <v>2126</v>
      </c>
      <c r="B4151" s="191" t="s">
        <v>2130</v>
      </c>
      <c r="C4151" s="190" t="s">
        <v>15</v>
      </c>
      <c r="D4151" s="190" t="s">
        <v>2131</v>
      </c>
      <c r="E4151" s="426" t="s">
        <v>2129</v>
      </c>
      <c r="F4151" s="426"/>
      <c r="G4151" s="192" t="s">
        <v>39</v>
      </c>
      <c r="H4151" s="193">
        <v>0.16</v>
      </c>
      <c r="I4151" s="189">
        <f>(M4151*$M$13)</f>
        <v>13.533200000000001</v>
      </c>
      <c r="J4151" s="219">
        <f>TRUNC(I4151*H4151,2)</f>
        <v>2.16</v>
      </c>
      <c r="M4151">
        <v>14.71</v>
      </c>
    </row>
    <row r="4152" spans="1:13" ht="24" customHeight="1" x14ac:dyDescent="0.2">
      <c r="A4152" s="238" t="s">
        <v>2126</v>
      </c>
      <c r="B4152" s="191" t="s">
        <v>2154</v>
      </c>
      <c r="C4152" s="190" t="s">
        <v>15</v>
      </c>
      <c r="D4152" s="190" t="s">
        <v>2155</v>
      </c>
      <c r="E4152" s="426" t="s">
        <v>2129</v>
      </c>
      <c r="F4152" s="426"/>
      <c r="G4152" s="192" t="s">
        <v>39</v>
      </c>
      <c r="H4152" s="193">
        <v>0.16</v>
      </c>
      <c r="I4152" s="189">
        <f>(M4152*$M$13)</f>
        <v>19.136000000000003</v>
      </c>
      <c r="J4152" s="219">
        <f>TRUNC(I4152*H4152,2)</f>
        <v>3.06</v>
      </c>
      <c r="M4152">
        <v>20.8</v>
      </c>
    </row>
    <row r="4153" spans="1:13" ht="24" customHeight="1" x14ac:dyDescent="0.2">
      <c r="A4153" s="238" t="s">
        <v>2126</v>
      </c>
      <c r="B4153" s="191" t="s">
        <v>5029</v>
      </c>
      <c r="C4153" s="190" t="s">
        <v>15</v>
      </c>
      <c r="D4153" s="190" t="s">
        <v>4083</v>
      </c>
      <c r="E4153" s="426" t="s">
        <v>2119</v>
      </c>
      <c r="F4153" s="426"/>
      <c r="G4153" s="192" t="s">
        <v>54</v>
      </c>
      <c r="H4153" s="193">
        <v>1</v>
      </c>
      <c r="I4153" s="189">
        <f>(M4153*$M$13)</f>
        <v>24.380000000000003</v>
      </c>
      <c r="J4153" s="219">
        <f>TRUNC(I4153*H4153,2)</f>
        <v>24.38</v>
      </c>
      <c r="M4153">
        <v>26.5</v>
      </c>
    </row>
    <row r="4154" spans="1:13" x14ac:dyDescent="0.2">
      <c r="A4154" s="239"/>
      <c r="B4154" s="195"/>
      <c r="C4154" s="195"/>
      <c r="D4154" s="195"/>
      <c r="E4154" s="195" t="s">
        <v>3847</v>
      </c>
      <c r="F4154" s="196">
        <v>5.67</v>
      </c>
      <c r="G4154" s="195" t="s">
        <v>3848</v>
      </c>
      <c r="H4154" s="196">
        <v>0</v>
      </c>
      <c r="I4154" s="196">
        <v>5.67</v>
      </c>
      <c r="J4154" s="220"/>
      <c r="M4154">
        <v>5.67</v>
      </c>
    </row>
    <row r="4155" spans="1:13" ht="25.5" x14ac:dyDescent="0.2">
      <c r="A4155" s="239"/>
      <c r="B4155" s="195"/>
      <c r="C4155" s="195"/>
      <c r="D4155" s="195"/>
      <c r="E4155" s="195" t="s">
        <v>3849</v>
      </c>
      <c r="F4155" s="196">
        <v>0</v>
      </c>
      <c r="G4155" s="195"/>
      <c r="H4155" s="195" t="s">
        <v>3850</v>
      </c>
      <c r="I4155" s="196">
        <v>32.17</v>
      </c>
      <c r="J4155" s="220"/>
      <c r="M4155">
        <v>32.17</v>
      </c>
    </row>
    <row r="4156" spans="1:13" ht="30" customHeight="1" x14ac:dyDescent="0.2">
      <c r="A4156" s="240"/>
      <c r="B4156" s="197"/>
      <c r="C4156" s="197"/>
      <c r="D4156" s="197"/>
      <c r="E4156" s="197"/>
      <c r="F4156" s="197"/>
      <c r="G4156" s="197" t="s">
        <v>3851</v>
      </c>
      <c r="H4156" s="198">
        <v>1</v>
      </c>
      <c r="I4156" s="199">
        <v>32.17</v>
      </c>
      <c r="J4156" s="220"/>
      <c r="M4156">
        <v>32.17</v>
      </c>
    </row>
    <row r="4157" spans="1:13" ht="0.95" customHeight="1" x14ac:dyDescent="0.2">
      <c r="A4157" s="237"/>
      <c r="B4157" s="185"/>
      <c r="C4157" s="185"/>
      <c r="D4157" s="185"/>
      <c r="E4157" s="185"/>
      <c r="F4157" s="185"/>
      <c r="G4157" s="185"/>
      <c r="H4157" s="185"/>
      <c r="I4157" s="185"/>
      <c r="J4157" s="220"/>
    </row>
    <row r="4158" spans="1:13" ht="18" customHeight="1" x14ac:dyDescent="0.2">
      <c r="A4158" s="236" t="s">
        <v>4084</v>
      </c>
      <c r="B4158" s="183" t="s">
        <v>2</v>
      </c>
      <c r="C4158" s="182" t="s">
        <v>3</v>
      </c>
      <c r="D4158" s="182" t="s">
        <v>4</v>
      </c>
      <c r="E4158" s="419" t="s">
        <v>2100</v>
      </c>
      <c r="F4158" s="419"/>
      <c r="G4158" s="184" t="s">
        <v>5</v>
      </c>
      <c r="H4158" s="183" t="s">
        <v>6</v>
      </c>
      <c r="I4158" s="183" t="s">
        <v>7</v>
      </c>
      <c r="J4158" s="218" t="s">
        <v>8</v>
      </c>
      <c r="K4158" s="229">
        <f>J4160+J4161</f>
        <v>10.45</v>
      </c>
      <c r="L4158" s="229">
        <f>J4159-K4158</f>
        <v>22.88</v>
      </c>
      <c r="M4158" t="s">
        <v>7</v>
      </c>
    </row>
    <row r="4159" spans="1:13" ht="26.1" customHeight="1" x14ac:dyDescent="0.2">
      <c r="A4159" s="237" t="s">
        <v>2125</v>
      </c>
      <c r="B4159" s="186" t="s">
        <v>865</v>
      </c>
      <c r="C4159" s="185" t="s">
        <v>15</v>
      </c>
      <c r="D4159" s="185" t="s">
        <v>866</v>
      </c>
      <c r="E4159" s="425">
        <v>7</v>
      </c>
      <c r="F4159" s="425"/>
      <c r="G4159" s="187" t="s">
        <v>169</v>
      </c>
      <c r="H4159" s="188">
        <v>1</v>
      </c>
      <c r="I4159" s="189">
        <f>(M4159*$M$13)</f>
        <v>33.331600000000002</v>
      </c>
      <c r="J4159" s="231">
        <f>TRUNC(I4159*H4159,2)</f>
        <v>33.33</v>
      </c>
      <c r="M4159">
        <v>36.229999999999997</v>
      </c>
    </row>
    <row r="4160" spans="1:13" ht="24" customHeight="1" x14ac:dyDescent="0.2">
      <c r="A4160" s="238" t="s">
        <v>2126</v>
      </c>
      <c r="B4160" s="191" t="s">
        <v>2130</v>
      </c>
      <c r="C4160" s="190" t="s">
        <v>15</v>
      </c>
      <c r="D4160" s="190" t="s">
        <v>2131</v>
      </c>
      <c r="E4160" s="426" t="s">
        <v>2129</v>
      </c>
      <c r="F4160" s="426"/>
      <c r="G4160" s="192" t="s">
        <v>39</v>
      </c>
      <c r="H4160" s="193">
        <v>0.32</v>
      </c>
      <c r="I4160" s="189">
        <f>(M4160*$M$13)</f>
        <v>13.533200000000001</v>
      </c>
      <c r="J4160" s="219">
        <f>TRUNC(I4160*H4160,2)</f>
        <v>4.33</v>
      </c>
      <c r="M4160">
        <v>14.71</v>
      </c>
    </row>
    <row r="4161" spans="1:13" ht="24" customHeight="1" x14ac:dyDescent="0.2">
      <c r="A4161" s="238" t="s">
        <v>2126</v>
      </c>
      <c r="B4161" s="191" t="s">
        <v>2154</v>
      </c>
      <c r="C4161" s="190" t="s">
        <v>15</v>
      </c>
      <c r="D4161" s="190" t="s">
        <v>2155</v>
      </c>
      <c r="E4161" s="426" t="s">
        <v>2129</v>
      </c>
      <c r="F4161" s="426"/>
      <c r="G4161" s="192" t="s">
        <v>39</v>
      </c>
      <c r="H4161" s="193">
        <v>0.32</v>
      </c>
      <c r="I4161" s="189">
        <f>(M4161*$M$13)</f>
        <v>19.136000000000003</v>
      </c>
      <c r="J4161" s="219">
        <f>TRUNC(I4161*H4161,2)</f>
        <v>6.12</v>
      </c>
      <c r="M4161">
        <v>20.8</v>
      </c>
    </row>
    <row r="4162" spans="1:13" ht="26.1" customHeight="1" x14ac:dyDescent="0.2">
      <c r="A4162" s="238" t="s">
        <v>2126</v>
      </c>
      <c r="B4162" s="191" t="s">
        <v>2764</v>
      </c>
      <c r="C4162" s="190" t="s">
        <v>15</v>
      </c>
      <c r="D4162" s="190" t="s">
        <v>866</v>
      </c>
      <c r="E4162" s="426" t="s">
        <v>2119</v>
      </c>
      <c r="F4162" s="426"/>
      <c r="G4162" s="192" t="s">
        <v>132</v>
      </c>
      <c r="H4162" s="193">
        <v>1</v>
      </c>
      <c r="I4162" s="189">
        <f>(M4162*$M$13)</f>
        <v>22.889600000000002</v>
      </c>
      <c r="J4162" s="219">
        <f>TRUNC(I4162*H4162,2)</f>
        <v>22.88</v>
      </c>
      <c r="M4162">
        <v>24.88</v>
      </c>
    </row>
    <row r="4163" spans="1:13" x14ac:dyDescent="0.2">
      <c r="A4163" s="239"/>
      <c r="B4163" s="195"/>
      <c r="C4163" s="195"/>
      <c r="D4163" s="195"/>
      <c r="E4163" s="195" t="s">
        <v>3847</v>
      </c>
      <c r="F4163" s="196">
        <v>11.35</v>
      </c>
      <c r="G4163" s="195" t="s">
        <v>3848</v>
      </c>
      <c r="H4163" s="196">
        <v>0</v>
      </c>
      <c r="I4163" s="196">
        <v>11.35</v>
      </c>
      <c r="J4163" s="220"/>
      <c r="M4163">
        <v>11.35</v>
      </c>
    </row>
    <row r="4164" spans="1:13" ht="25.5" x14ac:dyDescent="0.2">
      <c r="A4164" s="239"/>
      <c r="B4164" s="195"/>
      <c r="C4164" s="195"/>
      <c r="D4164" s="195"/>
      <c r="E4164" s="195" t="s">
        <v>3849</v>
      </c>
      <c r="F4164" s="196">
        <v>0</v>
      </c>
      <c r="G4164" s="195"/>
      <c r="H4164" s="195" t="s">
        <v>3850</v>
      </c>
      <c r="I4164" s="196">
        <v>36.229999999999997</v>
      </c>
      <c r="J4164" s="220"/>
      <c r="M4164">
        <v>36.229999999999997</v>
      </c>
    </row>
    <row r="4165" spans="1:13" ht="30" customHeight="1" x14ac:dyDescent="0.2">
      <c r="A4165" s="240"/>
      <c r="B4165" s="197"/>
      <c r="C4165" s="197"/>
      <c r="D4165" s="197"/>
      <c r="E4165" s="197"/>
      <c r="F4165" s="197"/>
      <c r="G4165" s="197" t="s">
        <v>3851</v>
      </c>
      <c r="H4165" s="198">
        <v>144</v>
      </c>
      <c r="I4165" s="199">
        <v>5217.12</v>
      </c>
      <c r="J4165" s="220"/>
      <c r="M4165">
        <v>5217.12</v>
      </c>
    </row>
    <row r="4166" spans="1:13" ht="0.95" customHeight="1" x14ac:dyDescent="0.2">
      <c r="A4166" s="237"/>
      <c r="B4166" s="185"/>
      <c r="C4166" s="185"/>
      <c r="D4166" s="185"/>
      <c r="E4166" s="185"/>
      <c r="F4166" s="185"/>
      <c r="G4166" s="185"/>
      <c r="H4166" s="185"/>
      <c r="I4166" s="185"/>
      <c r="J4166" s="220"/>
    </row>
    <row r="4167" spans="1:13" ht="18" customHeight="1" x14ac:dyDescent="0.2">
      <c r="A4167" s="236" t="s">
        <v>4085</v>
      </c>
      <c r="B4167" s="183" t="s">
        <v>2</v>
      </c>
      <c r="C4167" s="182" t="s">
        <v>3</v>
      </c>
      <c r="D4167" s="182" t="s">
        <v>4</v>
      </c>
      <c r="E4167" s="419" t="s">
        <v>2100</v>
      </c>
      <c r="F4167" s="419"/>
      <c r="G4167" s="184" t="s">
        <v>5</v>
      </c>
      <c r="H4167" s="183" t="s">
        <v>6</v>
      </c>
      <c r="I4167" s="183" t="s">
        <v>7</v>
      </c>
      <c r="J4167" s="218" t="s">
        <v>8</v>
      </c>
      <c r="K4167" s="229">
        <f>J4169+J4170</f>
        <v>13.06</v>
      </c>
      <c r="L4167" s="229">
        <f>J4168-K4167</f>
        <v>9.4</v>
      </c>
      <c r="M4167" t="s">
        <v>7</v>
      </c>
    </row>
    <row r="4168" spans="1:13" ht="24" customHeight="1" x14ac:dyDescent="0.2">
      <c r="A4168" s="237" t="s">
        <v>2125</v>
      </c>
      <c r="B4168" s="186" t="s">
        <v>4086</v>
      </c>
      <c r="C4168" s="185" t="s">
        <v>15</v>
      </c>
      <c r="D4168" s="185" t="s">
        <v>4087</v>
      </c>
      <c r="E4168" s="425">
        <v>7</v>
      </c>
      <c r="F4168" s="425"/>
      <c r="G4168" s="187" t="s">
        <v>169</v>
      </c>
      <c r="H4168" s="188">
        <v>1</v>
      </c>
      <c r="I4168" s="189">
        <f>(M4168*$M$13)</f>
        <v>22.466400000000004</v>
      </c>
      <c r="J4168" s="231">
        <f>TRUNC(I4168*H4168,2)</f>
        <v>22.46</v>
      </c>
      <c r="M4168">
        <v>24.42</v>
      </c>
    </row>
    <row r="4169" spans="1:13" ht="24" customHeight="1" x14ac:dyDescent="0.2">
      <c r="A4169" s="238" t="s">
        <v>2126</v>
      </c>
      <c r="B4169" s="191" t="s">
        <v>2130</v>
      </c>
      <c r="C4169" s="190" t="s">
        <v>15</v>
      </c>
      <c r="D4169" s="190" t="s">
        <v>2131</v>
      </c>
      <c r="E4169" s="426" t="s">
        <v>2129</v>
      </c>
      <c r="F4169" s="426"/>
      <c r="G4169" s="192" t="s">
        <v>39</v>
      </c>
      <c r="H4169" s="193">
        <v>0.4</v>
      </c>
      <c r="I4169" s="189">
        <f>(M4169*$M$13)</f>
        <v>13.533200000000001</v>
      </c>
      <c r="J4169" s="219">
        <f>TRUNC(I4169*H4169,2)</f>
        <v>5.41</v>
      </c>
      <c r="M4169">
        <v>14.71</v>
      </c>
    </row>
    <row r="4170" spans="1:13" ht="24" customHeight="1" x14ac:dyDescent="0.2">
      <c r="A4170" s="238" t="s">
        <v>2126</v>
      </c>
      <c r="B4170" s="191" t="s">
        <v>2154</v>
      </c>
      <c r="C4170" s="190" t="s">
        <v>15</v>
      </c>
      <c r="D4170" s="190" t="s">
        <v>2155</v>
      </c>
      <c r="E4170" s="426" t="s">
        <v>2129</v>
      </c>
      <c r="F4170" s="426"/>
      <c r="G4170" s="192" t="s">
        <v>39</v>
      </c>
      <c r="H4170" s="193">
        <v>0.4</v>
      </c>
      <c r="I4170" s="189">
        <f>(M4170*$M$13)</f>
        <v>19.136000000000003</v>
      </c>
      <c r="J4170" s="219">
        <f>TRUNC(I4170*H4170,2)</f>
        <v>7.65</v>
      </c>
      <c r="M4170">
        <v>20.8</v>
      </c>
    </row>
    <row r="4171" spans="1:13" ht="24" customHeight="1" x14ac:dyDescent="0.2">
      <c r="A4171" s="238" t="s">
        <v>2126</v>
      </c>
      <c r="B4171" s="191" t="s">
        <v>5030</v>
      </c>
      <c r="C4171" s="190" t="s">
        <v>15</v>
      </c>
      <c r="D4171" s="190" t="s">
        <v>5031</v>
      </c>
      <c r="E4171" s="426" t="s">
        <v>2119</v>
      </c>
      <c r="F4171" s="426"/>
      <c r="G4171" s="192" t="s">
        <v>132</v>
      </c>
      <c r="H4171" s="193">
        <v>1</v>
      </c>
      <c r="I4171" s="189">
        <f>(M4171*$M$13)</f>
        <v>9.4024000000000019</v>
      </c>
      <c r="J4171" s="219">
        <f>TRUNC(I4171*H4171,2)</f>
        <v>9.4</v>
      </c>
      <c r="M4171">
        <v>10.220000000000001</v>
      </c>
    </row>
    <row r="4172" spans="1:13" x14ac:dyDescent="0.2">
      <c r="A4172" s="239"/>
      <c r="B4172" s="195"/>
      <c r="C4172" s="195"/>
      <c r="D4172" s="195"/>
      <c r="E4172" s="195" t="s">
        <v>3847</v>
      </c>
      <c r="F4172" s="196">
        <v>14.2</v>
      </c>
      <c r="G4172" s="195" t="s">
        <v>3848</v>
      </c>
      <c r="H4172" s="196">
        <v>0</v>
      </c>
      <c r="I4172" s="196">
        <v>14.2</v>
      </c>
      <c r="J4172" s="220"/>
      <c r="M4172">
        <v>14.2</v>
      </c>
    </row>
    <row r="4173" spans="1:13" ht="25.5" x14ac:dyDescent="0.2">
      <c r="A4173" s="239"/>
      <c r="B4173" s="195"/>
      <c r="C4173" s="195"/>
      <c r="D4173" s="195"/>
      <c r="E4173" s="195" t="s">
        <v>3849</v>
      </c>
      <c r="F4173" s="196">
        <v>0</v>
      </c>
      <c r="G4173" s="195"/>
      <c r="H4173" s="195" t="s">
        <v>3850</v>
      </c>
      <c r="I4173" s="196">
        <v>24.42</v>
      </c>
      <c r="J4173" s="220"/>
      <c r="M4173">
        <v>24.42</v>
      </c>
    </row>
    <row r="4174" spans="1:13" ht="30" customHeight="1" x14ac:dyDescent="0.2">
      <c r="A4174" s="240"/>
      <c r="B4174" s="197"/>
      <c r="C4174" s="197"/>
      <c r="D4174" s="197"/>
      <c r="E4174" s="197"/>
      <c r="F4174" s="197"/>
      <c r="G4174" s="197" t="s">
        <v>3851</v>
      </c>
      <c r="H4174" s="198">
        <v>18</v>
      </c>
      <c r="I4174" s="199">
        <v>439.56</v>
      </c>
      <c r="J4174" s="220"/>
      <c r="M4174">
        <v>439.56</v>
      </c>
    </row>
    <row r="4175" spans="1:13" ht="0.95" customHeight="1" x14ac:dyDescent="0.2">
      <c r="A4175" s="237"/>
      <c r="B4175" s="185"/>
      <c r="C4175" s="185"/>
      <c r="D4175" s="185"/>
      <c r="E4175" s="185"/>
      <c r="F4175" s="185"/>
      <c r="G4175" s="185"/>
      <c r="H4175" s="185"/>
      <c r="I4175" s="185"/>
      <c r="J4175" s="220"/>
    </row>
    <row r="4176" spans="1:13" ht="18" customHeight="1" x14ac:dyDescent="0.2">
      <c r="A4176" s="236" t="s">
        <v>4088</v>
      </c>
      <c r="B4176" s="183" t="s">
        <v>2</v>
      </c>
      <c r="C4176" s="182" t="s">
        <v>3</v>
      </c>
      <c r="D4176" s="182" t="s">
        <v>4</v>
      </c>
      <c r="E4176" s="419" t="s">
        <v>2100</v>
      </c>
      <c r="F4176" s="419"/>
      <c r="G4176" s="184" t="s">
        <v>5</v>
      </c>
      <c r="H4176" s="183" t="s">
        <v>6</v>
      </c>
      <c r="I4176" s="183" t="s">
        <v>7</v>
      </c>
      <c r="J4176" s="218" t="s">
        <v>8</v>
      </c>
      <c r="K4176" s="229">
        <f>J4178+J4179</f>
        <v>9.7899999999999991</v>
      </c>
      <c r="L4176" s="229">
        <f>J4177-K4176</f>
        <v>7.5800000000000018</v>
      </c>
      <c r="M4176" t="s">
        <v>7</v>
      </c>
    </row>
    <row r="4177" spans="1:13" ht="24" customHeight="1" x14ac:dyDescent="0.2">
      <c r="A4177" s="237" t="s">
        <v>2125</v>
      </c>
      <c r="B4177" s="186" t="s">
        <v>3982</v>
      </c>
      <c r="C4177" s="185" t="s">
        <v>15</v>
      </c>
      <c r="D4177" s="185" t="s">
        <v>3983</v>
      </c>
      <c r="E4177" s="425">
        <v>7</v>
      </c>
      <c r="F4177" s="425"/>
      <c r="G4177" s="187" t="s">
        <v>169</v>
      </c>
      <c r="H4177" s="188">
        <v>1</v>
      </c>
      <c r="I4177" s="189">
        <f>(M4177*$M$13)</f>
        <v>17.378800000000002</v>
      </c>
      <c r="J4177" s="231">
        <f>TRUNC(I4177*H4177,2)</f>
        <v>17.37</v>
      </c>
      <c r="M4177">
        <v>18.89</v>
      </c>
    </row>
    <row r="4178" spans="1:13" ht="24" customHeight="1" x14ac:dyDescent="0.2">
      <c r="A4178" s="238" t="s">
        <v>2126</v>
      </c>
      <c r="B4178" s="191" t="s">
        <v>2130</v>
      </c>
      <c r="C4178" s="190" t="s">
        <v>15</v>
      </c>
      <c r="D4178" s="190" t="s">
        <v>2131</v>
      </c>
      <c r="E4178" s="426" t="s">
        <v>2129</v>
      </c>
      <c r="F4178" s="426"/>
      <c r="G4178" s="192" t="s">
        <v>39</v>
      </c>
      <c r="H4178" s="193">
        <v>0.3</v>
      </c>
      <c r="I4178" s="189">
        <f>(M4178*$M$13)</f>
        <v>13.533200000000001</v>
      </c>
      <c r="J4178" s="219">
        <f>TRUNC(I4178*H4178,2)</f>
        <v>4.05</v>
      </c>
      <c r="M4178">
        <v>14.71</v>
      </c>
    </row>
    <row r="4179" spans="1:13" ht="24" customHeight="1" x14ac:dyDescent="0.2">
      <c r="A4179" s="238" t="s">
        <v>2126</v>
      </c>
      <c r="B4179" s="191" t="s">
        <v>2154</v>
      </c>
      <c r="C4179" s="190" t="s">
        <v>15</v>
      </c>
      <c r="D4179" s="190" t="s">
        <v>2155</v>
      </c>
      <c r="E4179" s="426" t="s">
        <v>2129</v>
      </c>
      <c r="F4179" s="426"/>
      <c r="G4179" s="192" t="s">
        <v>39</v>
      </c>
      <c r="H4179" s="193">
        <v>0.3</v>
      </c>
      <c r="I4179" s="189">
        <f>(M4179*$M$13)</f>
        <v>19.136000000000003</v>
      </c>
      <c r="J4179" s="219">
        <f>TRUNC(I4179*H4179,2)</f>
        <v>5.74</v>
      </c>
      <c r="M4179">
        <v>20.8</v>
      </c>
    </row>
    <row r="4180" spans="1:13" ht="24" customHeight="1" x14ac:dyDescent="0.2">
      <c r="A4180" s="238" t="s">
        <v>2126</v>
      </c>
      <c r="B4180" s="191" t="s">
        <v>4969</v>
      </c>
      <c r="C4180" s="190" t="s">
        <v>15</v>
      </c>
      <c r="D4180" s="190" t="s">
        <v>4970</v>
      </c>
      <c r="E4180" s="426" t="s">
        <v>2119</v>
      </c>
      <c r="F4180" s="426"/>
      <c r="G4180" s="192" t="s">
        <v>132</v>
      </c>
      <c r="H4180" s="193">
        <v>1</v>
      </c>
      <c r="I4180" s="189">
        <f>(M4180*$M$13)</f>
        <v>7.5808000000000009</v>
      </c>
      <c r="J4180" s="219">
        <f>TRUNC(I4180*H4180,2)</f>
        <v>7.58</v>
      </c>
      <c r="M4180">
        <v>8.24</v>
      </c>
    </row>
    <row r="4181" spans="1:13" x14ac:dyDescent="0.2">
      <c r="A4181" s="239"/>
      <c r="B4181" s="195"/>
      <c r="C4181" s="195"/>
      <c r="D4181" s="195"/>
      <c r="E4181" s="195" t="s">
        <v>3847</v>
      </c>
      <c r="F4181" s="196">
        <v>10.65</v>
      </c>
      <c r="G4181" s="195" t="s">
        <v>3848</v>
      </c>
      <c r="H4181" s="196">
        <v>0</v>
      </c>
      <c r="I4181" s="196">
        <v>10.65</v>
      </c>
      <c r="J4181" s="220"/>
      <c r="M4181">
        <v>10.65</v>
      </c>
    </row>
    <row r="4182" spans="1:13" ht="25.5" x14ac:dyDescent="0.2">
      <c r="A4182" s="239"/>
      <c r="B4182" s="195"/>
      <c r="C4182" s="195"/>
      <c r="D4182" s="195"/>
      <c r="E4182" s="195" t="s">
        <v>3849</v>
      </c>
      <c r="F4182" s="196">
        <v>0</v>
      </c>
      <c r="G4182" s="195"/>
      <c r="H4182" s="195" t="s">
        <v>3850</v>
      </c>
      <c r="I4182" s="196">
        <v>18.89</v>
      </c>
      <c r="J4182" s="220"/>
      <c r="M4182">
        <v>18.89</v>
      </c>
    </row>
    <row r="4183" spans="1:13" ht="30" customHeight="1" x14ac:dyDescent="0.2">
      <c r="A4183" s="240"/>
      <c r="B4183" s="197"/>
      <c r="C4183" s="197"/>
      <c r="D4183" s="197"/>
      <c r="E4183" s="197"/>
      <c r="F4183" s="197"/>
      <c r="G4183" s="197" t="s">
        <v>3851</v>
      </c>
      <c r="H4183" s="198">
        <v>846</v>
      </c>
      <c r="I4183" s="199">
        <v>15980.94</v>
      </c>
      <c r="J4183" s="220"/>
      <c r="M4183">
        <v>15980.94</v>
      </c>
    </row>
    <row r="4184" spans="1:13" ht="0.95" customHeight="1" x14ac:dyDescent="0.2">
      <c r="A4184" s="237"/>
      <c r="B4184" s="185"/>
      <c r="C4184" s="185"/>
      <c r="D4184" s="185"/>
      <c r="E4184" s="185"/>
      <c r="F4184" s="185"/>
      <c r="G4184" s="185"/>
      <c r="H4184" s="185"/>
      <c r="I4184" s="185"/>
      <c r="J4184" s="220"/>
    </row>
    <row r="4185" spans="1:13" ht="18" customHeight="1" x14ac:dyDescent="0.2">
      <c r="A4185" s="236" t="s">
        <v>4089</v>
      </c>
      <c r="B4185" s="183" t="s">
        <v>2</v>
      </c>
      <c r="C4185" s="182" t="s">
        <v>3</v>
      </c>
      <c r="D4185" s="182" t="s">
        <v>4</v>
      </c>
      <c r="E4185" s="419" t="s">
        <v>2100</v>
      </c>
      <c r="F4185" s="419"/>
      <c r="G4185" s="184" t="s">
        <v>5</v>
      </c>
      <c r="H4185" s="183" t="s">
        <v>6</v>
      </c>
      <c r="I4185" s="183" t="s">
        <v>7</v>
      </c>
      <c r="J4185" s="218" t="s">
        <v>8</v>
      </c>
      <c r="K4185" s="229">
        <f>J4187+J4188</f>
        <v>4.8900000000000006</v>
      </c>
      <c r="L4185" s="229">
        <f>J4186-K4185</f>
        <v>2.4399999999999995</v>
      </c>
      <c r="M4185" t="s">
        <v>7</v>
      </c>
    </row>
    <row r="4186" spans="1:13" ht="24" customHeight="1" x14ac:dyDescent="0.2">
      <c r="A4186" s="237" t="s">
        <v>2125</v>
      </c>
      <c r="B4186" s="186" t="s">
        <v>3923</v>
      </c>
      <c r="C4186" s="185" t="s">
        <v>15</v>
      </c>
      <c r="D4186" s="185" t="s">
        <v>3924</v>
      </c>
      <c r="E4186" s="425">
        <v>7</v>
      </c>
      <c r="F4186" s="425"/>
      <c r="G4186" s="187" t="s">
        <v>18</v>
      </c>
      <c r="H4186" s="188">
        <v>1</v>
      </c>
      <c r="I4186" s="189">
        <f>(M4186*$M$13)</f>
        <v>7.3323999999999998</v>
      </c>
      <c r="J4186" s="231">
        <f>TRUNC(I4186*H4186,2)</f>
        <v>7.33</v>
      </c>
      <c r="M4186">
        <v>7.97</v>
      </c>
    </row>
    <row r="4187" spans="1:13" ht="24" customHeight="1" x14ac:dyDescent="0.2">
      <c r="A4187" s="238" t="s">
        <v>2126</v>
      </c>
      <c r="B4187" s="191" t="s">
        <v>2130</v>
      </c>
      <c r="C4187" s="190" t="s">
        <v>15</v>
      </c>
      <c r="D4187" s="190" t="s">
        <v>2131</v>
      </c>
      <c r="E4187" s="426" t="s">
        <v>2129</v>
      </c>
      <c r="F4187" s="426"/>
      <c r="G4187" s="192" t="s">
        <v>39</v>
      </c>
      <c r="H4187" s="193">
        <v>0.15</v>
      </c>
      <c r="I4187" s="189">
        <f>(M4187*$M$13)</f>
        <v>13.533200000000001</v>
      </c>
      <c r="J4187" s="219">
        <f>TRUNC(I4187*H4187,2)</f>
        <v>2.02</v>
      </c>
      <c r="M4187">
        <v>14.71</v>
      </c>
    </row>
    <row r="4188" spans="1:13" ht="24" customHeight="1" x14ac:dyDescent="0.2">
      <c r="A4188" s="238" t="s">
        <v>2126</v>
      </c>
      <c r="B4188" s="191" t="s">
        <v>2154</v>
      </c>
      <c r="C4188" s="190" t="s">
        <v>15</v>
      </c>
      <c r="D4188" s="190" t="s">
        <v>2155</v>
      </c>
      <c r="E4188" s="426" t="s">
        <v>2129</v>
      </c>
      <c r="F4188" s="426"/>
      <c r="G4188" s="192" t="s">
        <v>39</v>
      </c>
      <c r="H4188" s="193">
        <v>0.15</v>
      </c>
      <c r="I4188" s="189">
        <f>(M4188*$M$13)</f>
        <v>19.136000000000003</v>
      </c>
      <c r="J4188" s="219">
        <f>TRUNC(I4188*H4188,2)</f>
        <v>2.87</v>
      </c>
      <c r="M4188">
        <v>20.8</v>
      </c>
    </row>
    <row r="4189" spans="1:13" ht="24" customHeight="1" x14ac:dyDescent="0.2">
      <c r="A4189" s="238" t="s">
        <v>2126</v>
      </c>
      <c r="B4189" s="191" t="s">
        <v>4915</v>
      </c>
      <c r="C4189" s="190" t="s">
        <v>15</v>
      </c>
      <c r="D4189" s="190" t="s">
        <v>4916</v>
      </c>
      <c r="E4189" s="426" t="s">
        <v>2119</v>
      </c>
      <c r="F4189" s="426"/>
      <c r="G4189" s="192" t="s">
        <v>54</v>
      </c>
      <c r="H4189" s="193">
        <v>1</v>
      </c>
      <c r="I4189" s="189">
        <f>(M4189*$M$13)</f>
        <v>2.4380000000000002</v>
      </c>
      <c r="J4189" s="219">
        <f>TRUNC(I4189*H4189,2)</f>
        <v>2.4300000000000002</v>
      </c>
      <c r="M4189">
        <v>2.65</v>
      </c>
    </row>
    <row r="4190" spans="1:13" x14ac:dyDescent="0.2">
      <c r="A4190" s="239"/>
      <c r="B4190" s="195"/>
      <c r="C4190" s="195"/>
      <c r="D4190" s="195"/>
      <c r="E4190" s="195" t="s">
        <v>3847</v>
      </c>
      <c r="F4190" s="196">
        <v>5.32</v>
      </c>
      <c r="G4190" s="195" t="s">
        <v>3848</v>
      </c>
      <c r="H4190" s="196">
        <v>0</v>
      </c>
      <c r="I4190" s="196">
        <v>5.32</v>
      </c>
      <c r="J4190" s="220"/>
      <c r="M4190">
        <v>5.32</v>
      </c>
    </row>
    <row r="4191" spans="1:13" ht="25.5" x14ac:dyDescent="0.2">
      <c r="A4191" s="239"/>
      <c r="B4191" s="195"/>
      <c r="C4191" s="195"/>
      <c r="D4191" s="195"/>
      <c r="E4191" s="195" t="s">
        <v>3849</v>
      </c>
      <c r="F4191" s="196">
        <v>0</v>
      </c>
      <c r="G4191" s="195"/>
      <c r="H4191" s="195" t="s">
        <v>3850</v>
      </c>
      <c r="I4191" s="196">
        <v>7.97</v>
      </c>
      <c r="J4191" s="220"/>
      <c r="M4191">
        <v>7.97</v>
      </c>
    </row>
    <row r="4192" spans="1:13" ht="30" customHeight="1" x14ac:dyDescent="0.2">
      <c r="A4192" s="240"/>
      <c r="B4192" s="197"/>
      <c r="C4192" s="197"/>
      <c r="D4192" s="197"/>
      <c r="E4192" s="197"/>
      <c r="F4192" s="197"/>
      <c r="G4192" s="197" t="s">
        <v>3851</v>
      </c>
      <c r="H4192" s="198">
        <v>50</v>
      </c>
      <c r="I4192" s="199">
        <v>398.5</v>
      </c>
      <c r="J4192" s="220"/>
      <c r="M4192">
        <v>398.5</v>
      </c>
    </row>
    <row r="4193" spans="1:13" ht="0.95" customHeight="1" x14ac:dyDescent="0.2">
      <c r="A4193" s="237"/>
      <c r="B4193" s="185"/>
      <c r="C4193" s="185"/>
      <c r="D4193" s="185"/>
      <c r="E4193" s="185"/>
      <c r="F4193" s="185"/>
      <c r="G4193" s="185"/>
      <c r="H4193" s="185"/>
      <c r="I4193" s="185"/>
      <c r="J4193" s="220"/>
    </row>
    <row r="4194" spans="1:13" ht="18" customHeight="1" x14ac:dyDescent="0.2">
      <c r="A4194" s="236" t="s">
        <v>4090</v>
      </c>
      <c r="B4194" s="183" t="s">
        <v>2</v>
      </c>
      <c r="C4194" s="182" t="s">
        <v>3</v>
      </c>
      <c r="D4194" s="182" t="s">
        <v>4</v>
      </c>
      <c r="E4194" s="419" t="s">
        <v>2100</v>
      </c>
      <c r="F4194" s="419"/>
      <c r="G4194" s="184" t="s">
        <v>5</v>
      </c>
      <c r="H4194" s="183" t="s">
        <v>6</v>
      </c>
      <c r="I4194" s="183" t="s">
        <v>7</v>
      </c>
      <c r="J4194" s="218" t="s">
        <v>8</v>
      </c>
      <c r="K4194" s="229">
        <f>J4196+J4197</f>
        <v>19.59</v>
      </c>
      <c r="L4194" s="229">
        <f>J4195-K4194</f>
        <v>133.13</v>
      </c>
      <c r="M4194" t="s">
        <v>7</v>
      </c>
    </row>
    <row r="4195" spans="1:13" ht="26.1" customHeight="1" x14ac:dyDescent="0.2">
      <c r="A4195" s="237" t="s">
        <v>2125</v>
      </c>
      <c r="B4195" s="186" t="s">
        <v>4091</v>
      </c>
      <c r="C4195" s="185" t="s">
        <v>15</v>
      </c>
      <c r="D4195" s="185" t="s">
        <v>4092</v>
      </c>
      <c r="E4195" s="425">
        <v>7</v>
      </c>
      <c r="F4195" s="425"/>
      <c r="G4195" s="187" t="s">
        <v>18</v>
      </c>
      <c r="H4195" s="188">
        <v>1</v>
      </c>
      <c r="I4195" s="189">
        <f>(M4195*$M$13)</f>
        <v>152.72919999999999</v>
      </c>
      <c r="J4195" s="231">
        <f>TRUNC(I4195*H4195,2)</f>
        <v>152.72</v>
      </c>
      <c r="M4195">
        <v>166.01</v>
      </c>
    </row>
    <row r="4196" spans="1:13" ht="24" customHeight="1" x14ac:dyDescent="0.2">
      <c r="A4196" s="238" t="s">
        <v>2126</v>
      </c>
      <c r="B4196" s="191" t="s">
        <v>2130</v>
      </c>
      <c r="C4196" s="190" t="s">
        <v>15</v>
      </c>
      <c r="D4196" s="190" t="s">
        <v>2131</v>
      </c>
      <c r="E4196" s="426" t="s">
        <v>2129</v>
      </c>
      <c r="F4196" s="426"/>
      <c r="G4196" s="192" t="s">
        <v>39</v>
      </c>
      <c r="H4196" s="193">
        <v>0.6</v>
      </c>
      <c r="I4196" s="189">
        <f>(M4196*$M$13)</f>
        <v>13.533200000000001</v>
      </c>
      <c r="J4196" s="219">
        <f>TRUNC(I4196*H4196,2)</f>
        <v>8.11</v>
      </c>
      <c r="M4196">
        <v>14.71</v>
      </c>
    </row>
    <row r="4197" spans="1:13" ht="24" customHeight="1" x14ac:dyDescent="0.2">
      <c r="A4197" s="238" t="s">
        <v>2126</v>
      </c>
      <c r="B4197" s="191" t="s">
        <v>2154</v>
      </c>
      <c r="C4197" s="190" t="s">
        <v>15</v>
      </c>
      <c r="D4197" s="190" t="s">
        <v>2155</v>
      </c>
      <c r="E4197" s="426" t="s">
        <v>2129</v>
      </c>
      <c r="F4197" s="426"/>
      <c r="G4197" s="192" t="s">
        <v>39</v>
      </c>
      <c r="H4197" s="193">
        <v>0.6</v>
      </c>
      <c r="I4197" s="189">
        <f>(M4197*$M$13)</f>
        <v>19.136000000000003</v>
      </c>
      <c r="J4197" s="219">
        <f>TRUNC(I4197*H4197,2)</f>
        <v>11.48</v>
      </c>
      <c r="M4197">
        <v>20.8</v>
      </c>
    </row>
    <row r="4198" spans="1:13" ht="26.1" customHeight="1" x14ac:dyDescent="0.2">
      <c r="A4198" s="238" t="s">
        <v>2126</v>
      </c>
      <c r="B4198" s="191" t="s">
        <v>5032</v>
      </c>
      <c r="C4198" s="190" t="s">
        <v>15</v>
      </c>
      <c r="D4198" s="190" t="s">
        <v>5033</v>
      </c>
      <c r="E4198" s="426" t="s">
        <v>2119</v>
      </c>
      <c r="F4198" s="426"/>
      <c r="G4198" s="192" t="s">
        <v>54</v>
      </c>
      <c r="H4198" s="193">
        <v>1</v>
      </c>
      <c r="I4198" s="189">
        <f>(M4198*$M$13)</f>
        <v>133.13320000000002</v>
      </c>
      <c r="J4198" s="219">
        <f>TRUNC(I4198*H4198,2)</f>
        <v>133.13</v>
      </c>
      <c r="M4198">
        <v>144.71</v>
      </c>
    </row>
    <row r="4199" spans="1:13" x14ac:dyDescent="0.2">
      <c r="A4199" s="239"/>
      <c r="B4199" s="195"/>
      <c r="C4199" s="195"/>
      <c r="D4199" s="195"/>
      <c r="E4199" s="195" t="s">
        <v>3847</v>
      </c>
      <c r="F4199" s="196">
        <v>21.3</v>
      </c>
      <c r="G4199" s="195" t="s">
        <v>3848</v>
      </c>
      <c r="H4199" s="196">
        <v>0</v>
      </c>
      <c r="I4199" s="196">
        <v>21.3</v>
      </c>
      <c r="J4199" s="220"/>
      <c r="M4199">
        <v>21.3</v>
      </c>
    </row>
    <row r="4200" spans="1:13" ht="25.5" x14ac:dyDescent="0.2">
      <c r="A4200" s="239"/>
      <c r="B4200" s="195"/>
      <c r="C4200" s="195"/>
      <c r="D4200" s="195"/>
      <c r="E4200" s="195" t="s">
        <v>3849</v>
      </c>
      <c r="F4200" s="196">
        <v>0</v>
      </c>
      <c r="G4200" s="195"/>
      <c r="H4200" s="195" t="s">
        <v>3850</v>
      </c>
      <c r="I4200" s="196">
        <v>166.01</v>
      </c>
      <c r="J4200" s="220"/>
      <c r="M4200">
        <v>166.01</v>
      </c>
    </row>
    <row r="4201" spans="1:13" ht="30" customHeight="1" x14ac:dyDescent="0.2">
      <c r="A4201" s="240"/>
      <c r="B4201" s="197"/>
      <c r="C4201" s="197"/>
      <c r="D4201" s="197"/>
      <c r="E4201" s="197"/>
      <c r="F4201" s="197"/>
      <c r="G4201" s="197" t="s">
        <v>3851</v>
      </c>
      <c r="H4201" s="198">
        <v>1</v>
      </c>
      <c r="I4201" s="199">
        <v>166.01</v>
      </c>
      <c r="J4201" s="220"/>
      <c r="M4201">
        <v>166.01</v>
      </c>
    </row>
    <row r="4202" spans="1:13" ht="0.95" customHeight="1" x14ac:dyDescent="0.2">
      <c r="A4202" s="237"/>
      <c r="B4202" s="185"/>
      <c r="C4202" s="185"/>
      <c r="D4202" s="185"/>
      <c r="E4202" s="185"/>
      <c r="F4202" s="185"/>
      <c r="G4202" s="185"/>
      <c r="H4202" s="185"/>
      <c r="I4202" s="185"/>
      <c r="J4202" s="220"/>
    </row>
    <row r="4203" spans="1:13" ht="18" customHeight="1" x14ac:dyDescent="0.2">
      <c r="A4203" s="236" t="s">
        <v>4093</v>
      </c>
      <c r="B4203" s="183" t="s">
        <v>2</v>
      </c>
      <c r="C4203" s="182" t="s">
        <v>3</v>
      </c>
      <c r="D4203" s="182" t="s">
        <v>4</v>
      </c>
      <c r="E4203" s="419" t="s">
        <v>2100</v>
      </c>
      <c r="F4203" s="419"/>
      <c r="G4203" s="184" t="s">
        <v>5</v>
      </c>
      <c r="H4203" s="183" t="s">
        <v>6</v>
      </c>
      <c r="I4203" s="183" t="s">
        <v>7</v>
      </c>
      <c r="J4203" s="218" t="s">
        <v>8</v>
      </c>
      <c r="K4203" s="229">
        <f>J4205+J4206</f>
        <v>6.85</v>
      </c>
      <c r="L4203" s="229">
        <f>J4204-K4203</f>
        <v>7.02</v>
      </c>
      <c r="M4203" t="s">
        <v>7</v>
      </c>
    </row>
    <row r="4204" spans="1:13" ht="24" customHeight="1" x14ac:dyDescent="0.2">
      <c r="A4204" s="237" t="s">
        <v>2125</v>
      </c>
      <c r="B4204" s="186" t="s">
        <v>4094</v>
      </c>
      <c r="C4204" s="185" t="s">
        <v>15</v>
      </c>
      <c r="D4204" s="185" t="s">
        <v>4095</v>
      </c>
      <c r="E4204" s="425">
        <v>7</v>
      </c>
      <c r="F4204" s="425"/>
      <c r="G4204" s="187" t="s">
        <v>18</v>
      </c>
      <c r="H4204" s="188">
        <v>1</v>
      </c>
      <c r="I4204" s="189">
        <f>(M4204*$M$13)</f>
        <v>13.873600000000001</v>
      </c>
      <c r="J4204" s="231">
        <f>TRUNC(I4204*H4204,2)</f>
        <v>13.87</v>
      </c>
      <c r="M4204">
        <v>15.08</v>
      </c>
    </row>
    <row r="4205" spans="1:13" ht="24" customHeight="1" x14ac:dyDescent="0.2">
      <c r="A4205" s="238" t="s">
        <v>2126</v>
      </c>
      <c r="B4205" s="191" t="s">
        <v>2130</v>
      </c>
      <c r="C4205" s="190" t="s">
        <v>15</v>
      </c>
      <c r="D4205" s="190" t="s">
        <v>2131</v>
      </c>
      <c r="E4205" s="426" t="s">
        <v>2129</v>
      </c>
      <c r="F4205" s="426"/>
      <c r="G4205" s="192" t="s">
        <v>39</v>
      </c>
      <c r="H4205" s="193">
        <v>0.21</v>
      </c>
      <c r="I4205" s="189">
        <f>(M4205*$M$13)</f>
        <v>13.533200000000001</v>
      </c>
      <c r="J4205" s="219">
        <f>TRUNC(I4205*H4205,2)</f>
        <v>2.84</v>
      </c>
      <c r="M4205">
        <v>14.71</v>
      </c>
    </row>
    <row r="4206" spans="1:13" ht="24" customHeight="1" x14ac:dyDescent="0.2">
      <c r="A4206" s="238" t="s">
        <v>2126</v>
      </c>
      <c r="B4206" s="191" t="s">
        <v>2154</v>
      </c>
      <c r="C4206" s="190" t="s">
        <v>15</v>
      </c>
      <c r="D4206" s="190" t="s">
        <v>2155</v>
      </c>
      <c r="E4206" s="426" t="s">
        <v>2129</v>
      </c>
      <c r="F4206" s="426"/>
      <c r="G4206" s="192" t="s">
        <v>39</v>
      </c>
      <c r="H4206" s="193">
        <v>0.21</v>
      </c>
      <c r="I4206" s="189">
        <f>(M4206*$M$13)</f>
        <v>19.136000000000003</v>
      </c>
      <c r="J4206" s="219">
        <f>TRUNC(I4206*H4206,2)</f>
        <v>4.01</v>
      </c>
      <c r="M4206">
        <v>20.8</v>
      </c>
    </row>
    <row r="4207" spans="1:13" ht="26.1" customHeight="1" x14ac:dyDescent="0.2">
      <c r="A4207" s="238" t="s">
        <v>2126</v>
      </c>
      <c r="B4207" s="191" t="s">
        <v>2292</v>
      </c>
      <c r="C4207" s="190" t="s">
        <v>15</v>
      </c>
      <c r="D4207" s="190" t="s">
        <v>2293</v>
      </c>
      <c r="E4207" s="426" t="s">
        <v>2119</v>
      </c>
      <c r="F4207" s="426"/>
      <c r="G4207" s="192" t="s">
        <v>54</v>
      </c>
      <c r="H4207" s="193">
        <v>1</v>
      </c>
      <c r="I4207" s="189">
        <f>(M4207*$M$13)</f>
        <v>7.0288000000000004</v>
      </c>
      <c r="J4207" s="219">
        <f>TRUNC(I4207*H4207,2)</f>
        <v>7.02</v>
      </c>
      <c r="M4207">
        <v>7.64</v>
      </c>
    </row>
    <row r="4208" spans="1:13" x14ac:dyDescent="0.2">
      <c r="A4208" s="239"/>
      <c r="B4208" s="195"/>
      <c r="C4208" s="195"/>
      <c r="D4208" s="195"/>
      <c r="E4208" s="195" t="s">
        <v>3847</v>
      </c>
      <c r="F4208" s="196">
        <v>7.44</v>
      </c>
      <c r="G4208" s="195" t="s">
        <v>3848</v>
      </c>
      <c r="H4208" s="196">
        <v>0</v>
      </c>
      <c r="I4208" s="196">
        <v>7.44</v>
      </c>
      <c r="J4208" s="220"/>
      <c r="M4208">
        <v>7.44</v>
      </c>
    </row>
    <row r="4209" spans="1:13" ht="25.5" x14ac:dyDescent="0.2">
      <c r="A4209" s="239"/>
      <c r="B4209" s="195"/>
      <c r="C4209" s="195"/>
      <c r="D4209" s="195"/>
      <c r="E4209" s="195" t="s">
        <v>3849</v>
      </c>
      <c r="F4209" s="196">
        <v>0</v>
      </c>
      <c r="G4209" s="195"/>
      <c r="H4209" s="195" t="s">
        <v>3850</v>
      </c>
      <c r="I4209" s="196">
        <v>15.08</v>
      </c>
      <c r="J4209" s="220"/>
      <c r="M4209">
        <v>15.08</v>
      </c>
    </row>
    <row r="4210" spans="1:13" ht="30" customHeight="1" x14ac:dyDescent="0.2">
      <c r="A4210" s="240"/>
      <c r="B4210" s="197"/>
      <c r="C4210" s="197"/>
      <c r="D4210" s="197"/>
      <c r="E4210" s="197"/>
      <c r="F4210" s="197"/>
      <c r="G4210" s="197" t="s">
        <v>3851</v>
      </c>
      <c r="H4210" s="198">
        <v>25</v>
      </c>
      <c r="I4210" s="199">
        <v>377</v>
      </c>
      <c r="J4210" s="220"/>
      <c r="M4210">
        <v>377</v>
      </c>
    </row>
    <row r="4211" spans="1:13" ht="0.95" customHeight="1" x14ac:dyDescent="0.2">
      <c r="A4211" s="237"/>
      <c r="B4211" s="185"/>
      <c r="C4211" s="185"/>
      <c r="D4211" s="185"/>
      <c r="E4211" s="185"/>
      <c r="F4211" s="185"/>
      <c r="G4211" s="185"/>
      <c r="H4211" s="185"/>
      <c r="I4211" s="185"/>
      <c r="J4211" s="220"/>
    </row>
    <row r="4212" spans="1:13" ht="18" customHeight="1" x14ac:dyDescent="0.2">
      <c r="A4212" s="236" t="s">
        <v>4096</v>
      </c>
      <c r="B4212" s="183" t="s">
        <v>2</v>
      </c>
      <c r="C4212" s="182" t="s">
        <v>3</v>
      </c>
      <c r="D4212" s="182" t="s">
        <v>4</v>
      </c>
      <c r="E4212" s="419" t="s">
        <v>2100</v>
      </c>
      <c r="F4212" s="419"/>
      <c r="G4212" s="184" t="s">
        <v>5</v>
      </c>
      <c r="H4212" s="183" t="s">
        <v>6</v>
      </c>
      <c r="I4212" s="183" t="s">
        <v>7</v>
      </c>
      <c r="J4212" s="218" t="s">
        <v>8</v>
      </c>
      <c r="K4212" s="229">
        <f>J4214+J4215</f>
        <v>12.08</v>
      </c>
      <c r="L4212" s="229">
        <f>J4213-K4212</f>
        <v>10.119999999999999</v>
      </c>
      <c r="M4212" t="s">
        <v>7</v>
      </c>
    </row>
    <row r="4213" spans="1:13" ht="24" customHeight="1" x14ac:dyDescent="0.2">
      <c r="A4213" s="237" t="s">
        <v>2125</v>
      </c>
      <c r="B4213" s="186" t="s">
        <v>847</v>
      </c>
      <c r="C4213" s="185" t="s">
        <v>15</v>
      </c>
      <c r="D4213" s="185" t="s">
        <v>848</v>
      </c>
      <c r="E4213" s="425">
        <v>7</v>
      </c>
      <c r="F4213" s="425"/>
      <c r="G4213" s="187" t="s">
        <v>18</v>
      </c>
      <c r="H4213" s="188">
        <v>1</v>
      </c>
      <c r="I4213" s="189">
        <f>(M4213*$M$13)</f>
        <v>22.2088</v>
      </c>
      <c r="J4213" s="231">
        <f>TRUNC(I4213*H4213,2)</f>
        <v>22.2</v>
      </c>
      <c r="M4213">
        <v>24.14</v>
      </c>
    </row>
    <row r="4214" spans="1:13" ht="24" customHeight="1" x14ac:dyDescent="0.2">
      <c r="A4214" s="238" t="s">
        <v>2126</v>
      </c>
      <c r="B4214" s="191" t="s">
        <v>2130</v>
      </c>
      <c r="C4214" s="190" t="s">
        <v>15</v>
      </c>
      <c r="D4214" s="190" t="s">
        <v>2131</v>
      </c>
      <c r="E4214" s="426" t="s">
        <v>2129</v>
      </c>
      <c r="F4214" s="426"/>
      <c r="G4214" s="192" t="s">
        <v>39</v>
      </c>
      <c r="H4214" s="193">
        <v>0.37</v>
      </c>
      <c r="I4214" s="189">
        <f>(M4214*$M$13)</f>
        <v>13.533200000000001</v>
      </c>
      <c r="J4214" s="219">
        <f>TRUNC(I4214*H4214,2)</f>
        <v>5</v>
      </c>
      <c r="M4214">
        <v>14.71</v>
      </c>
    </row>
    <row r="4215" spans="1:13" ht="24" customHeight="1" x14ac:dyDescent="0.2">
      <c r="A4215" s="238" t="s">
        <v>2126</v>
      </c>
      <c r="B4215" s="191" t="s">
        <v>2154</v>
      </c>
      <c r="C4215" s="190" t="s">
        <v>15</v>
      </c>
      <c r="D4215" s="190" t="s">
        <v>2155</v>
      </c>
      <c r="E4215" s="426" t="s">
        <v>2129</v>
      </c>
      <c r="F4215" s="426"/>
      <c r="G4215" s="192" t="s">
        <v>39</v>
      </c>
      <c r="H4215" s="193">
        <v>0.37</v>
      </c>
      <c r="I4215" s="189">
        <f>(M4215*$M$13)</f>
        <v>19.136000000000003</v>
      </c>
      <c r="J4215" s="219">
        <f>TRUNC(I4215*H4215,2)</f>
        <v>7.08</v>
      </c>
      <c r="M4215">
        <v>20.8</v>
      </c>
    </row>
    <row r="4216" spans="1:13" ht="26.1" customHeight="1" x14ac:dyDescent="0.2">
      <c r="A4216" s="238" t="s">
        <v>2126</v>
      </c>
      <c r="B4216" s="191" t="s">
        <v>2747</v>
      </c>
      <c r="C4216" s="190" t="s">
        <v>15</v>
      </c>
      <c r="D4216" s="190" t="s">
        <v>2748</v>
      </c>
      <c r="E4216" s="426" t="s">
        <v>2119</v>
      </c>
      <c r="F4216" s="426"/>
      <c r="G4216" s="192" t="s">
        <v>54</v>
      </c>
      <c r="H4216" s="193">
        <v>1</v>
      </c>
      <c r="I4216" s="189">
        <f>(M4216*$M$13)</f>
        <v>10.129200000000001</v>
      </c>
      <c r="J4216" s="219">
        <f>TRUNC(I4216*H4216,2)</f>
        <v>10.119999999999999</v>
      </c>
      <c r="M4216">
        <v>11.01</v>
      </c>
    </row>
    <row r="4217" spans="1:13" x14ac:dyDescent="0.2">
      <c r="A4217" s="239"/>
      <c r="B4217" s="195"/>
      <c r="C4217" s="195"/>
      <c r="D4217" s="195"/>
      <c r="E4217" s="195" t="s">
        <v>3847</v>
      </c>
      <c r="F4217" s="196">
        <v>13.13</v>
      </c>
      <c r="G4217" s="195" t="s">
        <v>3848</v>
      </c>
      <c r="H4217" s="196">
        <v>0</v>
      </c>
      <c r="I4217" s="196">
        <v>13.13</v>
      </c>
      <c r="J4217" s="220"/>
      <c r="M4217">
        <v>13.13</v>
      </c>
    </row>
    <row r="4218" spans="1:13" ht="25.5" x14ac:dyDescent="0.2">
      <c r="A4218" s="239"/>
      <c r="B4218" s="195"/>
      <c r="C4218" s="195"/>
      <c r="D4218" s="195"/>
      <c r="E4218" s="195" t="s">
        <v>3849</v>
      </c>
      <c r="F4218" s="196">
        <v>0</v>
      </c>
      <c r="G4218" s="195"/>
      <c r="H4218" s="195" t="s">
        <v>3850</v>
      </c>
      <c r="I4218" s="196">
        <v>24.14</v>
      </c>
      <c r="J4218" s="220"/>
      <c r="M4218">
        <v>24.14</v>
      </c>
    </row>
    <row r="4219" spans="1:13" ht="30" customHeight="1" x14ac:dyDescent="0.2">
      <c r="A4219" s="240"/>
      <c r="B4219" s="197"/>
      <c r="C4219" s="197"/>
      <c r="D4219" s="197"/>
      <c r="E4219" s="197"/>
      <c r="F4219" s="197"/>
      <c r="G4219" s="197" t="s">
        <v>3851</v>
      </c>
      <c r="H4219" s="198">
        <v>2</v>
      </c>
      <c r="I4219" s="199">
        <v>48.28</v>
      </c>
      <c r="J4219" s="220"/>
      <c r="M4219">
        <v>48.28</v>
      </c>
    </row>
    <row r="4220" spans="1:13" ht="0.95" customHeight="1" x14ac:dyDescent="0.2">
      <c r="A4220" s="237"/>
      <c r="B4220" s="185"/>
      <c r="C4220" s="185"/>
      <c r="D4220" s="185"/>
      <c r="E4220" s="185"/>
      <c r="F4220" s="185"/>
      <c r="G4220" s="185"/>
      <c r="H4220" s="185"/>
      <c r="I4220" s="185"/>
      <c r="J4220" s="220"/>
    </row>
    <row r="4221" spans="1:13" ht="18" customHeight="1" x14ac:dyDescent="0.2">
      <c r="A4221" s="236" t="s">
        <v>4097</v>
      </c>
      <c r="B4221" s="183" t="s">
        <v>2</v>
      </c>
      <c r="C4221" s="182" t="s">
        <v>3</v>
      </c>
      <c r="D4221" s="182" t="s">
        <v>4</v>
      </c>
      <c r="E4221" s="419" t="s">
        <v>2100</v>
      </c>
      <c r="F4221" s="419"/>
      <c r="G4221" s="184" t="s">
        <v>5</v>
      </c>
      <c r="H4221" s="183" t="s">
        <v>6</v>
      </c>
      <c r="I4221" s="183" t="s">
        <v>7</v>
      </c>
      <c r="J4221" s="218" t="s">
        <v>8</v>
      </c>
      <c r="K4221" s="229">
        <f>J4223+J4224</f>
        <v>17.310000000000002</v>
      </c>
      <c r="L4221" s="229">
        <f>J4222-K4221</f>
        <v>15.14</v>
      </c>
      <c r="M4221" t="s">
        <v>7</v>
      </c>
    </row>
    <row r="4222" spans="1:13" ht="24" customHeight="1" x14ac:dyDescent="0.2">
      <c r="A4222" s="237" t="s">
        <v>2125</v>
      </c>
      <c r="B4222" s="186" t="s">
        <v>4098</v>
      </c>
      <c r="C4222" s="185" t="s">
        <v>15</v>
      </c>
      <c r="D4222" s="185" t="s">
        <v>4099</v>
      </c>
      <c r="E4222" s="425">
        <v>7</v>
      </c>
      <c r="F4222" s="425"/>
      <c r="G4222" s="187" t="s">
        <v>18</v>
      </c>
      <c r="H4222" s="188">
        <v>1</v>
      </c>
      <c r="I4222" s="189">
        <f>(M4222*$M$13)</f>
        <v>32.457599999999999</v>
      </c>
      <c r="J4222" s="231">
        <f>TRUNC(I4222*H4222,2)</f>
        <v>32.450000000000003</v>
      </c>
      <c r="M4222">
        <v>35.28</v>
      </c>
    </row>
    <row r="4223" spans="1:13" ht="24" customHeight="1" x14ac:dyDescent="0.2">
      <c r="A4223" s="238" t="s">
        <v>2126</v>
      </c>
      <c r="B4223" s="191" t="s">
        <v>2130</v>
      </c>
      <c r="C4223" s="190" t="s">
        <v>15</v>
      </c>
      <c r="D4223" s="190" t="s">
        <v>2131</v>
      </c>
      <c r="E4223" s="426" t="s">
        <v>2129</v>
      </c>
      <c r="F4223" s="426"/>
      <c r="G4223" s="192" t="s">
        <v>39</v>
      </c>
      <c r="H4223" s="193">
        <v>0.53</v>
      </c>
      <c r="I4223" s="189">
        <f>(M4223*$M$13)</f>
        <v>13.533200000000001</v>
      </c>
      <c r="J4223" s="219">
        <f>TRUNC(I4223*H4223,2)</f>
        <v>7.17</v>
      </c>
      <c r="M4223">
        <v>14.71</v>
      </c>
    </row>
    <row r="4224" spans="1:13" ht="24" customHeight="1" x14ac:dyDescent="0.2">
      <c r="A4224" s="238" t="s">
        <v>2126</v>
      </c>
      <c r="B4224" s="191" t="s">
        <v>2154</v>
      </c>
      <c r="C4224" s="190" t="s">
        <v>15</v>
      </c>
      <c r="D4224" s="190" t="s">
        <v>2155</v>
      </c>
      <c r="E4224" s="426" t="s">
        <v>2129</v>
      </c>
      <c r="F4224" s="426"/>
      <c r="G4224" s="192" t="s">
        <v>39</v>
      </c>
      <c r="H4224" s="193">
        <v>0.53</v>
      </c>
      <c r="I4224" s="189">
        <f>(M4224*$M$13)</f>
        <v>19.136000000000003</v>
      </c>
      <c r="J4224" s="219">
        <f>TRUNC(I4224*H4224,2)</f>
        <v>10.14</v>
      </c>
      <c r="M4224">
        <v>20.8</v>
      </c>
    </row>
    <row r="4225" spans="1:13" ht="26.1" customHeight="1" x14ac:dyDescent="0.2">
      <c r="A4225" s="238" t="s">
        <v>2126</v>
      </c>
      <c r="B4225" s="191" t="s">
        <v>5034</v>
      </c>
      <c r="C4225" s="190" t="s">
        <v>15</v>
      </c>
      <c r="D4225" s="190" t="s">
        <v>5035</v>
      </c>
      <c r="E4225" s="426" t="s">
        <v>2119</v>
      </c>
      <c r="F4225" s="426"/>
      <c r="G4225" s="192" t="s">
        <v>54</v>
      </c>
      <c r="H4225" s="193">
        <v>1</v>
      </c>
      <c r="I4225" s="189">
        <f>(M4225*$M$13)</f>
        <v>15.1524</v>
      </c>
      <c r="J4225" s="219">
        <f>TRUNC(I4225*H4225,2)</f>
        <v>15.15</v>
      </c>
      <c r="M4225">
        <v>16.47</v>
      </c>
    </row>
    <row r="4226" spans="1:13" x14ac:dyDescent="0.2">
      <c r="A4226" s="239"/>
      <c r="B4226" s="195"/>
      <c r="C4226" s="195"/>
      <c r="D4226" s="195"/>
      <c r="E4226" s="195" t="s">
        <v>3847</v>
      </c>
      <c r="F4226" s="196">
        <v>18.809999999999999</v>
      </c>
      <c r="G4226" s="195" t="s">
        <v>3848</v>
      </c>
      <c r="H4226" s="196">
        <v>0</v>
      </c>
      <c r="I4226" s="196">
        <v>18.809999999999999</v>
      </c>
      <c r="J4226" s="220"/>
      <c r="M4226">
        <v>18.809999999999999</v>
      </c>
    </row>
    <row r="4227" spans="1:13" ht="25.5" x14ac:dyDescent="0.2">
      <c r="A4227" s="239"/>
      <c r="B4227" s="195"/>
      <c r="C4227" s="195"/>
      <c r="D4227" s="195"/>
      <c r="E4227" s="195" t="s">
        <v>3849</v>
      </c>
      <c r="F4227" s="196">
        <v>0</v>
      </c>
      <c r="G4227" s="195"/>
      <c r="H4227" s="195" t="s">
        <v>3850</v>
      </c>
      <c r="I4227" s="196">
        <v>35.28</v>
      </c>
      <c r="J4227" s="220"/>
      <c r="M4227">
        <v>35.28</v>
      </c>
    </row>
    <row r="4228" spans="1:13" ht="30" customHeight="1" x14ac:dyDescent="0.2">
      <c r="A4228" s="240"/>
      <c r="B4228" s="197"/>
      <c r="C4228" s="197"/>
      <c r="D4228" s="197"/>
      <c r="E4228" s="197"/>
      <c r="F4228" s="197"/>
      <c r="G4228" s="197" t="s">
        <v>3851</v>
      </c>
      <c r="H4228" s="198">
        <v>2</v>
      </c>
      <c r="I4228" s="199">
        <v>70.56</v>
      </c>
      <c r="J4228" s="220"/>
      <c r="M4228">
        <v>70.56</v>
      </c>
    </row>
    <row r="4229" spans="1:13" ht="0.95" customHeight="1" x14ac:dyDescent="0.2">
      <c r="A4229" s="237"/>
      <c r="B4229" s="185"/>
      <c r="C4229" s="185"/>
      <c r="D4229" s="185"/>
      <c r="E4229" s="185"/>
      <c r="F4229" s="185"/>
      <c r="G4229" s="185"/>
      <c r="H4229" s="185"/>
      <c r="I4229" s="185"/>
      <c r="J4229" s="220"/>
    </row>
    <row r="4230" spans="1:13" ht="18" customHeight="1" x14ac:dyDescent="0.2">
      <c r="A4230" s="236" t="s">
        <v>4100</v>
      </c>
      <c r="B4230" s="183" t="s">
        <v>2</v>
      </c>
      <c r="C4230" s="182" t="s">
        <v>3</v>
      </c>
      <c r="D4230" s="182" t="s">
        <v>4</v>
      </c>
      <c r="E4230" s="419" t="s">
        <v>2100</v>
      </c>
      <c r="F4230" s="419"/>
      <c r="G4230" s="184" t="s">
        <v>5</v>
      </c>
      <c r="H4230" s="183" t="s">
        <v>6</v>
      </c>
      <c r="I4230" s="183" t="s">
        <v>7</v>
      </c>
      <c r="J4230" s="218" t="s">
        <v>8</v>
      </c>
      <c r="K4230" s="229">
        <f>J4232+J4233</f>
        <v>1.95</v>
      </c>
      <c r="L4230" s="229">
        <f>J4231-K4230</f>
        <v>2.0999999999999996</v>
      </c>
      <c r="M4230" t="s">
        <v>7</v>
      </c>
    </row>
    <row r="4231" spans="1:13" ht="24" customHeight="1" x14ac:dyDescent="0.2">
      <c r="A4231" s="237" t="s">
        <v>2125</v>
      </c>
      <c r="B4231" s="186" t="s">
        <v>4101</v>
      </c>
      <c r="C4231" s="185" t="s">
        <v>15</v>
      </c>
      <c r="D4231" s="185" t="s">
        <v>4102</v>
      </c>
      <c r="E4231" s="425">
        <v>7</v>
      </c>
      <c r="F4231" s="425"/>
      <c r="G4231" s="187" t="s">
        <v>18</v>
      </c>
      <c r="H4231" s="188">
        <v>1</v>
      </c>
      <c r="I4231" s="189">
        <f>(M4231*$M$13)</f>
        <v>4.0571999999999999</v>
      </c>
      <c r="J4231" s="231">
        <f>TRUNC(I4231*H4231,2)</f>
        <v>4.05</v>
      </c>
      <c r="M4231">
        <v>4.41</v>
      </c>
    </row>
    <row r="4232" spans="1:13" ht="24" customHeight="1" x14ac:dyDescent="0.2">
      <c r="A4232" s="238" t="s">
        <v>2126</v>
      </c>
      <c r="B4232" s="191" t="s">
        <v>2130</v>
      </c>
      <c r="C4232" s="190" t="s">
        <v>15</v>
      </c>
      <c r="D4232" s="190" t="s">
        <v>2131</v>
      </c>
      <c r="E4232" s="426" t="s">
        <v>2129</v>
      </c>
      <c r="F4232" s="426"/>
      <c r="G4232" s="192" t="s">
        <v>39</v>
      </c>
      <c r="H4232" s="193">
        <v>0.06</v>
      </c>
      <c r="I4232" s="189">
        <f>(M4232*$M$13)</f>
        <v>13.533200000000001</v>
      </c>
      <c r="J4232" s="219">
        <f>TRUNC(I4232*H4232,2)</f>
        <v>0.81</v>
      </c>
      <c r="M4232">
        <v>14.71</v>
      </c>
    </row>
    <row r="4233" spans="1:13" ht="24" customHeight="1" x14ac:dyDescent="0.2">
      <c r="A4233" s="238" t="s">
        <v>2126</v>
      </c>
      <c r="B4233" s="191" t="s">
        <v>2154</v>
      </c>
      <c r="C4233" s="190" t="s">
        <v>15</v>
      </c>
      <c r="D4233" s="190" t="s">
        <v>2155</v>
      </c>
      <c r="E4233" s="426" t="s">
        <v>2129</v>
      </c>
      <c r="F4233" s="426"/>
      <c r="G4233" s="192" t="s">
        <v>39</v>
      </c>
      <c r="H4233" s="193">
        <v>0.06</v>
      </c>
      <c r="I4233" s="189">
        <f>(M4233*$M$13)</f>
        <v>19.136000000000003</v>
      </c>
      <c r="J4233" s="219">
        <f>TRUNC(I4233*H4233,2)</f>
        <v>1.1399999999999999</v>
      </c>
      <c r="M4233">
        <v>20.8</v>
      </c>
    </row>
    <row r="4234" spans="1:13" ht="24" customHeight="1" x14ac:dyDescent="0.2">
      <c r="A4234" s="238" t="s">
        <v>2126</v>
      </c>
      <c r="B4234" s="191" t="s">
        <v>5036</v>
      </c>
      <c r="C4234" s="190" t="s">
        <v>15</v>
      </c>
      <c r="D4234" s="190" t="s">
        <v>5037</v>
      </c>
      <c r="E4234" s="426" t="s">
        <v>2119</v>
      </c>
      <c r="F4234" s="426"/>
      <c r="G4234" s="192" t="s">
        <v>54</v>
      </c>
      <c r="H4234" s="193">
        <v>1</v>
      </c>
      <c r="I4234" s="189">
        <f>(M4234*$M$13)</f>
        <v>2.1068000000000002</v>
      </c>
      <c r="J4234" s="219">
        <f>TRUNC(I4234*H4234,2)</f>
        <v>2.1</v>
      </c>
      <c r="M4234">
        <v>2.29</v>
      </c>
    </row>
    <row r="4235" spans="1:13" x14ac:dyDescent="0.2">
      <c r="A4235" s="239"/>
      <c r="B4235" s="195"/>
      <c r="C4235" s="195"/>
      <c r="D4235" s="195"/>
      <c r="E4235" s="195" t="s">
        <v>3847</v>
      </c>
      <c r="F4235" s="196">
        <v>2.12</v>
      </c>
      <c r="G4235" s="195" t="s">
        <v>3848</v>
      </c>
      <c r="H4235" s="196">
        <v>0</v>
      </c>
      <c r="I4235" s="196">
        <v>2.12</v>
      </c>
      <c r="J4235" s="220"/>
      <c r="M4235">
        <v>2.12</v>
      </c>
    </row>
    <row r="4236" spans="1:13" ht="25.5" x14ac:dyDescent="0.2">
      <c r="A4236" s="239"/>
      <c r="B4236" s="195"/>
      <c r="C4236" s="195"/>
      <c r="D4236" s="195"/>
      <c r="E4236" s="195" t="s">
        <v>3849</v>
      </c>
      <c r="F4236" s="196">
        <v>0</v>
      </c>
      <c r="G4236" s="195"/>
      <c r="H4236" s="195" t="s">
        <v>3850</v>
      </c>
      <c r="I4236" s="196">
        <v>4.41</v>
      </c>
      <c r="J4236" s="220"/>
      <c r="M4236">
        <v>4.41</v>
      </c>
    </row>
    <row r="4237" spans="1:13" ht="30" customHeight="1" x14ac:dyDescent="0.2">
      <c r="A4237" s="240"/>
      <c r="B4237" s="197"/>
      <c r="C4237" s="197"/>
      <c r="D4237" s="197"/>
      <c r="E4237" s="197"/>
      <c r="F4237" s="197"/>
      <c r="G4237" s="197" t="s">
        <v>3851</v>
      </c>
      <c r="H4237" s="198">
        <v>9</v>
      </c>
      <c r="I4237" s="199">
        <v>39.69</v>
      </c>
      <c r="J4237" s="220"/>
      <c r="M4237">
        <v>39.69</v>
      </c>
    </row>
    <row r="4238" spans="1:13" ht="0.95" customHeight="1" x14ac:dyDescent="0.2">
      <c r="A4238" s="237"/>
      <c r="B4238" s="185"/>
      <c r="C4238" s="185"/>
      <c r="D4238" s="185"/>
      <c r="E4238" s="185"/>
      <c r="F4238" s="185"/>
      <c r="G4238" s="185"/>
      <c r="H4238" s="185"/>
      <c r="I4238" s="185"/>
      <c r="J4238" s="220"/>
    </row>
    <row r="4239" spans="1:13" ht="18" customHeight="1" x14ac:dyDescent="0.2">
      <c r="A4239" s="236" t="s">
        <v>4103</v>
      </c>
      <c r="B4239" s="183" t="s">
        <v>2</v>
      </c>
      <c r="C4239" s="182" t="s">
        <v>3</v>
      </c>
      <c r="D4239" s="182" t="s">
        <v>4</v>
      </c>
      <c r="E4239" s="419" t="s">
        <v>2100</v>
      </c>
      <c r="F4239" s="419"/>
      <c r="G4239" s="184" t="s">
        <v>5</v>
      </c>
      <c r="H4239" s="183" t="s">
        <v>6</v>
      </c>
      <c r="I4239" s="183" t="s">
        <v>7</v>
      </c>
      <c r="J4239" s="218" t="s">
        <v>8</v>
      </c>
      <c r="K4239" s="229">
        <f>J4241+J4242</f>
        <v>1.3</v>
      </c>
      <c r="L4239" s="229">
        <f>J4240-K4239</f>
        <v>1.57</v>
      </c>
      <c r="M4239" t="s">
        <v>7</v>
      </c>
    </row>
    <row r="4240" spans="1:13" ht="24" customHeight="1" x14ac:dyDescent="0.2">
      <c r="A4240" s="237" t="s">
        <v>2125</v>
      </c>
      <c r="B4240" s="186" t="s">
        <v>3988</v>
      </c>
      <c r="C4240" s="185" t="s">
        <v>15</v>
      </c>
      <c r="D4240" s="185" t="s">
        <v>3989</v>
      </c>
      <c r="E4240" s="425">
        <v>7</v>
      </c>
      <c r="F4240" s="425"/>
      <c r="G4240" s="187" t="s">
        <v>18</v>
      </c>
      <c r="H4240" s="188">
        <v>1</v>
      </c>
      <c r="I4240" s="189">
        <f>(M4240*$M$13)</f>
        <v>2.8795999999999999</v>
      </c>
      <c r="J4240" s="231">
        <f>TRUNC(I4240*H4240,2)</f>
        <v>2.87</v>
      </c>
      <c r="M4240">
        <v>3.13</v>
      </c>
    </row>
    <row r="4241" spans="1:13" ht="24" customHeight="1" x14ac:dyDescent="0.2">
      <c r="A4241" s="238" t="s">
        <v>2126</v>
      </c>
      <c r="B4241" s="191" t="s">
        <v>2130</v>
      </c>
      <c r="C4241" s="190" t="s">
        <v>15</v>
      </c>
      <c r="D4241" s="190" t="s">
        <v>2131</v>
      </c>
      <c r="E4241" s="426" t="s">
        <v>2129</v>
      </c>
      <c r="F4241" s="426"/>
      <c r="G4241" s="192" t="s">
        <v>39</v>
      </c>
      <c r="H4241" s="193">
        <v>0.04</v>
      </c>
      <c r="I4241" s="189">
        <f>(M4241*$M$13)</f>
        <v>13.533200000000001</v>
      </c>
      <c r="J4241" s="219">
        <f>TRUNC(I4241*H4241,2)</f>
        <v>0.54</v>
      </c>
      <c r="M4241">
        <v>14.71</v>
      </c>
    </row>
    <row r="4242" spans="1:13" ht="24" customHeight="1" x14ac:dyDescent="0.2">
      <c r="A4242" s="238" t="s">
        <v>2126</v>
      </c>
      <c r="B4242" s="191" t="s">
        <v>2154</v>
      </c>
      <c r="C4242" s="190" t="s">
        <v>15</v>
      </c>
      <c r="D4242" s="190" t="s">
        <v>2155</v>
      </c>
      <c r="E4242" s="426" t="s">
        <v>2129</v>
      </c>
      <c r="F4242" s="426"/>
      <c r="G4242" s="192" t="s">
        <v>39</v>
      </c>
      <c r="H4242" s="193">
        <v>0.04</v>
      </c>
      <c r="I4242" s="189">
        <f>(M4242*$M$13)</f>
        <v>19.136000000000003</v>
      </c>
      <c r="J4242" s="219">
        <f>TRUNC(I4242*H4242,2)</f>
        <v>0.76</v>
      </c>
      <c r="M4242">
        <v>20.8</v>
      </c>
    </row>
    <row r="4243" spans="1:13" ht="24" customHeight="1" x14ac:dyDescent="0.2">
      <c r="A4243" s="238" t="s">
        <v>2126</v>
      </c>
      <c r="B4243" s="191" t="s">
        <v>4973</v>
      </c>
      <c r="C4243" s="190" t="s">
        <v>15</v>
      </c>
      <c r="D4243" s="190" t="s">
        <v>4974</v>
      </c>
      <c r="E4243" s="426" t="s">
        <v>2119</v>
      </c>
      <c r="F4243" s="426"/>
      <c r="G4243" s="192" t="s">
        <v>54</v>
      </c>
      <c r="H4243" s="193">
        <v>1</v>
      </c>
      <c r="I4243" s="189">
        <f>(M4243*$M$13)</f>
        <v>1.5824</v>
      </c>
      <c r="J4243" s="219">
        <f>TRUNC(I4243*H4243,2)</f>
        <v>1.58</v>
      </c>
      <c r="M4243">
        <v>1.72</v>
      </c>
    </row>
    <row r="4244" spans="1:13" x14ac:dyDescent="0.2">
      <c r="A4244" s="239"/>
      <c r="B4244" s="195"/>
      <c r="C4244" s="195"/>
      <c r="D4244" s="195"/>
      <c r="E4244" s="195" t="s">
        <v>3847</v>
      </c>
      <c r="F4244" s="196">
        <v>1.41</v>
      </c>
      <c r="G4244" s="195" t="s">
        <v>3848</v>
      </c>
      <c r="H4244" s="196">
        <v>0</v>
      </c>
      <c r="I4244" s="196">
        <v>1.41</v>
      </c>
      <c r="J4244" s="220"/>
      <c r="M4244">
        <v>1.41</v>
      </c>
    </row>
    <row r="4245" spans="1:13" ht="25.5" x14ac:dyDescent="0.2">
      <c r="A4245" s="239"/>
      <c r="B4245" s="195"/>
      <c r="C4245" s="195"/>
      <c r="D4245" s="195"/>
      <c r="E4245" s="195" t="s">
        <v>3849</v>
      </c>
      <c r="F4245" s="196">
        <v>0</v>
      </c>
      <c r="G4245" s="195"/>
      <c r="H4245" s="195" t="s">
        <v>3850</v>
      </c>
      <c r="I4245" s="196">
        <v>3.13</v>
      </c>
      <c r="J4245" s="220"/>
      <c r="M4245">
        <v>3.13</v>
      </c>
    </row>
    <row r="4246" spans="1:13" ht="30" customHeight="1" x14ac:dyDescent="0.2">
      <c r="A4246" s="240"/>
      <c r="B4246" s="197"/>
      <c r="C4246" s="197"/>
      <c r="D4246" s="197"/>
      <c r="E4246" s="197"/>
      <c r="F4246" s="197"/>
      <c r="G4246" s="197" t="s">
        <v>3851</v>
      </c>
      <c r="H4246" s="198">
        <v>430</v>
      </c>
      <c r="I4246" s="199">
        <v>1345.9</v>
      </c>
      <c r="J4246" s="220"/>
      <c r="M4246">
        <v>1345.9</v>
      </c>
    </row>
    <row r="4247" spans="1:13" ht="0.95" customHeight="1" x14ac:dyDescent="0.2">
      <c r="A4247" s="237"/>
      <c r="B4247" s="185"/>
      <c r="C4247" s="185"/>
      <c r="D4247" s="185"/>
      <c r="E4247" s="185"/>
      <c r="F4247" s="185"/>
      <c r="G4247" s="185"/>
      <c r="H4247" s="185"/>
      <c r="I4247" s="185"/>
      <c r="J4247" s="220"/>
    </row>
    <row r="4248" spans="1:13" ht="18" customHeight="1" x14ac:dyDescent="0.2">
      <c r="A4248" s="236" t="s">
        <v>4104</v>
      </c>
      <c r="B4248" s="183" t="s">
        <v>2</v>
      </c>
      <c r="C4248" s="182" t="s">
        <v>3</v>
      </c>
      <c r="D4248" s="182" t="s">
        <v>4</v>
      </c>
      <c r="E4248" s="419" t="s">
        <v>2100</v>
      </c>
      <c r="F4248" s="419"/>
      <c r="G4248" s="184" t="s">
        <v>5</v>
      </c>
      <c r="H4248" s="183" t="s">
        <v>6</v>
      </c>
      <c r="I4248" s="183" t="s">
        <v>7</v>
      </c>
      <c r="J4248" s="218" t="s">
        <v>8</v>
      </c>
      <c r="K4248" s="229">
        <f>J4250+J4251</f>
        <v>0.32</v>
      </c>
      <c r="L4248" s="229">
        <f>J4249-K4248</f>
        <v>0.10999999999999999</v>
      </c>
      <c r="M4248" t="s">
        <v>7</v>
      </c>
    </row>
    <row r="4249" spans="1:13" ht="24" customHeight="1" x14ac:dyDescent="0.2">
      <c r="A4249" s="237" t="s">
        <v>2125</v>
      </c>
      <c r="B4249" s="186" t="s">
        <v>1987</v>
      </c>
      <c r="C4249" s="185" t="s">
        <v>15</v>
      </c>
      <c r="D4249" s="185" t="s">
        <v>1988</v>
      </c>
      <c r="E4249" s="425">
        <v>7</v>
      </c>
      <c r="F4249" s="425"/>
      <c r="G4249" s="187" t="s">
        <v>18</v>
      </c>
      <c r="H4249" s="188">
        <v>1</v>
      </c>
      <c r="I4249" s="189">
        <f>(M4249*$M$13)</f>
        <v>0.43240000000000001</v>
      </c>
      <c r="J4249" s="231">
        <f>TRUNC(I4249*H4249,2)</f>
        <v>0.43</v>
      </c>
      <c r="M4249">
        <v>0.47</v>
      </c>
    </row>
    <row r="4250" spans="1:13" ht="24" customHeight="1" x14ac:dyDescent="0.2">
      <c r="A4250" s="238" t="s">
        <v>2126</v>
      </c>
      <c r="B4250" s="191" t="s">
        <v>2130</v>
      </c>
      <c r="C4250" s="190" t="s">
        <v>15</v>
      </c>
      <c r="D4250" s="190" t="s">
        <v>2131</v>
      </c>
      <c r="E4250" s="426" t="s">
        <v>2129</v>
      </c>
      <c r="F4250" s="426"/>
      <c r="G4250" s="192" t="s">
        <v>39</v>
      </c>
      <c r="H4250" s="193">
        <v>1.01E-2</v>
      </c>
      <c r="I4250" s="189">
        <f>(M4250*$M$13)</f>
        <v>13.533200000000001</v>
      </c>
      <c r="J4250" s="219">
        <f>TRUNC(I4250*H4250,2)</f>
        <v>0.13</v>
      </c>
      <c r="M4250">
        <v>14.71</v>
      </c>
    </row>
    <row r="4251" spans="1:13" ht="24" customHeight="1" x14ac:dyDescent="0.2">
      <c r="A4251" s="238" t="s">
        <v>2126</v>
      </c>
      <c r="B4251" s="191" t="s">
        <v>2154</v>
      </c>
      <c r="C4251" s="190" t="s">
        <v>15</v>
      </c>
      <c r="D4251" s="190" t="s">
        <v>2155</v>
      </c>
      <c r="E4251" s="426" t="s">
        <v>2129</v>
      </c>
      <c r="F4251" s="426"/>
      <c r="G4251" s="192" t="s">
        <v>39</v>
      </c>
      <c r="H4251" s="193">
        <v>1.01E-2</v>
      </c>
      <c r="I4251" s="189">
        <f>(M4251*$M$13)</f>
        <v>19.136000000000003</v>
      </c>
      <c r="J4251" s="219">
        <f>TRUNC(I4251*H4251,2)</f>
        <v>0.19</v>
      </c>
      <c r="M4251">
        <v>20.8</v>
      </c>
    </row>
    <row r="4252" spans="1:13" ht="24" customHeight="1" x14ac:dyDescent="0.2">
      <c r="A4252" s="238" t="s">
        <v>2126</v>
      </c>
      <c r="B4252" s="191" t="s">
        <v>3429</v>
      </c>
      <c r="C4252" s="190" t="s">
        <v>15</v>
      </c>
      <c r="D4252" s="190" t="s">
        <v>1988</v>
      </c>
      <c r="E4252" s="426" t="s">
        <v>2119</v>
      </c>
      <c r="F4252" s="426"/>
      <c r="G4252" s="192" t="s">
        <v>54</v>
      </c>
      <c r="H4252" s="193">
        <v>1</v>
      </c>
      <c r="I4252" s="189">
        <f>(M4252*$M$13)</f>
        <v>0.1104</v>
      </c>
      <c r="J4252" s="219">
        <f>TRUNC(I4252*H4252,2)</f>
        <v>0.11</v>
      </c>
      <c r="M4252">
        <v>0.12</v>
      </c>
    </row>
    <row r="4253" spans="1:13" x14ac:dyDescent="0.2">
      <c r="A4253" s="239"/>
      <c r="B4253" s="195"/>
      <c r="C4253" s="195"/>
      <c r="D4253" s="195"/>
      <c r="E4253" s="195" t="s">
        <v>3847</v>
      </c>
      <c r="F4253" s="196">
        <v>0.35</v>
      </c>
      <c r="G4253" s="195" t="s">
        <v>3848</v>
      </c>
      <c r="H4253" s="196">
        <v>0</v>
      </c>
      <c r="I4253" s="196">
        <v>0.35</v>
      </c>
      <c r="J4253" s="220"/>
      <c r="M4253">
        <v>0.35</v>
      </c>
    </row>
    <row r="4254" spans="1:13" ht="25.5" x14ac:dyDescent="0.2">
      <c r="A4254" s="239"/>
      <c r="B4254" s="195"/>
      <c r="C4254" s="195"/>
      <c r="D4254" s="195"/>
      <c r="E4254" s="195" t="s">
        <v>3849</v>
      </c>
      <c r="F4254" s="196">
        <v>0</v>
      </c>
      <c r="G4254" s="195"/>
      <c r="H4254" s="195" t="s">
        <v>3850</v>
      </c>
      <c r="I4254" s="196">
        <v>0.47</v>
      </c>
      <c r="J4254" s="220"/>
      <c r="M4254">
        <v>0.47</v>
      </c>
    </row>
    <row r="4255" spans="1:13" ht="30" customHeight="1" x14ac:dyDescent="0.2">
      <c r="A4255" s="240"/>
      <c r="B4255" s="197"/>
      <c r="C4255" s="197"/>
      <c r="D4255" s="197"/>
      <c r="E4255" s="197"/>
      <c r="F4255" s="197"/>
      <c r="G4255" s="197" t="s">
        <v>3851</v>
      </c>
      <c r="H4255" s="198">
        <v>1100</v>
      </c>
      <c r="I4255" s="199">
        <v>517</v>
      </c>
      <c r="J4255" s="220"/>
      <c r="M4255">
        <v>517</v>
      </c>
    </row>
    <row r="4256" spans="1:13" ht="0.95" customHeight="1" x14ac:dyDescent="0.2">
      <c r="A4256" s="237"/>
      <c r="B4256" s="185"/>
      <c r="C4256" s="185"/>
      <c r="D4256" s="185"/>
      <c r="E4256" s="185"/>
      <c r="F4256" s="185"/>
      <c r="G4256" s="185"/>
      <c r="H4256" s="185"/>
      <c r="I4256" s="185"/>
      <c r="J4256" s="220"/>
    </row>
    <row r="4257" spans="1:13" ht="18" customHeight="1" x14ac:dyDescent="0.2">
      <c r="A4257" s="236" t="s">
        <v>4105</v>
      </c>
      <c r="B4257" s="183" t="s">
        <v>2</v>
      </c>
      <c r="C4257" s="182" t="s">
        <v>3</v>
      </c>
      <c r="D4257" s="182" t="s">
        <v>4</v>
      </c>
      <c r="E4257" s="419" t="s">
        <v>2100</v>
      </c>
      <c r="F4257" s="419"/>
      <c r="G4257" s="184" t="s">
        <v>5</v>
      </c>
      <c r="H4257" s="183" t="s">
        <v>6</v>
      </c>
      <c r="I4257" s="183" t="s">
        <v>7</v>
      </c>
      <c r="J4257" s="218" t="s">
        <v>8</v>
      </c>
      <c r="K4257" s="229">
        <f>J4259+J4260</f>
        <v>0.2</v>
      </c>
      <c r="L4257" s="229">
        <f>J4258-K4257</f>
        <v>0.14000000000000001</v>
      </c>
      <c r="M4257" t="s">
        <v>7</v>
      </c>
    </row>
    <row r="4258" spans="1:13" ht="24" customHeight="1" x14ac:dyDescent="0.2">
      <c r="A4258" s="237" t="s">
        <v>2125</v>
      </c>
      <c r="B4258" s="186" t="s">
        <v>807</v>
      </c>
      <c r="C4258" s="185" t="s">
        <v>15</v>
      </c>
      <c r="D4258" s="185" t="s">
        <v>808</v>
      </c>
      <c r="E4258" s="425">
        <v>7</v>
      </c>
      <c r="F4258" s="425"/>
      <c r="G4258" s="187" t="s">
        <v>18</v>
      </c>
      <c r="H4258" s="188">
        <v>1</v>
      </c>
      <c r="I4258" s="189">
        <f>(M4258*$M$13)</f>
        <v>0.34040000000000004</v>
      </c>
      <c r="J4258" s="231">
        <f>TRUNC(I4258*H4258,2)</f>
        <v>0.34</v>
      </c>
      <c r="M4258">
        <v>0.37</v>
      </c>
    </row>
    <row r="4259" spans="1:13" ht="24" customHeight="1" x14ac:dyDescent="0.2">
      <c r="A4259" s="238" t="s">
        <v>2126</v>
      </c>
      <c r="B4259" s="191" t="s">
        <v>2130</v>
      </c>
      <c r="C4259" s="190" t="s">
        <v>15</v>
      </c>
      <c r="D4259" s="190" t="s">
        <v>2131</v>
      </c>
      <c r="E4259" s="426" t="s">
        <v>2129</v>
      </c>
      <c r="F4259" s="426"/>
      <c r="G4259" s="192" t="s">
        <v>39</v>
      </c>
      <c r="H4259" s="193">
        <v>6.6E-3</v>
      </c>
      <c r="I4259" s="189">
        <f>(M4259*$M$13)</f>
        <v>13.533200000000001</v>
      </c>
      <c r="J4259" s="219">
        <f>TRUNC(I4259*H4259,2)</f>
        <v>0.08</v>
      </c>
      <c r="M4259">
        <v>14.71</v>
      </c>
    </row>
    <row r="4260" spans="1:13" ht="24" customHeight="1" x14ac:dyDescent="0.2">
      <c r="A4260" s="238" t="s">
        <v>2126</v>
      </c>
      <c r="B4260" s="191" t="s">
        <v>2154</v>
      </c>
      <c r="C4260" s="190" t="s">
        <v>15</v>
      </c>
      <c r="D4260" s="190" t="s">
        <v>2155</v>
      </c>
      <c r="E4260" s="426" t="s">
        <v>2129</v>
      </c>
      <c r="F4260" s="426"/>
      <c r="G4260" s="192" t="s">
        <v>39</v>
      </c>
      <c r="H4260" s="193">
        <v>6.6E-3</v>
      </c>
      <c r="I4260" s="189">
        <f>(M4260*$M$13)</f>
        <v>19.136000000000003</v>
      </c>
      <c r="J4260" s="219">
        <f>TRUNC(I4260*H4260,2)</f>
        <v>0.12</v>
      </c>
      <c r="M4260">
        <v>20.8</v>
      </c>
    </row>
    <row r="4261" spans="1:13" ht="24" customHeight="1" x14ac:dyDescent="0.2">
      <c r="A4261" s="238" t="s">
        <v>2126</v>
      </c>
      <c r="B4261" s="191" t="s">
        <v>2719</v>
      </c>
      <c r="C4261" s="190" t="s">
        <v>15</v>
      </c>
      <c r="D4261" s="190" t="s">
        <v>2720</v>
      </c>
      <c r="E4261" s="426" t="s">
        <v>2119</v>
      </c>
      <c r="F4261" s="426"/>
      <c r="G4261" s="192" t="s">
        <v>54</v>
      </c>
      <c r="H4261" s="193">
        <v>1</v>
      </c>
      <c r="I4261" s="189">
        <f>(M4261*$M$13)</f>
        <v>0.13800000000000001</v>
      </c>
      <c r="J4261" s="219">
        <f>TRUNC(I4261*H4261,2)</f>
        <v>0.13</v>
      </c>
      <c r="M4261">
        <v>0.15</v>
      </c>
    </row>
    <row r="4262" spans="1:13" x14ac:dyDescent="0.2">
      <c r="A4262" s="239"/>
      <c r="B4262" s="195"/>
      <c r="C4262" s="195"/>
      <c r="D4262" s="195"/>
      <c r="E4262" s="195" t="s">
        <v>3847</v>
      </c>
      <c r="F4262" s="196">
        <v>0.22</v>
      </c>
      <c r="G4262" s="195" t="s">
        <v>3848</v>
      </c>
      <c r="H4262" s="196">
        <v>0</v>
      </c>
      <c r="I4262" s="196">
        <v>0.22</v>
      </c>
      <c r="J4262" s="220"/>
      <c r="M4262">
        <v>0.22</v>
      </c>
    </row>
    <row r="4263" spans="1:13" ht="25.5" x14ac:dyDescent="0.2">
      <c r="A4263" s="239"/>
      <c r="B4263" s="195"/>
      <c r="C4263" s="195"/>
      <c r="D4263" s="195"/>
      <c r="E4263" s="195" t="s">
        <v>3849</v>
      </c>
      <c r="F4263" s="196">
        <v>0</v>
      </c>
      <c r="G4263" s="195"/>
      <c r="H4263" s="195" t="s">
        <v>3850</v>
      </c>
      <c r="I4263" s="196">
        <v>0.37</v>
      </c>
      <c r="J4263" s="220"/>
      <c r="M4263">
        <v>0.37</v>
      </c>
    </row>
    <row r="4264" spans="1:13" ht="30" customHeight="1" x14ac:dyDescent="0.2">
      <c r="A4264" s="240"/>
      <c r="B4264" s="197"/>
      <c r="C4264" s="197"/>
      <c r="D4264" s="197"/>
      <c r="E4264" s="197"/>
      <c r="F4264" s="197"/>
      <c r="G4264" s="197" t="s">
        <v>3851</v>
      </c>
      <c r="H4264" s="198">
        <v>400</v>
      </c>
      <c r="I4264" s="199">
        <v>148</v>
      </c>
      <c r="J4264" s="220"/>
      <c r="M4264">
        <v>148</v>
      </c>
    </row>
    <row r="4265" spans="1:13" ht="0.95" customHeight="1" x14ac:dyDescent="0.2">
      <c r="A4265" s="237"/>
      <c r="B4265" s="185"/>
      <c r="C4265" s="185"/>
      <c r="D4265" s="185"/>
      <c r="E4265" s="185"/>
      <c r="F4265" s="185"/>
      <c r="G4265" s="185"/>
      <c r="H4265" s="185"/>
      <c r="I4265" s="185"/>
      <c r="J4265" s="220"/>
    </row>
    <row r="4266" spans="1:13" ht="18" customHeight="1" x14ac:dyDescent="0.2">
      <c r="A4266" s="236" t="s">
        <v>4106</v>
      </c>
      <c r="B4266" s="183" t="s">
        <v>2</v>
      </c>
      <c r="C4266" s="182" t="s">
        <v>3</v>
      </c>
      <c r="D4266" s="182" t="s">
        <v>4</v>
      </c>
      <c r="E4266" s="419" t="s">
        <v>2100</v>
      </c>
      <c r="F4266" s="419"/>
      <c r="G4266" s="184" t="s">
        <v>5</v>
      </c>
      <c r="H4266" s="183" t="s">
        <v>6</v>
      </c>
      <c r="I4266" s="183" t="s">
        <v>7</v>
      </c>
      <c r="J4266" s="218" t="s">
        <v>8</v>
      </c>
      <c r="K4266" s="229">
        <f>J4268+J4269</f>
        <v>3.91</v>
      </c>
      <c r="L4266" s="229">
        <f>J4267-K4266</f>
        <v>2.0199999999999996</v>
      </c>
      <c r="M4266" t="s">
        <v>7</v>
      </c>
    </row>
    <row r="4267" spans="1:13" ht="24" customHeight="1" x14ac:dyDescent="0.2">
      <c r="A4267" s="237" t="s">
        <v>2125</v>
      </c>
      <c r="B4267" s="186" t="s">
        <v>4107</v>
      </c>
      <c r="C4267" s="185" t="s">
        <v>15</v>
      </c>
      <c r="D4267" s="185" t="s">
        <v>4108</v>
      </c>
      <c r="E4267" s="425">
        <v>7</v>
      </c>
      <c r="F4267" s="425"/>
      <c r="G4267" s="187" t="s">
        <v>18</v>
      </c>
      <c r="H4267" s="188">
        <v>1</v>
      </c>
      <c r="I4267" s="189">
        <f>(M4267*$M$13)</f>
        <v>5.9340000000000002</v>
      </c>
      <c r="J4267" s="231">
        <f>TRUNC(I4267*H4267,2)</f>
        <v>5.93</v>
      </c>
      <c r="M4267">
        <v>6.45</v>
      </c>
    </row>
    <row r="4268" spans="1:13" ht="24" customHeight="1" x14ac:dyDescent="0.2">
      <c r="A4268" s="238" t="s">
        <v>2126</v>
      </c>
      <c r="B4268" s="191" t="s">
        <v>2130</v>
      </c>
      <c r="C4268" s="190" t="s">
        <v>15</v>
      </c>
      <c r="D4268" s="190" t="s">
        <v>2131</v>
      </c>
      <c r="E4268" s="426" t="s">
        <v>2129</v>
      </c>
      <c r="F4268" s="426"/>
      <c r="G4268" s="192" t="s">
        <v>39</v>
      </c>
      <c r="H4268" s="193">
        <v>0.12</v>
      </c>
      <c r="I4268" s="189">
        <f>(M4268*$M$13)</f>
        <v>13.533200000000001</v>
      </c>
      <c r="J4268" s="219">
        <f>TRUNC(I4268*H4268,2)</f>
        <v>1.62</v>
      </c>
      <c r="M4268">
        <v>14.71</v>
      </c>
    </row>
    <row r="4269" spans="1:13" ht="24" customHeight="1" x14ac:dyDescent="0.2">
      <c r="A4269" s="238" t="s">
        <v>2126</v>
      </c>
      <c r="B4269" s="191" t="s">
        <v>2154</v>
      </c>
      <c r="C4269" s="190" t="s">
        <v>15</v>
      </c>
      <c r="D4269" s="190" t="s">
        <v>2155</v>
      </c>
      <c r="E4269" s="426" t="s">
        <v>2129</v>
      </c>
      <c r="F4269" s="426"/>
      <c r="G4269" s="192" t="s">
        <v>39</v>
      </c>
      <c r="H4269" s="193">
        <v>0.12</v>
      </c>
      <c r="I4269" s="189">
        <f>(M4269*$M$13)</f>
        <v>19.136000000000003</v>
      </c>
      <c r="J4269" s="219">
        <f>TRUNC(I4269*H4269,2)</f>
        <v>2.29</v>
      </c>
      <c r="M4269">
        <v>20.8</v>
      </c>
    </row>
    <row r="4270" spans="1:13" ht="24" customHeight="1" x14ac:dyDescent="0.2">
      <c r="A4270" s="238" t="s">
        <v>2126</v>
      </c>
      <c r="B4270" s="191" t="s">
        <v>5038</v>
      </c>
      <c r="C4270" s="190" t="s">
        <v>15</v>
      </c>
      <c r="D4270" s="190" t="s">
        <v>4108</v>
      </c>
      <c r="E4270" s="426" t="s">
        <v>2119</v>
      </c>
      <c r="F4270" s="426"/>
      <c r="G4270" s="192" t="s">
        <v>54</v>
      </c>
      <c r="H4270" s="193">
        <v>1</v>
      </c>
      <c r="I4270" s="189">
        <f>(M4270*$M$13)</f>
        <v>2.0240000000000005</v>
      </c>
      <c r="J4270" s="219">
        <f>TRUNC(I4270*H4270,2)</f>
        <v>2.02</v>
      </c>
      <c r="M4270">
        <v>2.2000000000000002</v>
      </c>
    </row>
    <row r="4271" spans="1:13" x14ac:dyDescent="0.2">
      <c r="A4271" s="239"/>
      <c r="B4271" s="195"/>
      <c r="C4271" s="195"/>
      <c r="D4271" s="195"/>
      <c r="E4271" s="195" t="s">
        <v>3847</v>
      </c>
      <c r="F4271" s="196">
        <v>4.25</v>
      </c>
      <c r="G4271" s="195" t="s">
        <v>3848</v>
      </c>
      <c r="H4271" s="196">
        <v>0</v>
      </c>
      <c r="I4271" s="196">
        <v>4.25</v>
      </c>
      <c r="J4271" s="220"/>
      <c r="M4271">
        <v>4.25</v>
      </c>
    </row>
    <row r="4272" spans="1:13" ht="25.5" x14ac:dyDescent="0.2">
      <c r="A4272" s="239"/>
      <c r="B4272" s="195"/>
      <c r="C4272" s="195"/>
      <c r="D4272" s="195"/>
      <c r="E4272" s="195" t="s">
        <v>3849</v>
      </c>
      <c r="F4272" s="196">
        <v>0</v>
      </c>
      <c r="G4272" s="195"/>
      <c r="H4272" s="195" t="s">
        <v>3850</v>
      </c>
      <c r="I4272" s="196">
        <v>6.45</v>
      </c>
      <c r="J4272" s="220"/>
      <c r="M4272">
        <v>6.45</v>
      </c>
    </row>
    <row r="4273" spans="1:13" ht="30" customHeight="1" x14ac:dyDescent="0.2">
      <c r="A4273" s="240"/>
      <c r="B4273" s="197"/>
      <c r="C4273" s="197"/>
      <c r="D4273" s="197"/>
      <c r="E4273" s="197"/>
      <c r="F4273" s="197"/>
      <c r="G4273" s="197" t="s">
        <v>3851</v>
      </c>
      <c r="H4273" s="198">
        <v>67</v>
      </c>
      <c r="I4273" s="199">
        <v>432.15</v>
      </c>
      <c r="J4273" s="220"/>
      <c r="M4273">
        <v>432.15</v>
      </c>
    </row>
    <row r="4274" spans="1:13" ht="0.95" customHeight="1" x14ac:dyDescent="0.2">
      <c r="A4274" s="237"/>
      <c r="B4274" s="185"/>
      <c r="C4274" s="185"/>
      <c r="D4274" s="185"/>
      <c r="E4274" s="185"/>
      <c r="F4274" s="185"/>
      <c r="G4274" s="185"/>
      <c r="H4274" s="185"/>
      <c r="I4274" s="185"/>
      <c r="J4274" s="220"/>
    </row>
    <row r="4275" spans="1:13" ht="18" customHeight="1" x14ac:dyDescent="0.2">
      <c r="A4275" s="236" t="s">
        <v>4109</v>
      </c>
      <c r="B4275" s="183" t="s">
        <v>2</v>
      </c>
      <c r="C4275" s="182" t="s">
        <v>3</v>
      </c>
      <c r="D4275" s="182" t="s">
        <v>4</v>
      </c>
      <c r="E4275" s="419" t="s">
        <v>2100</v>
      </c>
      <c r="F4275" s="419"/>
      <c r="G4275" s="184" t="s">
        <v>5</v>
      </c>
      <c r="H4275" s="183" t="s">
        <v>6</v>
      </c>
      <c r="I4275" s="183" t="s">
        <v>7</v>
      </c>
      <c r="J4275" s="218" t="s">
        <v>8</v>
      </c>
      <c r="K4275" s="229">
        <f>J4277+J4278</f>
        <v>5.2200000000000006</v>
      </c>
      <c r="L4275" s="229">
        <f>J4276-K4275</f>
        <v>21.9</v>
      </c>
      <c r="M4275" t="s">
        <v>7</v>
      </c>
    </row>
    <row r="4276" spans="1:13" ht="24" customHeight="1" x14ac:dyDescent="0.2">
      <c r="A4276" s="237" t="s">
        <v>2125</v>
      </c>
      <c r="B4276" s="186" t="s">
        <v>4110</v>
      </c>
      <c r="C4276" s="185" t="s">
        <v>15</v>
      </c>
      <c r="D4276" s="185" t="s">
        <v>4111</v>
      </c>
      <c r="E4276" s="425">
        <v>7</v>
      </c>
      <c r="F4276" s="425"/>
      <c r="G4276" s="187" t="s">
        <v>18</v>
      </c>
      <c r="H4276" s="188">
        <v>1</v>
      </c>
      <c r="I4276" s="189">
        <f>(M4276*$M$13)</f>
        <v>27.121600000000001</v>
      </c>
      <c r="J4276" s="231">
        <f>TRUNC(I4276*H4276,2)</f>
        <v>27.12</v>
      </c>
      <c r="M4276">
        <v>29.48</v>
      </c>
    </row>
    <row r="4277" spans="1:13" ht="24" customHeight="1" x14ac:dyDescent="0.2">
      <c r="A4277" s="238" t="s">
        <v>2126</v>
      </c>
      <c r="B4277" s="191" t="s">
        <v>2130</v>
      </c>
      <c r="C4277" s="190" t="s">
        <v>15</v>
      </c>
      <c r="D4277" s="190" t="s">
        <v>2131</v>
      </c>
      <c r="E4277" s="426" t="s">
        <v>2129</v>
      </c>
      <c r="F4277" s="426"/>
      <c r="G4277" s="192" t="s">
        <v>39</v>
      </c>
      <c r="H4277" s="193">
        <v>0.16</v>
      </c>
      <c r="I4277" s="189">
        <f>(M4277*$M$13)</f>
        <v>13.533200000000001</v>
      </c>
      <c r="J4277" s="219">
        <f>TRUNC(I4277*H4277,2)</f>
        <v>2.16</v>
      </c>
      <c r="M4277">
        <v>14.71</v>
      </c>
    </row>
    <row r="4278" spans="1:13" ht="24" customHeight="1" x14ac:dyDescent="0.2">
      <c r="A4278" s="238" t="s">
        <v>2126</v>
      </c>
      <c r="B4278" s="191" t="s">
        <v>2154</v>
      </c>
      <c r="C4278" s="190" t="s">
        <v>15</v>
      </c>
      <c r="D4278" s="190" t="s">
        <v>2155</v>
      </c>
      <c r="E4278" s="426" t="s">
        <v>2129</v>
      </c>
      <c r="F4278" s="426"/>
      <c r="G4278" s="192" t="s">
        <v>39</v>
      </c>
      <c r="H4278" s="193">
        <v>0.16</v>
      </c>
      <c r="I4278" s="189">
        <f>(M4278*$M$13)</f>
        <v>19.136000000000003</v>
      </c>
      <c r="J4278" s="219">
        <f>TRUNC(I4278*H4278,2)</f>
        <v>3.06</v>
      </c>
      <c r="M4278">
        <v>20.8</v>
      </c>
    </row>
    <row r="4279" spans="1:13" ht="24" customHeight="1" x14ac:dyDescent="0.2">
      <c r="A4279" s="238" t="s">
        <v>2126</v>
      </c>
      <c r="B4279" s="191" t="s">
        <v>5039</v>
      </c>
      <c r="C4279" s="190" t="s">
        <v>15</v>
      </c>
      <c r="D4279" s="190" t="s">
        <v>4111</v>
      </c>
      <c r="E4279" s="426" t="s">
        <v>2119</v>
      </c>
      <c r="F4279" s="426"/>
      <c r="G4279" s="192" t="s">
        <v>54</v>
      </c>
      <c r="H4279" s="193">
        <v>1</v>
      </c>
      <c r="I4279" s="189">
        <f>(M4279*$M$13)</f>
        <v>21.905200000000001</v>
      </c>
      <c r="J4279" s="219">
        <f>TRUNC(I4279*H4279,2)</f>
        <v>21.9</v>
      </c>
      <c r="M4279">
        <v>23.81</v>
      </c>
    </row>
    <row r="4280" spans="1:13" x14ac:dyDescent="0.2">
      <c r="A4280" s="239"/>
      <c r="B4280" s="195"/>
      <c r="C4280" s="195"/>
      <c r="D4280" s="195"/>
      <c r="E4280" s="195" t="s">
        <v>3847</v>
      </c>
      <c r="F4280" s="196">
        <v>5.67</v>
      </c>
      <c r="G4280" s="195" t="s">
        <v>3848</v>
      </c>
      <c r="H4280" s="196">
        <v>0</v>
      </c>
      <c r="I4280" s="196">
        <v>5.67</v>
      </c>
      <c r="J4280" s="220"/>
      <c r="M4280">
        <v>5.67</v>
      </c>
    </row>
    <row r="4281" spans="1:13" ht="25.5" x14ac:dyDescent="0.2">
      <c r="A4281" s="239"/>
      <c r="B4281" s="195"/>
      <c r="C4281" s="195"/>
      <c r="D4281" s="195"/>
      <c r="E4281" s="195" t="s">
        <v>3849</v>
      </c>
      <c r="F4281" s="196">
        <v>0</v>
      </c>
      <c r="G4281" s="195"/>
      <c r="H4281" s="195" t="s">
        <v>3850</v>
      </c>
      <c r="I4281" s="196">
        <v>29.48</v>
      </c>
      <c r="J4281" s="220"/>
      <c r="M4281">
        <v>29.48</v>
      </c>
    </row>
    <row r="4282" spans="1:13" ht="30" customHeight="1" x14ac:dyDescent="0.2">
      <c r="A4282" s="240"/>
      <c r="B4282" s="197"/>
      <c r="C4282" s="197"/>
      <c r="D4282" s="197"/>
      <c r="E4282" s="197"/>
      <c r="F4282" s="197"/>
      <c r="G4282" s="197" t="s">
        <v>3851</v>
      </c>
      <c r="H4282" s="198">
        <v>2</v>
      </c>
      <c r="I4282" s="199">
        <v>58.96</v>
      </c>
      <c r="J4282" s="220"/>
      <c r="M4282">
        <v>58.96</v>
      </c>
    </row>
    <row r="4283" spans="1:13" ht="0.95" customHeight="1" x14ac:dyDescent="0.2">
      <c r="A4283" s="237"/>
      <c r="B4283" s="185"/>
      <c r="C4283" s="185"/>
      <c r="D4283" s="185"/>
      <c r="E4283" s="185"/>
      <c r="F4283" s="185"/>
      <c r="G4283" s="185"/>
      <c r="H4283" s="185"/>
      <c r="I4283" s="185"/>
      <c r="J4283" s="220"/>
    </row>
    <row r="4284" spans="1:13" ht="18" customHeight="1" x14ac:dyDescent="0.2">
      <c r="A4284" s="236" t="s">
        <v>4112</v>
      </c>
      <c r="B4284" s="183" t="s">
        <v>2</v>
      </c>
      <c r="C4284" s="182" t="s">
        <v>3</v>
      </c>
      <c r="D4284" s="182" t="s">
        <v>4</v>
      </c>
      <c r="E4284" s="419" t="s">
        <v>2100</v>
      </c>
      <c r="F4284" s="419"/>
      <c r="G4284" s="184" t="s">
        <v>5</v>
      </c>
      <c r="H4284" s="183" t="s">
        <v>6</v>
      </c>
      <c r="I4284" s="183" t="s">
        <v>7</v>
      </c>
      <c r="J4284" s="218" t="s">
        <v>8</v>
      </c>
      <c r="K4284" s="229">
        <f>J4286+J4287</f>
        <v>6.52</v>
      </c>
      <c r="L4284" s="229">
        <f>J4285-K4284</f>
        <v>6.0300000000000011</v>
      </c>
      <c r="M4284" t="s">
        <v>7</v>
      </c>
    </row>
    <row r="4285" spans="1:13" ht="24" customHeight="1" x14ac:dyDescent="0.2">
      <c r="A4285" s="237" t="s">
        <v>2125</v>
      </c>
      <c r="B4285" s="186" t="s">
        <v>3929</v>
      </c>
      <c r="C4285" s="185" t="s">
        <v>15</v>
      </c>
      <c r="D4285" s="185" t="s">
        <v>3930</v>
      </c>
      <c r="E4285" s="425">
        <v>7</v>
      </c>
      <c r="F4285" s="425"/>
      <c r="G4285" s="187" t="s">
        <v>169</v>
      </c>
      <c r="H4285" s="188">
        <v>1</v>
      </c>
      <c r="I4285" s="189">
        <f>(M4285*$M$13)</f>
        <v>12.558000000000002</v>
      </c>
      <c r="J4285" s="231">
        <f>TRUNC(I4285*H4285,2)</f>
        <v>12.55</v>
      </c>
      <c r="M4285">
        <v>13.65</v>
      </c>
    </row>
    <row r="4286" spans="1:13" ht="24" customHeight="1" x14ac:dyDescent="0.2">
      <c r="A4286" s="238" t="s">
        <v>2126</v>
      </c>
      <c r="B4286" s="191" t="s">
        <v>2130</v>
      </c>
      <c r="C4286" s="190" t="s">
        <v>15</v>
      </c>
      <c r="D4286" s="190" t="s">
        <v>2131</v>
      </c>
      <c r="E4286" s="426" t="s">
        <v>2129</v>
      </c>
      <c r="F4286" s="426"/>
      <c r="G4286" s="192" t="s">
        <v>39</v>
      </c>
      <c r="H4286" s="193">
        <v>0.2</v>
      </c>
      <c r="I4286" s="189">
        <f>(M4286*$M$13)</f>
        <v>13.533200000000001</v>
      </c>
      <c r="J4286" s="219">
        <f>TRUNC(I4286*H4286,2)</f>
        <v>2.7</v>
      </c>
      <c r="M4286">
        <v>14.71</v>
      </c>
    </row>
    <row r="4287" spans="1:13" ht="24" customHeight="1" x14ac:dyDescent="0.2">
      <c r="A4287" s="238" t="s">
        <v>2126</v>
      </c>
      <c r="B4287" s="191" t="s">
        <v>2154</v>
      </c>
      <c r="C4287" s="190" t="s">
        <v>15</v>
      </c>
      <c r="D4287" s="190" t="s">
        <v>2155</v>
      </c>
      <c r="E4287" s="426" t="s">
        <v>2129</v>
      </c>
      <c r="F4287" s="426"/>
      <c r="G4287" s="192" t="s">
        <v>39</v>
      </c>
      <c r="H4287" s="193">
        <v>0.2</v>
      </c>
      <c r="I4287" s="189">
        <f>(M4287*$M$13)</f>
        <v>19.136000000000003</v>
      </c>
      <c r="J4287" s="219">
        <f>TRUNC(I4287*H4287,2)</f>
        <v>3.82</v>
      </c>
      <c r="M4287">
        <v>20.8</v>
      </c>
    </row>
    <row r="4288" spans="1:13" ht="24" customHeight="1" x14ac:dyDescent="0.2">
      <c r="A4288" s="238" t="s">
        <v>2126</v>
      </c>
      <c r="B4288" s="191" t="s">
        <v>4919</v>
      </c>
      <c r="C4288" s="190" t="s">
        <v>15</v>
      </c>
      <c r="D4288" s="190" t="s">
        <v>3930</v>
      </c>
      <c r="E4288" s="426" t="s">
        <v>2119</v>
      </c>
      <c r="F4288" s="426"/>
      <c r="G4288" s="192" t="s">
        <v>132</v>
      </c>
      <c r="H4288" s="193">
        <v>1</v>
      </c>
      <c r="I4288" s="189">
        <f>(M4288*$M$13)</f>
        <v>6.0259999999999998</v>
      </c>
      <c r="J4288" s="219">
        <f>TRUNC(I4288*H4288,2)</f>
        <v>6.02</v>
      </c>
      <c r="M4288">
        <v>6.55</v>
      </c>
    </row>
    <row r="4289" spans="1:13" x14ac:dyDescent="0.2">
      <c r="A4289" s="239"/>
      <c r="B4289" s="195"/>
      <c r="C4289" s="195"/>
      <c r="D4289" s="195"/>
      <c r="E4289" s="195" t="s">
        <v>3847</v>
      </c>
      <c r="F4289" s="196">
        <v>7.1</v>
      </c>
      <c r="G4289" s="195" t="s">
        <v>3848</v>
      </c>
      <c r="H4289" s="196">
        <v>0</v>
      </c>
      <c r="I4289" s="196">
        <v>7.1</v>
      </c>
      <c r="J4289" s="220"/>
      <c r="M4289">
        <v>7.1</v>
      </c>
    </row>
    <row r="4290" spans="1:13" ht="25.5" x14ac:dyDescent="0.2">
      <c r="A4290" s="239"/>
      <c r="B4290" s="195"/>
      <c r="C4290" s="195"/>
      <c r="D4290" s="195"/>
      <c r="E4290" s="195" t="s">
        <v>3849</v>
      </c>
      <c r="F4290" s="196">
        <v>0</v>
      </c>
      <c r="G4290" s="195"/>
      <c r="H4290" s="195" t="s">
        <v>3850</v>
      </c>
      <c r="I4290" s="196">
        <v>13.65</v>
      </c>
      <c r="J4290" s="220"/>
      <c r="M4290">
        <v>13.65</v>
      </c>
    </row>
    <row r="4291" spans="1:13" ht="30" customHeight="1" x14ac:dyDescent="0.2">
      <c r="A4291" s="240"/>
      <c r="B4291" s="197"/>
      <c r="C4291" s="197"/>
      <c r="D4291" s="197"/>
      <c r="E4291" s="197"/>
      <c r="F4291" s="197"/>
      <c r="G4291" s="197" t="s">
        <v>3851</v>
      </c>
      <c r="H4291" s="198">
        <v>144</v>
      </c>
      <c r="I4291" s="199">
        <v>1965.6</v>
      </c>
      <c r="J4291" s="220"/>
      <c r="M4291">
        <v>1965.6</v>
      </c>
    </row>
    <row r="4292" spans="1:13" ht="0.95" customHeight="1" x14ac:dyDescent="0.2">
      <c r="A4292" s="237"/>
      <c r="B4292" s="185"/>
      <c r="C4292" s="185"/>
      <c r="D4292" s="185"/>
      <c r="E4292" s="185"/>
      <c r="F4292" s="185"/>
      <c r="G4292" s="185"/>
      <c r="H4292" s="185"/>
      <c r="I4292" s="185"/>
      <c r="J4292" s="220"/>
    </row>
    <row r="4293" spans="1:13" ht="18" customHeight="1" x14ac:dyDescent="0.2">
      <c r="A4293" s="236" t="s">
        <v>4113</v>
      </c>
      <c r="B4293" s="183" t="s">
        <v>2</v>
      </c>
      <c r="C4293" s="182" t="s">
        <v>3</v>
      </c>
      <c r="D4293" s="182" t="s">
        <v>4</v>
      </c>
      <c r="E4293" s="419" t="s">
        <v>2100</v>
      </c>
      <c r="F4293" s="419"/>
      <c r="G4293" s="184" t="s">
        <v>5</v>
      </c>
      <c r="H4293" s="183" t="s">
        <v>6</v>
      </c>
      <c r="I4293" s="183" t="s">
        <v>7</v>
      </c>
      <c r="J4293" s="218" t="s">
        <v>8</v>
      </c>
      <c r="K4293" s="229">
        <f>J4295+J4296</f>
        <v>5.2200000000000006</v>
      </c>
      <c r="L4293" s="229">
        <f>J4294-K4293</f>
        <v>13.99</v>
      </c>
      <c r="M4293" t="s">
        <v>7</v>
      </c>
    </row>
    <row r="4294" spans="1:13" ht="24" customHeight="1" x14ac:dyDescent="0.2">
      <c r="A4294" s="237" t="s">
        <v>2125</v>
      </c>
      <c r="B4294" s="186" t="s">
        <v>3931</v>
      </c>
      <c r="C4294" s="185" t="s">
        <v>15</v>
      </c>
      <c r="D4294" s="185" t="s">
        <v>3932</v>
      </c>
      <c r="E4294" s="425">
        <v>7</v>
      </c>
      <c r="F4294" s="425"/>
      <c r="G4294" s="187" t="s">
        <v>18</v>
      </c>
      <c r="H4294" s="188">
        <v>1</v>
      </c>
      <c r="I4294" s="189">
        <f>(M4294*$M$13)</f>
        <v>19.218800000000002</v>
      </c>
      <c r="J4294" s="231">
        <f>TRUNC(I4294*H4294,2)</f>
        <v>19.21</v>
      </c>
      <c r="M4294">
        <v>20.89</v>
      </c>
    </row>
    <row r="4295" spans="1:13" ht="24" customHeight="1" x14ac:dyDescent="0.2">
      <c r="A4295" s="238" t="s">
        <v>2126</v>
      </c>
      <c r="B4295" s="191" t="s">
        <v>2130</v>
      </c>
      <c r="C4295" s="190" t="s">
        <v>15</v>
      </c>
      <c r="D4295" s="190" t="s">
        <v>2131</v>
      </c>
      <c r="E4295" s="426" t="s">
        <v>2129</v>
      </c>
      <c r="F4295" s="426"/>
      <c r="G4295" s="192" t="s">
        <v>39</v>
      </c>
      <c r="H4295" s="193">
        <v>0.16</v>
      </c>
      <c r="I4295" s="189">
        <f>(M4295*$M$13)</f>
        <v>13.533200000000001</v>
      </c>
      <c r="J4295" s="219">
        <f>TRUNC(I4295*H4295,2)</f>
        <v>2.16</v>
      </c>
      <c r="M4295">
        <v>14.71</v>
      </c>
    </row>
    <row r="4296" spans="1:13" ht="24" customHeight="1" x14ac:dyDescent="0.2">
      <c r="A4296" s="238" t="s">
        <v>2126</v>
      </c>
      <c r="B4296" s="191" t="s">
        <v>2154</v>
      </c>
      <c r="C4296" s="190" t="s">
        <v>15</v>
      </c>
      <c r="D4296" s="190" t="s">
        <v>2155</v>
      </c>
      <c r="E4296" s="426" t="s">
        <v>2129</v>
      </c>
      <c r="F4296" s="426"/>
      <c r="G4296" s="192" t="s">
        <v>39</v>
      </c>
      <c r="H4296" s="193">
        <v>0.16</v>
      </c>
      <c r="I4296" s="189">
        <f>(M4296*$M$13)</f>
        <v>19.136000000000003</v>
      </c>
      <c r="J4296" s="219">
        <f>TRUNC(I4296*H4296,2)</f>
        <v>3.06</v>
      </c>
      <c r="M4296">
        <v>20.8</v>
      </c>
    </row>
    <row r="4297" spans="1:13" ht="24" customHeight="1" x14ac:dyDescent="0.2">
      <c r="A4297" s="238" t="s">
        <v>2126</v>
      </c>
      <c r="B4297" s="191" t="s">
        <v>4920</v>
      </c>
      <c r="C4297" s="190" t="s">
        <v>15</v>
      </c>
      <c r="D4297" s="190" t="s">
        <v>3932</v>
      </c>
      <c r="E4297" s="426" t="s">
        <v>2119</v>
      </c>
      <c r="F4297" s="426"/>
      <c r="G4297" s="192" t="s">
        <v>54</v>
      </c>
      <c r="H4297" s="193">
        <v>1</v>
      </c>
      <c r="I4297" s="189">
        <f>(M4297*$M$13)</f>
        <v>14.002400000000002</v>
      </c>
      <c r="J4297" s="219">
        <f>TRUNC(I4297*H4297,2)</f>
        <v>14</v>
      </c>
      <c r="M4297">
        <v>15.22</v>
      </c>
    </row>
    <row r="4298" spans="1:13" x14ac:dyDescent="0.2">
      <c r="A4298" s="239"/>
      <c r="B4298" s="195"/>
      <c r="C4298" s="195"/>
      <c r="D4298" s="195"/>
      <c r="E4298" s="195" t="s">
        <v>3847</v>
      </c>
      <c r="F4298" s="196">
        <v>5.67</v>
      </c>
      <c r="G4298" s="195" t="s">
        <v>3848</v>
      </c>
      <c r="H4298" s="196">
        <v>0</v>
      </c>
      <c r="I4298" s="196">
        <v>5.67</v>
      </c>
      <c r="J4298" s="220"/>
      <c r="M4298">
        <v>5.67</v>
      </c>
    </row>
    <row r="4299" spans="1:13" ht="25.5" x14ac:dyDescent="0.2">
      <c r="A4299" s="239"/>
      <c r="B4299" s="195"/>
      <c r="C4299" s="195"/>
      <c r="D4299" s="195"/>
      <c r="E4299" s="195" t="s">
        <v>3849</v>
      </c>
      <c r="F4299" s="196">
        <v>0</v>
      </c>
      <c r="G4299" s="195"/>
      <c r="H4299" s="195" t="s">
        <v>3850</v>
      </c>
      <c r="I4299" s="196">
        <v>20.89</v>
      </c>
      <c r="J4299" s="220"/>
      <c r="M4299">
        <v>20.89</v>
      </c>
    </row>
    <row r="4300" spans="1:13" ht="30" customHeight="1" x14ac:dyDescent="0.2">
      <c r="A4300" s="240"/>
      <c r="B4300" s="197"/>
      <c r="C4300" s="197"/>
      <c r="D4300" s="197"/>
      <c r="E4300" s="197"/>
      <c r="F4300" s="197"/>
      <c r="G4300" s="197" t="s">
        <v>3851</v>
      </c>
      <c r="H4300" s="198">
        <v>4</v>
      </c>
      <c r="I4300" s="199">
        <v>83.56</v>
      </c>
      <c r="J4300" s="220"/>
      <c r="M4300">
        <v>83.56</v>
      </c>
    </row>
    <row r="4301" spans="1:13" ht="0.95" customHeight="1" x14ac:dyDescent="0.2">
      <c r="A4301" s="237"/>
      <c r="B4301" s="185"/>
      <c r="C4301" s="185"/>
      <c r="D4301" s="185"/>
      <c r="E4301" s="185"/>
      <c r="F4301" s="185"/>
      <c r="G4301" s="185"/>
      <c r="H4301" s="185"/>
      <c r="I4301" s="185"/>
      <c r="J4301" s="220"/>
    </row>
    <row r="4302" spans="1:13" ht="18" customHeight="1" x14ac:dyDescent="0.2">
      <c r="A4302" s="236" t="s">
        <v>4114</v>
      </c>
      <c r="B4302" s="183" t="s">
        <v>2</v>
      </c>
      <c r="C4302" s="182" t="s">
        <v>3</v>
      </c>
      <c r="D4302" s="182" t="s">
        <v>4</v>
      </c>
      <c r="E4302" s="419" t="s">
        <v>2100</v>
      </c>
      <c r="F4302" s="419"/>
      <c r="G4302" s="184" t="s">
        <v>5</v>
      </c>
      <c r="H4302" s="183" t="s">
        <v>6</v>
      </c>
      <c r="I4302" s="183" t="s">
        <v>7</v>
      </c>
      <c r="J4302" s="218" t="s">
        <v>8</v>
      </c>
      <c r="K4302" s="229">
        <f>J4304+J4305</f>
        <v>9.4600000000000009</v>
      </c>
      <c r="L4302" s="229">
        <f>J4303-K4302</f>
        <v>7.3999999999999986</v>
      </c>
      <c r="M4302" t="s">
        <v>7</v>
      </c>
    </row>
    <row r="4303" spans="1:13" ht="24" customHeight="1" x14ac:dyDescent="0.2">
      <c r="A4303" s="237" t="s">
        <v>2125</v>
      </c>
      <c r="B4303" s="186" t="s">
        <v>4115</v>
      </c>
      <c r="C4303" s="185" t="s">
        <v>15</v>
      </c>
      <c r="D4303" s="185" t="s">
        <v>4116</v>
      </c>
      <c r="E4303" s="425">
        <v>7</v>
      </c>
      <c r="F4303" s="425"/>
      <c r="G4303" s="187" t="s">
        <v>18</v>
      </c>
      <c r="H4303" s="188">
        <v>1</v>
      </c>
      <c r="I4303" s="189">
        <f>(M4303*$M$13)</f>
        <v>16.863599999999998</v>
      </c>
      <c r="J4303" s="231">
        <f>TRUNC(I4303*H4303,2)</f>
        <v>16.86</v>
      </c>
      <c r="M4303">
        <v>18.329999999999998</v>
      </c>
    </row>
    <row r="4304" spans="1:13" ht="24" customHeight="1" x14ac:dyDescent="0.2">
      <c r="A4304" s="238" t="s">
        <v>2126</v>
      </c>
      <c r="B4304" s="191" t="s">
        <v>2130</v>
      </c>
      <c r="C4304" s="190" t="s">
        <v>15</v>
      </c>
      <c r="D4304" s="190" t="s">
        <v>2131</v>
      </c>
      <c r="E4304" s="426" t="s">
        <v>2129</v>
      </c>
      <c r="F4304" s="426"/>
      <c r="G4304" s="192" t="s">
        <v>39</v>
      </c>
      <c r="H4304" s="193">
        <v>0.28999999999999998</v>
      </c>
      <c r="I4304" s="189">
        <f>(M4304*$M$13)</f>
        <v>13.533200000000001</v>
      </c>
      <c r="J4304" s="219">
        <f>TRUNC(I4304*H4304,2)</f>
        <v>3.92</v>
      </c>
      <c r="M4304">
        <v>14.71</v>
      </c>
    </row>
    <row r="4305" spans="1:13" ht="24" customHeight="1" x14ac:dyDescent="0.2">
      <c r="A4305" s="238" t="s">
        <v>2126</v>
      </c>
      <c r="B4305" s="191" t="s">
        <v>2154</v>
      </c>
      <c r="C4305" s="190" t="s">
        <v>15</v>
      </c>
      <c r="D4305" s="190" t="s">
        <v>2155</v>
      </c>
      <c r="E4305" s="426" t="s">
        <v>2129</v>
      </c>
      <c r="F4305" s="426"/>
      <c r="G4305" s="192" t="s">
        <v>39</v>
      </c>
      <c r="H4305" s="193">
        <v>0.28999999999999998</v>
      </c>
      <c r="I4305" s="189">
        <f>(M4305*$M$13)</f>
        <v>19.136000000000003</v>
      </c>
      <c r="J4305" s="219">
        <f>TRUNC(I4305*H4305,2)</f>
        <v>5.54</v>
      </c>
      <c r="M4305">
        <v>20.8</v>
      </c>
    </row>
    <row r="4306" spans="1:13" ht="26.1" customHeight="1" x14ac:dyDescent="0.2">
      <c r="A4306" s="238" t="s">
        <v>2126</v>
      </c>
      <c r="B4306" s="191" t="s">
        <v>2308</v>
      </c>
      <c r="C4306" s="190" t="s">
        <v>15</v>
      </c>
      <c r="D4306" s="190" t="s">
        <v>2309</v>
      </c>
      <c r="E4306" s="426" t="s">
        <v>2119</v>
      </c>
      <c r="F4306" s="426"/>
      <c r="G4306" s="192" t="s">
        <v>54</v>
      </c>
      <c r="H4306" s="193">
        <v>1</v>
      </c>
      <c r="I4306" s="189">
        <f>(M4306*$M$13)</f>
        <v>7.3967999999999998</v>
      </c>
      <c r="J4306" s="219">
        <f>TRUNC(I4306*H4306,2)</f>
        <v>7.39</v>
      </c>
      <c r="M4306">
        <v>8.0399999999999991</v>
      </c>
    </row>
    <row r="4307" spans="1:13" x14ac:dyDescent="0.2">
      <c r="A4307" s="239"/>
      <c r="B4307" s="195"/>
      <c r="C4307" s="195"/>
      <c r="D4307" s="195"/>
      <c r="E4307" s="195" t="s">
        <v>3847</v>
      </c>
      <c r="F4307" s="196">
        <v>10.29</v>
      </c>
      <c r="G4307" s="195" t="s">
        <v>3848</v>
      </c>
      <c r="H4307" s="196">
        <v>0</v>
      </c>
      <c r="I4307" s="196">
        <v>10.29</v>
      </c>
      <c r="J4307" s="220"/>
      <c r="M4307">
        <v>10.29</v>
      </c>
    </row>
    <row r="4308" spans="1:13" ht="25.5" x14ac:dyDescent="0.2">
      <c r="A4308" s="239"/>
      <c r="B4308" s="195"/>
      <c r="C4308" s="195"/>
      <c r="D4308" s="195"/>
      <c r="E4308" s="195" t="s">
        <v>3849</v>
      </c>
      <c r="F4308" s="196">
        <v>0</v>
      </c>
      <c r="G4308" s="195"/>
      <c r="H4308" s="195" t="s">
        <v>3850</v>
      </c>
      <c r="I4308" s="196">
        <v>18.329999999999998</v>
      </c>
      <c r="J4308" s="220"/>
      <c r="M4308">
        <v>18.329999999999998</v>
      </c>
    </row>
    <row r="4309" spans="1:13" ht="30" customHeight="1" x14ac:dyDescent="0.2">
      <c r="A4309" s="240"/>
      <c r="B4309" s="197"/>
      <c r="C4309" s="197"/>
      <c r="D4309" s="197"/>
      <c r="E4309" s="197"/>
      <c r="F4309" s="197"/>
      <c r="G4309" s="197" t="s">
        <v>3851</v>
      </c>
      <c r="H4309" s="198">
        <v>20</v>
      </c>
      <c r="I4309" s="199">
        <v>366.6</v>
      </c>
      <c r="J4309" s="220"/>
      <c r="M4309">
        <v>366.6</v>
      </c>
    </row>
    <row r="4310" spans="1:13" ht="0.95" customHeight="1" x14ac:dyDescent="0.2">
      <c r="A4310" s="237"/>
      <c r="B4310" s="185"/>
      <c r="C4310" s="185"/>
      <c r="D4310" s="185"/>
      <c r="E4310" s="185"/>
      <c r="F4310" s="185"/>
      <c r="G4310" s="185"/>
      <c r="H4310" s="185"/>
      <c r="I4310" s="185"/>
      <c r="J4310" s="220"/>
    </row>
    <row r="4311" spans="1:13" ht="18" customHeight="1" x14ac:dyDescent="0.2">
      <c r="A4311" s="236" t="s">
        <v>4117</v>
      </c>
      <c r="B4311" s="183" t="s">
        <v>2</v>
      </c>
      <c r="C4311" s="182" t="s">
        <v>3</v>
      </c>
      <c r="D4311" s="182" t="s">
        <v>4</v>
      </c>
      <c r="E4311" s="419" t="s">
        <v>2100</v>
      </c>
      <c r="F4311" s="419"/>
      <c r="G4311" s="184" t="s">
        <v>5</v>
      </c>
      <c r="H4311" s="183" t="s">
        <v>6</v>
      </c>
      <c r="I4311" s="183" t="s">
        <v>7</v>
      </c>
      <c r="J4311" s="218" t="s">
        <v>8</v>
      </c>
      <c r="K4311" s="229">
        <f>J4313+J4314</f>
        <v>9.4600000000000009</v>
      </c>
      <c r="L4311" s="229">
        <f>J4312-K4311</f>
        <v>10.829999999999998</v>
      </c>
      <c r="M4311" t="s">
        <v>7</v>
      </c>
    </row>
    <row r="4312" spans="1:13" ht="24" customHeight="1" x14ac:dyDescent="0.2">
      <c r="A4312" s="237" t="s">
        <v>2125</v>
      </c>
      <c r="B4312" s="186" t="s">
        <v>849</v>
      </c>
      <c r="C4312" s="185" t="s">
        <v>15</v>
      </c>
      <c r="D4312" s="185" t="s">
        <v>850</v>
      </c>
      <c r="E4312" s="425">
        <v>7</v>
      </c>
      <c r="F4312" s="425"/>
      <c r="G4312" s="187" t="s">
        <v>18</v>
      </c>
      <c r="H4312" s="188">
        <v>1</v>
      </c>
      <c r="I4312" s="189">
        <f>(M4312*$M$13)</f>
        <v>20.295200000000001</v>
      </c>
      <c r="J4312" s="231">
        <f>TRUNC(I4312*H4312,2)</f>
        <v>20.29</v>
      </c>
      <c r="M4312">
        <v>22.06</v>
      </c>
    </row>
    <row r="4313" spans="1:13" ht="24" customHeight="1" x14ac:dyDescent="0.2">
      <c r="A4313" s="238" t="s">
        <v>2126</v>
      </c>
      <c r="B4313" s="191" t="s">
        <v>2130</v>
      </c>
      <c r="C4313" s="190" t="s">
        <v>15</v>
      </c>
      <c r="D4313" s="190" t="s">
        <v>2131</v>
      </c>
      <c r="E4313" s="426" t="s">
        <v>2129</v>
      </c>
      <c r="F4313" s="426"/>
      <c r="G4313" s="192" t="s">
        <v>39</v>
      </c>
      <c r="H4313" s="193">
        <v>0.28999999999999998</v>
      </c>
      <c r="I4313" s="189">
        <f>(M4313*$M$13)</f>
        <v>13.533200000000001</v>
      </c>
      <c r="J4313" s="219">
        <f>TRUNC(I4313*H4313,2)</f>
        <v>3.92</v>
      </c>
      <c r="M4313">
        <v>14.71</v>
      </c>
    </row>
    <row r="4314" spans="1:13" ht="24" customHeight="1" x14ac:dyDescent="0.2">
      <c r="A4314" s="238" t="s">
        <v>2126</v>
      </c>
      <c r="B4314" s="191" t="s">
        <v>2154</v>
      </c>
      <c r="C4314" s="190" t="s">
        <v>15</v>
      </c>
      <c r="D4314" s="190" t="s">
        <v>2155</v>
      </c>
      <c r="E4314" s="426" t="s">
        <v>2129</v>
      </c>
      <c r="F4314" s="426"/>
      <c r="G4314" s="192" t="s">
        <v>39</v>
      </c>
      <c r="H4314" s="193">
        <v>0.28999999999999998</v>
      </c>
      <c r="I4314" s="189">
        <f>(M4314*$M$13)</f>
        <v>19.136000000000003</v>
      </c>
      <c r="J4314" s="219">
        <f>TRUNC(I4314*H4314,2)</f>
        <v>5.54</v>
      </c>
      <c r="M4314">
        <v>20.8</v>
      </c>
    </row>
    <row r="4315" spans="1:13" ht="26.1" customHeight="1" x14ac:dyDescent="0.2">
      <c r="A4315" s="238" t="s">
        <v>2126</v>
      </c>
      <c r="B4315" s="191" t="s">
        <v>2340</v>
      </c>
      <c r="C4315" s="190" t="s">
        <v>15</v>
      </c>
      <c r="D4315" s="190" t="s">
        <v>2341</v>
      </c>
      <c r="E4315" s="426" t="s">
        <v>2119</v>
      </c>
      <c r="F4315" s="426"/>
      <c r="G4315" s="192" t="s">
        <v>54</v>
      </c>
      <c r="H4315" s="193">
        <v>1</v>
      </c>
      <c r="I4315" s="189">
        <f>(M4315*$M$13)</f>
        <v>10.8284</v>
      </c>
      <c r="J4315" s="219">
        <f>TRUNC(I4315*H4315,2)</f>
        <v>10.82</v>
      </c>
      <c r="M4315">
        <v>11.77</v>
      </c>
    </row>
    <row r="4316" spans="1:13" x14ac:dyDescent="0.2">
      <c r="A4316" s="239"/>
      <c r="B4316" s="195"/>
      <c r="C4316" s="195"/>
      <c r="D4316" s="195"/>
      <c r="E4316" s="195" t="s">
        <v>3847</v>
      </c>
      <c r="F4316" s="196">
        <v>10.29</v>
      </c>
      <c r="G4316" s="195" t="s">
        <v>3848</v>
      </c>
      <c r="H4316" s="196">
        <v>0</v>
      </c>
      <c r="I4316" s="196">
        <v>10.29</v>
      </c>
      <c r="J4316" s="220"/>
      <c r="M4316">
        <v>10.29</v>
      </c>
    </row>
    <row r="4317" spans="1:13" ht="25.5" x14ac:dyDescent="0.2">
      <c r="A4317" s="239"/>
      <c r="B4317" s="195"/>
      <c r="C4317" s="195"/>
      <c r="D4317" s="195"/>
      <c r="E4317" s="195" t="s">
        <v>3849</v>
      </c>
      <c r="F4317" s="196">
        <v>0</v>
      </c>
      <c r="G4317" s="195"/>
      <c r="H4317" s="195" t="s">
        <v>3850</v>
      </c>
      <c r="I4317" s="196">
        <v>22.06</v>
      </c>
      <c r="J4317" s="220"/>
      <c r="M4317">
        <v>22.06</v>
      </c>
    </row>
    <row r="4318" spans="1:13" ht="30" customHeight="1" x14ac:dyDescent="0.2">
      <c r="A4318" s="240"/>
      <c r="B4318" s="197"/>
      <c r="C4318" s="197"/>
      <c r="D4318" s="197"/>
      <c r="E4318" s="197"/>
      <c r="F4318" s="197"/>
      <c r="G4318" s="197" t="s">
        <v>3851</v>
      </c>
      <c r="H4318" s="198">
        <v>15</v>
      </c>
      <c r="I4318" s="199">
        <v>330.9</v>
      </c>
      <c r="J4318" s="220"/>
      <c r="M4318">
        <v>330.9</v>
      </c>
    </row>
    <row r="4319" spans="1:13" ht="0.95" customHeight="1" x14ac:dyDescent="0.2">
      <c r="A4319" s="237"/>
      <c r="B4319" s="185"/>
      <c r="C4319" s="185"/>
      <c r="D4319" s="185"/>
      <c r="E4319" s="185"/>
      <c r="F4319" s="185"/>
      <c r="G4319" s="185"/>
      <c r="H4319" s="185"/>
      <c r="I4319" s="185"/>
      <c r="J4319" s="220"/>
    </row>
    <row r="4320" spans="1:13" ht="18" customHeight="1" x14ac:dyDescent="0.2">
      <c r="A4320" s="236" t="s">
        <v>4118</v>
      </c>
      <c r="B4320" s="183" t="s">
        <v>2</v>
      </c>
      <c r="C4320" s="182" t="s">
        <v>3</v>
      </c>
      <c r="D4320" s="182" t="s">
        <v>4</v>
      </c>
      <c r="E4320" s="419" t="s">
        <v>2100</v>
      </c>
      <c r="F4320" s="419"/>
      <c r="G4320" s="184" t="s">
        <v>5</v>
      </c>
      <c r="H4320" s="183" t="s">
        <v>6</v>
      </c>
      <c r="I4320" s="183" t="s">
        <v>7</v>
      </c>
      <c r="J4320" s="218" t="s">
        <v>8</v>
      </c>
      <c r="K4320" s="229">
        <f>J4322+J4323</f>
        <v>10.45</v>
      </c>
      <c r="L4320" s="229">
        <f>J4321-K4320</f>
        <v>12.77</v>
      </c>
      <c r="M4320" t="s">
        <v>7</v>
      </c>
    </row>
    <row r="4321" spans="1:13" ht="24" customHeight="1" x14ac:dyDescent="0.2">
      <c r="A4321" s="237" t="s">
        <v>2125</v>
      </c>
      <c r="B4321" s="186" t="s">
        <v>4119</v>
      </c>
      <c r="C4321" s="185" t="s">
        <v>15</v>
      </c>
      <c r="D4321" s="185" t="s">
        <v>4120</v>
      </c>
      <c r="E4321" s="425">
        <v>7</v>
      </c>
      <c r="F4321" s="425"/>
      <c r="G4321" s="187" t="s">
        <v>54</v>
      </c>
      <c r="H4321" s="188">
        <v>1</v>
      </c>
      <c r="I4321" s="189">
        <f>(M4321*$M$13)</f>
        <v>23.220800000000001</v>
      </c>
      <c r="J4321" s="231">
        <f>TRUNC(I4321*H4321,2)</f>
        <v>23.22</v>
      </c>
      <c r="M4321">
        <v>25.24</v>
      </c>
    </row>
    <row r="4322" spans="1:13" ht="24" customHeight="1" x14ac:dyDescent="0.2">
      <c r="A4322" s="238" t="s">
        <v>2126</v>
      </c>
      <c r="B4322" s="191" t="s">
        <v>2130</v>
      </c>
      <c r="C4322" s="190" t="s">
        <v>15</v>
      </c>
      <c r="D4322" s="190" t="s">
        <v>2131</v>
      </c>
      <c r="E4322" s="426" t="s">
        <v>2129</v>
      </c>
      <c r="F4322" s="426"/>
      <c r="G4322" s="192" t="s">
        <v>39</v>
      </c>
      <c r="H4322" s="193">
        <v>0.32</v>
      </c>
      <c r="I4322" s="189">
        <f>(M4322*$M$13)</f>
        <v>13.533200000000001</v>
      </c>
      <c r="J4322" s="219">
        <f>TRUNC(I4322*H4322,2)</f>
        <v>4.33</v>
      </c>
      <c r="M4322">
        <v>14.71</v>
      </c>
    </row>
    <row r="4323" spans="1:13" ht="24" customHeight="1" x14ac:dyDescent="0.2">
      <c r="A4323" s="238" t="s">
        <v>2126</v>
      </c>
      <c r="B4323" s="191" t="s">
        <v>2154</v>
      </c>
      <c r="C4323" s="190" t="s">
        <v>15</v>
      </c>
      <c r="D4323" s="190" t="s">
        <v>2155</v>
      </c>
      <c r="E4323" s="426" t="s">
        <v>2129</v>
      </c>
      <c r="F4323" s="426"/>
      <c r="G4323" s="192" t="s">
        <v>39</v>
      </c>
      <c r="H4323" s="193">
        <v>0.32</v>
      </c>
      <c r="I4323" s="189">
        <f>(M4323*$M$13)</f>
        <v>19.136000000000003</v>
      </c>
      <c r="J4323" s="219">
        <f>TRUNC(I4323*H4323,2)</f>
        <v>6.12</v>
      </c>
      <c r="M4323">
        <v>20.8</v>
      </c>
    </row>
    <row r="4324" spans="1:13" ht="26.1" customHeight="1" x14ac:dyDescent="0.2">
      <c r="A4324" s="238" t="s">
        <v>2126</v>
      </c>
      <c r="B4324" s="191" t="s">
        <v>5040</v>
      </c>
      <c r="C4324" s="190" t="s">
        <v>15</v>
      </c>
      <c r="D4324" s="190" t="s">
        <v>5041</v>
      </c>
      <c r="E4324" s="426" t="s">
        <v>2119</v>
      </c>
      <c r="F4324" s="426"/>
      <c r="G4324" s="192" t="s">
        <v>54</v>
      </c>
      <c r="H4324" s="193">
        <v>1</v>
      </c>
      <c r="I4324" s="189">
        <f>(M4324*$M$13)</f>
        <v>12.7788</v>
      </c>
      <c r="J4324" s="219">
        <f>TRUNC(I4324*H4324,2)</f>
        <v>12.77</v>
      </c>
      <c r="M4324">
        <v>13.89</v>
      </c>
    </row>
    <row r="4325" spans="1:13" x14ac:dyDescent="0.2">
      <c r="A4325" s="239"/>
      <c r="B4325" s="195"/>
      <c r="C4325" s="195"/>
      <c r="D4325" s="195"/>
      <c r="E4325" s="195" t="s">
        <v>3847</v>
      </c>
      <c r="F4325" s="196">
        <v>11.35</v>
      </c>
      <c r="G4325" s="195" t="s">
        <v>3848</v>
      </c>
      <c r="H4325" s="196">
        <v>0</v>
      </c>
      <c r="I4325" s="196">
        <v>11.35</v>
      </c>
      <c r="J4325" s="220"/>
      <c r="M4325">
        <v>11.35</v>
      </c>
    </row>
    <row r="4326" spans="1:13" ht="25.5" x14ac:dyDescent="0.2">
      <c r="A4326" s="239"/>
      <c r="B4326" s="195"/>
      <c r="C4326" s="195"/>
      <c r="D4326" s="195"/>
      <c r="E4326" s="195" t="s">
        <v>3849</v>
      </c>
      <c r="F4326" s="196">
        <v>0</v>
      </c>
      <c r="G4326" s="195"/>
      <c r="H4326" s="195" t="s">
        <v>3850</v>
      </c>
      <c r="I4326" s="196">
        <v>25.24</v>
      </c>
      <c r="J4326" s="220"/>
      <c r="M4326">
        <v>25.24</v>
      </c>
    </row>
    <row r="4327" spans="1:13" ht="30" customHeight="1" x14ac:dyDescent="0.2">
      <c r="A4327" s="240"/>
      <c r="B4327" s="197"/>
      <c r="C4327" s="197"/>
      <c r="D4327" s="197"/>
      <c r="E4327" s="197"/>
      <c r="F4327" s="197"/>
      <c r="G4327" s="197" t="s">
        <v>3851</v>
      </c>
      <c r="H4327" s="198">
        <v>75</v>
      </c>
      <c r="I4327" s="199">
        <v>1893</v>
      </c>
      <c r="J4327" s="220"/>
      <c r="M4327">
        <v>1893</v>
      </c>
    </row>
    <row r="4328" spans="1:13" ht="0.95" customHeight="1" x14ac:dyDescent="0.2">
      <c r="A4328" s="237"/>
      <c r="B4328" s="185"/>
      <c r="C4328" s="185"/>
      <c r="D4328" s="185"/>
      <c r="E4328" s="185"/>
      <c r="F4328" s="185"/>
      <c r="G4328" s="185"/>
      <c r="H4328" s="185"/>
      <c r="I4328" s="185"/>
      <c r="J4328" s="220"/>
    </row>
    <row r="4329" spans="1:13" ht="18" customHeight="1" x14ac:dyDescent="0.2">
      <c r="A4329" s="236" t="s">
        <v>4121</v>
      </c>
      <c r="B4329" s="183" t="s">
        <v>2</v>
      </c>
      <c r="C4329" s="182" t="s">
        <v>3</v>
      </c>
      <c r="D4329" s="182" t="s">
        <v>4</v>
      </c>
      <c r="E4329" s="419" t="s">
        <v>2100</v>
      </c>
      <c r="F4329" s="419"/>
      <c r="G4329" s="184" t="s">
        <v>5</v>
      </c>
      <c r="H4329" s="183" t="s">
        <v>6</v>
      </c>
      <c r="I4329" s="183" t="s">
        <v>7</v>
      </c>
      <c r="J4329" s="218" t="s">
        <v>8</v>
      </c>
      <c r="K4329" s="229">
        <f>J4331+J4332</f>
        <v>0.2</v>
      </c>
      <c r="L4329" s="229">
        <f>J4330-K4329</f>
        <v>0.22999999999999998</v>
      </c>
      <c r="M4329" t="s">
        <v>7</v>
      </c>
    </row>
    <row r="4330" spans="1:13" ht="26.1" customHeight="1" x14ac:dyDescent="0.2">
      <c r="A4330" s="237" t="s">
        <v>2125</v>
      </c>
      <c r="B4330" s="186" t="s">
        <v>804</v>
      </c>
      <c r="C4330" s="185" t="s">
        <v>15</v>
      </c>
      <c r="D4330" s="185" t="s">
        <v>805</v>
      </c>
      <c r="E4330" s="425">
        <v>7</v>
      </c>
      <c r="F4330" s="425"/>
      <c r="G4330" s="187" t="s">
        <v>18</v>
      </c>
      <c r="H4330" s="188">
        <v>1</v>
      </c>
      <c r="I4330" s="189">
        <f>(M4330*$M$13)</f>
        <v>0.43240000000000001</v>
      </c>
      <c r="J4330" s="231">
        <f>TRUNC(I4330*H4330,2)</f>
        <v>0.43</v>
      </c>
      <c r="M4330">
        <v>0.47</v>
      </c>
    </row>
    <row r="4331" spans="1:13" ht="24" customHeight="1" x14ac:dyDescent="0.2">
      <c r="A4331" s="238" t="s">
        <v>2126</v>
      </c>
      <c r="B4331" s="191" t="s">
        <v>2130</v>
      </c>
      <c r="C4331" s="190" t="s">
        <v>15</v>
      </c>
      <c r="D4331" s="190" t="s">
        <v>2131</v>
      </c>
      <c r="E4331" s="426" t="s">
        <v>2129</v>
      </c>
      <c r="F4331" s="426"/>
      <c r="G4331" s="192" t="s">
        <v>39</v>
      </c>
      <c r="H4331" s="193">
        <v>6.6E-3</v>
      </c>
      <c r="I4331" s="189">
        <f>(M4331*$M$13)</f>
        <v>13.533200000000001</v>
      </c>
      <c r="J4331" s="219">
        <f>TRUNC(I4331*H4331,2)</f>
        <v>0.08</v>
      </c>
      <c r="M4331">
        <v>14.71</v>
      </c>
    </row>
    <row r="4332" spans="1:13" ht="24" customHeight="1" x14ac:dyDescent="0.2">
      <c r="A4332" s="238" t="s">
        <v>2126</v>
      </c>
      <c r="B4332" s="191" t="s">
        <v>2154</v>
      </c>
      <c r="C4332" s="190" t="s">
        <v>15</v>
      </c>
      <c r="D4332" s="190" t="s">
        <v>2155</v>
      </c>
      <c r="E4332" s="426" t="s">
        <v>2129</v>
      </c>
      <c r="F4332" s="426"/>
      <c r="G4332" s="192" t="s">
        <v>39</v>
      </c>
      <c r="H4332" s="193">
        <v>6.6E-3</v>
      </c>
      <c r="I4332" s="189">
        <f>(M4332*$M$13)</f>
        <v>19.136000000000003</v>
      </c>
      <c r="J4332" s="219">
        <f>TRUNC(I4332*H4332,2)</f>
        <v>0.12</v>
      </c>
      <c r="M4332">
        <v>20.8</v>
      </c>
    </row>
    <row r="4333" spans="1:13" ht="26.1" customHeight="1" x14ac:dyDescent="0.2">
      <c r="A4333" s="238" t="s">
        <v>2126</v>
      </c>
      <c r="B4333" s="191" t="s">
        <v>2717</v>
      </c>
      <c r="C4333" s="190" t="s">
        <v>15</v>
      </c>
      <c r="D4333" s="190" t="s">
        <v>2718</v>
      </c>
      <c r="E4333" s="426" t="s">
        <v>2119</v>
      </c>
      <c r="F4333" s="426"/>
      <c r="G4333" s="192" t="s">
        <v>54</v>
      </c>
      <c r="H4333" s="193">
        <v>1</v>
      </c>
      <c r="I4333" s="189">
        <f>(M4333*$M$13)</f>
        <v>0.23</v>
      </c>
      <c r="J4333" s="219">
        <f>TRUNC(I4333*H4333,2)</f>
        <v>0.23</v>
      </c>
      <c r="M4333">
        <v>0.25</v>
      </c>
    </row>
    <row r="4334" spans="1:13" x14ac:dyDescent="0.2">
      <c r="A4334" s="239"/>
      <c r="B4334" s="195"/>
      <c r="C4334" s="195"/>
      <c r="D4334" s="195"/>
      <c r="E4334" s="195" t="s">
        <v>3847</v>
      </c>
      <c r="F4334" s="196">
        <v>0.22</v>
      </c>
      <c r="G4334" s="195" t="s">
        <v>3848</v>
      </c>
      <c r="H4334" s="196">
        <v>0</v>
      </c>
      <c r="I4334" s="196">
        <v>0.22</v>
      </c>
      <c r="J4334" s="220"/>
      <c r="M4334">
        <v>0.22</v>
      </c>
    </row>
    <row r="4335" spans="1:13" ht="25.5" x14ac:dyDescent="0.2">
      <c r="A4335" s="239"/>
      <c r="B4335" s="195"/>
      <c r="C4335" s="195"/>
      <c r="D4335" s="195"/>
      <c r="E4335" s="195" t="s">
        <v>3849</v>
      </c>
      <c r="F4335" s="196">
        <v>0</v>
      </c>
      <c r="G4335" s="195"/>
      <c r="H4335" s="195" t="s">
        <v>3850</v>
      </c>
      <c r="I4335" s="196">
        <v>0.47</v>
      </c>
      <c r="J4335" s="220"/>
      <c r="M4335">
        <v>0.47</v>
      </c>
    </row>
    <row r="4336" spans="1:13" ht="30" customHeight="1" x14ac:dyDescent="0.2">
      <c r="A4336" s="240"/>
      <c r="B4336" s="197"/>
      <c r="C4336" s="197"/>
      <c r="D4336" s="197"/>
      <c r="E4336" s="197"/>
      <c r="F4336" s="197"/>
      <c r="G4336" s="197" t="s">
        <v>3851</v>
      </c>
      <c r="H4336" s="198">
        <v>400</v>
      </c>
      <c r="I4336" s="199">
        <v>188</v>
      </c>
      <c r="J4336" s="220"/>
      <c r="M4336">
        <v>188</v>
      </c>
    </row>
    <row r="4337" spans="1:13" ht="0.95" customHeight="1" x14ac:dyDescent="0.2">
      <c r="A4337" s="237"/>
      <c r="B4337" s="185"/>
      <c r="C4337" s="185"/>
      <c r="D4337" s="185"/>
      <c r="E4337" s="185"/>
      <c r="F4337" s="185"/>
      <c r="G4337" s="185"/>
      <c r="H4337" s="185"/>
      <c r="I4337" s="185"/>
      <c r="J4337" s="220"/>
    </row>
    <row r="4338" spans="1:13" ht="18" customHeight="1" x14ac:dyDescent="0.2">
      <c r="A4338" s="236" t="s">
        <v>4122</v>
      </c>
      <c r="B4338" s="183" t="s">
        <v>2</v>
      </c>
      <c r="C4338" s="182" t="s">
        <v>3</v>
      </c>
      <c r="D4338" s="182" t="s">
        <v>4</v>
      </c>
      <c r="E4338" s="419" t="s">
        <v>2100</v>
      </c>
      <c r="F4338" s="419"/>
      <c r="G4338" s="184" t="s">
        <v>5</v>
      </c>
      <c r="H4338" s="183" t="s">
        <v>6</v>
      </c>
      <c r="I4338" s="183" t="s">
        <v>7</v>
      </c>
      <c r="J4338" s="218" t="s">
        <v>8</v>
      </c>
      <c r="K4338" s="229">
        <f>J4340+J4341</f>
        <v>0.38</v>
      </c>
      <c r="L4338" s="229">
        <f>J4339-K4338</f>
        <v>8.68</v>
      </c>
      <c r="M4338" t="s">
        <v>7</v>
      </c>
    </row>
    <row r="4339" spans="1:13" ht="39" customHeight="1" x14ac:dyDescent="0.2">
      <c r="A4339" s="237" t="s">
        <v>2125</v>
      </c>
      <c r="B4339" s="186" t="s">
        <v>3936</v>
      </c>
      <c r="C4339" s="185" t="s">
        <v>26</v>
      </c>
      <c r="D4339" s="185" t="s">
        <v>3937</v>
      </c>
      <c r="E4339" s="425" t="s">
        <v>2104</v>
      </c>
      <c r="F4339" s="425"/>
      <c r="G4339" s="187" t="s">
        <v>169</v>
      </c>
      <c r="H4339" s="188">
        <v>1</v>
      </c>
      <c r="I4339" s="189">
        <f>(M4339*$M$13)</f>
        <v>9.0619999999999994</v>
      </c>
      <c r="J4339" s="231">
        <f>TRUNC(I4339*H4339,2)</f>
        <v>9.06</v>
      </c>
      <c r="M4339">
        <v>9.85</v>
      </c>
    </row>
    <row r="4340" spans="1:13" ht="26.1" customHeight="1" x14ac:dyDescent="0.2">
      <c r="A4340" s="241" t="s">
        <v>2395</v>
      </c>
      <c r="B4340" s="201" t="s">
        <v>2709</v>
      </c>
      <c r="C4340" s="200" t="s">
        <v>26</v>
      </c>
      <c r="D4340" s="200" t="s">
        <v>2710</v>
      </c>
      <c r="E4340" s="427" t="s">
        <v>2123</v>
      </c>
      <c r="F4340" s="427"/>
      <c r="G4340" s="202" t="s">
        <v>32</v>
      </c>
      <c r="H4340" s="203">
        <v>8.9999999999999993E-3</v>
      </c>
      <c r="I4340" s="189">
        <f>(M4340*$M$13)</f>
        <v>18.390799999999999</v>
      </c>
      <c r="J4340" s="219">
        <f>TRUNC(I4340*H4340,2)</f>
        <v>0.16</v>
      </c>
      <c r="M4340">
        <v>19.989999999999998</v>
      </c>
    </row>
    <row r="4341" spans="1:13" ht="24" customHeight="1" x14ac:dyDescent="0.2">
      <c r="A4341" s="241" t="s">
        <v>2395</v>
      </c>
      <c r="B4341" s="201" t="s">
        <v>2700</v>
      </c>
      <c r="C4341" s="200" t="s">
        <v>26</v>
      </c>
      <c r="D4341" s="200" t="s">
        <v>2701</v>
      </c>
      <c r="E4341" s="427" t="s">
        <v>2123</v>
      </c>
      <c r="F4341" s="427"/>
      <c r="G4341" s="202" t="s">
        <v>32</v>
      </c>
      <c r="H4341" s="203">
        <v>8.9999999999999993E-3</v>
      </c>
      <c r="I4341" s="189">
        <f>(M4341*$M$13)</f>
        <v>25.309200000000004</v>
      </c>
      <c r="J4341" s="219">
        <f>TRUNC(I4341*H4341,2)</f>
        <v>0.22</v>
      </c>
      <c r="M4341">
        <v>27.51</v>
      </c>
    </row>
    <row r="4342" spans="1:13" ht="51.95" customHeight="1" x14ac:dyDescent="0.2">
      <c r="A4342" s="238" t="s">
        <v>2126</v>
      </c>
      <c r="B4342" s="191" t="s">
        <v>4922</v>
      </c>
      <c r="C4342" s="190" t="s">
        <v>26</v>
      </c>
      <c r="D4342" s="190" t="s">
        <v>4923</v>
      </c>
      <c r="E4342" s="426" t="s">
        <v>2119</v>
      </c>
      <c r="F4342" s="426"/>
      <c r="G4342" s="192" t="s">
        <v>169</v>
      </c>
      <c r="H4342" s="193">
        <v>1.0269999999999999</v>
      </c>
      <c r="I4342" s="189">
        <f>(M4342*$M$13)</f>
        <v>8.4364000000000008</v>
      </c>
      <c r="J4342" s="219">
        <f>TRUNC(I4342*H4342,2)</f>
        <v>8.66</v>
      </c>
      <c r="M4342">
        <v>9.17</v>
      </c>
    </row>
    <row r="4343" spans="1:13" ht="26.1" customHeight="1" x14ac:dyDescent="0.2">
      <c r="A4343" s="238" t="s">
        <v>2126</v>
      </c>
      <c r="B4343" s="191" t="s">
        <v>2721</v>
      </c>
      <c r="C4343" s="190" t="s">
        <v>26</v>
      </c>
      <c r="D4343" s="190" t="s">
        <v>2722</v>
      </c>
      <c r="E4343" s="426" t="s">
        <v>2119</v>
      </c>
      <c r="F4343" s="426"/>
      <c r="G4343" s="192" t="s">
        <v>331</v>
      </c>
      <c r="H4343" s="193">
        <v>0.01</v>
      </c>
      <c r="I4343" s="189">
        <f>(M4343*$M$13)</f>
        <v>2.7600000000000002</v>
      </c>
      <c r="J4343" s="219">
        <f>TRUNC(I4343*H4343,2)</f>
        <v>0.02</v>
      </c>
      <c r="M4343">
        <v>3</v>
      </c>
    </row>
    <row r="4344" spans="1:13" x14ac:dyDescent="0.2">
      <c r="A4344" s="239"/>
      <c r="B4344" s="195"/>
      <c r="C4344" s="195"/>
      <c r="D4344" s="195"/>
      <c r="E4344" s="195" t="s">
        <v>3847</v>
      </c>
      <c r="F4344" s="196">
        <v>0.31</v>
      </c>
      <c r="G4344" s="195" t="s">
        <v>3848</v>
      </c>
      <c r="H4344" s="196">
        <v>0</v>
      </c>
      <c r="I4344" s="196">
        <v>0.31</v>
      </c>
      <c r="J4344" s="220"/>
      <c r="M4344">
        <v>0.31</v>
      </c>
    </row>
    <row r="4345" spans="1:13" ht="25.5" x14ac:dyDescent="0.2">
      <c r="A4345" s="239"/>
      <c r="B4345" s="195"/>
      <c r="C4345" s="195"/>
      <c r="D4345" s="195"/>
      <c r="E4345" s="195" t="s">
        <v>3849</v>
      </c>
      <c r="F4345" s="196">
        <v>0</v>
      </c>
      <c r="G4345" s="195"/>
      <c r="H4345" s="195" t="s">
        <v>3850</v>
      </c>
      <c r="I4345" s="196">
        <v>9.85</v>
      </c>
      <c r="J4345" s="220"/>
      <c r="M4345">
        <v>9.85</v>
      </c>
    </row>
    <row r="4346" spans="1:13" ht="30" customHeight="1" x14ac:dyDescent="0.2">
      <c r="A4346" s="240"/>
      <c r="B4346" s="197"/>
      <c r="C4346" s="197"/>
      <c r="D4346" s="197"/>
      <c r="E4346" s="197"/>
      <c r="F4346" s="197"/>
      <c r="G4346" s="197" t="s">
        <v>3851</v>
      </c>
      <c r="H4346" s="198">
        <v>16</v>
      </c>
      <c r="I4346" s="199">
        <v>157.6</v>
      </c>
      <c r="J4346" s="220"/>
      <c r="M4346">
        <v>157.6</v>
      </c>
    </row>
    <row r="4347" spans="1:13" ht="0.95" customHeight="1" x14ac:dyDescent="0.2">
      <c r="A4347" s="237"/>
      <c r="B4347" s="185"/>
      <c r="C4347" s="185"/>
      <c r="D4347" s="185"/>
      <c r="E4347" s="185"/>
      <c r="F4347" s="185"/>
      <c r="G4347" s="185"/>
      <c r="H4347" s="185"/>
      <c r="I4347" s="185"/>
      <c r="J4347" s="220"/>
    </row>
    <row r="4348" spans="1:13" ht="18" customHeight="1" x14ac:dyDescent="0.2">
      <c r="A4348" s="236" t="s">
        <v>4123</v>
      </c>
      <c r="B4348" s="183" t="s">
        <v>2</v>
      </c>
      <c r="C4348" s="182" t="s">
        <v>3</v>
      </c>
      <c r="D4348" s="182" t="s">
        <v>4</v>
      </c>
      <c r="E4348" s="419" t="s">
        <v>2100</v>
      </c>
      <c r="F4348" s="419"/>
      <c r="G4348" s="184" t="s">
        <v>5</v>
      </c>
      <c r="H4348" s="183" t="s">
        <v>6</v>
      </c>
      <c r="I4348" s="183" t="s">
        <v>7</v>
      </c>
      <c r="J4348" s="218" t="s">
        <v>8</v>
      </c>
      <c r="K4348" s="229">
        <f>J4350+J4351</f>
        <v>1.26</v>
      </c>
      <c r="L4348" s="229">
        <f>J4349-K4348</f>
        <v>2.42</v>
      </c>
      <c r="M4348" t="s">
        <v>7</v>
      </c>
    </row>
    <row r="4349" spans="1:13" ht="39" customHeight="1" x14ac:dyDescent="0.2">
      <c r="A4349" s="237" t="s">
        <v>2125</v>
      </c>
      <c r="B4349" s="186" t="s">
        <v>4036</v>
      </c>
      <c r="C4349" s="185" t="s">
        <v>26</v>
      </c>
      <c r="D4349" s="185" t="s">
        <v>4037</v>
      </c>
      <c r="E4349" s="425" t="s">
        <v>2104</v>
      </c>
      <c r="F4349" s="425"/>
      <c r="G4349" s="187" t="s">
        <v>169</v>
      </c>
      <c r="H4349" s="188">
        <v>1</v>
      </c>
      <c r="I4349" s="189">
        <f>(M4349*$M$13)</f>
        <v>3.68</v>
      </c>
      <c r="J4349" s="231">
        <f>TRUNC(I4349*H4349,2)</f>
        <v>3.68</v>
      </c>
      <c r="M4349">
        <v>4</v>
      </c>
    </row>
    <row r="4350" spans="1:13" ht="26.1" customHeight="1" x14ac:dyDescent="0.2">
      <c r="A4350" s="241" t="s">
        <v>2395</v>
      </c>
      <c r="B4350" s="201" t="s">
        <v>2709</v>
      </c>
      <c r="C4350" s="200" t="s">
        <v>26</v>
      </c>
      <c r="D4350" s="200" t="s">
        <v>2710</v>
      </c>
      <c r="E4350" s="427" t="s">
        <v>2123</v>
      </c>
      <c r="F4350" s="427"/>
      <c r="G4350" s="202" t="s">
        <v>32</v>
      </c>
      <c r="H4350" s="203">
        <v>2.9000000000000001E-2</v>
      </c>
      <c r="I4350" s="189">
        <f>(M4350*$M$13)</f>
        <v>18.390799999999999</v>
      </c>
      <c r="J4350" s="219">
        <f>TRUNC(I4350*H4350,2)</f>
        <v>0.53</v>
      </c>
      <c r="M4350">
        <v>19.989999999999998</v>
      </c>
    </row>
    <row r="4351" spans="1:13" ht="24" customHeight="1" x14ac:dyDescent="0.2">
      <c r="A4351" s="241" t="s">
        <v>2395</v>
      </c>
      <c r="B4351" s="201" t="s">
        <v>2700</v>
      </c>
      <c r="C4351" s="200" t="s">
        <v>26</v>
      </c>
      <c r="D4351" s="200" t="s">
        <v>2701</v>
      </c>
      <c r="E4351" s="427" t="s">
        <v>2123</v>
      </c>
      <c r="F4351" s="427"/>
      <c r="G4351" s="202" t="s">
        <v>32</v>
      </c>
      <c r="H4351" s="203">
        <v>2.9000000000000001E-2</v>
      </c>
      <c r="I4351" s="189">
        <f>(M4351*$M$13)</f>
        <v>25.309200000000004</v>
      </c>
      <c r="J4351" s="219">
        <f>TRUNC(I4351*H4351,2)</f>
        <v>0.73</v>
      </c>
      <c r="M4351">
        <v>27.51</v>
      </c>
    </row>
    <row r="4352" spans="1:13" ht="39" customHeight="1" x14ac:dyDescent="0.2">
      <c r="A4352" s="238" t="s">
        <v>2126</v>
      </c>
      <c r="B4352" s="191" t="s">
        <v>5007</v>
      </c>
      <c r="C4352" s="190" t="s">
        <v>26</v>
      </c>
      <c r="D4352" s="190" t="s">
        <v>5008</v>
      </c>
      <c r="E4352" s="426" t="s">
        <v>2119</v>
      </c>
      <c r="F4352" s="426"/>
      <c r="G4352" s="192" t="s">
        <v>169</v>
      </c>
      <c r="H4352" s="193">
        <v>1.2434000000000001</v>
      </c>
      <c r="I4352" s="189">
        <f>(M4352*$M$13)</f>
        <v>1.9412</v>
      </c>
      <c r="J4352" s="219">
        <f>TRUNC(I4352*H4352,2)</f>
        <v>2.41</v>
      </c>
      <c r="M4352">
        <v>2.11</v>
      </c>
    </row>
    <row r="4353" spans="1:13" ht="26.1" customHeight="1" x14ac:dyDescent="0.2">
      <c r="A4353" s="238" t="s">
        <v>2126</v>
      </c>
      <c r="B4353" s="191" t="s">
        <v>2721</v>
      </c>
      <c r="C4353" s="190" t="s">
        <v>26</v>
      </c>
      <c r="D4353" s="190" t="s">
        <v>2722</v>
      </c>
      <c r="E4353" s="426" t="s">
        <v>2119</v>
      </c>
      <c r="F4353" s="426"/>
      <c r="G4353" s="192" t="s">
        <v>331</v>
      </c>
      <c r="H4353" s="193">
        <v>9.4000000000000004E-3</v>
      </c>
      <c r="I4353" s="189">
        <f>(M4353*$M$13)</f>
        <v>2.7600000000000002</v>
      </c>
      <c r="J4353" s="219">
        <f>TRUNC(I4353*H4353,2)</f>
        <v>0.02</v>
      </c>
      <c r="M4353">
        <v>3</v>
      </c>
    </row>
    <row r="4354" spans="1:13" x14ac:dyDescent="0.2">
      <c r="A4354" s="239"/>
      <c r="B4354" s="195"/>
      <c r="C4354" s="195"/>
      <c r="D4354" s="195"/>
      <c r="E4354" s="195" t="s">
        <v>3847</v>
      </c>
      <c r="F4354" s="196">
        <v>1.02</v>
      </c>
      <c r="G4354" s="195" t="s">
        <v>3848</v>
      </c>
      <c r="H4354" s="196">
        <v>0</v>
      </c>
      <c r="I4354" s="196">
        <v>1.02</v>
      </c>
      <c r="J4354" s="220"/>
      <c r="M4354">
        <v>1.02</v>
      </c>
    </row>
    <row r="4355" spans="1:13" ht="25.5" x14ac:dyDescent="0.2">
      <c r="A4355" s="239"/>
      <c r="B4355" s="195"/>
      <c r="C4355" s="195"/>
      <c r="D4355" s="195"/>
      <c r="E4355" s="195" t="s">
        <v>3849</v>
      </c>
      <c r="F4355" s="196">
        <v>0</v>
      </c>
      <c r="G4355" s="195"/>
      <c r="H4355" s="195" t="s">
        <v>3850</v>
      </c>
      <c r="I4355" s="196">
        <v>4</v>
      </c>
      <c r="J4355" s="220"/>
      <c r="M4355">
        <v>4</v>
      </c>
    </row>
    <row r="4356" spans="1:13" ht="30" customHeight="1" x14ac:dyDescent="0.2">
      <c r="A4356" s="240"/>
      <c r="B4356" s="197"/>
      <c r="C4356" s="197"/>
      <c r="D4356" s="197"/>
      <c r="E4356" s="197"/>
      <c r="F4356" s="197"/>
      <c r="G4356" s="197" t="s">
        <v>3851</v>
      </c>
      <c r="H4356" s="198">
        <v>4320</v>
      </c>
      <c r="I4356" s="199">
        <v>17280</v>
      </c>
      <c r="J4356" s="220"/>
      <c r="M4356">
        <v>17280</v>
      </c>
    </row>
    <row r="4357" spans="1:13" ht="0.95" customHeight="1" x14ac:dyDescent="0.2">
      <c r="A4357" s="237"/>
      <c r="B4357" s="185"/>
      <c r="C4357" s="185"/>
      <c r="D4357" s="185"/>
      <c r="E4357" s="185"/>
      <c r="F4357" s="185"/>
      <c r="G4357" s="185"/>
      <c r="H4357" s="185"/>
      <c r="I4357" s="185"/>
      <c r="J4357" s="220"/>
    </row>
    <row r="4358" spans="1:13" ht="18" customHeight="1" x14ac:dyDescent="0.2">
      <c r="A4358" s="236" t="s">
        <v>4124</v>
      </c>
      <c r="B4358" s="183" t="s">
        <v>2</v>
      </c>
      <c r="C4358" s="182" t="s">
        <v>3</v>
      </c>
      <c r="D4358" s="182" t="s">
        <v>4</v>
      </c>
      <c r="E4358" s="419" t="s">
        <v>2100</v>
      </c>
      <c r="F4358" s="419"/>
      <c r="G4358" s="184" t="s">
        <v>5</v>
      </c>
      <c r="H4358" s="183" t="s">
        <v>6</v>
      </c>
      <c r="I4358" s="183" t="s">
        <v>7</v>
      </c>
      <c r="J4358" s="218" t="s">
        <v>8</v>
      </c>
      <c r="K4358" s="229">
        <f>J4360+J4361</f>
        <v>1.69</v>
      </c>
      <c r="L4358" s="229">
        <f>J4359-K4358</f>
        <v>4.0199999999999996</v>
      </c>
      <c r="M4358" t="s">
        <v>7</v>
      </c>
    </row>
    <row r="4359" spans="1:13" ht="39" customHeight="1" x14ac:dyDescent="0.2">
      <c r="A4359" s="237" t="s">
        <v>2125</v>
      </c>
      <c r="B4359" s="186" t="s">
        <v>830</v>
      </c>
      <c r="C4359" s="185" t="s">
        <v>26</v>
      </c>
      <c r="D4359" s="185" t="s">
        <v>831</v>
      </c>
      <c r="E4359" s="425" t="s">
        <v>2104</v>
      </c>
      <c r="F4359" s="425"/>
      <c r="G4359" s="187" t="s">
        <v>169</v>
      </c>
      <c r="H4359" s="188">
        <v>1</v>
      </c>
      <c r="I4359" s="189">
        <f>(M4359*$M$13)</f>
        <v>5.7132000000000005</v>
      </c>
      <c r="J4359" s="231">
        <f>TRUNC(I4359*H4359,2)</f>
        <v>5.71</v>
      </c>
      <c r="M4359">
        <v>6.21</v>
      </c>
    </row>
    <row r="4360" spans="1:13" ht="26.1" customHeight="1" x14ac:dyDescent="0.2">
      <c r="A4360" s="241" t="s">
        <v>2395</v>
      </c>
      <c r="B4360" s="201" t="s">
        <v>2709</v>
      </c>
      <c r="C4360" s="200" t="s">
        <v>26</v>
      </c>
      <c r="D4360" s="200" t="s">
        <v>2710</v>
      </c>
      <c r="E4360" s="427" t="s">
        <v>2123</v>
      </c>
      <c r="F4360" s="427"/>
      <c r="G4360" s="202" t="s">
        <v>32</v>
      </c>
      <c r="H4360" s="203">
        <v>3.9E-2</v>
      </c>
      <c r="I4360" s="189">
        <f>(M4360*$M$13)</f>
        <v>18.390799999999999</v>
      </c>
      <c r="J4360" s="219">
        <f>TRUNC(I4360*H4360,2)</f>
        <v>0.71</v>
      </c>
      <c r="M4360">
        <v>19.989999999999998</v>
      </c>
    </row>
    <row r="4361" spans="1:13" ht="24" customHeight="1" x14ac:dyDescent="0.2">
      <c r="A4361" s="241" t="s">
        <v>2395</v>
      </c>
      <c r="B4361" s="201" t="s">
        <v>2700</v>
      </c>
      <c r="C4361" s="200" t="s">
        <v>26</v>
      </c>
      <c r="D4361" s="200" t="s">
        <v>2701</v>
      </c>
      <c r="E4361" s="427" t="s">
        <v>2123</v>
      </c>
      <c r="F4361" s="427"/>
      <c r="G4361" s="202" t="s">
        <v>32</v>
      </c>
      <c r="H4361" s="203">
        <v>3.9E-2</v>
      </c>
      <c r="I4361" s="189">
        <f>(M4361*$M$13)</f>
        <v>25.309200000000004</v>
      </c>
      <c r="J4361" s="219">
        <f>TRUNC(I4361*H4361,2)</f>
        <v>0.98</v>
      </c>
      <c r="M4361">
        <v>27.51</v>
      </c>
    </row>
    <row r="4362" spans="1:13" ht="39" customHeight="1" x14ac:dyDescent="0.2">
      <c r="A4362" s="238" t="s">
        <v>2126</v>
      </c>
      <c r="B4362" s="191" t="s">
        <v>2735</v>
      </c>
      <c r="C4362" s="190" t="s">
        <v>26</v>
      </c>
      <c r="D4362" s="190" t="s">
        <v>2736</v>
      </c>
      <c r="E4362" s="426" t="s">
        <v>2119</v>
      </c>
      <c r="F4362" s="426"/>
      <c r="G4362" s="192" t="s">
        <v>169</v>
      </c>
      <c r="H4362" s="193">
        <v>1.2434000000000001</v>
      </c>
      <c r="I4362" s="189">
        <f>(M4362*$M$13)</f>
        <v>3.22</v>
      </c>
      <c r="J4362" s="219">
        <f>TRUNC(I4362*H4362,2)</f>
        <v>4</v>
      </c>
      <c r="M4362">
        <v>3.5</v>
      </c>
    </row>
    <row r="4363" spans="1:13" ht="26.1" customHeight="1" x14ac:dyDescent="0.2">
      <c r="A4363" s="238" t="s">
        <v>2126</v>
      </c>
      <c r="B4363" s="191" t="s">
        <v>2721</v>
      </c>
      <c r="C4363" s="190" t="s">
        <v>26</v>
      </c>
      <c r="D4363" s="190" t="s">
        <v>2722</v>
      </c>
      <c r="E4363" s="426" t="s">
        <v>2119</v>
      </c>
      <c r="F4363" s="426"/>
      <c r="G4363" s="192" t="s">
        <v>331</v>
      </c>
      <c r="H4363" s="193">
        <v>9.4000000000000004E-3</v>
      </c>
      <c r="I4363" s="189">
        <f>(M4363*$M$13)</f>
        <v>2.7600000000000002</v>
      </c>
      <c r="J4363" s="219">
        <f>TRUNC(I4363*H4363,2)</f>
        <v>0.02</v>
      </c>
      <c r="M4363">
        <v>3</v>
      </c>
    </row>
    <row r="4364" spans="1:13" x14ac:dyDescent="0.2">
      <c r="A4364" s="239"/>
      <c r="B4364" s="195"/>
      <c r="C4364" s="195"/>
      <c r="D4364" s="195"/>
      <c r="E4364" s="195" t="s">
        <v>3847</v>
      </c>
      <c r="F4364" s="196">
        <v>1.37</v>
      </c>
      <c r="G4364" s="195" t="s">
        <v>3848</v>
      </c>
      <c r="H4364" s="196">
        <v>0</v>
      </c>
      <c r="I4364" s="196">
        <v>1.37</v>
      </c>
      <c r="J4364" s="220"/>
      <c r="M4364">
        <v>1.37</v>
      </c>
    </row>
    <row r="4365" spans="1:13" ht="25.5" x14ac:dyDescent="0.2">
      <c r="A4365" s="239"/>
      <c r="B4365" s="195"/>
      <c r="C4365" s="195"/>
      <c r="D4365" s="195"/>
      <c r="E4365" s="195" t="s">
        <v>3849</v>
      </c>
      <c r="F4365" s="196">
        <v>0</v>
      </c>
      <c r="G4365" s="195"/>
      <c r="H4365" s="195" t="s">
        <v>3850</v>
      </c>
      <c r="I4365" s="196">
        <v>6.21</v>
      </c>
      <c r="J4365" s="220"/>
      <c r="M4365">
        <v>6.21</v>
      </c>
    </row>
    <row r="4366" spans="1:13" ht="30" customHeight="1" x14ac:dyDescent="0.2">
      <c r="A4366" s="240"/>
      <c r="B4366" s="197"/>
      <c r="C4366" s="197"/>
      <c r="D4366" s="197"/>
      <c r="E4366" s="197"/>
      <c r="F4366" s="197"/>
      <c r="G4366" s="197" t="s">
        <v>3851</v>
      </c>
      <c r="H4366" s="198">
        <v>1300</v>
      </c>
      <c r="I4366" s="199">
        <v>8073</v>
      </c>
      <c r="J4366" s="220"/>
      <c r="M4366">
        <v>8073</v>
      </c>
    </row>
    <row r="4367" spans="1:13" ht="0.95" customHeight="1" x14ac:dyDescent="0.2">
      <c r="A4367" s="237"/>
      <c r="B4367" s="185"/>
      <c r="C4367" s="185"/>
      <c r="D4367" s="185"/>
      <c r="E4367" s="185"/>
      <c r="F4367" s="185"/>
      <c r="G4367" s="185"/>
      <c r="H4367" s="185"/>
      <c r="I4367" s="185"/>
      <c r="J4367" s="220"/>
    </row>
    <row r="4368" spans="1:13" ht="18" customHeight="1" x14ac:dyDescent="0.2">
      <c r="A4368" s="236" t="s">
        <v>4125</v>
      </c>
      <c r="B4368" s="183" t="s">
        <v>2</v>
      </c>
      <c r="C4368" s="182" t="s">
        <v>3</v>
      </c>
      <c r="D4368" s="182" t="s">
        <v>4</v>
      </c>
      <c r="E4368" s="419" t="s">
        <v>2100</v>
      </c>
      <c r="F4368" s="419"/>
      <c r="G4368" s="184" t="s">
        <v>5</v>
      </c>
      <c r="H4368" s="183" t="s">
        <v>6</v>
      </c>
      <c r="I4368" s="183" t="s">
        <v>7</v>
      </c>
      <c r="J4368" s="218" t="s">
        <v>8</v>
      </c>
      <c r="K4368" s="229">
        <f>J4370+J4371</f>
        <v>2.0699999999999998</v>
      </c>
      <c r="L4368" s="229">
        <f>J4369-K4368</f>
        <v>8.5399999999999991</v>
      </c>
      <c r="M4368" t="s">
        <v>7</v>
      </c>
    </row>
    <row r="4369" spans="1:13" ht="26.1" customHeight="1" x14ac:dyDescent="0.2">
      <c r="A4369" s="237" t="s">
        <v>2125</v>
      </c>
      <c r="B4369" s="186" t="s">
        <v>859</v>
      </c>
      <c r="C4369" s="185" t="s">
        <v>26</v>
      </c>
      <c r="D4369" s="185" t="s">
        <v>860</v>
      </c>
      <c r="E4369" s="425" t="s">
        <v>2104</v>
      </c>
      <c r="F4369" s="425"/>
      <c r="G4369" s="187" t="s">
        <v>331</v>
      </c>
      <c r="H4369" s="188">
        <v>1</v>
      </c>
      <c r="I4369" s="189">
        <f>(M4369*$M$13)</f>
        <v>10.6168</v>
      </c>
      <c r="J4369" s="231">
        <f>TRUNC(I4369*H4369,2)</f>
        <v>10.61</v>
      </c>
      <c r="M4369">
        <v>11.54</v>
      </c>
    </row>
    <row r="4370" spans="1:13" ht="26.1" customHeight="1" x14ac:dyDescent="0.2">
      <c r="A4370" s="241" t="s">
        <v>2395</v>
      </c>
      <c r="B4370" s="201" t="s">
        <v>2709</v>
      </c>
      <c r="C4370" s="200" t="s">
        <v>26</v>
      </c>
      <c r="D4370" s="200" t="s">
        <v>2710</v>
      </c>
      <c r="E4370" s="427" t="s">
        <v>2123</v>
      </c>
      <c r="F4370" s="427"/>
      <c r="G4370" s="202" t="s">
        <v>32</v>
      </c>
      <c r="H4370" s="203">
        <v>4.7600000000000003E-2</v>
      </c>
      <c r="I4370" s="189">
        <f>(M4370*$M$13)</f>
        <v>18.390799999999999</v>
      </c>
      <c r="J4370" s="219">
        <f>TRUNC(I4370*H4370,2)</f>
        <v>0.87</v>
      </c>
      <c r="M4370">
        <v>19.989999999999998</v>
      </c>
    </row>
    <row r="4371" spans="1:13" ht="24" customHeight="1" x14ac:dyDescent="0.2">
      <c r="A4371" s="241" t="s">
        <v>2395</v>
      </c>
      <c r="B4371" s="201" t="s">
        <v>2700</v>
      </c>
      <c r="C4371" s="200" t="s">
        <v>26</v>
      </c>
      <c r="D4371" s="200" t="s">
        <v>2701</v>
      </c>
      <c r="E4371" s="427" t="s">
        <v>2123</v>
      </c>
      <c r="F4371" s="427"/>
      <c r="G4371" s="202" t="s">
        <v>32</v>
      </c>
      <c r="H4371" s="203">
        <v>4.7600000000000003E-2</v>
      </c>
      <c r="I4371" s="189">
        <f>(M4371*$M$13)</f>
        <v>25.309200000000004</v>
      </c>
      <c r="J4371" s="219">
        <f>TRUNC(I4371*H4371,2)</f>
        <v>1.2</v>
      </c>
      <c r="M4371">
        <v>27.51</v>
      </c>
    </row>
    <row r="4372" spans="1:13" ht="39" customHeight="1" x14ac:dyDescent="0.2">
      <c r="A4372" s="238" t="s">
        <v>2126</v>
      </c>
      <c r="B4372" s="191" t="s">
        <v>2754</v>
      </c>
      <c r="C4372" s="190" t="s">
        <v>26</v>
      </c>
      <c r="D4372" s="190" t="s">
        <v>2755</v>
      </c>
      <c r="E4372" s="426" t="s">
        <v>2119</v>
      </c>
      <c r="F4372" s="426"/>
      <c r="G4372" s="192" t="s">
        <v>331</v>
      </c>
      <c r="H4372" s="193">
        <v>1</v>
      </c>
      <c r="I4372" s="189">
        <f>(M4372*$M$13)</f>
        <v>0.89239999999999997</v>
      </c>
      <c r="J4372" s="219">
        <f>TRUNC(I4372*H4372,2)</f>
        <v>0.89</v>
      </c>
      <c r="M4372">
        <v>0.97</v>
      </c>
    </row>
    <row r="4373" spans="1:13" ht="24" customHeight="1" x14ac:dyDescent="0.2">
      <c r="A4373" s="238" t="s">
        <v>2126</v>
      </c>
      <c r="B4373" s="191" t="s">
        <v>2761</v>
      </c>
      <c r="C4373" s="190" t="s">
        <v>26</v>
      </c>
      <c r="D4373" s="190" t="s">
        <v>2762</v>
      </c>
      <c r="E4373" s="426" t="s">
        <v>2119</v>
      </c>
      <c r="F4373" s="426"/>
      <c r="G4373" s="192" t="s">
        <v>331</v>
      </c>
      <c r="H4373" s="193">
        <v>1</v>
      </c>
      <c r="I4373" s="189">
        <f>(M4373*$M$13)</f>
        <v>7.6544000000000008</v>
      </c>
      <c r="J4373" s="219">
        <f>TRUNC(I4373*H4373,2)</f>
        <v>7.65</v>
      </c>
      <c r="M4373">
        <v>8.32</v>
      </c>
    </row>
    <row r="4374" spans="1:13" x14ac:dyDescent="0.2">
      <c r="A4374" s="239"/>
      <c r="B4374" s="195"/>
      <c r="C4374" s="195"/>
      <c r="D4374" s="195"/>
      <c r="E4374" s="195" t="s">
        <v>3847</v>
      </c>
      <c r="F4374" s="196">
        <v>1.68</v>
      </c>
      <c r="G4374" s="195" t="s">
        <v>3848</v>
      </c>
      <c r="H4374" s="196">
        <v>0</v>
      </c>
      <c r="I4374" s="196">
        <v>1.68</v>
      </c>
      <c r="J4374" s="220"/>
      <c r="M4374">
        <v>1.68</v>
      </c>
    </row>
    <row r="4375" spans="1:13" ht="25.5" x14ac:dyDescent="0.2">
      <c r="A4375" s="239"/>
      <c r="B4375" s="195"/>
      <c r="C4375" s="195"/>
      <c r="D4375" s="195"/>
      <c r="E4375" s="195" t="s">
        <v>3849</v>
      </c>
      <c r="F4375" s="196">
        <v>0</v>
      </c>
      <c r="G4375" s="195"/>
      <c r="H4375" s="195" t="s">
        <v>3850</v>
      </c>
      <c r="I4375" s="196">
        <v>11.54</v>
      </c>
      <c r="J4375" s="220"/>
      <c r="M4375">
        <v>11.54</v>
      </c>
    </row>
    <row r="4376" spans="1:13" ht="30" customHeight="1" x14ac:dyDescent="0.2">
      <c r="A4376" s="240"/>
      <c r="B4376" s="197"/>
      <c r="C4376" s="197"/>
      <c r="D4376" s="197"/>
      <c r="E4376" s="197"/>
      <c r="F4376" s="197"/>
      <c r="G4376" s="197" t="s">
        <v>3851</v>
      </c>
      <c r="H4376" s="198">
        <v>40</v>
      </c>
      <c r="I4376" s="199">
        <v>461.6</v>
      </c>
      <c r="J4376" s="220"/>
      <c r="M4376">
        <v>461.6</v>
      </c>
    </row>
    <row r="4377" spans="1:13" ht="0.95" customHeight="1" x14ac:dyDescent="0.2">
      <c r="A4377" s="237"/>
      <c r="B4377" s="185"/>
      <c r="C4377" s="185"/>
      <c r="D4377" s="185"/>
      <c r="E4377" s="185"/>
      <c r="F4377" s="185"/>
      <c r="G4377" s="185"/>
      <c r="H4377" s="185"/>
      <c r="I4377" s="185"/>
      <c r="J4377" s="220"/>
    </row>
    <row r="4378" spans="1:13" ht="18" customHeight="1" x14ac:dyDescent="0.2">
      <c r="A4378" s="236" t="s">
        <v>4126</v>
      </c>
      <c r="B4378" s="183" t="s">
        <v>2</v>
      </c>
      <c r="C4378" s="182" t="s">
        <v>3</v>
      </c>
      <c r="D4378" s="182" t="s">
        <v>4</v>
      </c>
      <c r="E4378" s="419" t="s">
        <v>2100</v>
      </c>
      <c r="F4378" s="419"/>
      <c r="G4378" s="184" t="s">
        <v>5</v>
      </c>
      <c r="H4378" s="183" t="s">
        <v>6</v>
      </c>
      <c r="I4378" s="183" t="s">
        <v>7</v>
      </c>
      <c r="J4378" s="218" t="s">
        <v>8</v>
      </c>
      <c r="K4378" s="229">
        <f>J4380+J4381</f>
        <v>57.809999999999995</v>
      </c>
      <c r="L4378" s="229">
        <f>J4379-K4378</f>
        <v>307.71999999999997</v>
      </c>
      <c r="M4378" t="s">
        <v>7</v>
      </c>
    </row>
    <row r="4379" spans="1:13" ht="39" customHeight="1" x14ac:dyDescent="0.2">
      <c r="A4379" s="237" t="s">
        <v>2125</v>
      </c>
      <c r="B4379" s="186" t="s">
        <v>3955</v>
      </c>
      <c r="C4379" s="185" t="s">
        <v>26</v>
      </c>
      <c r="D4379" s="185" t="s">
        <v>3956</v>
      </c>
      <c r="E4379" s="425" t="s">
        <v>2104</v>
      </c>
      <c r="F4379" s="425"/>
      <c r="G4379" s="187" t="s">
        <v>331</v>
      </c>
      <c r="H4379" s="188">
        <v>1</v>
      </c>
      <c r="I4379" s="189">
        <f>(M4379*$M$13)</f>
        <v>365.53440000000001</v>
      </c>
      <c r="J4379" s="231">
        <f>TRUNC(I4379*H4379,2)</f>
        <v>365.53</v>
      </c>
      <c r="M4379">
        <v>397.32</v>
      </c>
    </row>
    <row r="4380" spans="1:13" ht="26.1" customHeight="1" x14ac:dyDescent="0.2">
      <c r="A4380" s="241" t="s">
        <v>2395</v>
      </c>
      <c r="B4380" s="201" t="s">
        <v>2709</v>
      </c>
      <c r="C4380" s="200" t="s">
        <v>26</v>
      </c>
      <c r="D4380" s="200" t="s">
        <v>2710</v>
      </c>
      <c r="E4380" s="427" t="s">
        <v>2123</v>
      </c>
      <c r="F4380" s="427"/>
      <c r="G4380" s="202" t="s">
        <v>32</v>
      </c>
      <c r="H4380" s="203">
        <v>1.3231999999999999</v>
      </c>
      <c r="I4380" s="189">
        <f>(M4380*$M$13)</f>
        <v>18.390799999999999</v>
      </c>
      <c r="J4380" s="219">
        <f>TRUNC(I4380*H4380,2)</f>
        <v>24.33</v>
      </c>
      <c r="M4380">
        <v>19.989999999999998</v>
      </c>
    </row>
    <row r="4381" spans="1:13" ht="24" customHeight="1" x14ac:dyDescent="0.2">
      <c r="A4381" s="241" t="s">
        <v>2395</v>
      </c>
      <c r="B4381" s="201" t="s">
        <v>2700</v>
      </c>
      <c r="C4381" s="200" t="s">
        <v>26</v>
      </c>
      <c r="D4381" s="200" t="s">
        <v>2701</v>
      </c>
      <c r="E4381" s="427" t="s">
        <v>2123</v>
      </c>
      <c r="F4381" s="427"/>
      <c r="G4381" s="202" t="s">
        <v>32</v>
      </c>
      <c r="H4381" s="203">
        <v>1.3231999999999999</v>
      </c>
      <c r="I4381" s="189">
        <f>(M4381*$M$13)</f>
        <v>25.309200000000004</v>
      </c>
      <c r="J4381" s="219">
        <f>TRUNC(I4381*H4381,2)</f>
        <v>33.479999999999997</v>
      </c>
      <c r="M4381">
        <v>27.51</v>
      </c>
    </row>
    <row r="4382" spans="1:13" ht="39" customHeight="1" x14ac:dyDescent="0.2">
      <c r="A4382" s="238" t="s">
        <v>2126</v>
      </c>
      <c r="B4382" s="191" t="s">
        <v>4932</v>
      </c>
      <c r="C4382" s="190" t="s">
        <v>26</v>
      </c>
      <c r="D4382" s="190" t="s">
        <v>4933</v>
      </c>
      <c r="E4382" s="426" t="s">
        <v>2119</v>
      </c>
      <c r="F4382" s="426"/>
      <c r="G4382" s="192" t="s">
        <v>331</v>
      </c>
      <c r="H4382" s="193">
        <v>3</v>
      </c>
      <c r="I4382" s="189">
        <f>(M4382*$M$13)</f>
        <v>4.7932000000000006</v>
      </c>
      <c r="J4382" s="219">
        <f>TRUNC(I4382*H4382,2)</f>
        <v>14.37</v>
      </c>
      <c r="M4382">
        <v>5.21</v>
      </c>
    </row>
    <row r="4383" spans="1:13" ht="24" customHeight="1" x14ac:dyDescent="0.2">
      <c r="A4383" s="238" t="s">
        <v>2126</v>
      </c>
      <c r="B4383" s="191" t="s">
        <v>4934</v>
      </c>
      <c r="C4383" s="190" t="s">
        <v>26</v>
      </c>
      <c r="D4383" s="190" t="s">
        <v>4935</v>
      </c>
      <c r="E4383" s="426" t="s">
        <v>2119</v>
      </c>
      <c r="F4383" s="426"/>
      <c r="G4383" s="192" t="s">
        <v>331</v>
      </c>
      <c r="H4383" s="193">
        <v>1</v>
      </c>
      <c r="I4383" s="189">
        <f>(M4383*$M$13)</f>
        <v>293.33279999999996</v>
      </c>
      <c r="J4383" s="219">
        <f>TRUNC(I4383*H4383,2)</f>
        <v>293.33</v>
      </c>
      <c r="M4383">
        <v>318.83999999999997</v>
      </c>
    </row>
    <row r="4384" spans="1:13" x14ac:dyDescent="0.2">
      <c r="A4384" s="239"/>
      <c r="B4384" s="195"/>
      <c r="C4384" s="195"/>
      <c r="D4384" s="195"/>
      <c r="E4384" s="195" t="s">
        <v>3847</v>
      </c>
      <c r="F4384" s="196">
        <v>46.89</v>
      </c>
      <c r="G4384" s="195" t="s">
        <v>3848</v>
      </c>
      <c r="H4384" s="196">
        <v>0</v>
      </c>
      <c r="I4384" s="196">
        <v>46.89</v>
      </c>
      <c r="J4384" s="220"/>
      <c r="M4384">
        <v>46.89</v>
      </c>
    </row>
    <row r="4385" spans="1:13" ht="25.5" x14ac:dyDescent="0.2">
      <c r="A4385" s="239"/>
      <c r="B4385" s="195"/>
      <c r="C4385" s="195"/>
      <c r="D4385" s="195"/>
      <c r="E4385" s="195" t="s">
        <v>3849</v>
      </c>
      <c r="F4385" s="196">
        <v>0</v>
      </c>
      <c r="G4385" s="195"/>
      <c r="H4385" s="195" t="s">
        <v>3850</v>
      </c>
      <c r="I4385" s="196">
        <v>397.32</v>
      </c>
      <c r="J4385" s="220"/>
      <c r="M4385">
        <v>397.32</v>
      </c>
    </row>
    <row r="4386" spans="1:13" ht="30" customHeight="1" x14ac:dyDescent="0.2">
      <c r="A4386" s="240"/>
      <c r="B4386" s="197"/>
      <c r="C4386" s="197"/>
      <c r="D4386" s="197"/>
      <c r="E4386" s="197"/>
      <c r="F4386" s="197"/>
      <c r="G4386" s="197" t="s">
        <v>3851</v>
      </c>
      <c r="H4386" s="198">
        <v>1</v>
      </c>
      <c r="I4386" s="199">
        <v>397.32</v>
      </c>
      <c r="J4386" s="220"/>
      <c r="M4386">
        <v>397.32</v>
      </c>
    </row>
    <row r="4387" spans="1:13" ht="0.95" customHeight="1" x14ac:dyDescent="0.2">
      <c r="A4387" s="237"/>
      <c r="B4387" s="185"/>
      <c r="C4387" s="185"/>
      <c r="D4387" s="185"/>
      <c r="E4387" s="185"/>
      <c r="F4387" s="185"/>
      <c r="G4387" s="185"/>
      <c r="H4387" s="185"/>
      <c r="I4387" s="185"/>
      <c r="J4387" s="220"/>
    </row>
    <row r="4388" spans="1:13" ht="18" customHeight="1" x14ac:dyDescent="0.2">
      <c r="A4388" s="236" t="s">
        <v>4127</v>
      </c>
      <c r="B4388" s="183" t="s">
        <v>2</v>
      </c>
      <c r="C4388" s="182" t="s">
        <v>3</v>
      </c>
      <c r="D4388" s="182" t="s">
        <v>4</v>
      </c>
      <c r="E4388" s="419" t="s">
        <v>2100</v>
      </c>
      <c r="F4388" s="419"/>
      <c r="G4388" s="184" t="s">
        <v>5</v>
      </c>
      <c r="H4388" s="183" t="s">
        <v>6</v>
      </c>
      <c r="I4388" s="183" t="s">
        <v>7</v>
      </c>
      <c r="J4388" s="218" t="s">
        <v>8</v>
      </c>
      <c r="K4388" s="229">
        <f>J4390+J4391</f>
        <v>11.93</v>
      </c>
      <c r="L4388" s="229">
        <f>J4389-K4388</f>
        <v>57.919999999999995</v>
      </c>
      <c r="M4388" t="s">
        <v>7</v>
      </c>
    </row>
    <row r="4389" spans="1:13" ht="26.1" customHeight="1" x14ac:dyDescent="0.2">
      <c r="A4389" s="237" t="s">
        <v>2125</v>
      </c>
      <c r="B4389" s="186" t="s">
        <v>853</v>
      </c>
      <c r="C4389" s="185" t="s">
        <v>26</v>
      </c>
      <c r="D4389" s="185" t="s">
        <v>854</v>
      </c>
      <c r="E4389" s="425" t="s">
        <v>2104</v>
      </c>
      <c r="F4389" s="425"/>
      <c r="G4389" s="187" t="s">
        <v>331</v>
      </c>
      <c r="H4389" s="188">
        <v>1</v>
      </c>
      <c r="I4389" s="189">
        <f>(M4389*$M$13)</f>
        <v>69.85560000000001</v>
      </c>
      <c r="J4389" s="231">
        <f>TRUNC(I4389*H4389,2)</f>
        <v>69.849999999999994</v>
      </c>
      <c r="M4389">
        <v>75.930000000000007</v>
      </c>
    </row>
    <row r="4390" spans="1:13" ht="26.1" customHeight="1" x14ac:dyDescent="0.2">
      <c r="A4390" s="241" t="s">
        <v>2395</v>
      </c>
      <c r="B4390" s="201" t="s">
        <v>2709</v>
      </c>
      <c r="C4390" s="200" t="s">
        <v>26</v>
      </c>
      <c r="D4390" s="200" t="s">
        <v>2710</v>
      </c>
      <c r="E4390" s="427" t="s">
        <v>2123</v>
      </c>
      <c r="F4390" s="427"/>
      <c r="G4390" s="202" t="s">
        <v>32</v>
      </c>
      <c r="H4390" s="203">
        <v>0.27339999999999998</v>
      </c>
      <c r="I4390" s="189">
        <f>(M4390*$M$13)</f>
        <v>18.390799999999999</v>
      </c>
      <c r="J4390" s="219">
        <f>TRUNC(I4390*H4390,2)</f>
        <v>5.0199999999999996</v>
      </c>
      <c r="M4390">
        <v>19.989999999999998</v>
      </c>
    </row>
    <row r="4391" spans="1:13" ht="24" customHeight="1" x14ac:dyDescent="0.2">
      <c r="A4391" s="241" t="s">
        <v>2395</v>
      </c>
      <c r="B4391" s="201" t="s">
        <v>2700</v>
      </c>
      <c r="C4391" s="200" t="s">
        <v>26</v>
      </c>
      <c r="D4391" s="200" t="s">
        <v>2701</v>
      </c>
      <c r="E4391" s="427" t="s">
        <v>2123</v>
      </c>
      <c r="F4391" s="427"/>
      <c r="G4391" s="202" t="s">
        <v>32</v>
      </c>
      <c r="H4391" s="203">
        <v>0.27339999999999998</v>
      </c>
      <c r="I4391" s="189">
        <f>(M4391*$M$13)</f>
        <v>25.309200000000004</v>
      </c>
      <c r="J4391" s="219">
        <f>TRUNC(I4391*H4391,2)</f>
        <v>6.91</v>
      </c>
      <c r="M4391">
        <v>27.51</v>
      </c>
    </row>
    <row r="4392" spans="1:13" ht="39" customHeight="1" x14ac:dyDescent="0.2">
      <c r="A4392" s="238" t="s">
        <v>2126</v>
      </c>
      <c r="B4392" s="191" t="s">
        <v>2758</v>
      </c>
      <c r="C4392" s="190" t="s">
        <v>26</v>
      </c>
      <c r="D4392" s="190" t="s">
        <v>2759</v>
      </c>
      <c r="E4392" s="426" t="s">
        <v>2119</v>
      </c>
      <c r="F4392" s="426"/>
      <c r="G4392" s="192" t="s">
        <v>331</v>
      </c>
      <c r="H4392" s="193">
        <v>3</v>
      </c>
      <c r="I4392" s="189">
        <f>(M4392*$M$13)</f>
        <v>1.3800000000000001</v>
      </c>
      <c r="J4392" s="219">
        <f>TRUNC(I4392*H4392,2)</f>
        <v>4.1399999999999997</v>
      </c>
      <c r="M4392">
        <v>1.5</v>
      </c>
    </row>
    <row r="4393" spans="1:13" ht="24" customHeight="1" x14ac:dyDescent="0.2">
      <c r="A4393" s="238" t="s">
        <v>2126</v>
      </c>
      <c r="B4393" s="191" t="s">
        <v>2752</v>
      </c>
      <c r="C4393" s="190" t="s">
        <v>26</v>
      </c>
      <c r="D4393" s="190" t="s">
        <v>2753</v>
      </c>
      <c r="E4393" s="426" t="s">
        <v>2119</v>
      </c>
      <c r="F4393" s="426"/>
      <c r="G4393" s="192" t="s">
        <v>331</v>
      </c>
      <c r="H4393" s="193">
        <v>1</v>
      </c>
      <c r="I4393" s="189">
        <f>(M4393*$M$13)</f>
        <v>53.774000000000008</v>
      </c>
      <c r="J4393" s="219">
        <f>TRUNC(I4393*H4393,2)</f>
        <v>53.77</v>
      </c>
      <c r="M4393">
        <v>58.45</v>
      </c>
    </row>
    <row r="4394" spans="1:13" x14ac:dyDescent="0.2">
      <c r="A4394" s="239"/>
      <c r="B4394" s="195"/>
      <c r="C4394" s="195"/>
      <c r="D4394" s="195"/>
      <c r="E4394" s="195" t="s">
        <v>3847</v>
      </c>
      <c r="F4394" s="196">
        <v>9.68</v>
      </c>
      <c r="G4394" s="195" t="s">
        <v>3848</v>
      </c>
      <c r="H4394" s="196">
        <v>0</v>
      </c>
      <c r="I4394" s="196">
        <v>9.68</v>
      </c>
      <c r="J4394" s="220"/>
      <c r="M4394">
        <v>9.68</v>
      </c>
    </row>
    <row r="4395" spans="1:13" ht="25.5" x14ac:dyDescent="0.2">
      <c r="A4395" s="239"/>
      <c r="B4395" s="195"/>
      <c r="C4395" s="195"/>
      <c r="D4395" s="195"/>
      <c r="E4395" s="195" t="s">
        <v>3849</v>
      </c>
      <c r="F4395" s="196">
        <v>0</v>
      </c>
      <c r="G4395" s="195"/>
      <c r="H4395" s="195" t="s">
        <v>3850</v>
      </c>
      <c r="I4395" s="196">
        <v>75.930000000000007</v>
      </c>
      <c r="J4395" s="220"/>
      <c r="M4395">
        <v>75.930000000000007</v>
      </c>
    </row>
    <row r="4396" spans="1:13" ht="30" customHeight="1" x14ac:dyDescent="0.2">
      <c r="A4396" s="240"/>
      <c r="B4396" s="197"/>
      <c r="C4396" s="197"/>
      <c r="D4396" s="197"/>
      <c r="E4396" s="197"/>
      <c r="F4396" s="197"/>
      <c r="G4396" s="197" t="s">
        <v>3851</v>
      </c>
      <c r="H4396" s="198">
        <v>1</v>
      </c>
      <c r="I4396" s="199">
        <v>75.930000000000007</v>
      </c>
      <c r="J4396" s="220"/>
      <c r="M4396">
        <v>75.930000000000007</v>
      </c>
    </row>
    <row r="4397" spans="1:13" ht="0.95" customHeight="1" x14ac:dyDescent="0.2">
      <c r="A4397" s="237"/>
      <c r="B4397" s="185"/>
      <c r="C4397" s="185"/>
      <c r="D4397" s="185"/>
      <c r="E4397" s="185"/>
      <c r="F4397" s="185"/>
      <c r="G4397" s="185"/>
      <c r="H4397" s="185"/>
      <c r="I4397" s="185"/>
      <c r="J4397" s="220"/>
    </row>
    <row r="4398" spans="1:13" ht="18" customHeight="1" x14ac:dyDescent="0.2">
      <c r="A4398" s="236" t="s">
        <v>4128</v>
      </c>
      <c r="B4398" s="183" t="s">
        <v>2</v>
      </c>
      <c r="C4398" s="182" t="s">
        <v>3</v>
      </c>
      <c r="D4398" s="182" t="s">
        <v>4</v>
      </c>
      <c r="E4398" s="419" t="s">
        <v>2100</v>
      </c>
      <c r="F4398" s="419"/>
      <c r="G4398" s="184" t="s">
        <v>5</v>
      </c>
      <c r="H4398" s="183" t="s">
        <v>6</v>
      </c>
      <c r="I4398" s="183" t="s">
        <v>7</v>
      </c>
      <c r="J4398" s="218" t="s">
        <v>8</v>
      </c>
      <c r="K4398" s="229">
        <f>J4400+J4401</f>
        <v>24.799999999999997</v>
      </c>
      <c r="L4398" s="229">
        <f>J4399-K4398</f>
        <v>59.06</v>
      </c>
      <c r="M4398" t="s">
        <v>7</v>
      </c>
    </row>
    <row r="4399" spans="1:13" ht="26.1" customHeight="1" x14ac:dyDescent="0.2">
      <c r="A4399" s="237" t="s">
        <v>2125</v>
      </c>
      <c r="B4399" s="186" t="s">
        <v>4129</v>
      </c>
      <c r="C4399" s="185" t="s">
        <v>26</v>
      </c>
      <c r="D4399" s="185" t="s">
        <v>4130</v>
      </c>
      <c r="E4399" s="425" t="s">
        <v>2104</v>
      </c>
      <c r="F4399" s="425"/>
      <c r="G4399" s="187" t="s">
        <v>331</v>
      </c>
      <c r="H4399" s="188">
        <v>1</v>
      </c>
      <c r="I4399" s="189">
        <f>(M4399*$M$13)</f>
        <v>83.867199999999997</v>
      </c>
      <c r="J4399" s="231">
        <f>TRUNC(I4399*H4399,2)</f>
        <v>83.86</v>
      </c>
      <c r="M4399">
        <v>91.16</v>
      </c>
    </row>
    <row r="4400" spans="1:13" ht="26.1" customHeight="1" x14ac:dyDescent="0.2">
      <c r="A4400" s="241" t="s">
        <v>2395</v>
      </c>
      <c r="B4400" s="201" t="s">
        <v>2709</v>
      </c>
      <c r="C4400" s="200" t="s">
        <v>26</v>
      </c>
      <c r="D4400" s="200" t="s">
        <v>2710</v>
      </c>
      <c r="E4400" s="427" t="s">
        <v>2123</v>
      </c>
      <c r="F4400" s="427"/>
      <c r="G4400" s="202" t="s">
        <v>32</v>
      </c>
      <c r="H4400" s="203">
        <v>0.56769999999999998</v>
      </c>
      <c r="I4400" s="189">
        <f>(M4400*$M$13)</f>
        <v>18.390799999999999</v>
      </c>
      <c r="J4400" s="219">
        <f>TRUNC(I4400*H4400,2)</f>
        <v>10.44</v>
      </c>
      <c r="M4400">
        <v>19.989999999999998</v>
      </c>
    </row>
    <row r="4401" spans="1:13" ht="24" customHeight="1" x14ac:dyDescent="0.2">
      <c r="A4401" s="241" t="s">
        <v>2395</v>
      </c>
      <c r="B4401" s="201" t="s">
        <v>2700</v>
      </c>
      <c r="C4401" s="200" t="s">
        <v>26</v>
      </c>
      <c r="D4401" s="200" t="s">
        <v>2701</v>
      </c>
      <c r="E4401" s="427" t="s">
        <v>2123</v>
      </c>
      <c r="F4401" s="427"/>
      <c r="G4401" s="202" t="s">
        <v>32</v>
      </c>
      <c r="H4401" s="203">
        <v>0.56769999999999998</v>
      </c>
      <c r="I4401" s="189">
        <f>(M4401*$M$13)</f>
        <v>25.309200000000004</v>
      </c>
      <c r="J4401" s="219">
        <f>TRUNC(I4401*H4401,2)</f>
        <v>14.36</v>
      </c>
      <c r="M4401">
        <v>27.51</v>
      </c>
    </row>
    <row r="4402" spans="1:13" ht="39" customHeight="1" x14ac:dyDescent="0.2">
      <c r="A4402" s="238" t="s">
        <v>2126</v>
      </c>
      <c r="B4402" s="191" t="s">
        <v>2750</v>
      </c>
      <c r="C4402" s="190" t="s">
        <v>26</v>
      </c>
      <c r="D4402" s="190" t="s">
        <v>2751</v>
      </c>
      <c r="E4402" s="426" t="s">
        <v>2119</v>
      </c>
      <c r="F4402" s="426"/>
      <c r="G4402" s="192" t="s">
        <v>331</v>
      </c>
      <c r="H4402" s="193">
        <v>3</v>
      </c>
      <c r="I4402" s="189">
        <f>(M4402*$M$13)</f>
        <v>1.7664</v>
      </c>
      <c r="J4402" s="219">
        <f>TRUNC(I4402*H4402,2)</f>
        <v>5.29</v>
      </c>
      <c r="M4402">
        <v>1.92</v>
      </c>
    </row>
    <row r="4403" spans="1:13" ht="24" customHeight="1" x14ac:dyDescent="0.2">
      <c r="A4403" s="238" t="s">
        <v>2126</v>
      </c>
      <c r="B4403" s="191" t="s">
        <v>2752</v>
      </c>
      <c r="C4403" s="190" t="s">
        <v>26</v>
      </c>
      <c r="D4403" s="190" t="s">
        <v>2753</v>
      </c>
      <c r="E4403" s="426" t="s">
        <v>2119</v>
      </c>
      <c r="F4403" s="426"/>
      <c r="G4403" s="192" t="s">
        <v>331</v>
      </c>
      <c r="H4403" s="193">
        <v>1</v>
      </c>
      <c r="I4403" s="189">
        <f>(M4403*$M$13)</f>
        <v>53.774000000000008</v>
      </c>
      <c r="J4403" s="219">
        <f>TRUNC(I4403*H4403,2)</f>
        <v>53.77</v>
      </c>
      <c r="M4403">
        <v>58.45</v>
      </c>
    </row>
    <row r="4404" spans="1:13" x14ac:dyDescent="0.2">
      <c r="A4404" s="239"/>
      <c r="B4404" s="195"/>
      <c r="C4404" s="195"/>
      <c r="D4404" s="195"/>
      <c r="E4404" s="195" t="s">
        <v>3847</v>
      </c>
      <c r="F4404" s="196">
        <v>20.11</v>
      </c>
      <c r="G4404" s="195" t="s">
        <v>3848</v>
      </c>
      <c r="H4404" s="196">
        <v>0</v>
      </c>
      <c r="I4404" s="196">
        <v>20.11</v>
      </c>
      <c r="J4404" s="220"/>
      <c r="M4404">
        <v>20.11</v>
      </c>
    </row>
    <row r="4405" spans="1:13" ht="25.5" x14ac:dyDescent="0.2">
      <c r="A4405" s="239"/>
      <c r="B4405" s="195"/>
      <c r="C4405" s="195"/>
      <c r="D4405" s="195"/>
      <c r="E4405" s="195" t="s">
        <v>3849</v>
      </c>
      <c r="F4405" s="196">
        <v>0</v>
      </c>
      <c r="G4405" s="195"/>
      <c r="H4405" s="195" t="s">
        <v>3850</v>
      </c>
      <c r="I4405" s="196">
        <v>91.16</v>
      </c>
      <c r="J4405" s="220"/>
      <c r="M4405">
        <v>91.16</v>
      </c>
    </row>
    <row r="4406" spans="1:13" ht="30" customHeight="1" x14ac:dyDescent="0.2">
      <c r="A4406" s="240"/>
      <c r="B4406" s="197"/>
      <c r="C4406" s="197"/>
      <c r="D4406" s="197"/>
      <c r="E4406" s="197"/>
      <c r="F4406" s="197"/>
      <c r="G4406" s="197" t="s">
        <v>3851</v>
      </c>
      <c r="H4406" s="198">
        <v>2</v>
      </c>
      <c r="I4406" s="199">
        <v>182.32</v>
      </c>
      <c r="J4406" s="220"/>
      <c r="M4406">
        <v>182.32</v>
      </c>
    </row>
    <row r="4407" spans="1:13" ht="0.95" customHeight="1" x14ac:dyDescent="0.2">
      <c r="A4407" s="237"/>
      <c r="B4407" s="185"/>
      <c r="C4407" s="185"/>
      <c r="D4407" s="185"/>
      <c r="E4407" s="185"/>
      <c r="F4407" s="185"/>
      <c r="G4407" s="185"/>
      <c r="H4407" s="185"/>
      <c r="I4407" s="185"/>
      <c r="J4407" s="220"/>
    </row>
    <row r="4408" spans="1:13" ht="18" customHeight="1" x14ac:dyDescent="0.2">
      <c r="A4408" s="236" t="s">
        <v>4131</v>
      </c>
      <c r="B4408" s="183" t="s">
        <v>2</v>
      </c>
      <c r="C4408" s="182" t="s">
        <v>3</v>
      </c>
      <c r="D4408" s="182" t="s">
        <v>4</v>
      </c>
      <c r="E4408" s="419" t="s">
        <v>2100</v>
      </c>
      <c r="F4408" s="419"/>
      <c r="G4408" s="184" t="s">
        <v>5</v>
      </c>
      <c r="H4408" s="183" t="s">
        <v>6</v>
      </c>
      <c r="I4408" s="183" t="s">
        <v>7</v>
      </c>
      <c r="J4408" s="218" t="s">
        <v>8</v>
      </c>
      <c r="K4408" s="229">
        <f>J4410+J4411</f>
        <v>8.16</v>
      </c>
      <c r="L4408" s="229">
        <f>J4409-K4408</f>
        <v>18.16</v>
      </c>
      <c r="M4408" t="s">
        <v>7</v>
      </c>
    </row>
    <row r="4409" spans="1:13" ht="26.1" customHeight="1" x14ac:dyDescent="0.2">
      <c r="A4409" s="237" t="s">
        <v>2125</v>
      </c>
      <c r="B4409" s="186" t="s">
        <v>4132</v>
      </c>
      <c r="C4409" s="185" t="s">
        <v>26</v>
      </c>
      <c r="D4409" s="185" t="s">
        <v>4133</v>
      </c>
      <c r="E4409" s="425" t="s">
        <v>2104</v>
      </c>
      <c r="F4409" s="425"/>
      <c r="G4409" s="187" t="s">
        <v>331</v>
      </c>
      <c r="H4409" s="188">
        <v>1</v>
      </c>
      <c r="I4409" s="189">
        <f>(M4409*$M$13)</f>
        <v>26.321200000000001</v>
      </c>
      <c r="J4409" s="231">
        <f>TRUNC(I4409*H4409,2)</f>
        <v>26.32</v>
      </c>
      <c r="M4409">
        <v>28.61</v>
      </c>
    </row>
    <row r="4410" spans="1:13" ht="26.1" customHeight="1" x14ac:dyDescent="0.2">
      <c r="A4410" s="241" t="s">
        <v>2395</v>
      </c>
      <c r="B4410" s="201" t="s">
        <v>2709</v>
      </c>
      <c r="C4410" s="200" t="s">
        <v>26</v>
      </c>
      <c r="D4410" s="200" t="s">
        <v>2710</v>
      </c>
      <c r="E4410" s="427" t="s">
        <v>2123</v>
      </c>
      <c r="F4410" s="427"/>
      <c r="G4410" s="202" t="s">
        <v>32</v>
      </c>
      <c r="H4410" s="203">
        <v>0.1033</v>
      </c>
      <c r="I4410" s="189">
        <f>(M4410*$M$13)</f>
        <v>18.390799999999999</v>
      </c>
      <c r="J4410" s="219">
        <f>TRUNC(I4410*H4410,2)</f>
        <v>1.89</v>
      </c>
      <c r="M4410">
        <v>19.989999999999998</v>
      </c>
    </row>
    <row r="4411" spans="1:13" ht="24" customHeight="1" x14ac:dyDescent="0.2">
      <c r="A4411" s="241" t="s">
        <v>2395</v>
      </c>
      <c r="B4411" s="201" t="s">
        <v>2700</v>
      </c>
      <c r="C4411" s="200" t="s">
        <v>26</v>
      </c>
      <c r="D4411" s="200" t="s">
        <v>2701</v>
      </c>
      <c r="E4411" s="427" t="s">
        <v>2123</v>
      </c>
      <c r="F4411" s="427"/>
      <c r="G4411" s="202" t="s">
        <v>32</v>
      </c>
      <c r="H4411" s="203">
        <v>0.24779999999999999</v>
      </c>
      <c r="I4411" s="189">
        <f>(M4411*$M$13)</f>
        <v>25.309200000000004</v>
      </c>
      <c r="J4411" s="219">
        <f>TRUNC(I4411*H4411,2)</f>
        <v>6.27</v>
      </c>
      <c r="M4411">
        <v>27.51</v>
      </c>
    </row>
    <row r="4412" spans="1:13" ht="24" customHeight="1" x14ac:dyDescent="0.2">
      <c r="A4412" s="238" t="s">
        <v>2126</v>
      </c>
      <c r="B4412" s="191" t="s">
        <v>5017</v>
      </c>
      <c r="C4412" s="190" t="s">
        <v>26</v>
      </c>
      <c r="D4412" s="190" t="s">
        <v>5018</v>
      </c>
      <c r="E4412" s="426" t="s">
        <v>2119</v>
      </c>
      <c r="F4412" s="426"/>
      <c r="G4412" s="192" t="s">
        <v>331</v>
      </c>
      <c r="H4412" s="193">
        <v>2</v>
      </c>
      <c r="I4412" s="189">
        <f>(M4412*$M$13)</f>
        <v>2.0331999999999999</v>
      </c>
      <c r="J4412" s="219">
        <f>TRUNC(I4412*H4412,2)</f>
        <v>4.0599999999999996</v>
      </c>
      <c r="M4412">
        <v>2.21</v>
      </c>
    </row>
    <row r="4413" spans="1:13" ht="24" customHeight="1" x14ac:dyDescent="0.2">
      <c r="A4413" s="238" t="s">
        <v>2126</v>
      </c>
      <c r="B4413" s="191" t="s">
        <v>5042</v>
      </c>
      <c r="C4413" s="190" t="s">
        <v>26</v>
      </c>
      <c r="D4413" s="190" t="s">
        <v>5043</v>
      </c>
      <c r="E4413" s="426" t="s">
        <v>2119</v>
      </c>
      <c r="F4413" s="426"/>
      <c r="G4413" s="192" t="s">
        <v>331</v>
      </c>
      <c r="H4413" s="193">
        <v>1</v>
      </c>
      <c r="I4413" s="189">
        <f>(M4413*$M$13)</f>
        <v>14.0944</v>
      </c>
      <c r="J4413" s="219">
        <f>TRUNC(I4413*H4413,2)</f>
        <v>14.09</v>
      </c>
      <c r="M4413">
        <v>15.32</v>
      </c>
    </row>
    <row r="4414" spans="1:13" x14ac:dyDescent="0.2">
      <c r="A4414" s="239"/>
      <c r="B4414" s="195"/>
      <c r="C4414" s="195"/>
      <c r="D4414" s="195"/>
      <c r="E4414" s="195" t="s">
        <v>3847</v>
      </c>
      <c r="F4414" s="196">
        <v>6.76</v>
      </c>
      <c r="G4414" s="195" t="s">
        <v>3848</v>
      </c>
      <c r="H4414" s="196">
        <v>0</v>
      </c>
      <c r="I4414" s="196">
        <v>6.76</v>
      </c>
      <c r="J4414" s="220"/>
      <c r="M4414">
        <v>6.76</v>
      </c>
    </row>
    <row r="4415" spans="1:13" ht="25.5" x14ac:dyDescent="0.2">
      <c r="A4415" s="239"/>
      <c r="B4415" s="195"/>
      <c r="C4415" s="195"/>
      <c r="D4415" s="195"/>
      <c r="E4415" s="195" t="s">
        <v>3849</v>
      </c>
      <c r="F4415" s="196">
        <v>0</v>
      </c>
      <c r="G4415" s="195"/>
      <c r="H4415" s="195" t="s">
        <v>3850</v>
      </c>
      <c r="I4415" s="196">
        <v>28.61</v>
      </c>
      <c r="J4415" s="220"/>
      <c r="M4415">
        <v>28.61</v>
      </c>
    </row>
    <row r="4416" spans="1:13" ht="30" customHeight="1" x14ac:dyDescent="0.2">
      <c r="A4416" s="240"/>
      <c r="B4416" s="197"/>
      <c r="C4416" s="197"/>
      <c r="D4416" s="197"/>
      <c r="E4416" s="197"/>
      <c r="F4416" s="197"/>
      <c r="G4416" s="197" t="s">
        <v>3851</v>
      </c>
      <c r="H4416" s="198">
        <v>244</v>
      </c>
      <c r="I4416" s="199">
        <v>6980.84</v>
      </c>
      <c r="J4416" s="220"/>
      <c r="M4416">
        <v>6980.84</v>
      </c>
    </row>
    <row r="4417" spans="1:13" ht="0.95" customHeight="1" x14ac:dyDescent="0.2">
      <c r="A4417" s="237"/>
      <c r="B4417" s="185"/>
      <c r="C4417" s="185"/>
      <c r="D4417" s="185"/>
      <c r="E4417" s="185"/>
      <c r="F4417" s="185"/>
      <c r="G4417" s="185"/>
      <c r="H4417" s="185"/>
      <c r="I4417" s="185"/>
      <c r="J4417" s="220"/>
    </row>
    <row r="4418" spans="1:13" ht="18" customHeight="1" x14ac:dyDescent="0.2">
      <c r="A4418" s="236" t="s">
        <v>4134</v>
      </c>
      <c r="B4418" s="183" t="s">
        <v>2</v>
      </c>
      <c r="C4418" s="182" t="s">
        <v>3</v>
      </c>
      <c r="D4418" s="182" t="s">
        <v>4</v>
      </c>
      <c r="E4418" s="419" t="s">
        <v>2100</v>
      </c>
      <c r="F4418" s="419"/>
      <c r="G4418" s="184" t="s">
        <v>5</v>
      </c>
      <c r="H4418" s="183" t="s">
        <v>6</v>
      </c>
      <c r="I4418" s="183" t="s">
        <v>7</v>
      </c>
      <c r="J4418" s="218" t="s">
        <v>8</v>
      </c>
      <c r="K4418" s="229">
        <f>J4421+J4422</f>
        <v>27.68</v>
      </c>
      <c r="L4418" s="229">
        <f>J4419-K4418</f>
        <v>542.84</v>
      </c>
      <c r="M4418" t="s">
        <v>7</v>
      </c>
    </row>
    <row r="4419" spans="1:13" ht="51.95" customHeight="1" x14ac:dyDescent="0.2">
      <c r="A4419" s="237" t="s">
        <v>2125</v>
      </c>
      <c r="B4419" s="186" t="s">
        <v>4135</v>
      </c>
      <c r="C4419" s="185" t="s">
        <v>26</v>
      </c>
      <c r="D4419" s="185" t="s">
        <v>4136</v>
      </c>
      <c r="E4419" s="425" t="s">
        <v>2104</v>
      </c>
      <c r="F4419" s="425"/>
      <c r="G4419" s="187" t="s">
        <v>331</v>
      </c>
      <c r="H4419" s="188">
        <v>1</v>
      </c>
      <c r="I4419" s="189">
        <f>(M4419*$M$13)</f>
        <v>570.52880000000005</v>
      </c>
      <c r="J4419" s="231">
        <f>TRUNC(I4419*H4419,2)</f>
        <v>570.52</v>
      </c>
      <c r="M4419">
        <v>620.14</v>
      </c>
    </row>
    <row r="4420" spans="1:13" ht="51.95" customHeight="1" x14ac:dyDescent="0.2">
      <c r="A4420" s="241" t="s">
        <v>2395</v>
      </c>
      <c r="B4420" s="201" t="s">
        <v>5044</v>
      </c>
      <c r="C4420" s="200" t="s">
        <v>26</v>
      </c>
      <c r="D4420" s="200" t="s">
        <v>5045</v>
      </c>
      <c r="E4420" s="427" t="s">
        <v>2123</v>
      </c>
      <c r="F4420" s="427"/>
      <c r="G4420" s="202" t="s">
        <v>50</v>
      </c>
      <c r="H4420" s="203">
        <v>1.9199999999999998E-2</v>
      </c>
      <c r="I4420" s="189">
        <f>(M4420*$M$13)</f>
        <v>647.68920000000003</v>
      </c>
      <c r="J4420" s="219">
        <f>TRUNC(I4420*H4420,2)</f>
        <v>12.43</v>
      </c>
      <c r="M4420">
        <v>704.01</v>
      </c>
    </row>
    <row r="4421" spans="1:13" ht="26.1" customHeight="1" x14ac:dyDescent="0.2">
      <c r="A4421" s="241" t="s">
        <v>2395</v>
      </c>
      <c r="B4421" s="201" t="s">
        <v>2709</v>
      </c>
      <c r="C4421" s="200" t="s">
        <v>26</v>
      </c>
      <c r="D4421" s="200" t="s">
        <v>2710</v>
      </c>
      <c r="E4421" s="427" t="s">
        <v>2123</v>
      </c>
      <c r="F4421" s="427"/>
      <c r="G4421" s="202" t="s">
        <v>32</v>
      </c>
      <c r="H4421" s="203">
        <v>0.63370000000000004</v>
      </c>
      <c r="I4421" s="189">
        <f>(M4421*$M$13)</f>
        <v>18.390799999999999</v>
      </c>
      <c r="J4421" s="219">
        <f>TRUNC(I4421*H4421,2)</f>
        <v>11.65</v>
      </c>
      <c r="M4421">
        <v>19.989999999999998</v>
      </c>
    </row>
    <row r="4422" spans="1:13" ht="24" customHeight="1" x14ac:dyDescent="0.2">
      <c r="A4422" s="241" t="s">
        <v>2395</v>
      </c>
      <c r="B4422" s="201" t="s">
        <v>2700</v>
      </c>
      <c r="C4422" s="200" t="s">
        <v>26</v>
      </c>
      <c r="D4422" s="200" t="s">
        <v>2701</v>
      </c>
      <c r="E4422" s="427" t="s">
        <v>2123</v>
      </c>
      <c r="F4422" s="427"/>
      <c r="G4422" s="202" t="s">
        <v>32</v>
      </c>
      <c r="H4422" s="203">
        <v>0.63370000000000004</v>
      </c>
      <c r="I4422" s="189">
        <f>(M4422*$M$13)</f>
        <v>25.309200000000004</v>
      </c>
      <c r="J4422" s="219">
        <f>TRUNC(I4422*H4422,2)</f>
        <v>16.03</v>
      </c>
      <c r="M4422">
        <v>27.51</v>
      </c>
    </row>
    <row r="4423" spans="1:13" ht="39" customHeight="1" x14ac:dyDescent="0.2">
      <c r="A4423" s="238" t="s">
        <v>2126</v>
      </c>
      <c r="B4423" s="191" t="s">
        <v>5046</v>
      </c>
      <c r="C4423" s="190" t="s">
        <v>26</v>
      </c>
      <c r="D4423" s="190" t="s">
        <v>5047</v>
      </c>
      <c r="E4423" s="426" t="s">
        <v>2119</v>
      </c>
      <c r="F4423" s="426"/>
      <c r="G4423" s="192" t="s">
        <v>331</v>
      </c>
      <c r="H4423" s="193">
        <v>1</v>
      </c>
      <c r="I4423" s="189">
        <f>(M4423*$M$13)</f>
        <v>530.41679999999997</v>
      </c>
      <c r="J4423" s="219">
        <f>TRUNC(I4423*H4423,2)</f>
        <v>530.41</v>
      </c>
      <c r="M4423">
        <v>576.54</v>
      </c>
    </row>
    <row r="4424" spans="1:13" x14ac:dyDescent="0.2">
      <c r="A4424" s="239"/>
      <c r="B4424" s="195"/>
      <c r="C4424" s="195"/>
      <c r="D4424" s="195"/>
      <c r="E4424" s="195" t="s">
        <v>3847</v>
      </c>
      <c r="F4424" s="196">
        <v>25.27</v>
      </c>
      <c r="G4424" s="195" t="s">
        <v>3848</v>
      </c>
      <c r="H4424" s="196">
        <v>0</v>
      </c>
      <c r="I4424" s="196">
        <v>25.27</v>
      </c>
      <c r="J4424" s="220"/>
      <c r="M4424">
        <v>25.27</v>
      </c>
    </row>
    <row r="4425" spans="1:13" ht="25.5" x14ac:dyDescent="0.2">
      <c r="A4425" s="239"/>
      <c r="B4425" s="195"/>
      <c r="C4425" s="195"/>
      <c r="D4425" s="195"/>
      <c r="E4425" s="195" t="s">
        <v>3849</v>
      </c>
      <c r="F4425" s="196">
        <v>0</v>
      </c>
      <c r="G4425" s="195"/>
      <c r="H4425" s="195" t="s">
        <v>3850</v>
      </c>
      <c r="I4425" s="196">
        <v>620.14</v>
      </c>
      <c r="J4425" s="220"/>
      <c r="M4425">
        <v>620.14</v>
      </c>
    </row>
    <row r="4426" spans="1:13" ht="30" customHeight="1" x14ac:dyDescent="0.2">
      <c r="A4426" s="240"/>
      <c r="B4426" s="197"/>
      <c r="C4426" s="197"/>
      <c r="D4426" s="197"/>
      <c r="E4426" s="197"/>
      <c r="F4426" s="197"/>
      <c r="G4426" s="197" t="s">
        <v>3851</v>
      </c>
      <c r="H4426" s="198">
        <v>1</v>
      </c>
      <c r="I4426" s="199">
        <v>620.14</v>
      </c>
      <c r="J4426" s="220"/>
      <c r="M4426">
        <v>620.14</v>
      </c>
    </row>
    <row r="4427" spans="1:13" ht="0.95" customHeight="1" x14ac:dyDescent="0.2">
      <c r="A4427" s="237"/>
      <c r="B4427" s="185"/>
      <c r="C4427" s="185"/>
      <c r="D4427" s="185"/>
      <c r="E4427" s="185"/>
      <c r="F4427" s="185"/>
      <c r="G4427" s="185"/>
      <c r="H4427" s="185"/>
      <c r="I4427" s="185"/>
      <c r="J4427" s="220"/>
    </row>
    <row r="4428" spans="1:13" ht="18" customHeight="1" x14ac:dyDescent="0.2">
      <c r="A4428" s="236" t="s">
        <v>4137</v>
      </c>
      <c r="B4428" s="183" t="s">
        <v>2</v>
      </c>
      <c r="C4428" s="182" t="s">
        <v>3</v>
      </c>
      <c r="D4428" s="182" t="s">
        <v>4</v>
      </c>
      <c r="E4428" s="419" t="s">
        <v>2100</v>
      </c>
      <c r="F4428" s="419"/>
      <c r="G4428" s="184" t="s">
        <v>5</v>
      </c>
      <c r="H4428" s="183" t="s">
        <v>6</v>
      </c>
      <c r="I4428" s="183" t="s">
        <v>7</v>
      </c>
      <c r="J4428" s="218" t="s">
        <v>8</v>
      </c>
      <c r="K4428" s="229">
        <f>J4431+J4432</f>
        <v>27.89</v>
      </c>
      <c r="L4428" s="229">
        <f>J4429-K4428</f>
        <v>790.55000000000007</v>
      </c>
      <c r="M4428" t="s">
        <v>7</v>
      </c>
    </row>
    <row r="4429" spans="1:13" ht="51.95" customHeight="1" x14ac:dyDescent="0.2">
      <c r="A4429" s="237" t="s">
        <v>2125</v>
      </c>
      <c r="B4429" s="186" t="s">
        <v>4138</v>
      </c>
      <c r="C4429" s="185" t="s">
        <v>26</v>
      </c>
      <c r="D4429" s="185" t="s">
        <v>4139</v>
      </c>
      <c r="E4429" s="425" t="s">
        <v>2104</v>
      </c>
      <c r="F4429" s="425"/>
      <c r="G4429" s="187" t="s">
        <v>331</v>
      </c>
      <c r="H4429" s="188">
        <v>1</v>
      </c>
      <c r="I4429" s="189">
        <f>(M4429*$M$13)</f>
        <v>818.44120000000009</v>
      </c>
      <c r="J4429" s="231">
        <f>TRUNC(I4429*H4429,2)</f>
        <v>818.44</v>
      </c>
      <c r="M4429">
        <v>889.61</v>
      </c>
    </row>
    <row r="4430" spans="1:13" ht="51.95" customHeight="1" x14ac:dyDescent="0.2">
      <c r="A4430" s="241" t="s">
        <v>2395</v>
      </c>
      <c r="B4430" s="201" t="s">
        <v>5044</v>
      </c>
      <c r="C4430" s="200" t="s">
        <v>26</v>
      </c>
      <c r="D4430" s="200" t="s">
        <v>5045</v>
      </c>
      <c r="E4430" s="427" t="s">
        <v>2123</v>
      </c>
      <c r="F4430" s="427"/>
      <c r="G4430" s="202" t="s">
        <v>50</v>
      </c>
      <c r="H4430" s="203">
        <v>1.89E-2</v>
      </c>
      <c r="I4430" s="189">
        <f>(M4430*$M$13)</f>
        <v>647.68920000000003</v>
      </c>
      <c r="J4430" s="219">
        <f>TRUNC(I4430*H4430,2)</f>
        <v>12.24</v>
      </c>
      <c r="M4430">
        <v>704.01</v>
      </c>
    </row>
    <row r="4431" spans="1:13" ht="26.1" customHeight="1" x14ac:dyDescent="0.2">
      <c r="A4431" s="241" t="s">
        <v>2395</v>
      </c>
      <c r="B4431" s="201" t="s">
        <v>2709</v>
      </c>
      <c r="C4431" s="200" t="s">
        <v>26</v>
      </c>
      <c r="D4431" s="200" t="s">
        <v>2710</v>
      </c>
      <c r="E4431" s="427" t="s">
        <v>2123</v>
      </c>
      <c r="F4431" s="427"/>
      <c r="G4431" s="202" t="s">
        <v>32</v>
      </c>
      <c r="H4431" s="203">
        <v>0.63839999999999997</v>
      </c>
      <c r="I4431" s="189">
        <f>(M4431*$M$13)</f>
        <v>18.390799999999999</v>
      </c>
      <c r="J4431" s="219">
        <f>TRUNC(I4431*H4431,2)</f>
        <v>11.74</v>
      </c>
      <c r="M4431">
        <v>19.989999999999998</v>
      </c>
    </row>
    <row r="4432" spans="1:13" ht="24" customHeight="1" x14ac:dyDescent="0.2">
      <c r="A4432" s="241" t="s">
        <v>2395</v>
      </c>
      <c r="B4432" s="201" t="s">
        <v>2700</v>
      </c>
      <c r="C4432" s="200" t="s">
        <v>26</v>
      </c>
      <c r="D4432" s="200" t="s">
        <v>2701</v>
      </c>
      <c r="E4432" s="427" t="s">
        <v>2123</v>
      </c>
      <c r="F4432" s="427"/>
      <c r="G4432" s="202" t="s">
        <v>32</v>
      </c>
      <c r="H4432" s="203">
        <v>0.63839999999999997</v>
      </c>
      <c r="I4432" s="189">
        <f>(M4432*$M$13)</f>
        <v>25.309200000000004</v>
      </c>
      <c r="J4432" s="219">
        <f>TRUNC(I4432*H4432,2)</f>
        <v>16.149999999999999</v>
      </c>
      <c r="M4432">
        <v>27.51</v>
      </c>
    </row>
    <row r="4433" spans="1:13" ht="39" customHeight="1" x14ac:dyDescent="0.2">
      <c r="A4433" s="238" t="s">
        <v>2126</v>
      </c>
      <c r="B4433" s="191" t="s">
        <v>5048</v>
      </c>
      <c r="C4433" s="190" t="s">
        <v>26</v>
      </c>
      <c r="D4433" s="190" t="s">
        <v>5049</v>
      </c>
      <c r="E4433" s="426" t="s">
        <v>2119</v>
      </c>
      <c r="F4433" s="426"/>
      <c r="G4433" s="192" t="s">
        <v>331</v>
      </c>
      <c r="H4433" s="193">
        <v>1</v>
      </c>
      <c r="I4433" s="189">
        <f>(M4433*$M$13)</f>
        <v>778.31080000000009</v>
      </c>
      <c r="J4433" s="219">
        <f>TRUNC(I4433*H4433,2)</f>
        <v>778.31</v>
      </c>
      <c r="M4433">
        <v>845.99</v>
      </c>
    </row>
    <row r="4434" spans="1:13" x14ac:dyDescent="0.2">
      <c r="A4434" s="239"/>
      <c r="B4434" s="195"/>
      <c r="C4434" s="195"/>
      <c r="D4434" s="195"/>
      <c r="E4434" s="195" t="s">
        <v>3847</v>
      </c>
      <c r="F4434" s="196">
        <v>25.4</v>
      </c>
      <c r="G4434" s="195" t="s">
        <v>3848</v>
      </c>
      <c r="H4434" s="196">
        <v>0</v>
      </c>
      <c r="I4434" s="196">
        <v>25.4</v>
      </c>
      <c r="J4434" s="220"/>
      <c r="M4434">
        <v>25.4</v>
      </c>
    </row>
    <row r="4435" spans="1:13" ht="25.5" x14ac:dyDescent="0.2">
      <c r="A4435" s="239"/>
      <c r="B4435" s="195"/>
      <c r="C4435" s="195"/>
      <c r="D4435" s="195"/>
      <c r="E4435" s="195" t="s">
        <v>3849</v>
      </c>
      <c r="F4435" s="196">
        <v>0</v>
      </c>
      <c r="G4435" s="195"/>
      <c r="H4435" s="195" t="s">
        <v>3850</v>
      </c>
      <c r="I4435" s="196">
        <v>889.61</v>
      </c>
      <c r="J4435" s="220"/>
      <c r="M4435">
        <v>889.61</v>
      </c>
    </row>
    <row r="4436" spans="1:13" ht="30" customHeight="1" x14ac:dyDescent="0.2">
      <c r="A4436" s="240"/>
      <c r="B4436" s="197"/>
      <c r="C4436" s="197"/>
      <c r="D4436" s="197"/>
      <c r="E4436" s="197"/>
      <c r="F4436" s="197"/>
      <c r="G4436" s="197" t="s">
        <v>3851</v>
      </c>
      <c r="H4436" s="198">
        <v>1</v>
      </c>
      <c r="I4436" s="199">
        <v>889.61</v>
      </c>
      <c r="J4436" s="220"/>
      <c r="M4436">
        <v>889.61</v>
      </c>
    </row>
    <row r="4437" spans="1:13" ht="0.95" customHeight="1" x14ac:dyDescent="0.2">
      <c r="A4437" s="237"/>
      <c r="B4437" s="185"/>
      <c r="C4437" s="185"/>
      <c r="D4437" s="185"/>
      <c r="E4437" s="185"/>
      <c r="F4437" s="185"/>
      <c r="G4437" s="185"/>
      <c r="H4437" s="185"/>
      <c r="I4437" s="185"/>
      <c r="J4437" s="220"/>
    </row>
    <row r="4438" spans="1:13" ht="18" customHeight="1" x14ac:dyDescent="0.2">
      <c r="A4438" s="236" t="s">
        <v>4140</v>
      </c>
      <c r="B4438" s="183" t="s">
        <v>2</v>
      </c>
      <c r="C4438" s="182" t="s">
        <v>3</v>
      </c>
      <c r="D4438" s="182" t="s">
        <v>4</v>
      </c>
      <c r="E4438" s="419" t="s">
        <v>2100</v>
      </c>
      <c r="F4438" s="419"/>
      <c r="G4438" s="184" t="s">
        <v>5</v>
      </c>
      <c r="H4438" s="183" t="s">
        <v>6</v>
      </c>
      <c r="I4438" s="183" t="s">
        <v>7</v>
      </c>
      <c r="J4438" s="218" t="s">
        <v>8</v>
      </c>
      <c r="K4438" s="229">
        <f>J4440+J4441</f>
        <v>2.2200000000000002</v>
      </c>
      <c r="L4438" s="229">
        <f>J4439-K4438</f>
        <v>6.3999999999999986</v>
      </c>
      <c r="M4438" t="s">
        <v>7</v>
      </c>
    </row>
    <row r="4439" spans="1:13" ht="39" customHeight="1" x14ac:dyDescent="0.2">
      <c r="A4439" s="237" t="s">
        <v>2125</v>
      </c>
      <c r="B4439" s="186" t="s">
        <v>822</v>
      </c>
      <c r="C4439" s="185" t="s">
        <v>26</v>
      </c>
      <c r="D4439" s="185" t="s">
        <v>823</v>
      </c>
      <c r="E4439" s="425" t="s">
        <v>2104</v>
      </c>
      <c r="F4439" s="425"/>
      <c r="G4439" s="187" t="s">
        <v>169</v>
      </c>
      <c r="H4439" s="188">
        <v>1</v>
      </c>
      <c r="I4439" s="189">
        <f>(M4439*$M$13)</f>
        <v>8.6296000000000017</v>
      </c>
      <c r="J4439" s="231">
        <f>TRUNC(I4439*H4439,2)</f>
        <v>8.6199999999999992</v>
      </c>
      <c r="M4439">
        <v>9.3800000000000008</v>
      </c>
    </row>
    <row r="4440" spans="1:13" ht="26.1" customHeight="1" x14ac:dyDescent="0.2">
      <c r="A4440" s="241" t="s">
        <v>2395</v>
      </c>
      <c r="B4440" s="201" t="s">
        <v>2709</v>
      </c>
      <c r="C4440" s="200" t="s">
        <v>26</v>
      </c>
      <c r="D4440" s="200" t="s">
        <v>2710</v>
      </c>
      <c r="E4440" s="427" t="s">
        <v>2123</v>
      </c>
      <c r="F4440" s="427"/>
      <c r="G4440" s="202" t="s">
        <v>32</v>
      </c>
      <c r="H4440" s="203">
        <v>5.0999999999999997E-2</v>
      </c>
      <c r="I4440" s="189">
        <f>(M4440*$M$13)</f>
        <v>18.390799999999999</v>
      </c>
      <c r="J4440" s="219">
        <f>TRUNC(I4440*H4440,2)</f>
        <v>0.93</v>
      </c>
      <c r="M4440">
        <v>19.989999999999998</v>
      </c>
    </row>
    <row r="4441" spans="1:13" ht="24" customHeight="1" x14ac:dyDescent="0.2">
      <c r="A4441" s="241" t="s">
        <v>2395</v>
      </c>
      <c r="B4441" s="201" t="s">
        <v>2700</v>
      </c>
      <c r="C4441" s="200" t="s">
        <v>26</v>
      </c>
      <c r="D4441" s="200" t="s">
        <v>2701</v>
      </c>
      <c r="E4441" s="427" t="s">
        <v>2123</v>
      </c>
      <c r="F4441" s="427"/>
      <c r="G4441" s="202" t="s">
        <v>32</v>
      </c>
      <c r="H4441" s="203">
        <v>5.0999999999999997E-2</v>
      </c>
      <c r="I4441" s="189">
        <f>(M4441*$M$13)</f>
        <v>25.309200000000004</v>
      </c>
      <c r="J4441" s="219">
        <f>TRUNC(I4441*H4441,2)</f>
        <v>1.29</v>
      </c>
      <c r="M4441">
        <v>27.51</v>
      </c>
    </row>
    <row r="4442" spans="1:13" ht="51.95" customHeight="1" x14ac:dyDescent="0.2">
      <c r="A4442" s="238" t="s">
        <v>2126</v>
      </c>
      <c r="B4442" s="191" t="s">
        <v>2731</v>
      </c>
      <c r="C4442" s="190" t="s">
        <v>26</v>
      </c>
      <c r="D4442" s="190" t="s">
        <v>2732</v>
      </c>
      <c r="E4442" s="426" t="s">
        <v>2119</v>
      </c>
      <c r="F4442" s="426"/>
      <c r="G4442" s="192" t="s">
        <v>169</v>
      </c>
      <c r="H4442" s="193">
        <v>1.2434000000000001</v>
      </c>
      <c r="I4442" s="189">
        <f>(M4442*$M$13)</f>
        <v>5.1428000000000003</v>
      </c>
      <c r="J4442" s="219">
        <f>TRUNC(I4442*H4442,2)</f>
        <v>6.39</v>
      </c>
      <c r="M4442">
        <v>5.59</v>
      </c>
    </row>
    <row r="4443" spans="1:13" ht="26.1" customHeight="1" x14ac:dyDescent="0.2">
      <c r="A4443" s="238" t="s">
        <v>2126</v>
      </c>
      <c r="B4443" s="191" t="s">
        <v>2721</v>
      </c>
      <c r="C4443" s="190" t="s">
        <v>26</v>
      </c>
      <c r="D4443" s="190" t="s">
        <v>2722</v>
      </c>
      <c r="E4443" s="426" t="s">
        <v>2119</v>
      </c>
      <c r="F4443" s="426"/>
      <c r="G4443" s="192" t="s">
        <v>331</v>
      </c>
      <c r="H4443" s="193">
        <v>9.4000000000000004E-3</v>
      </c>
      <c r="I4443" s="189">
        <f>(M4443*$M$13)</f>
        <v>2.7600000000000002</v>
      </c>
      <c r="J4443" s="219">
        <f>TRUNC(I4443*H4443,2)</f>
        <v>0.02</v>
      </c>
      <c r="M4443">
        <v>3</v>
      </c>
    </row>
    <row r="4444" spans="1:13" x14ac:dyDescent="0.2">
      <c r="A4444" s="239"/>
      <c r="B4444" s="195"/>
      <c r="C4444" s="195"/>
      <c r="D4444" s="195"/>
      <c r="E4444" s="195" t="s">
        <v>3847</v>
      </c>
      <c r="F4444" s="196">
        <v>1.8</v>
      </c>
      <c r="G4444" s="195" t="s">
        <v>3848</v>
      </c>
      <c r="H4444" s="196">
        <v>0</v>
      </c>
      <c r="I4444" s="196">
        <v>1.8</v>
      </c>
      <c r="J4444" s="220"/>
      <c r="M4444">
        <v>1.8</v>
      </c>
    </row>
    <row r="4445" spans="1:13" ht="25.5" x14ac:dyDescent="0.2">
      <c r="A4445" s="239"/>
      <c r="B4445" s="195"/>
      <c r="C4445" s="195"/>
      <c r="D4445" s="195"/>
      <c r="E4445" s="195" t="s">
        <v>3849</v>
      </c>
      <c r="F4445" s="196">
        <v>0</v>
      </c>
      <c r="G4445" s="195"/>
      <c r="H4445" s="195" t="s">
        <v>3850</v>
      </c>
      <c r="I4445" s="196">
        <v>9.3800000000000008</v>
      </c>
      <c r="J4445" s="220"/>
      <c r="M4445">
        <v>9.3800000000000008</v>
      </c>
    </row>
    <row r="4446" spans="1:13" ht="30" customHeight="1" x14ac:dyDescent="0.2">
      <c r="A4446" s="240"/>
      <c r="B4446" s="197"/>
      <c r="C4446" s="197"/>
      <c r="D4446" s="197"/>
      <c r="E4446" s="197"/>
      <c r="F4446" s="197"/>
      <c r="G4446" s="197" t="s">
        <v>3851</v>
      </c>
      <c r="H4446" s="198">
        <v>170</v>
      </c>
      <c r="I4446" s="199">
        <v>1594.6</v>
      </c>
      <c r="J4446" s="220"/>
      <c r="M4446">
        <v>1594.6</v>
      </c>
    </row>
    <row r="4447" spans="1:13" ht="0.95" customHeight="1" x14ac:dyDescent="0.2">
      <c r="A4447" s="237"/>
      <c r="B4447" s="185"/>
      <c r="C4447" s="185"/>
      <c r="D4447" s="185"/>
      <c r="E4447" s="185"/>
      <c r="F4447" s="185"/>
      <c r="G4447" s="185"/>
      <c r="H4447" s="185"/>
      <c r="I4447" s="185"/>
      <c r="J4447" s="220"/>
    </row>
    <row r="4448" spans="1:13" ht="18" customHeight="1" x14ac:dyDescent="0.2">
      <c r="A4448" s="236" t="s">
        <v>4807</v>
      </c>
      <c r="B4448" s="183" t="s">
        <v>2</v>
      </c>
      <c r="C4448" s="182" t="s">
        <v>3</v>
      </c>
      <c r="D4448" s="182" t="s">
        <v>4</v>
      </c>
      <c r="E4448" s="419" t="s">
        <v>2100</v>
      </c>
      <c r="F4448" s="419"/>
      <c r="G4448" s="184" t="s">
        <v>5</v>
      </c>
      <c r="H4448" s="183" t="s">
        <v>6</v>
      </c>
      <c r="I4448" s="183" t="s">
        <v>7</v>
      </c>
      <c r="J4448" s="218" t="s">
        <v>8</v>
      </c>
      <c r="K4448" s="229">
        <f>0</f>
        <v>0</v>
      </c>
      <c r="L4448" s="229">
        <f>J4449</f>
        <v>3.89</v>
      </c>
      <c r="M4448" t="s">
        <v>7</v>
      </c>
    </row>
    <row r="4449" spans="1:13" ht="26.1" customHeight="1" x14ac:dyDescent="0.2">
      <c r="A4449" s="237" t="s">
        <v>2125</v>
      </c>
      <c r="B4449" s="186" t="s">
        <v>4793</v>
      </c>
      <c r="C4449" s="185" t="s">
        <v>167</v>
      </c>
      <c r="D4449" s="185" t="s">
        <v>4794</v>
      </c>
      <c r="E4449" s="425" t="s">
        <v>2104</v>
      </c>
      <c r="F4449" s="425"/>
      <c r="G4449" s="187" t="s">
        <v>331</v>
      </c>
      <c r="H4449" s="188">
        <v>1</v>
      </c>
      <c r="I4449" s="189">
        <f>(M4449*$M$13)</f>
        <v>3.8916000000000004</v>
      </c>
      <c r="J4449" s="231">
        <f>TRUNC(I4449*H4449,2)</f>
        <v>3.89</v>
      </c>
      <c r="M4449">
        <v>4.2300000000000004</v>
      </c>
    </row>
    <row r="4450" spans="1:13" ht="26.1" customHeight="1" x14ac:dyDescent="0.2">
      <c r="A4450" s="241" t="s">
        <v>2395</v>
      </c>
      <c r="B4450" s="201" t="s">
        <v>4956</v>
      </c>
      <c r="C4450" s="200" t="s">
        <v>627</v>
      </c>
      <c r="D4450" s="200" t="s">
        <v>4794</v>
      </c>
      <c r="E4450" s="427" t="s">
        <v>4952</v>
      </c>
      <c r="F4450" s="427"/>
      <c r="G4450" s="202" t="s">
        <v>331</v>
      </c>
      <c r="H4450" s="203">
        <v>1</v>
      </c>
      <c r="I4450" s="189">
        <f>(M4450*$M$13)</f>
        <v>3.8916000000000004</v>
      </c>
      <c r="J4450" s="219">
        <f>TRUNC(I4450*H4450,2)</f>
        <v>3.89</v>
      </c>
      <c r="M4450">
        <v>4.2300000000000004</v>
      </c>
    </row>
    <row r="4451" spans="1:13" x14ac:dyDescent="0.2">
      <c r="A4451" s="239"/>
      <c r="B4451" s="195"/>
      <c r="C4451" s="195"/>
      <c r="D4451" s="195"/>
      <c r="E4451" s="195" t="s">
        <v>3847</v>
      </c>
      <c r="F4451" s="196">
        <v>0.81</v>
      </c>
      <c r="G4451" s="195" t="s">
        <v>3848</v>
      </c>
      <c r="H4451" s="196">
        <v>0</v>
      </c>
      <c r="I4451" s="196">
        <v>0.81</v>
      </c>
      <c r="J4451" s="220"/>
      <c r="M4451">
        <v>0.81</v>
      </c>
    </row>
    <row r="4452" spans="1:13" ht="25.5" x14ac:dyDescent="0.2">
      <c r="A4452" s="239"/>
      <c r="B4452" s="195"/>
      <c r="C4452" s="195"/>
      <c r="D4452" s="195"/>
      <c r="E4452" s="195" t="s">
        <v>3849</v>
      </c>
      <c r="F4452" s="196">
        <v>0</v>
      </c>
      <c r="G4452" s="195"/>
      <c r="H4452" s="195" t="s">
        <v>3850</v>
      </c>
      <c r="I4452" s="196">
        <v>4.2300000000000004</v>
      </c>
      <c r="J4452" s="220"/>
      <c r="M4452">
        <v>4.2300000000000004</v>
      </c>
    </row>
    <row r="4453" spans="1:13" ht="30" customHeight="1" x14ac:dyDescent="0.2">
      <c r="A4453" s="240"/>
      <c r="B4453" s="197"/>
      <c r="C4453" s="197"/>
      <c r="D4453" s="197"/>
      <c r="E4453" s="197"/>
      <c r="F4453" s="197"/>
      <c r="G4453" s="197" t="s">
        <v>3851</v>
      </c>
      <c r="H4453" s="198">
        <v>96</v>
      </c>
      <c r="I4453" s="199">
        <v>406.08</v>
      </c>
      <c r="J4453" s="220"/>
      <c r="M4453">
        <v>406.08</v>
      </c>
    </row>
    <row r="4454" spans="1:13" ht="0.95" customHeight="1" x14ac:dyDescent="0.2">
      <c r="A4454" s="237"/>
      <c r="B4454" s="185"/>
      <c r="C4454" s="185"/>
      <c r="D4454" s="185"/>
      <c r="E4454" s="185"/>
      <c r="F4454" s="185"/>
      <c r="G4454" s="185"/>
      <c r="H4454" s="185"/>
      <c r="I4454" s="185"/>
      <c r="J4454" s="220"/>
    </row>
    <row r="4455" spans="1:13" ht="18" customHeight="1" x14ac:dyDescent="0.2">
      <c r="A4455" s="236" t="s">
        <v>4808</v>
      </c>
      <c r="B4455" s="183" t="s">
        <v>2</v>
      </c>
      <c r="C4455" s="182" t="s">
        <v>3</v>
      </c>
      <c r="D4455" s="182" t="s">
        <v>4</v>
      </c>
      <c r="E4455" s="419" t="s">
        <v>2100</v>
      </c>
      <c r="F4455" s="419"/>
      <c r="G4455" s="184" t="s">
        <v>5</v>
      </c>
      <c r="H4455" s="183" t="s">
        <v>6</v>
      </c>
      <c r="I4455" s="183" t="s">
        <v>7</v>
      </c>
      <c r="J4455" s="218" t="s">
        <v>8</v>
      </c>
      <c r="L4455" s="229">
        <f>J4456</f>
        <v>94.77</v>
      </c>
      <c r="M4455" t="s">
        <v>7</v>
      </c>
    </row>
    <row r="4456" spans="1:13" ht="26.1" customHeight="1" x14ac:dyDescent="0.2">
      <c r="A4456" s="237" t="s">
        <v>2125</v>
      </c>
      <c r="B4456" s="186" t="s">
        <v>4809</v>
      </c>
      <c r="C4456" s="185" t="s">
        <v>167</v>
      </c>
      <c r="D4456" s="185" t="s">
        <v>4810</v>
      </c>
      <c r="E4456" s="425" t="s">
        <v>2104</v>
      </c>
      <c r="F4456" s="425"/>
      <c r="G4456" s="187" t="s">
        <v>331</v>
      </c>
      <c r="H4456" s="188">
        <v>1</v>
      </c>
      <c r="I4456" s="189">
        <f>(M4456*$M$13)</f>
        <v>94.778400000000005</v>
      </c>
      <c r="J4456" s="231">
        <f>TRUNC(I4456*H4456,2)</f>
        <v>94.77</v>
      </c>
      <c r="M4456">
        <v>103.02</v>
      </c>
    </row>
    <row r="4457" spans="1:13" ht="26.1" customHeight="1" x14ac:dyDescent="0.2">
      <c r="A4457" s="241" t="s">
        <v>2395</v>
      </c>
      <c r="B4457" s="201" t="s">
        <v>5050</v>
      </c>
      <c r="C4457" s="200" t="s">
        <v>627</v>
      </c>
      <c r="D4457" s="200" t="s">
        <v>4810</v>
      </c>
      <c r="E4457" s="427" t="s">
        <v>5026</v>
      </c>
      <c r="F4457" s="427"/>
      <c r="G4457" s="202" t="s">
        <v>331</v>
      </c>
      <c r="H4457" s="203">
        <v>1</v>
      </c>
      <c r="I4457" s="189">
        <f>(M4457*$M$13)</f>
        <v>94.778400000000005</v>
      </c>
      <c r="J4457" s="219">
        <f>TRUNC(I4457*H4457,2)</f>
        <v>94.77</v>
      </c>
      <c r="M4457">
        <v>103.02</v>
      </c>
    </row>
    <row r="4458" spans="1:13" x14ac:dyDescent="0.2">
      <c r="A4458" s="239"/>
      <c r="B4458" s="195"/>
      <c r="C4458" s="195"/>
      <c r="D4458" s="195"/>
      <c r="E4458" s="195" t="s">
        <v>3847</v>
      </c>
      <c r="F4458" s="196">
        <v>34.68</v>
      </c>
      <c r="G4458" s="195" t="s">
        <v>3848</v>
      </c>
      <c r="H4458" s="196">
        <v>0</v>
      </c>
      <c r="I4458" s="196">
        <v>34.68</v>
      </c>
      <c r="J4458" s="220"/>
      <c r="M4458">
        <v>34.68</v>
      </c>
    </row>
    <row r="4459" spans="1:13" ht="25.5" x14ac:dyDescent="0.2">
      <c r="A4459" s="239"/>
      <c r="B4459" s="195"/>
      <c r="C4459" s="195"/>
      <c r="D4459" s="195"/>
      <c r="E4459" s="195" t="s">
        <v>3849</v>
      </c>
      <c r="F4459" s="196">
        <v>0</v>
      </c>
      <c r="G4459" s="195"/>
      <c r="H4459" s="195" t="s">
        <v>3850</v>
      </c>
      <c r="I4459" s="196">
        <v>103.02</v>
      </c>
      <c r="J4459" s="220"/>
      <c r="M4459">
        <v>103.02</v>
      </c>
    </row>
    <row r="4460" spans="1:13" ht="30" customHeight="1" x14ac:dyDescent="0.2">
      <c r="A4460" s="240"/>
      <c r="B4460" s="197"/>
      <c r="C4460" s="197"/>
      <c r="D4460" s="197"/>
      <c r="E4460" s="197"/>
      <c r="F4460" s="197"/>
      <c r="G4460" s="197" t="s">
        <v>3851</v>
      </c>
      <c r="H4460" s="198">
        <v>122</v>
      </c>
      <c r="I4460" s="199">
        <v>12568.44</v>
      </c>
      <c r="J4460" s="220"/>
      <c r="M4460">
        <v>12568.44</v>
      </c>
    </row>
    <row r="4461" spans="1:13" ht="0.95" customHeight="1" x14ac:dyDescent="0.2">
      <c r="A4461" s="237"/>
      <c r="B4461" s="185"/>
      <c r="C4461" s="185"/>
      <c r="D4461" s="185"/>
      <c r="E4461" s="185"/>
      <c r="F4461" s="185"/>
      <c r="G4461" s="185"/>
      <c r="H4461" s="185"/>
      <c r="I4461" s="185"/>
      <c r="J4461" s="220"/>
    </row>
    <row r="4462" spans="1:13" ht="24" customHeight="1" x14ac:dyDescent="0.2">
      <c r="A4462" s="243" t="s">
        <v>4141</v>
      </c>
      <c r="B4462" s="28"/>
      <c r="C4462" s="28"/>
      <c r="D4462" s="27" t="s">
        <v>4142</v>
      </c>
      <c r="E4462" s="28"/>
      <c r="F4462" s="429"/>
      <c r="G4462" s="429"/>
      <c r="H4462" s="28"/>
      <c r="I4462" s="28"/>
      <c r="J4462" s="211"/>
    </row>
    <row r="4463" spans="1:13" ht="18" customHeight="1" x14ac:dyDescent="0.2">
      <c r="A4463" s="236" t="s">
        <v>4143</v>
      </c>
      <c r="B4463" s="183" t="s">
        <v>2</v>
      </c>
      <c r="C4463" s="182" t="s">
        <v>3</v>
      </c>
      <c r="D4463" s="182" t="s">
        <v>4</v>
      </c>
      <c r="E4463" s="419" t="s">
        <v>2100</v>
      </c>
      <c r="F4463" s="419"/>
      <c r="G4463" s="184" t="s">
        <v>5</v>
      </c>
      <c r="H4463" s="183" t="s">
        <v>6</v>
      </c>
      <c r="I4463" s="183" t="s">
        <v>7</v>
      </c>
      <c r="J4463" s="218" t="s">
        <v>8</v>
      </c>
      <c r="L4463" s="229">
        <f>J4464</f>
        <v>7.0000000000000007E-2</v>
      </c>
      <c r="M4463" t="s">
        <v>7</v>
      </c>
    </row>
    <row r="4464" spans="1:13" ht="24" customHeight="1" x14ac:dyDescent="0.2">
      <c r="A4464" s="237" t="s">
        <v>2125</v>
      </c>
      <c r="B4464" s="186" t="s">
        <v>798</v>
      </c>
      <c r="C4464" s="185" t="s">
        <v>15</v>
      </c>
      <c r="D4464" s="185" t="s">
        <v>799</v>
      </c>
      <c r="E4464" s="425">
        <v>7</v>
      </c>
      <c r="F4464" s="425"/>
      <c r="G4464" s="187" t="s">
        <v>18</v>
      </c>
      <c r="H4464" s="188">
        <v>1</v>
      </c>
      <c r="I4464" s="189">
        <f>(M4464*$M$13)</f>
        <v>7.3599999999999999E-2</v>
      </c>
      <c r="J4464" s="231">
        <f>TRUNC(I4464*H4464,2)</f>
        <v>7.0000000000000007E-2</v>
      </c>
      <c r="M4464">
        <v>0.08</v>
      </c>
    </row>
    <row r="4465" spans="1:13" ht="24" customHeight="1" x14ac:dyDescent="0.2">
      <c r="A4465" s="238" t="s">
        <v>2126</v>
      </c>
      <c r="B4465" s="191" t="s">
        <v>2715</v>
      </c>
      <c r="C4465" s="190" t="s">
        <v>15</v>
      </c>
      <c r="D4465" s="190" t="s">
        <v>799</v>
      </c>
      <c r="E4465" s="426" t="s">
        <v>2119</v>
      </c>
      <c r="F4465" s="426"/>
      <c r="G4465" s="192" t="s">
        <v>54</v>
      </c>
      <c r="H4465" s="193">
        <v>1</v>
      </c>
      <c r="I4465" s="189">
        <f>(M4465*$M$13)</f>
        <v>7.3599999999999999E-2</v>
      </c>
      <c r="J4465" s="219">
        <f>TRUNC(I4465*H4465,2)</f>
        <v>7.0000000000000007E-2</v>
      </c>
      <c r="M4465">
        <v>0.08</v>
      </c>
    </row>
    <row r="4466" spans="1:13" x14ac:dyDescent="0.2">
      <c r="A4466" s="239"/>
      <c r="B4466" s="195"/>
      <c r="C4466" s="195"/>
      <c r="D4466" s="195"/>
      <c r="E4466" s="195" t="s">
        <v>3847</v>
      </c>
      <c r="F4466" s="196">
        <v>0</v>
      </c>
      <c r="G4466" s="195" t="s">
        <v>3848</v>
      </c>
      <c r="H4466" s="196">
        <v>0</v>
      </c>
      <c r="I4466" s="196">
        <v>0</v>
      </c>
      <c r="J4466" s="220"/>
      <c r="M4466">
        <v>0</v>
      </c>
    </row>
    <row r="4467" spans="1:13" ht="25.5" x14ac:dyDescent="0.2">
      <c r="A4467" s="239"/>
      <c r="B4467" s="195"/>
      <c r="C4467" s="195"/>
      <c r="D4467" s="195"/>
      <c r="E4467" s="195" t="s">
        <v>3849</v>
      </c>
      <c r="F4467" s="196">
        <v>0</v>
      </c>
      <c r="G4467" s="195"/>
      <c r="H4467" s="195" t="s">
        <v>3850</v>
      </c>
      <c r="I4467" s="196">
        <v>0.08</v>
      </c>
      <c r="J4467" s="220"/>
      <c r="M4467">
        <v>0.08</v>
      </c>
    </row>
    <row r="4468" spans="1:13" ht="30" customHeight="1" x14ac:dyDescent="0.2">
      <c r="A4468" s="240"/>
      <c r="B4468" s="197"/>
      <c r="C4468" s="197"/>
      <c r="D4468" s="197"/>
      <c r="E4468" s="197"/>
      <c r="F4468" s="197"/>
      <c r="G4468" s="197" t="s">
        <v>3851</v>
      </c>
      <c r="H4468" s="198">
        <v>208</v>
      </c>
      <c r="I4468" s="199">
        <v>16.64</v>
      </c>
      <c r="J4468" s="220"/>
      <c r="M4468">
        <v>16.64</v>
      </c>
    </row>
    <row r="4469" spans="1:13" ht="0.95" customHeight="1" x14ac:dyDescent="0.2">
      <c r="A4469" s="237"/>
      <c r="B4469" s="185"/>
      <c r="C4469" s="185"/>
      <c r="D4469" s="185"/>
      <c r="E4469" s="185"/>
      <c r="F4469" s="185"/>
      <c r="G4469" s="185"/>
      <c r="H4469" s="185"/>
      <c r="I4469" s="185"/>
      <c r="J4469" s="220"/>
    </row>
    <row r="4470" spans="1:13" ht="18" customHeight="1" x14ac:dyDescent="0.2">
      <c r="A4470" s="236" t="s">
        <v>4144</v>
      </c>
      <c r="B4470" s="183" t="s">
        <v>2</v>
      </c>
      <c r="C4470" s="182" t="s">
        <v>3</v>
      </c>
      <c r="D4470" s="182" t="s">
        <v>4</v>
      </c>
      <c r="E4470" s="419" t="s">
        <v>2100</v>
      </c>
      <c r="F4470" s="419"/>
      <c r="G4470" s="184" t="s">
        <v>5</v>
      </c>
      <c r="H4470" s="183" t="s">
        <v>6</v>
      </c>
      <c r="I4470" s="183" t="s">
        <v>7</v>
      </c>
      <c r="J4470" s="218" t="s">
        <v>8</v>
      </c>
      <c r="K4470" s="229">
        <f>J4472+J4473</f>
        <v>0.32</v>
      </c>
      <c r="L4470" s="229">
        <f>J4471-K4470</f>
        <v>1.3499999999999999</v>
      </c>
      <c r="M4470" t="s">
        <v>7</v>
      </c>
    </row>
    <row r="4471" spans="1:13" ht="24" customHeight="1" x14ac:dyDescent="0.2">
      <c r="A4471" s="237" t="s">
        <v>2125</v>
      </c>
      <c r="B4471" s="186" t="s">
        <v>867</v>
      </c>
      <c r="C4471" s="185" t="s">
        <v>15</v>
      </c>
      <c r="D4471" s="185" t="s">
        <v>868</v>
      </c>
      <c r="E4471" s="425">
        <v>7</v>
      </c>
      <c r="F4471" s="425"/>
      <c r="G4471" s="187" t="s">
        <v>18</v>
      </c>
      <c r="H4471" s="188">
        <v>1</v>
      </c>
      <c r="I4471" s="189">
        <f>(M4471*$M$13)</f>
        <v>1.6744000000000001</v>
      </c>
      <c r="J4471" s="231">
        <f>TRUNC(I4471*H4471,2)</f>
        <v>1.67</v>
      </c>
      <c r="M4471">
        <v>1.82</v>
      </c>
    </row>
    <row r="4472" spans="1:13" ht="24" customHeight="1" x14ac:dyDescent="0.2">
      <c r="A4472" s="238" t="s">
        <v>2126</v>
      </c>
      <c r="B4472" s="191" t="s">
        <v>2130</v>
      </c>
      <c r="C4472" s="190" t="s">
        <v>15</v>
      </c>
      <c r="D4472" s="190" t="s">
        <v>2131</v>
      </c>
      <c r="E4472" s="426" t="s">
        <v>2129</v>
      </c>
      <c r="F4472" s="426"/>
      <c r="G4472" s="192" t="s">
        <v>39</v>
      </c>
      <c r="H4472" s="193">
        <v>0.01</v>
      </c>
      <c r="I4472" s="189">
        <f>(M4472*$M$13)</f>
        <v>13.533200000000001</v>
      </c>
      <c r="J4472" s="219">
        <f>TRUNC(I4472*H4472,2)</f>
        <v>0.13</v>
      </c>
      <c r="M4472">
        <v>14.71</v>
      </c>
    </row>
    <row r="4473" spans="1:13" ht="24" customHeight="1" x14ac:dyDescent="0.2">
      <c r="A4473" s="238" t="s">
        <v>2126</v>
      </c>
      <c r="B4473" s="191" t="s">
        <v>2154</v>
      </c>
      <c r="C4473" s="190" t="s">
        <v>15</v>
      </c>
      <c r="D4473" s="190" t="s">
        <v>2155</v>
      </c>
      <c r="E4473" s="426" t="s">
        <v>2129</v>
      </c>
      <c r="F4473" s="426"/>
      <c r="G4473" s="192" t="s">
        <v>39</v>
      </c>
      <c r="H4473" s="193">
        <v>0.01</v>
      </c>
      <c r="I4473" s="189">
        <f>(M4473*$M$13)</f>
        <v>19.136000000000003</v>
      </c>
      <c r="J4473" s="219">
        <f>TRUNC(I4473*H4473,2)</f>
        <v>0.19</v>
      </c>
      <c r="M4473">
        <v>20.8</v>
      </c>
    </row>
    <row r="4474" spans="1:13" ht="24" customHeight="1" x14ac:dyDescent="0.2">
      <c r="A4474" s="238" t="s">
        <v>2126</v>
      </c>
      <c r="B4474" s="191" t="s">
        <v>2765</v>
      </c>
      <c r="C4474" s="190" t="s">
        <v>15</v>
      </c>
      <c r="D4474" s="190" t="s">
        <v>2766</v>
      </c>
      <c r="E4474" s="426" t="s">
        <v>2119</v>
      </c>
      <c r="F4474" s="426"/>
      <c r="G4474" s="192" t="s">
        <v>54</v>
      </c>
      <c r="H4474" s="193">
        <v>1</v>
      </c>
      <c r="I4474" s="189">
        <f>(M4474*$M$13)</f>
        <v>1.3616000000000001</v>
      </c>
      <c r="J4474" s="219">
        <f>TRUNC(I4474*H4474,2)</f>
        <v>1.36</v>
      </c>
      <c r="M4474">
        <v>1.48</v>
      </c>
    </row>
    <row r="4475" spans="1:13" x14ac:dyDescent="0.2">
      <c r="A4475" s="239"/>
      <c r="B4475" s="195"/>
      <c r="C4475" s="195"/>
      <c r="D4475" s="195"/>
      <c r="E4475" s="195" t="s">
        <v>3847</v>
      </c>
      <c r="F4475" s="196">
        <v>0.34</v>
      </c>
      <c r="G4475" s="195" t="s">
        <v>3848</v>
      </c>
      <c r="H4475" s="196">
        <v>0</v>
      </c>
      <c r="I4475" s="196">
        <v>0.34</v>
      </c>
      <c r="J4475" s="220"/>
      <c r="M4475">
        <v>0.34</v>
      </c>
    </row>
    <row r="4476" spans="1:13" ht="25.5" x14ac:dyDescent="0.2">
      <c r="A4476" s="239"/>
      <c r="B4476" s="195"/>
      <c r="C4476" s="195"/>
      <c r="D4476" s="195"/>
      <c r="E4476" s="195" t="s">
        <v>3849</v>
      </c>
      <c r="F4476" s="196">
        <v>0</v>
      </c>
      <c r="G4476" s="195"/>
      <c r="H4476" s="195" t="s">
        <v>3850</v>
      </c>
      <c r="I4476" s="196">
        <v>1.82</v>
      </c>
      <c r="J4476" s="220"/>
      <c r="M4476">
        <v>1.82</v>
      </c>
    </row>
    <row r="4477" spans="1:13" ht="30" customHeight="1" x14ac:dyDescent="0.2">
      <c r="A4477" s="240"/>
      <c r="B4477" s="197"/>
      <c r="C4477" s="197"/>
      <c r="D4477" s="197"/>
      <c r="E4477" s="197"/>
      <c r="F4477" s="197"/>
      <c r="G4477" s="197" t="s">
        <v>3851</v>
      </c>
      <c r="H4477" s="198">
        <v>18</v>
      </c>
      <c r="I4477" s="199">
        <v>32.76</v>
      </c>
      <c r="J4477" s="220"/>
      <c r="M4477">
        <v>32.76</v>
      </c>
    </row>
    <row r="4478" spans="1:13" ht="0.95" customHeight="1" x14ac:dyDescent="0.2">
      <c r="A4478" s="237"/>
      <c r="B4478" s="185"/>
      <c r="C4478" s="185"/>
      <c r="D4478" s="185"/>
      <c r="E4478" s="185"/>
      <c r="F4478" s="185"/>
      <c r="G4478" s="185"/>
      <c r="H4478" s="185"/>
      <c r="I4478" s="185"/>
      <c r="J4478" s="220"/>
    </row>
    <row r="4479" spans="1:13" ht="18" customHeight="1" x14ac:dyDescent="0.2">
      <c r="A4479" s="236" t="s">
        <v>4145</v>
      </c>
      <c r="B4479" s="183" t="s">
        <v>2</v>
      </c>
      <c r="C4479" s="182" t="s">
        <v>3</v>
      </c>
      <c r="D4479" s="182" t="s">
        <v>4</v>
      </c>
      <c r="E4479" s="419" t="s">
        <v>2100</v>
      </c>
      <c r="F4479" s="419"/>
      <c r="G4479" s="184" t="s">
        <v>5</v>
      </c>
      <c r="H4479" s="183" t="s">
        <v>6</v>
      </c>
      <c r="I4479" s="183" t="s">
        <v>7</v>
      </c>
      <c r="J4479" s="218" t="s">
        <v>8</v>
      </c>
      <c r="K4479" s="229">
        <f>J4481+J4482</f>
        <v>0.32</v>
      </c>
      <c r="L4479" s="229">
        <f>J4480-K4479</f>
        <v>1.28</v>
      </c>
      <c r="M4479" t="s">
        <v>7</v>
      </c>
    </row>
    <row r="4480" spans="1:13" ht="24" customHeight="1" x14ac:dyDescent="0.2">
      <c r="A4480" s="237" t="s">
        <v>2125</v>
      </c>
      <c r="B4480" s="186" t="s">
        <v>869</v>
      </c>
      <c r="C4480" s="185" t="s">
        <v>15</v>
      </c>
      <c r="D4480" s="185" t="s">
        <v>870</v>
      </c>
      <c r="E4480" s="425">
        <v>7</v>
      </c>
      <c r="F4480" s="425"/>
      <c r="G4480" s="187" t="s">
        <v>18</v>
      </c>
      <c r="H4480" s="188">
        <v>1</v>
      </c>
      <c r="I4480" s="189">
        <f>(M4480*$M$13)</f>
        <v>1.6008</v>
      </c>
      <c r="J4480" s="231">
        <f>TRUNC(I4480*H4480,2)</f>
        <v>1.6</v>
      </c>
      <c r="M4480">
        <v>1.74</v>
      </c>
    </row>
    <row r="4481" spans="1:13" ht="24" customHeight="1" x14ac:dyDescent="0.2">
      <c r="A4481" s="238" t="s">
        <v>2126</v>
      </c>
      <c r="B4481" s="191" t="s">
        <v>2130</v>
      </c>
      <c r="C4481" s="190" t="s">
        <v>15</v>
      </c>
      <c r="D4481" s="190" t="s">
        <v>2131</v>
      </c>
      <c r="E4481" s="426" t="s">
        <v>2129</v>
      </c>
      <c r="F4481" s="426"/>
      <c r="G4481" s="192" t="s">
        <v>39</v>
      </c>
      <c r="H4481" s="193">
        <v>0.01</v>
      </c>
      <c r="I4481" s="189">
        <f>(M4481*$M$13)</f>
        <v>13.533200000000001</v>
      </c>
      <c r="J4481" s="219">
        <f>TRUNC(I4481*H4481,2)</f>
        <v>0.13</v>
      </c>
      <c r="M4481">
        <v>14.71</v>
      </c>
    </row>
    <row r="4482" spans="1:13" ht="24" customHeight="1" x14ac:dyDescent="0.2">
      <c r="A4482" s="238" t="s">
        <v>2126</v>
      </c>
      <c r="B4482" s="191" t="s">
        <v>2154</v>
      </c>
      <c r="C4482" s="190" t="s">
        <v>15</v>
      </c>
      <c r="D4482" s="190" t="s">
        <v>2155</v>
      </c>
      <c r="E4482" s="426" t="s">
        <v>2129</v>
      </c>
      <c r="F4482" s="426"/>
      <c r="G4482" s="192" t="s">
        <v>39</v>
      </c>
      <c r="H4482" s="193">
        <v>0.01</v>
      </c>
      <c r="I4482" s="189">
        <f>(M4482*$M$13)</f>
        <v>19.136000000000003</v>
      </c>
      <c r="J4482" s="219">
        <f>TRUNC(I4482*H4482,2)</f>
        <v>0.19</v>
      </c>
      <c r="M4482">
        <v>20.8</v>
      </c>
    </row>
    <row r="4483" spans="1:13" ht="24" customHeight="1" x14ac:dyDescent="0.2">
      <c r="A4483" s="238" t="s">
        <v>2126</v>
      </c>
      <c r="B4483" s="191" t="s">
        <v>2188</v>
      </c>
      <c r="C4483" s="190" t="s">
        <v>15</v>
      </c>
      <c r="D4483" s="190" t="s">
        <v>2189</v>
      </c>
      <c r="E4483" s="426" t="s">
        <v>2119</v>
      </c>
      <c r="F4483" s="426"/>
      <c r="G4483" s="192" t="s">
        <v>54</v>
      </c>
      <c r="H4483" s="193">
        <v>1</v>
      </c>
      <c r="I4483" s="189">
        <f>(M4483*$M$13)</f>
        <v>1.288</v>
      </c>
      <c r="J4483" s="219">
        <f>TRUNC(I4483*H4483,2)</f>
        <v>1.28</v>
      </c>
      <c r="M4483">
        <v>1.4</v>
      </c>
    </row>
    <row r="4484" spans="1:13" x14ac:dyDescent="0.2">
      <c r="A4484" s="239"/>
      <c r="B4484" s="195"/>
      <c r="C4484" s="195"/>
      <c r="D4484" s="195"/>
      <c r="E4484" s="195" t="s">
        <v>3847</v>
      </c>
      <c r="F4484" s="196">
        <v>0.34</v>
      </c>
      <c r="G4484" s="195" t="s">
        <v>3848</v>
      </c>
      <c r="H4484" s="196">
        <v>0</v>
      </c>
      <c r="I4484" s="196">
        <v>0.34</v>
      </c>
      <c r="J4484" s="220"/>
      <c r="M4484">
        <v>0.34</v>
      </c>
    </row>
    <row r="4485" spans="1:13" ht="25.5" x14ac:dyDescent="0.2">
      <c r="A4485" s="239"/>
      <c r="B4485" s="195"/>
      <c r="C4485" s="195"/>
      <c r="D4485" s="195"/>
      <c r="E4485" s="195" t="s">
        <v>3849</v>
      </c>
      <c r="F4485" s="196">
        <v>0</v>
      </c>
      <c r="G4485" s="195"/>
      <c r="H4485" s="195" t="s">
        <v>3850</v>
      </c>
      <c r="I4485" s="196">
        <v>1.74</v>
      </c>
      <c r="J4485" s="220"/>
      <c r="M4485">
        <v>1.74</v>
      </c>
    </row>
    <row r="4486" spans="1:13" ht="30" customHeight="1" x14ac:dyDescent="0.2">
      <c r="A4486" s="240"/>
      <c r="B4486" s="197"/>
      <c r="C4486" s="197"/>
      <c r="D4486" s="197"/>
      <c r="E4486" s="197"/>
      <c r="F4486" s="197"/>
      <c r="G4486" s="197" t="s">
        <v>3851</v>
      </c>
      <c r="H4486" s="198">
        <v>362</v>
      </c>
      <c r="I4486" s="199">
        <v>629.88</v>
      </c>
      <c r="J4486" s="220"/>
      <c r="M4486">
        <v>629.88</v>
      </c>
    </row>
    <row r="4487" spans="1:13" ht="0.95" customHeight="1" x14ac:dyDescent="0.2">
      <c r="A4487" s="237"/>
      <c r="B4487" s="185"/>
      <c r="C4487" s="185"/>
      <c r="D4487" s="185"/>
      <c r="E4487" s="185"/>
      <c r="F4487" s="185"/>
      <c r="G4487" s="185"/>
      <c r="H4487" s="185"/>
      <c r="I4487" s="185"/>
      <c r="J4487" s="220"/>
    </row>
    <row r="4488" spans="1:13" ht="18" customHeight="1" x14ac:dyDescent="0.2">
      <c r="A4488" s="236" t="s">
        <v>4146</v>
      </c>
      <c r="B4488" s="183" t="s">
        <v>2</v>
      </c>
      <c r="C4488" s="182" t="s">
        <v>3</v>
      </c>
      <c r="D4488" s="182" t="s">
        <v>4</v>
      </c>
      <c r="E4488" s="419" t="s">
        <v>2100</v>
      </c>
      <c r="F4488" s="419"/>
      <c r="G4488" s="184" t="s">
        <v>5</v>
      </c>
      <c r="H4488" s="183" t="s">
        <v>6</v>
      </c>
      <c r="I4488" s="183" t="s">
        <v>7</v>
      </c>
      <c r="J4488" s="218" t="s">
        <v>8</v>
      </c>
      <c r="K4488" s="229">
        <f>J4490+J4491</f>
        <v>0.51</v>
      </c>
      <c r="L4488" s="229">
        <f>J4489-K4488</f>
        <v>0.16000000000000003</v>
      </c>
      <c r="M4488" t="s">
        <v>7</v>
      </c>
    </row>
    <row r="4489" spans="1:13" ht="24" customHeight="1" x14ac:dyDescent="0.2">
      <c r="A4489" s="237" t="s">
        <v>2125</v>
      </c>
      <c r="B4489" s="186" t="s">
        <v>801</v>
      </c>
      <c r="C4489" s="185" t="s">
        <v>15</v>
      </c>
      <c r="D4489" s="185" t="s">
        <v>802</v>
      </c>
      <c r="E4489" s="425">
        <v>7</v>
      </c>
      <c r="F4489" s="425"/>
      <c r="G4489" s="187" t="s">
        <v>18</v>
      </c>
      <c r="H4489" s="188">
        <v>1</v>
      </c>
      <c r="I4489" s="189">
        <f>(M4489*$M$13)</f>
        <v>0.67159999999999997</v>
      </c>
      <c r="J4489" s="231">
        <f>TRUNC(I4489*H4489,2)</f>
        <v>0.67</v>
      </c>
      <c r="M4489">
        <v>0.73</v>
      </c>
    </row>
    <row r="4490" spans="1:13" ht="24" customHeight="1" x14ac:dyDescent="0.2">
      <c r="A4490" s="238" t="s">
        <v>2126</v>
      </c>
      <c r="B4490" s="191" t="s">
        <v>2130</v>
      </c>
      <c r="C4490" s="190" t="s">
        <v>15</v>
      </c>
      <c r="D4490" s="190" t="s">
        <v>2131</v>
      </c>
      <c r="E4490" s="426" t="s">
        <v>2129</v>
      </c>
      <c r="F4490" s="426"/>
      <c r="G4490" s="192" t="s">
        <v>39</v>
      </c>
      <c r="H4490" s="193">
        <v>1.6E-2</v>
      </c>
      <c r="I4490" s="189">
        <f>(M4490*$M$13)</f>
        <v>13.533200000000001</v>
      </c>
      <c r="J4490" s="219">
        <f>TRUNC(I4490*H4490,2)</f>
        <v>0.21</v>
      </c>
      <c r="M4490">
        <v>14.71</v>
      </c>
    </row>
    <row r="4491" spans="1:13" ht="24" customHeight="1" x14ac:dyDescent="0.2">
      <c r="A4491" s="238" t="s">
        <v>2126</v>
      </c>
      <c r="B4491" s="191" t="s">
        <v>2154</v>
      </c>
      <c r="C4491" s="190" t="s">
        <v>15</v>
      </c>
      <c r="D4491" s="190" t="s">
        <v>2155</v>
      </c>
      <c r="E4491" s="426" t="s">
        <v>2129</v>
      </c>
      <c r="F4491" s="426"/>
      <c r="G4491" s="192" t="s">
        <v>39</v>
      </c>
      <c r="H4491" s="193">
        <v>1.6E-2</v>
      </c>
      <c r="I4491" s="189">
        <f>(M4491*$M$13)</f>
        <v>19.136000000000003</v>
      </c>
      <c r="J4491" s="219">
        <f>TRUNC(I4491*H4491,2)</f>
        <v>0.3</v>
      </c>
      <c r="M4491">
        <v>20.8</v>
      </c>
    </row>
    <row r="4492" spans="1:13" ht="24" customHeight="1" x14ac:dyDescent="0.2">
      <c r="A4492" s="238" t="s">
        <v>2126</v>
      </c>
      <c r="B4492" s="191" t="s">
        <v>2716</v>
      </c>
      <c r="C4492" s="190" t="s">
        <v>15</v>
      </c>
      <c r="D4492" s="190" t="s">
        <v>802</v>
      </c>
      <c r="E4492" s="426" t="s">
        <v>2119</v>
      </c>
      <c r="F4492" s="426"/>
      <c r="G4492" s="192" t="s">
        <v>54</v>
      </c>
      <c r="H4492" s="193">
        <v>1</v>
      </c>
      <c r="I4492" s="189">
        <f>(M4492*$M$13)</f>
        <v>0.15640000000000001</v>
      </c>
      <c r="J4492" s="219">
        <f>TRUNC(I4492*H4492,2)</f>
        <v>0.15</v>
      </c>
      <c r="M4492">
        <v>0.17</v>
      </c>
    </row>
    <row r="4493" spans="1:13" x14ac:dyDescent="0.2">
      <c r="A4493" s="239"/>
      <c r="B4493" s="195"/>
      <c r="C4493" s="195"/>
      <c r="D4493" s="195"/>
      <c r="E4493" s="195" t="s">
        <v>3847</v>
      </c>
      <c r="F4493" s="196">
        <v>0.56000000000000005</v>
      </c>
      <c r="G4493" s="195" t="s">
        <v>3848</v>
      </c>
      <c r="H4493" s="196">
        <v>0</v>
      </c>
      <c r="I4493" s="196">
        <v>0.56000000000000005</v>
      </c>
      <c r="J4493" s="220"/>
      <c r="M4493">
        <v>0.56000000000000005</v>
      </c>
    </row>
    <row r="4494" spans="1:13" ht="25.5" x14ac:dyDescent="0.2">
      <c r="A4494" s="239"/>
      <c r="B4494" s="195"/>
      <c r="C4494" s="195"/>
      <c r="D4494" s="195"/>
      <c r="E4494" s="195" t="s">
        <v>3849</v>
      </c>
      <c r="F4494" s="196">
        <v>0</v>
      </c>
      <c r="G4494" s="195"/>
      <c r="H4494" s="195" t="s">
        <v>3850</v>
      </c>
      <c r="I4494" s="196">
        <v>0.73</v>
      </c>
      <c r="J4494" s="220"/>
      <c r="M4494">
        <v>0.73</v>
      </c>
    </row>
    <row r="4495" spans="1:13" ht="30" customHeight="1" x14ac:dyDescent="0.2">
      <c r="A4495" s="240"/>
      <c r="B4495" s="197"/>
      <c r="C4495" s="197"/>
      <c r="D4495" s="197"/>
      <c r="E4495" s="197"/>
      <c r="F4495" s="197"/>
      <c r="G4495" s="197" t="s">
        <v>3851</v>
      </c>
      <c r="H4495" s="198">
        <v>1000</v>
      </c>
      <c r="I4495" s="199">
        <v>730</v>
      </c>
      <c r="J4495" s="220"/>
      <c r="M4495">
        <v>730</v>
      </c>
    </row>
    <row r="4496" spans="1:13" ht="0.95" customHeight="1" x14ac:dyDescent="0.2">
      <c r="A4496" s="237"/>
      <c r="B4496" s="185"/>
      <c r="C4496" s="185"/>
      <c r="D4496" s="185"/>
      <c r="E4496" s="185"/>
      <c r="F4496" s="185"/>
      <c r="G4496" s="185"/>
      <c r="H4496" s="185"/>
      <c r="I4496" s="185"/>
      <c r="J4496" s="220"/>
    </row>
    <row r="4497" spans="1:13" ht="18" customHeight="1" x14ac:dyDescent="0.2">
      <c r="A4497" s="236" t="s">
        <v>4147</v>
      </c>
      <c r="B4497" s="183" t="s">
        <v>2</v>
      </c>
      <c r="C4497" s="182" t="s">
        <v>3</v>
      </c>
      <c r="D4497" s="182" t="s">
        <v>4</v>
      </c>
      <c r="E4497" s="419" t="s">
        <v>2100</v>
      </c>
      <c r="F4497" s="419"/>
      <c r="G4497" s="184" t="s">
        <v>5</v>
      </c>
      <c r="H4497" s="183" t="s">
        <v>6</v>
      </c>
      <c r="I4497" s="183" t="s">
        <v>7</v>
      </c>
      <c r="J4497" s="218" t="s">
        <v>8</v>
      </c>
      <c r="K4497" s="229">
        <f>J4499+J4500</f>
        <v>2.6100000000000003</v>
      </c>
      <c r="L4497" s="229">
        <f>J4498-K4497</f>
        <v>2.6499999999999995</v>
      </c>
      <c r="M4497" t="s">
        <v>7</v>
      </c>
    </row>
    <row r="4498" spans="1:13" ht="24" customHeight="1" x14ac:dyDescent="0.2">
      <c r="A4498" s="237" t="s">
        <v>2125</v>
      </c>
      <c r="B4498" s="186" t="s">
        <v>4148</v>
      </c>
      <c r="C4498" s="185" t="s">
        <v>15</v>
      </c>
      <c r="D4498" s="185" t="s">
        <v>4149</v>
      </c>
      <c r="E4498" s="425">
        <v>7</v>
      </c>
      <c r="F4498" s="425"/>
      <c r="G4498" s="187" t="s">
        <v>54</v>
      </c>
      <c r="H4498" s="188">
        <v>1</v>
      </c>
      <c r="I4498" s="189">
        <f>(M4498*$M$13)</f>
        <v>5.2624000000000004</v>
      </c>
      <c r="J4498" s="231">
        <f>TRUNC(I4498*H4498,2)</f>
        <v>5.26</v>
      </c>
      <c r="M4498">
        <v>5.72</v>
      </c>
    </row>
    <row r="4499" spans="1:13" ht="24" customHeight="1" x14ac:dyDescent="0.2">
      <c r="A4499" s="238" t="s">
        <v>2126</v>
      </c>
      <c r="B4499" s="191" t="s">
        <v>2130</v>
      </c>
      <c r="C4499" s="190" t="s">
        <v>15</v>
      </c>
      <c r="D4499" s="190" t="s">
        <v>2131</v>
      </c>
      <c r="E4499" s="426" t="s">
        <v>2129</v>
      </c>
      <c r="F4499" s="426"/>
      <c r="G4499" s="192" t="s">
        <v>39</v>
      </c>
      <c r="H4499" s="193">
        <v>0.08</v>
      </c>
      <c r="I4499" s="189">
        <f>(M4499*$M$13)</f>
        <v>13.533200000000001</v>
      </c>
      <c r="J4499" s="219">
        <f>TRUNC(I4499*H4499,2)</f>
        <v>1.08</v>
      </c>
      <c r="M4499">
        <v>14.71</v>
      </c>
    </row>
    <row r="4500" spans="1:13" ht="24" customHeight="1" x14ac:dyDescent="0.2">
      <c r="A4500" s="238" t="s">
        <v>2126</v>
      </c>
      <c r="B4500" s="191" t="s">
        <v>2154</v>
      </c>
      <c r="C4500" s="190" t="s">
        <v>15</v>
      </c>
      <c r="D4500" s="190" t="s">
        <v>2155</v>
      </c>
      <c r="E4500" s="426" t="s">
        <v>2129</v>
      </c>
      <c r="F4500" s="426"/>
      <c r="G4500" s="192" t="s">
        <v>39</v>
      </c>
      <c r="H4500" s="193">
        <v>0.08</v>
      </c>
      <c r="I4500" s="189">
        <f>(M4500*$M$13)</f>
        <v>19.136000000000003</v>
      </c>
      <c r="J4500" s="219">
        <f>TRUNC(I4500*H4500,2)</f>
        <v>1.53</v>
      </c>
      <c r="M4500">
        <v>20.8</v>
      </c>
    </row>
    <row r="4501" spans="1:13" ht="24" customHeight="1" x14ac:dyDescent="0.2">
      <c r="A4501" s="238" t="s">
        <v>2126</v>
      </c>
      <c r="B4501" s="191" t="s">
        <v>5051</v>
      </c>
      <c r="C4501" s="190" t="s">
        <v>15</v>
      </c>
      <c r="D4501" s="190" t="s">
        <v>5052</v>
      </c>
      <c r="E4501" s="426" t="s">
        <v>2119</v>
      </c>
      <c r="F4501" s="426"/>
      <c r="G4501" s="192" t="s">
        <v>54</v>
      </c>
      <c r="H4501" s="193">
        <v>1</v>
      </c>
      <c r="I4501" s="189">
        <f>(M4501*$M$13)</f>
        <v>2.6588000000000003</v>
      </c>
      <c r="J4501" s="219">
        <f>TRUNC(I4501*H4501,2)</f>
        <v>2.65</v>
      </c>
      <c r="M4501">
        <v>2.89</v>
      </c>
    </row>
    <row r="4502" spans="1:13" x14ac:dyDescent="0.2">
      <c r="A4502" s="239"/>
      <c r="B4502" s="195"/>
      <c r="C4502" s="195"/>
      <c r="D4502" s="195"/>
      <c r="E4502" s="195" t="s">
        <v>3847</v>
      </c>
      <c r="F4502" s="196">
        <v>2.83</v>
      </c>
      <c r="G4502" s="195" t="s">
        <v>3848</v>
      </c>
      <c r="H4502" s="196">
        <v>0</v>
      </c>
      <c r="I4502" s="196">
        <v>2.83</v>
      </c>
      <c r="J4502" s="220"/>
      <c r="M4502">
        <v>2.83</v>
      </c>
    </row>
    <row r="4503" spans="1:13" ht="25.5" x14ac:dyDescent="0.2">
      <c r="A4503" s="239"/>
      <c r="B4503" s="195"/>
      <c r="C4503" s="195"/>
      <c r="D4503" s="195"/>
      <c r="E4503" s="195" t="s">
        <v>3849</v>
      </c>
      <c r="F4503" s="196">
        <v>0</v>
      </c>
      <c r="G4503" s="195"/>
      <c r="H4503" s="195" t="s">
        <v>3850</v>
      </c>
      <c r="I4503" s="196">
        <v>5.72</v>
      </c>
      <c r="J4503" s="220"/>
      <c r="M4503">
        <v>5.72</v>
      </c>
    </row>
    <row r="4504" spans="1:13" ht="30" customHeight="1" x14ac:dyDescent="0.2">
      <c r="A4504" s="240"/>
      <c r="B4504" s="197"/>
      <c r="C4504" s="197"/>
      <c r="D4504" s="197"/>
      <c r="E4504" s="197"/>
      <c r="F4504" s="197"/>
      <c r="G4504" s="197" t="s">
        <v>3851</v>
      </c>
      <c r="H4504" s="198">
        <v>13</v>
      </c>
      <c r="I4504" s="199">
        <v>74.36</v>
      </c>
      <c r="J4504" s="220"/>
      <c r="M4504">
        <v>74.36</v>
      </c>
    </row>
    <row r="4505" spans="1:13" ht="0.95" customHeight="1" x14ac:dyDescent="0.2">
      <c r="A4505" s="237"/>
      <c r="B4505" s="185"/>
      <c r="C4505" s="185"/>
      <c r="D4505" s="185"/>
      <c r="E4505" s="185"/>
      <c r="F4505" s="185"/>
      <c r="G4505" s="185"/>
      <c r="H4505" s="185"/>
      <c r="I4505" s="185"/>
      <c r="J4505" s="220"/>
    </row>
    <row r="4506" spans="1:13" ht="18" customHeight="1" x14ac:dyDescent="0.2">
      <c r="A4506" s="236" t="s">
        <v>4150</v>
      </c>
      <c r="B4506" s="183" t="s">
        <v>2</v>
      </c>
      <c r="C4506" s="182" t="s">
        <v>3</v>
      </c>
      <c r="D4506" s="182" t="s">
        <v>4</v>
      </c>
      <c r="E4506" s="419" t="s">
        <v>2100</v>
      </c>
      <c r="F4506" s="419"/>
      <c r="G4506" s="184" t="s">
        <v>5</v>
      </c>
      <c r="H4506" s="183" t="s">
        <v>6</v>
      </c>
      <c r="I4506" s="183" t="s">
        <v>7</v>
      </c>
      <c r="J4506" s="218" t="s">
        <v>8</v>
      </c>
      <c r="K4506" s="229">
        <f>J4508+J4509</f>
        <v>2.6100000000000003</v>
      </c>
      <c r="L4506" s="229">
        <f>J4507-K4506</f>
        <v>1.96</v>
      </c>
      <c r="M4506" t="s">
        <v>7</v>
      </c>
    </row>
    <row r="4507" spans="1:13" ht="24" customHeight="1" x14ac:dyDescent="0.2">
      <c r="A4507" s="237" t="s">
        <v>2125</v>
      </c>
      <c r="B4507" s="186" t="s">
        <v>3974</v>
      </c>
      <c r="C4507" s="185" t="s">
        <v>15</v>
      </c>
      <c r="D4507" s="185" t="s">
        <v>3975</v>
      </c>
      <c r="E4507" s="425">
        <v>7</v>
      </c>
      <c r="F4507" s="425"/>
      <c r="G4507" s="187" t="s">
        <v>54</v>
      </c>
      <c r="H4507" s="188">
        <v>1</v>
      </c>
      <c r="I4507" s="189">
        <f>(M4507*$M$13)</f>
        <v>4.5724</v>
      </c>
      <c r="J4507" s="231">
        <f>TRUNC(I4507*H4507,2)</f>
        <v>4.57</v>
      </c>
      <c r="M4507">
        <v>4.97</v>
      </c>
    </row>
    <row r="4508" spans="1:13" ht="24" customHeight="1" x14ac:dyDescent="0.2">
      <c r="A4508" s="238" t="s">
        <v>2126</v>
      </c>
      <c r="B4508" s="191" t="s">
        <v>2130</v>
      </c>
      <c r="C4508" s="190" t="s">
        <v>15</v>
      </c>
      <c r="D4508" s="190" t="s">
        <v>2131</v>
      </c>
      <c r="E4508" s="426" t="s">
        <v>2129</v>
      </c>
      <c r="F4508" s="426"/>
      <c r="G4508" s="192" t="s">
        <v>39</v>
      </c>
      <c r="H4508" s="193">
        <v>0.08</v>
      </c>
      <c r="I4508" s="189">
        <f>(M4508*$M$13)</f>
        <v>13.533200000000001</v>
      </c>
      <c r="J4508" s="219">
        <f>TRUNC(I4508*H4508,2)</f>
        <v>1.08</v>
      </c>
      <c r="M4508">
        <v>14.71</v>
      </c>
    </row>
    <row r="4509" spans="1:13" ht="24" customHeight="1" x14ac:dyDescent="0.2">
      <c r="A4509" s="238" t="s">
        <v>2126</v>
      </c>
      <c r="B4509" s="191" t="s">
        <v>2154</v>
      </c>
      <c r="C4509" s="190" t="s">
        <v>15</v>
      </c>
      <c r="D4509" s="190" t="s">
        <v>2155</v>
      </c>
      <c r="E4509" s="426" t="s">
        <v>2129</v>
      </c>
      <c r="F4509" s="426"/>
      <c r="G4509" s="192" t="s">
        <v>39</v>
      </c>
      <c r="H4509" s="193">
        <v>0.08</v>
      </c>
      <c r="I4509" s="189">
        <f>(M4509*$M$13)</f>
        <v>19.136000000000003</v>
      </c>
      <c r="J4509" s="219">
        <f>TRUNC(I4509*H4509,2)</f>
        <v>1.53</v>
      </c>
      <c r="M4509">
        <v>20.8</v>
      </c>
    </row>
    <row r="4510" spans="1:13" ht="24" customHeight="1" x14ac:dyDescent="0.2">
      <c r="A4510" s="238" t="s">
        <v>2126</v>
      </c>
      <c r="B4510" s="191" t="s">
        <v>4962</v>
      </c>
      <c r="C4510" s="190" t="s">
        <v>15</v>
      </c>
      <c r="D4510" s="190" t="s">
        <v>4963</v>
      </c>
      <c r="E4510" s="426" t="s">
        <v>2119</v>
      </c>
      <c r="F4510" s="426"/>
      <c r="G4510" s="192" t="s">
        <v>54</v>
      </c>
      <c r="H4510" s="193">
        <v>1</v>
      </c>
      <c r="I4510" s="189">
        <f>(M4510*$M$13)</f>
        <v>1.9688000000000001</v>
      </c>
      <c r="J4510" s="219">
        <f>TRUNC(I4510*H4510,2)</f>
        <v>1.96</v>
      </c>
      <c r="M4510">
        <v>2.14</v>
      </c>
    </row>
    <row r="4511" spans="1:13" x14ac:dyDescent="0.2">
      <c r="A4511" s="239"/>
      <c r="B4511" s="195"/>
      <c r="C4511" s="195"/>
      <c r="D4511" s="195"/>
      <c r="E4511" s="195" t="s">
        <v>3847</v>
      </c>
      <c r="F4511" s="196">
        <v>2.83</v>
      </c>
      <c r="G4511" s="195" t="s">
        <v>3848</v>
      </c>
      <c r="H4511" s="196">
        <v>0</v>
      </c>
      <c r="I4511" s="196">
        <v>2.83</v>
      </c>
      <c r="J4511" s="220"/>
      <c r="M4511">
        <v>2.83</v>
      </c>
    </row>
    <row r="4512" spans="1:13" ht="25.5" x14ac:dyDescent="0.2">
      <c r="A4512" s="239"/>
      <c r="B4512" s="195"/>
      <c r="C4512" s="195"/>
      <c r="D4512" s="195"/>
      <c r="E4512" s="195" t="s">
        <v>3849</v>
      </c>
      <c r="F4512" s="196">
        <v>0</v>
      </c>
      <c r="G4512" s="195"/>
      <c r="H4512" s="195" t="s">
        <v>3850</v>
      </c>
      <c r="I4512" s="196">
        <v>4.97</v>
      </c>
      <c r="J4512" s="220"/>
      <c r="M4512">
        <v>4.97</v>
      </c>
    </row>
    <row r="4513" spans="1:13" ht="30" customHeight="1" x14ac:dyDescent="0.2">
      <c r="A4513" s="240"/>
      <c r="B4513" s="197"/>
      <c r="C4513" s="197"/>
      <c r="D4513" s="197"/>
      <c r="E4513" s="197"/>
      <c r="F4513" s="197"/>
      <c r="G4513" s="197" t="s">
        <v>3851</v>
      </c>
      <c r="H4513" s="198">
        <v>425</v>
      </c>
      <c r="I4513" s="199">
        <v>2112.25</v>
      </c>
      <c r="J4513" s="220"/>
      <c r="M4513">
        <v>2112.25</v>
      </c>
    </row>
    <row r="4514" spans="1:13" ht="0.95" customHeight="1" x14ac:dyDescent="0.2">
      <c r="A4514" s="237"/>
      <c r="B4514" s="185"/>
      <c r="C4514" s="185"/>
      <c r="D4514" s="185"/>
      <c r="E4514" s="185"/>
      <c r="F4514" s="185"/>
      <c r="G4514" s="185"/>
      <c r="H4514" s="185"/>
      <c r="I4514" s="185"/>
      <c r="J4514" s="220"/>
    </row>
    <row r="4515" spans="1:13" ht="18" customHeight="1" x14ac:dyDescent="0.2">
      <c r="A4515" s="236" t="s">
        <v>4151</v>
      </c>
      <c r="B4515" s="183" t="s">
        <v>2</v>
      </c>
      <c r="C4515" s="182" t="s">
        <v>3</v>
      </c>
      <c r="D4515" s="182" t="s">
        <v>4</v>
      </c>
      <c r="E4515" s="419" t="s">
        <v>2100</v>
      </c>
      <c r="F4515" s="419"/>
      <c r="G4515" s="184" t="s">
        <v>5</v>
      </c>
      <c r="H4515" s="183" t="s">
        <v>6</v>
      </c>
      <c r="I4515" s="183" t="s">
        <v>7</v>
      </c>
      <c r="J4515" s="218" t="s">
        <v>8</v>
      </c>
      <c r="K4515" s="229">
        <f>J4517+J4518</f>
        <v>11.1</v>
      </c>
      <c r="L4515" s="229">
        <f>J4516-K4515</f>
        <v>7.76</v>
      </c>
      <c r="M4515" t="s">
        <v>7</v>
      </c>
    </row>
    <row r="4516" spans="1:13" ht="24" customHeight="1" x14ac:dyDescent="0.2">
      <c r="A4516" s="237" t="s">
        <v>2125</v>
      </c>
      <c r="B4516" s="186" t="s">
        <v>3976</v>
      </c>
      <c r="C4516" s="185" t="s">
        <v>15</v>
      </c>
      <c r="D4516" s="185" t="s">
        <v>3977</v>
      </c>
      <c r="E4516" s="425">
        <v>7</v>
      </c>
      <c r="F4516" s="425"/>
      <c r="G4516" s="187" t="s">
        <v>54</v>
      </c>
      <c r="H4516" s="188">
        <v>1</v>
      </c>
      <c r="I4516" s="189">
        <f>(M4516*$M$13)</f>
        <v>18.869200000000003</v>
      </c>
      <c r="J4516" s="231">
        <f>TRUNC(I4516*H4516,2)</f>
        <v>18.86</v>
      </c>
      <c r="M4516">
        <v>20.51</v>
      </c>
    </row>
    <row r="4517" spans="1:13" ht="24" customHeight="1" x14ac:dyDescent="0.2">
      <c r="A4517" s="238" t="s">
        <v>2126</v>
      </c>
      <c r="B4517" s="191" t="s">
        <v>2130</v>
      </c>
      <c r="C4517" s="190" t="s">
        <v>15</v>
      </c>
      <c r="D4517" s="190" t="s">
        <v>2131</v>
      </c>
      <c r="E4517" s="426" t="s">
        <v>2129</v>
      </c>
      <c r="F4517" s="426"/>
      <c r="G4517" s="192" t="s">
        <v>39</v>
      </c>
      <c r="H4517" s="193">
        <v>0.34</v>
      </c>
      <c r="I4517" s="189">
        <f>(M4517*$M$13)</f>
        <v>13.533200000000001</v>
      </c>
      <c r="J4517" s="219">
        <f>TRUNC(I4517*H4517,2)</f>
        <v>4.5999999999999996</v>
      </c>
      <c r="M4517">
        <v>14.71</v>
      </c>
    </row>
    <row r="4518" spans="1:13" ht="24" customHeight="1" x14ac:dyDescent="0.2">
      <c r="A4518" s="238" t="s">
        <v>2126</v>
      </c>
      <c r="B4518" s="191" t="s">
        <v>2154</v>
      </c>
      <c r="C4518" s="190" t="s">
        <v>15</v>
      </c>
      <c r="D4518" s="190" t="s">
        <v>2155</v>
      </c>
      <c r="E4518" s="426" t="s">
        <v>2129</v>
      </c>
      <c r="F4518" s="426"/>
      <c r="G4518" s="192" t="s">
        <v>39</v>
      </c>
      <c r="H4518" s="193">
        <v>0.34</v>
      </c>
      <c r="I4518" s="189">
        <f>(M4518*$M$13)</f>
        <v>19.136000000000003</v>
      </c>
      <c r="J4518" s="219">
        <f>TRUNC(I4518*H4518,2)</f>
        <v>6.5</v>
      </c>
      <c r="M4518">
        <v>20.8</v>
      </c>
    </row>
    <row r="4519" spans="1:13" ht="24" customHeight="1" x14ac:dyDescent="0.2">
      <c r="A4519" s="238" t="s">
        <v>2126</v>
      </c>
      <c r="B4519" s="191" t="s">
        <v>4964</v>
      </c>
      <c r="C4519" s="190" t="s">
        <v>15</v>
      </c>
      <c r="D4519" s="190" t="s">
        <v>3977</v>
      </c>
      <c r="E4519" s="426" t="s">
        <v>2119</v>
      </c>
      <c r="F4519" s="426"/>
      <c r="G4519" s="192" t="s">
        <v>54</v>
      </c>
      <c r="H4519" s="193">
        <v>1</v>
      </c>
      <c r="I4519" s="189">
        <f>(M4519*$M$13)</f>
        <v>7.7648000000000001</v>
      </c>
      <c r="J4519" s="219">
        <f>TRUNC(I4519*H4519,2)</f>
        <v>7.76</v>
      </c>
      <c r="M4519">
        <v>8.44</v>
      </c>
    </row>
    <row r="4520" spans="1:13" x14ac:dyDescent="0.2">
      <c r="A4520" s="239"/>
      <c r="B4520" s="195"/>
      <c r="C4520" s="195"/>
      <c r="D4520" s="195"/>
      <c r="E4520" s="195" t="s">
        <v>3847</v>
      </c>
      <c r="F4520" s="196">
        <v>12.07</v>
      </c>
      <c r="G4520" s="195" t="s">
        <v>3848</v>
      </c>
      <c r="H4520" s="196">
        <v>0</v>
      </c>
      <c r="I4520" s="196">
        <v>12.07</v>
      </c>
      <c r="J4520" s="220"/>
      <c r="M4520">
        <v>12.07</v>
      </c>
    </row>
    <row r="4521" spans="1:13" ht="25.5" x14ac:dyDescent="0.2">
      <c r="A4521" s="239"/>
      <c r="B4521" s="195"/>
      <c r="C4521" s="195"/>
      <c r="D4521" s="195"/>
      <c r="E4521" s="195" t="s">
        <v>3849</v>
      </c>
      <c r="F4521" s="196">
        <v>0</v>
      </c>
      <c r="G4521" s="195"/>
      <c r="H4521" s="195" t="s">
        <v>3850</v>
      </c>
      <c r="I4521" s="196">
        <v>20.51</v>
      </c>
      <c r="J4521" s="220"/>
      <c r="M4521">
        <v>20.51</v>
      </c>
    </row>
    <row r="4522" spans="1:13" ht="30" customHeight="1" x14ac:dyDescent="0.2">
      <c r="A4522" s="240"/>
      <c r="B4522" s="197"/>
      <c r="C4522" s="197"/>
      <c r="D4522" s="197"/>
      <c r="E4522" s="197"/>
      <c r="F4522" s="197"/>
      <c r="G4522" s="197" t="s">
        <v>3851</v>
      </c>
      <c r="H4522" s="198">
        <v>249</v>
      </c>
      <c r="I4522" s="199">
        <v>5106.99</v>
      </c>
      <c r="J4522" s="220"/>
      <c r="M4522">
        <v>5106.99</v>
      </c>
    </row>
    <row r="4523" spans="1:13" ht="0.95" customHeight="1" x14ac:dyDescent="0.2">
      <c r="A4523" s="237"/>
      <c r="B4523" s="185"/>
      <c r="C4523" s="185"/>
      <c r="D4523" s="185"/>
      <c r="E4523" s="185"/>
      <c r="F4523" s="185"/>
      <c r="G4523" s="185"/>
      <c r="H4523" s="185"/>
      <c r="I4523" s="185"/>
      <c r="J4523" s="220"/>
    </row>
    <row r="4524" spans="1:13" ht="18" customHeight="1" x14ac:dyDescent="0.2">
      <c r="A4524" s="236" t="s">
        <v>4152</v>
      </c>
      <c r="B4524" s="183" t="s">
        <v>2</v>
      </c>
      <c r="C4524" s="182" t="s">
        <v>3</v>
      </c>
      <c r="D4524" s="182" t="s">
        <v>4</v>
      </c>
      <c r="E4524" s="419" t="s">
        <v>2100</v>
      </c>
      <c r="F4524" s="419"/>
      <c r="G4524" s="184" t="s">
        <v>5</v>
      </c>
      <c r="H4524" s="183" t="s">
        <v>6</v>
      </c>
      <c r="I4524" s="183" t="s">
        <v>7</v>
      </c>
      <c r="J4524" s="218" t="s">
        <v>8</v>
      </c>
      <c r="K4524" s="229">
        <f>J4526+J4527</f>
        <v>0.97</v>
      </c>
      <c r="L4524" s="229">
        <f>J4525-K4524</f>
        <v>0.24</v>
      </c>
      <c r="M4524" t="s">
        <v>7</v>
      </c>
    </row>
    <row r="4525" spans="1:13" ht="24" customHeight="1" x14ac:dyDescent="0.2">
      <c r="A4525" s="237" t="s">
        <v>2125</v>
      </c>
      <c r="B4525" s="186" t="s">
        <v>4153</v>
      </c>
      <c r="C4525" s="185" t="s">
        <v>15</v>
      </c>
      <c r="D4525" s="185" t="s">
        <v>4154</v>
      </c>
      <c r="E4525" s="425">
        <v>7</v>
      </c>
      <c r="F4525" s="425"/>
      <c r="G4525" s="187" t="s">
        <v>54</v>
      </c>
      <c r="H4525" s="188">
        <v>1</v>
      </c>
      <c r="I4525" s="189">
        <f>(M4525*$M$13)</f>
        <v>1.2144000000000001</v>
      </c>
      <c r="J4525" s="231">
        <f>TRUNC(I4525*H4525,2)</f>
        <v>1.21</v>
      </c>
      <c r="M4525">
        <v>1.32</v>
      </c>
    </row>
    <row r="4526" spans="1:13" ht="24" customHeight="1" x14ac:dyDescent="0.2">
      <c r="A4526" s="238" t="s">
        <v>2126</v>
      </c>
      <c r="B4526" s="191" t="s">
        <v>2130</v>
      </c>
      <c r="C4526" s="190" t="s">
        <v>15</v>
      </c>
      <c r="D4526" s="190" t="s">
        <v>2131</v>
      </c>
      <c r="E4526" s="426" t="s">
        <v>2129</v>
      </c>
      <c r="F4526" s="426"/>
      <c r="G4526" s="192" t="s">
        <v>39</v>
      </c>
      <c r="H4526" s="193">
        <v>0.03</v>
      </c>
      <c r="I4526" s="189">
        <f>(M4526*$M$13)</f>
        <v>13.533200000000001</v>
      </c>
      <c r="J4526" s="219">
        <f>TRUNC(I4526*H4526,2)</f>
        <v>0.4</v>
      </c>
      <c r="M4526">
        <v>14.71</v>
      </c>
    </row>
    <row r="4527" spans="1:13" ht="24" customHeight="1" x14ac:dyDescent="0.2">
      <c r="A4527" s="238" t="s">
        <v>2126</v>
      </c>
      <c r="B4527" s="191" t="s">
        <v>2154</v>
      </c>
      <c r="C4527" s="190" t="s">
        <v>15</v>
      </c>
      <c r="D4527" s="190" t="s">
        <v>2155</v>
      </c>
      <c r="E4527" s="426" t="s">
        <v>2129</v>
      </c>
      <c r="F4527" s="426"/>
      <c r="G4527" s="192" t="s">
        <v>39</v>
      </c>
      <c r="H4527" s="193">
        <v>0.03</v>
      </c>
      <c r="I4527" s="189">
        <f>(M4527*$M$13)</f>
        <v>19.136000000000003</v>
      </c>
      <c r="J4527" s="219">
        <f>TRUNC(I4527*H4527,2)</f>
        <v>0.56999999999999995</v>
      </c>
      <c r="M4527">
        <v>20.8</v>
      </c>
    </row>
    <row r="4528" spans="1:13" ht="24" customHeight="1" x14ac:dyDescent="0.2">
      <c r="A4528" s="238" t="s">
        <v>2126</v>
      </c>
      <c r="B4528" s="191" t="s">
        <v>5053</v>
      </c>
      <c r="C4528" s="190" t="s">
        <v>15</v>
      </c>
      <c r="D4528" s="190" t="s">
        <v>5054</v>
      </c>
      <c r="E4528" s="426" t="s">
        <v>2119</v>
      </c>
      <c r="F4528" s="426"/>
      <c r="G4528" s="192" t="s">
        <v>54</v>
      </c>
      <c r="H4528" s="193">
        <v>1</v>
      </c>
      <c r="I4528" s="189">
        <f>(M4528*$M$13)</f>
        <v>0.23920000000000002</v>
      </c>
      <c r="J4528" s="219">
        <f>TRUNC(I4528*H4528,2)</f>
        <v>0.23</v>
      </c>
      <c r="M4528">
        <v>0.26</v>
      </c>
    </row>
    <row r="4529" spans="1:13" x14ac:dyDescent="0.2">
      <c r="A4529" s="239"/>
      <c r="B4529" s="195"/>
      <c r="C4529" s="195"/>
      <c r="D4529" s="195"/>
      <c r="E4529" s="195" t="s">
        <v>3847</v>
      </c>
      <c r="F4529" s="196">
        <v>1.06</v>
      </c>
      <c r="G4529" s="195" t="s">
        <v>3848</v>
      </c>
      <c r="H4529" s="196">
        <v>0</v>
      </c>
      <c r="I4529" s="196">
        <v>1.06</v>
      </c>
      <c r="J4529" s="220"/>
      <c r="M4529">
        <v>1.06</v>
      </c>
    </row>
    <row r="4530" spans="1:13" ht="25.5" x14ac:dyDescent="0.2">
      <c r="A4530" s="239"/>
      <c r="B4530" s="195"/>
      <c r="C4530" s="195"/>
      <c r="D4530" s="195"/>
      <c r="E4530" s="195" t="s">
        <v>3849</v>
      </c>
      <c r="F4530" s="196">
        <v>0</v>
      </c>
      <c r="G4530" s="195"/>
      <c r="H4530" s="195" t="s">
        <v>3850</v>
      </c>
      <c r="I4530" s="196">
        <v>1.32</v>
      </c>
      <c r="J4530" s="220"/>
      <c r="M4530">
        <v>1.32</v>
      </c>
    </row>
    <row r="4531" spans="1:13" ht="30" customHeight="1" x14ac:dyDescent="0.2">
      <c r="A4531" s="240"/>
      <c r="B4531" s="197"/>
      <c r="C4531" s="197"/>
      <c r="D4531" s="197"/>
      <c r="E4531" s="197"/>
      <c r="F4531" s="197"/>
      <c r="G4531" s="197" t="s">
        <v>3851</v>
      </c>
      <c r="H4531" s="198">
        <v>807</v>
      </c>
      <c r="I4531" s="199">
        <v>1065.24</v>
      </c>
      <c r="J4531" s="220"/>
      <c r="M4531">
        <v>1065.24</v>
      </c>
    </row>
    <row r="4532" spans="1:13" ht="0.95" customHeight="1" x14ac:dyDescent="0.2">
      <c r="A4532" s="237"/>
      <c r="B4532" s="185"/>
      <c r="C4532" s="185"/>
      <c r="D4532" s="185"/>
      <c r="E4532" s="185"/>
      <c r="F4532" s="185"/>
      <c r="G4532" s="185"/>
      <c r="H4532" s="185"/>
      <c r="I4532" s="185"/>
      <c r="J4532" s="220"/>
    </row>
    <row r="4533" spans="1:13" ht="18" customHeight="1" x14ac:dyDescent="0.2">
      <c r="A4533" s="236" t="s">
        <v>4155</v>
      </c>
      <c r="B4533" s="183" t="s">
        <v>2</v>
      </c>
      <c r="C4533" s="182" t="s">
        <v>3</v>
      </c>
      <c r="D4533" s="182" t="s">
        <v>4</v>
      </c>
      <c r="E4533" s="419" t="s">
        <v>2100</v>
      </c>
      <c r="F4533" s="419"/>
      <c r="G4533" s="184" t="s">
        <v>5</v>
      </c>
      <c r="H4533" s="183" t="s">
        <v>6</v>
      </c>
      <c r="I4533" s="183" t="s">
        <v>7</v>
      </c>
      <c r="J4533" s="218" t="s">
        <v>8</v>
      </c>
      <c r="K4533" s="229">
        <f>J4535+J4536</f>
        <v>9.4600000000000009</v>
      </c>
      <c r="L4533" s="229">
        <f>J4534-K4533</f>
        <v>3.5299999999999994</v>
      </c>
      <c r="M4533" t="s">
        <v>7</v>
      </c>
    </row>
    <row r="4534" spans="1:13" ht="26.1" customHeight="1" x14ac:dyDescent="0.2">
      <c r="A4534" s="237" t="s">
        <v>2125</v>
      </c>
      <c r="B4534" s="186" t="s">
        <v>4156</v>
      </c>
      <c r="C4534" s="185" t="s">
        <v>15</v>
      </c>
      <c r="D4534" s="185" t="s">
        <v>4157</v>
      </c>
      <c r="E4534" s="425">
        <v>7</v>
      </c>
      <c r="F4534" s="425"/>
      <c r="G4534" s="187" t="s">
        <v>54</v>
      </c>
      <c r="H4534" s="188">
        <v>1</v>
      </c>
      <c r="I4534" s="189">
        <f>(M4534*$M$13)</f>
        <v>12.990399999999999</v>
      </c>
      <c r="J4534" s="231">
        <f>TRUNC(I4534*H4534,2)</f>
        <v>12.99</v>
      </c>
      <c r="M4534">
        <v>14.12</v>
      </c>
    </row>
    <row r="4535" spans="1:13" ht="24" customHeight="1" x14ac:dyDescent="0.2">
      <c r="A4535" s="238" t="s">
        <v>2126</v>
      </c>
      <c r="B4535" s="191" t="s">
        <v>2130</v>
      </c>
      <c r="C4535" s="190" t="s">
        <v>15</v>
      </c>
      <c r="D4535" s="190" t="s">
        <v>2131</v>
      </c>
      <c r="E4535" s="426" t="s">
        <v>2129</v>
      </c>
      <c r="F4535" s="426"/>
      <c r="G4535" s="192" t="s">
        <v>39</v>
      </c>
      <c r="H4535" s="193">
        <v>0.28999999999999998</v>
      </c>
      <c r="I4535" s="189">
        <f>(M4535*$M$13)</f>
        <v>13.533200000000001</v>
      </c>
      <c r="J4535" s="219">
        <f>TRUNC(I4535*H4535,2)</f>
        <v>3.92</v>
      </c>
      <c r="M4535">
        <v>14.71</v>
      </c>
    </row>
    <row r="4536" spans="1:13" ht="24" customHeight="1" x14ac:dyDescent="0.2">
      <c r="A4536" s="238" t="s">
        <v>2126</v>
      </c>
      <c r="B4536" s="191" t="s">
        <v>2154</v>
      </c>
      <c r="C4536" s="190" t="s">
        <v>15</v>
      </c>
      <c r="D4536" s="190" t="s">
        <v>2155</v>
      </c>
      <c r="E4536" s="426" t="s">
        <v>2129</v>
      </c>
      <c r="F4536" s="426"/>
      <c r="G4536" s="192" t="s">
        <v>39</v>
      </c>
      <c r="H4536" s="193">
        <v>0.28999999999999998</v>
      </c>
      <c r="I4536" s="189">
        <f>(M4536*$M$13)</f>
        <v>19.136000000000003</v>
      </c>
      <c r="J4536" s="219">
        <f>TRUNC(I4536*H4536,2)</f>
        <v>5.54</v>
      </c>
      <c r="M4536">
        <v>20.8</v>
      </c>
    </row>
    <row r="4537" spans="1:13" ht="26.1" customHeight="1" x14ac:dyDescent="0.2">
      <c r="A4537" s="238" t="s">
        <v>2126</v>
      </c>
      <c r="B4537" s="191" t="s">
        <v>5055</v>
      </c>
      <c r="C4537" s="190" t="s">
        <v>15</v>
      </c>
      <c r="D4537" s="190" t="s">
        <v>4157</v>
      </c>
      <c r="E4537" s="426" t="s">
        <v>2119</v>
      </c>
      <c r="F4537" s="426"/>
      <c r="G4537" s="192" t="s">
        <v>54</v>
      </c>
      <c r="H4537" s="193">
        <v>1</v>
      </c>
      <c r="I4537" s="189">
        <f>(M4537*$M$13)</f>
        <v>3.5236000000000001</v>
      </c>
      <c r="J4537" s="219">
        <f>TRUNC(I4537*H4537,2)</f>
        <v>3.52</v>
      </c>
      <c r="M4537">
        <v>3.83</v>
      </c>
    </row>
    <row r="4538" spans="1:13" x14ac:dyDescent="0.2">
      <c r="A4538" s="239"/>
      <c r="B4538" s="195"/>
      <c r="C4538" s="195"/>
      <c r="D4538" s="195"/>
      <c r="E4538" s="195" t="s">
        <v>3847</v>
      </c>
      <c r="F4538" s="196">
        <v>10.29</v>
      </c>
      <c r="G4538" s="195" t="s">
        <v>3848</v>
      </c>
      <c r="H4538" s="196">
        <v>0</v>
      </c>
      <c r="I4538" s="196">
        <v>10.29</v>
      </c>
      <c r="J4538" s="220"/>
      <c r="M4538">
        <v>10.29</v>
      </c>
    </row>
    <row r="4539" spans="1:13" ht="25.5" x14ac:dyDescent="0.2">
      <c r="A4539" s="239"/>
      <c r="B4539" s="195"/>
      <c r="C4539" s="195"/>
      <c r="D4539" s="195"/>
      <c r="E4539" s="195" t="s">
        <v>3849</v>
      </c>
      <c r="F4539" s="196">
        <v>0</v>
      </c>
      <c r="G4539" s="195"/>
      <c r="H4539" s="195" t="s">
        <v>3850</v>
      </c>
      <c r="I4539" s="196">
        <v>14.12</v>
      </c>
      <c r="J4539" s="220"/>
      <c r="M4539">
        <v>14.12</v>
      </c>
    </row>
    <row r="4540" spans="1:13" ht="30" customHeight="1" x14ac:dyDescent="0.2">
      <c r="A4540" s="240"/>
      <c r="B4540" s="197"/>
      <c r="C4540" s="197"/>
      <c r="D4540" s="197"/>
      <c r="E4540" s="197"/>
      <c r="F4540" s="197"/>
      <c r="G4540" s="197" t="s">
        <v>3851</v>
      </c>
      <c r="H4540" s="198">
        <v>1</v>
      </c>
      <c r="I4540" s="199">
        <v>14.12</v>
      </c>
      <c r="J4540" s="220"/>
      <c r="M4540">
        <v>14.12</v>
      </c>
    </row>
    <row r="4541" spans="1:13" ht="0.95" customHeight="1" x14ac:dyDescent="0.2">
      <c r="A4541" s="237"/>
      <c r="B4541" s="185"/>
      <c r="C4541" s="185"/>
      <c r="D4541" s="185"/>
      <c r="E4541" s="185"/>
      <c r="F4541" s="185"/>
      <c r="G4541" s="185"/>
      <c r="H4541" s="185"/>
      <c r="I4541" s="185"/>
      <c r="J4541" s="220"/>
    </row>
    <row r="4542" spans="1:13" ht="18" customHeight="1" x14ac:dyDescent="0.2">
      <c r="A4542" s="236" t="s">
        <v>4158</v>
      </c>
      <c r="B4542" s="183" t="s">
        <v>2</v>
      </c>
      <c r="C4542" s="182" t="s">
        <v>3</v>
      </c>
      <c r="D4542" s="182" t="s">
        <v>4</v>
      </c>
      <c r="E4542" s="419" t="s">
        <v>2100</v>
      </c>
      <c r="F4542" s="419"/>
      <c r="G4542" s="184" t="s">
        <v>5</v>
      </c>
      <c r="H4542" s="183" t="s">
        <v>6</v>
      </c>
      <c r="I4542" s="183" t="s">
        <v>7</v>
      </c>
      <c r="J4542" s="218" t="s">
        <v>8</v>
      </c>
      <c r="K4542" s="229">
        <f>J4544+J4545</f>
        <v>4.5599999999999996</v>
      </c>
      <c r="L4542" s="229">
        <f>J4543-K4542</f>
        <v>4.88</v>
      </c>
      <c r="M4542" t="s">
        <v>7</v>
      </c>
    </row>
    <row r="4543" spans="1:13" ht="24" customHeight="1" x14ac:dyDescent="0.2">
      <c r="A4543" s="237" t="s">
        <v>2125</v>
      </c>
      <c r="B4543" s="186" t="s">
        <v>4077</v>
      </c>
      <c r="C4543" s="185" t="s">
        <v>15</v>
      </c>
      <c r="D4543" s="185" t="s">
        <v>4078</v>
      </c>
      <c r="E4543" s="425">
        <v>7</v>
      </c>
      <c r="F4543" s="425"/>
      <c r="G4543" s="187" t="s">
        <v>18</v>
      </c>
      <c r="H4543" s="188">
        <v>1</v>
      </c>
      <c r="I4543" s="189">
        <f>(M4543*$M$13)</f>
        <v>9.4483999999999995</v>
      </c>
      <c r="J4543" s="231">
        <f>TRUNC(I4543*H4543,2)</f>
        <v>9.44</v>
      </c>
      <c r="M4543">
        <v>10.27</v>
      </c>
    </row>
    <row r="4544" spans="1:13" ht="24" customHeight="1" x14ac:dyDescent="0.2">
      <c r="A4544" s="238" t="s">
        <v>2126</v>
      </c>
      <c r="B4544" s="191" t="s">
        <v>2130</v>
      </c>
      <c r="C4544" s="190" t="s">
        <v>15</v>
      </c>
      <c r="D4544" s="190" t="s">
        <v>2131</v>
      </c>
      <c r="E4544" s="426" t="s">
        <v>2129</v>
      </c>
      <c r="F4544" s="426"/>
      <c r="G4544" s="192" t="s">
        <v>39</v>
      </c>
      <c r="H4544" s="193">
        <v>0.14000000000000001</v>
      </c>
      <c r="I4544" s="189">
        <f>(M4544*$M$13)</f>
        <v>13.533200000000001</v>
      </c>
      <c r="J4544" s="219">
        <f>TRUNC(I4544*H4544,2)</f>
        <v>1.89</v>
      </c>
      <c r="M4544">
        <v>14.71</v>
      </c>
    </row>
    <row r="4545" spans="1:13" ht="24" customHeight="1" x14ac:dyDescent="0.2">
      <c r="A4545" s="238" t="s">
        <v>2126</v>
      </c>
      <c r="B4545" s="191" t="s">
        <v>2154</v>
      </c>
      <c r="C4545" s="190" t="s">
        <v>15</v>
      </c>
      <c r="D4545" s="190" t="s">
        <v>2155</v>
      </c>
      <c r="E4545" s="426" t="s">
        <v>2129</v>
      </c>
      <c r="F4545" s="426"/>
      <c r="G4545" s="192" t="s">
        <v>39</v>
      </c>
      <c r="H4545" s="193">
        <v>0.14000000000000001</v>
      </c>
      <c r="I4545" s="189">
        <f>(M4545*$M$13)</f>
        <v>19.136000000000003</v>
      </c>
      <c r="J4545" s="219">
        <f>TRUNC(I4545*H4545,2)</f>
        <v>2.67</v>
      </c>
      <c r="M4545">
        <v>20.8</v>
      </c>
    </row>
    <row r="4546" spans="1:13" ht="24" customHeight="1" x14ac:dyDescent="0.2">
      <c r="A4546" s="238" t="s">
        <v>2126</v>
      </c>
      <c r="B4546" s="191" t="s">
        <v>5027</v>
      </c>
      <c r="C4546" s="190" t="s">
        <v>15</v>
      </c>
      <c r="D4546" s="190" t="s">
        <v>5028</v>
      </c>
      <c r="E4546" s="426" t="s">
        <v>2119</v>
      </c>
      <c r="F4546" s="426"/>
      <c r="G4546" s="192" t="s">
        <v>54</v>
      </c>
      <c r="H4546" s="193">
        <v>1</v>
      </c>
      <c r="I4546" s="189">
        <f>(M4546*$M$13)</f>
        <v>4.8852000000000002</v>
      </c>
      <c r="J4546" s="219">
        <f>TRUNC(I4546*H4546,2)</f>
        <v>4.88</v>
      </c>
      <c r="M4546">
        <v>5.31</v>
      </c>
    </row>
    <row r="4547" spans="1:13" x14ac:dyDescent="0.2">
      <c r="A4547" s="239"/>
      <c r="B4547" s="195"/>
      <c r="C4547" s="195"/>
      <c r="D4547" s="195"/>
      <c r="E4547" s="195" t="s">
        <v>3847</v>
      </c>
      <c r="F4547" s="196">
        <v>4.96</v>
      </c>
      <c r="G4547" s="195" t="s">
        <v>3848</v>
      </c>
      <c r="H4547" s="196">
        <v>0</v>
      </c>
      <c r="I4547" s="196">
        <v>4.96</v>
      </c>
      <c r="J4547" s="220"/>
      <c r="M4547">
        <v>4.96</v>
      </c>
    </row>
    <row r="4548" spans="1:13" ht="25.5" x14ac:dyDescent="0.2">
      <c r="A4548" s="239"/>
      <c r="B4548" s="195"/>
      <c r="C4548" s="195"/>
      <c r="D4548" s="195"/>
      <c r="E4548" s="195" t="s">
        <v>3849</v>
      </c>
      <c r="F4548" s="196">
        <v>0</v>
      </c>
      <c r="G4548" s="195"/>
      <c r="H4548" s="195" t="s">
        <v>3850</v>
      </c>
      <c r="I4548" s="196">
        <v>10.27</v>
      </c>
      <c r="J4548" s="220"/>
      <c r="M4548">
        <v>10.27</v>
      </c>
    </row>
    <row r="4549" spans="1:13" ht="30" customHeight="1" x14ac:dyDescent="0.2">
      <c r="A4549" s="240"/>
      <c r="B4549" s="197"/>
      <c r="C4549" s="197"/>
      <c r="D4549" s="197"/>
      <c r="E4549" s="197"/>
      <c r="F4549" s="197"/>
      <c r="G4549" s="197" t="s">
        <v>3851</v>
      </c>
      <c r="H4549" s="198">
        <v>1</v>
      </c>
      <c r="I4549" s="199">
        <v>10.27</v>
      </c>
      <c r="J4549" s="220"/>
      <c r="M4549">
        <v>10.27</v>
      </c>
    </row>
    <row r="4550" spans="1:13" ht="0.95" customHeight="1" x14ac:dyDescent="0.2">
      <c r="A4550" s="237"/>
      <c r="B4550" s="185"/>
      <c r="C4550" s="185"/>
      <c r="D4550" s="185"/>
      <c r="E4550" s="185"/>
      <c r="F4550" s="185"/>
      <c r="G4550" s="185"/>
      <c r="H4550" s="185"/>
      <c r="I4550" s="185"/>
      <c r="J4550" s="220"/>
    </row>
    <row r="4551" spans="1:13" ht="18" customHeight="1" x14ac:dyDescent="0.2">
      <c r="A4551" s="236" t="s">
        <v>4159</v>
      </c>
      <c r="B4551" s="183" t="s">
        <v>2</v>
      </c>
      <c r="C4551" s="182" t="s">
        <v>3</v>
      </c>
      <c r="D4551" s="182" t="s">
        <v>4</v>
      </c>
      <c r="E4551" s="419" t="s">
        <v>2100</v>
      </c>
      <c r="F4551" s="419"/>
      <c r="G4551" s="184" t="s">
        <v>5</v>
      </c>
      <c r="H4551" s="183" t="s">
        <v>6</v>
      </c>
      <c r="I4551" s="183" t="s">
        <v>7</v>
      </c>
      <c r="J4551" s="218" t="s">
        <v>8</v>
      </c>
      <c r="K4551" s="229">
        <f>J4553+J4554</f>
        <v>4.2300000000000004</v>
      </c>
      <c r="L4551" s="229">
        <f>J4552-K4551</f>
        <v>4.1899999999999995</v>
      </c>
      <c r="M4551" t="s">
        <v>7</v>
      </c>
    </row>
    <row r="4552" spans="1:13" ht="24" customHeight="1" x14ac:dyDescent="0.2">
      <c r="A4552" s="237" t="s">
        <v>2125</v>
      </c>
      <c r="B4552" s="186" t="s">
        <v>3980</v>
      </c>
      <c r="C4552" s="185" t="s">
        <v>15</v>
      </c>
      <c r="D4552" s="185" t="s">
        <v>3981</v>
      </c>
      <c r="E4552" s="425">
        <v>7</v>
      </c>
      <c r="F4552" s="425"/>
      <c r="G4552" s="187" t="s">
        <v>18</v>
      </c>
      <c r="H4552" s="188">
        <v>1</v>
      </c>
      <c r="I4552" s="189">
        <f>(M4552*$M$13)</f>
        <v>8.4272000000000009</v>
      </c>
      <c r="J4552" s="231">
        <f>TRUNC(I4552*H4552,2)</f>
        <v>8.42</v>
      </c>
      <c r="M4552">
        <v>9.16</v>
      </c>
    </row>
    <row r="4553" spans="1:13" ht="24" customHeight="1" x14ac:dyDescent="0.2">
      <c r="A4553" s="238" t="s">
        <v>2126</v>
      </c>
      <c r="B4553" s="191" t="s">
        <v>2130</v>
      </c>
      <c r="C4553" s="190" t="s">
        <v>15</v>
      </c>
      <c r="D4553" s="190" t="s">
        <v>2131</v>
      </c>
      <c r="E4553" s="426" t="s">
        <v>2129</v>
      </c>
      <c r="F4553" s="426"/>
      <c r="G4553" s="192" t="s">
        <v>39</v>
      </c>
      <c r="H4553" s="193">
        <v>0.13</v>
      </c>
      <c r="I4553" s="189">
        <f>(M4553*$M$13)</f>
        <v>13.533200000000001</v>
      </c>
      <c r="J4553" s="219">
        <f>TRUNC(I4553*H4553,2)</f>
        <v>1.75</v>
      </c>
      <c r="M4553">
        <v>14.71</v>
      </c>
    </row>
    <row r="4554" spans="1:13" ht="24" customHeight="1" x14ac:dyDescent="0.2">
      <c r="A4554" s="238" t="s">
        <v>2126</v>
      </c>
      <c r="B4554" s="191" t="s">
        <v>2154</v>
      </c>
      <c r="C4554" s="190" t="s">
        <v>15</v>
      </c>
      <c r="D4554" s="190" t="s">
        <v>2155</v>
      </c>
      <c r="E4554" s="426" t="s">
        <v>2129</v>
      </c>
      <c r="F4554" s="426"/>
      <c r="G4554" s="192" t="s">
        <v>39</v>
      </c>
      <c r="H4554" s="193">
        <v>0.13</v>
      </c>
      <c r="I4554" s="189">
        <f>(M4554*$M$13)</f>
        <v>19.136000000000003</v>
      </c>
      <c r="J4554" s="219">
        <f>TRUNC(I4554*H4554,2)</f>
        <v>2.48</v>
      </c>
      <c r="M4554">
        <v>20.8</v>
      </c>
    </row>
    <row r="4555" spans="1:13" ht="24" customHeight="1" x14ac:dyDescent="0.2">
      <c r="A4555" s="238" t="s">
        <v>2126</v>
      </c>
      <c r="B4555" s="191" t="s">
        <v>4967</v>
      </c>
      <c r="C4555" s="190" t="s">
        <v>15</v>
      </c>
      <c r="D4555" s="190" t="s">
        <v>4968</v>
      </c>
      <c r="E4555" s="426" t="s">
        <v>2119</v>
      </c>
      <c r="F4555" s="426"/>
      <c r="G4555" s="192" t="s">
        <v>54</v>
      </c>
      <c r="H4555" s="193">
        <v>1</v>
      </c>
      <c r="I4555" s="189">
        <f>(M4555*$M$13)</f>
        <v>4.1859999999999999</v>
      </c>
      <c r="J4555" s="219">
        <f>TRUNC(I4555*H4555,2)</f>
        <v>4.18</v>
      </c>
      <c r="M4555">
        <v>4.55</v>
      </c>
    </row>
    <row r="4556" spans="1:13" x14ac:dyDescent="0.2">
      <c r="A4556" s="239"/>
      <c r="B4556" s="195"/>
      <c r="C4556" s="195"/>
      <c r="D4556" s="195"/>
      <c r="E4556" s="195" t="s">
        <v>3847</v>
      </c>
      <c r="F4556" s="196">
        <v>4.6100000000000003</v>
      </c>
      <c r="G4556" s="195" t="s">
        <v>3848</v>
      </c>
      <c r="H4556" s="196">
        <v>0</v>
      </c>
      <c r="I4556" s="196">
        <v>4.6100000000000003</v>
      </c>
      <c r="J4556" s="220"/>
      <c r="M4556">
        <v>4.6100000000000003</v>
      </c>
    </row>
    <row r="4557" spans="1:13" ht="25.5" x14ac:dyDescent="0.2">
      <c r="A4557" s="239"/>
      <c r="B4557" s="195"/>
      <c r="C4557" s="195"/>
      <c r="D4557" s="195"/>
      <c r="E4557" s="195" t="s">
        <v>3849</v>
      </c>
      <c r="F4557" s="196">
        <v>0</v>
      </c>
      <c r="G4557" s="195"/>
      <c r="H4557" s="195" t="s">
        <v>3850</v>
      </c>
      <c r="I4557" s="196">
        <v>9.16</v>
      </c>
      <c r="J4557" s="220"/>
      <c r="M4557">
        <v>9.16</v>
      </c>
    </row>
    <row r="4558" spans="1:13" ht="30" customHeight="1" x14ac:dyDescent="0.2">
      <c r="A4558" s="240"/>
      <c r="B4558" s="197"/>
      <c r="C4558" s="197"/>
      <c r="D4558" s="197"/>
      <c r="E4558" s="197"/>
      <c r="F4558" s="197"/>
      <c r="G4558" s="197" t="s">
        <v>3851</v>
      </c>
      <c r="H4558" s="198">
        <v>74</v>
      </c>
      <c r="I4558" s="199">
        <v>677.84</v>
      </c>
      <c r="J4558" s="220"/>
      <c r="M4558">
        <v>677.84</v>
      </c>
    </row>
    <row r="4559" spans="1:13" ht="0.95" customHeight="1" x14ac:dyDescent="0.2">
      <c r="A4559" s="237"/>
      <c r="B4559" s="185"/>
      <c r="C4559" s="185"/>
      <c r="D4559" s="185"/>
      <c r="E4559" s="185"/>
      <c r="F4559" s="185"/>
      <c r="G4559" s="185"/>
      <c r="H4559" s="185"/>
      <c r="I4559" s="185"/>
      <c r="J4559" s="220"/>
    </row>
    <row r="4560" spans="1:13" ht="18" customHeight="1" x14ac:dyDescent="0.2">
      <c r="A4560" s="236" t="s">
        <v>4160</v>
      </c>
      <c r="B4560" s="183" t="s">
        <v>2</v>
      </c>
      <c r="C4560" s="182" t="s">
        <v>3</v>
      </c>
      <c r="D4560" s="182" t="s">
        <v>4</v>
      </c>
      <c r="E4560" s="419" t="s">
        <v>2100</v>
      </c>
      <c r="F4560" s="419"/>
      <c r="G4560" s="184" t="s">
        <v>5</v>
      </c>
      <c r="H4560" s="183" t="s">
        <v>6</v>
      </c>
      <c r="I4560" s="183" t="s">
        <v>7</v>
      </c>
      <c r="J4560" s="218" t="s">
        <v>8</v>
      </c>
      <c r="K4560" s="229">
        <f>J4562+J4563</f>
        <v>5.2200000000000006</v>
      </c>
      <c r="L4560" s="229">
        <f>J4561-K4560</f>
        <v>17.350000000000001</v>
      </c>
      <c r="M4560" t="s">
        <v>7</v>
      </c>
    </row>
    <row r="4561" spans="1:13" ht="24" customHeight="1" x14ac:dyDescent="0.2">
      <c r="A4561" s="237" t="s">
        <v>2125</v>
      </c>
      <c r="B4561" s="186" t="s">
        <v>3917</v>
      </c>
      <c r="C4561" s="185" t="s">
        <v>15</v>
      </c>
      <c r="D4561" s="185" t="s">
        <v>3918</v>
      </c>
      <c r="E4561" s="425">
        <v>7</v>
      </c>
      <c r="F4561" s="425"/>
      <c r="G4561" s="187" t="s">
        <v>18</v>
      </c>
      <c r="H4561" s="188">
        <v>1</v>
      </c>
      <c r="I4561" s="189">
        <f>(M4561*$M$13)</f>
        <v>22.576799999999999</v>
      </c>
      <c r="J4561" s="231">
        <f>TRUNC(I4561*H4561,2)</f>
        <v>22.57</v>
      </c>
      <c r="M4561">
        <v>24.54</v>
      </c>
    </row>
    <row r="4562" spans="1:13" ht="24" customHeight="1" x14ac:dyDescent="0.2">
      <c r="A4562" s="238" t="s">
        <v>2126</v>
      </c>
      <c r="B4562" s="191" t="s">
        <v>2130</v>
      </c>
      <c r="C4562" s="190" t="s">
        <v>15</v>
      </c>
      <c r="D4562" s="190" t="s">
        <v>2131</v>
      </c>
      <c r="E4562" s="426" t="s">
        <v>2129</v>
      </c>
      <c r="F4562" s="426"/>
      <c r="G4562" s="192" t="s">
        <v>39</v>
      </c>
      <c r="H4562" s="193">
        <v>0.16</v>
      </c>
      <c r="I4562" s="189">
        <f>(M4562*$M$13)</f>
        <v>13.533200000000001</v>
      </c>
      <c r="J4562" s="219">
        <f>TRUNC(I4562*H4562,2)</f>
        <v>2.16</v>
      </c>
      <c r="M4562">
        <v>14.71</v>
      </c>
    </row>
    <row r="4563" spans="1:13" ht="24" customHeight="1" x14ac:dyDescent="0.2">
      <c r="A4563" s="238" t="s">
        <v>2126</v>
      </c>
      <c r="B4563" s="191" t="s">
        <v>2154</v>
      </c>
      <c r="C4563" s="190" t="s">
        <v>15</v>
      </c>
      <c r="D4563" s="190" t="s">
        <v>2155</v>
      </c>
      <c r="E4563" s="426" t="s">
        <v>2129</v>
      </c>
      <c r="F4563" s="426"/>
      <c r="G4563" s="192" t="s">
        <v>39</v>
      </c>
      <c r="H4563" s="193">
        <v>0.16</v>
      </c>
      <c r="I4563" s="189">
        <f>(M4563*$M$13)</f>
        <v>19.136000000000003</v>
      </c>
      <c r="J4563" s="219">
        <f>TRUNC(I4563*H4563,2)</f>
        <v>3.06</v>
      </c>
      <c r="M4563">
        <v>20.8</v>
      </c>
    </row>
    <row r="4564" spans="1:13" ht="24" customHeight="1" x14ac:dyDescent="0.2">
      <c r="A4564" s="238" t="s">
        <v>2126</v>
      </c>
      <c r="B4564" s="191" t="s">
        <v>4910</v>
      </c>
      <c r="C4564" s="190" t="s">
        <v>15</v>
      </c>
      <c r="D4564" s="190" t="s">
        <v>4911</v>
      </c>
      <c r="E4564" s="426" t="s">
        <v>2119</v>
      </c>
      <c r="F4564" s="426"/>
      <c r="G4564" s="192" t="s">
        <v>54</v>
      </c>
      <c r="H4564" s="193">
        <v>1</v>
      </c>
      <c r="I4564" s="189">
        <f>(M4564*$M$13)</f>
        <v>17.360400000000002</v>
      </c>
      <c r="J4564" s="219">
        <f>TRUNC(I4564*H4564,2)</f>
        <v>17.36</v>
      </c>
      <c r="M4564">
        <v>18.87</v>
      </c>
    </row>
    <row r="4565" spans="1:13" x14ac:dyDescent="0.2">
      <c r="A4565" s="239"/>
      <c r="B4565" s="195"/>
      <c r="C4565" s="195"/>
      <c r="D4565" s="195"/>
      <c r="E4565" s="195" t="s">
        <v>3847</v>
      </c>
      <c r="F4565" s="196">
        <v>5.67</v>
      </c>
      <c r="G4565" s="195" t="s">
        <v>3848</v>
      </c>
      <c r="H4565" s="196">
        <v>0</v>
      </c>
      <c r="I4565" s="196">
        <v>5.67</v>
      </c>
      <c r="J4565" s="220"/>
      <c r="M4565">
        <v>5.67</v>
      </c>
    </row>
    <row r="4566" spans="1:13" ht="25.5" x14ac:dyDescent="0.2">
      <c r="A4566" s="239"/>
      <c r="B4566" s="195"/>
      <c r="C4566" s="195"/>
      <c r="D4566" s="195"/>
      <c r="E4566" s="195" t="s">
        <v>3849</v>
      </c>
      <c r="F4566" s="196">
        <v>0</v>
      </c>
      <c r="G4566" s="195"/>
      <c r="H4566" s="195" t="s">
        <v>3850</v>
      </c>
      <c r="I4566" s="196">
        <v>24.54</v>
      </c>
      <c r="J4566" s="220"/>
      <c r="M4566">
        <v>24.54</v>
      </c>
    </row>
    <row r="4567" spans="1:13" ht="30" customHeight="1" x14ac:dyDescent="0.2">
      <c r="A4567" s="240"/>
      <c r="B4567" s="197"/>
      <c r="C4567" s="197"/>
      <c r="D4567" s="197"/>
      <c r="E4567" s="197"/>
      <c r="F4567" s="197"/>
      <c r="G4567" s="197" t="s">
        <v>3851</v>
      </c>
      <c r="H4567" s="198">
        <v>2</v>
      </c>
      <c r="I4567" s="199">
        <v>49.08</v>
      </c>
      <c r="J4567" s="220"/>
      <c r="M4567">
        <v>49.08</v>
      </c>
    </row>
    <row r="4568" spans="1:13" ht="0.95" customHeight="1" x14ac:dyDescent="0.2">
      <c r="A4568" s="237"/>
      <c r="B4568" s="185"/>
      <c r="C4568" s="185"/>
      <c r="D4568" s="185"/>
      <c r="E4568" s="185"/>
      <c r="F4568" s="185"/>
      <c r="G4568" s="185"/>
      <c r="H4568" s="185"/>
      <c r="I4568" s="185"/>
      <c r="J4568" s="220"/>
    </row>
    <row r="4569" spans="1:13" ht="18" customHeight="1" x14ac:dyDescent="0.2">
      <c r="A4569" s="236" t="s">
        <v>4161</v>
      </c>
      <c r="B4569" s="183" t="s">
        <v>2</v>
      </c>
      <c r="C4569" s="182" t="s">
        <v>3</v>
      </c>
      <c r="D4569" s="182" t="s">
        <v>4</v>
      </c>
      <c r="E4569" s="419" t="s">
        <v>2100</v>
      </c>
      <c r="F4569" s="419"/>
      <c r="G4569" s="184" t="s">
        <v>5</v>
      </c>
      <c r="H4569" s="183" t="s">
        <v>6</v>
      </c>
      <c r="I4569" s="183" t="s">
        <v>7</v>
      </c>
      <c r="J4569" s="218" t="s">
        <v>8</v>
      </c>
      <c r="K4569" s="229">
        <f>J4571+J4572</f>
        <v>5.2200000000000006</v>
      </c>
      <c r="L4569" s="229">
        <f>J4570-K4569</f>
        <v>24.369999999999997</v>
      </c>
      <c r="M4569" t="s">
        <v>7</v>
      </c>
    </row>
    <row r="4570" spans="1:13" ht="24" customHeight="1" x14ac:dyDescent="0.2">
      <c r="A4570" s="237" t="s">
        <v>2125</v>
      </c>
      <c r="B4570" s="186" t="s">
        <v>4082</v>
      </c>
      <c r="C4570" s="185" t="s">
        <v>15</v>
      </c>
      <c r="D4570" s="185" t="s">
        <v>4083</v>
      </c>
      <c r="E4570" s="425">
        <v>7</v>
      </c>
      <c r="F4570" s="425"/>
      <c r="G4570" s="187" t="s">
        <v>18</v>
      </c>
      <c r="H4570" s="188">
        <v>1</v>
      </c>
      <c r="I4570" s="189">
        <f>(M4570*$M$13)</f>
        <v>29.596400000000003</v>
      </c>
      <c r="J4570" s="231">
        <f>TRUNC(I4570*H4570,2)</f>
        <v>29.59</v>
      </c>
      <c r="M4570">
        <v>32.17</v>
      </c>
    </row>
    <row r="4571" spans="1:13" ht="24" customHeight="1" x14ac:dyDescent="0.2">
      <c r="A4571" s="238" t="s">
        <v>2126</v>
      </c>
      <c r="B4571" s="191" t="s">
        <v>2130</v>
      </c>
      <c r="C4571" s="190" t="s">
        <v>15</v>
      </c>
      <c r="D4571" s="190" t="s">
        <v>2131</v>
      </c>
      <c r="E4571" s="426" t="s">
        <v>2129</v>
      </c>
      <c r="F4571" s="426"/>
      <c r="G4571" s="192" t="s">
        <v>39</v>
      </c>
      <c r="H4571" s="193">
        <v>0.16</v>
      </c>
      <c r="I4571" s="189">
        <f>(M4571*$M$13)</f>
        <v>13.533200000000001</v>
      </c>
      <c r="J4571" s="219">
        <f>TRUNC(I4571*H4571,2)</f>
        <v>2.16</v>
      </c>
      <c r="M4571">
        <v>14.71</v>
      </c>
    </row>
    <row r="4572" spans="1:13" ht="24" customHeight="1" x14ac:dyDescent="0.2">
      <c r="A4572" s="238" t="s">
        <v>2126</v>
      </c>
      <c r="B4572" s="191" t="s">
        <v>2154</v>
      </c>
      <c r="C4572" s="190" t="s">
        <v>15</v>
      </c>
      <c r="D4572" s="190" t="s">
        <v>2155</v>
      </c>
      <c r="E4572" s="426" t="s">
        <v>2129</v>
      </c>
      <c r="F4572" s="426"/>
      <c r="G4572" s="192" t="s">
        <v>39</v>
      </c>
      <c r="H4572" s="193">
        <v>0.16</v>
      </c>
      <c r="I4572" s="189">
        <f>(M4572*$M$13)</f>
        <v>19.136000000000003</v>
      </c>
      <c r="J4572" s="219">
        <f>TRUNC(I4572*H4572,2)</f>
        <v>3.06</v>
      </c>
      <c r="M4572">
        <v>20.8</v>
      </c>
    </row>
    <row r="4573" spans="1:13" ht="24" customHeight="1" x14ac:dyDescent="0.2">
      <c r="A4573" s="238" t="s">
        <v>2126</v>
      </c>
      <c r="B4573" s="191" t="s">
        <v>5029</v>
      </c>
      <c r="C4573" s="190" t="s">
        <v>15</v>
      </c>
      <c r="D4573" s="190" t="s">
        <v>4083</v>
      </c>
      <c r="E4573" s="426" t="s">
        <v>2119</v>
      </c>
      <c r="F4573" s="426"/>
      <c r="G4573" s="192" t="s">
        <v>54</v>
      </c>
      <c r="H4573" s="193">
        <v>1</v>
      </c>
      <c r="I4573" s="189">
        <f>(M4573*$M$13)</f>
        <v>24.380000000000003</v>
      </c>
      <c r="J4573" s="219">
        <f>TRUNC(I4573*H4573,2)</f>
        <v>24.38</v>
      </c>
      <c r="M4573">
        <v>26.5</v>
      </c>
    </row>
    <row r="4574" spans="1:13" x14ac:dyDescent="0.2">
      <c r="A4574" s="239"/>
      <c r="B4574" s="195"/>
      <c r="C4574" s="195"/>
      <c r="D4574" s="195"/>
      <c r="E4574" s="195" t="s">
        <v>3847</v>
      </c>
      <c r="F4574" s="196">
        <v>5.67</v>
      </c>
      <c r="G4574" s="195" t="s">
        <v>3848</v>
      </c>
      <c r="H4574" s="196">
        <v>0</v>
      </c>
      <c r="I4574" s="196">
        <v>5.67</v>
      </c>
      <c r="J4574" s="220"/>
      <c r="M4574">
        <v>5.67</v>
      </c>
    </row>
    <row r="4575" spans="1:13" ht="25.5" x14ac:dyDescent="0.2">
      <c r="A4575" s="239"/>
      <c r="B4575" s="195"/>
      <c r="C4575" s="195"/>
      <c r="D4575" s="195"/>
      <c r="E4575" s="195" t="s">
        <v>3849</v>
      </c>
      <c r="F4575" s="196">
        <v>0</v>
      </c>
      <c r="G4575" s="195"/>
      <c r="H4575" s="195" t="s">
        <v>3850</v>
      </c>
      <c r="I4575" s="196">
        <v>32.17</v>
      </c>
      <c r="J4575" s="220"/>
      <c r="M4575">
        <v>32.17</v>
      </c>
    </row>
    <row r="4576" spans="1:13" ht="30" customHeight="1" x14ac:dyDescent="0.2">
      <c r="A4576" s="240"/>
      <c r="B4576" s="197"/>
      <c r="C4576" s="197"/>
      <c r="D4576" s="197"/>
      <c r="E4576" s="197"/>
      <c r="F4576" s="197"/>
      <c r="G4576" s="197" t="s">
        <v>3851</v>
      </c>
      <c r="H4576" s="198">
        <v>1</v>
      </c>
      <c r="I4576" s="199">
        <v>32.17</v>
      </c>
      <c r="J4576" s="220"/>
      <c r="M4576">
        <v>32.17</v>
      </c>
    </row>
    <row r="4577" spans="1:13" ht="0.95" customHeight="1" x14ac:dyDescent="0.2">
      <c r="A4577" s="237"/>
      <c r="B4577" s="185"/>
      <c r="C4577" s="185"/>
      <c r="D4577" s="185"/>
      <c r="E4577" s="185"/>
      <c r="F4577" s="185"/>
      <c r="G4577" s="185"/>
      <c r="H4577" s="185"/>
      <c r="I4577" s="185"/>
      <c r="J4577" s="220"/>
    </row>
    <row r="4578" spans="1:13" ht="18" customHeight="1" x14ac:dyDescent="0.2">
      <c r="A4578" s="236" t="s">
        <v>4162</v>
      </c>
      <c r="B4578" s="183" t="s">
        <v>2</v>
      </c>
      <c r="C4578" s="182" t="s">
        <v>3</v>
      </c>
      <c r="D4578" s="182" t="s">
        <v>4</v>
      </c>
      <c r="E4578" s="419" t="s">
        <v>2100</v>
      </c>
      <c r="F4578" s="419"/>
      <c r="G4578" s="184" t="s">
        <v>5</v>
      </c>
      <c r="H4578" s="183" t="s">
        <v>6</v>
      </c>
      <c r="I4578" s="183" t="s">
        <v>7</v>
      </c>
      <c r="J4578" s="218" t="s">
        <v>8</v>
      </c>
      <c r="K4578" s="229">
        <f>J4580+J4581</f>
        <v>29.39</v>
      </c>
      <c r="L4578" s="229">
        <f>J4579-K4578</f>
        <v>280.99</v>
      </c>
      <c r="M4578" t="s">
        <v>7</v>
      </c>
    </row>
    <row r="4579" spans="1:13" ht="24" customHeight="1" x14ac:dyDescent="0.2">
      <c r="A4579" s="237" t="s">
        <v>2125</v>
      </c>
      <c r="B4579" s="186" t="s">
        <v>855</v>
      </c>
      <c r="C4579" s="185" t="s">
        <v>15</v>
      </c>
      <c r="D4579" s="185" t="s">
        <v>856</v>
      </c>
      <c r="E4579" s="425">
        <v>7</v>
      </c>
      <c r="F4579" s="425"/>
      <c r="G4579" s="187" t="s">
        <v>18</v>
      </c>
      <c r="H4579" s="188">
        <v>1</v>
      </c>
      <c r="I4579" s="189">
        <f>(M4579*$M$13)</f>
        <v>310.38960000000003</v>
      </c>
      <c r="J4579" s="231">
        <f>TRUNC(I4579*H4579,2)</f>
        <v>310.38</v>
      </c>
      <c r="M4579">
        <v>337.38</v>
      </c>
    </row>
    <row r="4580" spans="1:13" ht="24" customHeight="1" x14ac:dyDescent="0.2">
      <c r="A4580" s="238" t="s">
        <v>2126</v>
      </c>
      <c r="B4580" s="191" t="s">
        <v>2130</v>
      </c>
      <c r="C4580" s="190" t="s">
        <v>15</v>
      </c>
      <c r="D4580" s="190" t="s">
        <v>2131</v>
      </c>
      <c r="E4580" s="426" t="s">
        <v>2129</v>
      </c>
      <c r="F4580" s="426"/>
      <c r="G4580" s="192" t="s">
        <v>39</v>
      </c>
      <c r="H4580" s="193">
        <v>0.9</v>
      </c>
      <c r="I4580" s="189">
        <f>(M4580*$M$13)</f>
        <v>13.533200000000001</v>
      </c>
      <c r="J4580" s="219">
        <f>TRUNC(I4580*H4580,2)</f>
        <v>12.17</v>
      </c>
      <c r="M4580">
        <v>14.71</v>
      </c>
    </row>
    <row r="4581" spans="1:13" ht="24" customHeight="1" x14ac:dyDescent="0.2">
      <c r="A4581" s="238" t="s">
        <v>2126</v>
      </c>
      <c r="B4581" s="191" t="s">
        <v>2154</v>
      </c>
      <c r="C4581" s="190" t="s">
        <v>15</v>
      </c>
      <c r="D4581" s="190" t="s">
        <v>2155</v>
      </c>
      <c r="E4581" s="426" t="s">
        <v>2129</v>
      </c>
      <c r="F4581" s="426"/>
      <c r="G4581" s="192" t="s">
        <v>39</v>
      </c>
      <c r="H4581" s="193">
        <v>0.9</v>
      </c>
      <c r="I4581" s="189">
        <f>(M4581*$M$13)</f>
        <v>19.136000000000003</v>
      </c>
      <c r="J4581" s="219">
        <f>TRUNC(I4581*H4581,2)</f>
        <v>17.22</v>
      </c>
      <c r="M4581">
        <v>20.8</v>
      </c>
    </row>
    <row r="4582" spans="1:13" ht="24" customHeight="1" x14ac:dyDescent="0.2">
      <c r="A4582" s="238" t="s">
        <v>2126</v>
      </c>
      <c r="B4582" s="191" t="s">
        <v>2760</v>
      </c>
      <c r="C4582" s="190" t="s">
        <v>15</v>
      </c>
      <c r="D4582" s="190" t="s">
        <v>856</v>
      </c>
      <c r="E4582" s="426" t="s">
        <v>2119</v>
      </c>
      <c r="F4582" s="426"/>
      <c r="G4582" s="192" t="s">
        <v>54</v>
      </c>
      <c r="H4582" s="193">
        <v>1</v>
      </c>
      <c r="I4582" s="189">
        <f>(M4582*$M$13)</f>
        <v>280.99560000000002</v>
      </c>
      <c r="J4582" s="219">
        <f>TRUNC(I4582*H4582,2)</f>
        <v>280.99</v>
      </c>
      <c r="M4582">
        <v>305.43</v>
      </c>
    </row>
    <row r="4583" spans="1:13" x14ac:dyDescent="0.2">
      <c r="A4583" s="239"/>
      <c r="B4583" s="195"/>
      <c r="C4583" s="195"/>
      <c r="D4583" s="195"/>
      <c r="E4583" s="195" t="s">
        <v>3847</v>
      </c>
      <c r="F4583" s="196">
        <v>31.95</v>
      </c>
      <c r="G4583" s="195" t="s">
        <v>3848</v>
      </c>
      <c r="H4583" s="196">
        <v>0</v>
      </c>
      <c r="I4583" s="196">
        <v>31.95</v>
      </c>
      <c r="J4583" s="220"/>
      <c r="M4583">
        <v>31.95</v>
      </c>
    </row>
    <row r="4584" spans="1:13" ht="25.5" x14ac:dyDescent="0.2">
      <c r="A4584" s="239"/>
      <c r="B4584" s="195"/>
      <c r="C4584" s="195"/>
      <c r="D4584" s="195"/>
      <c r="E4584" s="195" t="s">
        <v>3849</v>
      </c>
      <c r="F4584" s="196">
        <v>0</v>
      </c>
      <c r="G4584" s="195"/>
      <c r="H4584" s="195" t="s">
        <v>3850</v>
      </c>
      <c r="I4584" s="196">
        <v>337.38</v>
      </c>
      <c r="J4584" s="220"/>
      <c r="M4584">
        <v>337.38</v>
      </c>
    </row>
    <row r="4585" spans="1:13" ht="30" customHeight="1" x14ac:dyDescent="0.2">
      <c r="A4585" s="240"/>
      <c r="B4585" s="197"/>
      <c r="C4585" s="197"/>
      <c r="D4585" s="197"/>
      <c r="E4585" s="197"/>
      <c r="F4585" s="197"/>
      <c r="G4585" s="197" t="s">
        <v>3851</v>
      </c>
      <c r="H4585" s="198">
        <v>2</v>
      </c>
      <c r="I4585" s="199">
        <v>674.76</v>
      </c>
      <c r="J4585" s="220"/>
      <c r="M4585">
        <v>674.76</v>
      </c>
    </row>
    <row r="4586" spans="1:13" ht="0.95" customHeight="1" x14ac:dyDescent="0.2">
      <c r="A4586" s="237"/>
      <c r="B4586" s="185"/>
      <c r="C4586" s="185"/>
      <c r="D4586" s="185"/>
      <c r="E4586" s="185"/>
      <c r="F4586" s="185"/>
      <c r="G4586" s="185"/>
      <c r="H4586" s="185"/>
      <c r="I4586" s="185"/>
      <c r="J4586" s="220"/>
    </row>
    <row r="4587" spans="1:13" ht="18" customHeight="1" x14ac:dyDescent="0.2">
      <c r="A4587" s="236" t="s">
        <v>4163</v>
      </c>
      <c r="B4587" s="183" t="s">
        <v>2</v>
      </c>
      <c r="C4587" s="182" t="s">
        <v>3</v>
      </c>
      <c r="D4587" s="182" t="s">
        <v>4</v>
      </c>
      <c r="E4587" s="419" t="s">
        <v>2100</v>
      </c>
      <c r="F4587" s="419"/>
      <c r="G4587" s="184" t="s">
        <v>5</v>
      </c>
      <c r="H4587" s="183" t="s">
        <v>6</v>
      </c>
      <c r="I4587" s="183" t="s">
        <v>7</v>
      </c>
      <c r="J4587" s="218" t="s">
        <v>8</v>
      </c>
      <c r="K4587" s="229">
        <f>J4589+J4590</f>
        <v>10.45</v>
      </c>
      <c r="L4587" s="229">
        <f>J4588-K4587</f>
        <v>22.88</v>
      </c>
      <c r="M4587" t="s">
        <v>7</v>
      </c>
    </row>
    <row r="4588" spans="1:13" ht="26.1" customHeight="1" x14ac:dyDescent="0.2">
      <c r="A4588" s="237" t="s">
        <v>2125</v>
      </c>
      <c r="B4588" s="186" t="s">
        <v>865</v>
      </c>
      <c r="C4588" s="185" t="s">
        <v>15</v>
      </c>
      <c r="D4588" s="185" t="s">
        <v>866</v>
      </c>
      <c r="E4588" s="425">
        <v>7</v>
      </c>
      <c r="F4588" s="425"/>
      <c r="G4588" s="187" t="s">
        <v>169</v>
      </c>
      <c r="H4588" s="188">
        <v>1</v>
      </c>
      <c r="I4588" s="189">
        <f>(M4588*$M$13)</f>
        <v>33.331600000000002</v>
      </c>
      <c r="J4588" s="231">
        <f>TRUNC(I4588*H4588,2)</f>
        <v>33.33</v>
      </c>
      <c r="M4588">
        <v>36.229999999999997</v>
      </c>
    </row>
    <row r="4589" spans="1:13" ht="24" customHeight="1" x14ac:dyDescent="0.2">
      <c r="A4589" s="238" t="s">
        <v>2126</v>
      </c>
      <c r="B4589" s="191" t="s">
        <v>2130</v>
      </c>
      <c r="C4589" s="190" t="s">
        <v>15</v>
      </c>
      <c r="D4589" s="190" t="s">
        <v>2131</v>
      </c>
      <c r="E4589" s="426" t="s">
        <v>2129</v>
      </c>
      <c r="F4589" s="426"/>
      <c r="G4589" s="192" t="s">
        <v>39</v>
      </c>
      <c r="H4589" s="193">
        <v>0.32</v>
      </c>
      <c r="I4589" s="189">
        <f>(M4589*$M$13)</f>
        <v>13.533200000000001</v>
      </c>
      <c r="J4589" s="219">
        <f>TRUNC(I4589*H4589,2)</f>
        <v>4.33</v>
      </c>
      <c r="M4589">
        <v>14.71</v>
      </c>
    </row>
    <row r="4590" spans="1:13" ht="24" customHeight="1" x14ac:dyDescent="0.2">
      <c r="A4590" s="238" t="s">
        <v>2126</v>
      </c>
      <c r="B4590" s="191" t="s">
        <v>2154</v>
      </c>
      <c r="C4590" s="190" t="s">
        <v>15</v>
      </c>
      <c r="D4590" s="190" t="s">
        <v>2155</v>
      </c>
      <c r="E4590" s="426" t="s">
        <v>2129</v>
      </c>
      <c r="F4590" s="426"/>
      <c r="G4590" s="192" t="s">
        <v>39</v>
      </c>
      <c r="H4590" s="193">
        <v>0.32</v>
      </c>
      <c r="I4590" s="189">
        <f>(M4590*$M$13)</f>
        <v>19.136000000000003</v>
      </c>
      <c r="J4590" s="219">
        <f>TRUNC(I4590*H4590,2)</f>
        <v>6.12</v>
      </c>
      <c r="M4590">
        <v>20.8</v>
      </c>
    </row>
    <row r="4591" spans="1:13" ht="26.1" customHeight="1" x14ac:dyDescent="0.2">
      <c r="A4591" s="238" t="s">
        <v>2126</v>
      </c>
      <c r="B4591" s="191" t="s">
        <v>2764</v>
      </c>
      <c r="C4591" s="190" t="s">
        <v>15</v>
      </c>
      <c r="D4591" s="190" t="s">
        <v>866</v>
      </c>
      <c r="E4591" s="426" t="s">
        <v>2119</v>
      </c>
      <c r="F4591" s="426"/>
      <c r="G4591" s="192" t="s">
        <v>132</v>
      </c>
      <c r="H4591" s="193">
        <v>1</v>
      </c>
      <c r="I4591" s="189">
        <f>(M4591*$M$13)</f>
        <v>22.889600000000002</v>
      </c>
      <c r="J4591" s="219">
        <f>TRUNC(I4591*H4591,2)</f>
        <v>22.88</v>
      </c>
      <c r="M4591">
        <v>24.88</v>
      </c>
    </row>
    <row r="4592" spans="1:13" x14ac:dyDescent="0.2">
      <c r="A4592" s="239"/>
      <c r="B4592" s="195"/>
      <c r="C4592" s="195"/>
      <c r="D4592" s="195"/>
      <c r="E4592" s="195" t="s">
        <v>3847</v>
      </c>
      <c r="F4592" s="196">
        <v>11.35</v>
      </c>
      <c r="G4592" s="195" t="s">
        <v>3848</v>
      </c>
      <c r="H4592" s="196">
        <v>0</v>
      </c>
      <c r="I4592" s="196">
        <v>11.35</v>
      </c>
      <c r="J4592" s="220"/>
      <c r="M4592">
        <v>11.35</v>
      </c>
    </row>
    <row r="4593" spans="1:13" ht="25.5" x14ac:dyDescent="0.2">
      <c r="A4593" s="239"/>
      <c r="B4593" s="195"/>
      <c r="C4593" s="195"/>
      <c r="D4593" s="195"/>
      <c r="E4593" s="195" t="s">
        <v>3849</v>
      </c>
      <c r="F4593" s="196">
        <v>0</v>
      </c>
      <c r="G4593" s="195"/>
      <c r="H4593" s="195" t="s">
        <v>3850</v>
      </c>
      <c r="I4593" s="196">
        <v>36.229999999999997</v>
      </c>
      <c r="J4593" s="220"/>
      <c r="M4593">
        <v>36.229999999999997</v>
      </c>
    </row>
    <row r="4594" spans="1:13" ht="30" customHeight="1" x14ac:dyDescent="0.2">
      <c r="A4594" s="240"/>
      <c r="B4594" s="197"/>
      <c r="C4594" s="197"/>
      <c r="D4594" s="197"/>
      <c r="E4594" s="197"/>
      <c r="F4594" s="197"/>
      <c r="G4594" s="197" t="s">
        <v>3851</v>
      </c>
      <c r="H4594" s="198">
        <v>60</v>
      </c>
      <c r="I4594" s="199">
        <v>2173.8000000000002</v>
      </c>
      <c r="J4594" s="220"/>
      <c r="M4594">
        <v>2173.8000000000002</v>
      </c>
    </row>
    <row r="4595" spans="1:13" ht="0.95" customHeight="1" x14ac:dyDescent="0.2">
      <c r="A4595" s="237"/>
      <c r="B4595" s="185"/>
      <c r="C4595" s="185"/>
      <c r="D4595" s="185"/>
      <c r="E4595" s="185"/>
      <c r="F4595" s="185"/>
      <c r="G4595" s="185"/>
      <c r="H4595" s="185"/>
      <c r="I4595" s="185"/>
      <c r="J4595" s="220"/>
    </row>
    <row r="4596" spans="1:13" ht="18" customHeight="1" x14ac:dyDescent="0.2">
      <c r="A4596" s="236" t="s">
        <v>4164</v>
      </c>
      <c r="B4596" s="183" t="s">
        <v>2</v>
      </c>
      <c r="C4596" s="182" t="s">
        <v>3</v>
      </c>
      <c r="D4596" s="182" t="s">
        <v>4</v>
      </c>
      <c r="E4596" s="419" t="s">
        <v>2100</v>
      </c>
      <c r="F4596" s="419"/>
      <c r="G4596" s="184" t="s">
        <v>5</v>
      </c>
      <c r="H4596" s="183" t="s">
        <v>6</v>
      </c>
      <c r="I4596" s="183" t="s">
        <v>7</v>
      </c>
      <c r="J4596" s="218" t="s">
        <v>8</v>
      </c>
      <c r="K4596" s="229">
        <f>J4598+J4599</f>
        <v>13.06</v>
      </c>
      <c r="L4596" s="229">
        <f>J4597-K4596</f>
        <v>9.4</v>
      </c>
      <c r="M4596" t="s">
        <v>7</v>
      </c>
    </row>
    <row r="4597" spans="1:13" ht="24" customHeight="1" x14ac:dyDescent="0.2">
      <c r="A4597" s="237" t="s">
        <v>2125</v>
      </c>
      <c r="B4597" s="186" t="s">
        <v>4086</v>
      </c>
      <c r="C4597" s="185" t="s">
        <v>15</v>
      </c>
      <c r="D4597" s="185" t="s">
        <v>4087</v>
      </c>
      <c r="E4597" s="425">
        <v>7</v>
      </c>
      <c r="F4597" s="425"/>
      <c r="G4597" s="187" t="s">
        <v>169</v>
      </c>
      <c r="H4597" s="188">
        <v>1</v>
      </c>
      <c r="I4597" s="189">
        <f>(M4597*$M$13)</f>
        <v>22.466400000000004</v>
      </c>
      <c r="J4597" s="231">
        <f>TRUNC(I4597*H4597,2)</f>
        <v>22.46</v>
      </c>
      <c r="M4597">
        <v>24.42</v>
      </c>
    </row>
    <row r="4598" spans="1:13" ht="24" customHeight="1" x14ac:dyDescent="0.2">
      <c r="A4598" s="238" t="s">
        <v>2126</v>
      </c>
      <c r="B4598" s="191" t="s">
        <v>2130</v>
      </c>
      <c r="C4598" s="190" t="s">
        <v>15</v>
      </c>
      <c r="D4598" s="190" t="s">
        <v>2131</v>
      </c>
      <c r="E4598" s="426" t="s">
        <v>2129</v>
      </c>
      <c r="F4598" s="426"/>
      <c r="G4598" s="192" t="s">
        <v>39</v>
      </c>
      <c r="H4598" s="193">
        <v>0.4</v>
      </c>
      <c r="I4598" s="189">
        <f>(M4598*$M$13)</f>
        <v>13.533200000000001</v>
      </c>
      <c r="J4598" s="219">
        <f>TRUNC(I4598*H4598,2)</f>
        <v>5.41</v>
      </c>
      <c r="M4598">
        <v>14.71</v>
      </c>
    </row>
    <row r="4599" spans="1:13" ht="24" customHeight="1" x14ac:dyDescent="0.2">
      <c r="A4599" s="238" t="s">
        <v>2126</v>
      </c>
      <c r="B4599" s="191" t="s">
        <v>2154</v>
      </c>
      <c r="C4599" s="190" t="s">
        <v>15</v>
      </c>
      <c r="D4599" s="190" t="s">
        <v>2155</v>
      </c>
      <c r="E4599" s="426" t="s">
        <v>2129</v>
      </c>
      <c r="F4599" s="426"/>
      <c r="G4599" s="192" t="s">
        <v>39</v>
      </c>
      <c r="H4599" s="193">
        <v>0.4</v>
      </c>
      <c r="I4599" s="189">
        <f>(M4599*$M$13)</f>
        <v>19.136000000000003</v>
      </c>
      <c r="J4599" s="219">
        <f>TRUNC(I4599*H4599,2)</f>
        <v>7.65</v>
      </c>
      <c r="M4599">
        <v>20.8</v>
      </c>
    </row>
    <row r="4600" spans="1:13" ht="24" customHeight="1" x14ac:dyDescent="0.2">
      <c r="A4600" s="238" t="s">
        <v>2126</v>
      </c>
      <c r="B4600" s="191" t="s">
        <v>5030</v>
      </c>
      <c r="C4600" s="190" t="s">
        <v>15</v>
      </c>
      <c r="D4600" s="190" t="s">
        <v>5031</v>
      </c>
      <c r="E4600" s="426" t="s">
        <v>2119</v>
      </c>
      <c r="F4600" s="426"/>
      <c r="G4600" s="192" t="s">
        <v>132</v>
      </c>
      <c r="H4600" s="193">
        <v>1</v>
      </c>
      <c r="I4600" s="189">
        <f>(M4600*$M$13)</f>
        <v>9.4024000000000019</v>
      </c>
      <c r="J4600" s="219">
        <f>TRUNC(I4600*H4600,2)</f>
        <v>9.4</v>
      </c>
      <c r="M4600">
        <v>10.220000000000001</v>
      </c>
    </row>
    <row r="4601" spans="1:13" x14ac:dyDescent="0.2">
      <c r="A4601" s="239"/>
      <c r="B4601" s="195"/>
      <c r="C4601" s="195"/>
      <c r="D4601" s="195"/>
      <c r="E4601" s="195" t="s">
        <v>3847</v>
      </c>
      <c r="F4601" s="196">
        <v>14.2</v>
      </c>
      <c r="G4601" s="195" t="s">
        <v>3848</v>
      </c>
      <c r="H4601" s="196">
        <v>0</v>
      </c>
      <c r="I4601" s="196">
        <v>14.2</v>
      </c>
      <c r="J4601" s="220"/>
      <c r="M4601">
        <v>14.2</v>
      </c>
    </row>
    <row r="4602" spans="1:13" ht="25.5" x14ac:dyDescent="0.2">
      <c r="A4602" s="239"/>
      <c r="B4602" s="195"/>
      <c r="C4602" s="195"/>
      <c r="D4602" s="195"/>
      <c r="E4602" s="195" t="s">
        <v>3849</v>
      </c>
      <c r="F4602" s="196">
        <v>0</v>
      </c>
      <c r="G4602" s="195"/>
      <c r="H4602" s="195" t="s">
        <v>3850</v>
      </c>
      <c r="I4602" s="196">
        <v>24.42</v>
      </c>
      <c r="J4602" s="220"/>
      <c r="M4602">
        <v>24.42</v>
      </c>
    </row>
    <row r="4603" spans="1:13" ht="30" customHeight="1" x14ac:dyDescent="0.2">
      <c r="A4603" s="240"/>
      <c r="B4603" s="197"/>
      <c r="C4603" s="197"/>
      <c r="D4603" s="197"/>
      <c r="E4603" s="197"/>
      <c r="F4603" s="197"/>
      <c r="G4603" s="197" t="s">
        <v>3851</v>
      </c>
      <c r="H4603" s="198">
        <v>27</v>
      </c>
      <c r="I4603" s="199">
        <v>659.34</v>
      </c>
      <c r="J4603" s="220"/>
      <c r="M4603">
        <v>659.34</v>
      </c>
    </row>
    <row r="4604" spans="1:13" ht="0.95" customHeight="1" x14ac:dyDescent="0.2">
      <c r="A4604" s="237"/>
      <c r="B4604" s="185"/>
      <c r="C4604" s="185"/>
      <c r="D4604" s="185"/>
      <c r="E4604" s="185"/>
      <c r="F4604" s="185"/>
      <c r="G4604" s="185"/>
      <c r="H4604" s="185"/>
      <c r="I4604" s="185"/>
      <c r="J4604" s="220"/>
    </row>
    <row r="4605" spans="1:13" ht="18" customHeight="1" x14ac:dyDescent="0.2">
      <c r="A4605" s="236" t="s">
        <v>4165</v>
      </c>
      <c r="B4605" s="183" t="s">
        <v>2</v>
      </c>
      <c r="C4605" s="182" t="s">
        <v>3</v>
      </c>
      <c r="D4605" s="182" t="s">
        <v>4</v>
      </c>
      <c r="E4605" s="419" t="s">
        <v>2100</v>
      </c>
      <c r="F4605" s="419"/>
      <c r="G4605" s="184" t="s">
        <v>5</v>
      </c>
      <c r="H4605" s="183" t="s">
        <v>6</v>
      </c>
      <c r="I4605" s="183" t="s">
        <v>7</v>
      </c>
      <c r="J4605" s="218" t="s">
        <v>8</v>
      </c>
      <c r="K4605" s="229">
        <f>J4607+J4608</f>
        <v>9.7899999999999991</v>
      </c>
      <c r="L4605" s="229">
        <f>J4606-K4605</f>
        <v>7.5800000000000018</v>
      </c>
      <c r="M4605" t="s">
        <v>7</v>
      </c>
    </row>
    <row r="4606" spans="1:13" ht="24" customHeight="1" x14ac:dyDescent="0.2">
      <c r="A4606" s="237" t="s">
        <v>2125</v>
      </c>
      <c r="B4606" s="186" t="s">
        <v>3982</v>
      </c>
      <c r="C4606" s="185" t="s">
        <v>15</v>
      </c>
      <c r="D4606" s="185" t="s">
        <v>3983</v>
      </c>
      <c r="E4606" s="425">
        <v>7</v>
      </c>
      <c r="F4606" s="425"/>
      <c r="G4606" s="187" t="s">
        <v>169</v>
      </c>
      <c r="H4606" s="188">
        <v>1</v>
      </c>
      <c r="I4606" s="189">
        <f>(M4606*$M$13)</f>
        <v>17.378800000000002</v>
      </c>
      <c r="J4606" s="231">
        <f>TRUNC(I4606*H4606,2)</f>
        <v>17.37</v>
      </c>
      <c r="M4606">
        <v>18.89</v>
      </c>
    </row>
    <row r="4607" spans="1:13" ht="24" customHeight="1" x14ac:dyDescent="0.2">
      <c r="A4607" s="238" t="s">
        <v>2126</v>
      </c>
      <c r="B4607" s="191" t="s">
        <v>2130</v>
      </c>
      <c r="C4607" s="190" t="s">
        <v>15</v>
      </c>
      <c r="D4607" s="190" t="s">
        <v>2131</v>
      </c>
      <c r="E4607" s="426" t="s">
        <v>2129</v>
      </c>
      <c r="F4607" s="426"/>
      <c r="G4607" s="192" t="s">
        <v>39</v>
      </c>
      <c r="H4607" s="193">
        <v>0.3</v>
      </c>
      <c r="I4607" s="189">
        <f>(M4607*$M$13)</f>
        <v>13.533200000000001</v>
      </c>
      <c r="J4607" s="219">
        <f>TRUNC(I4607*H4607,2)</f>
        <v>4.05</v>
      </c>
      <c r="M4607">
        <v>14.71</v>
      </c>
    </row>
    <row r="4608" spans="1:13" ht="24" customHeight="1" x14ac:dyDescent="0.2">
      <c r="A4608" s="238" t="s">
        <v>2126</v>
      </c>
      <c r="B4608" s="191" t="s">
        <v>2154</v>
      </c>
      <c r="C4608" s="190" t="s">
        <v>15</v>
      </c>
      <c r="D4608" s="190" t="s">
        <v>2155</v>
      </c>
      <c r="E4608" s="426" t="s">
        <v>2129</v>
      </c>
      <c r="F4608" s="426"/>
      <c r="G4608" s="192" t="s">
        <v>39</v>
      </c>
      <c r="H4608" s="193">
        <v>0.3</v>
      </c>
      <c r="I4608" s="189">
        <f>(M4608*$M$13)</f>
        <v>19.136000000000003</v>
      </c>
      <c r="J4608" s="219">
        <f>TRUNC(I4608*H4608,2)</f>
        <v>5.74</v>
      </c>
      <c r="M4608">
        <v>20.8</v>
      </c>
    </row>
    <row r="4609" spans="1:13" ht="24" customHeight="1" x14ac:dyDescent="0.2">
      <c r="A4609" s="238" t="s">
        <v>2126</v>
      </c>
      <c r="B4609" s="191" t="s">
        <v>4969</v>
      </c>
      <c r="C4609" s="190" t="s">
        <v>15</v>
      </c>
      <c r="D4609" s="190" t="s">
        <v>4970</v>
      </c>
      <c r="E4609" s="426" t="s">
        <v>2119</v>
      </c>
      <c r="F4609" s="426"/>
      <c r="G4609" s="192" t="s">
        <v>132</v>
      </c>
      <c r="H4609" s="193">
        <v>1</v>
      </c>
      <c r="I4609" s="189">
        <f>(M4609*$M$13)</f>
        <v>7.5808000000000009</v>
      </c>
      <c r="J4609" s="219">
        <f>TRUNC(I4609*H4609,2)</f>
        <v>7.58</v>
      </c>
      <c r="M4609">
        <v>8.24</v>
      </c>
    </row>
    <row r="4610" spans="1:13" x14ac:dyDescent="0.2">
      <c r="A4610" s="239"/>
      <c r="B4610" s="195"/>
      <c r="C4610" s="195"/>
      <c r="D4610" s="195"/>
      <c r="E4610" s="195" t="s">
        <v>3847</v>
      </c>
      <c r="F4610" s="196">
        <v>10.65</v>
      </c>
      <c r="G4610" s="195" t="s">
        <v>3848</v>
      </c>
      <c r="H4610" s="196">
        <v>0</v>
      </c>
      <c r="I4610" s="196">
        <v>10.65</v>
      </c>
      <c r="J4610" s="220"/>
      <c r="M4610">
        <v>10.65</v>
      </c>
    </row>
    <row r="4611" spans="1:13" ht="25.5" x14ac:dyDescent="0.2">
      <c r="A4611" s="239"/>
      <c r="B4611" s="195"/>
      <c r="C4611" s="195"/>
      <c r="D4611" s="195"/>
      <c r="E4611" s="195" t="s">
        <v>3849</v>
      </c>
      <c r="F4611" s="196">
        <v>0</v>
      </c>
      <c r="G4611" s="195"/>
      <c r="H4611" s="195" t="s">
        <v>3850</v>
      </c>
      <c r="I4611" s="196">
        <v>18.89</v>
      </c>
      <c r="J4611" s="220"/>
      <c r="M4611">
        <v>18.89</v>
      </c>
    </row>
    <row r="4612" spans="1:13" ht="30" customHeight="1" x14ac:dyDescent="0.2">
      <c r="A4612" s="240"/>
      <c r="B4612" s="197"/>
      <c r="C4612" s="197"/>
      <c r="D4612" s="197"/>
      <c r="E4612" s="197"/>
      <c r="F4612" s="197"/>
      <c r="G4612" s="197" t="s">
        <v>3851</v>
      </c>
      <c r="H4612" s="198">
        <v>543</v>
      </c>
      <c r="I4612" s="199">
        <v>10257.27</v>
      </c>
      <c r="J4612" s="220"/>
      <c r="M4612">
        <v>10257.27</v>
      </c>
    </row>
    <row r="4613" spans="1:13" ht="0.95" customHeight="1" x14ac:dyDescent="0.2">
      <c r="A4613" s="237"/>
      <c r="B4613" s="185"/>
      <c r="C4613" s="185"/>
      <c r="D4613" s="185"/>
      <c r="E4613" s="185"/>
      <c r="F4613" s="185"/>
      <c r="G4613" s="185"/>
      <c r="H4613" s="185"/>
      <c r="I4613" s="185"/>
      <c r="J4613" s="220"/>
    </row>
    <row r="4614" spans="1:13" ht="18" customHeight="1" x14ac:dyDescent="0.2">
      <c r="A4614" s="236" t="s">
        <v>4166</v>
      </c>
      <c r="B4614" s="183" t="s">
        <v>2</v>
      </c>
      <c r="C4614" s="182" t="s">
        <v>3</v>
      </c>
      <c r="D4614" s="182" t="s">
        <v>4</v>
      </c>
      <c r="E4614" s="419" t="s">
        <v>2100</v>
      </c>
      <c r="F4614" s="419"/>
      <c r="G4614" s="184" t="s">
        <v>5</v>
      </c>
      <c r="H4614" s="183" t="s">
        <v>6</v>
      </c>
      <c r="I4614" s="183" t="s">
        <v>7</v>
      </c>
      <c r="J4614" s="218" t="s">
        <v>8</v>
      </c>
      <c r="K4614" s="229">
        <f>J4616+J4617</f>
        <v>4.8900000000000006</v>
      </c>
      <c r="L4614" s="229">
        <f>J4615-K4614</f>
        <v>2.4399999999999995</v>
      </c>
      <c r="M4614" t="s">
        <v>7</v>
      </c>
    </row>
    <row r="4615" spans="1:13" ht="24" customHeight="1" x14ac:dyDescent="0.2">
      <c r="A4615" s="237" t="s">
        <v>2125</v>
      </c>
      <c r="B4615" s="186" t="s">
        <v>3923</v>
      </c>
      <c r="C4615" s="185" t="s">
        <v>15</v>
      </c>
      <c r="D4615" s="185" t="s">
        <v>3924</v>
      </c>
      <c r="E4615" s="425">
        <v>7</v>
      </c>
      <c r="F4615" s="425"/>
      <c r="G4615" s="187" t="s">
        <v>18</v>
      </c>
      <c r="H4615" s="188">
        <v>1</v>
      </c>
      <c r="I4615" s="189">
        <f>(M4615*$M$13)</f>
        <v>7.3323999999999998</v>
      </c>
      <c r="J4615" s="231">
        <f>TRUNC(I4615*H4615,2)</f>
        <v>7.33</v>
      </c>
      <c r="M4615">
        <v>7.97</v>
      </c>
    </row>
    <row r="4616" spans="1:13" ht="24" customHeight="1" x14ac:dyDescent="0.2">
      <c r="A4616" s="238" t="s">
        <v>2126</v>
      </c>
      <c r="B4616" s="191" t="s">
        <v>2130</v>
      </c>
      <c r="C4616" s="190" t="s">
        <v>15</v>
      </c>
      <c r="D4616" s="190" t="s">
        <v>2131</v>
      </c>
      <c r="E4616" s="426" t="s">
        <v>2129</v>
      </c>
      <c r="F4616" s="426"/>
      <c r="G4616" s="192" t="s">
        <v>39</v>
      </c>
      <c r="H4616" s="193">
        <v>0.15</v>
      </c>
      <c r="I4616" s="189">
        <f>(M4616*$M$13)</f>
        <v>13.533200000000001</v>
      </c>
      <c r="J4616" s="219">
        <f>TRUNC(I4616*H4616,2)</f>
        <v>2.02</v>
      </c>
      <c r="M4616">
        <v>14.71</v>
      </c>
    </row>
    <row r="4617" spans="1:13" ht="24" customHeight="1" x14ac:dyDescent="0.2">
      <c r="A4617" s="238" t="s">
        <v>2126</v>
      </c>
      <c r="B4617" s="191" t="s">
        <v>2154</v>
      </c>
      <c r="C4617" s="190" t="s">
        <v>15</v>
      </c>
      <c r="D4617" s="190" t="s">
        <v>2155</v>
      </c>
      <c r="E4617" s="426" t="s">
        <v>2129</v>
      </c>
      <c r="F4617" s="426"/>
      <c r="G4617" s="192" t="s">
        <v>39</v>
      </c>
      <c r="H4617" s="193">
        <v>0.15</v>
      </c>
      <c r="I4617" s="189">
        <f>(M4617*$M$13)</f>
        <v>19.136000000000003</v>
      </c>
      <c r="J4617" s="219">
        <f>TRUNC(I4617*H4617,2)</f>
        <v>2.87</v>
      </c>
      <c r="M4617">
        <v>20.8</v>
      </c>
    </row>
    <row r="4618" spans="1:13" ht="24" customHeight="1" x14ac:dyDescent="0.2">
      <c r="A4618" s="238" t="s">
        <v>2126</v>
      </c>
      <c r="B4618" s="191" t="s">
        <v>4915</v>
      </c>
      <c r="C4618" s="190" t="s">
        <v>15</v>
      </c>
      <c r="D4618" s="190" t="s">
        <v>4916</v>
      </c>
      <c r="E4618" s="426" t="s">
        <v>2119</v>
      </c>
      <c r="F4618" s="426"/>
      <c r="G4618" s="192" t="s">
        <v>54</v>
      </c>
      <c r="H4618" s="193">
        <v>1</v>
      </c>
      <c r="I4618" s="189">
        <f>(M4618*$M$13)</f>
        <v>2.4380000000000002</v>
      </c>
      <c r="J4618" s="219">
        <f>TRUNC(I4618*H4618,2)</f>
        <v>2.4300000000000002</v>
      </c>
      <c r="M4618">
        <v>2.65</v>
      </c>
    </row>
    <row r="4619" spans="1:13" x14ac:dyDescent="0.2">
      <c r="A4619" s="239"/>
      <c r="B4619" s="195"/>
      <c r="C4619" s="195"/>
      <c r="D4619" s="195"/>
      <c r="E4619" s="195" t="s">
        <v>3847</v>
      </c>
      <c r="F4619" s="196">
        <v>5.32</v>
      </c>
      <c r="G4619" s="195" t="s">
        <v>3848</v>
      </c>
      <c r="H4619" s="196">
        <v>0</v>
      </c>
      <c r="I4619" s="196">
        <v>5.32</v>
      </c>
      <c r="J4619" s="220"/>
      <c r="M4619">
        <v>5.32</v>
      </c>
    </row>
    <row r="4620" spans="1:13" ht="25.5" x14ac:dyDescent="0.2">
      <c r="A4620" s="239"/>
      <c r="B4620" s="195"/>
      <c r="C4620" s="195"/>
      <c r="D4620" s="195"/>
      <c r="E4620" s="195" t="s">
        <v>3849</v>
      </c>
      <c r="F4620" s="196">
        <v>0</v>
      </c>
      <c r="G4620" s="195"/>
      <c r="H4620" s="195" t="s">
        <v>3850</v>
      </c>
      <c r="I4620" s="196">
        <v>7.97</v>
      </c>
      <c r="J4620" s="220"/>
      <c r="M4620">
        <v>7.97</v>
      </c>
    </row>
    <row r="4621" spans="1:13" ht="30" customHeight="1" x14ac:dyDescent="0.2">
      <c r="A4621" s="240"/>
      <c r="B4621" s="197"/>
      <c r="C4621" s="197"/>
      <c r="D4621" s="197"/>
      <c r="E4621" s="197"/>
      <c r="F4621" s="197"/>
      <c r="G4621" s="197" t="s">
        <v>3851</v>
      </c>
      <c r="H4621" s="198">
        <v>26</v>
      </c>
      <c r="I4621" s="199">
        <v>207.22</v>
      </c>
      <c r="J4621" s="220"/>
      <c r="M4621">
        <v>207.22</v>
      </c>
    </row>
    <row r="4622" spans="1:13" ht="0.95" customHeight="1" x14ac:dyDescent="0.2">
      <c r="A4622" s="237"/>
      <c r="B4622" s="185"/>
      <c r="C4622" s="185"/>
      <c r="D4622" s="185"/>
      <c r="E4622" s="185"/>
      <c r="F4622" s="185"/>
      <c r="G4622" s="185"/>
      <c r="H4622" s="185"/>
      <c r="I4622" s="185"/>
      <c r="J4622" s="220"/>
    </row>
    <row r="4623" spans="1:13" ht="18" customHeight="1" x14ac:dyDescent="0.2">
      <c r="A4623" s="236" t="s">
        <v>4167</v>
      </c>
      <c r="B4623" s="183" t="s">
        <v>2</v>
      </c>
      <c r="C4623" s="182" t="s">
        <v>3</v>
      </c>
      <c r="D4623" s="182" t="s">
        <v>4</v>
      </c>
      <c r="E4623" s="419" t="s">
        <v>2100</v>
      </c>
      <c r="F4623" s="419"/>
      <c r="G4623" s="184" t="s">
        <v>5</v>
      </c>
      <c r="H4623" s="183" t="s">
        <v>6</v>
      </c>
      <c r="I4623" s="183" t="s">
        <v>7</v>
      </c>
      <c r="J4623" s="218" t="s">
        <v>8</v>
      </c>
      <c r="K4623" s="229">
        <f>J4625+J4626</f>
        <v>19.59</v>
      </c>
      <c r="L4623" s="229">
        <f>J4624-K4623</f>
        <v>133.13</v>
      </c>
      <c r="M4623" t="s">
        <v>7</v>
      </c>
    </row>
    <row r="4624" spans="1:13" ht="26.1" customHeight="1" x14ac:dyDescent="0.2">
      <c r="A4624" s="237" t="s">
        <v>2125</v>
      </c>
      <c r="B4624" s="186" t="s">
        <v>4091</v>
      </c>
      <c r="C4624" s="185" t="s">
        <v>15</v>
      </c>
      <c r="D4624" s="185" t="s">
        <v>4092</v>
      </c>
      <c r="E4624" s="425">
        <v>7</v>
      </c>
      <c r="F4624" s="425"/>
      <c r="G4624" s="187" t="s">
        <v>18</v>
      </c>
      <c r="H4624" s="188">
        <v>1</v>
      </c>
      <c r="I4624" s="189">
        <f>(M4624*$M$13)</f>
        <v>152.72919999999999</v>
      </c>
      <c r="J4624" s="231">
        <f>TRUNC(I4624*H4624,2)</f>
        <v>152.72</v>
      </c>
      <c r="M4624">
        <v>166.01</v>
      </c>
    </row>
    <row r="4625" spans="1:13" ht="24" customHeight="1" x14ac:dyDescent="0.2">
      <c r="A4625" s="238" t="s">
        <v>2126</v>
      </c>
      <c r="B4625" s="191" t="s">
        <v>2130</v>
      </c>
      <c r="C4625" s="190" t="s">
        <v>15</v>
      </c>
      <c r="D4625" s="190" t="s">
        <v>2131</v>
      </c>
      <c r="E4625" s="426" t="s">
        <v>2129</v>
      </c>
      <c r="F4625" s="426"/>
      <c r="G4625" s="192" t="s">
        <v>39</v>
      </c>
      <c r="H4625" s="193">
        <v>0.6</v>
      </c>
      <c r="I4625" s="189">
        <f>(M4625*$M$13)</f>
        <v>13.533200000000001</v>
      </c>
      <c r="J4625" s="219">
        <f>TRUNC(I4625*H4625,2)</f>
        <v>8.11</v>
      </c>
      <c r="M4625">
        <v>14.71</v>
      </c>
    </row>
    <row r="4626" spans="1:13" ht="24" customHeight="1" x14ac:dyDescent="0.2">
      <c r="A4626" s="238" t="s">
        <v>2126</v>
      </c>
      <c r="B4626" s="191" t="s">
        <v>2154</v>
      </c>
      <c r="C4626" s="190" t="s">
        <v>15</v>
      </c>
      <c r="D4626" s="190" t="s">
        <v>2155</v>
      </c>
      <c r="E4626" s="426" t="s">
        <v>2129</v>
      </c>
      <c r="F4626" s="426"/>
      <c r="G4626" s="192" t="s">
        <v>39</v>
      </c>
      <c r="H4626" s="193">
        <v>0.6</v>
      </c>
      <c r="I4626" s="189">
        <f>(M4626*$M$13)</f>
        <v>19.136000000000003</v>
      </c>
      <c r="J4626" s="219">
        <f>TRUNC(I4626*H4626,2)</f>
        <v>11.48</v>
      </c>
      <c r="M4626">
        <v>20.8</v>
      </c>
    </row>
    <row r="4627" spans="1:13" ht="26.1" customHeight="1" x14ac:dyDescent="0.2">
      <c r="A4627" s="238" t="s">
        <v>2126</v>
      </c>
      <c r="B4627" s="191" t="s">
        <v>5032</v>
      </c>
      <c r="C4627" s="190" t="s">
        <v>15</v>
      </c>
      <c r="D4627" s="190" t="s">
        <v>5033</v>
      </c>
      <c r="E4627" s="426" t="s">
        <v>2119</v>
      </c>
      <c r="F4627" s="426"/>
      <c r="G4627" s="192" t="s">
        <v>54</v>
      </c>
      <c r="H4627" s="193">
        <v>1</v>
      </c>
      <c r="I4627" s="189">
        <f>(M4627*$M$13)</f>
        <v>133.13320000000002</v>
      </c>
      <c r="J4627" s="219">
        <f>TRUNC(I4627*H4627,2)</f>
        <v>133.13</v>
      </c>
      <c r="M4627">
        <v>144.71</v>
      </c>
    </row>
    <row r="4628" spans="1:13" x14ac:dyDescent="0.2">
      <c r="A4628" s="239"/>
      <c r="B4628" s="195"/>
      <c r="C4628" s="195"/>
      <c r="D4628" s="195"/>
      <c r="E4628" s="195" t="s">
        <v>3847</v>
      </c>
      <c r="F4628" s="196">
        <v>21.3</v>
      </c>
      <c r="G4628" s="195" t="s">
        <v>3848</v>
      </c>
      <c r="H4628" s="196">
        <v>0</v>
      </c>
      <c r="I4628" s="196">
        <v>21.3</v>
      </c>
      <c r="J4628" s="220"/>
      <c r="M4628">
        <v>21.3</v>
      </c>
    </row>
    <row r="4629" spans="1:13" ht="25.5" x14ac:dyDescent="0.2">
      <c r="A4629" s="239"/>
      <c r="B4629" s="195"/>
      <c r="C4629" s="195"/>
      <c r="D4629" s="195"/>
      <c r="E4629" s="195" t="s">
        <v>3849</v>
      </c>
      <c r="F4629" s="196">
        <v>0</v>
      </c>
      <c r="G4629" s="195"/>
      <c r="H4629" s="195" t="s">
        <v>3850</v>
      </c>
      <c r="I4629" s="196">
        <v>166.01</v>
      </c>
      <c r="J4629" s="220"/>
      <c r="M4629">
        <v>166.01</v>
      </c>
    </row>
    <row r="4630" spans="1:13" ht="30" customHeight="1" x14ac:dyDescent="0.2">
      <c r="A4630" s="240"/>
      <c r="B4630" s="197"/>
      <c r="C4630" s="197"/>
      <c r="D4630" s="197"/>
      <c r="E4630" s="197"/>
      <c r="F4630" s="197"/>
      <c r="G4630" s="197" t="s">
        <v>3851</v>
      </c>
      <c r="H4630" s="198">
        <v>13</v>
      </c>
      <c r="I4630" s="199">
        <v>2158.13</v>
      </c>
      <c r="J4630" s="220"/>
      <c r="M4630">
        <v>2158.13</v>
      </c>
    </row>
    <row r="4631" spans="1:13" ht="0.95" customHeight="1" x14ac:dyDescent="0.2">
      <c r="A4631" s="237"/>
      <c r="B4631" s="185"/>
      <c r="C4631" s="185"/>
      <c r="D4631" s="185"/>
      <c r="E4631" s="185"/>
      <c r="F4631" s="185"/>
      <c r="G4631" s="185"/>
      <c r="H4631" s="185"/>
      <c r="I4631" s="185"/>
      <c r="J4631" s="220"/>
    </row>
    <row r="4632" spans="1:13" ht="18" customHeight="1" x14ac:dyDescent="0.2">
      <c r="A4632" s="236" t="s">
        <v>4168</v>
      </c>
      <c r="B4632" s="183" t="s">
        <v>2</v>
      </c>
      <c r="C4632" s="182" t="s">
        <v>3</v>
      </c>
      <c r="D4632" s="182" t="s">
        <v>4</v>
      </c>
      <c r="E4632" s="419" t="s">
        <v>2100</v>
      </c>
      <c r="F4632" s="419"/>
      <c r="G4632" s="184" t="s">
        <v>5</v>
      </c>
      <c r="H4632" s="183" t="s">
        <v>6</v>
      </c>
      <c r="I4632" s="183" t="s">
        <v>7</v>
      </c>
      <c r="J4632" s="218" t="s">
        <v>8</v>
      </c>
      <c r="K4632" s="229">
        <f>J4634+J4635</f>
        <v>19.59</v>
      </c>
      <c r="L4632" s="229">
        <f>J4633-K4632</f>
        <v>154.12</v>
      </c>
      <c r="M4632" t="s">
        <v>7</v>
      </c>
    </row>
    <row r="4633" spans="1:13" ht="26.1" customHeight="1" x14ac:dyDescent="0.2">
      <c r="A4633" s="237" t="s">
        <v>2125</v>
      </c>
      <c r="B4633" s="186" t="s">
        <v>4169</v>
      </c>
      <c r="C4633" s="185" t="s">
        <v>15</v>
      </c>
      <c r="D4633" s="185" t="s">
        <v>4170</v>
      </c>
      <c r="E4633" s="425">
        <v>7</v>
      </c>
      <c r="F4633" s="425"/>
      <c r="G4633" s="187" t="s">
        <v>18</v>
      </c>
      <c r="H4633" s="188">
        <v>1</v>
      </c>
      <c r="I4633" s="189">
        <f>(M4633*$M$13)</f>
        <v>173.71440000000001</v>
      </c>
      <c r="J4633" s="231">
        <f>TRUNC(I4633*H4633,2)</f>
        <v>173.71</v>
      </c>
      <c r="M4633">
        <v>188.82</v>
      </c>
    </row>
    <row r="4634" spans="1:13" ht="24" customHeight="1" x14ac:dyDescent="0.2">
      <c r="A4634" s="238" t="s">
        <v>2126</v>
      </c>
      <c r="B4634" s="191" t="s">
        <v>2130</v>
      </c>
      <c r="C4634" s="190" t="s">
        <v>15</v>
      </c>
      <c r="D4634" s="190" t="s">
        <v>2131</v>
      </c>
      <c r="E4634" s="426" t="s">
        <v>2129</v>
      </c>
      <c r="F4634" s="426"/>
      <c r="G4634" s="192" t="s">
        <v>39</v>
      </c>
      <c r="H4634" s="193">
        <v>0.6</v>
      </c>
      <c r="I4634" s="189">
        <f>(M4634*$M$13)</f>
        <v>13.533200000000001</v>
      </c>
      <c r="J4634" s="219">
        <f>TRUNC(I4634*H4634,2)</f>
        <v>8.11</v>
      </c>
      <c r="M4634">
        <v>14.71</v>
      </c>
    </row>
    <row r="4635" spans="1:13" ht="24" customHeight="1" x14ac:dyDescent="0.2">
      <c r="A4635" s="238" t="s">
        <v>2126</v>
      </c>
      <c r="B4635" s="191" t="s">
        <v>2154</v>
      </c>
      <c r="C4635" s="190" t="s">
        <v>15</v>
      </c>
      <c r="D4635" s="190" t="s">
        <v>2155</v>
      </c>
      <c r="E4635" s="426" t="s">
        <v>2129</v>
      </c>
      <c r="F4635" s="426"/>
      <c r="G4635" s="192" t="s">
        <v>39</v>
      </c>
      <c r="H4635" s="193">
        <v>0.6</v>
      </c>
      <c r="I4635" s="189">
        <f>(M4635*$M$13)</f>
        <v>19.136000000000003</v>
      </c>
      <c r="J4635" s="219">
        <f>TRUNC(I4635*H4635,2)</f>
        <v>11.48</v>
      </c>
      <c r="M4635">
        <v>20.8</v>
      </c>
    </row>
    <row r="4636" spans="1:13" ht="26.1" customHeight="1" x14ac:dyDescent="0.2">
      <c r="A4636" s="238" t="s">
        <v>2126</v>
      </c>
      <c r="B4636" s="191" t="s">
        <v>5056</v>
      </c>
      <c r="C4636" s="190" t="s">
        <v>15</v>
      </c>
      <c r="D4636" s="190" t="s">
        <v>5057</v>
      </c>
      <c r="E4636" s="426" t="s">
        <v>2119</v>
      </c>
      <c r="F4636" s="426"/>
      <c r="G4636" s="192" t="s">
        <v>54</v>
      </c>
      <c r="H4636" s="193">
        <v>1</v>
      </c>
      <c r="I4636" s="189">
        <f>(M4636*$M$13)</f>
        <v>154.11840000000001</v>
      </c>
      <c r="J4636" s="219">
        <f>TRUNC(I4636*H4636,2)</f>
        <v>154.11000000000001</v>
      </c>
      <c r="M4636">
        <v>167.52</v>
      </c>
    </row>
    <row r="4637" spans="1:13" x14ac:dyDescent="0.2">
      <c r="A4637" s="239"/>
      <c r="B4637" s="195"/>
      <c r="C4637" s="195"/>
      <c r="D4637" s="195"/>
      <c r="E4637" s="195" t="s">
        <v>3847</v>
      </c>
      <c r="F4637" s="196">
        <v>21.3</v>
      </c>
      <c r="G4637" s="195" t="s">
        <v>3848</v>
      </c>
      <c r="H4637" s="196">
        <v>0</v>
      </c>
      <c r="I4637" s="196">
        <v>21.3</v>
      </c>
      <c r="J4637" s="220"/>
      <c r="M4637">
        <v>21.3</v>
      </c>
    </row>
    <row r="4638" spans="1:13" ht="25.5" x14ac:dyDescent="0.2">
      <c r="A4638" s="239"/>
      <c r="B4638" s="195"/>
      <c r="C4638" s="195"/>
      <c r="D4638" s="195"/>
      <c r="E4638" s="195" t="s">
        <v>3849</v>
      </c>
      <c r="F4638" s="196">
        <v>0</v>
      </c>
      <c r="G4638" s="195"/>
      <c r="H4638" s="195" t="s">
        <v>3850</v>
      </c>
      <c r="I4638" s="196">
        <v>188.82</v>
      </c>
      <c r="J4638" s="220"/>
      <c r="M4638">
        <v>188.82</v>
      </c>
    </row>
    <row r="4639" spans="1:13" ht="30" customHeight="1" x14ac:dyDescent="0.2">
      <c r="A4639" s="240"/>
      <c r="B4639" s="197"/>
      <c r="C4639" s="197"/>
      <c r="D4639" s="197"/>
      <c r="E4639" s="197"/>
      <c r="F4639" s="197"/>
      <c r="G4639" s="197" t="s">
        <v>3851</v>
      </c>
      <c r="H4639" s="198">
        <v>1</v>
      </c>
      <c r="I4639" s="199">
        <v>188.82</v>
      </c>
      <c r="J4639" s="220"/>
      <c r="M4639">
        <v>188.82</v>
      </c>
    </row>
    <row r="4640" spans="1:13" ht="0.95" customHeight="1" x14ac:dyDescent="0.2">
      <c r="A4640" s="237"/>
      <c r="B4640" s="185"/>
      <c r="C4640" s="185"/>
      <c r="D4640" s="185"/>
      <c r="E4640" s="185"/>
      <c r="F4640" s="185"/>
      <c r="G4640" s="185"/>
      <c r="H4640" s="185"/>
      <c r="I4640" s="185"/>
      <c r="J4640" s="220"/>
    </row>
    <row r="4641" spans="1:13" ht="18" customHeight="1" x14ac:dyDescent="0.2">
      <c r="A4641" s="236" t="s">
        <v>4171</v>
      </c>
      <c r="B4641" s="183" t="s">
        <v>2</v>
      </c>
      <c r="C4641" s="182" t="s">
        <v>3</v>
      </c>
      <c r="D4641" s="182" t="s">
        <v>4</v>
      </c>
      <c r="E4641" s="419" t="s">
        <v>2100</v>
      </c>
      <c r="F4641" s="419"/>
      <c r="G4641" s="184" t="s">
        <v>5</v>
      </c>
      <c r="H4641" s="183" t="s">
        <v>6</v>
      </c>
      <c r="I4641" s="183" t="s">
        <v>7</v>
      </c>
      <c r="J4641" s="218" t="s">
        <v>8</v>
      </c>
      <c r="K4641" s="229">
        <f>J4643+J4644</f>
        <v>10.530000000000001</v>
      </c>
      <c r="L4641" s="229">
        <f>J4642-K4641</f>
        <v>120.53999999999999</v>
      </c>
      <c r="M4641" t="s">
        <v>7</v>
      </c>
    </row>
    <row r="4642" spans="1:13" ht="26.1" customHeight="1" x14ac:dyDescent="0.2">
      <c r="A4642" s="237" t="s">
        <v>2125</v>
      </c>
      <c r="B4642" s="186" t="s">
        <v>4172</v>
      </c>
      <c r="C4642" s="185" t="s">
        <v>15</v>
      </c>
      <c r="D4642" s="185" t="s">
        <v>4173</v>
      </c>
      <c r="E4642" s="425">
        <v>7</v>
      </c>
      <c r="F4642" s="425"/>
      <c r="G4642" s="187" t="s">
        <v>54</v>
      </c>
      <c r="H4642" s="188">
        <v>1</v>
      </c>
      <c r="I4642" s="189">
        <f>(M4642*$M$13)</f>
        <v>131.07240000000002</v>
      </c>
      <c r="J4642" s="231">
        <f>TRUNC(I4642*H4642,2)</f>
        <v>131.07</v>
      </c>
      <c r="M4642">
        <v>142.47</v>
      </c>
    </row>
    <row r="4643" spans="1:13" ht="24" customHeight="1" x14ac:dyDescent="0.2">
      <c r="A4643" s="238" t="s">
        <v>2126</v>
      </c>
      <c r="B4643" s="191" t="s">
        <v>2130</v>
      </c>
      <c r="C4643" s="190" t="s">
        <v>15</v>
      </c>
      <c r="D4643" s="190" t="s">
        <v>2131</v>
      </c>
      <c r="E4643" s="426" t="s">
        <v>2129</v>
      </c>
      <c r="F4643" s="426"/>
      <c r="G4643" s="192" t="s">
        <v>39</v>
      </c>
      <c r="H4643" s="193">
        <v>0.3226</v>
      </c>
      <c r="I4643" s="189">
        <f>(M4643*$M$13)</f>
        <v>13.533200000000001</v>
      </c>
      <c r="J4643" s="219">
        <f>TRUNC(I4643*H4643,2)</f>
        <v>4.3600000000000003</v>
      </c>
      <c r="M4643">
        <v>14.71</v>
      </c>
    </row>
    <row r="4644" spans="1:13" ht="24" customHeight="1" x14ac:dyDescent="0.2">
      <c r="A4644" s="238" t="s">
        <v>2126</v>
      </c>
      <c r="B4644" s="191" t="s">
        <v>2154</v>
      </c>
      <c r="C4644" s="190" t="s">
        <v>15</v>
      </c>
      <c r="D4644" s="190" t="s">
        <v>2155</v>
      </c>
      <c r="E4644" s="426" t="s">
        <v>2129</v>
      </c>
      <c r="F4644" s="426"/>
      <c r="G4644" s="192" t="s">
        <v>39</v>
      </c>
      <c r="H4644" s="193">
        <v>0.3226</v>
      </c>
      <c r="I4644" s="189">
        <f>(M4644*$M$13)</f>
        <v>19.136000000000003</v>
      </c>
      <c r="J4644" s="219">
        <f>TRUNC(I4644*H4644,2)</f>
        <v>6.17</v>
      </c>
      <c r="M4644">
        <v>20.8</v>
      </c>
    </row>
    <row r="4645" spans="1:13" ht="26.1" customHeight="1" x14ac:dyDescent="0.2">
      <c r="A4645" s="238" t="s">
        <v>2126</v>
      </c>
      <c r="B4645" s="191" t="s">
        <v>5058</v>
      </c>
      <c r="C4645" s="190" t="s">
        <v>15</v>
      </c>
      <c r="D4645" s="190" t="s">
        <v>4173</v>
      </c>
      <c r="E4645" s="426" t="s">
        <v>2119</v>
      </c>
      <c r="F4645" s="426"/>
      <c r="G4645" s="192" t="s">
        <v>54</v>
      </c>
      <c r="H4645" s="193">
        <v>1</v>
      </c>
      <c r="I4645" s="189">
        <f>(M4645*$M$13)</f>
        <v>120.53840000000001</v>
      </c>
      <c r="J4645" s="219">
        <f>TRUNC(I4645*H4645,2)</f>
        <v>120.53</v>
      </c>
      <c r="M4645">
        <v>131.02000000000001</v>
      </c>
    </row>
    <row r="4646" spans="1:13" x14ac:dyDescent="0.2">
      <c r="A4646" s="239"/>
      <c r="B4646" s="195"/>
      <c r="C4646" s="195"/>
      <c r="D4646" s="195"/>
      <c r="E4646" s="195" t="s">
        <v>3847</v>
      </c>
      <c r="F4646" s="196">
        <v>11.45</v>
      </c>
      <c r="G4646" s="195" t="s">
        <v>3848</v>
      </c>
      <c r="H4646" s="196">
        <v>0</v>
      </c>
      <c r="I4646" s="196">
        <v>11.45</v>
      </c>
      <c r="J4646" s="220"/>
      <c r="M4646">
        <v>11.45</v>
      </c>
    </row>
    <row r="4647" spans="1:13" ht="25.5" x14ac:dyDescent="0.2">
      <c r="A4647" s="239"/>
      <c r="B4647" s="195"/>
      <c r="C4647" s="195"/>
      <c r="D4647" s="195"/>
      <c r="E4647" s="195" t="s">
        <v>3849</v>
      </c>
      <c r="F4647" s="196">
        <v>0</v>
      </c>
      <c r="G4647" s="195"/>
      <c r="H4647" s="195" t="s">
        <v>3850</v>
      </c>
      <c r="I4647" s="196">
        <v>142.47</v>
      </c>
      <c r="J4647" s="220"/>
      <c r="M4647">
        <v>142.47</v>
      </c>
    </row>
    <row r="4648" spans="1:13" ht="30" customHeight="1" x14ac:dyDescent="0.2">
      <c r="A4648" s="240"/>
      <c r="B4648" s="197"/>
      <c r="C4648" s="197"/>
      <c r="D4648" s="197"/>
      <c r="E4648" s="197"/>
      <c r="F4648" s="197"/>
      <c r="G4648" s="197" t="s">
        <v>3851</v>
      </c>
      <c r="H4648" s="198">
        <v>11</v>
      </c>
      <c r="I4648" s="199">
        <v>1567.17</v>
      </c>
      <c r="J4648" s="220"/>
      <c r="M4648">
        <v>1567.17</v>
      </c>
    </row>
    <row r="4649" spans="1:13" ht="0.95" customHeight="1" x14ac:dyDescent="0.2">
      <c r="A4649" s="237"/>
      <c r="B4649" s="185"/>
      <c r="C4649" s="185"/>
      <c r="D4649" s="185"/>
      <c r="E4649" s="185"/>
      <c r="F4649" s="185"/>
      <c r="G4649" s="185"/>
      <c r="H4649" s="185"/>
      <c r="I4649" s="185"/>
      <c r="J4649" s="220"/>
    </row>
    <row r="4650" spans="1:13" ht="18" customHeight="1" x14ac:dyDescent="0.2">
      <c r="A4650" s="236" t="s">
        <v>4174</v>
      </c>
      <c r="B4650" s="183" t="s">
        <v>2</v>
      </c>
      <c r="C4650" s="182" t="s">
        <v>3</v>
      </c>
      <c r="D4650" s="182" t="s">
        <v>4</v>
      </c>
      <c r="E4650" s="419" t="s">
        <v>2100</v>
      </c>
      <c r="F4650" s="419"/>
      <c r="G4650" s="184" t="s">
        <v>5</v>
      </c>
      <c r="H4650" s="183" t="s">
        <v>6</v>
      </c>
      <c r="I4650" s="183" t="s">
        <v>7</v>
      </c>
      <c r="J4650" s="218" t="s">
        <v>8</v>
      </c>
      <c r="K4650" s="229">
        <f>J4652+J4653</f>
        <v>1.95</v>
      </c>
      <c r="L4650" s="229">
        <f>J4651-K4650</f>
        <v>2.0999999999999996</v>
      </c>
      <c r="M4650" t="s">
        <v>7</v>
      </c>
    </row>
    <row r="4651" spans="1:13" ht="24" customHeight="1" x14ac:dyDescent="0.2">
      <c r="A4651" s="237" t="s">
        <v>2125</v>
      </c>
      <c r="B4651" s="186" t="s">
        <v>4101</v>
      </c>
      <c r="C4651" s="185" t="s">
        <v>15</v>
      </c>
      <c r="D4651" s="185" t="s">
        <v>4102</v>
      </c>
      <c r="E4651" s="425">
        <v>7</v>
      </c>
      <c r="F4651" s="425"/>
      <c r="G4651" s="187" t="s">
        <v>18</v>
      </c>
      <c r="H4651" s="188">
        <v>1</v>
      </c>
      <c r="I4651" s="189">
        <f>(M4651*$M$13)</f>
        <v>4.0571999999999999</v>
      </c>
      <c r="J4651" s="231">
        <f>TRUNC(I4651*H4651,2)</f>
        <v>4.05</v>
      </c>
      <c r="M4651">
        <v>4.41</v>
      </c>
    </row>
    <row r="4652" spans="1:13" ht="24" customHeight="1" x14ac:dyDescent="0.2">
      <c r="A4652" s="238" t="s">
        <v>2126</v>
      </c>
      <c r="B4652" s="191" t="s">
        <v>2130</v>
      </c>
      <c r="C4652" s="190" t="s">
        <v>15</v>
      </c>
      <c r="D4652" s="190" t="s">
        <v>2131</v>
      </c>
      <c r="E4652" s="426" t="s">
        <v>2129</v>
      </c>
      <c r="F4652" s="426"/>
      <c r="G4652" s="192" t="s">
        <v>39</v>
      </c>
      <c r="H4652" s="193">
        <v>0.06</v>
      </c>
      <c r="I4652" s="189">
        <f>(M4652*$M$13)</f>
        <v>13.533200000000001</v>
      </c>
      <c r="J4652" s="219">
        <f>TRUNC(I4652*H4652,2)</f>
        <v>0.81</v>
      </c>
      <c r="M4652">
        <v>14.71</v>
      </c>
    </row>
    <row r="4653" spans="1:13" ht="24" customHeight="1" x14ac:dyDescent="0.2">
      <c r="A4653" s="238" t="s">
        <v>2126</v>
      </c>
      <c r="B4653" s="191" t="s">
        <v>2154</v>
      </c>
      <c r="C4653" s="190" t="s">
        <v>15</v>
      </c>
      <c r="D4653" s="190" t="s">
        <v>2155</v>
      </c>
      <c r="E4653" s="426" t="s">
        <v>2129</v>
      </c>
      <c r="F4653" s="426"/>
      <c r="G4653" s="192" t="s">
        <v>39</v>
      </c>
      <c r="H4653" s="193">
        <v>0.06</v>
      </c>
      <c r="I4653" s="189">
        <f>(M4653*$M$13)</f>
        <v>19.136000000000003</v>
      </c>
      <c r="J4653" s="219">
        <f>TRUNC(I4653*H4653,2)</f>
        <v>1.1399999999999999</v>
      </c>
      <c r="M4653">
        <v>20.8</v>
      </c>
    </row>
    <row r="4654" spans="1:13" ht="24" customHeight="1" x14ac:dyDescent="0.2">
      <c r="A4654" s="238" t="s">
        <v>2126</v>
      </c>
      <c r="B4654" s="191" t="s">
        <v>5036</v>
      </c>
      <c r="C4654" s="190" t="s">
        <v>15</v>
      </c>
      <c r="D4654" s="190" t="s">
        <v>5037</v>
      </c>
      <c r="E4654" s="426" t="s">
        <v>2119</v>
      </c>
      <c r="F4654" s="426"/>
      <c r="G4654" s="192" t="s">
        <v>54</v>
      </c>
      <c r="H4654" s="193">
        <v>1</v>
      </c>
      <c r="I4654" s="189">
        <f>(M4654*$M$13)</f>
        <v>2.1068000000000002</v>
      </c>
      <c r="J4654" s="219">
        <f>TRUNC(I4654*H4654,2)</f>
        <v>2.1</v>
      </c>
      <c r="M4654">
        <v>2.29</v>
      </c>
    </row>
    <row r="4655" spans="1:13" x14ac:dyDescent="0.2">
      <c r="A4655" s="239"/>
      <c r="B4655" s="195"/>
      <c r="C4655" s="195"/>
      <c r="D4655" s="195"/>
      <c r="E4655" s="195" t="s">
        <v>3847</v>
      </c>
      <c r="F4655" s="196">
        <v>2.12</v>
      </c>
      <c r="G4655" s="195" t="s">
        <v>3848</v>
      </c>
      <c r="H4655" s="196">
        <v>0</v>
      </c>
      <c r="I4655" s="196">
        <v>2.12</v>
      </c>
      <c r="J4655" s="220"/>
      <c r="M4655">
        <v>2.12</v>
      </c>
    </row>
    <row r="4656" spans="1:13" ht="25.5" x14ac:dyDescent="0.2">
      <c r="A4656" s="239"/>
      <c r="B4656" s="195"/>
      <c r="C4656" s="195"/>
      <c r="D4656" s="195"/>
      <c r="E4656" s="195" t="s">
        <v>3849</v>
      </c>
      <c r="F4656" s="196">
        <v>0</v>
      </c>
      <c r="G4656" s="195"/>
      <c r="H4656" s="195" t="s">
        <v>3850</v>
      </c>
      <c r="I4656" s="196">
        <v>4.41</v>
      </c>
      <c r="J4656" s="220"/>
      <c r="M4656">
        <v>4.41</v>
      </c>
    </row>
    <row r="4657" spans="1:13" ht="30" customHeight="1" x14ac:dyDescent="0.2">
      <c r="A4657" s="240"/>
      <c r="B4657" s="197"/>
      <c r="C4657" s="197"/>
      <c r="D4657" s="197"/>
      <c r="E4657" s="197"/>
      <c r="F4657" s="197"/>
      <c r="G4657" s="197" t="s">
        <v>3851</v>
      </c>
      <c r="H4657" s="198">
        <v>10</v>
      </c>
      <c r="I4657" s="199">
        <v>44.1</v>
      </c>
      <c r="J4657" s="220"/>
      <c r="M4657">
        <v>44.1</v>
      </c>
    </row>
    <row r="4658" spans="1:13" ht="0.95" customHeight="1" x14ac:dyDescent="0.2">
      <c r="A4658" s="237"/>
      <c r="B4658" s="185"/>
      <c r="C4658" s="185"/>
      <c r="D4658" s="185"/>
      <c r="E4658" s="185"/>
      <c r="F4658" s="185"/>
      <c r="G4658" s="185"/>
      <c r="H4658" s="185"/>
      <c r="I4658" s="185"/>
      <c r="J4658" s="220"/>
    </row>
    <row r="4659" spans="1:13" ht="18" customHeight="1" x14ac:dyDescent="0.2">
      <c r="A4659" s="236" t="s">
        <v>4175</v>
      </c>
      <c r="B4659" s="183" t="s">
        <v>2</v>
      </c>
      <c r="C4659" s="182" t="s">
        <v>3</v>
      </c>
      <c r="D4659" s="182" t="s">
        <v>4</v>
      </c>
      <c r="E4659" s="419" t="s">
        <v>2100</v>
      </c>
      <c r="F4659" s="419"/>
      <c r="G4659" s="184" t="s">
        <v>5</v>
      </c>
      <c r="H4659" s="183" t="s">
        <v>6</v>
      </c>
      <c r="I4659" s="183" t="s">
        <v>7</v>
      </c>
      <c r="J4659" s="218" t="s">
        <v>8</v>
      </c>
      <c r="K4659" s="229">
        <f>J4661+J4662</f>
        <v>1.3</v>
      </c>
      <c r="L4659" s="229">
        <f>J4660-K4659</f>
        <v>1.57</v>
      </c>
      <c r="M4659" t="s">
        <v>7</v>
      </c>
    </row>
    <row r="4660" spans="1:13" ht="24" customHeight="1" x14ac:dyDescent="0.2">
      <c r="A4660" s="237" t="s">
        <v>2125</v>
      </c>
      <c r="B4660" s="186" t="s">
        <v>3988</v>
      </c>
      <c r="C4660" s="185" t="s">
        <v>15</v>
      </c>
      <c r="D4660" s="185" t="s">
        <v>3989</v>
      </c>
      <c r="E4660" s="425">
        <v>7</v>
      </c>
      <c r="F4660" s="425"/>
      <c r="G4660" s="187" t="s">
        <v>18</v>
      </c>
      <c r="H4660" s="188">
        <v>1</v>
      </c>
      <c r="I4660" s="189">
        <f>(M4660*$M$13)</f>
        <v>2.8795999999999999</v>
      </c>
      <c r="J4660" s="231">
        <f>TRUNC(I4660*H4660,2)</f>
        <v>2.87</v>
      </c>
      <c r="M4660">
        <v>3.13</v>
      </c>
    </row>
    <row r="4661" spans="1:13" ht="24" customHeight="1" x14ac:dyDescent="0.2">
      <c r="A4661" s="238" t="s">
        <v>2126</v>
      </c>
      <c r="B4661" s="191" t="s">
        <v>2130</v>
      </c>
      <c r="C4661" s="190" t="s">
        <v>15</v>
      </c>
      <c r="D4661" s="190" t="s">
        <v>2131</v>
      </c>
      <c r="E4661" s="426" t="s">
        <v>2129</v>
      </c>
      <c r="F4661" s="426"/>
      <c r="G4661" s="192" t="s">
        <v>39</v>
      </c>
      <c r="H4661" s="193">
        <v>0.04</v>
      </c>
      <c r="I4661" s="189">
        <f>(M4661*$M$13)</f>
        <v>13.533200000000001</v>
      </c>
      <c r="J4661" s="219">
        <f>TRUNC(I4661*H4661,2)</f>
        <v>0.54</v>
      </c>
      <c r="M4661">
        <v>14.71</v>
      </c>
    </row>
    <row r="4662" spans="1:13" ht="24" customHeight="1" x14ac:dyDescent="0.2">
      <c r="A4662" s="238" t="s">
        <v>2126</v>
      </c>
      <c r="B4662" s="191" t="s">
        <v>2154</v>
      </c>
      <c r="C4662" s="190" t="s">
        <v>15</v>
      </c>
      <c r="D4662" s="190" t="s">
        <v>2155</v>
      </c>
      <c r="E4662" s="426" t="s">
        <v>2129</v>
      </c>
      <c r="F4662" s="426"/>
      <c r="G4662" s="192" t="s">
        <v>39</v>
      </c>
      <c r="H4662" s="193">
        <v>0.04</v>
      </c>
      <c r="I4662" s="189">
        <f>(M4662*$M$13)</f>
        <v>19.136000000000003</v>
      </c>
      <c r="J4662" s="219">
        <f>TRUNC(I4662*H4662,2)</f>
        <v>0.76</v>
      </c>
      <c r="M4662">
        <v>20.8</v>
      </c>
    </row>
    <row r="4663" spans="1:13" ht="24" customHeight="1" x14ac:dyDescent="0.2">
      <c r="A4663" s="238" t="s">
        <v>2126</v>
      </c>
      <c r="B4663" s="191" t="s">
        <v>4973</v>
      </c>
      <c r="C4663" s="190" t="s">
        <v>15</v>
      </c>
      <c r="D4663" s="190" t="s">
        <v>4974</v>
      </c>
      <c r="E4663" s="426" t="s">
        <v>2119</v>
      </c>
      <c r="F4663" s="426"/>
      <c r="G4663" s="192" t="s">
        <v>54</v>
      </c>
      <c r="H4663" s="193">
        <v>1</v>
      </c>
      <c r="I4663" s="189">
        <f>(M4663*$M$13)</f>
        <v>1.5824</v>
      </c>
      <c r="J4663" s="219">
        <f>TRUNC(I4663*H4663,2)</f>
        <v>1.58</v>
      </c>
      <c r="M4663">
        <v>1.72</v>
      </c>
    </row>
    <row r="4664" spans="1:13" x14ac:dyDescent="0.2">
      <c r="A4664" s="239"/>
      <c r="B4664" s="195"/>
      <c r="C4664" s="195"/>
      <c r="D4664" s="195"/>
      <c r="E4664" s="195" t="s">
        <v>3847</v>
      </c>
      <c r="F4664" s="196">
        <v>1.41</v>
      </c>
      <c r="G4664" s="195" t="s">
        <v>3848</v>
      </c>
      <c r="H4664" s="196">
        <v>0</v>
      </c>
      <c r="I4664" s="196">
        <v>1.41</v>
      </c>
      <c r="J4664" s="220"/>
      <c r="M4664">
        <v>1.41</v>
      </c>
    </row>
    <row r="4665" spans="1:13" ht="25.5" x14ac:dyDescent="0.2">
      <c r="A4665" s="239"/>
      <c r="B4665" s="195"/>
      <c r="C4665" s="195"/>
      <c r="D4665" s="195"/>
      <c r="E4665" s="195" t="s">
        <v>3849</v>
      </c>
      <c r="F4665" s="196">
        <v>0</v>
      </c>
      <c r="G4665" s="195"/>
      <c r="H4665" s="195" t="s">
        <v>3850</v>
      </c>
      <c r="I4665" s="196">
        <v>3.13</v>
      </c>
      <c r="J4665" s="220"/>
      <c r="M4665">
        <v>3.13</v>
      </c>
    </row>
    <row r="4666" spans="1:13" ht="30" customHeight="1" x14ac:dyDescent="0.2">
      <c r="A4666" s="240"/>
      <c r="B4666" s="197"/>
      <c r="C4666" s="197"/>
      <c r="D4666" s="197"/>
      <c r="E4666" s="197"/>
      <c r="F4666" s="197"/>
      <c r="G4666" s="197" t="s">
        <v>3851</v>
      </c>
      <c r="H4666" s="198">
        <v>255</v>
      </c>
      <c r="I4666" s="199">
        <v>798.15</v>
      </c>
      <c r="J4666" s="220"/>
      <c r="M4666">
        <v>798.15</v>
      </c>
    </row>
    <row r="4667" spans="1:13" ht="0.95" customHeight="1" x14ac:dyDescent="0.2">
      <c r="A4667" s="237"/>
      <c r="B4667" s="185"/>
      <c r="C4667" s="185"/>
      <c r="D4667" s="185"/>
      <c r="E4667" s="185"/>
      <c r="F4667" s="185"/>
      <c r="G4667" s="185"/>
      <c r="H4667" s="185"/>
      <c r="I4667" s="185"/>
      <c r="J4667" s="220"/>
    </row>
    <row r="4668" spans="1:13" ht="18" customHeight="1" x14ac:dyDescent="0.2">
      <c r="A4668" s="236" t="s">
        <v>4176</v>
      </c>
      <c r="B4668" s="183" t="s">
        <v>2</v>
      </c>
      <c r="C4668" s="182" t="s">
        <v>3</v>
      </c>
      <c r="D4668" s="182" t="s">
        <v>4</v>
      </c>
      <c r="E4668" s="419" t="s">
        <v>2100</v>
      </c>
      <c r="F4668" s="419"/>
      <c r="G4668" s="184" t="s">
        <v>5</v>
      </c>
      <c r="H4668" s="183" t="s">
        <v>6</v>
      </c>
      <c r="I4668" s="183" t="s">
        <v>7</v>
      </c>
      <c r="J4668" s="218" t="s">
        <v>8</v>
      </c>
      <c r="K4668" s="229">
        <f>J4670+J4671</f>
        <v>0.32</v>
      </c>
      <c r="L4668" s="229">
        <f>J4669-K4668</f>
        <v>0.10999999999999999</v>
      </c>
      <c r="M4668" t="s">
        <v>7</v>
      </c>
    </row>
    <row r="4669" spans="1:13" ht="24" customHeight="1" x14ac:dyDescent="0.2">
      <c r="A4669" s="237" t="s">
        <v>2125</v>
      </c>
      <c r="B4669" s="186" t="s">
        <v>1987</v>
      </c>
      <c r="C4669" s="185" t="s">
        <v>15</v>
      </c>
      <c r="D4669" s="185" t="s">
        <v>1988</v>
      </c>
      <c r="E4669" s="425">
        <v>7</v>
      </c>
      <c r="F4669" s="425"/>
      <c r="G4669" s="187" t="s">
        <v>18</v>
      </c>
      <c r="H4669" s="188">
        <v>1</v>
      </c>
      <c r="I4669" s="189">
        <f>(M4669*$M$13)</f>
        <v>0.43240000000000001</v>
      </c>
      <c r="J4669" s="231">
        <f>TRUNC(I4669*H4669,2)</f>
        <v>0.43</v>
      </c>
      <c r="M4669">
        <v>0.47</v>
      </c>
    </row>
    <row r="4670" spans="1:13" ht="24" customHeight="1" x14ac:dyDescent="0.2">
      <c r="A4670" s="238" t="s">
        <v>2126</v>
      </c>
      <c r="B4670" s="191" t="s">
        <v>2130</v>
      </c>
      <c r="C4670" s="190" t="s">
        <v>15</v>
      </c>
      <c r="D4670" s="190" t="s">
        <v>2131</v>
      </c>
      <c r="E4670" s="426" t="s">
        <v>2129</v>
      </c>
      <c r="F4670" s="426"/>
      <c r="G4670" s="192" t="s">
        <v>39</v>
      </c>
      <c r="H4670" s="193">
        <v>1.01E-2</v>
      </c>
      <c r="I4670" s="189">
        <f>(M4670*$M$13)</f>
        <v>13.533200000000001</v>
      </c>
      <c r="J4670" s="219">
        <f>TRUNC(I4670*H4670,2)</f>
        <v>0.13</v>
      </c>
      <c r="M4670">
        <v>14.71</v>
      </c>
    </row>
    <row r="4671" spans="1:13" ht="24" customHeight="1" x14ac:dyDescent="0.2">
      <c r="A4671" s="238" t="s">
        <v>2126</v>
      </c>
      <c r="B4671" s="191" t="s">
        <v>2154</v>
      </c>
      <c r="C4671" s="190" t="s">
        <v>15</v>
      </c>
      <c r="D4671" s="190" t="s">
        <v>2155</v>
      </c>
      <c r="E4671" s="426" t="s">
        <v>2129</v>
      </c>
      <c r="F4671" s="426"/>
      <c r="G4671" s="192" t="s">
        <v>39</v>
      </c>
      <c r="H4671" s="193">
        <v>1.01E-2</v>
      </c>
      <c r="I4671" s="189">
        <f>(M4671*$M$13)</f>
        <v>19.136000000000003</v>
      </c>
      <c r="J4671" s="219">
        <f>TRUNC(I4671*H4671,2)</f>
        <v>0.19</v>
      </c>
      <c r="M4671">
        <v>20.8</v>
      </c>
    </row>
    <row r="4672" spans="1:13" ht="24" customHeight="1" x14ac:dyDescent="0.2">
      <c r="A4672" s="238" t="s">
        <v>2126</v>
      </c>
      <c r="B4672" s="191" t="s">
        <v>3429</v>
      </c>
      <c r="C4672" s="190" t="s">
        <v>15</v>
      </c>
      <c r="D4672" s="190" t="s">
        <v>1988</v>
      </c>
      <c r="E4672" s="426" t="s">
        <v>2119</v>
      </c>
      <c r="F4672" s="426"/>
      <c r="G4672" s="192" t="s">
        <v>54</v>
      </c>
      <c r="H4672" s="193">
        <v>1</v>
      </c>
      <c r="I4672" s="189">
        <f>(M4672*$M$13)</f>
        <v>0.1104</v>
      </c>
      <c r="J4672" s="219">
        <f>TRUNC(I4672*H4672,2)</f>
        <v>0.11</v>
      </c>
      <c r="M4672">
        <v>0.12</v>
      </c>
    </row>
    <row r="4673" spans="1:13" x14ac:dyDescent="0.2">
      <c r="A4673" s="239"/>
      <c r="B4673" s="195"/>
      <c r="C4673" s="195"/>
      <c r="D4673" s="195"/>
      <c r="E4673" s="195" t="s">
        <v>3847</v>
      </c>
      <c r="F4673" s="196">
        <v>0.35</v>
      </c>
      <c r="G4673" s="195" t="s">
        <v>3848</v>
      </c>
      <c r="H4673" s="196">
        <v>0</v>
      </c>
      <c r="I4673" s="196">
        <v>0.35</v>
      </c>
      <c r="J4673" s="220"/>
      <c r="M4673">
        <v>0.35</v>
      </c>
    </row>
    <row r="4674" spans="1:13" ht="25.5" x14ac:dyDescent="0.2">
      <c r="A4674" s="239"/>
      <c r="B4674" s="195"/>
      <c r="C4674" s="195"/>
      <c r="D4674" s="195"/>
      <c r="E4674" s="195" t="s">
        <v>3849</v>
      </c>
      <c r="F4674" s="196">
        <v>0</v>
      </c>
      <c r="G4674" s="195"/>
      <c r="H4674" s="195" t="s">
        <v>3850</v>
      </c>
      <c r="I4674" s="196">
        <v>0.47</v>
      </c>
      <c r="J4674" s="220"/>
      <c r="M4674">
        <v>0.47</v>
      </c>
    </row>
    <row r="4675" spans="1:13" ht="30" customHeight="1" x14ac:dyDescent="0.2">
      <c r="A4675" s="240"/>
      <c r="B4675" s="197"/>
      <c r="C4675" s="197"/>
      <c r="D4675" s="197"/>
      <c r="E4675" s="197"/>
      <c r="F4675" s="197"/>
      <c r="G4675" s="197" t="s">
        <v>3851</v>
      </c>
      <c r="H4675" s="198">
        <v>1000</v>
      </c>
      <c r="I4675" s="199">
        <v>470</v>
      </c>
      <c r="J4675" s="220"/>
      <c r="M4675">
        <v>470</v>
      </c>
    </row>
    <row r="4676" spans="1:13" ht="0.95" customHeight="1" x14ac:dyDescent="0.2">
      <c r="A4676" s="237"/>
      <c r="B4676" s="185"/>
      <c r="C4676" s="185"/>
      <c r="D4676" s="185"/>
      <c r="E4676" s="185"/>
      <c r="F4676" s="185"/>
      <c r="G4676" s="185"/>
      <c r="H4676" s="185"/>
      <c r="I4676" s="185"/>
      <c r="J4676" s="220"/>
    </row>
    <row r="4677" spans="1:13" ht="18" customHeight="1" x14ac:dyDescent="0.2">
      <c r="A4677" s="236" t="s">
        <v>4177</v>
      </c>
      <c r="B4677" s="183" t="s">
        <v>2</v>
      </c>
      <c r="C4677" s="182" t="s">
        <v>3</v>
      </c>
      <c r="D4677" s="182" t="s">
        <v>4</v>
      </c>
      <c r="E4677" s="419" t="s">
        <v>2100</v>
      </c>
      <c r="F4677" s="419"/>
      <c r="G4677" s="184" t="s">
        <v>5</v>
      </c>
      <c r="H4677" s="183" t="s">
        <v>6</v>
      </c>
      <c r="I4677" s="183" t="s">
        <v>7</v>
      </c>
      <c r="J4677" s="218" t="s">
        <v>8</v>
      </c>
      <c r="K4677" s="229">
        <f>J4679+J4680</f>
        <v>0.2</v>
      </c>
      <c r="L4677" s="229">
        <f>J4678-K4677</f>
        <v>0.22999999999999998</v>
      </c>
      <c r="M4677" t="s">
        <v>7</v>
      </c>
    </row>
    <row r="4678" spans="1:13" ht="26.1" customHeight="1" x14ac:dyDescent="0.2">
      <c r="A4678" s="237" t="s">
        <v>2125</v>
      </c>
      <c r="B4678" s="186" t="s">
        <v>804</v>
      </c>
      <c r="C4678" s="185" t="s">
        <v>15</v>
      </c>
      <c r="D4678" s="185" t="s">
        <v>805</v>
      </c>
      <c r="E4678" s="425">
        <v>7</v>
      </c>
      <c r="F4678" s="425"/>
      <c r="G4678" s="187" t="s">
        <v>18</v>
      </c>
      <c r="H4678" s="188">
        <v>1</v>
      </c>
      <c r="I4678" s="189">
        <f>(M4678*$M$13)</f>
        <v>0.43240000000000001</v>
      </c>
      <c r="J4678" s="231">
        <f>TRUNC(I4678*H4678,2)</f>
        <v>0.43</v>
      </c>
      <c r="M4678">
        <v>0.47</v>
      </c>
    </row>
    <row r="4679" spans="1:13" ht="24" customHeight="1" x14ac:dyDescent="0.2">
      <c r="A4679" s="238" t="s">
        <v>2126</v>
      </c>
      <c r="B4679" s="191" t="s">
        <v>2130</v>
      </c>
      <c r="C4679" s="190" t="s">
        <v>15</v>
      </c>
      <c r="D4679" s="190" t="s">
        <v>2131</v>
      </c>
      <c r="E4679" s="426" t="s">
        <v>2129</v>
      </c>
      <c r="F4679" s="426"/>
      <c r="G4679" s="192" t="s">
        <v>39</v>
      </c>
      <c r="H4679" s="193">
        <v>6.6E-3</v>
      </c>
      <c r="I4679" s="189">
        <f>(M4679*$M$13)</f>
        <v>13.533200000000001</v>
      </c>
      <c r="J4679" s="219">
        <f>TRUNC(I4679*H4679,2)</f>
        <v>0.08</v>
      </c>
      <c r="M4679">
        <v>14.71</v>
      </c>
    </row>
    <row r="4680" spans="1:13" ht="24" customHeight="1" x14ac:dyDescent="0.2">
      <c r="A4680" s="238" t="s">
        <v>2126</v>
      </c>
      <c r="B4680" s="191" t="s">
        <v>2154</v>
      </c>
      <c r="C4680" s="190" t="s">
        <v>15</v>
      </c>
      <c r="D4680" s="190" t="s">
        <v>2155</v>
      </c>
      <c r="E4680" s="426" t="s">
        <v>2129</v>
      </c>
      <c r="F4680" s="426"/>
      <c r="G4680" s="192" t="s">
        <v>39</v>
      </c>
      <c r="H4680" s="193">
        <v>6.6E-3</v>
      </c>
      <c r="I4680" s="189">
        <f>(M4680*$M$13)</f>
        <v>19.136000000000003</v>
      </c>
      <c r="J4680" s="219">
        <f>TRUNC(I4680*H4680,2)</f>
        <v>0.12</v>
      </c>
      <c r="M4680">
        <v>20.8</v>
      </c>
    </row>
    <row r="4681" spans="1:13" ht="26.1" customHeight="1" x14ac:dyDescent="0.2">
      <c r="A4681" s="238" t="s">
        <v>2126</v>
      </c>
      <c r="B4681" s="191" t="s">
        <v>2717</v>
      </c>
      <c r="C4681" s="190" t="s">
        <v>15</v>
      </c>
      <c r="D4681" s="190" t="s">
        <v>2718</v>
      </c>
      <c r="E4681" s="426" t="s">
        <v>2119</v>
      </c>
      <c r="F4681" s="426"/>
      <c r="G4681" s="192" t="s">
        <v>54</v>
      </c>
      <c r="H4681" s="193">
        <v>1</v>
      </c>
      <c r="I4681" s="189">
        <f>(M4681*$M$13)</f>
        <v>0.23</v>
      </c>
      <c r="J4681" s="219">
        <f>TRUNC(I4681*H4681,2)</f>
        <v>0.23</v>
      </c>
      <c r="M4681">
        <v>0.25</v>
      </c>
    </row>
    <row r="4682" spans="1:13" x14ac:dyDescent="0.2">
      <c r="A4682" s="239"/>
      <c r="B4682" s="195"/>
      <c r="C4682" s="195"/>
      <c r="D4682" s="195"/>
      <c r="E4682" s="195" t="s">
        <v>3847</v>
      </c>
      <c r="F4682" s="196">
        <v>0.22</v>
      </c>
      <c r="G4682" s="195" t="s">
        <v>3848</v>
      </c>
      <c r="H4682" s="196">
        <v>0</v>
      </c>
      <c r="I4682" s="196">
        <v>0.22</v>
      </c>
      <c r="J4682" s="220"/>
      <c r="M4682">
        <v>0.22</v>
      </c>
    </row>
    <row r="4683" spans="1:13" ht="25.5" x14ac:dyDescent="0.2">
      <c r="A4683" s="239"/>
      <c r="B4683" s="195"/>
      <c r="C4683" s="195"/>
      <c r="D4683" s="195"/>
      <c r="E4683" s="195" t="s">
        <v>3849</v>
      </c>
      <c r="F4683" s="196">
        <v>0</v>
      </c>
      <c r="G4683" s="195"/>
      <c r="H4683" s="195" t="s">
        <v>3850</v>
      </c>
      <c r="I4683" s="196">
        <v>0.47</v>
      </c>
      <c r="J4683" s="220"/>
      <c r="M4683">
        <v>0.47</v>
      </c>
    </row>
    <row r="4684" spans="1:13" ht="30" customHeight="1" x14ac:dyDescent="0.2">
      <c r="A4684" s="240"/>
      <c r="B4684" s="197"/>
      <c r="C4684" s="197"/>
      <c r="D4684" s="197"/>
      <c r="E4684" s="197"/>
      <c r="F4684" s="197"/>
      <c r="G4684" s="197" t="s">
        <v>3851</v>
      </c>
      <c r="H4684" s="198">
        <v>208</v>
      </c>
      <c r="I4684" s="199">
        <v>97.76</v>
      </c>
      <c r="J4684" s="220"/>
      <c r="M4684">
        <v>97.76</v>
      </c>
    </row>
    <row r="4685" spans="1:13" ht="0.95" customHeight="1" x14ac:dyDescent="0.2">
      <c r="A4685" s="237"/>
      <c r="B4685" s="185"/>
      <c r="C4685" s="185"/>
      <c r="D4685" s="185"/>
      <c r="E4685" s="185"/>
      <c r="F4685" s="185"/>
      <c r="G4685" s="185"/>
      <c r="H4685" s="185"/>
      <c r="I4685" s="185"/>
      <c r="J4685" s="220"/>
    </row>
    <row r="4686" spans="1:13" ht="18" customHeight="1" x14ac:dyDescent="0.2">
      <c r="A4686" s="236" t="s">
        <v>4178</v>
      </c>
      <c r="B4686" s="183" t="s">
        <v>2</v>
      </c>
      <c r="C4686" s="182" t="s">
        <v>3</v>
      </c>
      <c r="D4686" s="182" t="s">
        <v>4</v>
      </c>
      <c r="E4686" s="419" t="s">
        <v>2100</v>
      </c>
      <c r="F4686" s="419"/>
      <c r="G4686" s="184" t="s">
        <v>5</v>
      </c>
      <c r="H4686" s="183" t="s">
        <v>6</v>
      </c>
      <c r="I4686" s="183" t="s">
        <v>7</v>
      </c>
      <c r="J4686" s="218" t="s">
        <v>8</v>
      </c>
      <c r="K4686" s="229">
        <f>J4688+J4689</f>
        <v>0.2</v>
      </c>
      <c r="L4686" s="229">
        <f>J4687-K4686</f>
        <v>0.14000000000000001</v>
      </c>
      <c r="M4686" t="s">
        <v>7</v>
      </c>
    </row>
    <row r="4687" spans="1:13" ht="24" customHeight="1" x14ac:dyDescent="0.2">
      <c r="A4687" s="237" t="s">
        <v>2125</v>
      </c>
      <c r="B4687" s="186" t="s">
        <v>807</v>
      </c>
      <c r="C4687" s="185" t="s">
        <v>15</v>
      </c>
      <c r="D4687" s="185" t="s">
        <v>808</v>
      </c>
      <c r="E4687" s="425">
        <v>7</v>
      </c>
      <c r="F4687" s="425"/>
      <c r="G4687" s="187" t="s">
        <v>18</v>
      </c>
      <c r="H4687" s="188">
        <v>1</v>
      </c>
      <c r="I4687" s="189">
        <f>(M4687*$M$13)</f>
        <v>0.34040000000000004</v>
      </c>
      <c r="J4687" s="231">
        <f>TRUNC(I4687*H4687,2)</f>
        <v>0.34</v>
      </c>
      <c r="M4687">
        <v>0.37</v>
      </c>
    </row>
    <row r="4688" spans="1:13" ht="24" customHeight="1" x14ac:dyDescent="0.2">
      <c r="A4688" s="238" t="s">
        <v>2126</v>
      </c>
      <c r="B4688" s="191" t="s">
        <v>2130</v>
      </c>
      <c r="C4688" s="190" t="s">
        <v>15</v>
      </c>
      <c r="D4688" s="190" t="s">
        <v>2131</v>
      </c>
      <c r="E4688" s="426" t="s">
        <v>2129</v>
      </c>
      <c r="F4688" s="426"/>
      <c r="G4688" s="192" t="s">
        <v>39</v>
      </c>
      <c r="H4688" s="193">
        <v>6.6E-3</v>
      </c>
      <c r="I4688" s="189">
        <f>(M4688*$M$13)</f>
        <v>13.533200000000001</v>
      </c>
      <c r="J4688" s="219">
        <f>TRUNC(I4688*H4688,2)</f>
        <v>0.08</v>
      </c>
      <c r="M4688">
        <v>14.71</v>
      </c>
    </row>
    <row r="4689" spans="1:13" ht="24" customHeight="1" x14ac:dyDescent="0.2">
      <c r="A4689" s="238" t="s">
        <v>2126</v>
      </c>
      <c r="B4689" s="191" t="s">
        <v>2154</v>
      </c>
      <c r="C4689" s="190" t="s">
        <v>15</v>
      </c>
      <c r="D4689" s="190" t="s">
        <v>2155</v>
      </c>
      <c r="E4689" s="426" t="s">
        <v>2129</v>
      </c>
      <c r="F4689" s="426"/>
      <c r="G4689" s="192" t="s">
        <v>39</v>
      </c>
      <c r="H4689" s="193">
        <v>6.6E-3</v>
      </c>
      <c r="I4689" s="189">
        <f>(M4689*$M$13)</f>
        <v>19.136000000000003</v>
      </c>
      <c r="J4689" s="219">
        <f>TRUNC(I4689*H4689,2)</f>
        <v>0.12</v>
      </c>
      <c r="M4689">
        <v>20.8</v>
      </c>
    </row>
    <row r="4690" spans="1:13" ht="24" customHeight="1" x14ac:dyDescent="0.2">
      <c r="A4690" s="238" t="s">
        <v>2126</v>
      </c>
      <c r="B4690" s="191" t="s">
        <v>2719</v>
      </c>
      <c r="C4690" s="190" t="s">
        <v>15</v>
      </c>
      <c r="D4690" s="190" t="s">
        <v>2720</v>
      </c>
      <c r="E4690" s="426" t="s">
        <v>2119</v>
      </c>
      <c r="F4690" s="426"/>
      <c r="G4690" s="192" t="s">
        <v>54</v>
      </c>
      <c r="H4690" s="193">
        <v>1</v>
      </c>
      <c r="I4690" s="189">
        <f>(M4690*$M$13)</f>
        <v>0.13800000000000001</v>
      </c>
      <c r="J4690" s="219">
        <f>TRUNC(I4690*H4690,2)</f>
        <v>0.13</v>
      </c>
      <c r="M4690">
        <v>0.15</v>
      </c>
    </row>
    <row r="4691" spans="1:13" x14ac:dyDescent="0.2">
      <c r="A4691" s="239"/>
      <c r="B4691" s="195"/>
      <c r="C4691" s="195"/>
      <c r="D4691" s="195"/>
      <c r="E4691" s="195" t="s">
        <v>3847</v>
      </c>
      <c r="F4691" s="196">
        <v>0.22</v>
      </c>
      <c r="G4691" s="195" t="s">
        <v>3848</v>
      </c>
      <c r="H4691" s="196">
        <v>0</v>
      </c>
      <c r="I4691" s="196">
        <v>0.22</v>
      </c>
      <c r="J4691" s="220"/>
      <c r="M4691">
        <v>0.22</v>
      </c>
    </row>
    <row r="4692" spans="1:13" ht="25.5" x14ac:dyDescent="0.2">
      <c r="A4692" s="239"/>
      <c r="B4692" s="195"/>
      <c r="C4692" s="195"/>
      <c r="D4692" s="195"/>
      <c r="E4692" s="195" t="s">
        <v>3849</v>
      </c>
      <c r="F4692" s="196">
        <v>0</v>
      </c>
      <c r="G4692" s="195"/>
      <c r="H4692" s="195" t="s">
        <v>3850</v>
      </c>
      <c r="I4692" s="196">
        <v>0.37</v>
      </c>
      <c r="J4692" s="220"/>
      <c r="M4692">
        <v>0.37</v>
      </c>
    </row>
    <row r="4693" spans="1:13" ht="30" customHeight="1" x14ac:dyDescent="0.2">
      <c r="A4693" s="240"/>
      <c r="B4693" s="197"/>
      <c r="C4693" s="197"/>
      <c r="D4693" s="197"/>
      <c r="E4693" s="197"/>
      <c r="F4693" s="197"/>
      <c r="G4693" s="197" t="s">
        <v>3851</v>
      </c>
      <c r="H4693" s="198">
        <v>208</v>
      </c>
      <c r="I4693" s="199">
        <v>76.959999999999994</v>
      </c>
      <c r="J4693" s="220"/>
      <c r="M4693">
        <v>76.959999999999994</v>
      </c>
    </row>
    <row r="4694" spans="1:13" ht="0.95" customHeight="1" x14ac:dyDescent="0.2">
      <c r="A4694" s="237"/>
      <c r="B4694" s="185"/>
      <c r="C4694" s="185"/>
      <c r="D4694" s="185"/>
      <c r="E4694" s="185"/>
      <c r="F4694" s="185"/>
      <c r="G4694" s="185"/>
      <c r="H4694" s="185"/>
      <c r="I4694" s="185"/>
      <c r="J4694" s="220"/>
    </row>
    <row r="4695" spans="1:13" ht="18" customHeight="1" x14ac:dyDescent="0.2">
      <c r="A4695" s="236" t="s">
        <v>4179</v>
      </c>
      <c r="B4695" s="183" t="s">
        <v>2</v>
      </c>
      <c r="C4695" s="182" t="s">
        <v>3</v>
      </c>
      <c r="D4695" s="182" t="s">
        <v>4</v>
      </c>
      <c r="E4695" s="419" t="s">
        <v>2100</v>
      </c>
      <c r="F4695" s="419"/>
      <c r="G4695" s="184" t="s">
        <v>5</v>
      </c>
      <c r="H4695" s="183" t="s">
        <v>6</v>
      </c>
      <c r="I4695" s="183" t="s">
        <v>7</v>
      </c>
      <c r="J4695" s="218" t="s">
        <v>8</v>
      </c>
      <c r="K4695" s="229">
        <f>J4697+J4698</f>
        <v>3.91</v>
      </c>
      <c r="L4695" s="229">
        <f>J4696-K4695</f>
        <v>2.2800000000000002</v>
      </c>
      <c r="M4695" t="s">
        <v>7</v>
      </c>
    </row>
    <row r="4696" spans="1:13" ht="24" customHeight="1" x14ac:dyDescent="0.2">
      <c r="A4696" s="237" t="s">
        <v>2125</v>
      </c>
      <c r="B4696" s="186" t="s">
        <v>863</v>
      </c>
      <c r="C4696" s="185" t="s">
        <v>15</v>
      </c>
      <c r="D4696" s="185" t="s">
        <v>864</v>
      </c>
      <c r="E4696" s="425">
        <v>7</v>
      </c>
      <c r="F4696" s="425"/>
      <c r="G4696" s="187" t="s">
        <v>18</v>
      </c>
      <c r="H4696" s="188">
        <v>1</v>
      </c>
      <c r="I4696" s="189">
        <f>(M4696*$M$13)</f>
        <v>6.1916000000000011</v>
      </c>
      <c r="J4696" s="231">
        <f>TRUNC(I4696*H4696,2)</f>
        <v>6.19</v>
      </c>
      <c r="M4696">
        <v>6.73</v>
      </c>
    </row>
    <row r="4697" spans="1:13" ht="24" customHeight="1" x14ac:dyDescent="0.2">
      <c r="A4697" s="238" t="s">
        <v>2126</v>
      </c>
      <c r="B4697" s="191" t="s">
        <v>2130</v>
      </c>
      <c r="C4697" s="190" t="s">
        <v>15</v>
      </c>
      <c r="D4697" s="190" t="s">
        <v>2131</v>
      </c>
      <c r="E4697" s="426" t="s">
        <v>2129</v>
      </c>
      <c r="F4697" s="426"/>
      <c r="G4697" s="192" t="s">
        <v>39</v>
      </c>
      <c r="H4697" s="193">
        <v>0.12</v>
      </c>
      <c r="I4697" s="189">
        <f>(M4697*$M$13)</f>
        <v>13.533200000000001</v>
      </c>
      <c r="J4697" s="219">
        <f>TRUNC(I4697*H4697,2)</f>
        <v>1.62</v>
      </c>
      <c r="M4697">
        <v>14.71</v>
      </c>
    </row>
    <row r="4698" spans="1:13" ht="24" customHeight="1" x14ac:dyDescent="0.2">
      <c r="A4698" s="238" t="s">
        <v>2126</v>
      </c>
      <c r="B4698" s="191" t="s">
        <v>2154</v>
      </c>
      <c r="C4698" s="190" t="s">
        <v>15</v>
      </c>
      <c r="D4698" s="190" t="s">
        <v>2155</v>
      </c>
      <c r="E4698" s="426" t="s">
        <v>2129</v>
      </c>
      <c r="F4698" s="426"/>
      <c r="G4698" s="192" t="s">
        <v>39</v>
      </c>
      <c r="H4698" s="193">
        <v>0.12</v>
      </c>
      <c r="I4698" s="189">
        <f>(M4698*$M$13)</f>
        <v>19.136000000000003</v>
      </c>
      <c r="J4698" s="219">
        <f>TRUNC(I4698*H4698,2)</f>
        <v>2.29</v>
      </c>
      <c r="M4698">
        <v>20.8</v>
      </c>
    </row>
    <row r="4699" spans="1:13" ht="24" customHeight="1" x14ac:dyDescent="0.2">
      <c r="A4699" s="238" t="s">
        <v>2126</v>
      </c>
      <c r="B4699" s="191" t="s">
        <v>2763</v>
      </c>
      <c r="C4699" s="190" t="s">
        <v>15</v>
      </c>
      <c r="D4699" s="190" t="s">
        <v>864</v>
      </c>
      <c r="E4699" s="426" t="s">
        <v>2119</v>
      </c>
      <c r="F4699" s="426"/>
      <c r="G4699" s="192" t="s">
        <v>54</v>
      </c>
      <c r="H4699" s="193">
        <v>1</v>
      </c>
      <c r="I4699" s="189">
        <f>(M4699*$M$13)</f>
        <v>2.2816000000000001</v>
      </c>
      <c r="J4699" s="219">
        <f>TRUNC(I4699*H4699,2)</f>
        <v>2.2799999999999998</v>
      </c>
      <c r="M4699">
        <v>2.48</v>
      </c>
    </row>
    <row r="4700" spans="1:13" x14ac:dyDescent="0.2">
      <c r="A4700" s="239"/>
      <c r="B4700" s="195"/>
      <c r="C4700" s="195"/>
      <c r="D4700" s="195"/>
      <c r="E4700" s="195" t="s">
        <v>3847</v>
      </c>
      <c r="F4700" s="196">
        <v>4.25</v>
      </c>
      <c r="G4700" s="195" t="s">
        <v>3848</v>
      </c>
      <c r="H4700" s="196">
        <v>0</v>
      </c>
      <c r="I4700" s="196">
        <v>4.25</v>
      </c>
      <c r="J4700" s="220"/>
      <c r="M4700">
        <v>4.25</v>
      </c>
    </row>
    <row r="4701" spans="1:13" ht="25.5" x14ac:dyDescent="0.2">
      <c r="A4701" s="239"/>
      <c r="B4701" s="195"/>
      <c r="C4701" s="195"/>
      <c r="D4701" s="195"/>
      <c r="E4701" s="195" t="s">
        <v>3849</v>
      </c>
      <c r="F4701" s="196">
        <v>0</v>
      </c>
      <c r="G4701" s="195"/>
      <c r="H4701" s="195" t="s">
        <v>3850</v>
      </c>
      <c r="I4701" s="196">
        <v>6.73</v>
      </c>
      <c r="J4701" s="220"/>
      <c r="M4701">
        <v>6.73</v>
      </c>
    </row>
    <row r="4702" spans="1:13" ht="30" customHeight="1" x14ac:dyDescent="0.2">
      <c r="A4702" s="240"/>
      <c r="B4702" s="197"/>
      <c r="C4702" s="197"/>
      <c r="D4702" s="197"/>
      <c r="E4702" s="197"/>
      <c r="F4702" s="197"/>
      <c r="G4702" s="197" t="s">
        <v>3851</v>
      </c>
      <c r="H4702" s="198">
        <v>2</v>
      </c>
      <c r="I4702" s="199">
        <v>13.46</v>
      </c>
      <c r="J4702" s="220"/>
      <c r="M4702">
        <v>13.46</v>
      </c>
    </row>
    <row r="4703" spans="1:13" ht="0.95" customHeight="1" x14ac:dyDescent="0.2">
      <c r="A4703" s="237"/>
      <c r="B4703" s="185"/>
      <c r="C4703" s="185"/>
      <c r="D4703" s="185"/>
      <c r="E4703" s="185"/>
      <c r="F4703" s="185"/>
      <c r="G4703" s="185"/>
      <c r="H4703" s="185"/>
      <c r="I4703" s="185"/>
      <c r="J4703" s="220"/>
    </row>
    <row r="4704" spans="1:13" ht="18" customHeight="1" x14ac:dyDescent="0.2">
      <c r="A4704" s="236" t="s">
        <v>4180</v>
      </c>
      <c r="B4704" s="183" t="s">
        <v>2</v>
      </c>
      <c r="C4704" s="182" t="s">
        <v>3</v>
      </c>
      <c r="D4704" s="182" t="s">
        <v>4</v>
      </c>
      <c r="E4704" s="419" t="s">
        <v>2100</v>
      </c>
      <c r="F4704" s="419"/>
      <c r="G4704" s="184" t="s">
        <v>5</v>
      </c>
      <c r="H4704" s="183" t="s">
        <v>6</v>
      </c>
      <c r="I4704" s="183" t="s">
        <v>7</v>
      </c>
      <c r="J4704" s="218" t="s">
        <v>8</v>
      </c>
      <c r="K4704" s="229">
        <f>J4706+J4707</f>
        <v>3.91</v>
      </c>
      <c r="L4704" s="229">
        <f>J4705-K4704</f>
        <v>2.0199999999999996</v>
      </c>
      <c r="M4704" t="s">
        <v>7</v>
      </c>
    </row>
    <row r="4705" spans="1:13" ht="24" customHeight="1" x14ac:dyDescent="0.2">
      <c r="A4705" s="237" t="s">
        <v>2125</v>
      </c>
      <c r="B4705" s="186" t="s">
        <v>4107</v>
      </c>
      <c r="C4705" s="185" t="s">
        <v>15</v>
      </c>
      <c r="D4705" s="185" t="s">
        <v>4108</v>
      </c>
      <c r="E4705" s="425">
        <v>7</v>
      </c>
      <c r="F4705" s="425"/>
      <c r="G4705" s="187" t="s">
        <v>18</v>
      </c>
      <c r="H4705" s="188">
        <v>1</v>
      </c>
      <c r="I4705" s="189">
        <f>(M4705*$M$13)</f>
        <v>5.9340000000000002</v>
      </c>
      <c r="J4705" s="231">
        <f>TRUNC(I4705*H4705,2)</f>
        <v>5.93</v>
      </c>
      <c r="M4705">
        <v>6.45</v>
      </c>
    </row>
    <row r="4706" spans="1:13" ht="24" customHeight="1" x14ac:dyDescent="0.2">
      <c r="A4706" s="238" t="s">
        <v>2126</v>
      </c>
      <c r="B4706" s="191" t="s">
        <v>2130</v>
      </c>
      <c r="C4706" s="190" t="s">
        <v>15</v>
      </c>
      <c r="D4706" s="190" t="s">
        <v>2131</v>
      </c>
      <c r="E4706" s="426" t="s">
        <v>2129</v>
      </c>
      <c r="F4706" s="426"/>
      <c r="G4706" s="192" t="s">
        <v>39</v>
      </c>
      <c r="H4706" s="193">
        <v>0.12</v>
      </c>
      <c r="I4706" s="189">
        <f>(M4706*$M$13)</f>
        <v>13.533200000000001</v>
      </c>
      <c r="J4706" s="219">
        <f>TRUNC(I4706*H4706,2)</f>
        <v>1.62</v>
      </c>
      <c r="M4706">
        <v>14.71</v>
      </c>
    </row>
    <row r="4707" spans="1:13" ht="24" customHeight="1" x14ac:dyDescent="0.2">
      <c r="A4707" s="238" t="s">
        <v>2126</v>
      </c>
      <c r="B4707" s="191" t="s">
        <v>2154</v>
      </c>
      <c r="C4707" s="190" t="s">
        <v>15</v>
      </c>
      <c r="D4707" s="190" t="s">
        <v>2155</v>
      </c>
      <c r="E4707" s="426" t="s">
        <v>2129</v>
      </c>
      <c r="F4707" s="426"/>
      <c r="G4707" s="192" t="s">
        <v>39</v>
      </c>
      <c r="H4707" s="193">
        <v>0.12</v>
      </c>
      <c r="I4707" s="189">
        <f>(M4707*$M$13)</f>
        <v>19.136000000000003</v>
      </c>
      <c r="J4707" s="219">
        <f>TRUNC(I4707*H4707,2)</f>
        <v>2.29</v>
      </c>
      <c r="M4707">
        <v>20.8</v>
      </c>
    </row>
    <row r="4708" spans="1:13" ht="24" customHeight="1" x14ac:dyDescent="0.2">
      <c r="A4708" s="238" t="s">
        <v>2126</v>
      </c>
      <c r="B4708" s="191" t="s">
        <v>5038</v>
      </c>
      <c r="C4708" s="190" t="s">
        <v>15</v>
      </c>
      <c r="D4708" s="190" t="s">
        <v>4108</v>
      </c>
      <c r="E4708" s="426" t="s">
        <v>2119</v>
      </c>
      <c r="F4708" s="426"/>
      <c r="G4708" s="192" t="s">
        <v>54</v>
      </c>
      <c r="H4708" s="193">
        <v>1</v>
      </c>
      <c r="I4708" s="189">
        <f>(M4708*$M$13)</f>
        <v>2.0240000000000005</v>
      </c>
      <c r="J4708" s="219">
        <f>TRUNC(I4708*H4708,2)</f>
        <v>2.02</v>
      </c>
      <c r="M4708">
        <v>2.2000000000000002</v>
      </c>
    </row>
    <row r="4709" spans="1:13" x14ac:dyDescent="0.2">
      <c r="A4709" s="239"/>
      <c r="B4709" s="195"/>
      <c r="C4709" s="195"/>
      <c r="D4709" s="195"/>
      <c r="E4709" s="195" t="s">
        <v>3847</v>
      </c>
      <c r="F4709" s="196">
        <v>4.25</v>
      </c>
      <c r="G4709" s="195" t="s">
        <v>3848</v>
      </c>
      <c r="H4709" s="196">
        <v>0</v>
      </c>
      <c r="I4709" s="196">
        <v>4.25</v>
      </c>
      <c r="J4709" s="220"/>
      <c r="M4709">
        <v>4.25</v>
      </c>
    </row>
    <row r="4710" spans="1:13" ht="25.5" x14ac:dyDescent="0.2">
      <c r="A4710" s="239"/>
      <c r="B4710" s="195"/>
      <c r="C4710" s="195"/>
      <c r="D4710" s="195"/>
      <c r="E4710" s="195" t="s">
        <v>3849</v>
      </c>
      <c r="F4710" s="196">
        <v>0</v>
      </c>
      <c r="G4710" s="195"/>
      <c r="H4710" s="195" t="s">
        <v>3850</v>
      </c>
      <c r="I4710" s="196">
        <v>6.45</v>
      </c>
      <c r="J4710" s="220"/>
      <c r="M4710">
        <v>6.45</v>
      </c>
    </row>
    <row r="4711" spans="1:13" ht="30" customHeight="1" x14ac:dyDescent="0.2">
      <c r="A4711" s="240"/>
      <c r="B4711" s="197"/>
      <c r="C4711" s="197"/>
      <c r="D4711" s="197"/>
      <c r="E4711" s="197"/>
      <c r="F4711" s="197"/>
      <c r="G4711" s="197" t="s">
        <v>3851</v>
      </c>
      <c r="H4711" s="198">
        <v>36</v>
      </c>
      <c r="I4711" s="199">
        <v>232.2</v>
      </c>
      <c r="J4711" s="220"/>
      <c r="M4711">
        <v>232.2</v>
      </c>
    </row>
    <row r="4712" spans="1:13" ht="0.95" customHeight="1" x14ac:dyDescent="0.2">
      <c r="A4712" s="237"/>
      <c r="B4712" s="185"/>
      <c r="C4712" s="185"/>
      <c r="D4712" s="185"/>
      <c r="E4712" s="185"/>
      <c r="F4712" s="185"/>
      <c r="G4712" s="185"/>
      <c r="H4712" s="185"/>
      <c r="I4712" s="185"/>
      <c r="J4712" s="220"/>
    </row>
    <row r="4713" spans="1:13" ht="18" customHeight="1" x14ac:dyDescent="0.2">
      <c r="A4713" s="236" t="s">
        <v>4181</v>
      </c>
      <c r="B4713" s="183" t="s">
        <v>2</v>
      </c>
      <c r="C4713" s="182" t="s">
        <v>3</v>
      </c>
      <c r="D4713" s="182" t="s">
        <v>4</v>
      </c>
      <c r="E4713" s="419" t="s">
        <v>2100</v>
      </c>
      <c r="F4713" s="419"/>
      <c r="G4713" s="184" t="s">
        <v>5</v>
      </c>
      <c r="H4713" s="183" t="s">
        <v>6</v>
      </c>
      <c r="I4713" s="183" t="s">
        <v>7</v>
      </c>
      <c r="J4713" s="218" t="s">
        <v>8</v>
      </c>
      <c r="K4713" s="229">
        <f>J4715+J4716</f>
        <v>5.2200000000000006</v>
      </c>
      <c r="L4713" s="229">
        <f>J4714-K4713</f>
        <v>21.9</v>
      </c>
      <c r="M4713" t="s">
        <v>7</v>
      </c>
    </row>
    <row r="4714" spans="1:13" ht="24" customHeight="1" x14ac:dyDescent="0.2">
      <c r="A4714" s="237" t="s">
        <v>2125</v>
      </c>
      <c r="B4714" s="186" t="s">
        <v>4110</v>
      </c>
      <c r="C4714" s="185" t="s">
        <v>15</v>
      </c>
      <c r="D4714" s="185" t="s">
        <v>4111</v>
      </c>
      <c r="E4714" s="425">
        <v>7</v>
      </c>
      <c r="F4714" s="425"/>
      <c r="G4714" s="187" t="s">
        <v>18</v>
      </c>
      <c r="H4714" s="188">
        <v>1</v>
      </c>
      <c r="I4714" s="189">
        <f>(M4714*$M$13)</f>
        <v>27.121600000000001</v>
      </c>
      <c r="J4714" s="231">
        <f>TRUNC(I4714*H4714,2)</f>
        <v>27.12</v>
      </c>
      <c r="M4714">
        <v>29.48</v>
      </c>
    </row>
    <row r="4715" spans="1:13" ht="24" customHeight="1" x14ac:dyDescent="0.2">
      <c r="A4715" s="238" t="s">
        <v>2126</v>
      </c>
      <c r="B4715" s="191" t="s">
        <v>2130</v>
      </c>
      <c r="C4715" s="190" t="s">
        <v>15</v>
      </c>
      <c r="D4715" s="190" t="s">
        <v>2131</v>
      </c>
      <c r="E4715" s="426" t="s">
        <v>2129</v>
      </c>
      <c r="F4715" s="426"/>
      <c r="G4715" s="192" t="s">
        <v>39</v>
      </c>
      <c r="H4715" s="193">
        <v>0.16</v>
      </c>
      <c r="I4715" s="189">
        <f>(M4715*$M$13)</f>
        <v>13.533200000000001</v>
      </c>
      <c r="J4715" s="219">
        <f>TRUNC(I4715*H4715,2)</f>
        <v>2.16</v>
      </c>
      <c r="M4715">
        <v>14.71</v>
      </c>
    </row>
    <row r="4716" spans="1:13" ht="24" customHeight="1" x14ac:dyDescent="0.2">
      <c r="A4716" s="238" t="s">
        <v>2126</v>
      </c>
      <c r="B4716" s="191" t="s">
        <v>2154</v>
      </c>
      <c r="C4716" s="190" t="s">
        <v>15</v>
      </c>
      <c r="D4716" s="190" t="s">
        <v>2155</v>
      </c>
      <c r="E4716" s="426" t="s">
        <v>2129</v>
      </c>
      <c r="F4716" s="426"/>
      <c r="G4716" s="192" t="s">
        <v>39</v>
      </c>
      <c r="H4716" s="193">
        <v>0.16</v>
      </c>
      <c r="I4716" s="189">
        <f>(M4716*$M$13)</f>
        <v>19.136000000000003</v>
      </c>
      <c r="J4716" s="219">
        <f>TRUNC(I4716*H4716,2)</f>
        <v>3.06</v>
      </c>
      <c r="M4716">
        <v>20.8</v>
      </c>
    </row>
    <row r="4717" spans="1:13" ht="24" customHeight="1" x14ac:dyDescent="0.2">
      <c r="A4717" s="238" t="s">
        <v>2126</v>
      </c>
      <c r="B4717" s="191" t="s">
        <v>5039</v>
      </c>
      <c r="C4717" s="190" t="s">
        <v>15</v>
      </c>
      <c r="D4717" s="190" t="s">
        <v>4111</v>
      </c>
      <c r="E4717" s="426" t="s">
        <v>2119</v>
      </c>
      <c r="F4717" s="426"/>
      <c r="G4717" s="192" t="s">
        <v>54</v>
      </c>
      <c r="H4717" s="193">
        <v>1</v>
      </c>
      <c r="I4717" s="189">
        <f>(M4717*$M$13)</f>
        <v>21.905200000000001</v>
      </c>
      <c r="J4717" s="219">
        <f>TRUNC(I4717*H4717,2)</f>
        <v>21.9</v>
      </c>
      <c r="M4717">
        <v>23.81</v>
      </c>
    </row>
    <row r="4718" spans="1:13" x14ac:dyDescent="0.2">
      <c r="A4718" s="239"/>
      <c r="B4718" s="195"/>
      <c r="C4718" s="195"/>
      <c r="D4718" s="195"/>
      <c r="E4718" s="195" t="s">
        <v>3847</v>
      </c>
      <c r="F4718" s="196">
        <v>5.67</v>
      </c>
      <c r="G4718" s="195" t="s">
        <v>3848</v>
      </c>
      <c r="H4718" s="196">
        <v>0</v>
      </c>
      <c r="I4718" s="196">
        <v>5.67</v>
      </c>
      <c r="J4718" s="220"/>
      <c r="M4718">
        <v>5.67</v>
      </c>
    </row>
    <row r="4719" spans="1:13" ht="25.5" x14ac:dyDescent="0.2">
      <c r="A4719" s="239"/>
      <c r="B4719" s="195"/>
      <c r="C4719" s="195"/>
      <c r="D4719" s="195"/>
      <c r="E4719" s="195" t="s">
        <v>3849</v>
      </c>
      <c r="F4719" s="196">
        <v>0</v>
      </c>
      <c r="G4719" s="195"/>
      <c r="H4719" s="195" t="s">
        <v>3850</v>
      </c>
      <c r="I4719" s="196">
        <v>29.48</v>
      </c>
      <c r="J4719" s="220"/>
      <c r="M4719">
        <v>29.48</v>
      </c>
    </row>
    <row r="4720" spans="1:13" ht="30" customHeight="1" x14ac:dyDescent="0.2">
      <c r="A4720" s="240"/>
      <c r="B4720" s="197"/>
      <c r="C4720" s="197"/>
      <c r="D4720" s="197"/>
      <c r="E4720" s="197"/>
      <c r="F4720" s="197"/>
      <c r="G4720" s="197" t="s">
        <v>3851</v>
      </c>
      <c r="H4720" s="198">
        <v>2</v>
      </c>
      <c r="I4720" s="199">
        <v>58.96</v>
      </c>
      <c r="J4720" s="220"/>
      <c r="M4720">
        <v>58.96</v>
      </c>
    </row>
    <row r="4721" spans="1:13" ht="0.95" customHeight="1" x14ac:dyDescent="0.2">
      <c r="A4721" s="237"/>
      <c r="B4721" s="185"/>
      <c r="C4721" s="185"/>
      <c r="D4721" s="185"/>
      <c r="E4721" s="185"/>
      <c r="F4721" s="185"/>
      <c r="G4721" s="185"/>
      <c r="H4721" s="185"/>
      <c r="I4721" s="185"/>
      <c r="J4721" s="220"/>
    </row>
    <row r="4722" spans="1:13" ht="18" customHeight="1" x14ac:dyDescent="0.2">
      <c r="A4722" s="236" t="s">
        <v>4182</v>
      </c>
      <c r="B4722" s="183" t="s">
        <v>2</v>
      </c>
      <c r="C4722" s="182" t="s">
        <v>3</v>
      </c>
      <c r="D4722" s="182" t="s">
        <v>4</v>
      </c>
      <c r="E4722" s="419" t="s">
        <v>2100</v>
      </c>
      <c r="F4722" s="419"/>
      <c r="G4722" s="184" t="s">
        <v>5</v>
      </c>
      <c r="H4722" s="183" t="s">
        <v>6</v>
      </c>
      <c r="I4722" s="183" t="s">
        <v>7</v>
      </c>
      <c r="J4722" s="218" t="s">
        <v>8</v>
      </c>
      <c r="K4722" s="229">
        <f>J4724+J4725</f>
        <v>0.97</v>
      </c>
      <c r="L4722" s="229">
        <f>J4723-K4722</f>
        <v>3.2200000000000006</v>
      </c>
      <c r="M4722" t="s">
        <v>7</v>
      </c>
    </row>
    <row r="4723" spans="1:13" ht="26.1" customHeight="1" x14ac:dyDescent="0.2">
      <c r="A4723" s="237" t="s">
        <v>2125</v>
      </c>
      <c r="B4723" s="186" t="s">
        <v>4183</v>
      </c>
      <c r="C4723" s="185" t="s">
        <v>15</v>
      </c>
      <c r="D4723" s="185" t="s">
        <v>4184</v>
      </c>
      <c r="E4723" s="425">
        <v>7</v>
      </c>
      <c r="F4723" s="425"/>
      <c r="G4723" s="187" t="s">
        <v>54</v>
      </c>
      <c r="H4723" s="188">
        <v>1</v>
      </c>
      <c r="I4723" s="189">
        <f>(M4723*$M$13)</f>
        <v>4.1951999999999998</v>
      </c>
      <c r="J4723" s="231">
        <f>TRUNC(I4723*H4723,2)</f>
        <v>4.1900000000000004</v>
      </c>
      <c r="M4723">
        <v>4.5599999999999996</v>
      </c>
    </row>
    <row r="4724" spans="1:13" ht="24" customHeight="1" x14ac:dyDescent="0.2">
      <c r="A4724" s="238" t="s">
        <v>2126</v>
      </c>
      <c r="B4724" s="191" t="s">
        <v>2130</v>
      </c>
      <c r="C4724" s="190" t="s">
        <v>15</v>
      </c>
      <c r="D4724" s="190" t="s">
        <v>2131</v>
      </c>
      <c r="E4724" s="426" t="s">
        <v>2129</v>
      </c>
      <c r="F4724" s="426"/>
      <c r="G4724" s="192" t="s">
        <v>39</v>
      </c>
      <c r="H4724" s="193">
        <v>0.03</v>
      </c>
      <c r="I4724" s="189">
        <f>(M4724*$M$13)</f>
        <v>13.533200000000001</v>
      </c>
      <c r="J4724" s="219">
        <f>TRUNC(I4724*H4724,2)</f>
        <v>0.4</v>
      </c>
      <c r="M4724">
        <v>14.71</v>
      </c>
    </row>
    <row r="4725" spans="1:13" ht="24" customHeight="1" x14ac:dyDescent="0.2">
      <c r="A4725" s="238" t="s">
        <v>2126</v>
      </c>
      <c r="B4725" s="191" t="s">
        <v>2154</v>
      </c>
      <c r="C4725" s="190" t="s">
        <v>15</v>
      </c>
      <c r="D4725" s="190" t="s">
        <v>2155</v>
      </c>
      <c r="E4725" s="426" t="s">
        <v>2129</v>
      </c>
      <c r="F4725" s="426"/>
      <c r="G4725" s="192" t="s">
        <v>39</v>
      </c>
      <c r="H4725" s="193">
        <v>0.03</v>
      </c>
      <c r="I4725" s="189">
        <f>(M4725*$M$13)</f>
        <v>19.136000000000003</v>
      </c>
      <c r="J4725" s="219">
        <f>TRUNC(I4725*H4725,2)</f>
        <v>0.56999999999999995</v>
      </c>
      <c r="M4725">
        <v>20.8</v>
      </c>
    </row>
    <row r="4726" spans="1:13" ht="26.1" customHeight="1" x14ac:dyDescent="0.2">
      <c r="A4726" s="238" t="s">
        <v>2126</v>
      </c>
      <c r="B4726" s="191" t="s">
        <v>5059</v>
      </c>
      <c r="C4726" s="190" t="s">
        <v>15</v>
      </c>
      <c r="D4726" s="190" t="s">
        <v>4184</v>
      </c>
      <c r="E4726" s="426" t="s">
        <v>2119</v>
      </c>
      <c r="F4726" s="426"/>
      <c r="G4726" s="192" t="s">
        <v>54</v>
      </c>
      <c r="H4726" s="193">
        <v>1</v>
      </c>
      <c r="I4726" s="189">
        <f>(M4726*$M$13)</f>
        <v>3.22</v>
      </c>
      <c r="J4726" s="219">
        <f>TRUNC(I4726*H4726,2)</f>
        <v>3.22</v>
      </c>
      <c r="M4726">
        <v>3.5</v>
      </c>
    </row>
    <row r="4727" spans="1:13" x14ac:dyDescent="0.2">
      <c r="A4727" s="239"/>
      <c r="B4727" s="195"/>
      <c r="C4727" s="195"/>
      <c r="D4727" s="195"/>
      <c r="E4727" s="195" t="s">
        <v>3847</v>
      </c>
      <c r="F4727" s="196">
        <v>1.06</v>
      </c>
      <c r="G4727" s="195" t="s">
        <v>3848</v>
      </c>
      <c r="H4727" s="196">
        <v>0</v>
      </c>
      <c r="I4727" s="196">
        <v>1.06</v>
      </c>
      <c r="J4727" s="220"/>
      <c r="M4727">
        <v>1.06</v>
      </c>
    </row>
    <row r="4728" spans="1:13" ht="25.5" x14ac:dyDescent="0.2">
      <c r="A4728" s="239"/>
      <c r="B4728" s="195"/>
      <c r="C4728" s="195"/>
      <c r="D4728" s="195"/>
      <c r="E4728" s="195" t="s">
        <v>3849</v>
      </c>
      <c r="F4728" s="196">
        <v>0</v>
      </c>
      <c r="G4728" s="195"/>
      <c r="H4728" s="195" t="s">
        <v>3850</v>
      </c>
      <c r="I4728" s="196">
        <v>4.5599999999999996</v>
      </c>
      <c r="J4728" s="220"/>
      <c r="M4728">
        <v>4.5599999999999996</v>
      </c>
    </row>
    <row r="4729" spans="1:13" ht="30" customHeight="1" x14ac:dyDescent="0.2">
      <c r="A4729" s="240"/>
      <c r="B4729" s="197"/>
      <c r="C4729" s="197"/>
      <c r="D4729" s="197"/>
      <c r="E4729" s="197"/>
      <c r="F4729" s="197"/>
      <c r="G4729" s="197" t="s">
        <v>3851</v>
      </c>
      <c r="H4729" s="198">
        <v>1</v>
      </c>
      <c r="I4729" s="199">
        <v>4.5599999999999996</v>
      </c>
      <c r="J4729" s="220"/>
      <c r="M4729">
        <v>4.5599999999999996</v>
      </c>
    </row>
    <row r="4730" spans="1:13" ht="0.95" customHeight="1" x14ac:dyDescent="0.2">
      <c r="A4730" s="237"/>
      <c r="B4730" s="185"/>
      <c r="C4730" s="185"/>
      <c r="D4730" s="185"/>
      <c r="E4730" s="185"/>
      <c r="F4730" s="185"/>
      <c r="G4730" s="185"/>
      <c r="H4730" s="185"/>
      <c r="I4730" s="185"/>
      <c r="J4730" s="220"/>
    </row>
    <row r="4731" spans="1:13" ht="18" customHeight="1" x14ac:dyDescent="0.2">
      <c r="A4731" s="236" t="s">
        <v>4185</v>
      </c>
      <c r="B4731" s="183" t="s">
        <v>2</v>
      </c>
      <c r="C4731" s="182" t="s">
        <v>3</v>
      </c>
      <c r="D4731" s="182" t="s">
        <v>4</v>
      </c>
      <c r="E4731" s="419" t="s">
        <v>2100</v>
      </c>
      <c r="F4731" s="419"/>
      <c r="G4731" s="184" t="s">
        <v>5</v>
      </c>
      <c r="H4731" s="183" t="s">
        <v>6</v>
      </c>
      <c r="I4731" s="183" t="s">
        <v>7</v>
      </c>
      <c r="J4731" s="218" t="s">
        <v>8</v>
      </c>
      <c r="K4731" s="229">
        <f>J4733+J4734</f>
        <v>6.52</v>
      </c>
      <c r="L4731" s="229">
        <f>J4732-K4731</f>
        <v>6.0300000000000011</v>
      </c>
      <c r="M4731" t="s">
        <v>7</v>
      </c>
    </row>
    <row r="4732" spans="1:13" ht="24" customHeight="1" x14ac:dyDescent="0.2">
      <c r="A4732" s="237" t="s">
        <v>2125</v>
      </c>
      <c r="B4732" s="186" t="s">
        <v>3929</v>
      </c>
      <c r="C4732" s="185" t="s">
        <v>15</v>
      </c>
      <c r="D4732" s="185" t="s">
        <v>3930</v>
      </c>
      <c r="E4732" s="425">
        <v>7</v>
      </c>
      <c r="F4732" s="425"/>
      <c r="G4732" s="187" t="s">
        <v>169</v>
      </c>
      <c r="H4732" s="188">
        <v>1</v>
      </c>
      <c r="I4732" s="189">
        <f>(M4732*$M$13)</f>
        <v>12.558000000000002</v>
      </c>
      <c r="J4732" s="231">
        <f>TRUNC(I4732*H4732,2)</f>
        <v>12.55</v>
      </c>
      <c r="M4732">
        <v>13.65</v>
      </c>
    </row>
    <row r="4733" spans="1:13" ht="24" customHeight="1" x14ac:dyDescent="0.2">
      <c r="A4733" s="238" t="s">
        <v>2126</v>
      </c>
      <c r="B4733" s="191" t="s">
        <v>2130</v>
      </c>
      <c r="C4733" s="190" t="s">
        <v>15</v>
      </c>
      <c r="D4733" s="190" t="s">
        <v>2131</v>
      </c>
      <c r="E4733" s="426" t="s">
        <v>2129</v>
      </c>
      <c r="F4733" s="426"/>
      <c r="G4733" s="192" t="s">
        <v>39</v>
      </c>
      <c r="H4733" s="193">
        <v>0.2</v>
      </c>
      <c r="I4733" s="189">
        <f>(M4733*$M$13)</f>
        <v>13.533200000000001</v>
      </c>
      <c r="J4733" s="219">
        <f>TRUNC(I4733*H4733,2)</f>
        <v>2.7</v>
      </c>
      <c r="M4733">
        <v>14.71</v>
      </c>
    </row>
    <row r="4734" spans="1:13" ht="24" customHeight="1" x14ac:dyDescent="0.2">
      <c r="A4734" s="238" t="s">
        <v>2126</v>
      </c>
      <c r="B4734" s="191" t="s">
        <v>2154</v>
      </c>
      <c r="C4734" s="190" t="s">
        <v>15</v>
      </c>
      <c r="D4734" s="190" t="s">
        <v>2155</v>
      </c>
      <c r="E4734" s="426" t="s">
        <v>2129</v>
      </c>
      <c r="F4734" s="426"/>
      <c r="G4734" s="192" t="s">
        <v>39</v>
      </c>
      <c r="H4734" s="193">
        <v>0.2</v>
      </c>
      <c r="I4734" s="189">
        <f>(M4734*$M$13)</f>
        <v>19.136000000000003</v>
      </c>
      <c r="J4734" s="219">
        <f>TRUNC(I4734*H4734,2)</f>
        <v>3.82</v>
      </c>
      <c r="M4734">
        <v>20.8</v>
      </c>
    </row>
    <row r="4735" spans="1:13" ht="24" customHeight="1" x14ac:dyDescent="0.2">
      <c r="A4735" s="238" t="s">
        <v>2126</v>
      </c>
      <c r="B4735" s="191" t="s">
        <v>4919</v>
      </c>
      <c r="C4735" s="190" t="s">
        <v>15</v>
      </c>
      <c r="D4735" s="190" t="s">
        <v>3930</v>
      </c>
      <c r="E4735" s="426" t="s">
        <v>2119</v>
      </c>
      <c r="F4735" s="426"/>
      <c r="G4735" s="192" t="s">
        <v>132</v>
      </c>
      <c r="H4735" s="193">
        <v>1</v>
      </c>
      <c r="I4735" s="189">
        <f>(M4735*$M$13)</f>
        <v>6.0259999999999998</v>
      </c>
      <c r="J4735" s="219">
        <f>TRUNC(I4735*H4735,2)</f>
        <v>6.02</v>
      </c>
      <c r="M4735">
        <v>6.55</v>
      </c>
    </row>
    <row r="4736" spans="1:13" x14ac:dyDescent="0.2">
      <c r="A4736" s="239"/>
      <c r="B4736" s="195"/>
      <c r="C4736" s="195"/>
      <c r="D4736" s="195"/>
      <c r="E4736" s="195" t="s">
        <v>3847</v>
      </c>
      <c r="F4736" s="196">
        <v>7.1</v>
      </c>
      <c r="G4736" s="195" t="s">
        <v>3848</v>
      </c>
      <c r="H4736" s="196">
        <v>0</v>
      </c>
      <c r="I4736" s="196">
        <v>7.1</v>
      </c>
      <c r="J4736" s="220"/>
      <c r="M4736">
        <v>7.1</v>
      </c>
    </row>
    <row r="4737" spans="1:13" ht="25.5" x14ac:dyDescent="0.2">
      <c r="A4737" s="239"/>
      <c r="B4737" s="195"/>
      <c r="C4737" s="195"/>
      <c r="D4737" s="195"/>
      <c r="E4737" s="195" t="s">
        <v>3849</v>
      </c>
      <c r="F4737" s="196">
        <v>0</v>
      </c>
      <c r="G4737" s="195"/>
      <c r="H4737" s="195" t="s">
        <v>3850</v>
      </c>
      <c r="I4737" s="196">
        <v>13.65</v>
      </c>
      <c r="J4737" s="220"/>
      <c r="M4737">
        <v>13.65</v>
      </c>
    </row>
    <row r="4738" spans="1:13" ht="30" customHeight="1" x14ac:dyDescent="0.2">
      <c r="A4738" s="240"/>
      <c r="B4738" s="197"/>
      <c r="C4738" s="197"/>
      <c r="D4738" s="197"/>
      <c r="E4738" s="197"/>
      <c r="F4738" s="197"/>
      <c r="G4738" s="197" t="s">
        <v>3851</v>
      </c>
      <c r="H4738" s="198">
        <v>60</v>
      </c>
      <c r="I4738" s="199">
        <v>819</v>
      </c>
      <c r="J4738" s="220"/>
      <c r="M4738">
        <v>819</v>
      </c>
    </row>
    <row r="4739" spans="1:13" ht="0.95" customHeight="1" x14ac:dyDescent="0.2">
      <c r="A4739" s="237"/>
      <c r="B4739" s="185"/>
      <c r="C4739" s="185"/>
      <c r="D4739" s="185"/>
      <c r="E4739" s="185"/>
      <c r="F4739" s="185"/>
      <c r="G4739" s="185"/>
      <c r="H4739" s="185"/>
      <c r="I4739" s="185"/>
      <c r="J4739" s="220"/>
    </row>
    <row r="4740" spans="1:13" ht="18" customHeight="1" x14ac:dyDescent="0.2">
      <c r="A4740" s="236" t="s">
        <v>4186</v>
      </c>
      <c r="B4740" s="183" t="s">
        <v>2</v>
      </c>
      <c r="C4740" s="182" t="s">
        <v>3</v>
      </c>
      <c r="D4740" s="182" t="s">
        <v>4</v>
      </c>
      <c r="E4740" s="419" t="s">
        <v>2100</v>
      </c>
      <c r="F4740" s="419"/>
      <c r="G4740" s="184" t="s">
        <v>5</v>
      </c>
      <c r="H4740" s="183" t="s">
        <v>6</v>
      </c>
      <c r="I4740" s="183" t="s">
        <v>7</v>
      </c>
      <c r="J4740" s="218" t="s">
        <v>8</v>
      </c>
      <c r="K4740" s="229">
        <f>J4742+J4743</f>
        <v>5.2200000000000006</v>
      </c>
      <c r="L4740" s="229">
        <f>J4741-K4740</f>
        <v>13.99</v>
      </c>
      <c r="M4740" t="s">
        <v>7</v>
      </c>
    </row>
    <row r="4741" spans="1:13" ht="24" customHeight="1" x14ac:dyDescent="0.2">
      <c r="A4741" s="237" t="s">
        <v>2125</v>
      </c>
      <c r="B4741" s="186" t="s">
        <v>3931</v>
      </c>
      <c r="C4741" s="185" t="s">
        <v>15</v>
      </c>
      <c r="D4741" s="185" t="s">
        <v>3932</v>
      </c>
      <c r="E4741" s="425">
        <v>7</v>
      </c>
      <c r="F4741" s="425"/>
      <c r="G4741" s="187" t="s">
        <v>18</v>
      </c>
      <c r="H4741" s="188">
        <v>1</v>
      </c>
      <c r="I4741" s="189">
        <f>(M4741*$M$13)</f>
        <v>19.218800000000002</v>
      </c>
      <c r="J4741" s="231">
        <f>TRUNC(I4741*H4741,2)</f>
        <v>19.21</v>
      </c>
      <c r="M4741">
        <v>20.89</v>
      </c>
    </row>
    <row r="4742" spans="1:13" ht="24" customHeight="1" x14ac:dyDescent="0.2">
      <c r="A4742" s="238" t="s">
        <v>2126</v>
      </c>
      <c r="B4742" s="191" t="s">
        <v>2130</v>
      </c>
      <c r="C4742" s="190" t="s">
        <v>15</v>
      </c>
      <c r="D4742" s="190" t="s">
        <v>2131</v>
      </c>
      <c r="E4742" s="426" t="s">
        <v>2129</v>
      </c>
      <c r="F4742" s="426"/>
      <c r="G4742" s="192" t="s">
        <v>39</v>
      </c>
      <c r="H4742" s="193">
        <v>0.16</v>
      </c>
      <c r="I4742" s="189">
        <f>(M4742*$M$13)</f>
        <v>13.533200000000001</v>
      </c>
      <c r="J4742" s="219">
        <f>TRUNC(I4742*H4742,2)</f>
        <v>2.16</v>
      </c>
      <c r="M4742">
        <v>14.71</v>
      </c>
    </row>
    <row r="4743" spans="1:13" ht="24" customHeight="1" x14ac:dyDescent="0.2">
      <c r="A4743" s="238" t="s">
        <v>2126</v>
      </c>
      <c r="B4743" s="191" t="s">
        <v>2154</v>
      </c>
      <c r="C4743" s="190" t="s">
        <v>15</v>
      </c>
      <c r="D4743" s="190" t="s">
        <v>2155</v>
      </c>
      <c r="E4743" s="426" t="s">
        <v>2129</v>
      </c>
      <c r="F4743" s="426"/>
      <c r="G4743" s="192" t="s">
        <v>39</v>
      </c>
      <c r="H4743" s="193">
        <v>0.16</v>
      </c>
      <c r="I4743" s="189">
        <f>(M4743*$M$13)</f>
        <v>19.136000000000003</v>
      </c>
      <c r="J4743" s="219">
        <f>TRUNC(I4743*H4743,2)</f>
        <v>3.06</v>
      </c>
      <c r="M4743">
        <v>20.8</v>
      </c>
    </row>
    <row r="4744" spans="1:13" ht="24" customHeight="1" x14ac:dyDescent="0.2">
      <c r="A4744" s="238" t="s">
        <v>2126</v>
      </c>
      <c r="B4744" s="191" t="s">
        <v>4920</v>
      </c>
      <c r="C4744" s="190" t="s">
        <v>15</v>
      </c>
      <c r="D4744" s="190" t="s">
        <v>3932</v>
      </c>
      <c r="E4744" s="426" t="s">
        <v>2119</v>
      </c>
      <c r="F4744" s="426"/>
      <c r="G4744" s="192" t="s">
        <v>54</v>
      </c>
      <c r="H4744" s="193">
        <v>1</v>
      </c>
      <c r="I4744" s="189">
        <f>(M4744*$M$13)</f>
        <v>14.002400000000002</v>
      </c>
      <c r="J4744" s="219">
        <f>TRUNC(I4744*H4744,2)</f>
        <v>14</v>
      </c>
      <c r="M4744">
        <v>15.22</v>
      </c>
    </row>
    <row r="4745" spans="1:13" x14ac:dyDescent="0.2">
      <c r="A4745" s="239"/>
      <c r="B4745" s="195"/>
      <c r="C4745" s="195"/>
      <c r="D4745" s="195"/>
      <c r="E4745" s="195" t="s">
        <v>3847</v>
      </c>
      <c r="F4745" s="196">
        <v>5.67</v>
      </c>
      <c r="G4745" s="195" t="s">
        <v>3848</v>
      </c>
      <c r="H4745" s="196">
        <v>0</v>
      </c>
      <c r="I4745" s="196">
        <v>5.67</v>
      </c>
      <c r="J4745" s="220"/>
      <c r="M4745">
        <v>5.67</v>
      </c>
    </row>
    <row r="4746" spans="1:13" ht="25.5" x14ac:dyDescent="0.2">
      <c r="A4746" s="239"/>
      <c r="B4746" s="195"/>
      <c r="C4746" s="195"/>
      <c r="D4746" s="195"/>
      <c r="E4746" s="195" t="s">
        <v>3849</v>
      </c>
      <c r="F4746" s="196">
        <v>0</v>
      </c>
      <c r="G4746" s="195"/>
      <c r="H4746" s="195" t="s">
        <v>3850</v>
      </c>
      <c r="I4746" s="196">
        <v>20.89</v>
      </c>
      <c r="J4746" s="220"/>
      <c r="M4746">
        <v>20.89</v>
      </c>
    </row>
    <row r="4747" spans="1:13" ht="30" customHeight="1" x14ac:dyDescent="0.2">
      <c r="A4747" s="240"/>
      <c r="B4747" s="197"/>
      <c r="C4747" s="197"/>
      <c r="D4747" s="197"/>
      <c r="E4747" s="197"/>
      <c r="F4747" s="197"/>
      <c r="G4747" s="197" t="s">
        <v>3851</v>
      </c>
      <c r="H4747" s="198">
        <v>4</v>
      </c>
      <c r="I4747" s="199">
        <v>83.56</v>
      </c>
      <c r="J4747" s="220"/>
      <c r="M4747">
        <v>83.56</v>
      </c>
    </row>
    <row r="4748" spans="1:13" ht="0.95" customHeight="1" x14ac:dyDescent="0.2">
      <c r="A4748" s="237"/>
      <c r="B4748" s="185"/>
      <c r="C4748" s="185"/>
      <c r="D4748" s="185"/>
      <c r="E4748" s="185"/>
      <c r="F4748" s="185"/>
      <c r="G4748" s="185"/>
      <c r="H4748" s="185"/>
      <c r="I4748" s="185"/>
      <c r="J4748" s="220"/>
    </row>
    <row r="4749" spans="1:13" ht="18" customHeight="1" x14ac:dyDescent="0.2">
      <c r="A4749" s="236" t="s">
        <v>4187</v>
      </c>
      <c r="B4749" s="183" t="s">
        <v>2</v>
      </c>
      <c r="C4749" s="182" t="s">
        <v>3</v>
      </c>
      <c r="D4749" s="182" t="s">
        <v>4</v>
      </c>
      <c r="E4749" s="419" t="s">
        <v>2100</v>
      </c>
      <c r="F4749" s="419"/>
      <c r="G4749" s="184" t="s">
        <v>5</v>
      </c>
      <c r="H4749" s="183" t="s">
        <v>6</v>
      </c>
      <c r="I4749" s="183" t="s">
        <v>7</v>
      </c>
      <c r="J4749" s="218" t="s">
        <v>8</v>
      </c>
      <c r="K4749" s="229">
        <f>J4751+J4752</f>
        <v>1</v>
      </c>
      <c r="L4749" s="229">
        <f>J4750-K4749</f>
        <v>1.5299999999999998</v>
      </c>
      <c r="M4749" t="s">
        <v>7</v>
      </c>
    </row>
    <row r="4750" spans="1:13" ht="39" customHeight="1" x14ac:dyDescent="0.2">
      <c r="A4750" s="237" t="s">
        <v>2125</v>
      </c>
      <c r="B4750" s="186" t="s">
        <v>4033</v>
      </c>
      <c r="C4750" s="185" t="s">
        <v>26</v>
      </c>
      <c r="D4750" s="185" t="s">
        <v>4034</v>
      </c>
      <c r="E4750" s="425" t="s">
        <v>2104</v>
      </c>
      <c r="F4750" s="425"/>
      <c r="G4750" s="187" t="s">
        <v>169</v>
      </c>
      <c r="H4750" s="188">
        <v>1</v>
      </c>
      <c r="I4750" s="189">
        <f>(M4750*$M$13)</f>
        <v>2.5300000000000002</v>
      </c>
      <c r="J4750" s="231">
        <f>TRUNC(I4750*H4750,2)</f>
        <v>2.5299999999999998</v>
      </c>
      <c r="M4750">
        <v>2.75</v>
      </c>
    </row>
    <row r="4751" spans="1:13" ht="26.1" customHeight="1" x14ac:dyDescent="0.2">
      <c r="A4751" s="241" t="s">
        <v>2395</v>
      </c>
      <c r="B4751" s="201" t="s">
        <v>2709</v>
      </c>
      <c r="C4751" s="200" t="s">
        <v>26</v>
      </c>
      <c r="D4751" s="200" t="s">
        <v>2710</v>
      </c>
      <c r="E4751" s="427" t="s">
        <v>2123</v>
      </c>
      <c r="F4751" s="427"/>
      <c r="G4751" s="202" t="s">
        <v>32</v>
      </c>
      <c r="H4751" s="203">
        <v>2.3E-2</v>
      </c>
      <c r="I4751" s="189">
        <f>(M4751*$M$13)</f>
        <v>18.390799999999999</v>
      </c>
      <c r="J4751" s="219">
        <f>TRUNC(I4751*H4751,2)</f>
        <v>0.42</v>
      </c>
      <c r="M4751">
        <v>19.989999999999998</v>
      </c>
    </row>
    <row r="4752" spans="1:13" ht="24" customHeight="1" x14ac:dyDescent="0.2">
      <c r="A4752" s="241" t="s">
        <v>2395</v>
      </c>
      <c r="B4752" s="201" t="s">
        <v>2700</v>
      </c>
      <c r="C4752" s="200" t="s">
        <v>26</v>
      </c>
      <c r="D4752" s="200" t="s">
        <v>2701</v>
      </c>
      <c r="E4752" s="427" t="s">
        <v>2123</v>
      </c>
      <c r="F4752" s="427"/>
      <c r="G4752" s="202" t="s">
        <v>32</v>
      </c>
      <c r="H4752" s="203">
        <v>2.3E-2</v>
      </c>
      <c r="I4752" s="189">
        <f>(M4752*$M$13)</f>
        <v>25.309200000000004</v>
      </c>
      <c r="J4752" s="219">
        <f>TRUNC(I4752*H4752,2)</f>
        <v>0.57999999999999996</v>
      </c>
      <c r="M4752">
        <v>27.51</v>
      </c>
    </row>
    <row r="4753" spans="1:13" ht="39" customHeight="1" x14ac:dyDescent="0.2">
      <c r="A4753" s="238" t="s">
        <v>2126</v>
      </c>
      <c r="B4753" s="191" t="s">
        <v>5005</v>
      </c>
      <c r="C4753" s="190" t="s">
        <v>26</v>
      </c>
      <c r="D4753" s="190" t="s">
        <v>5006</v>
      </c>
      <c r="E4753" s="426" t="s">
        <v>2119</v>
      </c>
      <c r="F4753" s="426"/>
      <c r="G4753" s="192" t="s">
        <v>169</v>
      </c>
      <c r="H4753" s="193">
        <v>1.2434000000000001</v>
      </c>
      <c r="I4753" s="189">
        <f>(M4753*$M$13)</f>
        <v>1.2236</v>
      </c>
      <c r="J4753" s="219">
        <f>TRUNC(I4753*H4753,2)</f>
        <v>1.52</v>
      </c>
      <c r="M4753">
        <v>1.33</v>
      </c>
    </row>
    <row r="4754" spans="1:13" ht="26.1" customHeight="1" x14ac:dyDescent="0.2">
      <c r="A4754" s="238" t="s">
        <v>2126</v>
      </c>
      <c r="B4754" s="191" t="s">
        <v>2721</v>
      </c>
      <c r="C4754" s="190" t="s">
        <v>26</v>
      </c>
      <c r="D4754" s="190" t="s">
        <v>2722</v>
      </c>
      <c r="E4754" s="426" t="s">
        <v>2119</v>
      </c>
      <c r="F4754" s="426"/>
      <c r="G4754" s="192" t="s">
        <v>331</v>
      </c>
      <c r="H4754" s="193">
        <v>9.4000000000000004E-3</v>
      </c>
      <c r="I4754" s="189">
        <f>(M4754*$M$13)</f>
        <v>2.7600000000000002</v>
      </c>
      <c r="J4754" s="219">
        <f>TRUNC(I4754*H4754,2)</f>
        <v>0.02</v>
      </c>
      <c r="M4754">
        <v>3</v>
      </c>
    </row>
    <row r="4755" spans="1:13" x14ac:dyDescent="0.2">
      <c r="A4755" s="239"/>
      <c r="B4755" s="195"/>
      <c r="C4755" s="195"/>
      <c r="D4755" s="195"/>
      <c r="E4755" s="195" t="s">
        <v>3847</v>
      </c>
      <c r="F4755" s="196">
        <v>0.81</v>
      </c>
      <c r="G4755" s="195" t="s">
        <v>3848</v>
      </c>
      <c r="H4755" s="196">
        <v>0</v>
      </c>
      <c r="I4755" s="196">
        <v>0.81</v>
      </c>
      <c r="J4755" s="220"/>
      <c r="M4755">
        <v>0.81</v>
      </c>
    </row>
    <row r="4756" spans="1:13" ht="25.5" x14ac:dyDescent="0.2">
      <c r="A4756" s="239"/>
      <c r="B4756" s="195"/>
      <c r="C4756" s="195"/>
      <c r="D4756" s="195"/>
      <c r="E4756" s="195" t="s">
        <v>3849</v>
      </c>
      <c r="F4756" s="196">
        <v>0</v>
      </c>
      <c r="G4756" s="195"/>
      <c r="H4756" s="195" t="s">
        <v>3850</v>
      </c>
      <c r="I4756" s="196">
        <v>2.75</v>
      </c>
      <c r="J4756" s="220"/>
      <c r="M4756">
        <v>2.75</v>
      </c>
    </row>
    <row r="4757" spans="1:13" ht="30" customHeight="1" x14ac:dyDescent="0.2">
      <c r="A4757" s="240"/>
      <c r="B4757" s="197"/>
      <c r="C4757" s="197"/>
      <c r="D4757" s="197"/>
      <c r="E4757" s="197"/>
      <c r="F4757" s="197"/>
      <c r="G4757" s="197" t="s">
        <v>3851</v>
      </c>
      <c r="H4757" s="198">
        <v>1510</v>
      </c>
      <c r="I4757" s="199">
        <v>4152.5</v>
      </c>
      <c r="J4757" s="220"/>
      <c r="M4757">
        <v>4152.5</v>
      </c>
    </row>
    <row r="4758" spans="1:13" ht="0.95" customHeight="1" x14ac:dyDescent="0.2">
      <c r="A4758" s="237"/>
      <c r="B4758" s="185"/>
      <c r="C4758" s="185"/>
      <c r="D4758" s="185"/>
      <c r="E4758" s="185"/>
      <c r="F4758" s="185"/>
      <c r="G4758" s="185"/>
      <c r="H4758" s="185"/>
      <c r="I4758" s="185"/>
      <c r="J4758" s="220"/>
    </row>
    <row r="4759" spans="1:13" ht="18" customHeight="1" x14ac:dyDescent="0.2">
      <c r="A4759" s="236" t="s">
        <v>4188</v>
      </c>
      <c r="B4759" s="183" t="s">
        <v>2</v>
      </c>
      <c r="C4759" s="182" t="s">
        <v>3</v>
      </c>
      <c r="D4759" s="182" t="s">
        <v>4</v>
      </c>
      <c r="E4759" s="419" t="s">
        <v>2100</v>
      </c>
      <c r="F4759" s="419"/>
      <c r="G4759" s="184" t="s">
        <v>5</v>
      </c>
      <c r="H4759" s="183" t="s">
        <v>6</v>
      </c>
      <c r="I4759" s="183" t="s">
        <v>7</v>
      </c>
      <c r="J4759" s="218" t="s">
        <v>8</v>
      </c>
      <c r="K4759" s="229">
        <f>J4761+J4762</f>
        <v>1.26</v>
      </c>
      <c r="L4759" s="229">
        <f>J4760-K4759</f>
        <v>2.42</v>
      </c>
      <c r="M4759" t="s">
        <v>7</v>
      </c>
    </row>
    <row r="4760" spans="1:13" ht="39" customHeight="1" x14ac:dyDescent="0.2">
      <c r="A4760" s="237" t="s">
        <v>2125</v>
      </c>
      <c r="B4760" s="186" t="s">
        <v>4036</v>
      </c>
      <c r="C4760" s="185" t="s">
        <v>26</v>
      </c>
      <c r="D4760" s="185" t="s">
        <v>4037</v>
      </c>
      <c r="E4760" s="425" t="s">
        <v>2104</v>
      </c>
      <c r="F4760" s="425"/>
      <c r="G4760" s="187" t="s">
        <v>169</v>
      </c>
      <c r="H4760" s="188">
        <v>1</v>
      </c>
      <c r="I4760" s="189">
        <f>(M4760*$M$13)</f>
        <v>3.68</v>
      </c>
      <c r="J4760" s="231">
        <f>TRUNC(I4760*H4760,2)</f>
        <v>3.68</v>
      </c>
      <c r="M4760">
        <v>4</v>
      </c>
    </row>
    <row r="4761" spans="1:13" ht="26.1" customHeight="1" x14ac:dyDescent="0.2">
      <c r="A4761" s="241" t="s">
        <v>2395</v>
      </c>
      <c r="B4761" s="201" t="s">
        <v>2709</v>
      </c>
      <c r="C4761" s="200" t="s">
        <v>26</v>
      </c>
      <c r="D4761" s="200" t="s">
        <v>2710</v>
      </c>
      <c r="E4761" s="427" t="s">
        <v>2123</v>
      </c>
      <c r="F4761" s="427"/>
      <c r="G4761" s="202" t="s">
        <v>32</v>
      </c>
      <c r="H4761" s="203">
        <v>2.9000000000000001E-2</v>
      </c>
      <c r="I4761" s="189">
        <f>(M4761*$M$13)</f>
        <v>18.390799999999999</v>
      </c>
      <c r="J4761" s="219">
        <f>TRUNC(I4761*H4761,2)</f>
        <v>0.53</v>
      </c>
      <c r="M4761">
        <v>19.989999999999998</v>
      </c>
    </row>
    <row r="4762" spans="1:13" ht="24" customHeight="1" x14ac:dyDescent="0.2">
      <c r="A4762" s="241" t="s">
        <v>2395</v>
      </c>
      <c r="B4762" s="201" t="s">
        <v>2700</v>
      </c>
      <c r="C4762" s="200" t="s">
        <v>26</v>
      </c>
      <c r="D4762" s="200" t="s">
        <v>2701</v>
      </c>
      <c r="E4762" s="427" t="s">
        <v>2123</v>
      </c>
      <c r="F4762" s="427"/>
      <c r="G4762" s="202" t="s">
        <v>32</v>
      </c>
      <c r="H4762" s="203">
        <v>2.9000000000000001E-2</v>
      </c>
      <c r="I4762" s="189">
        <f>(M4762*$M$13)</f>
        <v>25.309200000000004</v>
      </c>
      <c r="J4762" s="219">
        <f>TRUNC(I4762*H4762,2)</f>
        <v>0.73</v>
      </c>
      <c r="M4762">
        <v>27.51</v>
      </c>
    </row>
    <row r="4763" spans="1:13" ht="39" customHeight="1" x14ac:dyDescent="0.2">
      <c r="A4763" s="238" t="s">
        <v>2126</v>
      </c>
      <c r="B4763" s="191" t="s">
        <v>5007</v>
      </c>
      <c r="C4763" s="190" t="s">
        <v>26</v>
      </c>
      <c r="D4763" s="190" t="s">
        <v>5008</v>
      </c>
      <c r="E4763" s="426" t="s">
        <v>2119</v>
      </c>
      <c r="F4763" s="426"/>
      <c r="G4763" s="192" t="s">
        <v>169</v>
      </c>
      <c r="H4763" s="193">
        <v>1.2434000000000001</v>
      </c>
      <c r="I4763" s="189">
        <f>(M4763*$M$13)</f>
        <v>1.9412</v>
      </c>
      <c r="J4763" s="219">
        <f>TRUNC(I4763*H4763,2)</f>
        <v>2.41</v>
      </c>
      <c r="M4763">
        <v>2.11</v>
      </c>
    </row>
    <row r="4764" spans="1:13" ht="26.1" customHeight="1" x14ac:dyDescent="0.2">
      <c r="A4764" s="238" t="s">
        <v>2126</v>
      </c>
      <c r="B4764" s="191" t="s">
        <v>2721</v>
      </c>
      <c r="C4764" s="190" t="s">
        <v>26</v>
      </c>
      <c r="D4764" s="190" t="s">
        <v>2722</v>
      </c>
      <c r="E4764" s="426" t="s">
        <v>2119</v>
      </c>
      <c r="F4764" s="426"/>
      <c r="G4764" s="192" t="s">
        <v>331</v>
      </c>
      <c r="H4764" s="193">
        <v>9.4000000000000004E-3</v>
      </c>
      <c r="I4764" s="189">
        <f>(M4764*$M$13)</f>
        <v>2.7600000000000002</v>
      </c>
      <c r="J4764" s="219">
        <f>TRUNC(I4764*H4764,2)</f>
        <v>0.02</v>
      </c>
      <c r="M4764">
        <v>3</v>
      </c>
    </row>
    <row r="4765" spans="1:13" x14ac:dyDescent="0.2">
      <c r="A4765" s="239"/>
      <c r="B4765" s="195"/>
      <c r="C4765" s="195"/>
      <c r="D4765" s="195"/>
      <c r="E4765" s="195" t="s">
        <v>3847</v>
      </c>
      <c r="F4765" s="196">
        <v>1.02</v>
      </c>
      <c r="G4765" s="195" t="s">
        <v>3848</v>
      </c>
      <c r="H4765" s="196">
        <v>0</v>
      </c>
      <c r="I4765" s="196">
        <v>1.02</v>
      </c>
      <c r="J4765" s="220"/>
      <c r="M4765">
        <v>1.02</v>
      </c>
    </row>
    <row r="4766" spans="1:13" ht="25.5" x14ac:dyDescent="0.2">
      <c r="A4766" s="239"/>
      <c r="B4766" s="195"/>
      <c r="C4766" s="195"/>
      <c r="D4766" s="195"/>
      <c r="E4766" s="195" t="s">
        <v>3849</v>
      </c>
      <c r="F4766" s="196">
        <v>0</v>
      </c>
      <c r="G4766" s="195"/>
      <c r="H4766" s="195" t="s">
        <v>3850</v>
      </c>
      <c r="I4766" s="196">
        <v>4</v>
      </c>
      <c r="J4766" s="220"/>
      <c r="M4766">
        <v>4</v>
      </c>
    </row>
    <row r="4767" spans="1:13" ht="30" customHeight="1" x14ac:dyDescent="0.2">
      <c r="A4767" s="240"/>
      <c r="B4767" s="197"/>
      <c r="C4767" s="197"/>
      <c r="D4767" s="197"/>
      <c r="E4767" s="197"/>
      <c r="F4767" s="197"/>
      <c r="G4767" s="197" t="s">
        <v>3851</v>
      </c>
      <c r="H4767" s="198">
        <v>1750</v>
      </c>
      <c r="I4767" s="199">
        <v>7000</v>
      </c>
      <c r="J4767" s="220"/>
      <c r="M4767">
        <v>7000</v>
      </c>
    </row>
    <row r="4768" spans="1:13" ht="0.95" customHeight="1" x14ac:dyDescent="0.2">
      <c r="A4768" s="237"/>
      <c r="B4768" s="185"/>
      <c r="C4768" s="185"/>
      <c r="D4768" s="185"/>
      <c r="E4768" s="185"/>
      <c r="F4768" s="185"/>
      <c r="G4768" s="185"/>
      <c r="H4768" s="185"/>
      <c r="I4768" s="185"/>
      <c r="J4768" s="220"/>
    </row>
    <row r="4769" spans="1:13" ht="18" customHeight="1" x14ac:dyDescent="0.2">
      <c r="A4769" s="236" t="s">
        <v>4189</v>
      </c>
      <c r="B4769" s="183" t="s">
        <v>2</v>
      </c>
      <c r="C4769" s="182" t="s">
        <v>3</v>
      </c>
      <c r="D4769" s="182" t="s">
        <v>4</v>
      </c>
      <c r="E4769" s="419" t="s">
        <v>2100</v>
      </c>
      <c r="F4769" s="419"/>
      <c r="G4769" s="184" t="s">
        <v>5</v>
      </c>
      <c r="H4769" s="183" t="s">
        <v>6</v>
      </c>
      <c r="I4769" s="183" t="s">
        <v>7</v>
      </c>
      <c r="J4769" s="218" t="s">
        <v>8</v>
      </c>
      <c r="K4769" s="229">
        <f>J4771+J4772</f>
        <v>1.69</v>
      </c>
      <c r="L4769" s="229">
        <f>J4770-K4769</f>
        <v>4.0199999999999996</v>
      </c>
      <c r="M4769" t="s">
        <v>7</v>
      </c>
    </row>
    <row r="4770" spans="1:13" ht="39" customHeight="1" x14ac:dyDescent="0.2">
      <c r="A4770" s="237" t="s">
        <v>2125</v>
      </c>
      <c r="B4770" s="186" t="s">
        <v>830</v>
      </c>
      <c r="C4770" s="185" t="s">
        <v>26</v>
      </c>
      <c r="D4770" s="185" t="s">
        <v>831</v>
      </c>
      <c r="E4770" s="425" t="s">
        <v>2104</v>
      </c>
      <c r="F4770" s="425"/>
      <c r="G4770" s="187" t="s">
        <v>169</v>
      </c>
      <c r="H4770" s="188">
        <v>1</v>
      </c>
      <c r="I4770" s="189">
        <f>(M4770*$M$13)</f>
        <v>5.7132000000000005</v>
      </c>
      <c r="J4770" s="231">
        <f>TRUNC(I4770*H4770,2)</f>
        <v>5.71</v>
      </c>
      <c r="M4770">
        <v>6.21</v>
      </c>
    </row>
    <row r="4771" spans="1:13" ht="26.1" customHeight="1" x14ac:dyDescent="0.2">
      <c r="A4771" s="241" t="s">
        <v>2395</v>
      </c>
      <c r="B4771" s="201" t="s">
        <v>2709</v>
      </c>
      <c r="C4771" s="200" t="s">
        <v>26</v>
      </c>
      <c r="D4771" s="200" t="s">
        <v>2710</v>
      </c>
      <c r="E4771" s="427" t="s">
        <v>2123</v>
      </c>
      <c r="F4771" s="427"/>
      <c r="G4771" s="202" t="s">
        <v>32</v>
      </c>
      <c r="H4771" s="203">
        <v>3.9E-2</v>
      </c>
      <c r="I4771" s="189">
        <f>(M4771*$M$13)</f>
        <v>18.390799999999999</v>
      </c>
      <c r="J4771" s="219">
        <f>TRUNC(I4771*H4771,2)</f>
        <v>0.71</v>
      </c>
      <c r="M4771">
        <v>19.989999999999998</v>
      </c>
    </row>
    <row r="4772" spans="1:13" ht="24" customHeight="1" x14ac:dyDescent="0.2">
      <c r="A4772" s="241" t="s">
        <v>2395</v>
      </c>
      <c r="B4772" s="201" t="s">
        <v>2700</v>
      </c>
      <c r="C4772" s="200" t="s">
        <v>26</v>
      </c>
      <c r="D4772" s="200" t="s">
        <v>2701</v>
      </c>
      <c r="E4772" s="427" t="s">
        <v>2123</v>
      </c>
      <c r="F4772" s="427"/>
      <c r="G4772" s="202" t="s">
        <v>32</v>
      </c>
      <c r="H4772" s="203">
        <v>3.9E-2</v>
      </c>
      <c r="I4772" s="189">
        <f>(M4772*$M$13)</f>
        <v>25.309200000000004</v>
      </c>
      <c r="J4772" s="219">
        <f>TRUNC(I4772*H4772,2)</f>
        <v>0.98</v>
      </c>
      <c r="M4772">
        <v>27.51</v>
      </c>
    </row>
    <row r="4773" spans="1:13" ht="39" customHeight="1" x14ac:dyDescent="0.2">
      <c r="A4773" s="238" t="s">
        <v>2126</v>
      </c>
      <c r="B4773" s="191" t="s">
        <v>2735</v>
      </c>
      <c r="C4773" s="190" t="s">
        <v>26</v>
      </c>
      <c r="D4773" s="190" t="s">
        <v>2736</v>
      </c>
      <c r="E4773" s="426" t="s">
        <v>2119</v>
      </c>
      <c r="F4773" s="426"/>
      <c r="G4773" s="192" t="s">
        <v>169</v>
      </c>
      <c r="H4773" s="193">
        <v>1.2434000000000001</v>
      </c>
      <c r="I4773" s="189">
        <f>(M4773*$M$13)</f>
        <v>3.22</v>
      </c>
      <c r="J4773" s="219">
        <f>TRUNC(I4773*H4773,2)</f>
        <v>4</v>
      </c>
      <c r="M4773">
        <v>3.5</v>
      </c>
    </row>
    <row r="4774" spans="1:13" ht="26.1" customHeight="1" x14ac:dyDescent="0.2">
      <c r="A4774" s="238" t="s">
        <v>2126</v>
      </c>
      <c r="B4774" s="191" t="s">
        <v>2721</v>
      </c>
      <c r="C4774" s="190" t="s">
        <v>26</v>
      </c>
      <c r="D4774" s="190" t="s">
        <v>2722</v>
      </c>
      <c r="E4774" s="426" t="s">
        <v>2119</v>
      </c>
      <c r="F4774" s="426"/>
      <c r="G4774" s="192" t="s">
        <v>331</v>
      </c>
      <c r="H4774" s="193">
        <v>9.4000000000000004E-3</v>
      </c>
      <c r="I4774" s="189">
        <f>(M4774*$M$13)</f>
        <v>2.7600000000000002</v>
      </c>
      <c r="J4774" s="219">
        <f>TRUNC(I4774*H4774,2)</f>
        <v>0.02</v>
      </c>
      <c r="M4774">
        <v>3</v>
      </c>
    </row>
    <row r="4775" spans="1:13" x14ac:dyDescent="0.2">
      <c r="A4775" s="239"/>
      <c r="B4775" s="195"/>
      <c r="C4775" s="195"/>
      <c r="D4775" s="195"/>
      <c r="E4775" s="195" t="s">
        <v>3847</v>
      </c>
      <c r="F4775" s="196">
        <v>1.37</v>
      </c>
      <c r="G4775" s="195" t="s">
        <v>3848</v>
      </c>
      <c r="H4775" s="196">
        <v>0</v>
      </c>
      <c r="I4775" s="196">
        <v>1.37</v>
      </c>
      <c r="J4775" s="220"/>
      <c r="M4775">
        <v>1.37</v>
      </c>
    </row>
    <row r="4776" spans="1:13" ht="25.5" x14ac:dyDescent="0.2">
      <c r="A4776" s="239"/>
      <c r="B4776" s="195"/>
      <c r="C4776" s="195"/>
      <c r="D4776" s="195"/>
      <c r="E4776" s="195" t="s">
        <v>3849</v>
      </c>
      <c r="F4776" s="196">
        <v>0</v>
      </c>
      <c r="G4776" s="195"/>
      <c r="H4776" s="195" t="s">
        <v>3850</v>
      </c>
      <c r="I4776" s="196">
        <v>6.21</v>
      </c>
      <c r="J4776" s="220"/>
      <c r="M4776">
        <v>6.21</v>
      </c>
    </row>
    <row r="4777" spans="1:13" ht="30" customHeight="1" x14ac:dyDescent="0.2">
      <c r="A4777" s="240"/>
      <c r="B4777" s="197"/>
      <c r="C4777" s="197"/>
      <c r="D4777" s="197"/>
      <c r="E4777" s="197"/>
      <c r="F4777" s="197"/>
      <c r="G4777" s="197" t="s">
        <v>3851</v>
      </c>
      <c r="H4777" s="198">
        <v>390</v>
      </c>
      <c r="I4777" s="199">
        <v>2421.9</v>
      </c>
      <c r="J4777" s="220"/>
      <c r="M4777">
        <v>2421.9</v>
      </c>
    </row>
    <row r="4778" spans="1:13" ht="0.95" customHeight="1" x14ac:dyDescent="0.2">
      <c r="A4778" s="237"/>
      <c r="B4778" s="185"/>
      <c r="C4778" s="185"/>
      <c r="D4778" s="185"/>
      <c r="E4778" s="185"/>
      <c r="F4778" s="185"/>
      <c r="G4778" s="185"/>
      <c r="H4778" s="185"/>
      <c r="I4778" s="185"/>
      <c r="J4778" s="220"/>
    </row>
    <row r="4779" spans="1:13" ht="18" customHeight="1" x14ac:dyDescent="0.2">
      <c r="A4779" s="236" t="s">
        <v>4190</v>
      </c>
      <c r="B4779" s="183" t="s">
        <v>2</v>
      </c>
      <c r="C4779" s="182" t="s">
        <v>3</v>
      </c>
      <c r="D4779" s="182" t="s">
        <v>4</v>
      </c>
      <c r="E4779" s="419" t="s">
        <v>2100</v>
      </c>
      <c r="F4779" s="419"/>
      <c r="G4779" s="184" t="s">
        <v>5</v>
      </c>
      <c r="H4779" s="183" t="s">
        <v>6</v>
      </c>
      <c r="I4779" s="183" t="s">
        <v>7</v>
      </c>
      <c r="J4779" s="218" t="s">
        <v>8</v>
      </c>
      <c r="K4779" s="229">
        <f>J4781+J4782</f>
        <v>2.2200000000000002</v>
      </c>
      <c r="L4779" s="229">
        <f>J4780-K4779</f>
        <v>5.76</v>
      </c>
      <c r="M4779" t="s">
        <v>7</v>
      </c>
    </row>
    <row r="4780" spans="1:13" ht="39" customHeight="1" x14ac:dyDescent="0.2">
      <c r="A4780" s="237" t="s">
        <v>2125</v>
      </c>
      <c r="B4780" s="186" t="s">
        <v>833</v>
      </c>
      <c r="C4780" s="185" t="s">
        <v>26</v>
      </c>
      <c r="D4780" s="185" t="s">
        <v>834</v>
      </c>
      <c r="E4780" s="425" t="s">
        <v>2104</v>
      </c>
      <c r="F4780" s="425"/>
      <c r="G4780" s="187" t="s">
        <v>169</v>
      </c>
      <c r="H4780" s="188">
        <v>1</v>
      </c>
      <c r="I4780" s="189">
        <f>(M4780*$M$13)</f>
        <v>7.9855999999999998</v>
      </c>
      <c r="J4780" s="231">
        <f>TRUNC(I4780*H4780,2)</f>
        <v>7.98</v>
      </c>
      <c r="M4780">
        <v>8.68</v>
      </c>
    </row>
    <row r="4781" spans="1:13" ht="26.1" customHeight="1" x14ac:dyDescent="0.2">
      <c r="A4781" s="241" t="s">
        <v>2395</v>
      </c>
      <c r="B4781" s="201" t="s">
        <v>2709</v>
      </c>
      <c r="C4781" s="200" t="s">
        <v>26</v>
      </c>
      <c r="D4781" s="200" t="s">
        <v>2710</v>
      </c>
      <c r="E4781" s="427" t="s">
        <v>2123</v>
      </c>
      <c r="F4781" s="427"/>
      <c r="G4781" s="202" t="s">
        <v>32</v>
      </c>
      <c r="H4781" s="203">
        <v>5.0999999999999997E-2</v>
      </c>
      <c r="I4781" s="189">
        <f>(M4781*$M$13)</f>
        <v>18.390799999999999</v>
      </c>
      <c r="J4781" s="219">
        <f>TRUNC(I4781*H4781,2)</f>
        <v>0.93</v>
      </c>
      <c r="M4781">
        <v>19.989999999999998</v>
      </c>
    </row>
    <row r="4782" spans="1:13" ht="24" customHeight="1" x14ac:dyDescent="0.2">
      <c r="A4782" s="241" t="s">
        <v>2395</v>
      </c>
      <c r="B4782" s="201" t="s">
        <v>2700</v>
      </c>
      <c r="C4782" s="200" t="s">
        <v>26</v>
      </c>
      <c r="D4782" s="200" t="s">
        <v>2701</v>
      </c>
      <c r="E4782" s="427" t="s">
        <v>2123</v>
      </c>
      <c r="F4782" s="427"/>
      <c r="G4782" s="202" t="s">
        <v>32</v>
      </c>
      <c r="H4782" s="203">
        <v>5.0999999999999997E-2</v>
      </c>
      <c r="I4782" s="189">
        <f>(M4782*$M$13)</f>
        <v>25.309200000000004</v>
      </c>
      <c r="J4782" s="219">
        <f>TRUNC(I4782*H4782,2)</f>
        <v>1.29</v>
      </c>
      <c r="M4782">
        <v>27.51</v>
      </c>
    </row>
    <row r="4783" spans="1:13" ht="39" customHeight="1" x14ac:dyDescent="0.2">
      <c r="A4783" s="238" t="s">
        <v>2126</v>
      </c>
      <c r="B4783" s="191" t="s">
        <v>2737</v>
      </c>
      <c r="C4783" s="190" t="s">
        <v>26</v>
      </c>
      <c r="D4783" s="190" t="s">
        <v>2738</v>
      </c>
      <c r="E4783" s="426" t="s">
        <v>2119</v>
      </c>
      <c r="F4783" s="426"/>
      <c r="G4783" s="192" t="s">
        <v>169</v>
      </c>
      <c r="H4783" s="193">
        <v>1.2434000000000001</v>
      </c>
      <c r="I4783" s="189">
        <f>(M4783*$M$13)</f>
        <v>4.6276000000000002</v>
      </c>
      <c r="J4783" s="219">
        <f>TRUNC(I4783*H4783,2)</f>
        <v>5.75</v>
      </c>
      <c r="M4783">
        <v>5.03</v>
      </c>
    </row>
    <row r="4784" spans="1:13" ht="26.1" customHeight="1" x14ac:dyDescent="0.2">
      <c r="A4784" s="238" t="s">
        <v>2126</v>
      </c>
      <c r="B4784" s="191" t="s">
        <v>2721</v>
      </c>
      <c r="C4784" s="190" t="s">
        <v>26</v>
      </c>
      <c r="D4784" s="190" t="s">
        <v>2722</v>
      </c>
      <c r="E4784" s="426" t="s">
        <v>2119</v>
      </c>
      <c r="F4784" s="426"/>
      <c r="G4784" s="192" t="s">
        <v>331</v>
      </c>
      <c r="H4784" s="193">
        <v>9.4000000000000004E-3</v>
      </c>
      <c r="I4784" s="189">
        <f>(M4784*$M$13)</f>
        <v>2.7600000000000002</v>
      </c>
      <c r="J4784" s="219">
        <f>TRUNC(I4784*H4784,2)</f>
        <v>0.02</v>
      </c>
      <c r="M4784">
        <v>3</v>
      </c>
    </row>
    <row r="4785" spans="1:13" x14ac:dyDescent="0.2">
      <c r="A4785" s="239"/>
      <c r="B4785" s="195"/>
      <c r="C4785" s="195"/>
      <c r="D4785" s="195"/>
      <c r="E4785" s="195" t="s">
        <v>3847</v>
      </c>
      <c r="F4785" s="196">
        <v>1.8</v>
      </c>
      <c r="G4785" s="195" t="s">
        <v>3848</v>
      </c>
      <c r="H4785" s="196">
        <v>0</v>
      </c>
      <c r="I4785" s="196">
        <v>1.8</v>
      </c>
      <c r="J4785" s="220"/>
      <c r="M4785">
        <v>1.8</v>
      </c>
    </row>
    <row r="4786" spans="1:13" ht="25.5" x14ac:dyDescent="0.2">
      <c r="A4786" s="239"/>
      <c r="B4786" s="195"/>
      <c r="C4786" s="195"/>
      <c r="D4786" s="195"/>
      <c r="E4786" s="195" t="s">
        <v>3849</v>
      </c>
      <c r="F4786" s="196">
        <v>0</v>
      </c>
      <c r="G4786" s="195"/>
      <c r="H4786" s="195" t="s">
        <v>3850</v>
      </c>
      <c r="I4786" s="196">
        <v>8.68</v>
      </c>
      <c r="J4786" s="220"/>
      <c r="M4786">
        <v>8.68</v>
      </c>
    </row>
    <row r="4787" spans="1:13" ht="30" customHeight="1" x14ac:dyDescent="0.2">
      <c r="A4787" s="240"/>
      <c r="B4787" s="197"/>
      <c r="C4787" s="197"/>
      <c r="D4787" s="197"/>
      <c r="E4787" s="197"/>
      <c r="F4787" s="197"/>
      <c r="G4787" s="197" t="s">
        <v>3851</v>
      </c>
      <c r="H4787" s="198">
        <v>220</v>
      </c>
      <c r="I4787" s="199">
        <v>1909.6</v>
      </c>
      <c r="J4787" s="220"/>
      <c r="M4787">
        <v>1909.6</v>
      </c>
    </row>
    <row r="4788" spans="1:13" ht="0.95" customHeight="1" x14ac:dyDescent="0.2">
      <c r="A4788" s="237"/>
      <c r="B4788" s="185"/>
      <c r="C4788" s="185"/>
      <c r="D4788" s="185"/>
      <c r="E4788" s="185"/>
      <c r="F4788" s="185"/>
      <c r="G4788" s="185"/>
      <c r="H4788" s="185"/>
      <c r="I4788" s="185"/>
      <c r="J4788" s="220"/>
    </row>
    <row r="4789" spans="1:13" ht="18" customHeight="1" x14ac:dyDescent="0.2">
      <c r="A4789" s="236" t="s">
        <v>4191</v>
      </c>
      <c r="B4789" s="183" t="s">
        <v>2</v>
      </c>
      <c r="C4789" s="182" t="s">
        <v>3</v>
      </c>
      <c r="D4789" s="182" t="s">
        <v>4</v>
      </c>
      <c r="E4789" s="419" t="s">
        <v>2100</v>
      </c>
      <c r="F4789" s="419"/>
      <c r="G4789" s="184" t="s">
        <v>5</v>
      </c>
      <c r="H4789" s="183" t="s">
        <v>6</v>
      </c>
      <c r="I4789" s="183" t="s">
        <v>7</v>
      </c>
      <c r="J4789" s="218" t="s">
        <v>8</v>
      </c>
      <c r="K4789" s="229">
        <f>J4791+J4792</f>
        <v>1.53</v>
      </c>
      <c r="L4789" s="229">
        <f>J4790-K4789</f>
        <v>8.5400000000000009</v>
      </c>
      <c r="M4789" t="s">
        <v>7</v>
      </c>
    </row>
    <row r="4790" spans="1:13" ht="26.1" customHeight="1" x14ac:dyDescent="0.2">
      <c r="A4790" s="237" t="s">
        <v>2125</v>
      </c>
      <c r="B4790" s="186" t="s">
        <v>857</v>
      </c>
      <c r="C4790" s="185" t="s">
        <v>26</v>
      </c>
      <c r="D4790" s="185" t="s">
        <v>858</v>
      </c>
      <c r="E4790" s="425" t="s">
        <v>2104</v>
      </c>
      <c r="F4790" s="425"/>
      <c r="G4790" s="187" t="s">
        <v>331</v>
      </c>
      <c r="H4790" s="188">
        <v>1</v>
      </c>
      <c r="I4790" s="189">
        <f>(M4790*$M$13)</f>
        <v>10.074</v>
      </c>
      <c r="J4790" s="231">
        <f>TRUNC(I4790*H4790,2)</f>
        <v>10.07</v>
      </c>
      <c r="M4790">
        <v>10.95</v>
      </c>
    </row>
    <row r="4791" spans="1:13" ht="26.1" customHeight="1" x14ac:dyDescent="0.2">
      <c r="A4791" s="241" t="s">
        <v>2395</v>
      </c>
      <c r="B4791" s="201" t="s">
        <v>2709</v>
      </c>
      <c r="C4791" s="200" t="s">
        <v>26</v>
      </c>
      <c r="D4791" s="200" t="s">
        <v>2710</v>
      </c>
      <c r="E4791" s="427" t="s">
        <v>2123</v>
      </c>
      <c r="F4791" s="427"/>
      <c r="G4791" s="202" t="s">
        <v>32</v>
      </c>
      <c r="H4791" s="203">
        <v>3.5200000000000002E-2</v>
      </c>
      <c r="I4791" s="189">
        <f>(M4791*$M$13)</f>
        <v>18.390799999999999</v>
      </c>
      <c r="J4791" s="219">
        <f>TRUNC(I4791*H4791,2)</f>
        <v>0.64</v>
      </c>
      <c r="M4791">
        <v>19.989999999999998</v>
      </c>
    </row>
    <row r="4792" spans="1:13" ht="24" customHeight="1" x14ac:dyDescent="0.2">
      <c r="A4792" s="241" t="s">
        <v>2395</v>
      </c>
      <c r="B4792" s="201" t="s">
        <v>2700</v>
      </c>
      <c r="C4792" s="200" t="s">
        <v>26</v>
      </c>
      <c r="D4792" s="200" t="s">
        <v>2701</v>
      </c>
      <c r="E4792" s="427" t="s">
        <v>2123</v>
      </c>
      <c r="F4792" s="427"/>
      <c r="G4792" s="202" t="s">
        <v>32</v>
      </c>
      <c r="H4792" s="203">
        <v>3.5200000000000002E-2</v>
      </c>
      <c r="I4792" s="189">
        <f>(M4792*$M$13)</f>
        <v>25.309200000000004</v>
      </c>
      <c r="J4792" s="219">
        <f>TRUNC(I4792*H4792,2)</f>
        <v>0.89</v>
      </c>
      <c r="M4792">
        <v>27.51</v>
      </c>
    </row>
    <row r="4793" spans="1:13" ht="39" customHeight="1" x14ac:dyDescent="0.2">
      <c r="A4793" s="238" t="s">
        <v>2126</v>
      </c>
      <c r="B4793" s="191" t="s">
        <v>2754</v>
      </c>
      <c r="C4793" s="190" t="s">
        <v>26</v>
      </c>
      <c r="D4793" s="190" t="s">
        <v>2755</v>
      </c>
      <c r="E4793" s="426" t="s">
        <v>2119</v>
      </c>
      <c r="F4793" s="426"/>
      <c r="G4793" s="192" t="s">
        <v>331</v>
      </c>
      <c r="H4793" s="193">
        <v>1</v>
      </c>
      <c r="I4793" s="189">
        <f>(M4793*$M$13)</f>
        <v>0.89239999999999997</v>
      </c>
      <c r="J4793" s="219">
        <f>TRUNC(I4793*H4793,2)</f>
        <v>0.89</v>
      </c>
      <c r="M4793">
        <v>0.97</v>
      </c>
    </row>
    <row r="4794" spans="1:13" ht="24" customHeight="1" x14ac:dyDescent="0.2">
      <c r="A4794" s="238" t="s">
        <v>2126</v>
      </c>
      <c r="B4794" s="191" t="s">
        <v>2761</v>
      </c>
      <c r="C4794" s="190" t="s">
        <v>26</v>
      </c>
      <c r="D4794" s="190" t="s">
        <v>2762</v>
      </c>
      <c r="E4794" s="426" t="s">
        <v>2119</v>
      </c>
      <c r="F4794" s="426"/>
      <c r="G4794" s="192" t="s">
        <v>331</v>
      </c>
      <c r="H4794" s="193">
        <v>1</v>
      </c>
      <c r="I4794" s="189">
        <f>(M4794*$M$13)</f>
        <v>7.6544000000000008</v>
      </c>
      <c r="J4794" s="219">
        <f>TRUNC(I4794*H4794,2)</f>
        <v>7.65</v>
      </c>
      <c r="M4794">
        <v>8.32</v>
      </c>
    </row>
    <row r="4795" spans="1:13" x14ac:dyDescent="0.2">
      <c r="A4795" s="239"/>
      <c r="B4795" s="195"/>
      <c r="C4795" s="195"/>
      <c r="D4795" s="195"/>
      <c r="E4795" s="195" t="s">
        <v>3847</v>
      </c>
      <c r="F4795" s="196">
        <v>1.24</v>
      </c>
      <c r="G4795" s="195" t="s">
        <v>3848</v>
      </c>
      <c r="H4795" s="196">
        <v>0</v>
      </c>
      <c r="I4795" s="196">
        <v>1.24</v>
      </c>
      <c r="J4795" s="220"/>
      <c r="M4795">
        <v>1.24</v>
      </c>
    </row>
    <row r="4796" spans="1:13" ht="25.5" x14ac:dyDescent="0.2">
      <c r="A4796" s="239"/>
      <c r="B4796" s="195"/>
      <c r="C4796" s="195"/>
      <c r="D4796" s="195"/>
      <c r="E4796" s="195" t="s">
        <v>3849</v>
      </c>
      <c r="F4796" s="196">
        <v>0</v>
      </c>
      <c r="G4796" s="195"/>
      <c r="H4796" s="195" t="s">
        <v>3850</v>
      </c>
      <c r="I4796" s="196">
        <v>10.95</v>
      </c>
      <c r="J4796" s="220"/>
      <c r="M4796">
        <v>10.95</v>
      </c>
    </row>
    <row r="4797" spans="1:13" ht="30" customHeight="1" x14ac:dyDescent="0.2">
      <c r="A4797" s="240"/>
      <c r="B4797" s="197"/>
      <c r="C4797" s="197"/>
      <c r="D4797" s="197"/>
      <c r="E4797" s="197"/>
      <c r="F4797" s="197"/>
      <c r="G4797" s="197" t="s">
        <v>3851</v>
      </c>
      <c r="H4797" s="198">
        <v>4</v>
      </c>
      <c r="I4797" s="199">
        <v>43.8</v>
      </c>
      <c r="J4797" s="220"/>
      <c r="M4797">
        <v>43.8</v>
      </c>
    </row>
    <row r="4798" spans="1:13" ht="0.95" customHeight="1" x14ac:dyDescent="0.2">
      <c r="A4798" s="237"/>
      <c r="B4798" s="185"/>
      <c r="C4798" s="185"/>
      <c r="D4798" s="185"/>
      <c r="E4798" s="185"/>
      <c r="F4798" s="185"/>
      <c r="G4798" s="185"/>
      <c r="H4798" s="185"/>
      <c r="I4798" s="185"/>
      <c r="J4798" s="220"/>
    </row>
    <row r="4799" spans="1:13" ht="18" customHeight="1" x14ac:dyDescent="0.2">
      <c r="A4799" s="236" t="s">
        <v>4192</v>
      </c>
      <c r="B4799" s="183" t="s">
        <v>2</v>
      </c>
      <c r="C4799" s="182" t="s">
        <v>3</v>
      </c>
      <c r="D4799" s="182" t="s">
        <v>4</v>
      </c>
      <c r="E4799" s="419" t="s">
        <v>2100</v>
      </c>
      <c r="F4799" s="419"/>
      <c r="G4799" s="184" t="s">
        <v>5</v>
      </c>
      <c r="H4799" s="183" t="s">
        <v>6</v>
      </c>
      <c r="I4799" s="183" t="s">
        <v>7</v>
      </c>
      <c r="J4799" s="218" t="s">
        <v>8</v>
      </c>
      <c r="K4799" s="229">
        <f>J4801+J4802</f>
        <v>2.0699999999999998</v>
      </c>
      <c r="L4799" s="229">
        <f>J4800-K4799</f>
        <v>8.5399999999999991</v>
      </c>
      <c r="M4799" t="s">
        <v>7</v>
      </c>
    </row>
    <row r="4800" spans="1:13" ht="26.1" customHeight="1" x14ac:dyDescent="0.2">
      <c r="A4800" s="237" t="s">
        <v>2125</v>
      </c>
      <c r="B4800" s="186" t="s">
        <v>859</v>
      </c>
      <c r="C4800" s="185" t="s">
        <v>26</v>
      </c>
      <c r="D4800" s="185" t="s">
        <v>860</v>
      </c>
      <c r="E4800" s="425" t="s">
        <v>2104</v>
      </c>
      <c r="F4800" s="425"/>
      <c r="G4800" s="187" t="s">
        <v>331</v>
      </c>
      <c r="H4800" s="188">
        <v>1</v>
      </c>
      <c r="I4800" s="189">
        <f>(M4800*$M$13)</f>
        <v>10.6168</v>
      </c>
      <c r="J4800" s="231">
        <f>TRUNC(I4800*H4800,2)</f>
        <v>10.61</v>
      </c>
      <c r="M4800">
        <v>11.54</v>
      </c>
    </row>
    <row r="4801" spans="1:13" ht="26.1" customHeight="1" x14ac:dyDescent="0.2">
      <c r="A4801" s="241" t="s">
        <v>2395</v>
      </c>
      <c r="B4801" s="201" t="s">
        <v>2709</v>
      </c>
      <c r="C4801" s="200" t="s">
        <v>26</v>
      </c>
      <c r="D4801" s="200" t="s">
        <v>2710</v>
      </c>
      <c r="E4801" s="427" t="s">
        <v>2123</v>
      </c>
      <c r="F4801" s="427"/>
      <c r="G4801" s="202" t="s">
        <v>32</v>
      </c>
      <c r="H4801" s="203">
        <v>4.7600000000000003E-2</v>
      </c>
      <c r="I4801" s="189">
        <f>(M4801*$M$13)</f>
        <v>18.390799999999999</v>
      </c>
      <c r="J4801" s="219">
        <f>TRUNC(I4801*H4801,2)</f>
        <v>0.87</v>
      </c>
      <c r="M4801">
        <v>19.989999999999998</v>
      </c>
    </row>
    <row r="4802" spans="1:13" ht="24" customHeight="1" x14ac:dyDescent="0.2">
      <c r="A4802" s="241" t="s">
        <v>2395</v>
      </c>
      <c r="B4802" s="201" t="s">
        <v>2700</v>
      </c>
      <c r="C4802" s="200" t="s">
        <v>26</v>
      </c>
      <c r="D4802" s="200" t="s">
        <v>2701</v>
      </c>
      <c r="E4802" s="427" t="s">
        <v>2123</v>
      </c>
      <c r="F4802" s="427"/>
      <c r="G4802" s="202" t="s">
        <v>32</v>
      </c>
      <c r="H4802" s="203">
        <v>4.7600000000000003E-2</v>
      </c>
      <c r="I4802" s="189">
        <f>(M4802*$M$13)</f>
        <v>25.309200000000004</v>
      </c>
      <c r="J4802" s="219">
        <f>TRUNC(I4802*H4802,2)</f>
        <v>1.2</v>
      </c>
      <c r="M4802">
        <v>27.51</v>
      </c>
    </row>
    <row r="4803" spans="1:13" ht="39" customHeight="1" x14ac:dyDescent="0.2">
      <c r="A4803" s="238" t="s">
        <v>2126</v>
      </c>
      <c r="B4803" s="191" t="s">
        <v>2754</v>
      </c>
      <c r="C4803" s="190" t="s">
        <v>26</v>
      </c>
      <c r="D4803" s="190" t="s">
        <v>2755</v>
      </c>
      <c r="E4803" s="426" t="s">
        <v>2119</v>
      </c>
      <c r="F4803" s="426"/>
      <c r="G4803" s="192" t="s">
        <v>331</v>
      </c>
      <c r="H4803" s="193">
        <v>1</v>
      </c>
      <c r="I4803" s="189">
        <f>(M4803*$M$13)</f>
        <v>0.89239999999999997</v>
      </c>
      <c r="J4803" s="219">
        <f>TRUNC(I4803*H4803,2)</f>
        <v>0.89</v>
      </c>
      <c r="M4803">
        <v>0.97</v>
      </c>
    </row>
    <row r="4804" spans="1:13" ht="24" customHeight="1" x14ac:dyDescent="0.2">
      <c r="A4804" s="238" t="s">
        <v>2126</v>
      </c>
      <c r="B4804" s="191" t="s">
        <v>2761</v>
      </c>
      <c r="C4804" s="190" t="s">
        <v>26</v>
      </c>
      <c r="D4804" s="190" t="s">
        <v>2762</v>
      </c>
      <c r="E4804" s="426" t="s">
        <v>2119</v>
      </c>
      <c r="F4804" s="426"/>
      <c r="G4804" s="192" t="s">
        <v>331</v>
      </c>
      <c r="H4804" s="193">
        <v>1</v>
      </c>
      <c r="I4804" s="189">
        <f>(M4804*$M$13)</f>
        <v>7.6544000000000008</v>
      </c>
      <c r="J4804" s="219">
        <f>TRUNC(I4804*H4804,2)</f>
        <v>7.65</v>
      </c>
      <c r="M4804">
        <v>8.32</v>
      </c>
    </row>
    <row r="4805" spans="1:13" x14ac:dyDescent="0.2">
      <c r="A4805" s="239"/>
      <c r="B4805" s="195"/>
      <c r="C4805" s="195"/>
      <c r="D4805" s="195"/>
      <c r="E4805" s="195" t="s">
        <v>3847</v>
      </c>
      <c r="F4805" s="196">
        <v>1.68</v>
      </c>
      <c r="G4805" s="195" t="s">
        <v>3848</v>
      </c>
      <c r="H4805" s="196">
        <v>0</v>
      </c>
      <c r="I4805" s="196">
        <v>1.68</v>
      </c>
      <c r="J4805" s="220"/>
      <c r="M4805">
        <v>1.68</v>
      </c>
    </row>
    <row r="4806" spans="1:13" ht="25.5" x14ac:dyDescent="0.2">
      <c r="A4806" s="239"/>
      <c r="B4806" s="195"/>
      <c r="C4806" s="195"/>
      <c r="D4806" s="195"/>
      <c r="E4806" s="195" t="s">
        <v>3849</v>
      </c>
      <c r="F4806" s="196">
        <v>0</v>
      </c>
      <c r="G4806" s="195"/>
      <c r="H4806" s="195" t="s">
        <v>3850</v>
      </c>
      <c r="I4806" s="196">
        <v>11.54</v>
      </c>
      <c r="J4806" s="220"/>
      <c r="M4806">
        <v>11.54</v>
      </c>
    </row>
    <row r="4807" spans="1:13" ht="30" customHeight="1" x14ac:dyDescent="0.2">
      <c r="A4807" s="240"/>
      <c r="B4807" s="197"/>
      <c r="C4807" s="197"/>
      <c r="D4807" s="197"/>
      <c r="E4807" s="197"/>
      <c r="F4807" s="197"/>
      <c r="G4807" s="197" t="s">
        <v>3851</v>
      </c>
      <c r="H4807" s="198">
        <v>13</v>
      </c>
      <c r="I4807" s="199">
        <v>150.02000000000001</v>
      </c>
      <c r="J4807" s="220"/>
      <c r="M4807">
        <v>150.02000000000001</v>
      </c>
    </row>
    <row r="4808" spans="1:13" ht="0.95" customHeight="1" x14ac:dyDescent="0.2">
      <c r="A4808" s="237"/>
      <c r="B4808" s="185"/>
      <c r="C4808" s="185"/>
      <c r="D4808" s="185"/>
      <c r="E4808" s="185"/>
      <c r="F4808" s="185"/>
      <c r="G4808" s="185"/>
      <c r="H4808" s="185"/>
      <c r="I4808" s="185"/>
      <c r="J4808" s="220"/>
    </row>
    <row r="4809" spans="1:13" ht="18" customHeight="1" x14ac:dyDescent="0.2">
      <c r="A4809" s="236" t="s">
        <v>4193</v>
      </c>
      <c r="B4809" s="183" t="s">
        <v>2</v>
      </c>
      <c r="C4809" s="182" t="s">
        <v>3</v>
      </c>
      <c r="D4809" s="182" t="s">
        <v>4</v>
      </c>
      <c r="E4809" s="419" t="s">
        <v>2100</v>
      </c>
      <c r="F4809" s="419"/>
      <c r="G4809" s="184" t="s">
        <v>5</v>
      </c>
      <c r="H4809" s="183" t="s">
        <v>6</v>
      </c>
      <c r="I4809" s="183" t="s">
        <v>7</v>
      </c>
      <c r="J4809" s="218" t="s">
        <v>8</v>
      </c>
      <c r="K4809" s="229">
        <f>J4811+J4812</f>
        <v>2.88</v>
      </c>
      <c r="L4809" s="229">
        <f>J4810-K4809</f>
        <v>8.82</v>
      </c>
      <c r="M4809" t="s">
        <v>7</v>
      </c>
    </row>
    <row r="4810" spans="1:13" ht="26.1" customHeight="1" x14ac:dyDescent="0.2">
      <c r="A4810" s="237" t="s">
        <v>2125</v>
      </c>
      <c r="B4810" s="186" t="s">
        <v>861</v>
      </c>
      <c r="C4810" s="185" t="s">
        <v>26</v>
      </c>
      <c r="D4810" s="185" t="s">
        <v>862</v>
      </c>
      <c r="E4810" s="425" t="s">
        <v>2104</v>
      </c>
      <c r="F4810" s="425"/>
      <c r="G4810" s="187" t="s">
        <v>331</v>
      </c>
      <c r="H4810" s="188">
        <v>1</v>
      </c>
      <c r="I4810" s="189">
        <f>(M4810*$M$13)</f>
        <v>11.702400000000001</v>
      </c>
      <c r="J4810" s="231">
        <f>TRUNC(I4810*H4810,2)</f>
        <v>11.7</v>
      </c>
      <c r="M4810">
        <v>12.72</v>
      </c>
    </row>
    <row r="4811" spans="1:13" ht="26.1" customHeight="1" x14ac:dyDescent="0.2">
      <c r="A4811" s="241" t="s">
        <v>2395</v>
      </c>
      <c r="B4811" s="201" t="s">
        <v>2709</v>
      </c>
      <c r="C4811" s="200" t="s">
        <v>26</v>
      </c>
      <c r="D4811" s="200" t="s">
        <v>2710</v>
      </c>
      <c r="E4811" s="427" t="s">
        <v>2123</v>
      </c>
      <c r="F4811" s="427"/>
      <c r="G4811" s="202" t="s">
        <v>32</v>
      </c>
      <c r="H4811" s="203">
        <v>6.6299999999999998E-2</v>
      </c>
      <c r="I4811" s="189">
        <f>(M4811*$M$13)</f>
        <v>18.390799999999999</v>
      </c>
      <c r="J4811" s="219">
        <f>TRUNC(I4811*H4811,2)</f>
        <v>1.21</v>
      </c>
      <c r="M4811">
        <v>19.989999999999998</v>
      </c>
    </row>
    <row r="4812" spans="1:13" ht="24" customHeight="1" x14ac:dyDescent="0.2">
      <c r="A4812" s="241" t="s">
        <v>2395</v>
      </c>
      <c r="B4812" s="201" t="s">
        <v>2700</v>
      </c>
      <c r="C4812" s="200" t="s">
        <v>26</v>
      </c>
      <c r="D4812" s="200" t="s">
        <v>2701</v>
      </c>
      <c r="E4812" s="427" t="s">
        <v>2123</v>
      </c>
      <c r="F4812" s="427"/>
      <c r="G4812" s="202" t="s">
        <v>32</v>
      </c>
      <c r="H4812" s="203">
        <v>6.6299999999999998E-2</v>
      </c>
      <c r="I4812" s="189">
        <f>(M4812*$M$13)</f>
        <v>25.309200000000004</v>
      </c>
      <c r="J4812" s="219">
        <f>TRUNC(I4812*H4812,2)</f>
        <v>1.67</v>
      </c>
      <c r="M4812">
        <v>27.51</v>
      </c>
    </row>
    <row r="4813" spans="1:13" ht="39" customHeight="1" x14ac:dyDescent="0.2">
      <c r="A4813" s="238" t="s">
        <v>2126</v>
      </c>
      <c r="B4813" s="191" t="s">
        <v>2756</v>
      </c>
      <c r="C4813" s="190" t="s">
        <v>26</v>
      </c>
      <c r="D4813" s="190" t="s">
        <v>2757</v>
      </c>
      <c r="E4813" s="426" t="s">
        <v>2119</v>
      </c>
      <c r="F4813" s="426"/>
      <c r="G4813" s="192" t="s">
        <v>331</v>
      </c>
      <c r="H4813" s="193">
        <v>1</v>
      </c>
      <c r="I4813" s="189">
        <f>(M4813*$M$13)</f>
        <v>1.1592</v>
      </c>
      <c r="J4813" s="219">
        <f>TRUNC(I4813*H4813,2)</f>
        <v>1.1499999999999999</v>
      </c>
      <c r="M4813">
        <v>1.26</v>
      </c>
    </row>
    <row r="4814" spans="1:13" ht="24" customHeight="1" x14ac:dyDescent="0.2">
      <c r="A4814" s="238" t="s">
        <v>2126</v>
      </c>
      <c r="B4814" s="191" t="s">
        <v>2761</v>
      </c>
      <c r="C4814" s="190" t="s">
        <v>26</v>
      </c>
      <c r="D4814" s="190" t="s">
        <v>2762</v>
      </c>
      <c r="E4814" s="426" t="s">
        <v>2119</v>
      </c>
      <c r="F4814" s="426"/>
      <c r="G4814" s="192" t="s">
        <v>331</v>
      </c>
      <c r="H4814" s="193">
        <v>1</v>
      </c>
      <c r="I4814" s="189">
        <f>(M4814*$M$13)</f>
        <v>7.6544000000000008</v>
      </c>
      <c r="J4814" s="219">
        <f>TRUNC(I4814*H4814,2)</f>
        <v>7.65</v>
      </c>
      <c r="M4814">
        <v>8.32</v>
      </c>
    </row>
    <row r="4815" spans="1:13" x14ac:dyDescent="0.2">
      <c r="A4815" s="239"/>
      <c r="B4815" s="195"/>
      <c r="C4815" s="195"/>
      <c r="D4815" s="195"/>
      <c r="E4815" s="195" t="s">
        <v>3847</v>
      </c>
      <c r="F4815" s="196">
        <v>2.34</v>
      </c>
      <c r="G4815" s="195" t="s">
        <v>3848</v>
      </c>
      <c r="H4815" s="196">
        <v>0</v>
      </c>
      <c r="I4815" s="196">
        <v>2.34</v>
      </c>
      <c r="J4815" s="220"/>
      <c r="M4815">
        <v>2.34</v>
      </c>
    </row>
    <row r="4816" spans="1:13" ht="25.5" x14ac:dyDescent="0.2">
      <c r="A4816" s="239"/>
      <c r="B4816" s="195"/>
      <c r="C4816" s="195"/>
      <c r="D4816" s="195"/>
      <c r="E4816" s="195" t="s">
        <v>3849</v>
      </c>
      <c r="F4816" s="196">
        <v>0</v>
      </c>
      <c r="G4816" s="195"/>
      <c r="H4816" s="195" t="s">
        <v>3850</v>
      </c>
      <c r="I4816" s="196">
        <v>12.72</v>
      </c>
      <c r="J4816" s="220"/>
      <c r="M4816">
        <v>12.72</v>
      </c>
    </row>
    <row r="4817" spans="1:13" ht="30" customHeight="1" x14ac:dyDescent="0.2">
      <c r="A4817" s="240"/>
      <c r="B4817" s="197"/>
      <c r="C4817" s="197"/>
      <c r="D4817" s="197"/>
      <c r="E4817" s="197"/>
      <c r="F4817" s="197"/>
      <c r="G4817" s="197" t="s">
        <v>3851</v>
      </c>
      <c r="H4817" s="198">
        <v>5</v>
      </c>
      <c r="I4817" s="199">
        <v>63.6</v>
      </c>
      <c r="J4817" s="220"/>
      <c r="M4817">
        <v>63.6</v>
      </c>
    </row>
    <row r="4818" spans="1:13" ht="0.95" customHeight="1" x14ac:dyDescent="0.2">
      <c r="A4818" s="237"/>
      <c r="B4818" s="185"/>
      <c r="C4818" s="185"/>
      <c r="D4818" s="185"/>
      <c r="E4818" s="185"/>
      <c r="F4818" s="185"/>
      <c r="G4818" s="185"/>
      <c r="H4818" s="185"/>
      <c r="I4818" s="185"/>
      <c r="J4818" s="220"/>
    </row>
    <row r="4819" spans="1:13" ht="18" customHeight="1" x14ac:dyDescent="0.2">
      <c r="A4819" s="236" t="s">
        <v>4194</v>
      </c>
      <c r="B4819" s="183" t="s">
        <v>2</v>
      </c>
      <c r="C4819" s="182" t="s">
        <v>3</v>
      </c>
      <c r="D4819" s="182" t="s">
        <v>4</v>
      </c>
      <c r="E4819" s="419" t="s">
        <v>2100</v>
      </c>
      <c r="F4819" s="419"/>
      <c r="G4819" s="184" t="s">
        <v>5</v>
      </c>
      <c r="H4819" s="183" t="s">
        <v>6</v>
      </c>
      <c r="I4819" s="183" t="s">
        <v>7</v>
      </c>
      <c r="J4819" s="218" t="s">
        <v>8</v>
      </c>
      <c r="K4819" s="229">
        <f>J4821+J4822</f>
        <v>3.9699999999999998</v>
      </c>
      <c r="L4819" s="229">
        <f>J4820-K4819</f>
        <v>9.0300000000000011</v>
      </c>
      <c r="M4819" t="s">
        <v>7</v>
      </c>
    </row>
    <row r="4820" spans="1:13" ht="26.1" customHeight="1" x14ac:dyDescent="0.2">
      <c r="A4820" s="237" t="s">
        <v>2125</v>
      </c>
      <c r="B4820" s="186" t="s">
        <v>4195</v>
      </c>
      <c r="C4820" s="185" t="s">
        <v>26</v>
      </c>
      <c r="D4820" s="185" t="s">
        <v>4196</v>
      </c>
      <c r="E4820" s="425" t="s">
        <v>2104</v>
      </c>
      <c r="F4820" s="425"/>
      <c r="G4820" s="187" t="s">
        <v>331</v>
      </c>
      <c r="H4820" s="188">
        <v>1</v>
      </c>
      <c r="I4820" s="189">
        <f>(M4820*$M$13)</f>
        <v>13.008800000000001</v>
      </c>
      <c r="J4820" s="231">
        <f>TRUNC(I4820*H4820,2)</f>
        <v>13</v>
      </c>
      <c r="M4820">
        <v>14.14</v>
      </c>
    </row>
    <row r="4821" spans="1:13" ht="26.1" customHeight="1" x14ac:dyDescent="0.2">
      <c r="A4821" s="241" t="s">
        <v>2395</v>
      </c>
      <c r="B4821" s="201" t="s">
        <v>2709</v>
      </c>
      <c r="C4821" s="200" t="s">
        <v>26</v>
      </c>
      <c r="D4821" s="200" t="s">
        <v>2710</v>
      </c>
      <c r="E4821" s="427" t="s">
        <v>2123</v>
      </c>
      <c r="F4821" s="427"/>
      <c r="G4821" s="202" t="s">
        <v>32</v>
      </c>
      <c r="H4821" s="203">
        <v>9.11E-2</v>
      </c>
      <c r="I4821" s="189">
        <f>(M4821*$M$13)</f>
        <v>18.390799999999999</v>
      </c>
      <c r="J4821" s="219">
        <f>TRUNC(I4821*H4821,2)</f>
        <v>1.67</v>
      </c>
      <c r="M4821">
        <v>19.989999999999998</v>
      </c>
    </row>
    <row r="4822" spans="1:13" ht="24" customHeight="1" x14ac:dyDescent="0.2">
      <c r="A4822" s="241" t="s">
        <v>2395</v>
      </c>
      <c r="B4822" s="201" t="s">
        <v>2700</v>
      </c>
      <c r="C4822" s="200" t="s">
        <v>26</v>
      </c>
      <c r="D4822" s="200" t="s">
        <v>2701</v>
      </c>
      <c r="E4822" s="427" t="s">
        <v>2123</v>
      </c>
      <c r="F4822" s="427"/>
      <c r="G4822" s="202" t="s">
        <v>32</v>
      </c>
      <c r="H4822" s="203">
        <v>9.11E-2</v>
      </c>
      <c r="I4822" s="189">
        <f>(M4822*$M$13)</f>
        <v>25.309200000000004</v>
      </c>
      <c r="J4822" s="219">
        <f>TRUNC(I4822*H4822,2)</f>
        <v>2.2999999999999998</v>
      </c>
      <c r="M4822">
        <v>27.51</v>
      </c>
    </row>
    <row r="4823" spans="1:13" ht="39" customHeight="1" x14ac:dyDescent="0.2">
      <c r="A4823" s="238" t="s">
        <v>2126</v>
      </c>
      <c r="B4823" s="191" t="s">
        <v>2758</v>
      </c>
      <c r="C4823" s="190" t="s">
        <v>26</v>
      </c>
      <c r="D4823" s="190" t="s">
        <v>2759</v>
      </c>
      <c r="E4823" s="426" t="s">
        <v>2119</v>
      </c>
      <c r="F4823" s="426"/>
      <c r="G4823" s="192" t="s">
        <v>331</v>
      </c>
      <c r="H4823" s="193">
        <v>1</v>
      </c>
      <c r="I4823" s="189">
        <f>(M4823*$M$13)</f>
        <v>1.3800000000000001</v>
      </c>
      <c r="J4823" s="219">
        <f>TRUNC(I4823*H4823,2)</f>
        <v>1.38</v>
      </c>
      <c r="M4823">
        <v>1.5</v>
      </c>
    </row>
    <row r="4824" spans="1:13" ht="24" customHeight="1" x14ac:dyDescent="0.2">
      <c r="A4824" s="238" t="s">
        <v>2126</v>
      </c>
      <c r="B4824" s="191" t="s">
        <v>2761</v>
      </c>
      <c r="C4824" s="190" t="s">
        <v>26</v>
      </c>
      <c r="D4824" s="190" t="s">
        <v>2762</v>
      </c>
      <c r="E4824" s="426" t="s">
        <v>2119</v>
      </c>
      <c r="F4824" s="426"/>
      <c r="G4824" s="192" t="s">
        <v>331</v>
      </c>
      <c r="H4824" s="193">
        <v>1</v>
      </c>
      <c r="I4824" s="189">
        <f>(M4824*$M$13)</f>
        <v>7.6544000000000008</v>
      </c>
      <c r="J4824" s="219">
        <f>TRUNC(I4824*H4824,2)</f>
        <v>7.65</v>
      </c>
      <c r="M4824">
        <v>8.32</v>
      </c>
    </row>
    <row r="4825" spans="1:13" x14ac:dyDescent="0.2">
      <c r="A4825" s="239"/>
      <c r="B4825" s="195"/>
      <c r="C4825" s="195"/>
      <c r="D4825" s="195"/>
      <c r="E4825" s="195" t="s">
        <v>3847</v>
      </c>
      <c r="F4825" s="196">
        <v>3.22</v>
      </c>
      <c r="G4825" s="195" t="s">
        <v>3848</v>
      </c>
      <c r="H4825" s="196">
        <v>0</v>
      </c>
      <c r="I4825" s="196">
        <v>3.22</v>
      </c>
      <c r="J4825" s="220"/>
      <c r="M4825">
        <v>3.22</v>
      </c>
    </row>
    <row r="4826" spans="1:13" ht="25.5" x14ac:dyDescent="0.2">
      <c r="A4826" s="239"/>
      <c r="B4826" s="195"/>
      <c r="C4826" s="195"/>
      <c r="D4826" s="195"/>
      <c r="E4826" s="195" t="s">
        <v>3849</v>
      </c>
      <c r="F4826" s="196">
        <v>0</v>
      </c>
      <c r="G4826" s="195"/>
      <c r="H4826" s="195" t="s">
        <v>3850</v>
      </c>
      <c r="I4826" s="196">
        <v>14.14</v>
      </c>
      <c r="J4826" s="220"/>
      <c r="M4826">
        <v>14.14</v>
      </c>
    </row>
    <row r="4827" spans="1:13" ht="30" customHeight="1" x14ac:dyDescent="0.2">
      <c r="A4827" s="240"/>
      <c r="B4827" s="197"/>
      <c r="C4827" s="197"/>
      <c r="D4827" s="197"/>
      <c r="E4827" s="197"/>
      <c r="F4827" s="197"/>
      <c r="G4827" s="197" t="s">
        <v>3851</v>
      </c>
      <c r="H4827" s="198">
        <v>1</v>
      </c>
      <c r="I4827" s="199">
        <v>14.14</v>
      </c>
      <c r="J4827" s="220"/>
      <c r="M4827">
        <v>14.14</v>
      </c>
    </row>
    <row r="4828" spans="1:13" ht="0.95" customHeight="1" x14ac:dyDescent="0.2">
      <c r="A4828" s="237"/>
      <c r="B4828" s="185"/>
      <c r="C4828" s="185"/>
      <c r="D4828" s="185"/>
      <c r="E4828" s="185"/>
      <c r="F4828" s="185"/>
      <c r="G4828" s="185"/>
      <c r="H4828" s="185"/>
      <c r="I4828" s="185"/>
      <c r="J4828" s="220"/>
    </row>
    <row r="4829" spans="1:13" ht="18" customHeight="1" x14ac:dyDescent="0.2">
      <c r="A4829" s="236" t="s">
        <v>4197</v>
      </c>
      <c r="B4829" s="183" t="s">
        <v>2</v>
      </c>
      <c r="C4829" s="182" t="s">
        <v>3</v>
      </c>
      <c r="D4829" s="182" t="s">
        <v>4</v>
      </c>
      <c r="E4829" s="419" t="s">
        <v>2100</v>
      </c>
      <c r="F4829" s="419"/>
      <c r="G4829" s="184" t="s">
        <v>5</v>
      </c>
      <c r="H4829" s="183" t="s">
        <v>6</v>
      </c>
      <c r="I4829" s="183" t="s">
        <v>7</v>
      </c>
      <c r="J4829" s="218" t="s">
        <v>8</v>
      </c>
      <c r="K4829" s="229">
        <f>J4831+J4832</f>
        <v>11.93</v>
      </c>
      <c r="L4829" s="229">
        <f>J4830-K4829</f>
        <v>57.919999999999995</v>
      </c>
      <c r="M4829" t="s">
        <v>7</v>
      </c>
    </row>
    <row r="4830" spans="1:13" ht="26.1" customHeight="1" x14ac:dyDescent="0.2">
      <c r="A4830" s="237" t="s">
        <v>2125</v>
      </c>
      <c r="B4830" s="186" t="s">
        <v>853</v>
      </c>
      <c r="C4830" s="185" t="s">
        <v>26</v>
      </c>
      <c r="D4830" s="185" t="s">
        <v>854</v>
      </c>
      <c r="E4830" s="425" t="s">
        <v>2104</v>
      </c>
      <c r="F4830" s="425"/>
      <c r="G4830" s="187" t="s">
        <v>331</v>
      </c>
      <c r="H4830" s="188">
        <v>1</v>
      </c>
      <c r="I4830" s="189">
        <f>(M4830*$M$13)</f>
        <v>69.85560000000001</v>
      </c>
      <c r="J4830" s="231">
        <f>TRUNC(I4830*H4830,2)</f>
        <v>69.849999999999994</v>
      </c>
      <c r="M4830">
        <v>75.930000000000007</v>
      </c>
    </row>
    <row r="4831" spans="1:13" ht="26.1" customHeight="1" x14ac:dyDescent="0.2">
      <c r="A4831" s="241" t="s">
        <v>2395</v>
      </c>
      <c r="B4831" s="201" t="s">
        <v>2709</v>
      </c>
      <c r="C4831" s="200" t="s">
        <v>26</v>
      </c>
      <c r="D4831" s="200" t="s">
        <v>2710</v>
      </c>
      <c r="E4831" s="427" t="s">
        <v>2123</v>
      </c>
      <c r="F4831" s="427"/>
      <c r="G4831" s="202" t="s">
        <v>32</v>
      </c>
      <c r="H4831" s="203">
        <v>0.27339999999999998</v>
      </c>
      <c r="I4831" s="189">
        <f>(M4831*$M$13)</f>
        <v>18.390799999999999</v>
      </c>
      <c r="J4831" s="219">
        <f>TRUNC(I4831*H4831,2)</f>
        <v>5.0199999999999996</v>
      </c>
      <c r="M4831">
        <v>19.989999999999998</v>
      </c>
    </row>
    <row r="4832" spans="1:13" ht="24" customHeight="1" x14ac:dyDescent="0.2">
      <c r="A4832" s="241" t="s">
        <v>2395</v>
      </c>
      <c r="B4832" s="201" t="s">
        <v>2700</v>
      </c>
      <c r="C4832" s="200" t="s">
        <v>26</v>
      </c>
      <c r="D4832" s="200" t="s">
        <v>2701</v>
      </c>
      <c r="E4832" s="427" t="s">
        <v>2123</v>
      </c>
      <c r="F4832" s="427"/>
      <c r="G4832" s="202" t="s">
        <v>32</v>
      </c>
      <c r="H4832" s="203">
        <v>0.27339999999999998</v>
      </c>
      <c r="I4832" s="189">
        <f>(M4832*$M$13)</f>
        <v>25.309200000000004</v>
      </c>
      <c r="J4832" s="219">
        <f>TRUNC(I4832*H4832,2)</f>
        <v>6.91</v>
      </c>
      <c r="M4832">
        <v>27.51</v>
      </c>
    </row>
    <row r="4833" spans="1:13" ht="39" customHeight="1" x14ac:dyDescent="0.2">
      <c r="A4833" s="238" t="s">
        <v>2126</v>
      </c>
      <c r="B4833" s="191" t="s">
        <v>2758</v>
      </c>
      <c r="C4833" s="190" t="s">
        <v>26</v>
      </c>
      <c r="D4833" s="190" t="s">
        <v>2759</v>
      </c>
      <c r="E4833" s="426" t="s">
        <v>2119</v>
      </c>
      <c r="F4833" s="426"/>
      <c r="G4833" s="192" t="s">
        <v>331</v>
      </c>
      <c r="H4833" s="193">
        <v>3</v>
      </c>
      <c r="I4833" s="189">
        <f>(M4833*$M$13)</f>
        <v>1.3800000000000001</v>
      </c>
      <c r="J4833" s="219">
        <f>TRUNC(I4833*H4833,2)</f>
        <v>4.1399999999999997</v>
      </c>
      <c r="M4833">
        <v>1.5</v>
      </c>
    </row>
    <row r="4834" spans="1:13" ht="24" customHeight="1" x14ac:dyDescent="0.2">
      <c r="A4834" s="238" t="s">
        <v>2126</v>
      </c>
      <c r="B4834" s="191" t="s">
        <v>2752</v>
      </c>
      <c r="C4834" s="190" t="s">
        <v>26</v>
      </c>
      <c r="D4834" s="190" t="s">
        <v>2753</v>
      </c>
      <c r="E4834" s="426" t="s">
        <v>2119</v>
      </c>
      <c r="F4834" s="426"/>
      <c r="G4834" s="192" t="s">
        <v>331</v>
      </c>
      <c r="H4834" s="193">
        <v>1</v>
      </c>
      <c r="I4834" s="189">
        <f>(M4834*$M$13)</f>
        <v>53.774000000000008</v>
      </c>
      <c r="J4834" s="219">
        <f>TRUNC(I4834*H4834,2)</f>
        <v>53.77</v>
      </c>
      <c r="M4834">
        <v>58.45</v>
      </c>
    </row>
    <row r="4835" spans="1:13" x14ac:dyDescent="0.2">
      <c r="A4835" s="239"/>
      <c r="B4835" s="195"/>
      <c r="C4835" s="195"/>
      <c r="D4835" s="195"/>
      <c r="E4835" s="195" t="s">
        <v>3847</v>
      </c>
      <c r="F4835" s="196">
        <v>9.68</v>
      </c>
      <c r="G4835" s="195" t="s">
        <v>3848</v>
      </c>
      <c r="H4835" s="196">
        <v>0</v>
      </c>
      <c r="I4835" s="196">
        <v>9.68</v>
      </c>
      <c r="J4835" s="220"/>
      <c r="M4835">
        <v>9.68</v>
      </c>
    </row>
    <row r="4836" spans="1:13" ht="25.5" x14ac:dyDescent="0.2">
      <c r="A4836" s="239"/>
      <c r="B4836" s="195"/>
      <c r="C4836" s="195"/>
      <c r="D4836" s="195"/>
      <c r="E4836" s="195" t="s">
        <v>3849</v>
      </c>
      <c r="F4836" s="196">
        <v>0</v>
      </c>
      <c r="G4836" s="195"/>
      <c r="H4836" s="195" t="s">
        <v>3850</v>
      </c>
      <c r="I4836" s="196">
        <v>75.930000000000007</v>
      </c>
      <c r="J4836" s="220"/>
      <c r="M4836">
        <v>75.930000000000007</v>
      </c>
    </row>
    <row r="4837" spans="1:13" ht="30" customHeight="1" x14ac:dyDescent="0.2">
      <c r="A4837" s="240"/>
      <c r="B4837" s="197"/>
      <c r="C4837" s="197"/>
      <c r="D4837" s="197"/>
      <c r="E4837" s="197"/>
      <c r="F4837" s="197"/>
      <c r="G4837" s="197" t="s">
        <v>3851</v>
      </c>
      <c r="H4837" s="198">
        <v>4</v>
      </c>
      <c r="I4837" s="199">
        <v>303.72000000000003</v>
      </c>
      <c r="J4837" s="220"/>
      <c r="M4837">
        <v>303.72000000000003</v>
      </c>
    </row>
    <row r="4838" spans="1:13" ht="0.95" customHeight="1" x14ac:dyDescent="0.2">
      <c r="A4838" s="237"/>
      <c r="B4838" s="185"/>
      <c r="C4838" s="185"/>
      <c r="D4838" s="185"/>
      <c r="E4838" s="185"/>
      <c r="F4838" s="185"/>
      <c r="G4838" s="185"/>
      <c r="H4838" s="185"/>
      <c r="I4838" s="185"/>
      <c r="J4838" s="220"/>
    </row>
    <row r="4839" spans="1:13" ht="18" customHeight="1" x14ac:dyDescent="0.2">
      <c r="A4839" s="236" t="s">
        <v>4198</v>
      </c>
      <c r="B4839" s="183" t="s">
        <v>2</v>
      </c>
      <c r="C4839" s="182" t="s">
        <v>3</v>
      </c>
      <c r="D4839" s="182" t="s">
        <v>4</v>
      </c>
      <c r="E4839" s="419" t="s">
        <v>2100</v>
      </c>
      <c r="F4839" s="419"/>
      <c r="G4839" s="184" t="s">
        <v>5</v>
      </c>
      <c r="H4839" s="183" t="s">
        <v>6</v>
      </c>
      <c r="I4839" s="183" t="s">
        <v>7</v>
      </c>
      <c r="J4839" s="218" t="s">
        <v>8</v>
      </c>
      <c r="L4839" s="229">
        <f>J4840</f>
        <v>30.13</v>
      </c>
      <c r="M4839" t="s">
        <v>7</v>
      </c>
    </row>
    <row r="4840" spans="1:13" ht="39" customHeight="1" x14ac:dyDescent="0.2">
      <c r="A4840" s="237" t="s">
        <v>2125</v>
      </c>
      <c r="B4840" s="186" t="s">
        <v>837</v>
      </c>
      <c r="C4840" s="185" t="s">
        <v>26</v>
      </c>
      <c r="D4840" s="185" t="s">
        <v>838</v>
      </c>
      <c r="E4840" s="425" t="s">
        <v>2104</v>
      </c>
      <c r="F4840" s="425"/>
      <c r="G4840" s="187" t="s">
        <v>331</v>
      </c>
      <c r="H4840" s="188">
        <v>1</v>
      </c>
      <c r="I4840" s="189">
        <f>(M4840*$M$13)</f>
        <v>30.130000000000003</v>
      </c>
      <c r="J4840" s="231">
        <f>TRUNC(I4840*H4840,2)</f>
        <v>30.13</v>
      </c>
      <c r="M4840">
        <v>32.75</v>
      </c>
    </row>
    <row r="4841" spans="1:13" ht="39" customHeight="1" x14ac:dyDescent="0.2">
      <c r="A4841" s="241" t="s">
        <v>2395</v>
      </c>
      <c r="B4841" s="201" t="s">
        <v>2739</v>
      </c>
      <c r="C4841" s="200" t="s">
        <v>26</v>
      </c>
      <c r="D4841" s="200" t="s">
        <v>2740</v>
      </c>
      <c r="E4841" s="427" t="s">
        <v>2104</v>
      </c>
      <c r="F4841" s="427"/>
      <c r="G4841" s="202" t="s">
        <v>331</v>
      </c>
      <c r="H4841" s="203">
        <v>1</v>
      </c>
      <c r="I4841" s="189">
        <f>(M4841*$M$13)</f>
        <v>9.1172000000000004</v>
      </c>
      <c r="J4841" s="219">
        <f>TRUNC(I4841*H4841,2)</f>
        <v>9.11</v>
      </c>
      <c r="M4841">
        <v>9.91</v>
      </c>
    </row>
    <row r="4842" spans="1:13" ht="39" customHeight="1" x14ac:dyDescent="0.2">
      <c r="A4842" s="241" t="s">
        <v>2395</v>
      </c>
      <c r="B4842" s="201" t="s">
        <v>2741</v>
      </c>
      <c r="C4842" s="200" t="s">
        <v>26</v>
      </c>
      <c r="D4842" s="200" t="s">
        <v>2742</v>
      </c>
      <c r="E4842" s="427" t="s">
        <v>2104</v>
      </c>
      <c r="F4842" s="427"/>
      <c r="G4842" s="202" t="s">
        <v>331</v>
      </c>
      <c r="H4842" s="203">
        <v>1</v>
      </c>
      <c r="I4842" s="189">
        <f>(M4842*$M$13)</f>
        <v>21.012800000000002</v>
      </c>
      <c r="J4842" s="219">
        <f>TRUNC(I4842*H4842,2)</f>
        <v>21.01</v>
      </c>
      <c r="M4842">
        <v>22.84</v>
      </c>
    </row>
    <row r="4843" spans="1:13" x14ac:dyDescent="0.2">
      <c r="A4843" s="239"/>
      <c r="B4843" s="195"/>
      <c r="C4843" s="195"/>
      <c r="D4843" s="195"/>
      <c r="E4843" s="195" t="s">
        <v>3847</v>
      </c>
      <c r="F4843" s="196">
        <v>15.74</v>
      </c>
      <c r="G4843" s="195" t="s">
        <v>3848</v>
      </c>
      <c r="H4843" s="196">
        <v>0</v>
      </c>
      <c r="I4843" s="196">
        <v>15.74</v>
      </c>
      <c r="J4843" s="220"/>
      <c r="M4843">
        <v>15.74</v>
      </c>
    </row>
    <row r="4844" spans="1:13" ht="25.5" x14ac:dyDescent="0.2">
      <c r="A4844" s="239"/>
      <c r="B4844" s="195"/>
      <c r="C4844" s="195"/>
      <c r="D4844" s="195"/>
      <c r="E4844" s="195" t="s">
        <v>3849</v>
      </c>
      <c r="F4844" s="196">
        <v>0</v>
      </c>
      <c r="G4844" s="195"/>
      <c r="H4844" s="195" t="s">
        <v>3850</v>
      </c>
      <c r="I4844" s="196">
        <v>32.75</v>
      </c>
      <c r="J4844" s="220"/>
      <c r="M4844">
        <v>32.75</v>
      </c>
    </row>
    <row r="4845" spans="1:13" ht="30" customHeight="1" x14ac:dyDescent="0.2">
      <c r="A4845" s="240"/>
      <c r="B4845" s="197"/>
      <c r="C4845" s="197"/>
      <c r="D4845" s="197"/>
      <c r="E4845" s="197"/>
      <c r="F4845" s="197"/>
      <c r="G4845" s="197" t="s">
        <v>3851</v>
      </c>
      <c r="H4845" s="198">
        <v>10</v>
      </c>
      <c r="I4845" s="199">
        <v>327.5</v>
      </c>
      <c r="J4845" s="220"/>
      <c r="M4845">
        <v>327.5</v>
      </c>
    </row>
    <row r="4846" spans="1:13" ht="0.95" customHeight="1" x14ac:dyDescent="0.2">
      <c r="A4846" s="237"/>
      <c r="B4846" s="185"/>
      <c r="C4846" s="185"/>
      <c r="D4846" s="185"/>
      <c r="E4846" s="185"/>
      <c r="F4846" s="185"/>
      <c r="G4846" s="185"/>
      <c r="H4846" s="185"/>
      <c r="I4846" s="185"/>
      <c r="J4846" s="220"/>
    </row>
    <row r="4847" spans="1:13" ht="18" customHeight="1" x14ac:dyDescent="0.2">
      <c r="A4847" s="236" t="s">
        <v>4199</v>
      </c>
      <c r="B4847" s="183" t="s">
        <v>2</v>
      </c>
      <c r="C4847" s="182" t="s">
        <v>3</v>
      </c>
      <c r="D4847" s="182" t="s">
        <v>4</v>
      </c>
      <c r="E4847" s="419" t="s">
        <v>2100</v>
      </c>
      <c r="F4847" s="419"/>
      <c r="G4847" s="184" t="s">
        <v>5</v>
      </c>
      <c r="H4847" s="183" t="s">
        <v>6</v>
      </c>
      <c r="I4847" s="183" t="s">
        <v>7</v>
      </c>
      <c r="J4847" s="218" t="s">
        <v>8</v>
      </c>
      <c r="L4847" s="229">
        <f>J4848</f>
        <v>24.74</v>
      </c>
      <c r="M4847" t="s">
        <v>7</v>
      </c>
    </row>
    <row r="4848" spans="1:13" ht="39" customHeight="1" x14ac:dyDescent="0.2">
      <c r="A4848" s="237" t="s">
        <v>2125</v>
      </c>
      <c r="B4848" s="186" t="s">
        <v>841</v>
      </c>
      <c r="C4848" s="185" t="s">
        <v>26</v>
      </c>
      <c r="D4848" s="185" t="s">
        <v>842</v>
      </c>
      <c r="E4848" s="425" t="s">
        <v>2104</v>
      </c>
      <c r="F4848" s="425"/>
      <c r="G4848" s="187" t="s">
        <v>331</v>
      </c>
      <c r="H4848" s="188">
        <v>1</v>
      </c>
      <c r="I4848" s="189">
        <f>(M4848*$M$13)</f>
        <v>24.748000000000001</v>
      </c>
      <c r="J4848" s="231">
        <f>TRUNC(I4848*H4848,2)</f>
        <v>24.74</v>
      </c>
      <c r="M4848">
        <v>26.9</v>
      </c>
    </row>
    <row r="4849" spans="1:13" ht="39" customHeight="1" x14ac:dyDescent="0.2">
      <c r="A4849" s="241" t="s">
        <v>2395</v>
      </c>
      <c r="B4849" s="201" t="s">
        <v>2739</v>
      </c>
      <c r="C4849" s="200" t="s">
        <v>26</v>
      </c>
      <c r="D4849" s="200" t="s">
        <v>2740</v>
      </c>
      <c r="E4849" s="427" t="s">
        <v>2104</v>
      </c>
      <c r="F4849" s="427"/>
      <c r="G4849" s="202" t="s">
        <v>331</v>
      </c>
      <c r="H4849" s="203">
        <v>1</v>
      </c>
      <c r="I4849" s="189">
        <f>(M4849*$M$13)</f>
        <v>9.1172000000000004</v>
      </c>
      <c r="J4849" s="219">
        <f>TRUNC(I4849*H4849,2)</f>
        <v>9.11</v>
      </c>
      <c r="M4849">
        <v>9.91</v>
      </c>
    </row>
    <row r="4850" spans="1:13" ht="39" customHeight="1" x14ac:dyDescent="0.2">
      <c r="A4850" s="241" t="s">
        <v>2395</v>
      </c>
      <c r="B4850" s="201" t="s">
        <v>2743</v>
      </c>
      <c r="C4850" s="200" t="s">
        <v>26</v>
      </c>
      <c r="D4850" s="200" t="s">
        <v>2744</v>
      </c>
      <c r="E4850" s="427" t="s">
        <v>2104</v>
      </c>
      <c r="F4850" s="427"/>
      <c r="G4850" s="202" t="s">
        <v>331</v>
      </c>
      <c r="H4850" s="203">
        <v>1</v>
      </c>
      <c r="I4850" s="189">
        <f>(M4850*$M$13)</f>
        <v>15.630799999999999</v>
      </c>
      <c r="J4850" s="219">
        <f>TRUNC(I4850*H4850,2)</f>
        <v>15.63</v>
      </c>
      <c r="M4850">
        <v>16.989999999999998</v>
      </c>
    </row>
    <row r="4851" spans="1:13" x14ac:dyDescent="0.2">
      <c r="A4851" s="239"/>
      <c r="B4851" s="195"/>
      <c r="C4851" s="195"/>
      <c r="D4851" s="195"/>
      <c r="E4851" s="195" t="s">
        <v>3847</v>
      </c>
      <c r="F4851" s="196">
        <v>12.73</v>
      </c>
      <c r="G4851" s="195" t="s">
        <v>3848</v>
      </c>
      <c r="H4851" s="196">
        <v>0</v>
      </c>
      <c r="I4851" s="196">
        <v>12.73</v>
      </c>
      <c r="J4851" s="220"/>
      <c r="M4851">
        <v>12.73</v>
      </c>
    </row>
    <row r="4852" spans="1:13" ht="25.5" x14ac:dyDescent="0.2">
      <c r="A4852" s="239"/>
      <c r="B4852" s="195"/>
      <c r="C4852" s="195"/>
      <c r="D4852" s="195"/>
      <c r="E4852" s="195" t="s">
        <v>3849</v>
      </c>
      <c r="F4852" s="196">
        <v>0</v>
      </c>
      <c r="G4852" s="195"/>
      <c r="H4852" s="195" t="s">
        <v>3850</v>
      </c>
      <c r="I4852" s="196">
        <v>26.9</v>
      </c>
      <c r="J4852" s="220"/>
      <c r="M4852">
        <v>26.9</v>
      </c>
    </row>
    <row r="4853" spans="1:13" ht="30" customHeight="1" x14ac:dyDescent="0.2">
      <c r="A4853" s="240"/>
      <c r="B4853" s="197"/>
      <c r="C4853" s="197"/>
      <c r="D4853" s="197"/>
      <c r="E4853" s="197"/>
      <c r="F4853" s="197"/>
      <c r="G4853" s="197" t="s">
        <v>3851</v>
      </c>
      <c r="H4853" s="198">
        <v>15</v>
      </c>
      <c r="I4853" s="199">
        <v>403.5</v>
      </c>
      <c r="J4853" s="220"/>
      <c r="M4853">
        <v>403.5</v>
      </c>
    </row>
    <row r="4854" spans="1:13" ht="0.95" customHeight="1" x14ac:dyDescent="0.2">
      <c r="A4854" s="237"/>
      <c r="B4854" s="185"/>
      <c r="C4854" s="185"/>
      <c r="D4854" s="185"/>
      <c r="E4854" s="185"/>
      <c r="F4854" s="185"/>
      <c r="G4854" s="185"/>
      <c r="H4854" s="185"/>
      <c r="I4854" s="185"/>
      <c r="J4854" s="220"/>
    </row>
    <row r="4855" spans="1:13" ht="18" customHeight="1" x14ac:dyDescent="0.2">
      <c r="A4855" s="236" t="s">
        <v>4200</v>
      </c>
      <c r="B4855" s="183" t="s">
        <v>2</v>
      </c>
      <c r="C4855" s="182" t="s">
        <v>3</v>
      </c>
      <c r="D4855" s="182" t="s">
        <v>4</v>
      </c>
      <c r="E4855" s="419" t="s">
        <v>2100</v>
      </c>
      <c r="F4855" s="419"/>
      <c r="G4855" s="184" t="s">
        <v>5</v>
      </c>
      <c r="H4855" s="183" t="s">
        <v>6</v>
      </c>
      <c r="I4855" s="183" t="s">
        <v>7</v>
      </c>
      <c r="J4855" s="218" t="s">
        <v>8</v>
      </c>
      <c r="L4855" s="229">
        <f>J4856</f>
        <v>37.67</v>
      </c>
      <c r="M4855" t="s">
        <v>7</v>
      </c>
    </row>
    <row r="4856" spans="1:13" ht="39" customHeight="1" x14ac:dyDescent="0.2">
      <c r="A4856" s="237" t="s">
        <v>2125</v>
      </c>
      <c r="B4856" s="186" t="s">
        <v>844</v>
      </c>
      <c r="C4856" s="185" t="s">
        <v>26</v>
      </c>
      <c r="D4856" s="185" t="s">
        <v>845</v>
      </c>
      <c r="E4856" s="425" t="s">
        <v>2104</v>
      </c>
      <c r="F4856" s="425"/>
      <c r="G4856" s="187" t="s">
        <v>331</v>
      </c>
      <c r="H4856" s="188">
        <v>1</v>
      </c>
      <c r="I4856" s="189">
        <f>(M4856*$M$13)</f>
        <v>37.674000000000007</v>
      </c>
      <c r="J4856" s="231">
        <f>TRUNC(I4856*H4856,2)</f>
        <v>37.67</v>
      </c>
      <c r="M4856">
        <v>40.950000000000003</v>
      </c>
    </row>
    <row r="4857" spans="1:13" ht="39" customHeight="1" x14ac:dyDescent="0.2">
      <c r="A4857" s="241" t="s">
        <v>2395</v>
      </c>
      <c r="B4857" s="201" t="s">
        <v>2739</v>
      </c>
      <c r="C4857" s="200" t="s">
        <v>26</v>
      </c>
      <c r="D4857" s="200" t="s">
        <v>2740</v>
      </c>
      <c r="E4857" s="427" t="s">
        <v>2104</v>
      </c>
      <c r="F4857" s="427"/>
      <c r="G4857" s="202" t="s">
        <v>331</v>
      </c>
      <c r="H4857" s="203">
        <v>1</v>
      </c>
      <c r="I4857" s="189">
        <f>(M4857*$M$13)</f>
        <v>9.1172000000000004</v>
      </c>
      <c r="J4857" s="219">
        <f>TRUNC(I4857*H4857,2)</f>
        <v>9.11</v>
      </c>
      <c r="M4857">
        <v>9.91</v>
      </c>
    </row>
    <row r="4858" spans="1:13" ht="39" customHeight="1" x14ac:dyDescent="0.2">
      <c r="A4858" s="241" t="s">
        <v>2395</v>
      </c>
      <c r="B4858" s="201" t="s">
        <v>2745</v>
      </c>
      <c r="C4858" s="200" t="s">
        <v>26</v>
      </c>
      <c r="D4858" s="200" t="s">
        <v>2746</v>
      </c>
      <c r="E4858" s="427" t="s">
        <v>2104</v>
      </c>
      <c r="F4858" s="427"/>
      <c r="G4858" s="202" t="s">
        <v>331</v>
      </c>
      <c r="H4858" s="203">
        <v>1</v>
      </c>
      <c r="I4858" s="189">
        <f>(M4858*$M$13)</f>
        <v>28.556799999999999</v>
      </c>
      <c r="J4858" s="219">
        <f>TRUNC(I4858*H4858,2)</f>
        <v>28.55</v>
      </c>
      <c r="M4858">
        <v>31.04</v>
      </c>
    </row>
    <row r="4859" spans="1:13" x14ac:dyDescent="0.2">
      <c r="A4859" s="239"/>
      <c r="B4859" s="195"/>
      <c r="C4859" s="195"/>
      <c r="D4859" s="195"/>
      <c r="E4859" s="195" t="s">
        <v>3847</v>
      </c>
      <c r="F4859" s="196">
        <v>18.760000000000002</v>
      </c>
      <c r="G4859" s="195" t="s">
        <v>3848</v>
      </c>
      <c r="H4859" s="196">
        <v>0</v>
      </c>
      <c r="I4859" s="196">
        <v>18.760000000000002</v>
      </c>
      <c r="J4859" s="220"/>
      <c r="M4859">
        <v>18.760000000000002</v>
      </c>
    </row>
    <row r="4860" spans="1:13" ht="25.5" x14ac:dyDescent="0.2">
      <c r="A4860" s="239"/>
      <c r="B4860" s="195"/>
      <c r="C4860" s="195"/>
      <c r="D4860" s="195"/>
      <c r="E4860" s="195" t="s">
        <v>3849</v>
      </c>
      <c r="F4860" s="196">
        <v>0</v>
      </c>
      <c r="G4860" s="195"/>
      <c r="H4860" s="195" t="s">
        <v>3850</v>
      </c>
      <c r="I4860" s="196">
        <v>40.950000000000003</v>
      </c>
      <c r="J4860" s="220"/>
      <c r="M4860">
        <v>40.950000000000003</v>
      </c>
    </row>
    <row r="4861" spans="1:13" ht="30" customHeight="1" x14ac:dyDescent="0.2">
      <c r="A4861" s="240"/>
      <c r="B4861" s="197"/>
      <c r="C4861" s="197"/>
      <c r="D4861" s="197"/>
      <c r="E4861" s="197"/>
      <c r="F4861" s="197"/>
      <c r="G4861" s="197" t="s">
        <v>3851</v>
      </c>
      <c r="H4861" s="198">
        <v>2</v>
      </c>
      <c r="I4861" s="199">
        <v>81.900000000000006</v>
      </c>
      <c r="J4861" s="220"/>
      <c r="M4861">
        <v>81.900000000000006</v>
      </c>
    </row>
    <row r="4862" spans="1:13" ht="0.95" customHeight="1" x14ac:dyDescent="0.2">
      <c r="A4862" s="237"/>
      <c r="B4862" s="185"/>
      <c r="C4862" s="185"/>
      <c r="D4862" s="185"/>
      <c r="E4862" s="185"/>
      <c r="F4862" s="185"/>
      <c r="G4862" s="185"/>
      <c r="H4862" s="185"/>
      <c r="I4862" s="185"/>
      <c r="J4862" s="220"/>
    </row>
    <row r="4863" spans="1:13" ht="18" customHeight="1" x14ac:dyDescent="0.2">
      <c r="A4863" s="236" t="s">
        <v>4201</v>
      </c>
      <c r="B4863" s="183" t="s">
        <v>2</v>
      </c>
      <c r="C4863" s="182" t="s">
        <v>3</v>
      </c>
      <c r="D4863" s="182" t="s">
        <v>4</v>
      </c>
      <c r="E4863" s="419" t="s">
        <v>2100</v>
      </c>
      <c r="F4863" s="419"/>
      <c r="G4863" s="184" t="s">
        <v>5</v>
      </c>
      <c r="H4863" s="183" t="s">
        <v>6</v>
      </c>
      <c r="I4863" s="183" t="s">
        <v>7</v>
      </c>
      <c r="J4863" s="218" t="s">
        <v>8</v>
      </c>
      <c r="L4863" s="229">
        <f>J4864</f>
        <v>50.6</v>
      </c>
      <c r="M4863" t="s">
        <v>7</v>
      </c>
    </row>
    <row r="4864" spans="1:13" ht="39" customHeight="1" x14ac:dyDescent="0.2">
      <c r="A4864" s="237" t="s">
        <v>2125</v>
      </c>
      <c r="B4864" s="186" t="s">
        <v>4056</v>
      </c>
      <c r="C4864" s="185" t="s">
        <v>26</v>
      </c>
      <c r="D4864" s="185" t="s">
        <v>4057</v>
      </c>
      <c r="E4864" s="425" t="s">
        <v>2104</v>
      </c>
      <c r="F4864" s="425"/>
      <c r="G4864" s="187" t="s">
        <v>331</v>
      </c>
      <c r="H4864" s="188">
        <v>1</v>
      </c>
      <c r="I4864" s="189">
        <f>(M4864*$M$13)</f>
        <v>50.609200000000001</v>
      </c>
      <c r="J4864" s="231">
        <f>TRUNC(I4864*H4864,2)</f>
        <v>50.6</v>
      </c>
      <c r="M4864">
        <v>55.01</v>
      </c>
    </row>
    <row r="4865" spans="1:13" ht="39" customHeight="1" x14ac:dyDescent="0.2">
      <c r="A4865" s="241" t="s">
        <v>2395</v>
      </c>
      <c r="B4865" s="201" t="s">
        <v>2739</v>
      </c>
      <c r="C4865" s="200" t="s">
        <v>26</v>
      </c>
      <c r="D4865" s="200" t="s">
        <v>2740</v>
      </c>
      <c r="E4865" s="427" t="s">
        <v>2104</v>
      </c>
      <c r="F4865" s="427"/>
      <c r="G4865" s="202" t="s">
        <v>331</v>
      </c>
      <c r="H4865" s="203">
        <v>1</v>
      </c>
      <c r="I4865" s="189">
        <f>(M4865*$M$13)</f>
        <v>9.1172000000000004</v>
      </c>
      <c r="J4865" s="219">
        <f>TRUNC(I4865*H4865,2)</f>
        <v>9.11</v>
      </c>
      <c r="M4865">
        <v>9.91</v>
      </c>
    </row>
    <row r="4866" spans="1:13" ht="39" customHeight="1" x14ac:dyDescent="0.2">
      <c r="A4866" s="241" t="s">
        <v>2395</v>
      </c>
      <c r="B4866" s="201" t="s">
        <v>5015</v>
      </c>
      <c r="C4866" s="200" t="s">
        <v>26</v>
      </c>
      <c r="D4866" s="200" t="s">
        <v>5016</v>
      </c>
      <c r="E4866" s="427" t="s">
        <v>2104</v>
      </c>
      <c r="F4866" s="427"/>
      <c r="G4866" s="202" t="s">
        <v>331</v>
      </c>
      <c r="H4866" s="203">
        <v>1</v>
      </c>
      <c r="I4866" s="189">
        <f>(M4866*$M$13)</f>
        <v>41.492000000000004</v>
      </c>
      <c r="J4866" s="219">
        <f>TRUNC(I4866*H4866,2)</f>
        <v>41.49</v>
      </c>
      <c r="M4866">
        <v>45.1</v>
      </c>
    </row>
    <row r="4867" spans="1:13" x14ac:dyDescent="0.2">
      <c r="A4867" s="239"/>
      <c r="B4867" s="195"/>
      <c r="C4867" s="195"/>
      <c r="D4867" s="195"/>
      <c r="E4867" s="195" t="s">
        <v>3847</v>
      </c>
      <c r="F4867" s="196">
        <v>24.78</v>
      </c>
      <c r="G4867" s="195" t="s">
        <v>3848</v>
      </c>
      <c r="H4867" s="196">
        <v>0</v>
      </c>
      <c r="I4867" s="196">
        <v>24.78</v>
      </c>
      <c r="J4867" s="220"/>
      <c r="M4867">
        <v>24.78</v>
      </c>
    </row>
    <row r="4868" spans="1:13" ht="25.5" x14ac:dyDescent="0.2">
      <c r="A4868" s="239"/>
      <c r="B4868" s="195"/>
      <c r="C4868" s="195"/>
      <c r="D4868" s="195"/>
      <c r="E4868" s="195" t="s">
        <v>3849</v>
      </c>
      <c r="F4868" s="196">
        <v>0</v>
      </c>
      <c r="G4868" s="195"/>
      <c r="H4868" s="195" t="s">
        <v>3850</v>
      </c>
      <c r="I4868" s="196">
        <v>55.01</v>
      </c>
      <c r="J4868" s="220"/>
      <c r="M4868">
        <v>55.01</v>
      </c>
    </row>
    <row r="4869" spans="1:13" ht="30" customHeight="1" x14ac:dyDescent="0.2">
      <c r="A4869" s="240"/>
      <c r="B4869" s="197"/>
      <c r="C4869" s="197"/>
      <c r="D4869" s="197"/>
      <c r="E4869" s="197"/>
      <c r="F4869" s="197"/>
      <c r="G4869" s="197" t="s">
        <v>3851</v>
      </c>
      <c r="H4869" s="198">
        <v>1</v>
      </c>
      <c r="I4869" s="199">
        <v>55.01</v>
      </c>
      <c r="J4869" s="220"/>
      <c r="M4869">
        <v>55.01</v>
      </c>
    </row>
    <row r="4870" spans="1:13" ht="0.95" customHeight="1" x14ac:dyDescent="0.2">
      <c r="A4870" s="237"/>
      <c r="B4870" s="185"/>
      <c r="C4870" s="185"/>
      <c r="D4870" s="185"/>
      <c r="E4870" s="185"/>
      <c r="F4870" s="185"/>
      <c r="G4870" s="185"/>
      <c r="H4870" s="185"/>
      <c r="I4870" s="185"/>
      <c r="J4870" s="220"/>
    </row>
    <row r="4871" spans="1:13" ht="18" customHeight="1" x14ac:dyDescent="0.2">
      <c r="A4871" s="236" t="s">
        <v>4202</v>
      </c>
      <c r="B4871" s="183" t="s">
        <v>2</v>
      </c>
      <c r="C4871" s="182" t="s">
        <v>3</v>
      </c>
      <c r="D4871" s="182" t="s">
        <v>4</v>
      </c>
      <c r="E4871" s="419" t="s">
        <v>2100</v>
      </c>
      <c r="F4871" s="419"/>
      <c r="G4871" s="184" t="s">
        <v>5</v>
      </c>
      <c r="H4871" s="183" t="s">
        <v>6</v>
      </c>
      <c r="I4871" s="183" t="s">
        <v>7</v>
      </c>
      <c r="J4871" s="218" t="s">
        <v>8</v>
      </c>
      <c r="K4871" s="229">
        <f>J4873+J4874</f>
        <v>5.4399999999999995</v>
      </c>
      <c r="L4871" s="229">
        <f>J4872-K4871</f>
        <v>9.39</v>
      </c>
      <c r="M4871" t="s">
        <v>7</v>
      </c>
    </row>
    <row r="4872" spans="1:13" ht="26.1" customHeight="1" x14ac:dyDescent="0.2">
      <c r="A4872" s="237" t="s">
        <v>2125</v>
      </c>
      <c r="B4872" s="186" t="s">
        <v>4059</v>
      </c>
      <c r="C4872" s="185" t="s">
        <v>26</v>
      </c>
      <c r="D4872" s="185" t="s">
        <v>4060</v>
      </c>
      <c r="E4872" s="425" t="s">
        <v>2104</v>
      </c>
      <c r="F4872" s="425"/>
      <c r="G4872" s="187" t="s">
        <v>331</v>
      </c>
      <c r="H4872" s="188">
        <v>1</v>
      </c>
      <c r="I4872" s="189">
        <f>(M4872*$M$13)</f>
        <v>14.830400000000001</v>
      </c>
      <c r="J4872" s="231">
        <f>TRUNC(I4872*H4872,2)</f>
        <v>14.83</v>
      </c>
      <c r="M4872">
        <v>16.12</v>
      </c>
    </row>
    <row r="4873" spans="1:13" ht="26.1" customHeight="1" x14ac:dyDescent="0.2">
      <c r="A4873" s="241" t="s">
        <v>2395</v>
      </c>
      <c r="B4873" s="201" t="s">
        <v>2709</v>
      </c>
      <c r="C4873" s="200" t="s">
        <v>26</v>
      </c>
      <c r="D4873" s="200" t="s">
        <v>2710</v>
      </c>
      <c r="E4873" s="427" t="s">
        <v>2123</v>
      </c>
      <c r="F4873" s="427"/>
      <c r="G4873" s="202" t="s">
        <v>32</v>
      </c>
      <c r="H4873" s="203">
        <v>6.9000000000000006E-2</v>
      </c>
      <c r="I4873" s="189">
        <f>(M4873*$M$13)</f>
        <v>18.390799999999999</v>
      </c>
      <c r="J4873" s="219">
        <f>TRUNC(I4873*H4873,2)</f>
        <v>1.26</v>
      </c>
      <c r="M4873">
        <v>19.989999999999998</v>
      </c>
    </row>
    <row r="4874" spans="1:13" ht="24" customHeight="1" x14ac:dyDescent="0.2">
      <c r="A4874" s="241" t="s">
        <v>2395</v>
      </c>
      <c r="B4874" s="201" t="s">
        <v>2700</v>
      </c>
      <c r="C4874" s="200" t="s">
        <v>26</v>
      </c>
      <c r="D4874" s="200" t="s">
        <v>2701</v>
      </c>
      <c r="E4874" s="427" t="s">
        <v>2123</v>
      </c>
      <c r="F4874" s="427"/>
      <c r="G4874" s="202" t="s">
        <v>32</v>
      </c>
      <c r="H4874" s="203">
        <v>0.16550000000000001</v>
      </c>
      <c r="I4874" s="189">
        <f>(M4874*$M$13)</f>
        <v>25.309200000000004</v>
      </c>
      <c r="J4874" s="219">
        <f>TRUNC(I4874*H4874,2)</f>
        <v>4.18</v>
      </c>
      <c r="M4874">
        <v>27.51</v>
      </c>
    </row>
    <row r="4875" spans="1:13" ht="24" customHeight="1" x14ac:dyDescent="0.2">
      <c r="A4875" s="238" t="s">
        <v>2126</v>
      </c>
      <c r="B4875" s="191" t="s">
        <v>5017</v>
      </c>
      <c r="C4875" s="190" t="s">
        <v>26</v>
      </c>
      <c r="D4875" s="190" t="s">
        <v>5018</v>
      </c>
      <c r="E4875" s="426" t="s">
        <v>2119</v>
      </c>
      <c r="F4875" s="426"/>
      <c r="G4875" s="192" t="s">
        <v>331</v>
      </c>
      <c r="H4875" s="193">
        <v>1</v>
      </c>
      <c r="I4875" s="189">
        <f>(M4875*$M$13)</f>
        <v>2.0331999999999999</v>
      </c>
      <c r="J4875" s="219">
        <f>TRUNC(I4875*H4875,2)</f>
        <v>2.0299999999999998</v>
      </c>
      <c r="M4875">
        <v>2.21</v>
      </c>
    </row>
    <row r="4876" spans="1:13" ht="26.1" customHeight="1" x14ac:dyDescent="0.2">
      <c r="A4876" s="238" t="s">
        <v>2126</v>
      </c>
      <c r="B4876" s="191" t="s">
        <v>5019</v>
      </c>
      <c r="C4876" s="190" t="s">
        <v>26</v>
      </c>
      <c r="D4876" s="190" t="s">
        <v>5020</v>
      </c>
      <c r="E4876" s="426" t="s">
        <v>2119</v>
      </c>
      <c r="F4876" s="426"/>
      <c r="G4876" s="192" t="s">
        <v>331</v>
      </c>
      <c r="H4876" s="193">
        <v>1</v>
      </c>
      <c r="I4876" s="189">
        <f>(M4876*$M$13)</f>
        <v>7.3508000000000004</v>
      </c>
      <c r="J4876" s="219">
        <f>TRUNC(I4876*H4876,2)</f>
        <v>7.35</v>
      </c>
      <c r="M4876">
        <v>7.99</v>
      </c>
    </row>
    <row r="4877" spans="1:13" x14ac:dyDescent="0.2">
      <c r="A4877" s="239"/>
      <c r="B4877" s="195"/>
      <c r="C4877" s="195"/>
      <c r="D4877" s="195"/>
      <c r="E4877" s="195" t="s">
        <v>3847</v>
      </c>
      <c r="F4877" s="196">
        <v>4.51</v>
      </c>
      <c r="G4877" s="195" t="s">
        <v>3848</v>
      </c>
      <c r="H4877" s="196">
        <v>0</v>
      </c>
      <c r="I4877" s="196">
        <v>4.51</v>
      </c>
      <c r="J4877" s="220"/>
      <c r="M4877">
        <v>4.51</v>
      </c>
    </row>
    <row r="4878" spans="1:13" ht="25.5" x14ac:dyDescent="0.2">
      <c r="A4878" s="239"/>
      <c r="B4878" s="195"/>
      <c r="C4878" s="195"/>
      <c r="D4878" s="195"/>
      <c r="E4878" s="195" t="s">
        <v>3849</v>
      </c>
      <c r="F4878" s="196">
        <v>0</v>
      </c>
      <c r="G4878" s="195"/>
      <c r="H4878" s="195" t="s">
        <v>3850</v>
      </c>
      <c r="I4878" s="196">
        <v>16.12</v>
      </c>
      <c r="J4878" s="220"/>
      <c r="M4878">
        <v>16.12</v>
      </c>
    </row>
    <row r="4879" spans="1:13" ht="30" customHeight="1" x14ac:dyDescent="0.2">
      <c r="A4879" s="240"/>
      <c r="B4879" s="197"/>
      <c r="C4879" s="197"/>
      <c r="D4879" s="197"/>
      <c r="E4879" s="197"/>
      <c r="F4879" s="197"/>
      <c r="G4879" s="197" t="s">
        <v>3851</v>
      </c>
      <c r="H4879" s="198">
        <v>35</v>
      </c>
      <c r="I4879" s="199">
        <v>564.20000000000005</v>
      </c>
      <c r="J4879" s="220"/>
      <c r="M4879">
        <v>564.20000000000005</v>
      </c>
    </row>
    <row r="4880" spans="1:13" ht="0.95" customHeight="1" x14ac:dyDescent="0.2">
      <c r="A4880" s="237"/>
      <c r="B4880" s="185"/>
      <c r="C4880" s="185"/>
      <c r="D4880" s="185"/>
      <c r="E4880" s="185"/>
      <c r="F4880" s="185"/>
      <c r="G4880" s="185"/>
      <c r="H4880" s="185"/>
      <c r="I4880" s="185"/>
      <c r="J4880" s="220"/>
    </row>
    <row r="4881" spans="1:13" ht="18" customHeight="1" x14ac:dyDescent="0.2">
      <c r="A4881" s="236" t="s">
        <v>4203</v>
      </c>
      <c r="B4881" s="183" t="s">
        <v>2</v>
      </c>
      <c r="C4881" s="182" t="s">
        <v>3</v>
      </c>
      <c r="D4881" s="182" t="s">
        <v>4</v>
      </c>
      <c r="E4881" s="419" t="s">
        <v>2100</v>
      </c>
      <c r="F4881" s="419"/>
      <c r="G4881" s="184" t="s">
        <v>5</v>
      </c>
      <c r="H4881" s="183" t="s">
        <v>6</v>
      </c>
      <c r="I4881" s="183" t="s">
        <v>7</v>
      </c>
      <c r="J4881" s="218" t="s">
        <v>8</v>
      </c>
      <c r="K4881" s="229">
        <f>J4884+J4885</f>
        <v>27.68</v>
      </c>
      <c r="L4881" s="229">
        <f>J4882-K4881</f>
        <v>542.84</v>
      </c>
      <c r="M4881" t="s">
        <v>7</v>
      </c>
    </row>
    <row r="4882" spans="1:13" ht="51.95" customHeight="1" x14ac:dyDescent="0.2">
      <c r="A4882" s="237" t="s">
        <v>2125</v>
      </c>
      <c r="B4882" s="186" t="s">
        <v>4135</v>
      </c>
      <c r="C4882" s="185" t="s">
        <v>26</v>
      </c>
      <c r="D4882" s="185" t="s">
        <v>4136</v>
      </c>
      <c r="E4882" s="425" t="s">
        <v>2104</v>
      </c>
      <c r="F4882" s="425"/>
      <c r="G4882" s="187" t="s">
        <v>331</v>
      </c>
      <c r="H4882" s="188">
        <v>1</v>
      </c>
      <c r="I4882" s="189">
        <f>(M4882*$M$13)</f>
        <v>570.52880000000005</v>
      </c>
      <c r="J4882" s="231">
        <f>TRUNC(I4882*H4882,2)</f>
        <v>570.52</v>
      </c>
      <c r="M4882">
        <v>620.14</v>
      </c>
    </row>
    <row r="4883" spans="1:13" ht="51.95" customHeight="1" x14ac:dyDescent="0.2">
      <c r="A4883" s="241" t="s">
        <v>2395</v>
      </c>
      <c r="B4883" s="201" t="s">
        <v>5044</v>
      </c>
      <c r="C4883" s="200" t="s">
        <v>26</v>
      </c>
      <c r="D4883" s="200" t="s">
        <v>5045</v>
      </c>
      <c r="E4883" s="427" t="s">
        <v>2123</v>
      </c>
      <c r="F4883" s="427"/>
      <c r="G4883" s="202" t="s">
        <v>50</v>
      </c>
      <c r="H4883" s="203">
        <v>1.9199999999999998E-2</v>
      </c>
      <c r="I4883" s="189">
        <f>(M4883*$M$13)</f>
        <v>647.68920000000003</v>
      </c>
      <c r="J4883" s="219">
        <f>TRUNC(I4883*H4883,2)</f>
        <v>12.43</v>
      </c>
      <c r="M4883">
        <v>704.01</v>
      </c>
    </row>
    <row r="4884" spans="1:13" ht="26.1" customHeight="1" x14ac:dyDescent="0.2">
      <c r="A4884" s="241" t="s">
        <v>2395</v>
      </c>
      <c r="B4884" s="201" t="s">
        <v>2709</v>
      </c>
      <c r="C4884" s="200" t="s">
        <v>26</v>
      </c>
      <c r="D4884" s="200" t="s">
        <v>2710</v>
      </c>
      <c r="E4884" s="427" t="s">
        <v>2123</v>
      </c>
      <c r="F4884" s="427"/>
      <c r="G4884" s="202" t="s">
        <v>32</v>
      </c>
      <c r="H4884" s="203">
        <v>0.63370000000000004</v>
      </c>
      <c r="I4884" s="189">
        <f>(M4884*$M$13)</f>
        <v>18.390799999999999</v>
      </c>
      <c r="J4884" s="219">
        <f>TRUNC(I4884*H4884,2)</f>
        <v>11.65</v>
      </c>
      <c r="M4884">
        <v>19.989999999999998</v>
      </c>
    </row>
    <row r="4885" spans="1:13" ht="24" customHeight="1" x14ac:dyDescent="0.2">
      <c r="A4885" s="241" t="s">
        <v>2395</v>
      </c>
      <c r="B4885" s="201" t="s">
        <v>2700</v>
      </c>
      <c r="C4885" s="200" t="s">
        <v>26</v>
      </c>
      <c r="D4885" s="200" t="s">
        <v>2701</v>
      </c>
      <c r="E4885" s="427" t="s">
        <v>2123</v>
      </c>
      <c r="F4885" s="427"/>
      <c r="G4885" s="202" t="s">
        <v>32</v>
      </c>
      <c r="H4885" s="203">
        <v>0.63370000000000004</v>
      </c>
      <c r="I4885" s="189">
        <f>(M4885*$M$13)</f>
        <v>25.309200000000004</v>
      </c>
      <c r="J4885" s="219">
        <f>TRUNC(I4885*H4885,2)</f>
        <v>16.03</v>
      </c>
      <c r="M4885">
        <v>27.51</v>
      </c>
    </row>
    <row r="4886" spans="1:13" ht="39" customHeight="1" x14ac:dyDescent="0.2">
      <c r="A4886" s="238" t="s">
        <v>2126</v>
      </c>
      <c r="B4886" s="191" t="s">
        <v>5046</v>
      </c>
      <c r="C4886" s="190" t="s">
        <v>26</v>
      </c>
      <c r="D4886" s="190" t="s">
        <v>5047</v>
      </c>
      <c r="E4886" s="426" t="s">
        <v>2119</v>
      </c>
      <c r="F4886" s="426"/>
      <c r="G4886" s="192" t="s">
        <v>331</v>
      </c>
      <c r="H4886" s="193">
        <v>1</v>
      </c>
      <c r="I4886" s="189">
        <f>(M4886*$M$13)</f>
        <v>530.41679999999997</v>
      </c>
      <c r="J4886" s="219">
        <f>TRUNC(I4886*H4886,2)</f>
        <v>530.41</v>
      </c>
      <c r="M4886">
        <v>576.54</v>
      </c>
    </row>
    <row r="4887" spans="1:13" x14ac:dyDescent="0.2">
      <c r="A4887" s="239"/>
      <c r="B4887" s="195"/>
      <c r="C4887" s="195"/>
      <c r="D4887" s="195"/>
      <c r="E4887" s="195" t="s">
        <v>3847</v>
      </c>
      <c r="F4887" s="196">
        <v>25.27</v>
      </c>
      <c r="G4887" s="195" t="s">
        <v>3848</v>
      </c>
      <c r="H4887" s="196">
        <v>0</v>
      </c>
      <c r="I4887" s="196">
        <v>25.27</v>
      </c>
      <c r="J4887" s="220"/>
      <c r="M4887">
        <v>25.27</v>
      </c>
    </row>
    <row r="4888" spans="1:13" ht="25.5" x14ac:dyDescent="0.2">
      <c r="A4888" s="239"/>
      <c r="B4888" s="195"/>
      <c r="C4888" s="195"/>
      <c r="D4888" s="195"/>
      <c r="E4888" s="195" t="s">
        <v>3849</v>
      </c>
      <c r="F4888" s="196">
        <v>0</v>
      </c>
      <c r="G4888" s="195"/>
      <c r="H4888" s="195" t="s">
        <v>3850</v>
      </c>
      <c r="I4888" s="196">
        <v>620.14</v>
      </c>
      <c r="J4888" s="220"/>
      <c r="M4888">
        <v>620.14</v>
      </c>
    </row>
    <row r="4889" spans="1:13" ht="30" customHeight="1" x14ac:dyDescent="0.2">
      <c r="A4889" s="240"/>
      <c r="B4889" s="197"/>
      <c r="C4889" s="197"/>
      <c r="D4889" s="197"/>
      <c r="E4889" s="197"/>
      <c r="F4889" s="197"/>
      <c r="G4889" s="197" t="s">
        <v>3851</v>
      </c>
      <c r="H4889" s="198">
        <v>1</v>
      </c>
      <c r="I4889" s="199">
        <v>620.14</v>
      </c>
      <c r="J4889" s="220"/>
      <c r="M4889">
        <v>620.14</v>
      </c>
    </row>
    <row r="4890" spans="1:13" ht="0.95" customHeight="1" x14ac:dyDescent="0.2">
      <c r="A4890" s="237"/>
      <c r="B4890" s="185"/>
      <c r="C4890" s="185"/>
      <c r="D4890" s="185"/>
      <c r="E4890" s="185"/>
      <c r="F4890" s="185"/>
      <c r="G4890" s="185"/>
      <c r="H4890" s="185"/>
      <c r="I4890" s="185"/>
      <c r="J4890" s="220"/>
    </row>
    <row r="4891" spans="1:13" ht="18" customHeight="1" x14ac:dyDescent="0.2">
      <c r="A4891" s="236" t="s">
        <v>4204</v>
      </c>
      <c r="B4891" s="183" t="s">
        <v>2</v>
      </c>
      <c r="C4891" s="182" t="s">
        <v>3</v>
      </c>
      <c r="D4891" s="182" t="s">
        <v>4</v>
      </c>
      <c r="E4891" s="419" t="s">
        <v>2100</v>
      </c>
      <c r="F4891" s="419"/>
      <c r="G4891" s="184" t="s">
        <v>5</v>
      </c>
      <c r="H4891" s="183" t="s">
        <v>6</v>
      </c>
      <c r="I4891" s="183" t="s">
        <v>7</v>
      </c>
      <c r="J4891" s="218" t="s">
        <v>8</v>
      </c>
      <c r="K4891" s="229">
        <f>J4894+J4895</f>
        <v>27.89</v>
      </c>
      <c r="L4891" s="229">
        <f>J4892-K4891</f>
        <v>790.55000000000007</v>
      </c>
      <c r="M4891" t="s">
        <v>7</v>
      </c>
    </row>
    <row r="4892" spans="1:13" ht="51.95" customHeight="1" x14ac:dyDescent="0.2">
      <c r="A4892" s="237" t="s">
        <v>2125</v>
      </c>
      <c r="B4892" s="186" t="s">
        <v>4138</v>
      </c>
      <c r="C4892" s="185" t="s">
        <v>26</v>
      </c>
      <c r="D4892" s="185" t="s">
        <v>4139</v>
      </c>
      <c r="E4892" s="425" t="s">
        <v>2104</v>
      </c>
      <c r="F4892" s="425"/>
      <c r="G4892" s="187" t="s">
        <v>331</v>
      </c>
      <c r="H4892" s="188">
        <v>1</v>
      </c>
      <c r="I4892" s="189">
        <f>(M4892*$M$13)</f>
        <v>818.44120000000009</v>
      </c>
      <c r="J4892" s="231">
        <f>TRUNC(I4892*H4892,2)</f>
        <v>818.44</v>
      </c>
      <c r="M4892">
        <v>889.61</v>
      </c>
    </row>
    <row r="4893" spans="1:13" ht="51.95" customHeight="1" x14ac:dyDescent="0.2">
      <c r="A4893" s="241" t="s">
        <v>2395</v>
      </c>
      <c r="B4893" s="201" t="s">
        <v>5044</v>
      </c>
      <c r="C4893" s="200" t="s">
        <v>26</v>
      </c>
      <c r="D4893" s="200" t="s">
        <v>5045</v>
      </c>
      <c r="E4893" s="427" t="s">
        <v>2123</v>
      </c>
      <c r="F4893" s="427"/>
      <c r="G4893" s="202" t="s">
        <v>50</v>
      </c>
      <c r="H4893" s="203">
        <v>1.89E-2</v>
      </c>
      <c r="I4893" s="189">
        <f>(M4893*$M$13)</f>
        <v>647.68920000000003</v>
      </c>
      <c r="J4893" s="219">
        <f>TRUNC(I4893*H4893,2)</f>
        <v>12.24</v>
      </c>
      <c r="M4893">
        <v>704.01</v>
      </c>
    </row>
    <row r="4894" spans="1:13" ht="26.1" customHeight="1" x14ac:dyDescent="0.2">
      <c r="A4894" s="241" t="s">
        <v>2395</v>
      </c>
      <c r="B4894" s="201" t="s">
        <v>2709</v>
      </c>
      <c r="C4894" s="200" t="s">
        <v>26</v>
      </c>
      <c r="D4894" s="200" t="s">
        <v>2710</v>
      </c>
      <c r="E4894" s="427" t="s">
        <v>2123</v>
      </c>
      <c r="F4894" s="427"/>
      <c r="G4894" s="202" t="s">
        <v>32</v>
      </c>
      <c r="H4894" s="203">
        <v>0.63839999999999997</v>
      </c>
      <c r="I4894" s="189">
        <f>(M4894*$M$13)</f>
        <v>18.390799999999999</v>
      </c>
      <c r="J4894" s="219">
        <f>TRUNC(I4894*H4894,2)</f>
        <v>11.74</v>
      </c>
      <c r="M4894">
        <v>19.989999999999998</v>
      </c>
    </row>
    <row r="4895" spans="1:13" ht="24" customHeight="1" x14ac:dyDescent="0.2">
      <c r="A4895" s="241" t="s">
        <v>2395</v>
      </c>
      <c r="B4895" s="201" t="s">
        <v>2700</v>
      </c>
      <c r="C4895" s="200" t="s">
        <v>26</v>
      </c>
      <c r="D4895" s="200" t="s">
        <v>2701</v>
      </c>
      <c r="E4895" s="427" t="s">
        <v>2123</v>
      </c>
      <c r="F4895" s="427"/>
      <c r="G4895" s="202" t="s">
        <v>32</v>
      </c>
      <c r="H4895" s="203">
        <v>0.63839999999999997</v>
      </c>
      <c r="I4895" s="189">
        <f>(M4895*$M$13)</f>
        <v>25.309200000000004</v>
      </c>
      <c r="J4895" s="219">
        <f>TRUNC(I4895*H4895,2)</f>
        <v>16.149999999999999</v>
      </c>
      <c r="M4895">
        <v>27.51</v>
      </c>
    </row>
    <row r="4896" spans="1:13" ht="39" customHeight="1" x14ac:dyDescent="0.2">
      <c r="A4896" s="238" t="s">
        <v>2126</v>
      </c>
      <c r="B4896" s="191" t="s">
        <v>5048</v>
      </c>
      <c r="C4896" s="190" t="s">
        <v>26</v>
      </c>
      <c r="D4896" s="190" t="s">
        <v>5049</v>
      </c>
      <c r="E4896" s="426" t="s">
        <v>2119</v>
      </c>
      <c r="F4896" s="426"/>
      <c r="G4896" s="192" t="s">
        <v>331</v>
      </c>
      <c r="H4896" s="193">
        <v>1</v>
      </c>
      <c r="I4896" s="189">
        <f>(M4896*$M$13)</f>
        <v>778.31080000000009</v>
      </c>
      <c r="J4896" s="219">
        <f>TRUNC(I4896*H4896,2)</f>
        <v>778.31</v>
      </c>
      <c r="M4896">
        <v>845.99</v>
      </c>
    </row>
    <row r="4897" spans="1:13" x14ac:dyDescent="0.2">
      <c r="A4897" s="239"/>
      <c r="B4897" s="195"/>
      <c r="C4897" s="195"/>
      <c r="D4897" s="195"/>
      <c r="E4897" s="195" t="s">
        <v>3847</v>
      </c>
      <c r="F4897" s="196">
        <v>25.4</v>
      </c>
      <c r="G4897" s="195" t="s">
        <v>3848</v>
      </c>
      <c r="H4897" s="196">
        <v>0</v>
      </c>
      <c r="I4897" s="196">
        <v>25.4</v>
      </c>
      <c r="J4897" s="220"/>
      <c r="M4897">
        <v>25.4</v>
      </c>
    </row>
    <row r="4898" spans="1:13" ht="25.5" x14ac:dyDescent="0.2">
      <c r="A4898" s="239"/>
      <c r="B4898" s="195"/>
      <c r="C4898" s="195"/>
      <c r="D4898" s="195"/>
      <c r="E4898" s="195" t="s">
        <v>3849</v>
      </c>
      <c r="F4898" s="196">
        <v>0</v>
      </c>
      <c r="G4898" s="195"/>
      <c r="H4898" s="195" t="s">
        <v>3850</v>
      </c>
      <c r="I4898" s="196">
        <v>889.61</v>
      </c>
      <c r="J4898" s="220"/>
      <c r="M4898">
        <v>889.61</v>
      </c>
    </row>
    <row r="4899" spans="1:13" ht="30" customHeight="1" x14ac:dyDescent="0.2">
      <c r="A4899" s="240"/>
      <c r="B4899" s="197"/>
      <c r="C4899" s="197"/>
      <c r="D4899" s="197"/>
      <c r="E4899" s="197"/>
      <c r="F4899" s="197"/>
      <c r="G4899" s="197" t="s">
        <v>3851</v>
      </c>
      <c r="H4899" s="198">
        <v>1</v>
      </c>
      <c r="I4899" s="199">
        <v>889.61</v>
      </c>
      <c r="J4899" s="220"/>
      <c r="M4899">
        <v>889.61</v>
      </c>
    </row>
    <row r="4900" spans="1:13" ht="0.95" customHeight="1" x14ac:dyDescent="0.2">
      <c r="A4900" s="237"/>
      <c r="B4900" s="185"/>
      <c r="C4900" s="185"/>
      <c r="D4900" s="185"/>
      <c r="E4900" s="185"/>
      <c r="F4900" s="185"/>
      <c r="G4900" s="185"/>
      <c r="H4900" s="185"/>
      <c r="I4900" s="185"/>
      <c r="J4900" s="220"/>
    </row>
    <row r="4901" spans="1:13" ht="18" customHeight="1" x14ac:dyDescent="0.2">
      <c r="A4901" s="236" t="s">
        <v>4205</v>
      </c>
      <c r="B4901" s="183" t="s">
        <v>2</v>
      </c>
      <c r="C4901" s="182" t="s">
        <v>3</v>
      </c>
      <c r="D4901" s="182" t="s">
        <v>4</v>
      </c>
      <c r="E4901" s="419" t="s">
        <v>2100</v>
      </c>
      <c r="F4901" s="419"/>
      <c r="G4901" s="184" t="s">
        <v>5</v>
      </c>
      <c r="H4901" s="183" t="s">
        <v>6</v>
      </c>
      <c r="I4901" s="183" t="s">
        <v>7</v>
      </c>
      <c r="J4901" s="218" t="s">
        <v>8</v>
      </c>
      <c r="L4901" s="229">
        <f>J4902</f>
        <v>37.700000000000003</v>
      </c>
      <c r="M4901" t="s">
        <v>7</v>
      </c>
    </row>
    <row r="4902" spans="1:13" ht="39" customHeight="1" x14ac:dyDescent="0.2">
      <c r="A4902" s="237" t="s">
        <v>2125</v>
      </c>
      <c r="B4902" s="186" t="s">
        <v>4206</v>
      </c>
      <c r="C4902" s="185" t="s">
        <v>26</v>
      </c>
      <c r="D4902" s="185" t="s">
        <v>4207</v>
      </c>
      <c r="E4902" s="425" t="s">
        <v>2104</v>
      </c>
      <c r="F4902" s="425"/>
      <c r="G4902" s="187" t="s">
        <v>331</v>
      </c>
      <c r="H4902" s="188">
        <v>1</v>
      </c>
      <c r="I4902" s="189">
        <f>(M4902*$M$13)</f>
        <v>37.701599999999999</v>
      </c>
      <c r="J4902" s="231">
        <f>TRUNC(I4902*H4902,2)</f>
        <v>37.700000000000003</v>
      </c>
      <c r="M4902">
        <v>40.98</v>
      </c>
    </row>
    <row r="4903" spans="1:13" ht="39" customHeight="1" x14ac:dyDescent="0.2">
      <c r="A4903" s="241" t="s">
        <v>2395</v>
      </c>
      <c r="B4903" s="201" t="s">
        <v>2739</v>
      </c>
      <c r="C4903" s="200" t="s">
        <v>26</v>
      </c>
      <c r="D4903" s="200" t="s">
        <v>2740</v>
      </c>
      <c r="E4903" s="427" t="s">
        <v>2104</v>
      </c>
      <c r="F4903" s="427"/>
      <c r="G4903" s="202" t="s">
        <v>331</v>
      </c>
      <c r="H4903" s="203">
        <v>1</v>
      </c>
      <c r="I4903" s="189">
        <f>(M4903*$M$13)</f>
        <v>9.1172000000000004</v>
      </c>
      <c r="J4903" s="219">
        <f>TRUNC(I4903*H4903,2)</f>
        <v>9.11</v>
      </c>
      <c r="M4903">
        <v>9.91</v>
      </c>
    </row>
    <row r="4904" spans="1:13" ht="39" customHeight="1" x14ac:dyDescent="0.2">
      <c r="A4904" s="241" t="s">
        <v>2395</v>
      </c>
      <c r="B4904" s="201" t="s">
        <v>5060</v>
      </c>
      <c r="C4904" s="200" t="s">
        <v>26</v>
      </c>
      <c r="D4904" s="200" t="s">
        <v>5061</v>
      </c>
      <c r="E4904" s="427" t="s">
        <v>2104</v>
      </c>
      <c r="F4904" s="427"/>
      <c r="G4904" s="202" t="s">
        <v>331</v>
      </c>
      <c r="H4904" s="203">
        <v>1</v>
      </c>
      <c r="I4904" s="189">
        <f>(M4904*$M$13)</f>
        <v>28.584400000000002</v>
      </c>
      <c r="J4904" s="219">
        <f>TRUNC(I4904*H4904,2)</f>
        <v>28.58</v>
      </c>
      <c r="M4904">
        <v>31.07</v>
      </c>
    </row>
    <row r="4905" spans="1:13" x14ac:dyDescent="0.2">
      <c r="A4905" s="239"/>
      <c r="B4905" s="195"/>
      <c r="C4905" s="195"/>
      <c r="D4905" s="195"/>
      <c r="E4905" s="195" t="s">
        <v>3847</v>
      </c>
      <c r="F4905" s="196">
        <v>22.62</v>
      </c>
      <c r="G4905" s="195" t="s">
        <v>3848</v>
      </c>
      <c r="H4905" s="196">
        <v>0</v>
      </c>
      <c r="I4905" s="196">
        <v>22.62</v>
      </c>
      <c r="J4905" s="220"/>
      <c r="M4905">
        <v>22.62</v>
      </c>
    </row>
    <row r="4906" spans="1:13" ht="25.5" x14ac:dyDescent="0.2">
      <c r="A4906" s="239"/>
      <c r="B4906" s="195"/>
      <c r="C4906" s="195"/>
      <c r="D4906" s="195"/>
      <c r="E4906" s="195" t="s">
        <v>3849</v>
      </c>
      <c r="F4906" s="196">
        <v>0</v>
      </c>
      <c r="G4906" s="195"/>
      <c r="H4906" s="195" t="s">
        <v>3850</v>
      </c>
      <c r="I4906" s="196">
        <v>40.98</v>
      </c>
      <c r="J4906" s="220"/>
      <c r="M4906">
        <v>40.98</v>
      </c>
    </row>
    <row r="4907" spans="1:13" ht="30" customHeight="1" x14ac:dyDescent="0.2">
      <c r="A4907" s="240"/>
      <c r="B4907" s="197"/>
      <c r="C4907" s="197"/>
      <c r="D4907" s="197"/>
      <c r="E4907" s="197"/>
      <c r="F4907" s="197"/>
      <c r="G4907" s="197" t="s">
        <v>3851</v>
      </c>
      <c r="H4907" s="198">
        <v>18</v>
      </c>
      <c r="I4907" s="199">
        <v>737.64</v>
      </c>
      <c r="J4907" s="220"/>
      <c r="M4907">
        <v>737.64</v>
      </c>
    </row>
    <row r="4908" spans="1:13" ht="0.95" customHeight="1" x14ac:dyDescent="0.2">
      <c r="A4908" s="237"/>
      <c r="B4908" s="185"/>
      <c r="C4908" s="185"/>
      <c r="D4908" s="185"/>
      <c r="E4908" s="185"/>
      <c r="F4908" s="185"/>
      <c r="G4908" s="185"/>
      <c r="H4908" s="185"/>
      <c r="I4908" s="185"/>
      <c r="J4908" s="220"/>
    </row>
    <row r="4909" spans="1:13" ht="18" customHeight="1" x14ac:dyDescent="0.2">
      <c r="A4909" s="236" t="s">
        <v>4208</v>
      </c>
      <c r="B4909" s="183" t="s">
        <v>2</v>
      </c>
      <c r="C4909" s="182" t="s">
        <v>3</v>
      </c>
      <c r="D4909" s="182" t="s">
        <v>4</v>
      </c>
      <c r="E4909" s="419" t="s">
        <v>2100</v>
      </c>
      <c r="F4909" s="419"/>
      <c r="G4909" s="184" t="s">
        <v>5</v>
      </c>
      <c r="H4909" s="183" t="s">
        <v>6</v>
      </c>
      <c r="I4909" s="183" t="s">
        <v>7</v>
      </c>
      <c r="J4909" s="218" t="s">
        <v>8</v>
      </c>
      <c r="L4909" s="229">
        <f>J4910</f>
        <v>39.44</v>
      </c>
      <c r="M4909" t="s">
        <v>7</v>
      </c>
    </row>
    <row r="4910" spans="1:13" ht="39" customHeight="1" x14ac:dyDescent="0.2">
      <c r="A4910" s="237" t="s">
        <v>2125</v>
      </c>
      <c r="B4910" s="186" t="s">
        <v>4209</v>
      </c>
      <c r="C4910" s="185" t="s">
        <v>26</v>
      </c>
      <c r="D4910" s="185" t="s">
        <v>4210</v>
      </c>
      <c r="E4910" s="425" t="s">
        <v>2104</v>
      </c>
      <c r="F4910" s="425"/>
      <c r="G4910" s="187" t="s">
        <v>331</v>
      </c>
      <c r="H4910" s="188">
        <v>1</v>
      </c>
      <c r="I4910" s="189">
        <f>(M4910*$M$13)</f>
        <v>39.449600000000004</v>
      </c>
      <c r="J4910" s="231">
        <f>TRUNC(I4910*H4910,2)</f>
        <v>39.44</v>
      </c>
      <c r="M4910">
        <v>42.88</v>
      </c>
    </row>
    <row r="4911" spans="1:13" ht="39" customHeight="1" x14ac:dyDescent="0.2">
      <c r="A4911" s="241" t="s">
        <v>2395</v>
      </c>
      <c r="B4911" s="201" t="s">
        <v>2739</v>
      </c>
      <c r="C4911" s="200" t="s">
        <v>26</v>
      </c>
      <c r="D4911" s="200" t="s">
        <v>2740</v>
      </c>
      <c r="E4911" s="427" t="s">
        <v>2104</v>
      </c>
      <c r="F4911" s="427"/>
      <c r="G4911" s="202" t="s">
        <v>331</v>
      </c>
      <c r="H4911" s="203">
        <v>1</v>
      </c>
      <c r="I4911" s="189">
        <f>(M4911*$M$13)</f>
        <v>9.1172000000000004</v>
      </c>
      <c r="J4911" s="219">
        <f>TRUNC(I4911*H4911,2)</f>
        <v>9.11</v>
      </c>
      <c r="M4911">
        <v>9.91</v>
      </c>
    </row>
    <row r="4912" spans="1:13" ht="39" customHeight="1" x14ac:dyDescent="0.2">
      <c r="A4912" s="241" t="s">
        <v>2395</v>
      </c>
      <c r="B4912" s="201" t="s">
        <v>5062</v>
      </c>
      <c r="C4912" s="200" t="s">
        <v>26</v>
      </c>
      <c r="D4912" s="200" t="s">
        <v>5063</v>
      </c>
      <c r="E4912" s="427" t="s">
        <v>2104</v>
      </c>
      <c r="F4912" s="427"/>
      <c r="G4912" s="202" t="s">
        <v>331</v>
      </c>
      <c r="H4912" s="203">
        <v>1</v>
      </c>
      <c r="I4912" s="189">
        <f>(M4912*$M$13)</f>
        <v>30.3324</v>
      </c>
      <c r="J4912" s="219">
        <f>TRUNC(I4912*H4912,2)</f>
        <v>30.33</v>
      </c>
      <c r="M4912">
        <v>32.97</v>
      </c>
    </row>
    <row r="4913" spans="1:13" x14ac:dyDescent="0.2">
      <c r="A4913" s="239"/>
      <c r="B4913" s="195"/>
      <c r="C4913" s="195"/>
      <c r="D4913" s="195"/>
      <c r="E4913" s="195" t="s">
        <v>3847</v>
      </c>
      <c r="F4913" s="196">
        <v>22.62</v>
      </c>
      <c r="G4913" s="195" t="s">
        <v>3848</v>
      </c>
      <c r="H4913" s="196">
        <v>0</v>
      </c>
      <c r="I4913" s="196">
        <v>22.62</v>
      </c>
      <c r="J4913" s="220"/>
      <c r="M4913">
        <v>22.62</v>
      </c>
    </row>
    <row r="4914" spans="1:13" ht="25.5" x14ac:dyDescent="0.2">
      <c r="A4914" s="239"/>
      <c r="B4914" s="195"/>
      <c r="C4914" s="195"/>
      <c r="D4914" s="195"/>
      <c r="E4914" s="195" t="s">
        <v>3849</v>
      </c>
      <c r="F4914" s="196">
        <v>0</v>
      </c>
      <c r="G4914" s="195"/>
      <c r="H4914" s="195" t="s">
        <v>3850</v>
      </c>
      <c r="I4914" s="196">
        <v>42.88</v>
      </c>
      <c r="J4914" s="220"/>
      <c r="M4914">
        <v>42.88</v>
      </c>
    </row>
    <row r="4915" spans="1:13" ht="30" customHeight="1" x14ac:dyDescent="0.2">
      <c r="A4915" s="240"/>
      <c r="B4915" s="197"/>
      <c r="C4915" s="197"/>
      <c r="D4915" s="197"/>
      <c r="E4915" s="197"/>
      <c r="F4915" s="197"/>
      <c r="G4915" s="197" t="s">
        <v>3851</v>
      </c>
      <c r="H4915" s="198">
        <v>5</v>
      </c>
      <c r="I4915" s="199">
        <v>214.4</v>
      </c>
      <c r="J4915" s="220"/>
      <c r="M4915">
        <v>214.4</v>
      </c>
    </row>
    <row r="4916" spans="1:13" ht="0.95" customHeight="1" x14ac:dyDescent="0.2">
      <c r="A4916" s="237"/>
      <c r="B4916" s="185"/>
      <c r="C4916" s="185"/>
      <c r="D4916" s="185"/>
      <c r="E4916" s="185"/>
      <c r="F4916" s="185"/>
      <c r="G4916" s="185"/>
      <c r="H4916" s="185"/>
      <c r="I4916" s="185"/>
      <c r="J4916" s="220"/>
    </row>
    <row r="4917" spans="1:13" ht="18" customHeight="1" x14ac:dyDescent="0.2">
      <c r="A4917" s="236" t="s">
        <v>4211</v>
      </c>
      <c r="B4917" s="183" t="s">
        <v>2</v>
      </c>
      <c r="C4917" s="182" t="s">
        <v>3</v>
      </c>
      <c r="D4917" s="182" t="s">
        <v>4</v>
      </c>
      <c r="E4917" s="419" t="s">
        <v>2100</v>
      </c>
      <c r="F4917" s="419"/>
      <c r="G4917" s="184" t="s">
        <v>5</v>
      </c>
      <c r="H4917" s="183" t="s">
        <v>6</v>
      </c>
      <c r="I4917" s="183" t="s">
        <v>7</v>
      </c>
      <c r="J4917" s="218" t="s">
        <v>8</v>
      </c>
      <c r="L4917" s="229">
        <f>J4918</f>
        <v>25.94</v>
      </c>
      <c r="M4917" t="s">
        <v>7</v>
      </c>
    </row>
    <row r="4918" spans="1:13" ht="39" customHeight="1" x14ac:dyDescent="0.2">
      <c r="A4918" s="237" t="s">
        <v>2125</v>
      </c>
      <c r="B4918" s="186" t="s">
        <v>4212</v>
      </c>
      <c r="C4918" s="185" t="s">
        <v>26</v>
      </c>
      <c r="D4918" s="185" t="s">
        <v>4213</v>
      </c>
      <c r="E4918" s="425" t="s">
        <v>2104</v>
      </c>
      <c r="F4918" s="425"/>
      <c r="G4918" s="187" t="s">
        <v>331</v>
      </c>
      <c r="H4918" s="188">
        <v>1</v>
      </c>
      <c r="I4918" s="189">
        <f>(M4918*$M$13)</f>
        <v>25.943999999999999</v>
      </c>
      <c r="J4918" s="231">
        <f>TRUNC(I4918*H4918,2)</f>
        <v>25.94</v>
      </c>
      <c r="M4918">
        <v>28.2</v>
      </c>
    </row>
    <row r="4919" spans="1:13" ht="39" customHeight="1" x14ac:dyDescent="0.2">
      <c r="A4919" s="241" t="s">
        <v>2395</v>
      </c>
      <c r="B4919" s="201" t="s">
        <v>2739</v>
      </c>
      <c r="C4919" s="200" t="s">
        <v>26</v>
      </c>
      <c r="D4919" s="200" t="s">
        <v>2740</v>
      </c>
      <c r="E4919" s="427" t="s">
        <v>2104</v>
      </c>
      <c r="F4919" s="427"/>
      <c r="G4919" s="202" t="s">
        <v>331</v>
      </c>
      <c r="H4919" s="203">
        <v>1</v>
      </c>
      <c r="I4919" s="189">
        <f>(M4919*$M$13)</f>
        <v>9.1172000000000004</v>
      </c>
      <c r="J4919" s="219">
        <f>TRUNC(I4919*H4919,2)</f>
        <v>9.11</v>
      </c>
      <c r="M4919">
        <v>9.91</v>
      </c>
    </row>
    <row r="4920" spans="1:13" ht="39" customHeight="1" x14ac:dyDescent="0.2">
      <c r="A4920" s="241" t="s">
        <v>2395</v>
      </c>
      <c r="B4920" s="201" t="s">
        <v>5064</v>
      </c>
      <c r="C4920" s="200" t="s">
        <v>26</v>
      </c>
      <c r="D4920" s="200" t="s">
        <v>5065</v>
      </c>
      <c r="E4920" s="427" t="s">
        <v>2104</v>
      </c>
      <c r="F4920" s="427"/>
      <c r="G4920" s="202" t="s">
        <v>331</v>
      </c>
      <c r="H4920" s="203">
        <v>1</v>
      </c>
      <c r="I4920" s="189">
        <f>(M4920*$M$13)</f>
        <v>16.826799999999999</v>
      </c>
      <c r="J4920" s="219">
        <f>TRUNC(I4920*H4920,2)</f>
        <v>16.82</v>
      </c>
      <c r="M4920">
        <v>18.29</v>
      </c>
    </row>
    <row r="4921" spans="1:13" x14ac:dyDescent="0.2">
      <c r="A4921" s="239"/>
      <c r="B4921" s="195"/>
      <c r="C4921" s="195"/>
      <c r="D4921" s="195"/>
      <c r="E4921" s="195" t="s">
        <v>3847</v>
      </c>
      <c r="F4921" s="196">
        <v>13.08</v>
      </c>
      <c r="G4921" s="195" t="s">
        <v>3848</v>
      </c>
      <c r="H4921" s="196">
        <v>0</v>
      </c>
      <c r="I4921" s="196">
        <v>13.08</v>
      </c>
      <c r="J4921" s="220"/>
      <c r="M4921">
        <v>13.08</v>
      </c>
    </row>
    <row r="4922" spans="1:13" ht="25.5" x14ac:dyDescent="0.2">
      <c r="A4922" s="239"/>
      <c r="B4922" s="195"/>
      <c r="C4922" s="195"/>
      <c r="D4922" s="195"/>
      <c r="E4922" s="195" t="s">
        <v>3849</v>
      </c>
      <c r="F4922" s="196">
        <v>0</v>
      </c>
      <c r="G4922" s="195"/>
      <c r="H4922" s="195" t="s">
        <v>3850</v>
      </c>
      <c r="I4922" s="196">
        <v>28.2</v>
      </c>
      <c r="J4922" s="220"/>
      <c r="M4922">
        <v>28.2</v>
      </c>
    </row>
    <row r="4923" spans="1:13" ht="30" customHeight="1" x14ac:dyDescent="0.2">
      <c r="A4923" s="240"/>
      <c r="B4923" s="197"/>
      <c r="C4923" s="197"/>
      <c r="D4923" s="197"/>
      <c r="E4923" s="197"/>
      <c r="F4923" s="197"/>
      <c r="G4923" s="197" t="s">
        <v>3851</v>
      </c>
      <c r="H4923" s="198">
        <v>36</v>
      </c>
      <c r="I4923" s="199">
        <v>1015.2</v>
      </c>
      <c r="J4923" s="220"/>
      <c r="M4923">
        <v>1015.2</v>
      </c>
    </row>
    <row r="4924" spans="1:13" ht="0.95" customHeight="1" x14ac:dyDescent="0.2">
      <c r="A4924" s="237"/>
      <c r="B4924" s="185"/>
      <c r="C4924" s="185"/>
      <c r="D4924" s="185"/>
      <c r="E4924" s="185"/>
      <c r="F4924" s="185"/>
      <c r="G4924" s="185"/>
      <c r="H4924" s="185"/>
      <c r="I4924" s="185"/>
      <c r="J4924" s="220"/>
    </row>
    <row r="4925" spans="1:13" ht="18" customHeight="1" x14ac:dyDescent="0.2">
      <c r="A4925" s="236" t="s">
        <v>4214</v>
      </c>
      <c r="B4925" s="183" t="s">
        <v>2</v>
      </c>
      <c r="C4925" s="182" t="s">
        <v>3</v>
      </c>
      <c r="D4925" s="182" t="s">
        <v>4</v>
      </c>
      <c r="E4925" s="419" t="s">
        <v>2100</v>
      </c>
      <c r="F4925" s="419"/>
      <c r="G4925" s="184" t="s">
        <v>5</v>
      </c>
      <c r="H4925" s="183" t="s">
        <v>6</v>
      </c>
      <c r="I4925" s="183" t="s">
        <v>7</v>
      </c>
      <c r="J4925" s="218" t="s">
        <v>8</v>
      </c>
      <c r="L4925" s="229">
        <f>J4926</f>
        <v>29.22</v>
      </c>
      <c r="M4925" t="s">
        <v>7</v>
      </c>
    </row>
    <row r="4926" spans="1:13" ht="39" customHeight="1" x14ac:dyDescent="0.2">
      <c r="A4926" s="237" t="s">
        <v>2125</v>
      </c>
      <c r="B4926" s="186" t="s">
        <v>4215</v>
      </c>
      <c r="C4926" s="185" t="s">
        <v>26</v>
      </c>
      <c r="D4926" s="185" t="s">
        <v>4216</v>
      </c>
      <c r="E4926" s="425" t="s">
        <v>2104</v>
      </c>
      <c r="F4926" s="425"/>
      <c r="G4926" s="187" t="s">
        <v>331</v>
      </c>
      <c r="H4926" s="188">
        <v>1</v>
      </c>
      <c r="I4926" s="189">
        <f>(M4926*$M$13)</f>
        <v>29.228400000000001</v>
      </c>
      <c r="J4926" s="231">
        <f>TRUNC(I4926*H4926,2)</f>
        <v>29.22</v>
      </c>
      <c r="M4926">
        <v>31.77</v>
      </c>
    </row>
    <row r="4927" spans="1:13" ht="39" customHeight="1" x14ac:dyDescent="0.2">
      <c r="A4927" s="241" t="s">
        <v>2395</v>
      </c>
      <c r="B4927" s="201" t="s">
        <v>2739</v>
      </c>
      <c r="C4927" s="200" t="s">
        <v>26</v>
      </c>
      <c r="D4927" s="200" t="s">
        <v>2740</v>
      </c>
      <c r="E4927" s="427" t="s">
        <v>2104</v>
      </c>
      <c r="F4927" s="427"/>
      <c r="G4927" s="202" t="s">
        <v>331</v>
      </c>
      <c r="H4927" s="203">
        <v>1</v>
      </c>
      <c r="I4927" s="189">
        <f>(M4927*$M$13)</f>
        <v>9.1172000000000004</v>
      </c>
      <c r="J4927" s="219">
        <f>TRUNC(I4927*H4927,2)</f>
        <v>9.11</v>
      </c>
      <c r="M4927">
        <v>9.91</v>
      </c>
    </row>
    <row r="4928" spans="1:13" ht="39" customHeight="1" x14ac:dyDescent="0.2">
      <c r="A4928" s="241" t="s">
        <v>2395</v>
      </c>
      <c r="B4928" s="201" t="s">
        <v>5066</v>
      </c>
      <c r="C4928" s="200" t="s">
        <v>26</v>
      </c>
      <c r="D4928" s="200" t="s">
        <v>5067</v>
      </c>
      <c r="E4928" s="427" t="s">
        <v>2104</v>
      </c>
      <c r="F4928" s="427"/>
      <c r="G4928" s="202" t="s">
        <v>331</v>
      </c>
      <c r="H4928" s="203">
        <v>1</v>
      </c>
      <c r="I4928" s="189">
        <f>(M4928*$M$13)</f>
        <v>20.1112</v>
      </c>
      <c r="J4928" s="219">
        <f>TRUNC(I4928*H4928,2)</f>
        <v>20.11</v>
      </c>
      <c r="M4928">
        <v>21.86</v>
      </c>
    </row>
    <row r="4929" spans="1:13" x14ac:dyDescent="0.2">
      <c r="A4929" s="239"/>
      <c r="B4929" s="195"/>
      <c r="C4929" s="195"/>
      <c r="D4929" s="195"/>
      <c r="E4929" s="195" t="s">
        <v>3847</v>
      </c>
      <c r="F4929" s="196">
        <v>15.74</v>
      </c>
      <c r="G4929" s="195" t="s">
        <v>3848</v>
      </c>
      <c r="H4929" s="196">
        <v>0</v>
      </c>
      <c r="I4929" s="196">
        <v>15.74</v>
      </c>
      <c r="J4929" s="220"/>
      <c r="M4929">
        <v>15.74</v>
      </c>
    </row>
    <row r="4930" spans="1:13" ht="25.5" x14ac:dyDescent="0.2">
      <c r="A4930" s="239"/>
      <c r="B4930" s="195"/>
      <c r="C4930" s="195"/>
      <c r="D4930" s="195"/>
      <c r="E4930" s="195" t="s">
        <v>3849</v>
      </c>
      <c r="F4930" s="196">
        <v>0</v>
      </c>
      <c r="G4930" s="195"/>
      <c r="H4930" s="195" t="s">
        <v>3850</v>
      </c>
      <c r="I4930" s="196">
        <v>31.77</v>
      </c>
      <c r="J4930" s="220"/>
      <c r="M4930">
        <v>31.77</v>
      </c>
    </row>
    <row r="4931" spans="1:13" ht="30" customHeight="1" x14ac:dyDescent="0.2">
      <c r="A4931" s="240"/>
      <c r="B4931" s="197"/>
      <c r="C4931" s="197"/>
      <c r="D4931" s="197"/>
      <c r="E4931" s="197"/>
      <c r="F4931" s="197"/>
      <c r="G4931" s="197" t="s">
        <v>3851</v>
      </c>
      <c r="H4931" s="198">
        <v>43</v>
      </c>
      <c r="I4931" s="199">
        <v>1366.11</v>
      </c>
      <c r="J4931" s="220"/>
      <c r="M4931">
        <v>1366.11</v>
      </c>
    </row>
    <row r="4932" spans="1:13" ht="0.95" customHeight="1" x14ac:dyDescent="0.2">
      <c r="A4932" s="237"/>
      <c r="B4932" s="185"/>
      <c r="C4932" s="185"/>
      <c r="D4932" s="185"/>
      <c r="E4932" s="185"/>
      <c r="F4932" s="185"/>
      <c r="G4932" s="185"/>
      <c r="H4932" s="185"/>
      <c r="I4932" s="185"/>
      <c r="J4932" s="220"/>
    </row>
    <row r="4933" spans="1:13" ht="18" customHeight="1" x14ac:dyDescent="0.2">
      <c r="A4933" s="236" t="s">
        <v>4217</v>
      </c>
      <c r="B4933" s="183" t="s">
        <v>2</v>
      </c>
      <c r="C4933" s="182" t="s">
        <v>3</v>
      </c>
      <c r="D4933" s="182" t="s">
        <v>4</v>
      </c>
      <c r="E4933" s="419" t="s">
        <v>2100</v>
      </c>
      <c r="F4933" s="419"/>
      <c r="G4933" s="184" t="s">
        <v>5</v>
      </c>
      <c r="H4933" s="183" t="s">
        <v>6</v>
      </c>
      <c r="I4933" s="183" t="s">
        <v>7</v>
      </c>
      <c r="J4933" s="218" t="s">
        <v>8</v>
      </c>
      <c r="K4933" s="229">
        <f>J4935+J4936</f>
        <v>8.16</v>
      </c>
      <c r="L4933" s="229">
        <f>J4934-K4933</f>
        <v>18.16</v>
      </c>
      <c r="M4933" t="s">
        <v>7</v>
      </c>
    </row>
    <row r="4934" spans="1:13" ht="26.1" customHeight="1" x14ac:dyDescent="0.2">
      <c r="A4934" s="237" t="s">
        <v>2125</v>
      </c>
      <c r="B4934" s="186" t="s">
        <v>4132</v>
      </c>
      <c r="C4934" s="185" t="s">
        <v>26</v>
      </c>
      <c r="D4934" s="185" t="s">
        <v>4133</v>
      </c>
      <c r="E4934" s="425" t="s">
        <v>2104</v>
      </c>
      <c r="F4934" s="425"/>
      <c r="G4934" s="187" t="s">
        <v>331</v>
      </c>
      <c r="H4934" s="188">
        <v>1</v>
      </c>
      <c r="I4934" s="189">
        <f>(M4934*$M$13)</f>
        <v>26.321200000000001</v>
      </c>
      <c r="J4934" s="231">
        <f>TRUNC(I4934*H4934,2)</f>
        <v>26.32</v>
      </c>
      <c r="M4934">
        <v>28.61</v>
      </c>
    </row>
    <row r="4935" spans="1:13" ht="26.1" customHeight="1" x14ac:dyDescent="0.2">
      <c r="A4935" s="241" t="s">
        <v>2395</v>
      </c>
      <c r="B4935" s="201" t="s">
        <v>2709</v>
      </c>
      <c r="C4935" s="200" t="s">
        <v>26</v>
      </c>
      <c r="D4935" s="200" t="s">
        <v>2710</v>
      </c>
      <c r="E4935" s="427" t="s">
        <v>2123</v>
      </c>
      <c r="F4935" s="427"/>
      <c r="G4935" s="202" t="s">
        <v>32</v>
      </c>
      <c r="H4935" s="203">
        <v>0.1033</v>
      </c>
      <c r="I4935" s="189">
        <f>(M4935*$M$13)</f>
        <v>18.390799999999999</v>
      </c>
      <c r="J4935" s="219">
        <f>TRUNC(I4935*H4935,2)</f>
        <v>1.89</v>
      </c>
      <c r="M4935">
        <v>19.989999999999998</v>
      </c>
    </row>
    <row r="4936" spans="1:13" ht="24" customHeight="1" x14ac:dyDescent="0.2">
      <c r="A4936" s="241" t="s">
        <v>2395</v>
      </c>
      <c r="B4936" s="201" t="s">
        <v>2700</v>
      </c>
      <c r="C4936" s="200" t="s">
        <v>26</v>
      </c>
      <c r="D4936" s="200" t="s">
        <v>2701</v>
      </c>
      <c r="E4936" s="427" t="s">
        <v>2123</v>
      </c>
      <c r="F4936" s="427"/>
      <c r="G4936" s="202" t="s">
        <v>32</v>
      </c>
      <c r="H4936" s="203">
        <v>0.24779999999999999</v>
      </c>
      <c r="I4936" s="189">
        <f>(M4936*$M$13)</f>
        <v>25.309200000000004</v>
      </c>
      <c r="J4936" s="219">
        <f>TRUNC(I4936*H4936,2)</f>
        <v>6.27</v>
      </c>
      <c r="M4936">
        <v>27.51</v>
      </c>
    </row>
    <row r="4937" spans="1:13" ht="24" customHeight="1" x14ac:dyDescent="0.2">
      <c r="A4937" s="238" t="s">
        <v>2126</v>
      </c>
      <c r="B4937" s="191" t="s">
        <v>5017</v>
      </c>
      <c r="C4937" s="190" t="s">
        <v>26</v>
      </c>
      <c r="D4937" s="190" t="s">
        <v>5018</v>
      </c>
      <c r="E4937" s="426" t="s">
        <v>2119</v>
      </c>
      <c r="F4937" s="426"/>
      <c r="G4937" s="192" t="s">
        <v>331</v>
      </c>
      <c r="H4937" s="193">
        <v>2</v>
      </c>
      <c r="I4937" s="189">
        <f>(M4937*$M$13)</f>
        <v>2.0331999999999999</v>
      </c>
      <c r="J4937" s="219">
        <f>TRUNC(I4937*H4937,2)</f>
        <v>4.0599999999999996</v>
      </c>
      <c r="M4937">
        <v>2.21</v>
      </c>
    </row>
    <row r="4938" spans="1:13" ht="24" customHeight="1" x14ac:dyDescent="0.2">
      <c r="A4938" s="238" t="s">
        <v>2126</v>
      </c>
      <c r="B4938" s="191" t="s">
        <v>5042</v>
      </c>
      <c r="C4938" s="190" t="s">
        <v>26</v>
      </c>
      <c r="D4938" s="190" t="s">
        <v>5043</v>
      </c>
      <c r="E4938" s="426" t="s">
        <v>2119</v>
      </c>
      <c r="F4938" s="426"/>
      <c r="G4938" s="192" t="s">
        <v>331</v>
      </c>
      <c r="H4938" s="193">
        <v>1</v>
      </c>
      <c r="I4938" s="189">
        <f>(M4938*$M$13)</f>
        <v>14.0944</v>
      </c>
      <c r="J4938" s="219">
        <f>TRUNC(I4938*H4938,2)</f>
        <v>14.09</v>
      </c>
      <c r="M4938">
        <v>15.32</v>
      </c>
    </row>
    <row r="4939" spans="1:13" x14ac:dyDescent="0.2">
      <c r="A4939" s="239"/>
      <c r="B4939" s="195"/>
      <c r="C4939" s="195"/>
      <c r="D4939" s="195"/>
      <c r="E4939" s="195" t="s">
        <v>3847</v>
      </c>
      <c r="F4939" s="196">
        <v>6.76</v>
      </c>
      <c r="G4939" s="195" t="s">
        <v>3848</v>
      </c>
      <c r="H4939" s="196">
        <v>0</v>
      </c>
      <c r="I4939" s="196">
        <v>6.76</v>
      </c>
      <c r="J4939" s="220"/>
      <c r="M4939">
        <v>6.76</v>
      </c>
    </row>
    <row r="4940" spans="1:13" ht="25.5" x14ac:dyDescent="0.2">
      <c r="A4940" s="239"/>
      <c r="B4940" s="195"/>
      <c r="C4940" s="195"/>
      <c r="D4940" s="195"/>
      <c r="E4940" s="195" t="s">
        <v>3849</v>
      </c>
      <c r="F4940" s="196">
        <v>0</v>
      </c>
      <c r="G4940" s="195"/>
      <c r="H4940" s="195" t="s">
        <v>3850</v>
      </c>
      <c r="I4940" s="196">
        <v>28.61</v>
      </c>
      <c r="J4940" s="220"/>
      <c r="M4940">
        <v>28.61</v>
      </c>
    </row>
    <row r="4941" spans="1:13" ht="30" customHeight="1" x14ac:dyDescent="0.2">
      <c r="A4941" s="240"/>
      <c r="B4941" s="197"/>
      <c r="C4941" s="197"/>
      <c r="D4941" s="197"/>
      <c r="E4941" s="197"/>
      <c r="F4941" s="197"/>
      <c r="G4941" s="197" t="s">
        <v>3851</v>
      </c>
      <c r="H4941" s="198">
        <v>84</v>
      </c>
      <c r="I4941" s="199">
        <v>2403.2399999999998</v>
      </c>
      <c r="J4941" s="220"/>
      <c r="M4941">
        <v>2403.2399999999998</v>
      </c>
    </row>
    <row r="4942" spans="1:13" ht="0.95" customHeight="1" x14ac:dyDescent="0.2">
      <c r="A4942" s="237"/>
      <c r="B4942" s="185"/>
      <c r="C4942" s="185"/>
      <c r="D4942" s="185"/>
      <c r="E4942" s="185"/>
      <c r="F4942" s="185"/>
      <c r="G4942" s="185"/>
      <c r="H4942" s="185"/>
      <c r="I4942" s="185"/>
      <c r="J4942" s="220"/>
    </row>
    <row r="4943" spans="1:13" ht="18" customHeight="1" x14ac:dyDescent="0.2">
      <c r="A4943" s="236" t="s">
        <v>4777</v>
      </c>
      <c r="B4943" s="183" t="s">
        <v>2</v>
      </c>
      <c r="C4943" s="182" t="s">
        <v>3</v>
      </c>
      <c r="D4943" s="182" t="s">
        <v>4</v>
      </c>
      <c r="E4943" s="419" t="s">
        <v>2100</v>
      </c>
      <c r="F4943" s="419"/>
      <c r="G4943" s="184" t="s">
        <v>5</v>
      </c>
      <c r="H4943" s="183" t="s">
        <v>6</v>
      </c>
      <c r="I4943" s="183" t="s">
        <v>7</v>
      </c>
      <c r="J4943" s="218" t="s">
        <v>8</v>
      </c>
      <c r="L4943" s="229">
        <f>J4944</f>
        <v>96.33</v>
      </c>
      <c r="M4943" t="s">
        <v>7</v>
      </c>
    </row>
    <row r="4944" spans="1:13" ht="26.1" customHeight="1" x14ac:dyDescent="0.2">
      <c r="A4944" s="237" t="s">
        <v>2125</v>
      </c>
      <c r="B4944" s="186" t="s">
        <v>4778</v>
      </c>
      <c r="C4944" s="185" t="s">
        <v>167</v>
      </c>
      <c r="D4944" s="185" t="s">
        <v>4779</v>
      </c>
      <c r="E4944" s="425" t="s">
        <v>2104</v>
      </c>
      <c r="F4944" s="425"/>
      <c r="G4944" s="187" t="s">
        <v>331</v>
      </c>
      <c r="H4944" s="188">
        <v>1</v>
      </c>
      <c r="I4944" s="189">
        <f>(M4944*$M$13)</f>
        <v>96.333200000000005</v>
      </c>
      <c r="J4944" s="231">
        <f>TRUNC(I4944*H4944,2)</f>
        <v>96.33</v>
      </c>
      <c r="M4944">
        <v>104.71</v>
      </c>
    </row>
    <row r="4945" spans="1:13" ht="26.1" customHeight="1" x14ac:dyDescent="0.2">
      <c r="A4945" s="241" t="s">
        <v>2395</v>
      </c>
      <c r="B4945" s="201" t="s">
        <v>5068</v>
      </c>
      <c r="C4945" s="200" t="s">
        <v>627</v>
      </c>
      <c r="D4945" s="200" t="s">
        <v>4779</v>
      </c>
      <c r="E4945" s="427" t="s">
        <v>4952</v>
      </c>
      <c r="F4945" s="427"/>
      <c r="G4945" s="202" t="s">
        <v>331</v>
      </c>
      <c r="H4945" s="203">
        <v>1</v>
      </c>
      <c r="I4945" s="189">
        <f>(M4945*$M$13)</f>
        <v>96.333200000000005</v>
      </c>
      <c r="J4945" s="219">
        <f>TRUNC(I4945*H4945,2)</f>
        <v>96.33</v>
      </c>
      <c r="M4945">
        <v>104.71</v>
      </c>
    </row>
    <row r="4946" spans="1:13" x14ac:dyDescent="0.2">
      <c r="A4946" s="239"/>
      <c r="B4946" s="195"/>
      <c r="C4946" s="195"/>
      <c r="D4946" s="195"/>
      <c r="E4946" s="195" t="s">
        <v>3847</v>
      </c>
      <c r="F4946" s="196">
        <v>17.36</v>
      </c>
      <c r="G4946" s="195" t="s">
        <v>3848</v>
      </c>
      <c r="H4946" s="196">
        <v>0</v>
      </c>
      <c r="I4946" s="196">
        <v>17.36</v>
      </c>
      <c r="J4946" s="220"/>
      <c r="M4946">
        <v>17.36</v>
      </c>
    </row>
    <row r="4947" spans="1:13" ht="25.5" x14ac:dyDescent="0.2">
      <c r="A4947" s="239"/>
      <c r="B4947" s="195"/>
      <c r="C4947" s="195"/>
      <c r="D4947" s="195"/>
      <c r="E4947" s="195" t="s">
        <v>3849</v>
      </c>
      <c r="F4947" s="196">
        <v>0</v>
      </c>
      <c r="G4947" s="195"/>
      <c r="H4947" s="195" t="s">
        <v>3850</v>
      </c>
      <c r="I4947" s="196">
        <v>104.71</v>
      </c>
      <c r="J4947" s="220"/>
      <c r="M4947">
        <v>104.71</v>
      </c>
    </row>
    <row r="4948" spans="1:13" ht="30" customHeight="1" x14ac:dyDescent="0.2">
      <c r="A4948" s="240"/>
      <c r="B4948" s="197"/>
      <c r="C4948" s="197"/>
      <c r="D4948" s="197"/>
      <c r="E4948" s="197"/>
      <c r="F4948" s="197"/>
      <c r="G4948" s="197" t="s">
        <v>3851</v>
      </c>
      <c r="H4948" s="198">
        <v>1</v>
      </c>
      <c r="I4948" s="199">
        <v>104.71</v>
      </c>
      <c r="J4948" s="220"/>
      <c r="M4948">
        <v>104.71</v>
      </c>
    </row>
    <row r="4949" spans="1:13" ht="0.95" customHeight="1" x14ac:dyDescent="0.2">
      <c r="A4949" s="237"/>
      <c r="B4949" s="185"/>
      <c r="C4949" s="185"/>
      <c r="D4949" s="185"/>
      <c r="E4949" s="185"/>
      <c r="F4949" s="185"/>
      <c r="G4949" s="185"/>
      <c r="H4949" s="185"/>
      <c r="I4949" s="185"/>
      <c r="J4949" s="220"/>
    </row>
    <row r="4950" spans="1:13" ht="18" customHeight="1" x14ac:dyDescent="0.2">
      <c r="A4950" s="236" t="s">
        <v>4811</v>
      </c>
      <c r="B4950" s="183" t="s">
        <v>2</v>
      </c>
      <c r="C4950" s="182" t="s">
        <v>3</v>
      </c>
      <c r="D4950" s="182" t="s">
        <v>4</v>
      </c>
      <c r="E4950" s="419" t="s">
        <v>2100</v>
      </c>
      <c r="F4950" s="419"/>
      <c r="G4950" s="184" t="s">
        <v>5</v>
      </c>
      <c r="H4950" s="183" t="s">
        <v>6</v>
      </c>
      <c r="I4950" s="183" t="s">
        <v>7</v>
      </c>
      <c r="J4950" s="218" t="s">
        <v>8</v>
      </c>
      <c r="L4950" s="229">
        <f>J4951</f>
        <v>3.89</v>
      </c>
      <c r="M4950" t="s">
        <v>7</v>
      </c>
    </row>
    <row r="4951" spans="1:13" ht="26.1" customHeight="1" x14ac:dyDescent="0.2">
      <c r="A4951" s="237" t="s">
        <v>2125</v>
      </c>
      <c r="B4951" s="186" t="s">
        <v>4793</v>
      </c>
      <c r="C4951" s="185" t="s">
        <v>167</v>
      </c>
      <c r="D4951" s="185" t="s">
        <v>4794</v>
      </c>
      <c r="E4951" s="425" t="s">
        <v>2104</v>
      </c>
      <c r="F4951" s="425"/>
      <c r="G4951" s="187" t="s">
        <v>331</v>
      </c>
      <c r="H4951" s="188">
        <v>1</v>
      </c>
      <c r="I4951" s="189">
        <f>(M4951*$M$13)</f>
        <v>3.8916000000000004</v>
      </c>
      <c r="J4951" s="231">
        <f>TRUNC(I4951*H4951,2)</f>
        <v>3.89</v>
      </c>
      <c r="M4951">
        <v>4.2300000000000004</v>
      </c>
    </row>
    <row r="4952" spans="1:13" ht="26.1" customHeight="1" x14ac:dyDescent="0.2">
      <c r="A4952" s="241" t="s">
        <v>2395</v>
      </c>
      <c r="B4952" s="201" t="s">
        <v>4956</v>
      </c>
      <c r="C4952" s="200" t="s">
        <v>627</v>
      </c>
      <c r="D4952" s="200" t="s">
        <v>4794</v>
      </c>
      <c r="E4952" s="427" t="s">
        <v>4952</v>
      </c>
      <c r="F4952" s="427"/>
      <c r="G4952" s="202" t="s">
        <v>331</v>
      </c>
      <c r="H4952" s="203">
        <v>1</v>
      </c>
      <c r="I4952" s="189">
        <f>(M4952*$M$13)</f>
        <v>3.8916000000000004</v>
      </c>
      <c r="J4952" s="219">
        <f>TRUNC(I4952*H4952,2)</f>
        <v>3.89</v>
      </c>
      <c r="M4952">
        <v>4.2300000000000004</v>
      </c>
    </row>
    <row r="4953" spans="1:13" x14ac:dyDescent="0.2">
      <c r="A4953" s="239"/>
      <c r="B4953" s="195"/>
      <c r="C4953" s="195"/>
      <c r="D4953" s="195"/>
      <c r="E4953" s="195" t="s">
        <v>3847</v>
      </c>
      <c r="F4953" s="196">
        <v>0.81</v>
      </c>
      <c r="G4953" s="195" t="s">
        <v>3848</v>
      </c>
      <c r="H4953" s="196">
        <v>0</v>
      </c>
      <c r="I4953" s="196">
        <v>0.81</v>
      </c>
      <c r="J4953" s="220"/>
      <c r="M4953">
        <v>0.81</v>
      </c>
    </row>
    <row r="4954" spans="1:13" ht="25.5" x14ac:dyDescent="0.2">
      <c r="A4954" s="239"/>
      <c r="B4954" s="195"/>
      <c r="C4954" s="195"/>
      <c r="D4954" s="195"/>
      <c r="E4954" s="195" t="s">
        <v>3849</v>
      </c>
      <c r="F4954" s="196">
        <v>0</v>
      </c>
      <c r="G4954" s="195"/>
      <c r="H4954" s="195" t="s">
        <v>3850</v>
      </c>
      <c r="I4954" s="196">
        <v>4.2300000000000004</v>
      </c>
      <c r="J4954" s="220"/>
      <c r="M4954">
        <v>4.2300000000000004</v>
      </c>
    </row>
    <row r="4955" spans="1:13" ht="30" customHeight="1" x14ac:dyDescent="0.2">
      <c r="A4955" s="240"/>
      <c r="B4955" s="197"/>
      <c r="C4955" s="197"/>
      <c r="D4955" s="197"/>
      <c r="E4955" s="197"/>
      <c r="F4955" s="197"/>
      <c r="G4955" s="197" t="s">
        <v>3851</v>
      </c>
      <c r="H4955" s="198">
        <v>40</v>
      </c>
      <c r="I4955" s="199">
        <v>169.2</v>
      </c>
      <c r="J4955" s="220"/>
      <c r="M4955">
        <v>169.2</v>
      </c>
    </row>
    <row r="4956" spans="1:13" ht="0.95" customHeight="1" x14ac:dyDescent="0.2">
      <c r="A4956" s="237"/>
      <c r="B4956" s="185"/>
      <c r="C4956" s="185"/>
      <c r="D4956" s="185"/>
      <c r="E4956" s="185"/>
      <c r="F4956" s="185"/>
      <c r="G4956" s="185"/>
      <c r="H4956" s="185"/>
      <c r="I4956" s="185"/>
      <c r="J4956" s="220"/>
    </row>
    <row r="4957" spans="1:13" ht="18" customHeight="1" x14ac:dyDescent="0.2">
      <c r="A4957" s="236" t="s">
        <v>4812</v>
      </c>
      <c r="B4957" s="183" t="s">
        <v>2</v>
      </c>
      <c r="C4957" s="182" t="s">
        <v>3</v>
      </c>
      <c r="D4957" s="182" t="s">
        <v>4</v>
      </c>
      <c r="E4957" s="419" t="s">
        <v>2100</v>
      </c>
      <c r="F4957" s="419"/>
      <c r="G4957" s="184" t="s">
        <v>5</v>
      </c>
      <c r="H4957" s="183" t="s">
        <v>6</v>
      </c>
      <c r="I4957" s="183" t="s">
        <v>7</v>
      </c>
      <c r="J4957" s="218" t="s">
        <v>8</v>
      </c>
      <c r="L4957" s="229">
        <f>J4958</f>
        <v>94.77</v>
      </c>
      <c r="M4957" t="s">
        <v>7</v>
      </c>
    </row>
    <row r="4958" spans="1:13" ht="26.1" customHeight="1" x14ac:dyDescent="0.2">
      <c r="A4958" s="237" t="s">
        <v>2125</v>
      </c>
      <c r="B4958" s="186" t="s">
        <v>4809</v>
      </c>
      <c r="C4958" s="185" t="s">
        <v>167</v>
      </c>
      <c r="D4958" s="185" t="s">
        <v>4810</v>
      </c>
      <c r="E4958" s="425" t="s">
        <v>2104</v>
      </c>
      <c r="F4958" s="425"/>
      <c r="G4958" s="187" t="s">
        <v>331</v>
      </c>
      <c r="H4958" s="188">
        <v>1</v>
      </c>
      <c r="I4958" s="189">
        <f>(M4958*$M$13)</f>
        <v>94.778400000000005</v>
      </c>
      <c r="J4958" s="231">
        <f>TRUNC(I4958*H4958,2)</f>
        <v>94.77</v>
      </c>
      <c r="M4958">
        <v>103.02</v>
      </c>
    </row>
    <row r="4959" spans="1:13" ht="26.1" customHeight="1" x14ac:dyDescent="0.2">
      <c r="A4959" s="241" t="s">
        <v>2395</v>
      </c>
      <c r="B4959" s="201" t="s">
        <v>5050</v>
      </c>
      <c r="C4959" s="200" t="s">
        <v>627</v>
      </c>
      <c r="D4959" s="200" t="s">
        <v>4810</v>
      </c>
      <c r="E4959" s="427" t="s">
        <v>5026</v>
      </c>
      <c r="F4959" s="427"/>
      <c r="G4959" s="202" t="s">
        <v>331</v>
      </c>
      <c r="H4959" s="203">
        <v>1</v>
      </c>
      <c r="I4959" s="189">
        <f>(M4959*$M$13)</f>
        <v>94.778400000000005</v>
      </c>
      <c r="J4959" s="219">
        <f>TRUNC(I4959*H4959,2)</f>
        <v>94.77</v>
      </c>
      <c r="M4959">
        <v>103.02</v>
      </c>
    </row>
    <row r="4960" spans="1:13" x14ac:dyDescent="0.2">
      <c r="A4960" s="239"/>
      <c r="B4960" s="195"/>
      <c r="C4960" s="195"/>
      <c r="D4960" s="195"/>
      <c r="E4960" s="195" t="s">
        <v>3847</v>
      </c>
      <c r="F4960" s="196">
        <v>34.68</v>
      </c>
      <c r="G4960" s="195" t="s">
        <v>3848</v>
      </c>
      <c r="H4960" s="196">
        <v>0</v>
      </c>
      <c r="I4960" s="196">
        <v>34.68</v>
      </c>
      <c r="J4960" s="220"/>
      <c r="M4960">
        <v>34.68</v>
      </c>
    </row>
    <row r="4961" spans="1:13" ht="25.5" x14ac:dyDescent="0.2">
      <c r="A4961" s="239"/>
      <c r="B4961" s="195"/>
      <c r="C4961" s="195"/>
      <c r="D4961" s="195"/>
      <c r="E4961" s="195" t="s">
        <v>3849</v>
      </c>
      <c r="F4961" s="196">
        <v>0</v>
      </c>
      <c r="G4961" s="195"/>
      <c r="H4961" s="195" t="s">
        <v>3850</v>
      </c>
      <c r="I4961" s="196">
        <v>103.02</v>
      </c>
      <c r="J4961" s="220"/>
      <c r="M4961">
        <v>103.02</v>
      </c>
    </row>
    <row r="4962" spans="1:13" ht="30" customHeight="1" x14ac:dyDescent="0.2">
      <c r="A4962" s="240"/>
      <c r="B4962" s="197"/>
      <c r="C4962" s="197"/>
      <c r="D4962" s="197"/>
      <c r="E4962" s="197"/>
      <c r="F4962" s="197"/>
      <c r="G4962" s="197" t="s">
        <v>3851</v>
      </c>
      <c r="H4962" s="198">
        <v>42</v>
      </c>
      <c r="I4962" s="199">
        <v>4326.84</v>
      </c>
      <c r="J4962" s="220"/>
      <c r="M4962">
        <v>4326.84</v>
      </c>
    </row>
    <row r="4963" spans="1:13" ht="0.95" customHeight="1" x14ac:dyDescent="0.2">
      <c r="A4963" s="237"/>
      <c r="B4963" s="185"/>
      <c r="C4963" s="185"/>
      <c r="D4963" s="185"/>
      <c r="E4963" s="185"/>
      <c r="F4963" s="185"/>
      <c r="G4963" s="185"/>
      <c r="H4963" s="185"/>
      <c r="I4963" s="185"/>
      <c r="J4963" s="220"/>
    </row>
    <row r="4964" spans="1:13" ht="18" customHeight="1" x14ac:dyDescent="0.2">
      <c r="A4964" s="236" t="s">
        <v>4813</v>
      </c>
      <c r="B4964" s="183" t="s">
        <v>2</v>
      </c>
      <c r="C4964" s="182" t="s">
        <v>3</v>
      </c>
      <c r="D4964" s="182" t="s">
        <v>4</v>
      </c>
      <c r="E4964" s="419" t="s">
        <v>2100</v>
      </c>
      <c r="F4964" s="419"/>
      <c r="G4964" s="184" t="s">
        <v>5</v>
      </c>
      <c r="H4964" s="183" t="s">
        <v>6</v>
      </c>
      <c r="I4964" s="183" t="s">
        <v>7</v>
      </c>
      <c r="J4964" s="218" t="s">
        <v>8</v>
      </c>
      <c r="L4964" s="229">
        <f>J4965</f>
        <v>402.28</v>
      </c>
      <c r="M4964" t="s">
        <v>7</v>
      </c>
    </row>
    <row r="4965" spans="1:13" ht="51.95" customHeight="1" x14ac:dyDescent="0.2">
      <c r="A4965" s="237" t="s">
        <v>2125</v>
      </c>
      <c r="B4965" s="186" t="s">
        <v>4814</v>
      </c>
      <c r="C4965" s="185" t="s">
        <v>167</v>
      </c>
      <c r="D4965" s="185" t="s">
        <v>4815</v>
      </c>
      <c r="E4965" s="425" t="s">
        <v>2104</v>
      </c>
      <c r="F4965" s="425"/>
      <c r="G4965" s="187" t="s">
        <v>331</v>
      </c>
      <c r="H4965" s="188">
        <v>1</v>
      </c>
      <c r="I4965" s="189">
        <f>(M4965*$M$13)</f>
        <v>402.28840000000002</v>
      </c>
      <c r="J4965" s="231">
        <f>TRUNC(I4965*H4965,2)</f>
        <v>402.28</v>
      </c>
      <c r="M4965">
        <v>437.27</v>
      </c>
    </row>
    <row r="4966" spans="1:13" ht="51.95" customHeight="1" x14ac:dyDescent="0.2">
      <c r="A4966" s="241" t="s">
        <v>2395</v>
      </c>
      <c r="B4966" s="201" t="s">
        <v>5069</v>
      </c>
      <c r="C4966" s="200" t="s">
        <v>569</v>
      </c>
      <c r="D4966" s="200" t="s">
        <v>4815</v>
      </c>
      <c r="E4966" s="427" t="s">
        <v>5070</v>
      </c>
      <c r="F4966" s="427"/>
      <c r="G4966" s="202" t="s">
        <v>54</v>
      </c>
      <c r="H4966" s="203">
        <v>1</v>
      </c>
      <c r="I4966" s="189">
        <f>(M4966*$M$13)</f>
        <v>402.28840000000002</v>
      </c>
      <c r="J4966" s="219">
        <f>TRUNC(I4966*H4966,2)</f>
        <v>402.28</v>
      </c>
      <c r="M4966">
        <v>437.27</v>
      </c>
    </row>
    <row r="4967" spans="1:13" x14ac:dyDescent="0.2">
      <c r="A4967" s="239"/>
      <c r="B4967" s="195"/>
      <c r="C4967" s="195"/>
      <c r="D4967" s="195"/>
      <c r="E4967" s="195" t="s">
        <v>3847</v>
      </c>
      <c r="F4967" s="196">
        <v>10.34</v>
      </c>
      <c r="G4967" s="195" t="s">
        <v>3848</v>
      </c>
      <c r="H4967" s="196">
        <v>0</v>
      </c>
      <c r="I4967" s="196">
        <v>10.34</v>
      </c>
      <c r="J4967" s="220"/>
      <c r="M4967">
        <v>10.34</v>
      </c>
    </row>
    <row r="4968" spans="1:13" ht="25.5" x14ac:dyDescent="0.2">
      <c r="A4968" s="239"/>
      <c r="B4968" s="195"/>
      <c r="C4968" s="195"/>
      <c r="D4968" s="195"/>
      <c r="E4968" s="195" t="s">
        <v>3849</v>
      </c>
      <c r="F4968" s="196">
        <v>0</v>
      </c>
      <c r="G4968" s="195"/>
      <c r="H4968" s="195" t="s">
        <v>3850</v>
      </c>
      <c r="I4968" s="196">
        <v>437.27</v>
      </c>
      <c r="J4968" s="220"/>
      <c r="M4968">
        <v>437.27</v>
      </c>
    </row>
    <row r="4969" spans="1:13" ht="30" customHeight="1" x14ac:dyDescent="0.2">
      <c r="A4969" s="240"/>
      <c r="B4969" s="197"/>
      <c r="C4969" s="197"/>
      <c r="D4969" s="197"/>
      <c r="E4969" s="197"/>
      <c r="F4969" s="197"/>
      <c r="G4969" s="197" t="s">
        <v>3851</v>
      </c>
      <c r="H4969" s="198">
        <v>16</v>
      </c>
      <c r="I4969" s="199">
        <v>6996.32</v>
      </c>
      <c r="J4969" s="220"/>
      <c r="M4969">
        <v>6996.32</v>
      </c>
    </row>
    <row r="4970" spans="1:13" ht="0.95" customHeight="1" x14ac:dyDescent="0.2">
      <c r="A4970" s="237"/>
      <c r="B4970" s="185"/>
      <c r="C4970" s="185"/>
      <c r="D4970" s="185"/>
      <c r="E4970" s="185"/>
      <c r="F4970" s="185"/>
      <c r="G4970" s="185"/>
      <c r="H4970" s="185"/>
      <c r="I4970" s="185"/>
      <c r="J4970" s="220"/>
    </row>
    <row r="4971" spans="1:13" ht="18" customHeight="1" x14ac:dyDescent="0.2">
      <c r="A4971" s="236" t="s">
        <v>4816</v>
      </c>
      <c r="B4971" s="183" t="s">
        <v>2</v>
      </c>
      <c r="C4971" s="182" t="s">
        <v>3</v>
      </c>
      <c r="D4971" s="182" t="s">
        <v>4</v>
      </c>
      <c r="E4971" s="419" t="s">
        <v>2100</v>
      </c>
      <c r="F4971" s="419"/>
      <c r="G4971" s="184" t="s">
        <v>5</v>
      </c>
      <c r="H4971" s="183" t="s">
        <v>6</v>
      </c>
      <c r="I4971" s="183" t="s">
        <v>7</v>
      </c>
      <c r="J4971" s="218" t="s">
        <v>8</v>
      </c>
      <c r="L4971" s="229">
        <f>J4972</f>
        <v>10.53</v>
      </c>
      <c r="M4971" t="s">
        <v>7</v>
      </c>
    </row>
    <row r="4972" spans="1:13" ht="26.1" customHeight="1" x14ac:dyDescent="0.2">
      <c r="A4972" s="237" t="s">
        <v>2125</v>
      </c>
      <c r="B4972" s="186" t="s">
        <v>4817</v>
      </c>
      <c r="C4972" s="185" t="s">
        <v>167</v>
      </c>
      <c r="D4972" s="185" t="s">
        <v>4818</v>
      </c>
      <c r="E4972" s="425" t="s">
        <v>2104</v>
      </c>
      <c r="F4972" s="425"/>
      <c r="G4972" s="187" t="s">
        <v>331</v>
      </c>
      <c r="H4972" s="188">
        <v>1</v>
      </c>
      <c r="I4972" s="189">
        <f>(M4972*$M$13)</f>
        <v>10.533999999999999</v>
      </c>
      <c r="J4972" s="231">
        <f>TRUNC(I4972*H4972,2)</f>
        <v>10.53</v>
      </c>
      <c r="M4972">
        <v>11.45</v>
      </c>
    </row>
    <row r="4973" spans="1:13" ht="26.1" customHeight="1" x14ac:dyDescent="0.2">
      <c r="A4973" s="241" t="s">
        <v>2395</v>
      </c>
      <c r="B4973" s="201" t="s">
        <v>5071</v>
      </c>
      <c r="C4973" s="200" t="s">
        <v>15</v>
      </c>
      <c r="D4973" s="200" t="s">
        <v>4818</v>
      </c>
      <c r="E4973" s="427">
        <v>7</v>
      </c>
      <c r="F4973" s="427"/>
      <c r="G4973" s="202" t="s">
        <v>18</v>
      </c>
      <c r="H4973" s="203">
        <v>1</v>
      </c>
      <c r="I4973" s="189">
        <f>(M4973*$M$13)</f>
        <v>10.533999999999999</v>
      </c>
      <c r="J4973" s="219">
        <f>TRUNC(I4973*H4973,2)</f>
        <v>10.53</v>
      </c>
      <c r="M4973">
        <v>11.45</v>
      </c>
    </row>
    <row r="4974" spans="1:13" x14ac:dyDescent="0.2">
      <c r="A4974" s="239"/>
      <c r="B4974" s="195"/>
      <c r="C4974" s="195"/>
      <c r="D4974" s="195"/>
      <c r="E4974" s="195" t="s">
        <v>3847</v>
      </c>
      <c r="F4974" s="196">
        <v>11.45</v>
      </c>
      <c r="G4974" s="195" t="s">
        <v>3848</v>
      </c>
      <c r="H4974" s="196">
        <v>0</v>
      </c>
      <c r="I4974" s="196">
        <v>11.45</v>
      </c>
      <c r="J4974" s="220"/>
      <c r="M4974">
        <v>11.45</v>
      </c>
    </row>
    <row r="4975" spans="1:13" ht="25.5" x14ac:dyDescent="0.2">
      <c r="A4975" s="239"/>
      <c r="B4975" s="195"/>
      <c r="C4975" s="195"/>
      <c r="D4975" s="195"/>
      <c r="E4975" s="195" t="s">
        <v>3849</v>
      </c>
      <c r="F4975" s="196">
        <v>0</v>
      </c>
      <c r="G4975" s="195"/>
      <c r="H4975" s="195" t="s">
        <v>3850</v>
      </c>
      <c r="I4975" s="196">
        <v>11.45</v>
      </c>
      <c r="J4975" s="220"/>
      <c r="M4975">
        <v>11.45</v>
      </c>
    </row>
    <row r="4976" spans="1:13" ht="30" customHeight="1" x14ac:dyDescent="0.2">
      <c r="A4976" s="240"/>
      <c r="B4976" s="197"/>
      <c r="C4976" s="197"/>
      <c r="D4976" s="197"/>
      <c r="E4976" s="197"/>
      <c r="F4976" s="197"/>
      <c r="G4976" s="197" t="s">
        <v>3851</v>
      </c>
      <c r="H4976" s="198">
        <v>12</v>
      </c>
      <c r="I4976" s="199">
        <v>137.4</v>
      </c>
      <c r="J4976" s="220"/>
      <c r="M4976">
        <v>137.4</v>
      </c>
    </row>
    <row r="4977" spans="1:13" ht="0.95" customHeight="1" x14ac:dyDescent="0.2">
      <c r="A4977" s="237"/>
      <c r="B4977" s="185"/>
      <c r="C4977" s="185"/>
      <c r="D4977" s="185"/>
      <c r="E4977" s="185"/>
      <c r="F4977" s="185"/>
      <c r="G4977" s="185"/>
      <c r="H4977" s="185"/>
      <c r="I4977" s="185"/>
      <c r="J4977" s="220"/>
    </row>
    <row r="4978" spans="1:13" ht="24" customHeight="1" x14ac:dyDescent="0.2">
      <c r="A4978" s="243" t="s">
        <v>4218</v>
      </c>
      <c r="B4978" s="28"/>
      <c r="C4978" s="28"/>
      <c r="D4978" s="27" t="s">
        <v>4219</v>
      </c>
      <c r="E4978" s="28"/>
      <c r="F4978" s="429"/>
      <c r="G4978" s="429"/>
      <c r="H4978" s="28"/>
      <c r="I4978" s="28"/>
      <c r="J4978" s="211"/>
    </row>
    <row r="4979" spans="1:13" ht="18" customHeight="1" x14ac:dyDescent="0.2">
      <c r="A4979" s="236" t="s">
        <v>4220</v>
      </c>
      <c r="B4979" s="183" t="s">
        <v>2</v>
      </c>
      <c r="C4979" s="182" t="s">
        <v>3</v>
      </c>
      <c r="D4979" s="182" t="s">
        <v>4</v>
      </c>
      <c r="E4979" s="419" t="s">
        <v>2100</v>
      </c>
      <c r="F4979" s="419"/>
      <c r="G4979" s="184" t="s">
        <v>5</v>
      </c>
      <c r="H4979" s="183" t="s">
        <v>6</v>
      </c>
      <c r="I4979" s="183" t="s">
        <v>7</v>
      </c>
      <c r="J4979" s="218" t="s">
        <v>8</v>
      </c>
      <c r="L4979" s="229">
        <f>J4980</f>
        <v>7.0000000000000007E-2</v>
      </c>
      <c r="M4979" t="s">
        <v>7</v>
      </c>
    </row>
    <row r="4980" spans="1:13" ht="24" customHeight="1" x14ac:dyDescent="0.2">
      <c r="A4980" s="237" t="s">
        <v>2125</v>
      </c>
      <c r="B4980" s="186" t="s">
        <v>798</v>
      </c>
      <c r="C4980" s="185" t="s">
        <v>15</v>
      </c>
      <c r="D4980" s="185" t="s">
        <v>799</v>
      </c>
      <c r="E4980" s="425">
        <v>7</v>
      </c>
      <c r="F4980" s="425"/>
      <c r="G4980" s="187" t="s">
        <v>18</v>
      </c>
      <c r="H4980" s="188">
        <v>1</v>
      </c>
      <c r="I4980" s="189">
        <f>(M4980*$M$13)</f>
        <v>7.3599999999999999E-2</v>
      </c>
      <c r="J4980" s="231">
        <f>TRUNC(I4980*H4980,2)</f>
        <v>7.0000000000000007E-2</v>
      </c>
      <c r="M4980">
        <v>0.08</v>
      </c>
    </row>
    <row r="4981" spans="1:13" ht="24" customHeight="1" x14ac:dyDescent="0.2">
      <c r="A4981" s="238" t="s">
        <v>2126</v>
      </c>
      <c r="B4981" s="191" t="s">
        <v>2715</v>
      </c>
      <c r="C4981" s="190" t="s">
        <v>15</v>
      </c>
      <c r="D4981" s="190" t="s">
        <v>799</v>
      </c>
      <c r="E4981" s="426" t="s">
        <v>2119</v>
      </c>
      <c r="F4981" s="426"/>
      <c r="G4981" s="192" t="s">
        <v>54</v>
      </c>
      <c r="H4981" s="193">
        <v>1</v>
      </c>
      <c r="I4981" s="189">
        <f>(M4981*$M$13)</f>
        <v>7.3599999999999999E-2</v>
      </c>
      <c r="J4981" s="219">
        <f>TRUNC(I4981*H4981,2)</f>
        <v>7.0000000000000007E-2</v>
      </c>
      <c r="M4981">
        <v>0.08</v>
      </c>
    </row>
    <row r="4982" spans="1:13" x14ac:dyDescent="0.2">
      <c r="A4982" s="239"/>
      <c r="B4982" s="195"/>
      <c r="C4982" s="195"/>
      <c r="D4982" s="195"/>
      <c r="E4982" s="195" t="s">
        <v>3847</v>
      </c>
      <c r="F4982" s="196">
        <v>0</v>
      </c>
      <c r="G4982" s="195" t="s">
        <v>3848</v>
      </c>
      <c r="H4982" s="196">
        <v>0</v>
      </c>
      <c r="I4982" s="196">
        <v>0</v>
      </c>
      <c r="J4982" s="220"/>
      <c r="M4982">
        <v>0</v>
      </c>
    </row>
    <row r="4983" spans="1:13" ht="25.5" x14ac:dyDescent="0.2">
      <c r="A4983" s="239"/>
      <c r="B4983" s="195"/>
      <c r="C4983" s="195"/>
      <c r="D4983" s="195"/>
      <c r="E4983" s="195" t="s">
        <v>3849</v>
      </c>
      <c r="F4983" s="196">
        <v>0</v>
      </c>
      <c r="G4983" s="195"/>
      <c r="H4983" s="195" t="s">
        <v>3850</v>
      </c>
      <c r="I4983" s="196">
        <v>0.08</v>
      </c>
      <c r="J4983" s="220"/>
      <c r="M4983">
        <v>0.08</v>
      </c>
    </row>
    <row r="4984" spans="1:13" ht="30" customHeight="1" x14ac:dyDescent="0.2">
      <c r="A4984" s="240"/>
      <c r="B4984" s="197"/>
      <c r="C4984" s="197"/>
      <c r="D4984" s="197"/>
      <c r="E4984" s="197"/>
      <c r="F4984" s="197"/>
      <c r="G4984" s="197" t="s">
        <v>3851</v>
      </c>
      <c r="H4984" s="198">
        <v>208</v>
      </c>
      <c r="I4984" s="199">
        <v>16.64</v>
      </c>
      <c r="J4984" s="220"/>
      <c r="M4984">
        <v>16.64</v>
      </c>
    </row>
    <row r="4985" spans="1:13" ht="0.95" customHeight="1" x14ac:dyDescent="0.2">
      <c r="A4985" s="237"/>
      <c r="B4985" s="185"/>
      <c r="C4985" s="185"/>
      <c r="D4985" s="185"/>
      <c r="E4985" s="185"/>
      <c r="F4985" s="185"/>
      <c r="G4985" s="185"/>
      <c r="H4985" s="185"/>
      <c r="I4985" s="185"/>
      <c r="J4985" s="220"/>
    </row>
    <row r="4986" spans="1:13" ht="18" customHeight="1" x14ac:dyDescent="0.2">
      <c r="A4986" s="236" t="s">
        <v>4221</v>
      </c>
      <c r="B4986" s="183" t="s">
        <v>2</v>
      </c>
      <c r="C4986" s="182" t="s">
        <v>3</v>
      </c>
      <c r="D4986" s="182" t="s">
        <v>4</v>
      </c>
      <c r="E4986" s="419" t="s">
        <v>2100</v>
      </c>
      <c r="F4986" s="419"/>
      <c r="G4986" s="184" t="s">
        <v>5</v>
      </c>
      <c r="H4986" s="183" t="s">
        <v>6</v>
      </c>
      <c r="I4986" s="183" t="s">
        <v>7</v>
      </c>
      <c r="J4986" s="218" t="s">
        <v>8</v>
      </c>
      <c r="K4986" s="229">
        <f>J4988+J4989</f>
        <v>0.32</v>
      </c>
      <c r="L4986" s="229">
        <f>J4987-K4986</f>
        <v>1.3499999999999999</v>
      </c>
      <c r="M4986" t="s">
        <v>7</v>
      </c>
    </row>
    <row r="4987" spans="1:13" ht="24" customHeight="1" x14ac:dyDescent="0.2">
      <c r="A4987" s="237" t="s">
        <v>2125</v>
      </c>
      <c r="B4987" s="186" t="s">
        <v>867</v>
      </c>
      <c r="C4987" s="185" t="s">
        <v>15</v>
      </c>
      <c r="D4987" s="185" t="s">
        <v>868</v>
      </c>
      <c r="E4987" s="425">
        <v>7</v>
      </c>
      <c r="F4987" s="425"/>
      <c r="G4987" s="187" t="s">
        <v>18</v>
      </c>
      <c r="H4987" s="188">
        <v>1</v>
      </c>
      <c r="I4987" s="189">
        <f>(M4987*$M$13)</f>
        <v>1.6744000000000001</v>
      </c>
      <c r="J4987" s="231">
        <f>TRUNC(I4987*H4987,2)</f>
        <v>1.67</v>
      </c>
      <c r="M4987">
        <v>1.82</v>
      </c>
    </row>
    <row r="4988" spans="1:13" ht="24" customHeight="1" x14ac:dyDescent="0.2">
      <c r="A4988" s="238" t="s">
        <v>2126</v>
      </c>
      <c r="B4988" s="191" t="s">
        <v>2130</v>
      </c>
      <c r="C4988" s="190" t="s">
        <v>15</v>
      </c>
      <c r="D4988" s="190" t="s">
        <v>2131</v>
      </c>
      <c r="E4988" s="426" t="s">
        <v>2129</v>
      </c>
      <c r="F4988" s="426"/>
      <c r="G4988" s="192" t="s">
        <v>39</v>
      </c>
      <c r="H4988" s="193">
        <v>0.01</v>
      </c>
      <c r="I4988" s="189">
        <f>(M4988*$M$13)</f>
        <v>13.533200000000001</v>
      </c>
      <c r="J4988" s="219">
        <f>TRUNC(I4988*H4988,2)</f>
        <v>0.13</v>
      </c>
      <c r="M4988">
        <v>14.71</v>
      </c>
    </row>
    <row r="4989" spans="1:13" ht="24" customHeight="1" x14ac:dyDescent="0.2">
      <c r="A4989" s="238" t="s">
        <v>2126</v>
      </c>
      <c r="B4989" s="191" t="s">
        <v>2154</v>
      </c>
      <c r="C4989" s="190" t="s">
        <v>15</v>
      </c>
      <c r="D4989" s="190" t="s">
        <v>2155</v>
      </c>
      <c r="E4989" s="426" t="s">
        <v>2129</v>
      </c>
      <c r="F4989" s="426"/>
      <c r="G4989" s="192" t="s">
        <v>39</v>
      </c>
      <c r="H4989" s="193">
        <v>0.01</v>
      </c>
      <c r="I4989" s="189">
        <f>(M4989*$M$13)</f>
        <v>19.136000000000003</v>
      </c>
      <c r="J4989" s="219">
        <f>TRUNC(I4989*H4989,2)</f>
        <v>0.19</v>
      </c>
      <c r="M4989">
        <v>20.8</v>
      </c>
    </row>
    <row r="4990" spans="1:13" ht="24" customHeight="1" x14ac:dyDescent="0.2">
      <c r="A4990" s="238" t="s">
        <v>2126</v>
      </c>
      <c r="B4990" s="191" t="s">
        <v>2765</v>
      </c>
      <c r="C4990" s="190" t="s">
        <v>15</v>
      </c>
      <c r="D4990" s="190" t="s">
        <v>2766</v>
      </c>
      <c r="E4990" s="426" t="s">
        <v>2119</v>
      </c>
      <c r="F4990" s="426"/>
      <c r="G4990" s="192" t="s">
        <v>54</v>
      </c>
      <c r="H4990" s="193">
        <v>1</v>
      </c>
      <c r="I4990" s="189">
        <f>(M4990*$M$13)</f>
        <v>1.3616000000000001</v>
      </c>
      <c r="J4990" s="219">
        <f>TRUNC(I4990*H4990,2)</f>
        <v>1.36</v>
      </c>
      <c r="M4990">
        <v>1.48</v>
      </c>
    </row>
    <row r="4991" spans="1:13" x14ac:dyDescent="0.2">
      <c r="A4991" s="239"/>
      <c r="B4991" s="195"/>
      <c r="C4991" s="195"/>
      <c r="D4991" s="195"/>
      <c r="E4991" s="195" t="s">
        <v>3847</v>
      </c>
      <c r="F4991" s="196">
        <v>0.34</v>
      </c>
      <c r="G4991" s="195" t="s">
        <v>3848</v>
      </c>
      <c r="H4991" s="196">
        <v>0</v>
      </c>
      <c r="I4991" s="196">
        <v>0.34</v>
      </c>
      <c r="J4991" s="220"/>
      <c r="M4991">
        <v>0.34</v>
      </c>
    </row>
    <row r="4992" spans="1:13" ht="25.5" x14ac:dyDescent="0.2">
      <c r="A4992" s="239"/>
      <c r="B4992" s="195"/>
      <c r="C4992" s="195"/>
      <c r="D4992" s="195"/>
      <c r="E4992" s="195" t="s">
        <v>3849</v>
      </c>
      <c r="F4992" s="196">
        <v>0</v>
      </c>
      <c r="G4992" s="195"/>
      <c r="H4992" s="195" t="s">
        <v>3850</v>
      </c>
      <c r="I4992" s="196">
        <v>1.82</v>
      </c>
      <c r="J4992" s="220"/>
      <c r="M4992">
        <v>1.82</v>
      </c>
    </row>
    <row r="4993" spans="1:13" ht="30" customHeight="1" x14ac:dyDescent="0.2">
      <c r="A4993" s="240"/>
      <c r="B4993" s="197"/>
      <c r="C4993" s="197"/>
      <c r="D4993" s="197"/>
      <c r="E4993" s="197"/>
      <c r="F4993" s="197"/>
      <c r="G4993" s="197" t="s">
        <v>3851</v>
      </c>
      <c r="H4993" s="198">
        <v>6</v>
      </c>
      <c r="I4993" s="199">
        <v>10.92</v>
      </c>
      <c r="J4993" s="220"/>
      <c r="M4993">
        <v>10.92</v>
      </c>
    </row>
    <row r="4994" spans="1:13" ht="0.95" customHeight="1" x14ac:dyDescent="0.2">
      <c r="A4994" s="237"/>
      <c r="B4994" s="185"/>
      <c r="C4994" s="185"/>
      <c r="D4994" s="185"/>
      <c r="E4994" s="185"/>
      <c r="F4994" s="185"/>
      <c r="G4994" s="185"/>
      <c r="H4994" s="185"/>
      <c r="I4994" s="185"/>
      <c r="J4994" s="220"/>
    </row>
    <row r="4995" spans="1:13" ht="18" customHeight="1" x14ac:dyDescent="0.2">
      <c r="A4995" s="236" t="s">
        <v>4222</v>
      </c>
      <c r="B4995" s="183" t="s">
        <v>2</v>
      </c>
      <c r="C4995" s="182" t="s">
        <v>3</v>
      </c>
      <c r="D4995" s="182" t="s">
        <v>4</v>
      </c>
      <c r="E4995" s="419" t="s">
        <v>2100</v>
      </c>
      <c r="F4995" s="419"/>
      <c r="G4995" s="184" t="s">
        <v>5</v>
      </c>
      <c r="H4995" s="183" t="s">
        <v>6</v>
      </c>
      <c r="I4995" s="183" t="s">
        <v>7</v>
      </c>
      <c r="J4995" s="218" t="s">
        <v>8</v>
      </c>
      <c r="K4995" s="229">
        <f>J4997+J4998</f>
        <v>0.32</v>
      </c>
      <c r="L4995" s="229">
        <f>J4996-K4995</f>
        <v>1.28</v>
      </c>
      <c r="M4995" t="s">
        <v>7</v>
      </c>
    </row>
    <row r="4996" spans="1:13" ht="24" customHeight="1" x14ac:dyDescent="0.2">
      <c r="A4996" s="237" t="s">
        <v>2125</v>
      </c>
      <c r="B4996" s="186" t="s">
        <v>869</v>
      </c>
      <c r="C4996" s="185" t="s">
        <v>15</v>
      </c>
      <c r="D4996" s="185" t="s">
        <v>870</v>
      </c>
      <c r="E4996" s="425">
        <v>7</v>
      </c>
      <c r="F4996" s="425"/>
      <c r="G4996" s="187" t="s">
        <v>18</v>
      </c>
      <c r="H4996" s="188">
        <v>1</v>
      </c>
      <c r="I4996" s="189">
        <f>(M4996*$M$13)</f>
        <v>1.6008</v>
      </c>
      <c r="J4996" s="231">
        <f>TRUNC(I4996*H4996,2)</f>
        <v>1.6</v>
      </c>
      <c r="M4996">
        <v>1.74</v>
      </c>
    </row>
    <row r="4997" spans="1:13" ht="24" customHeight="1" x14ac:dyDescent="0.2">
      <c r="A4997" s="238" t="s">
        <v>2126</v>
      </c>
      <c r="B4997" s="191" t="s">
        <v>2130</v>
      </c>
      <c r="C4997" s="190" t="s">
        <v>15</v>
      </c>
      <c r="D4997" s="190" t="s">
        <v>2131</v>
      </c>
      <c r="E4997" s="426" t="s">
        <v>2129</v>
      </c>
      <c r="F4997" s="426"/>
      <c r="G4997" s="192" t="s">
        <v>39</v>
      </c>
      <c r="H4997" s="193">
        <v>0.01</v>
      </c>
      <c r="I4997" s="189">
        <f>(M4997*$M$13)</f>
        <v>13.533200000000001</v>
      </c>
      <c r="J4997" s="219">
        <f>TRUNC(I4997*H4997,2)</f>
        <v>0.13</v>
      </c>
      <c r="M4997">
        <v>14.71</v>
      </c>
    </row>
    <row r="4998" spans="1:13" ht="24" customHeight="1" x14ac:dyDescent="0.2">
      <c r="A4998" s="238" t="s">
        <v>2126</v>
      </c>
      <c r="B4998" s="191" t="s">
        <v>2154</v>
      </c>
      <c r="C4998" s="190" t="s">
        <v>15</v>
      </c>
      <c r="D4998" s="190" t="s">
        <v>2155</v>
      </c>
      <c r="E4998" s="426" t="s">
        <v>2129</v>
      </c>
      <c r="F4998" s="426"/>
      <c r="G4998" s="192" t="s">
        <v>39</v>
      </c>
      <c r="H4998" s="193">
        <v>0.01</v>
      </c>
      <c r="I4998" s="189">
        <f>(M4998*$M$13)</f>
        <v>19.136000000000003</v>
      </c>
      <c r="J4998" s="219">
        <f>TRUNC(I4998*H4998,2)</f>
        <v>0.19</v>
      </c>
      <c r="M4998">
        <v>20.8</v>
      </c>
    </row>
    <row r="4999" spans="1:13" ht="24" customHeight="1" x14ac:dyDescent="0.2">
      <c r="A4999" s="238" t="s">
        <v>2126</v>
      </c>
      <c r="B4999" s="191" t="s">
        <v>2188</v>
      </c>
      <c r="C4999" s="190" t="s">
        <v>15</v>
      </c>
      <c r="D4999" s="190" t="s">
        <v>2189</v>
      </c>
      <c r="E4999" s="426" t="s">
        <v>2119</v>
      </c>
      <c r="F4999" s="426"/>
      <c r="G4999" s="192" t="s">
        <v>54</v>
      </c>
      <c r="H4999" s="193">
        <v>1</v>
      </c>
      <c r="I4999" s="189">
        <f>(M4999*$M$13)</f>
        <v>1.288</v>
      </c>
      <c r="J4999" s="219">
        <f>TRUNC(I4999*H4999,2)</f>
        <v>1.28</v>
      </c>
      <c r="M4999">
        <v>1.4</v>
      </c>
    </row>
    <row r="5000" spans="1:13" x14ac:dyDescent="0.2">
      <c r="A5000" s="239"/>
      <c r="B5000" s="195"/>
      <c r="C5000" s="195"/>
      <c r="D5000" s="195"/>
      <c r="E5000" s="195" t="s">
        <v>3847</v>
      </c>
      <c r="F5000" s="196">
        <v>0.34</v>
      </c>
      <c r="G5000" s="195" t="s">
        <v>3848</v>
      </c>
      <c r="H5000" s="196">
        <v>0</v>
      </c>
      <c r="I5000" s="196">
        <v>0.34</v>
      </c>
      <c r="J5000" s="220"/>
      <c r="M5000">
        <v>0.34</v>
      </c>
    </row>
    <row r="5001" spans="1:13" ht="25.5" x14ac:dyDescent="0.2">
      <c r="A5001" s="239"/>
      <c r="B5001" s="195"/>
      <c r="C5001" s="195"/>
      <c r="D5001" s="195"/>
      <c r="E5001" s="195" t="s">
        <v>3849</v>
      </c>
      <c r="F5001" s="196">
        <v>0</v>
      </c>
      <c r="G5001" s="195"/>
      <c r="H5001" s="195" t="s">
        <v>3850</v>
      </c>
      <c r="I5001" s="196">
        <v>1.74</v>
      </c>
      <c r="J5001" s="220"/>
      <c r="M5001">
        <v>1.74</v>
      </c>
    </row>
    <row r="5002" spans="1:13" ht="30" customHeight="1" x14ac:dyDescent="0.2">
      <c r="A5002" s="240"/>
      <c r="B5002" s="197"/>
      <c r="C5002" s="197"/>
      <c r="D5002" s="197"/>
      <c r="E5002" s="197"/>
      <c r="F5002" s="197"/>
      <c r="G5002" s="197" t="s">
        <v>3851</v>
      </c>
      <c r="H5002" s="198">
        <v>320</v>
      </c>
      <c r="I5002" s="199">
        <v>556.79999999999995</v>
      </c>
      <c r="J5002" s="220"/>
      <c r="M5002">
        <v>556.79999999999995</v>
      </c>
    </row>
    <row r="5003" spans="1:13" ht="0.95" customHeight="1" x14ac:dyDescent="0.2">
      <c r="A5003" s="237"/>
      <c r="B5003" s="185"/>
      <c r="C5003" s="185"/>
      <c r="D5003" s="185"/>
      <c r="E5003" s="185"/>
      <c r="F5003" s="185"/>
      <c r="G5003" s="185"/>
      <c r="H5003" s="185"/>
      <c r="I5003" s="185"/>
      <c r="J5003" s="220"/>
    </row>
    <row r="5004" spans="1:13" ht="18" customHeight="1" x14ac:dyDescent="0.2">
      <c r="A5004" s="236" t="s">
        <v>4223</v>
      </c>
      <c r="B5004" s="183" t="s">
        <v>2</v>
      </c>
      <c r="C5004" s="182" t="s">
        <v>3</v>
      </c>
      <c r="D5004" s="182" t="s">
        <v>4</v>
      </c>
      <c r="E5004" s="419" t="s">
        <v>2100</v>
      </c>
      <c r="F5004" s="419"/>
      <c r="G5004" s="184" t="s">
        <v>5</v>
      </c>
      <c r="H5004" s="183" t="s">
        <v>6</v>
      </c>
      <c r="I5004" s="183" t="s">
        <v>7</v>
      </c>
      <c r="J5004" s="218" t="s">
        <v>8</v>
      </c>
      <c r="K5004" s="229">
        <f>J5006+J5007</f>
        <v>0.51</v>
      </c>
      <c r="L5004" s="229">
        <f>J5005-K5004</f>
        <v>0.16000000000000003</v>
      </c>
      <c r="M5004" t="s">
        <v>7</v>
      </c>
    </row>
    <row r="5005" spans="1:13" ht="24" customHeight="1" x14ac:dyDescent="0.2">
      <c r="A5005" s="237" t="s">
        <v>2125</v>
      </c>
      <c r="B5005" s="186" t="s">
        <v>801</v>
      </c>
      <c r="C5005" s="185" t="s">
        <v>15</v>
      </c>
      <c r="D5005" s="185" t="s">
        <v>802</v>
      </c>
      <c r="E5005" s="425">
        <v>7</v>
      </c>
      <c r="F5005" s="425"/>
      <c r="G5005" s="187" t="s">
        <v>18</v>
      </c>
      <c r="H5005" s="188">
        <v>1</v>
      </c>
      <c r="I5005" s="189">
        <f>(M5005*$M$13)</f>
        <v>0.67159999999999997</v>
      </c>
      <c r="J5005" s="231">
        <f>TRUNC(I5005*H5005,2)</f>
        <v>0.67</v>
      </c>
      <c r="M5005">
        <v>0.73</v>
      </c>
    </row>
    <row r="5006" spans="1:13" ht="24" customHeight="1" x14ac:dyDescent="0.2">
      <c r="A5006" s="238" t="s">
        <v>2126</v>
      </c>
      <c r="B5006" s="191" t="s">
        <v>2130</v>
      </c>
      <c r="C5006" s="190" t="s">
        <v>15</v>
      </c>
      <c r="D5006" s="190" t="s">
        <v>2131</v>
      </c>
      <c r="E5006" s="426" t="s">
        <v>2129</v>
      </c>
      <c r="F5006" s="426"/>
      <c r="G5006" s="192" t="s">
        <v>39</v>
      </c>
      <c r="H5006" s="193">
        <v>1.6E-2</v>
      </c>
      <c r="I5006" s="189">
        <f>(M5006*$M$13)</f>
        <v>13.533200000000001</v>
      </c>
      <c r="J5006" s="219">
        <f>TRUNC(I5006*H5006,2)</f>
        <v>0.21</v>
      </c>
      <c r="M5006">
        <v>14.71</v>
      </c>
    </row>
    <row r="5007" spans="1:13" ht="24" customHeight="1" x14ac:dyDescent="0.2">
      <c r="A5007" s="238" t="s">
        <v>2126</v>
      </c>
      <c r="B5007" s="191" t="s">
        <v>2154</v>
      </c>
      <c r="C5007" s="190" t="s">
        <v>15</v>
      </c>
      <c r="D5007" s="190" t="s">
        <v>2155</v>
      </c>
      <c r="E5007" s="426" t="s">
        <v>2129</v>
      </c>
      <c r="F5007" s="426"/>
      <c r="G5007" s="192" t="s">
        <v>39</v>
      </c>
      <c r="H5007" s="193">
        <v>1.6E-2</v>
      </c>
      <c r="I5007" s="189">
        <f>(M5007*$M$13)</f>
        <v>19.136000000000003</v>
      </c>
      <c r="J5007" s="219">
        <f>TRUNC(I5007*H5007,2)</f>
        <v>0.3</v>
      </c>
      <c r="M5007">
        <v>20.8</v>
      </c>
    </row>
    <row r="5008" spans="1:13" ht="24" customHeight="1" x14ac:dyDescent="0.2">
      <c r="A5008" s="238" t="s">
        <v>2126</v>
      </c>
      <c r="B5008" s="191" t="s">
        <v>2716</v>
      </c>
      <c r="C5008" s="190" t="s">
        <v>15</v>
      </c>
      <c r="D5008" s="190" t="s">
        <v>802</v>
      </c>
      <c r="E5008" s="426" t="s">
        <v>2119</v>
      </c>
      <c r="F5008" s="426"/>
      <c r="G5008" s="192" t="s">
        <v>54</v>
      </c>
      <c r="H5008" s="193">
        <v>1</v>
      </c>
      <c r="I5008" s="189">
        <f>(M5008*$M$13)</f>
        <v>0.15640000000000001</v>
      </c>
      <c r="J5008" s="219">
        <f>TRUNC(I5008*H5008,2)</f>
        <v>0.15</v>
      </c>
      <c r="M5008">
        <v>0.17</v>
      </c>
    </row>
    <row r="5009" spans="1:13" x14ac:dyDescent="0.2">
      <c r="A5009" s="239"/>
      <c r="B5009" s="195"/>
      <c r="C5009" s="195"/>
      <c r="D5009" s="195"/>
      <c r="E5009" s="195" t="s">
        <v>3847</v>
      </c>
      <c r="F5009" s="196">
        <v>0.56000000000000005</v>
      </c>
      <c r="G5009" s="195" t="s">
        <v>3848</v>
      </c>
      <c r="H5009" s="196">
        <v>0</v>
      </c>
      <c r="I5009" s="196">
        <v>0.56000000000000005</v>
      </c>
      <c r="J5009" s="220"/>
      <c r="M5009">
        <v>0.56000000000000005</v>
      </c>
    </row>
    <row r="5010" spans="1:13" ht="25.5" x14ac:dyDescent="0.2">
      <c r="A5010" s="239"/>
      <c r="B5010" s="195"/>
      <c r="C5010" s="195"/>
      <c r="D5010" s="195"/>
      <c r="E5010" s="195" t="s">
        <v>3849</v>
      </c>
      <c r="F5010" s="196">
        <v>0</v>
      </c>
      <c r="G5010" s="195"/>
      <c r="H5010" s="195" t="s">
        <v>3850</v>
      </c>
      <c r="I5010" s="196">
        <v>0.73</v>
      </c>
      <c r="J5010" s="220"/>
      <c r="M5010">
        <v>0.73</v>
      </c>
    </row>
    <row r="5011" spans="1:13" ht="30" customHeight="1" x14ac:dyDescent="0.2">
      <c r="A5011" s="240"/>
      <c r="B5011" s="197"/>
      <c r="C5011" s="197"/>
      <c r="D5011" s="197"/>
      <c r="E5011" s="197"/>
      <c r="F5011" s="197"/>
      <c r="G5011" s="197" t="s">
        <v>3851</v>
      </c>
      <c r="H5011" s="198">
        <v>820</v>
      </c>
      <c r="I5011" s="199">
        <v>598.6</v>
      </c>
      <c r="J5011" s="220"/>
      <c r="M5011">
        <v>598.6</v>
      </c>
    </row>
    <row r="5012" spans="1:13" ht="0.95" customHeight="1" x14ac:dyDescent="0.2">
      <c r="A5012" s="237"/>
      <c r="B5012" s="185"/>
      <c r="C5012" s="185"/>
      <c r="D5012" s="185"/>
      <c r="E5012" s="185"/>
      <c r="F5012" s="185"/>
      <c r="G5012" s="185"/>
      <c r="H5012" s="185"/>
      <c r="I5012" s="185"/>
      <c r="J5012" s="220"/>
    </row>
    <row r="5013" spans="1:13" ht="18" customHeight="1" x14ac:dyDescent="0.2">
      <c r="A5013" s="236" t="s">
        <v>4224</v>
      </c>
      <c r="B5013" s="183" t="s">
        <v>2</v>
      </c>
      <c r="C5013" s="182" t="s">
        <v>3</v>
      </c>
      <c r="D5013" s="182" t="s">
        <v>4</v>
      </c>
      <c r="E5013" s="419" t="s">
        <v>2100</v>
      </c>
      <c r="F5013" s="419"/>
      <c r="G5013" s="184" t="s">
        <v>5</v>
      </c>
      <c r="H5013" s="183" t="s">
        <v>6</v>
      </c>
      <c r="I5013" s="183" t="s">
        <v>7</v>
      </c>
      <c r="J5013" s="218" t="s">
        <v>8</v>
      </c>
      <c r="K5013" s="229">
        <f>J5015+J5016</f>
        <v>2.6100000000000003</v>
      </c>
      <c r="L5013" s="229">
        <f>J5014-K5013</f>
        <v>2.6499999999999995</v>
      </c>
      <c r="M5013" t="s">
        <v>7</v>
      </c>
    </row>
    <row r="5014" spans="1:13" ht="24" customHeight="1" x14ac:dyDescent="0.2">
      <c r="A5014" s="237" t="s">
        <v>2125</v>
      </c>
      <c r="B5014" s="186" t="s">
        <v>4148</v>
      </c>
      <c r="C5014" s="185" t="s">
        <v>15</v>
      </c>
      <c r="D5014" s="185" t="s">
        <v>4149</v>
      </c>
      <c r="E5014" s="425">
        <v>7</v>
      </c>
      <c r="F5014" s="425"/>
      <c r="G5014" s="187" t="s">
        <v>54</v>
      </c>
      <c r="H5014" s="188">
        <v>1</v>
      </c>
      <c r="I5014" s="189">
        <f>(M5014*$M$13)</f>
        <v>5.2624000000000004</v>
      </c>
      <c r="J5014" s="231">
        <f>TRUNC(I5014*H5014,2)</f>
        <v>5.26</v>
      </c>
      <c r="M5014">
        <v>5.72</v>
      </c>
    </row>
    <row r="5015" spans="1:13" ht="24" customHeight="1" x14ac:dyDescent="0.2">
      <c r="A5015" s="238" t="s">
        <v>2126</v>
      </c>
      <c r="B5015" s="191" t="s">
        <v>2130</v>
      </c>
      <c r="C5015" s="190" t="s">
        <v>15</v>
      </c>
      <c r="D5015" s="190" t="s">
        <v>2131</v>
      </c>
      <c r="E5015" s="426" t="s">
        <v>2129</v>
      </c>
      <c r="F5015" s="426"/>
      <c r="G5015" s="192" t="s">
        <v>39</v>
      </c>
      <c r="H5015" s="193">
        <v>0.08</v>
      </c>
      <c r="I5015" s="189">
        <f>(M5015*$M$13)</f>
        <v>13.533200000000001</v>
      </c>
      <c r="J5015" s="219">
        <f>TRUNC(I5015*H5015,2)</f>
        <v>1.08</v>
      </c>
      <c r="M5015">
        <v>14.71</v>
      </c>
    </row>
    <row r="5016" spans="1:13" ht="24" customHeight="1" x14ac:dyDescent="0.2">
      <c r="A5016" s="238" t="s">
        <v>2126</v>
      </c>
      <c r="B5016" s="191" t="s">
        <v>2154</v>
      </c>
      <c r="C5016" s="190" t="s">
        <v>15</v>
      </c>
      <c r="D5016" s="190" t="s">
        <v>2155</v>
      </c>
      <c r="E5016" s="426" t="s">
        <v>2129</v>
      </c>
      <c r="F5016" s="426"/>
      <c r="G5016" s="192" t="s">
        <v>39</v>
      </c>
      <c r="H5016" s="193">
        <v>0.08</v>
      </c>
      <c r="I5016" s="189">
        <f>(M5016*$M$13)</f>
        <v>19.136000000000003</v>
      </c>
      <c r="J5016" s="219">
        <f>TRUNC(I5016*H5016,2)</f>
        <v>1.53</v>
      </c>
      <c r="M5016">
        <v>20.8</v>
      </c>
    </row>
    <row r="5017" spans="1:13" ht="24" customHeight="1" x14ac:dyDescent="0.2">
      <c r="A5017" s="238" t="s">
        <v>2126</v>
      </c>
      <c r="B5017" s="191" t="s">
        <v>5051</v>
      </c>
      <c r="C5017" s="190" t="s">
        <v>15</v>
      </c>
      <c r="D5017" s="190" t="s">
        <v>5052</v>
      </c>
      <c r="E5017" s="426" t="s">
        <v>2119</v>
      </c>
      <c r="F5017" s="426"/>
      <c r="G5017" s="192" t="s">
        <v>54</v>
      </c>
      <c r="H5017" s="193">
        <v>1</v>
      </c>
      <c r="I5017" s="189">
        <f>(M5017*$M$13)</f>
        <v>2.6588000000000003</v>
      </c>
      <c r="J5017" s="219">
        <f>TRUNC(I5017*H5017,2)</f>
        <v>2.65</v>
      </c>
      <c r="M5017">
        <v>2.89</v>
      </c>
    </row>
    <row r="5018" spans="1:13" x14ac:dyDescent="0.2">
      <c r="A5018" s="239"/>
      <c r="B5018" s="195"/>
      <c r="C5018" s="195"/>
      <c r="D5018" s="195"/>
      <c r="E5018" s="195" t="s">
        <v>3847</v>
      </c>
      <c r="F5018" s="196">
        <v>2.83</v>
      </c>
      <c r="G5018" s="195" t="s">
        <v>3848</v>
      </c>
      <c r="H5018" s="196">
        <v>0</v>
      </c>
      <c r="I5018" s="196">
        <v>2.83</v>
      </c>
      <c r="J5018" s="220"/>
      <c r="M5018">
        <v>2.83</v>
      </c>
    </row>
    <row r="5019" spans="1:13" ht="25.5" x14ac:dyDescent="0.2">
      <c r="A5019" s="239"/>
      <c r="B5019" s="195"/>
      <c r="C5019" s="195"/>
      <c r="D5019" s="195"/>
      <c r="E5019" s="195" t="s">
        <v>3849</v>
      </c>
      <c r="F5019" s="196">
        <v>0</v>
      </c>
      <c r="G5019" s="195"/>
      <c r="H5019" s="195" t="s">
        <v>3850</v>
      </c>
      <c r="I5019" s="196">
        <v>5.72</v>
      </c>
      <c r="J5019" s="220"/>
      <c r="M5019">
        <v>5.72</v>
      </c>
    </row>
    <row r="5020" spans="1:13" ht="30" customHeight="1" x14ac:dyDescent="0.2">
      <c r="A5020" s="240"/>
      <c r="B5020" s="197"/>
      <c r="C5020" s="197"/>
      <c r="D5020" s="197"/>
      <c r="E5020" s="197"/>
      <c r="F5020" s="197"/>
      <c r="G5020" s="197" t="s">
        <v>3851</v>
      </c>
      <c r="H5020" s="198">
        <v>6</v>
      </c>
      <c r="I5020" s="199">
        <v>34.32</v>
      </c>
      <c r="J5020" s="220"/>
      <c r="M5020">
        <v>34.32</v>
      </c>
    </row>
    <row r="5021" spans="1:13" ht="0.95" customHeight="1" x14ac:dyDescent="0.2">
      <c r="A5021" s="237"/>
      <c r="B5021" s="185"/>
      <c r="C5021" s="185"/>
      <c r="D5021" s="185"/>
      <c r="E5021" s="185"/>
      <c r="F5021" s="185"/>
      <c r="G5021" s="185"/>
      <c r="H5021" s="185"/>
      <c r="I5021" s="185"/>
      <c r="J5021" s="220"/>
    </row>
    <row r="5022" spans="1:13" ht="18" customHeight="1" x14ac:dyDescent="0.2">
      <c r="A5022" s="236" t="s">
        <v>4225</v>
      </c>
      <c r="B5022" s="183" t="s">
        <v>2</v>
      </c>
      <c r="C5022" s="182" t="s">
        <v>3</v>
      </c>
      <c r="D5022" s="182" t="s">
        <v>4</v>
      </c>
      <c r="E5022" s="419" t="s">
        <v>2100</v>
      </c>
      <c r="F5022" s="419"/>
      <c r="G5022" s="184" t="s">
        <v>5</v>
      </c>
      <c r="H5022" s="183" t="s">
        <v>6</v>
      </c>
      <c r="I5022" s="183" t="s">
        <v>7</v>
      </c>
      <c r="J5022" s="218" t="s">
        <v>8</v>
      </c>
      <c r="K5022" s="229">
        <f>J5024+J5025</f>
        <v>2.6100000000000003</v>
      </c>
      <c r="L5022" s="229">
        <f>J5023-K5022</f>
        <v>1.96</v>
      </c>
      <c r="M5022" t="s">
        <v>7</v>
      </c>
    </row>
    <row r="5023" spans="1:13" ht="24" customHeight="1" x14ac:dyDescent="0.2">
      <c r="A5023" s="237" t="s">
        <v>2125</v>
      </c>
      <c r="B5023" s="186" t="s">
        <v>3974</v>
      </c>
      <c r="C5023" s="185" t="s">
        <v>15</v>
      </c>
      <c r="D5023" s="185" t="s">
        <v>3975</v>
      </c>
      <c r="E5023" s="425">
        <v>7</v>
      </c>
      <c r="F5023" s="425"/>
      <c r="G5023" s="187" t="s">
        <v>54</v>
      </c>
      <c r="H5023" s="188">
        <v>1</v>
      </c>
      <c r="I5023" s="189">
        <f>(M5023*$M$13)</f>
        <v>4.5724</v>
      </c>
      <c r="J5023" s="231">
        <f>TRUNC(I5023*H5023,2)</f>
        <v>4.57</v>
      </c>
      <c r="M5023">
        <v>4.97</v>
      </c>
    </row>
    <row r="5024" spans="1:13" ht="24" customHeight="1" x14ac:dyDescent="0.2">
      <c r="A5024" s="238" t="s">
        <v>2126</v>
      </c>
      <c r="B5024" s="191" t="s">
        <v>2130</v>
      </c>
      <c r="C5024" s="190" t="s">
        <v>15</v>
      </c>
      <c r="D5024" s="190" t="s">
        <v>2131</v>
      </c>
      <c r="E5024" s="426" t="s">
        <v>2129</v>
      </c>
      <c r="F5024" s="426"/>
      <c r="G5024" s="192" t="s">
        <v>39</v>
      </c>
      <c r="H5024" s="193">
        <v>0.08</v>
      </c>
      <c r="I5024" s="189">
        <f>(M5024*$M$13)</f>
        <v>13.533200000000001</v>
      </c>
      <c r="J5024" s="219">
        <f>TRUNC(I5024*H5024,2)</f>
        <v>1.08</v>
      </c>
      <c r="M5024">
        <v>14.71</v>
      </c>
    </row>
    <row r="5025" spans="1:13" ht="24" customHeight="1" x14ac:dyDescent="0.2">
      <c r="A5025" s="238" t="s">
        <v>2126</v>
      </c>
      <c r="B5025" s="191" t="s">
        <v>2154</v>
      </c>
      <c r="C5025" s="190" t="s">
        <v>15</v>
      </c>
      <c r="D5025" s="190" t="s">
        <v>2155</v>
      </c>
      <c r="E5025" s="426" t="s">
        <v>2129</v>
      </c>
      <c r="F5025" s="426"/>
      <c r="G5025" s="192" t="s">
        <v>39</v>
      </c>
      <c r="H5025" s="193">
        <v>0.08</v>
      </c>
      <c r="I5025" s="189">
        <f>(M5025*$M$13)</f>
        <v>19.136000000000003</v>
      </c>
      <c r="J5025" s="219">
        <f>TRUNC(I5025*H5025,2)</f>
        <v>1.53</v>
      </c>
      <c r="M5025">
        <v>20.8</v>
      </c>
    </row>
    <row r="5026" spans="1:13" ht="24" customHeight="1" x14ac:dyDescent="0.2">
      <c r="A5026" s="238" t="s">
        <v>2126</v>
      </c>
      <c r="B5026" s="191" t="s">
        <v>4962</v>
      </c>
      <c r="C5026" s="190" t="s">
        <v>15</v>
      </c>
      <c r="D5026" s="190" t="s">
        <v>4963</v>
      </c>
      <c r="E5026" s="426" t="s">
        <v>2119</v>
      </c>
      <c r="F5026" s="426"/>
      <c r="G5026" s="192" t="s">
        <v>54</v>
      </c>
      <c r="H5026" s="193">
        <v>1</v>
      </c>
      <c r="I5026" s="189">
        <f>(M5026*$M$13)</f>
        <v>1.9688000000000001</v>
      </c>
      <c r="J5026" s="219">
        <f>TRUNC(I5026*H5026,2)</f>
        <v>1.96</v>
      </c>
      <c r="M5026">
        <v>2.14</v>
      </c>
    </row>
    <row r="5027" spans="1:13" x14ac:dyDescent="0.2">
      <c r="A5027" s="239"/>
      <c r="B5027" s="195"/>
      <c r="C5027" s="195"/>
      <c r="D5027" s="195"/>
      <c r="E5027" s="195" t="s">
        <v>3847</v>
      </c>
      <c r="F5027" s="196">
        <v>2.83</v>
      </c>
      <c r="G5027" s="195" t="s">
        <v>3848</v>
      </c>
      <c r="H5027" s="196">
        <v>0</v>
      </c>
      <c r="I5027" s="196">
        <v>2.83</v>
      </c>
      <c r="J5027" s="220"/>
      <c r="M5027">
        <v>2.83</v>
      </c>
    </row>
    <row r="5028" spans="1:13" ht="25.5" x14ac:dyDescent="0.2">
      <c r="A5028" s="239"/>
      <c r="B5028" s="195"/>
      <c r="C5028" s="195"/>
      <c r="D5028" s="195"/>
      <c r="E5028" s="195" t="s">
        <v>3849</v>
      </c>
      <c r="F5028" s="196">
        <v>0</v>
      </c>
      <c r="G5028" s="195"/>
      <c r="H5028" s="195" t="s">
        <v>3850</v>
      </c>
      <c r="I5028" s="196">
        <v>4.97</v>
      </c>
      <c r="J5028" s="220"/>
      <c r="M5028">
        <v>4.97</v>
      </c>
    </row>
    <row r="5029" spans="1:13" ht="30" customHeight="1" x14ac:dyDescent="0.2">
      <c r="A5029" s="240"/>
      <c r="B5029" s="197"/>
      <c r="C5029" s="197"/>
      <c r="D5029" s="197"/>
      <c r="E5029" s="197"/>
      <c r="F5029" s="197"/>
      <c r="G5029" s="197" t="s">
        <v>3851</v>
      </c>
      <c r="H5029" s="198">
        <v>381</v>
      </c>
      <c r="I5029" s="199">
        <v>1893.57</v>
      </c>
      <c r="J5029" s="220"/>
      <c r="M5029">
        <v>1893.57</v>
      </c>
    </row>
    <row r="5030" spans="1:13" ht="0.95" customHeight="1" x14ac:dyDescent="0.2">
      <c r="A5030" s="237"/>
      <c r="B5030" s="185"/>
      <c r="C5030" s="185"/>
      <c r="D5030" s="185"/>
      <c r="E5030" s="185"/>
      <c r="F5030" s="185"/>
      <c r="G5030" s="185"/>
      <c r="H5030" s="185"/>
      <c r="I5030" s="185"/>
      <c r="J5030" s="220"/>
    </row>
    <row r="5031" spans="1:13" ht="18" customHeight="1" x14ac:dyDescent="0.2">
      <c r="A5031" s="236" t="s">
        <v>4226</v>
      </c>
      <c r="B5031" s="183" t="s">
        <v>2</v>
      </c>
      <c r="C5031" s="182" t="s">
        <v>3</v>
      </c>
      <c r="D5031" s="182" t="s">
        <v>4</v>
      </c>
      <c r="E5031" s="419" t="s">
        <v>2100</v>
      </c>
      <c r="F5031" s="419"/>
      <c r="G5031" s="184" t="s">
        <v>5</v>
      </c>
      <c r="H5031" s="183" t="s">
        <v>6</v>
      </c>
      <c r="I5031" s="183" t="s">
        <v>7</v>
      </c>
      <c r="J5031" s="218" t="s">
        <v>8</v>
      </c>
      <c r="K5031" s="229">
        <f>J5033+J5034</f>
        <v>11.1</v>
      </c>
      <c r="L5031" s="229">
        <f>J5032-K5031</f>
        <v>7.76</v>
      </c>
      <c r="M5031" t="s">
        <v>7</v>
      </c>
    </row>
    <row r="5032" spans="1:13" ht="24" customHeight="1" x14ac:dyDescent="0.2">
      <c r="A5032" s="237" t="s">
        <v>2125</v>
      </c>
      <c r="B5032" s="186" t="s">
        <v>3976</v>
      </c>
      <c r="C5032" s="185" t="s">
        <v>15</v>
      </c>
      <c r="D5032" s="185" t="s">
        <v>3977</v>
      </c>
      <c r="E5032" s="425">
        <v>7</v>
      </c>
      <c r="F5032" s="425"/>
      <c r="G5032" s="187" t="s">
        <v>54</v>
      </c>
      <c r="H5032" s="188">
        <v>1</v>
      </c>
      <c r="I5032" s="189">
        <f>(M5032*$M$13)</f>
        <v>18.869200000000003</v>
      </c>
      <c r="J5032" s="231">
        <f>TRUNC(I5032*H5032,2)</f>
        <v>18.86</v>
      </c>
      <c r="M5032">
        <v>20.51</v>
      </c>
    </row>
    <row r="5033" spans="1:13" ht="24" customHeight="1" x14ac:dyDescent="0.2">
      <c r="A5033" s="238" t="s">
        <v>2126</v>
      </c>
      <c r="B5033" s="191" t="s">
        <v>2130</v>
      </c>
      <c r="C5033" s="190" t="s">
        <v>15</v>
      </c>
      <c r="D5033" s="190" t="s">
        <v>2131</v>
      </c>
      <c r="E5033" s="426" t="s">
        <v>2129</v>
      </c>
      <c r="F5033" s="426"/>
      <c r="G5033" s="192" t="s">
        <v>39</v>
      </c>
      <c r="H5033" s="193">
        <v>0.34</v>
      </c>
      <c r="I5033" s="189">
        <f>(M5033*$M$13)</f>
        <v>13.533200000000001</v>
      </c>
      <c r="J5033" s="219">
        <f>TRUNC(I5033*H5033,2)</f>
        <v>4.5999999999999996</v>
      </c>
      <c r="M5033">
        <v>14.71</v>
      </c>
    </row>
    <row r="5034" spans="1:13" ht="24" customHeight="1" x14ac:dyDescent="0.2">
      <c r="A5034" s="238" t="s">
        <v>2126</v>
      </c>
      <c r="B5034" s="191" t="s">
        <v>2154</v>
      </c>
      <c r="C5034" s="190" t="s">
        <v>15</v>
      </c>
      <c r="D5034" s="190" t="s">
        <v>2155</v>
      </c>
      <c r="E5034" s="426" t="s">
        <v>2129</v>
      </c>
      <c r="F5034" s="426"/>
      <c r="G5034" s="192" t="s">
        <v>39</v>
      </c>
      <c r="H5034" s="193">
        <v>0.34</v>
      </c>
      <c r="I5034" s="189">
        <f>(M5034*$M$13)</f>
        <v>19.136000000000003</v>
      </c>
      <c r="J5034" s="219">
        <f>TRUNC(I5034*H5034,2)</f>
        <v>6.5</v>
      </c>
      <c r="M5034">
        <v>20.8</v>
      </c>
    </row>
    <row r="5035" spans="1:13" ht="24" customHeight="1" x14ac:dyDescent="0.2">
      <c r="A5035" s="238" t="s">
        <v>2126</v>
      </c>
      <c r="B5035" s="191" t="s">
        <v>4964</v>
      </c>
      <c r="C5035" s="190" t="s">
        <v>15</v>
      </c>
      <c r="D5035" s="190" t="s">
        <v>3977</v>
      </c>
      <c r="E5035" s="426" t="s">
        <v>2119</v>
      </c>
      <c r="F5035" s="426"/>
      <c r="G5035" s="192" t="s">
        <v>54</v>
      </c>
      <c r="H5035" s="193">
        <v>1</v>
      </c>
      <c r="I5035" s="189">
        <f>(M5035*$M$13)</f>
        <v>7.7648000000000001</v>
      </c>
      <c r="J5035" s="219">
        <f>TRUNC(I5035*H5035,2)</f>
        <v>7.76</v>
      </c>
      <c r="M5035">
        <v>8.44</v>
      </c>
    </row>
    <row r="5036" spans="1:13" x14ac:dyDescent="0.2">
      <c r="A5036" s="239"/>
      <c r="B5036" s="195"/>
      <c r="C5036" s="195"/>
      <c r="D5036" s="195"/>
      <c r="E5036" s="195" t="s">
        <v>3847</v>
      </c>
      <c r="F5036" s="196">
        <v>12.07</v>
      </c>
      <c r="G5036" s="195" t="s">
        <v>3848</v>
      </c>
      <c r="H5036" s="196">
        <v>0</v>
      </c>
      <c r="I5036" s="196">
        <v>12.07</v>
      </c>
      <c r="J5036" s="220"/>
      <c r="M5036">
        <v>12.07</v>
      </c>
    </row>
    <row r="5037" spans="1:13" ht="25.5" x14ac:dyDescent="0.2">
      <c r="A5037" s="239"/>
      <c r="B5037" s="195"/>
      <c r="C5037" s="195"/>
      <c r="D5037" s="195"/>
      <c r="E5037" s="195" t="s">
        <v>3849</v>
      </c>
      <c r="F5037" s="196">
        <v>0</v>
      </c>
      <c r="G5037" s="195"/>
      <c r="H5037" s="195" t="s">
        <v>3850</v>
      </c>
      <c r="I5037" s="196">
        <v>20.51</v>
      </c>
      <c r="J5037" s="220"/>
      <c r="M5037">
        <v>20.51</v>
      </c>
    </row>
    <row r="5038" spans="1:13" ht="30" customHeight="1" x14ac:dyDescent="0.2">
      <c r="A5038" s="240"/>
      <c r="B5038" s="197"/>
      <c r="C5038" s="197"/>
      <c r="D5038" s="197"/>
      <c r="E5038" s="197"/>
      <c r="F5038" s="197"/>
      <c r="G5038" s="197" t="s">
        <v>3851</v>
      </c>
      <c r="H5038" s="198">
        <v>211</v>
      </c>
      <c r="I5038" s="199">
        <v>4327.6099999999997</v>
      </c>
      <c r="J5038" s="220"/>
      <c r="M5038">
        <v>4327.6099999999997</v>
      </c>
    </row>
    <row r="5039" spans="1:13" ht="0.95" customHeight="1" x14ac:dyDescent="0.2">
      <c r="A5039" s="237"/>
      <c r="B5039" s="185"/>
      <c r="C5039" s="185"/>
      <c r="D5039" s="185"/>
      <c r="E5039" s="185"/>
      <c r="F5039" s="185"/>
      <c r="G5039" s="185"/>
      <c r="H5039" s="185"/>
      <c r="I5039" s="185"/>
      <c r="J5039" s="220"/>
    </row>
    <row r="5040" spans="1:13" ht="18" customHeight="1" x14ac:dyDescent="0.2">
      <c r="A5040" s="236" t="s">
        <v>4227</v>
      </c>
      <c r="B5040" s="183" t="s">
        <v>2</v>
      </c>
      <c r="C5040" s="182" t="s">
        <v>3</v>
      </c>
      <c r="D5040" s="182" t="s">
        <v>4</v>
      </c>
      <c r="E5040" s="419" t="s">
        <v>2100</v>
      </c>
      <c r="F5040" s="419"/>
      <c r="G5040" s="184" t="s">
        <v>5</v>
      </c>
      <c r="H5040" s="183" t="s">
        <v>6</v>
      </c>
      <c r="I5040" s="183" t="s">
        <v>7</v>
      </c>
      <c r="J5040" s="218" t="s">
        <v>8</v>
      </c>
      <c r="K5040" s="229">
        <f>J5043+J5042</f>
        <v>0.97</v>
      </c>
      <c r="L5040" s="229">
        <f>J5041-K5040</f>
        <v>0.24</v>
      </c>
      <c r="M5040" t="s">
        <v>7</v>
      </c>
    </row>
    <row r="5041" spans="1:13" ht="24" customHeight="1" x14ac:dyDescent="0.2">
      <c r="A5041" s="237" t="s">
        <v>2125</v>
      </c>
      <c r="B5041" s="186" t="s">
        <v>4153</v>
      </c>
      <c r="C5041" s="185" t="s">
        <v>15</v>
      </c>
      <c r="D5041" s="185" t="s">
        <v>4154</v>
      </c>
      <c r="E5041" s="425">
        <v>7</v>
      </c>
      <c r="F5041" s="425"/>
      <c r="G5041" s="187" t="s">
        <v>54</v>
      </c>
      <c r="H5041" s="188">
        <v>1</v>
      </c>
      <c r="I5041" s="189">
        <f>(M5041*$M$13)</f>
        <v>1.2144000000000001</v>
      </c>
      <c r="J5041" s="231">
        <f>TRUNC(I5041*H5041,2)</f>
        <v>1.21</v>
      </c>
      <c r="M5041">
        <v>1.32</v>
      </c>
    </row>
    <row r="5042" spans="1:13" ht="24" customHeight="1" x14ac:dyDescent="0.2">
      <c r="A5042" s="238" t="s">
        <v>2126</v>
      </c>
      <c r="B5042" s="191" t="s">
        <v>2130</v>
      </c>
      <c r="C5042" s="190" t="s">
        <v>15</v>
      </c>
      <c r="D5042" s="190" t="s">
        <v>2131</v>
      </c>
      <c r="E5042" s="426" t="s">
        <v>2129</v>
      </c>
      <c r="F5042" s="426"/>
      <c r="G5042" s="192" t="s">
        <v>39</v>
      </c>
      <c r="H5042" s="193">
        <v>0.03</v>
      </c>
      <c r="I5042" s="189">
        <f>(M5042*$M$13)</f>
        <v>13.533200000000001</v>
      </c>
      <c r="J5042" s="219">
        <f>TRUNC(I5042*H5042,2)</f>
        <v>0.4</v>
      </c>
      <c r="M5042">
        <v>14.71</v>
      </c>
    </row>
    <row r="5043" spans="1:13" ht="24" customHeight="1" x14ac:dyDescent="0.2">
      <c r="A5043" s="238" t="s">
        <v>2126</v>
      </c>
      <c r="B5043" s="191" t="s">
        <v>2154</v>
      </c>
      <c r="C5043" s="190" t="s">
        <v>15</v>
      </c>
      <c r="D5043" s="190" t="s">
        <v>2155</v>
      </c>
      <c r="E5043" s="426" t="s">
        <v>2129</v>
      </c>
      <c r="F5043" s="426"/>
      <c r="G5043" s="192" t="s">
        <v>39</v>
      </c>
      <c r="H5043" s="193">
        <v>0.03</v>
      </c>
      <c r="I5043" s="189">
        <f>(M5043*$M$13)</f>
        <v>19.136000000000003</v>
      </c>
      <c r="J5043" s="219">
        <f>TRUNC(I5043*H5043,2)</f>
        <v>0.56999999999999995</v>
      </c>
      <c r="M5043">
        <v>20.8</v>
      </c>
    </row>
    <row r="5044" spans="1:13" ht="24" customHeight="1" x14ac:dyDescent="0.2">
      <c r="A5044" s="238" t="s">
        <v>2126</v>
      </c>
      <c r="B5044" s="191" t="s">
        <v>5053</v>
      </c>
      <c r="C5044" s="190" t="s">
        <v>15</v>
      </c>
      <c r="D5044" s="190" t="s">
        <v>5054</v>
      </c>
      <c r="E5044" s="426" t="s">
        <v>2119</v>
      </c>
      <c r="F5044" s="426"/>
      <c r="G5044" s="192" t="s">
        <v>54</v>
      </c>
      <c r="H5044" s="193">
        <v>1</v>
      </c>
      <c r="I5044" s="189">
        <f>(M5044*$M$13)</f>
        <v>0.23920000000000002</v>
      </c>
      <c r="J5044" s="219">
        <f>TRUNC(I5044*H5044,2)</f>
        <v>0.23</v>
      </c>
      <c r="M5044">
        <v>0.26</v>
      </c>
    </row>
    <row r="5045" spans="1:13" x14ac:dyDescent="0.2">
      <c r="A5045" s="239"/>
      <c r="B5045" s="195"/>
      <c r="C5045" s="195"/>
      <c r="D5045" s="195"/>
      <c r="E5045" s="195" t="s">
        <v>3847</v>
      </c>
      <c r="F5045" s="196">
        <v>1.06</v>
      </c>
      <c r="G5045" s="195" t="s">
        <v>3848</v>
      </c>
      <c r="H5045" s="196">
        <v>0</v>
      </c>
      <c r="I5045" s="196">
        <v>1.06</v>
      </c>
      <c r="J5045" s="220"/>
      <c r="M5045">
        <v>1.06</v>
      </c>
    </row>
    <row r="5046" spans="1:13" ht="25.5" x14ac:dyDescent="0.2">
      <c r="A5046" s="239"/>
      <c r="B5046" s="195"/>
      <c r="C5046" s="195"/>
      <c r="D5046" s="195"/>
      <c r="E5046" s="195" t="s">
        <v>3849</v>
      </c>
      <c r="F5046" s="196">
        <v>0</v>
      </c>
      <c r="G5046" s="195"/>
      <c r="H5046" s="195" t="s">
        <v>3850</v>
      </c>
      <c r="I5046" s="196">
        <v>1.32</v>
      </c>
      <c r="J5046" s="220"/>
      <c r="M5046">
        <v>1.32</v>
      </c>
    </row>
    <row r="5047" spans="1:13" ht="30" customHeight="1" x14ac:dyDescent="0.2">
      <c r="A5047" s="240"/>
      <c r="B5047" s="197"/>
      <c r="C5047" s="197"/>
      <c r="D5047" s="197"/>
      <c r="E5047" s="197"/>
      <c r="F5047" s="197"/>
      <c r="G5047" s="197" t="s">
        <v>3851</v>
      </c>
      <c r="H5047" s="198">
        <v>668</v>
      </c>
      <c r="I5047" s="199">
        <v>881.76</v>
      </c>
      <c r="J5047" s="220"/>
      <c r="M5047">
        <v>881.76</v>
      </c>
    </row>
    <row r="5048" spans="1:13" ht="0.95" customHeight="1" x14ac:dyDescent="0.2">
      <c r="A5048" s="237"/>
      <c r="B5048" s="185"/>
      <c r="C5048" s="185"/>
      <c r="D5048" s="185"/>
      <c r="E5048" s="185"/>
      <c r="F5048" s="185"/>
      <c r="G5048" s="185"/>
      <c r="H5048" s="185"/>
      <c r="I5048" s="185"/>
      <c r="J5048" s="220"/>
    </row>
    <row r="5049" spans="1:13" ht="18" customHeight="1" x14ac:dyDescent="0.2">
      <c r="A5049" s="236" t="s">
        <v>4228</v>
      </c>
      <c r="B5049" s="183" t="s">
        <v>2</v>
      </c>
      <c r="C5049" s="182" t="s">
        <v>3</v>
      </c>
      <c r="D5049" s="182" t="s">
        <v>4</v>
      </c>
      <c r="E5049" s="419" t="s">
        <v>2100</v>
      </c>
      <c r="F5049" s="419"/>
      <c r="G5049" s="184" t="s">
        <v>5</v>
      </c>
      <c r="H5049" s="183" t="s">
        <v>6</v>
      </c>
      <c r="I5049" s="183" t="s">
        <v>7</v>
      </c>
      <c r="J5049" s="218" t="s">
        <v>8</v>
      </c>
      <c r="K5049" s="229">
        <f>J5051+J5052</f>
        <v>4.5599999999999996</v>
      </c>
      <c r="L5049" s="229">
        <f>J5050-K5049</f>
        <v>4.88</v>
      </c>
      <c r="M5049" t="s">
        <v>7</v>
      </c>
    </row>
    <row r="5050" spans="1:13" ht="24" customHeight="1" x14ac:dyDescent="0.2">
      <c r="A5050" s="237" t="s">
        <v>2125</v>
      </c>
      <c r="B5050" s="186" t="s">
        <v>4077</v>
      </c>
      <c r="C5050" s="185" t="s">
        <v>15</v>
      </c>
      <c r="D5050" s="185" t="s">
        <v>4078</v>
      </c>
      <c r="E5050" s="425">
        <v>7</v>
      </c>
      <c r="F5050" s="425"/>
      <c r="G5050" s="187" t="s">
        <v>18</v>
      </c>
      <c r="H5050" s="188">
        <v>1</v>
      </c>
      <c r="I5050" s="189">
        <f>(M5050*$M$13)</f>
        <v>9.4483999999999995</v>
      </c>
      <c r="J5050" s="231">
        <f>TRUNC(I5050*H5050,2)</f>
        <v>9.44</v>
      </c>
      <c r="M5050">
        <v>10.27</v>
      </c>
    </row>
    <row r="5051" spans="1:13" ht="24" customHeight="1" x14ac:dyDescent="0.2">
      <c r="A5051" s="238" t="s">
        <v>2126</v>
      </c>
      <c r="B5051" s="191" t="s">
        <v>2130</v>
      </c>
      <c r="C5051" s="190" t="s">
        <v>15</v>
      </c>
      <c r="D5051" s="190" t="s">
        <v>2131</v>
      </c>
      <c r="E5051" s="426" t="s">
        <v>2129</v>
      </c>
      <c r="F5051" s="426"/>
      <c r="G5051" s="192" t="s">
        <v>39</v>
      </c>
      <c r="H5051" s="193">
        <v>0.14000000000000001</v>
      </c>
      <c r="I5051" s="189">
        <f>(M5051*$M$13)</f>
        <v>13.533200000000001</v>
      </c>
      <c r="J5051" s="219">
        <f>TRUNC(I5051*H5051,2)</f>
        <v>1.89</v>
      </c>
      <c r="M5051">
        <v>14.71</v>
      </c>
    </row>
    <row r="5052" spans="1:13" ht="24" customHeight="1" x14ac:dyDescent="0.2">
      <c r="A5052" s="238" t="s">
        <v>2126</v>
      </c>
      <c r="B5052" s="191" t="s">
        <v>2154</v>
      </c>
      <c r="C5052" s="190" t="s">
        <v>15</v>
      </c>
      <c r="D5052" s="190" t="s">
        <v>2155</v>
      </c>
      <c r="E5052" s="426" t="s">
        <v>2129</v>
      </c>
      <c r="F5052" s="426"/>
      <c r="G5052" s="192" t="s">
        <v>39</v>
      </c>
      <c r="H5052" s="193">
        <v>0.14000000000000001</v>
      </c>
      <c r="I5052" s="189">
        <f>(M5052*$M$13)</f>
        <v>19.136000000000003</v>
      </c>
      <c r="J5052" s="219">
        <f>TRUNC(I5052*H5052,2)</f>
        <v>2.67</v>
      </c>
      <c r="M5052">
        <v>20.8</v>
      </c>
    </row>
    <row r="5053" spans="1:13" ht="24" customHeight="1" x14ac:dyDescent="0.2">
      <c r="A5053" s="238" t="s">
        <v>2126</v>
      </c>
      <c r="B5053" s="191" t="s">
        <v>5027</v>
      </c>
      <c r="C5053" s="190" t="s">
        <v>15</v>
      </c>
      <c r="D5053" s="190" t="s">
        <v>5028</v>
      </c>
      <c r="E5053" s="426" t="s">
        <v>2119</v>
      </c>
      <c r="F5053" s="426"/>
      <c r="G5053" s="192" t="s">
        <v>54</v>
      </c>
      <c r="H5053" s="193">
        <v>1</v>
      </c>
      <c r="I5053" s="189">
        <f>(M5053*$M$13)</f>
        <v>4.8852000000000002</v>
      </c>
      <c r="J5053" s="219">
        <f>TRUNC(I5053*H5053,2)</f>
        <v>4.88</v>
      </c>
      <c r="M5053">
        <v>5.31</v>
      </c>
    </row>
    <row r="5054" spans="1:13" x14ac:dyDescent="0.2">
      <c r="A5054" s="239"/>
      <c r="B5054" s="195"/>
      <c r="C5054" s="195"/>
      <c r="D5054" s="195"/>
      <c r="E5054" s="195" t="s">
        <v>3847</v>
      </c>
      <c r="F5054" s="196">
        <v>4.96</v>
      </c>
      <c r="G5054" s="195" t="s">
        <v>3848</v>
      </c>
      <c r="H5054" s="196">
        <v>0</v>
      </c>
      <c r="I5054" s="196">
        <v>4.96</v>
      </c>
      <c r="J5054" s="220"/>
      <c r="M5054">
        <v>4.96</v>
      </c>
    </row>
    <row r="5055" spans="1:13" ht="25.5" x14ac:dyDescent="0.2">
      <c r="A5055" s="239"/>
      <c r="B5055" s="195"/>
      <c r="C5055" s="195"/>
      <c r="D5055" s="195"/>
      <c r="E5055" s="195" t="s">
        <v>3849</v>
      </c>
      <c r="F5055" s="196">
        <v>0</v>
      </c>
      <c r="G5055" s="195"/>
      <c r="H5055" s="195" t="s">
        <v>3850</v>
      </c>
      <c r="I5055" s="196">
        <v>10.27</v>
      </c>
      <c r="J5055" s="220"/>
      <c r="M5055">
        <v>10.27</v>
      </c>
    </row>
    <row r="5056" spans="1:13" ht="30" customHeight="1" x14ac:dyDescent="0.2">
      <c r="A5056" s="240"/>
      <c r="B5056" s="197"/>
      <c r="C5056" s="197"/>
      <c r="D5056" s="197"/>
      <c r="E5056" s="197"/>
      <c r="F5056" s="197"/>
      <c r="G5056" s="197" t="s">
        <v>3851</v>
      </c>
      <c r="H5056" s="198">
        <v>2</v>
      </c>
      <c r="I5056" s="199">
        <v>20.54</v>
      </c>
      <c r="J5056" s="220"/>
      <c r="M5056">
        <v>20.54</v>
      </c>
    </row>
    <row r="5057" spans="1:13" ht="0.95" customHeight="1" x14ac:dyDescent="0.2">
      <c r="A5057" s="237"/>
      <c r="B5057" s="185"/>
      <c r="C5057" s="185"/>
      <c r="D5057" s="185"/>
      <c r="E5057" s="185"/>
      <c r="F5057" s="185"/>
      <c r="G5057" s="185"/>
      <c r="H5057" s="185"/>
      <c r="I5057" s="185"/>
      <c r="J5057" s="220"/>
    </row>
    <row r="5058" spans="1:13" ht="18" customHeight="1" x14ac:dyDescent="0.2">
      <c r="A5058" s="236" t="s">
        <v>4229</v>
      </c>
      <c r="B5058" s="183" t="s">
        <v>2</v>
      </c>
      <c r="C5058" s="182" t="s">
        <v>3</v>
      </c>
      <c r="D5058" s="182" t="s">
        <v>4</v>
      </c>
      <c r="E5058" s="419" t="s">
        <v>2100</v>
      </c>
      <c r="F5058" s="419"/>
      <c r="G5058" s="184" t="s">
        <v>5</v>
      </c>
      <c r="H5058" s="183" t="s">
        <v>6</v>
      </c>
      <c r="I5058" s="183" t="s">
        <v>7</v>
      </c>
      <c r="J5058" s="218" t="s">
        <v>8</v>
      </c>
      <c r="K5058" s="229">
        <f>J5060+J5061</f>
        <v>4.2300000000000004</v>
      </c>
      <c r="L5058" s="229">
        <f>J5059-K5058</f>
        <v>4.1899999999999995</v>
      </c>
      <c r="M5058" t="s">
        <v>7</v>
      </c>
    </row>
    <row r="5059" spans="1:13" ht="24" customHeight="1" x14ac:dyDescent="0.2">
      <c r="A5059" s="237" t="s">
        <v>2125</v>
      </c>
      <c r="B5059" s="186" t="s">
        <v>3980</v>
      </c>
      <c r="C5059" s="185" t="s">
        <v>15</v>
      </c>
      <c r="D5059" s="185" t="s">
        <v>3981</v>
      </c>
      <c r="E5059" s="425">
        <v>7</v>
      </c>
      <c r="F5059" s="425"/>
      <c r="G5059" s="187" t="s">
        <v>18</v>
      </c>
      <c r="H5059" s="188">
        <v>1</v>
      </c>
      <c r="I5059" s="189">
        <f>(M5059*$M$13)</f>
        <v>8.4272000000000009</v>
      </c>
      <c r="J5059" s="231">
        <f>TRUNC(I5059*H5059,2)</f>
        <v>8.42</v>
      </c>
      <c r="M5059">
        <v>9.16</v>
      </c>
    </row>
    <row r="5060" spans="1:13" ht="24" customHeight="1" x14ac:dyDescent="0.2">
      <c r="A5060" s="238" t="s">
        <v>2126</v>
      </c>
      <c r="B5060" s="191" t="s">
        <v>2130</v>
      </c>
      <c r="C5060" s="190" t="s">
        <v>15</v>
      </c>
      <c r="D5060" s="190" t="s">
        <v>2131</v>
      </c>
      <c r="E5060" s="426" t="s">
        <v>2129</v>
      </c>
      <c r="F5060" s="426"/>
      <c r="G5060" s="192" t="s">
        <v>39</v>
      </c>
      <c r="H5060" s="193">
        <v>0.13</v>
      </c>
      <c r="I5060" s="189">
        <f>(M5060*$M$13)</f>
        <v>13.533200000000001</v>
      </c>
      <c r="J5060" s="219">
        <f>TRUNC(I5060*H5060,2)</f>
        <v>1.75</v>
      </c>
      <c r="M5060">
        <v>14.71</v>
      </c>
    </row>
    <row r="5061" spans="1:13" ht="24" customHeight="1" x14ac:dyDescent="0.2">
      <c r="A5061" s="238" t="s">
        <v>2126</v>
      </c>
      <c r="B5061" s="191" t="s">
        <v>2154</v>
      </c>
      <c r="C5061" s="190" t="s">
        <v>15</v>
      </c>
      <c r="D5061" s="190" t="s">
        <v>2155</v>
      </c>
      <c r="E5061" s="426" t="s">
        <v>2129</v>
      </c>
      <c r="F5061" s="426"/>
      <c r="G5061" s="192" t="s">
        <v>39</v>
      </c>
      <c r="H5061" s="193">
        <v>0.13</v>
      </c>
      <c r="I5061" s="189">
        <f>(M5061*$M$13)</f>
        <v>19.136000000000003</v>
      </c>
      <c r="J5061" s="219">
        <f>TRUNC(I5061*H5061,2)</f>
        <v>2.48</v>
      </c>
      <c r="M5061">
        <v>20.8</v>
      </c>
    </row>
    <row r="5062" spans="1:13" ht="24" customHeight="1" x14ac:dyDescent="0.2">
      <c r="A5062" s="238" t="s">
        <v>2126</v>
      </c>
      <c r="B5062" s="191" t="s">
        <v>4967</v>
      </c>
      <c r="C5062" s="190" t="s">
        <v>15</v>
      </c>
      <c r="D5062" s="190" t="s">
        <v>4968</v>
      </c>
      <c r="E5062" s="426" t="s">
        <v>2119</v>
      </c>
      <c r="F5062" s="426"/>
      <c r="G5062" s="192" t="s">
        <v>54</v>
      </c>
      <c r="H5062" s="193">
        <v>1</v>
      </c>
      <c r="I5062" s="189">
        <f>(M5062*$M$13)</f>
        <v>4.1859999999999999</v>
      </c>
      <c r="J5062" s="219">
        <f>TRUNC(I5062*H5062,2)</f>
        <v>4.18</v>
      </c>
      <c r="M5062">
        <v>4.55</v>
      </c>
    </row>
    <row r="5063" spans="1:13" x14ac:dyDescent="0.2">
      <c r="A5063" s="239"/>
      <c r="B5063" s="195"/>
      <c r="C5063" s="195"/>
      <c r="D5063" s="195"/>
      <c r="E5063" s="195" t="s">
        <v>3847</v>
      </c>
      <c r="F5063" s="196">
        <v>4.6100000000000003</v>
      </c>
      <c r="G5063" s="195" t="s">
        <v>3848</v>
      </c>
      <c r="H5063" s="196">
        <v>0</v>
      </c>
      <c r="I5063" s="196">
        <v>4.6100000000000003</v>
      </c>
      <c r="J5063" s="220"/>
      <c r="M5063">
        <v>4.6100000000000003</v>
      </c>
    </row>
    <row r="5064" spans="1:13" ht="25.5" x14ac:dyDescent="0.2">
      <c r="A5064" s="239"/>
      <c r="B5064" s="195"/>
      <c r="C5064" s="195"/>
      <c r="D5064" s="195"/>
      <c r="E5064" s="195" t="s">
        <v>3849</v>
      </c>
      <c r="F5064" s="196">
        <v>0</v>
      </c>
      <c r="G5064" s="195"/>
      <c r="H5064" s="195" t="s">
        <v>3850</v>
      </c>
      <c r="I5064" s="196">
        <v>9.16</v>
      </c>
      <c r="J5064" s="220"/>
      <c r="M5064">
        <v>9.16</v>
      </c>
    </row>
    <row r="5065" spans="1:13" ht="30" customHeight="1" x14ac:dyDescent="0.2">
      <c r="A5065" s="240"/>
      <c r="B5065" s="197"/>
      <c r="C5065" s="197"/>
      <c r="D5065" s="197"/>
      <c r="E5065" s="197"/>
      <c r="F5065" s="197"/>
      <c r="G5065" s="197" t="s">
        <v>3851</v>
      </c>
      <c r="H5065" s="198">
        <v>63</v>
      </c>
      <c r="I5065" s="199">
        <v>577.08000000000004</v>
      </c>
      <c r="J5065" s="220"/>
      <c r="M5065">
        <v>577.08000000000004</v>
      </c>
    </row>
    <row r="5066" spans="1:13" ht="0.95" customHeight="1" x14ac:dyDescent="0.2">
      <c r="A5066" s="237"/>
      <c r="B5066" s="185"/>
      <c r="C5066" s="185"/>
      <c r="D5066" s="185"/>
      <c r="E5066" s="185"/>
      <c r="F5066" s="185"/>
      <c r="G5066" s="185"/>
      <c r="H5066" s="185"/>
      <c r="I5066" s="185"/>
      <c r="J5066" s="220"/>
    </row>
    <row r="5067" spans="1:13" ht="18" customHeight="1" x14ac:dyDescent="0.2">
      <c r="A5067" s="236" t="s">
        <v>4230</v>
      </c>
      <c r="B5067" s="183" t="s">
        <v>2</v>
      </c>
      <c r="C5067" s="182" t="s">
        <v>3</v>
      </c>
      <c r="D5067" s="182" t="s">
        <v>4</v>
      </c>
      <c r="E5067" s="419" t="s">
        <v>2100</v>
      </c>
      <c r="F5067" s="419"/>
      <c r="G5067" s="184" t="s">
        <v>5</v>
      </c>
      <c r="H5067" s="183" t="s">
        <v>6</v>
      </c>
      <c r="I5067" s="183" t="s">
        <v>7</v>
      </c>
      <c r="J5067" s="218" t="s">
        <v>8</v>
      </c>
      <c r="K5067" s="229">
        <f>J5069+J5070</f>
        <v>5.2200000000000006</v>
      </c>
      <c r="L5067" s="229">
        <f>J5068-K5067</f>
        <v>17.350000000000001</v>
      </c>
      <c r="M5067" t="s">
        <v>7</v>
      </c>
    </row>
    <row r="5068" spans="1:13" ht="24" customHeight="1" x14ac:dyDescent="0.2">
      <c r="A5068" s="237" t="s">
        <v>2125</v>
      </c>
      <c r="B5068" s="186" t="s">
        <v>3917</v>
      </c>
      <c r="C5068" s="185" t="s">
        <v>15</v>
      </c>
      <c r="D5068" s="185" t="s">
        <v>3918</v>
      </c>
      <c r="E5068" s="425">
        <v>7</v>
      </c>
      <c r="F5068" s="425"/>
      <c r="G5068" s="187" t="s">
        <v>18</v>
      </c>
      <c r="H5068" s="188">
        <v>1</v>
      </c>
      <c r="I5068" s="189">
        <f>(M5068*$M$13)</f>
        <v>22.576799999999999</v>
      </c>
      <c r="J5068" s="231">
        <f>TRUNC(I5068*H5068,2)</f>
        <v>22.57</v>
      </c>
      <c r="M5068">
        <v>24.54</v>
      </c>
    </row>
    <row r="5069" spans="1:13" ht="24" customHeight="1" x14ac:dyDescent="0.2">
      <c r="A5069" s="238" t="s">
        <v>2126</v>
      </c>
      <c r="B5069" s="191" t="s">
        <v>2130</v>
      </c>
      <c r="C5069" s="190" t="s">
        <v>15</v>
      </c>
      <c r="D5069" s="190" t="s">
        <v>2131</v>
      </c>
      <c r="E5069" s="426" t="s">
        <v>2129</v>
      </c>
      <c r="F5069" s="426"/>
      <c r="G5069" s="192" t="s">
        <v>39</v>
      </c>
      <c r="H5069" s="193">
        <v>0.16</v>
      </c>
      <c r="I5069" s="189">
        <f>(M5069*$M$13)</f>
        <v>13.533200000000001</v>
      </c>
      <c r="J5069" s="219">
        <f>TRUNC(I5069*H5069,2)</f>
        <v>2.16</v>
      </c>
      <c r="M5069">
        <v>14.71</v>
      </c>
    </row>
    <row r="5070" spans="1:13" ht="24" customHeight="1" x14ac:dyDescent="0.2">
      <c r="A5070" s="238" t="s">
        <v>2126</v>
      </c>
      <c r="B5070" s="191" t="s">
        <v>2154</v>
      </c>
      <c r="C5070" s="190" t="s">
        <v>15</v>
      </c>
      <c r="D5070" s="190" t="s">
        <v>2155</v>
      </c>
      <c r="E5070" s="426" t="s">
        <v>2129</v>
      </c>
      <c r="F5070" s="426"/>
      <c r="G5070" s="192" t="s">
        <v>39</v>
      </c>
      <c r="H5070" s="193">
        <v>0.16</v>
      </c>
      <c r="I5070" s="189">
        <f>(M5070*$M$13)</f>
        <v>19.136000000000003</v>
      </c>
      <c r="J5070" s="219">
        <f>TRUNC(I5070*H5070,2)</f>
        <v>3.06</v>
      </c>
      <c r="M5070">
        <v>20.8</v>
      </c>
    </row>
    <row r="5071" spans="1:13" ht="24" customHeight="1" x14ac:dyDescent="0.2">
      <c r="A5071" s="238" t="s">
        <v>2126</v>
      </c>
      <c r="B5071" s="191" t="s">
        <v>4910</v>
      </c>
      <c r="C5071" s="190" t="s">
        <v>15</v>
      </c>
      <c r="D5071" s="190" t="s">
        <v>4911</v>
      </c>
      <c r="E5071" s="426" t="s">
        <v>2119</v>
      </c>
      <c r="F5071" s="426"/>
      <c r="G5071" s="192" t="s">
        <v>54</v>
      </c>
      <c r="H5071" s="193">
        <v>1</v>
      </c>
      <c r="I5071" s="189">
        <f>(M5071*$M$13)</f>
        <v>17.360400000000002</v>
      </c>
      <c r="J5071" s="219">
        <f>TRUNC(I5071*H5071,2)</f>
        <v>17.36</v>
      </c>
      <c r="M5071">
        <v>18.87</v>
      </c>
    </row>
    <row r="5072" spans="1:13" x14ac:dyDescent="0.2">
      <c r="A5072" s="239"/>
      <c r="B5072" s="195"/>
      <c r="C5072" s="195"/>
      <c r="D5072" s="195"/>
      <c r="E5072" s="195" t="s">
        <v>3847</v>
      </c>
      <c r="F5072" s="196">
        <v>5.67</v>
      </c>
      <c r="G5072" s="195" t="s">
        <v>3848</v>
      </c>
      <c r="H5072" s="196">
        <v>0</v>
      </c>
      <c r="I5072" s="196">
        <v>5.67</v>
      </c>
      <c r="J5072" s="220"/>
      <c r="M5072">
        <v>5.67</v>
      </c>
    </row>
    <row r="5073" spans="1:13" ht="25.5" x14ac:dyDescent="0.2">
      <c r="A5073" s="239"/>
      <c r="B5073" s="195"/>
      <c r="C5073" s="195"/>
      <c r="D5073" s="195"/>
      <c r="E5073" s="195" t="s">
        <v>3849</v>
      </c>
      <c r="F5073" s="196">
        <v>0</v>
      </c>
      <c r="G5073" s="195"/>
      <c r="H5073" s="195" t="s">
        <v>3850</v>
      </c>
      <c r="I5073" s="196">
        <v>24.54</v>
      </c>
      <c r="J5073" s="220"/>
      <c r="M5073">
        <v>24.54</v>
      </c>
    </row>
    <row r="5074" spans="1:13" ht="30" customHeight="1" x14ac:dyDescent="0.2">
      <c r="A5074" s="240"/>
      <c r="B5074" s="197"/>
      <c r="C5074" s="197"/>
      <c r="D5074" s="197"/>
      <c r="E5074" s="197"/>
      <c r="F5074" s="197"/>
      <c r="G5074" s="197" t="s">
        <v>3851</v>
      </c>
      <c r="H5074" s="198">
        <v>2</v>
      </c>
      <c r="I5074" s="199">
        <v>49.08</v>
      </c>
      <c r="J5074" s="220"/>
      <c r="M5074">
        <v>49.08</v>
      </c>
    </row>
    <row r="5075" spans="1:13" ht="0.95" customHeight="1" x14ac:dyDescent="0.2">
      <c r="A5075" s="237"/>
      <c r="B5075" s="185"/>
      <c r="C5075" s="185"/>
      <c r="D5075" s="185"/>
      <c r="E5075" s="185"/>
      <c r="F5075" s="185"/>
      <c r="G5075" s="185"/>
      <c r="H5075" s="185"/>
      <c r="I5075" s="185"/>
      <c r="J5075" s="220"/>
    </row>
    <row r="5076" spans="1:13" ht="18" customHeight="1" x14ac:dyDescent="0.2">
      <c r="A5076" s="236" t="s">
        <v>4231</v>
      </c>
      <c r="B5076" s="183" t="s">
        <v>2</v>
      </c>
      <c r="C5076" s="182" t="s">
        <v>3</v>
      </c>
      <c r="D5076" s="182" t="s">
        <v>4</v>
      </c>
      <c r="E5076" s="419" t="s">
        <v>2100</v>
      </c>
      <c r="F5076" s="419"/>
      <c r="G5076" s="184" t="s">
        <v>5</v>
      </c>
      <c r="H5076" s="183" t="s">
        <v>6</v>
      </c>
      <c r="I5076" s="183" t="s">
        <v>7</v>
      </c>
      <c r="J5076" s="218" t="s">
        <v>8</v>
      </c>
      <c r="K5076" s="229">
        <f>J5078+J5079</f>
        <v>5.2200000000000006</v>
      </c>
      <c r="L5076" s="229">
        <f>J5077-K5076</f>
        <v>24.369999999999997</v>
      </c>
      <c r="M5076" t="s">
        <v>7</v>
      </c>
    </row>
    <row r="5077" spans="1:13" ht="24" customHeight="1" x14ac:dyDescent="0.2">
      <c r="A5077" s="237" t="s">
        <v>2125</v>
      </c>
      <c r="B5077" s="186" t="s">
        <v>4082</v>
      </c>
      <c r="C5077" s="185" t="s">
        <v>15</v>
      </c>
      <c r="D5077" s="185" t="s">
        <v>4083</v>
      </c>
      <c r="E5077" s="425">
        <v>7</v>
      </c>
      <c r="F5077" s="425"/>
      <c r="G5077" s="187" t="s">
        <v>18</v>
      </c>
      <c r="H5077" s="188">
        <v>1</v>
      </c>
      <c r="I5077" s="189">
        <f>(M5077*$M$13)</f>
        <v>29.596400000000003</v>
      </c>
      <c r="J5077" s="231">
        <f>TRUNC(I5077*H5077,2)</f>
        <v>29.59</v>
      </c>
      <c r="M5077">
        <v>32.17</v>
      </c>
    </row>
    <row r="5078" spans="1:13" ht="24" customHeight="1" x14ac:dyDescent="0.2">
      <c r="A5078" s="238" t="s">
        <v>2126</v>
      </c>
      <c r="B5078" s="191" t="s">
        <v>2130</v>
      </c>
      <c r="C5078" s="190" t="s">
        <v>15</v>
      </c>
      <c r="D5078" s="190" t="s">
        <v>2131</v>
      </c>
      <c r="E5078" s="426" t="s">
        <v>2129</v>
      </c>
      <c r="F5078" s="426"/>
      <c r="G5078" s="192" t="s">
        <v>39</v>
      </c>
      <c r="H5078" s="193">
        <v>0.16</v>
      </c>
      <c r="I5078" s="189">
        <f>(M5078*$M$13)</f>
        <v>13.533200000000001</v>
      </c>
      <c r="J5078" s="219">
        <f>TRUNC(I5078*H5078,2)</f>
        <v>2.16</v>
      </c>
      <c r="M5078">
        <v>14.71</v>
      </c>
    </row>
    <row r="5079" spans="1:13" ht="24" customHeight="1" x14ac:dyDescent="0.2">
      <c r="A5079" s="238" t="s">
        <v>2126</v>
      </c>
      <c r="B5079" s="191" t="s">
        <v>2154</v>
      </c>
      <c r="C5079" s="190" t="s">
        <v>15</v>
      </c>
      <c r="D5079" s="190" t="s">
        <v>2155</v>
      </c>
      <c r="E5079" s="426" t="s">
        <v>2129</v>
      </c>
      <c r="F5079" s="426"/>
      <c r="G5079" s="192" t="s">
        <v>39</v>
      </c>
      <c r="H5079" s="193">
        <v>0.16</v>
      </c>
      <c r="I5079" s="189">
        <f>(M5079*$M$13)</f>
        <v>19.136000000000003</v>
      </c>
      <c r="J5079" s="219">
        <f>TRUNC(I5079*H5079,2)</f>
        <v>3.06</v>
      </c>
      <c r="M5079">
        <v>20.8</v>
      </c>
    </row>
    <row r="5080" spans="1:13" ht="24" customHeight="1" x14ac:dyDescent="0.2">
      <c r="A5080" s="238" t="s">
        <v>2126</v>
      </c>
      <c r="B5080" s="191" t="s">
        <v>5029</v>
      </c>
      <c r="C5080" s="190" t="s">
        <v>15</v>
      </c>
      <c r="D5080" s="190" t="s">
        <v>4083</v>
      </c>
      <c r="E5080" s="426" t="s">
        <v>2119</v>
      </c>
      <c r="F5080" s="426"/>
      <c r="G5080" s="192" t="s">
        <v>54</v>
      </c>
      <c r="H5080" s="193">
        <v>1</v>
      </c>
      <c r="I5080" s="189">
        <f>(M5080*$M$13)</f>
        <v>24.380000000000003</v>
      </c>
      <c r="J5080" s="219">
        <f>TRUNC(I5080*H5080,2)</f>
        <v>24.38</v>
      </c>
      <c r="M5080">
        <v>26.5</v>
      </c>
    </row>
    <row r="5081" spans="1:13" x14ac:dyDescent="0.2">
      <c r="A5081" s="239"/>
      <c r="B5081" s="195"/>
      <c r="C5081" s="195"/>
      <c r="D5081" s="195"/>
      <c r="E5081" s="195" t="s">
        <v>3847</v>
      </c>
      <c r="F5081" s="196">
        <v>5.67</v>
      </c>
      <c r="G5081" s="195" t="s">
        <v>3848</v>
      </c>
      <c r="H5081" s="196">
        <v>0</v>
      </c>
      <c r="I5081" s="196">
        <v>5.67</v>
      </c>
      <c r="J5081" s="220"/>
      <c r="M5081">
        <v>5.67</v>
      </c>
    </row>
    <row r="5082" spans="1:13" ht="25.5" x14ac:dyDescent="0.2">
      <c r="A5082" s="239"/>
      <c r="B5082" s="195"/>
      <c r="C5082" s="195"/>
      <c r="D5082" s="195"/>
      <c r="E5082" s="195" t="s">
        <v>3849</v>
      </c>
      <c r="F5082" s="196">
        <v>0</v>
      </c>
      <c r="G5082" s="195"/>
      <c r="H5082" s="195" t="s">
        <v>3850</v>
      </c>
      <c r="I5082" s="196">
        <v>32.17</v>
      </c>
      <c r="J5082" s="220"/>
      <c r="M5082">
        <v>32.17</v>
      </c>
    </row>
    <row r="5083" spans="1:13" ht="30" customHeight="1" x14ac:dyDescent="0.2">
      <c r="A5083" s="240"/>
      <c r="B5083" s="197"/>
      <c r="C5083" s="197"/>
      <c r="D5083" s="197"/>
      <c r="E5083" s="197"/>
      <c r="F5083" s="197"/>
      <c r="G5083" s="197" t="s">
        <v>3851</v>
      </c>
      <c r="H5083" s="198">
        <v>1</v>
      </c>
      <c r="I5083" s="199">
        <v>32.17</v>
      </c>
      <c r="J5083" s="220"/>
      <c r="M5083">
        <v>32.17</v>
      </c>
    </row>
    <row r="5084" spans="1:13" ht="0.95" customHeight="1" x14ac:dyDescent="0.2">
      <c r="A5084" s="237"/>
      <c r="B5084" s="185"/>
      <c r="C5084" s="185"/>
      <c r="D5084" s="185"/>
      <c r="E5084" s="185"/>
      <c r="F5084" s="185"/>
      <c r="G5084" s="185"/>
      <c r="H5084" s="185"/>
      <c r="I5084" s="185"/>
      <c r="J5084" s="220"/>
    </row>
    <row r="5085" spans="1:13" ht="18" customHeight="1" x14ac:dyDescent="0.2">
      <c r="A5085" s="236" t="s">
        <v>4232</v>
      </c>
      <c r="B5085" s="183" t="s">
        <v>2</v>
      </c>
      <c r="C5085" s="182" t="s">
        <v>3</v>
      </c>
      <c r="D5085" s="182" t="s">
        <v>4</v>
      </c>
      <c r="E5085" s="419" t="s">
        <v>2100</v>
      </c>
      <c r="F5085" s="419"/>
      <c r="G5085" s="184" t="s">
        <v>5</v>
      </c>
      <c r="H5085" s="183" t="s">
        <v>6</v>
      </c>
      <c r="I5085" s="183" t="s">
        <v>7</v>
      </c>
      <c r="J5085" s="218" t="s">
        <v>8</v>
      </c>
      <c r="K5085" s="229">
        <f>J5087+J5088</f>
        <v>10.45</v>
      </c>
      <c r="L5085" s="229">
        <f>J5086-K5085</f>
        <v>22.88</v>
      </c>
      <c r="M5085" t="s">
        <v>7</v>
      </c>
    </row>
    <row r="5086" spans="1:13" ht="26.1" customHeight="1" x14ac:dyDescent="0.2">
      <c r="A5086" s="237" t="s">
        <v>2125</v>
      </c>
      <c r="B5086" s="186" t="s">
        <v>865</v>
      </c>
      <c r="C5086" s="185" t="s">
        <v>15</v>
      </c>
      <c r="D5086" s="185" t="s">
        <v>866</v>
      </c>
      <c r="E5086" s="425">
        <v>7</v>
      </c>
      <c r="F5086" s="425"/>
      <c r="G5086" s="187" t="s">
        <v>169</v>
      </c>
      <c r="H5086" s="188">
        <v>1</v>
      </c>
      <c r="I5086" s="189">
        <f>(M5086*$M$13)</f>
        <v>33.331600000000002</v>
      </c>
      <c r="J5086" s="231">
        <f>TRUNC(I5086*H5086,2)</f>
        <v>33.33</v>
      </c>
      <c r="M5086">
        <v>36.229999999999997</v>
      </c>
    </row>
    <row r="5087" spans="1:13" ht="24" customHeight="1" x14ac:dyDescent="0.2">
      <c r="A5087" s="238" t="s">
        <v>2126</v>
      </c>
      <c r="B5087" s="191" t="s">
        <v>2130</v>
      </c>
      <c r="C5087" s="190" t="s">
        <v>15</v>
      </c>
      <c r="D5087" s="190" t="s">
        <v>2131</v>
      </c>
      <c r="E5087" s="426" t="s">
        <v>2129</v>
      </c>
      <c r="F5087" s="426"/>
      <c r="G5087" s="192" t="s">
        <v>39</v>
      </c>
      <c r="H5087" s="193">
        <v>0.32</v>
      </c>
      <c r="I5087" s="189">
        <f>(M5087*$M$13)</f>
        <v>13.533200000000001</v>
      </c>
      <c r="J5087" s="219">
        <f>TRUNC(I5087*H5087,2)</f>
        <v>4.33</v>
      </c>
      <c r="M5087">
        <v>14.71</v>
      </c>
    </row>
    <row r="5088" spans="1:13" ht="24" customHeight="1" x14ac:dyDescent="0.2">
      <c r="A5088" s="238" t="s">
        <v>2126</v>
      </c>
      <c r="B5088" s="191" t="s">
        <v>2154</v>
      </c>
      <c r="C5088" s="190" t="s">
        <v>15</v>
      </c>
      <c r="D5088" s="190" t="s">
        <v>2155</v>
      </c>
      <c r="E5088" s="426" t="s">
        <v>2129</v>
      </c>
      <c r="F5088" s="426"/>
      <c r="G5088" s="192" t="s">
        <v>39</v>
      </c>
      <c r="H5088" s="193">
        <v>0.32</v>
      </c>
      <c r="I5088" s="189">
        <f>(M5088*$M$13)</f>
        <v>19.136000000000003</v>
      </c>
      <c r="J5088" s="219">
        <f>TRUNC(I5088*H5088,2)</f>
        <v>6.12</v>
      </c>
      <c r="M5088">
        <v>20.8</v>
      </c>
    </row>
    <row r="5089" spans="1:13" ht="26.1" customHeight="1" x14ac:dyDescent="0.2">
      <c r="A5089" s="238" t="s">
        <v>2126</v>
      </c>
      <c r="B5089" s="191" t="s">
        <v>2764</v>
      </c>
      <c r="C5089" s="190" t="s">
        <v>15</v>
      </c>
      <c r="D5089" s="190" t="s">
        <v>866</v>
      </c>
      <c r="E5089" s="426" t="s">
        <v>2119</v>
      </c>
      <c r="F5089" s="426"/>
      <c r="G5089" s="192" t="s">
        <v>132</v>
      </c>
      <c r="H5089" s="193">
        <v>1</v>
      </c>
      <c r="I5089" s="189">
        <f>(M5089*$M$13)</f>
        <v>22.889600000000002</v>
      </c>
      <c r="J5089" s="219">
        <f>TRUNC(I5089*H5089,2)</f>
        <v>22.88</v>
      </c>
      <c r="M5089">
        <v>24.88</v>
      </c>
    </row>
    <row r="5090" spans="1:13" x14ac:dyDescent="0.2">
      <c r="A5090" s="239"/>
      <c r="B5090" s="195"/>
      <c r="C5090" s="195"/>
      <c r="D5090" s="195"/>
      <c r="E5090" s="195" t="s">
        <v>3847</v>
      </c>
      <c r="F5090" s="196">
        <v>11.35</v>
      </c>
      <c r="G5090" s="195" t="s">
        <v>3848</v>
      </c>
      <c r="H5090" s="196">
        <v>0</v>
      </c>
      <c r="I5090" s="196">
        <v>11.35</v>
      </c>
      <c r="J5090" s="220"/>
      <c r="M5090">
        <v>11.35</v>
      </c>
    </row>
    <row r="5091" spans="1:13" ht="25.5" x14ac:dyDescent="0.2">
      <c r="A5091" s="239"/>
      <c r="B5091" s="195"/>
      <c r="C5091" s="195"/>
      <c r="D5091" s="195"/>
      <c r="E5091" s="195" t="s">
        <v>3849</v>
      </c>
      <c r="F5091" s="196">
        <v>0</v>
      </c>
      <c r="G5091" s="195"/>
      <c r="H5091" s="195" t="s">
        <v>3850</v>
      </c>
      <c r="I5091" s="196">
        <v>36.229999999999997</v>
      </c>
      <c r="J5091" s="220"/>
      <c r="M5091">
        <v>36.229999999999997</v>
      </c>
    </row>
    <row r="5092" spans="1:13" ht="30" customHeight="1" x14ac:dyDescent="0.2">
      <c r="A5092" s="240"/>
      <c r="B5092" s="197"/>
      <c r="C5092" s="197"/>
      <c r="D5092" s="197"/>
      <c r="E5092" s="197"/>
      <c r="F5092" s="197"/>
      <c r="G5092" s="197" t="s">
        <v>3851</v>
      </c>
      <c r="H5092" s="198">
        <v>51</v>
      </c>
      <c r="I5092" s="199">
        <v>1847.73</v>
      </c>
      <c r="J5092" s="220"/>
      <c r="M5092">
        <v>1847.73</v>
      </c>
    </row>
    <row r="5093" spans="1:13" ht="0.95" customHeight="1" x14ac:dyDescent="0.2">
      <c r="A5093" s="237"/>
      <c r="B5093" s="185"/>
      <c r="C5093" s="185"/>
      <c r="D5093" s="185"/>
      <c r="E5093" s="185"/>
      <c r="F5093" s="185"/>
      <c r="G5093" s="185"/>
      <c r="H5093" s="185"/>
      <c r="I5093" s="185"/>
      <c r="J5093" s="220"/>
    </row>
    <row r="5094" spans="1:13" ht="18" customHeight="1" x14ac:dyDescent="0.2">
      <c r="A5094" s="236" t="s">
        <v>4233</v>
      </c>
      <c r="B5094" s="183" t="s">
        <v>2</v>
      </c>
      <c r="C5094" s="182" t="s">
        <v>3</v>
      </c>
      <c r="D5094" s="182" t="s">
        <v>4</v>
      </c>
      <c r="E5094" s="419" t="s">
        <v>2100</v>
      </c>
      <c r="F5094" s="419"/>
      <c r="G5094" s="184" t="s">
        <v>5</v>
      </c>
      <c r="H5094" s="183" t="s">
        <v>6</v>
      </c>
      <c r="I5094" s="183" t="s">
        <v>7</v>
      </c>
      <c r="J5094" s="218" t="s">
        <v>8</v>
      </c>
      <c r="K5094" s="229">
        <f>J5096+J5097</f>
        <v>13.06</v>
      </c>
      <c r="L5094" s="229">
        <f>J5095-K5094</f>
        <v>9.4</v>
      </c>
      <c r="M5094" t="s">
        <v>7</v>
      </c>
    </row>
    <row r="5095" spans="1:13" ht="24" customHeight="1" x14ac:dyDescent="0.2">
      <c r="A5095" s="237" t="s">
        <v>2125</v>
      </c>
      <c r="B5095" s="186" t="s">
        <v>4086</v>
      </c>
      <c r="C5095" s="185" t="s">
        <v>15</v>
      </c>
      <c r="D5095" s="185" t="s">
        <v>4087</v>
      </c>
      <c r="E5095" s="425">
        <v>7</v>
      </c>
      <c r="F5095" s="425"/>
      <c r="G5095" s="187" t="s">
        <v>169</v>
      </c>
      <c r="H5095" s="188">
        <v>1</v>
      </c>
      <c r="I5095" s="189">
        <f>(M5095*$M$13)</f>
        <v>22.466400000000004</v>
      </c>
      <c r="J5095" s="231">
        <f>TRUNC(I5095*H5095,2)</f>
        <v>22.46</v>
      </c>
      <c r="M5095">
        <v>24.42</v>
      </c>
    </row>
    <row r="5096" spans="1:13" ht="24" customHeight="1" x14ac:dyDescent="0.2">
      <c r="A5096" s="238" t="s">
        <v>2126</v>
      </c>
      <c r="B5096" s="191" t="s">
        <v>2130</v>
      </c>
      <c r="C5096" s="190" t="s">
        <v>15</v>
      </c>
      <c r="D5096" s="190" t="s">
        <v>2131</v>
      </c>
      <c r="E5096" s="426" t="s">
        <v>2129</v>
      </c>
      <c r="F5096" s="426"/>
      <c r="G5096" s="192" t="s">
        <v>39</v>
      </c>
      <c r="H5096" s="193">
        <v>0.4</v>
      </c>
      <c r="I5096" s="189">
        <f>(M5096*$M$13)</f>
        <v>13.533200000000001</v>
      </c>
      <c r="J5096" s="219">
        <f>TRUNC(I5096*H5096,2)</f>
        <v>5.41</v>
      </c>
      <c r="M5096">
        <v>14.71</v>
      </c>
    </row>
    <row r="5097" spans="1:13" ht="24" customHeight="1" x14ac:dyDescent="0.2">
      <c r="A5097" s="238" t="s">
        <v>2126</v>
      </c>
      <c r="B5097" s="191" t="s">
        <v>2154</v>
      </c>
      <c r="C5097" s="190" t="s">
        <v>15</v>
      </c>
      <c r="D5097" s="190" t="s">
        <v>2155</v>
      </c>
      <c r="E5097" s="426" t="s">
        <v>2129</v>
      </c>
      <c r="F5097" s="426"/>
      <c r="G5097" s="192" t="s">
        <v>39</v>
      </c>
      <c r="H5097" s="193">
        <v>0.4</v>
      </c>
      <c r="I5097" s="189">
        <f>(M5097*$M$13)</f>
        <v>19.136000000000003</v>
      </c>
      <c r="J5097" s="219">
        <f>TRUNC(I5097*H5097,2)</f>
        <v>7.65</v>
      </c>
      <c r="M5097">
        <v>20.8</v>
      </c>
    </row>
    <row r="5098" spans="1:13" ht="24" customHeight="1" x14ac:dyDescent="0.2">
      <c r="A5098" s="238" t="s">
        <v>2126</v>
      </c>
      <c r="B5098" s="191" t="s">
        <v>5030</v>
      </c>
      <c r="C5098" s="190" t="s">
        <v>15</v>
      </c>
      <c r="D5098" s="190" t="s">
        <v>5031</v>
      </c>
      <c r="E5098" s="426" t="s">
        <v>2119</v>
      </c>
      <c r="F5098" s="426"/>
      <c r="G5098" s="192" t="s">
        <v>132</v>
      </c>
      <c r="H5098" s="193">
        <v>1</v>
      </c>
      <c r="I5098" s="189">
        <f>(M5098*$M$13)</f>
        <v>9.4024000000000019</v>
      </c>
      <c r="J5098" s="219">
        <f>TRUNC(I5098*H5098,2)</f>
        <v>9.4</v>
      </c>
      <c r="M5098">
        <v>10.220000000000001</v>
      </c>
    </row>
    <row r="5099" spans="1:13" x14ac:dyDescent="0.2">
      <c r="A5099" s="239"/>
      <c r="B5099" s="195"/>
      <c r="C5099" s="195"/>
      <c r="D5099" s="195"/>
      <c r="E5099" s="195" t="s">
        <v>3847</v>
      </c>
      <c r="F5099" s="196">
        <v>14.2</v>
      </c>
      <c r="G5099" s="195" t="s">
        <v>3848</v>
      </c>
      <c r="H5099" s="196">
        <v>0</v>
      </c>
      <c r="I5099" s="196">
        <v>14.2</v>
      </c>
      <c r="J5099" s="220"/>
      <c r="M5099">
        <v>14.2</v>
      </c>
    </row>
    <row r="5100" spans="1:13" ht="25.5" x14ac:dyDescent="0.2">
      <c r="A5100" s="239"/>
      <c r="B5100" s="195"/>
      <c r="C5100" s="195"/>
      <c r="D5100" s="195"/>
      <c r="E5100" s="195" t="s">
        <v>3849</v>
      </c>
      <c r="F5100" s="196">
        <v>0</v>
      </c>
      <c r="G5100" s="195"/>
      <c r="H5100" s="195" t="s">
        <v>3850</v>
      </c>
      <c r="I5100" s="196">
        <v>24.42</v>
      </c>
      <c r="J5100" s="220"/>
      <c r="M5100">
        <v>24.42</v>
      </c>
    </row>
    <row r="5101" spans="1:13" ht="30" customHeight="1" x14ac:dyDescent="0.2">
      <c r="A5101" s="240"/>
      <c r="B5101" s="197"/>
      <c r="C5101" s="197"/>
      <c r="D5101" s="197"/>
      <c r="E5101" s="197"/>
      <c r="F5101" s="197"/>
      <c r="G5101" s="197" t="s">
        <v>3851</v>
      </c>
      <c r="H5101" s="198">
        <v>9</v>
      </c>
      <c r="I5101" s="199">
        <v>219.78</v>
      </c>
      <c r="J5101" s="220"/>
      <c r="M5101">
        <v>219.78</v>
      </c>
    </row>
    <row r="5102" spans="1:13" ht="0.95" customHeight="1" x14ac:dyDescent="0.2">
      <c r="A5102" s="237"/>
      <c r="B5102" s="185"/>
      <c r="C5102" s="185"/>
      <c r="D5102" s="185"/>
      <c r="E5102" s="185"/>
      <c r="F5102" s="185"/>
      <c r="G5102" s="185"/>
      <c r="H5102" s="185"/>
      <c r="I5102" s="185"/>
      <c r="J5102" s="220"/>
    </row>
    <row r="5103" spans="1:13" ht="18" customHeight="1" x14ac:dyDescent="0.2">
      <c r="A5103" s="236" t="s">
        <v>4234</v>
      </c>
      <c r="B5103" s="183" t="s">
        <v>2</v>
      </c>
      <c r="C5103" s="182" t="s">
        <v>3</v>
      </c>
      <c r="D5103" s="182" t="s">
        <v>4</v>
      </c>
      <c r="E5103" s="419" t="s">
        <v>2100</v>
      </c>
      <c r="F5103" s="419"/>
      <c r="G5103" s="184" t="s">
        <v>5</v>
      </c>
      <c r="H5103" s="183" t="s">
        <v>6</v>
      </c>
      <c r="I5103" s="183" t="s">
        <v>7</v>
      </c>
      <c r="J5103" s="218" t="s">
        <v>8</v>
      </c>
      <c r="K5103" s="229">
        <f>J5105+J5106</f>
        <v>9.7899999999999991</v>
      </c>
      <c r="L5103" s="229">
        <f>J5104-K5103</f>
        <v>7.5800000000000018</v>
      </c>
      <c r="M5103" t="s">
        <v>7</v>
      </c>
    </row>
    <row r="5104" spans="1:13" ht="24" customHeight="1" x14ac:dyDescent="0.2">
      <c r="A5104" s="237" t="s">
        <v>2125</v>
      </c>
      <c r="B5104" s="186" t="s">
        <v>3982</v>
      </c>
      <c r="C5104" s="185" t="s">
        <v>15</v>
      </c>
      <c r="D5104" s="185" t="s">
        <v>3983</v>
      </c>
      <c r="E5104" s="425">
        <v>7</v>
      </c>
      <c r="F5104" s="425"/>
      <c r="G5104" s="187" t="s">
        <v>169</v>
      </c>
      <c r="H5104" s="188">
        <v>1</v>
      </c>
      <c r="I5104" s="189">
        <f>(M5104*$M$13)</f>
        <v>17.378800000000002</v>
      </c>
      <c r="J5104" s="231">
        <f>TRUNC(I5104*H5104,2)</f>
        <v>17.37</v>
      </c>
      <c r="M5104">
        <v>18.89</v>
      </c>
    </row>
    <row r="5105" spans="1:13" ht="24" customHeight="1" x14ac:dyDescent="0.2">
      <c r="A5105" s="238" t="s">
        <v>2126</v>
      </c>
      <c r="B5105" s="191" t="s">
        <v>2130</v>
      </c>
      <c r="C5105" s="190" t="s">
        <v>15</v>
      </c>
      <c r="D5105" s="190" t="s">
        <v>2131</v>
      </c>
      <c r="E5105" s="426" t="s">
        <v>2129</v>
      </c>
      <c r="F5105" s="426"/>
      <c r="G5105" s="192" t="s">
        <v>39</v>
      </c>
      <c r="H5105" s="193">
        <v>0.3</v>
      </c>
      <c r="I5105" s="189">
        <f>(M5105*$M$13)</f>
        <v>13.533200000000001</v>
      </c>
      <c r="J5105" s="219">
        <f>TRUNC(I5105*H5105,2)</f>
        <v>4.05</v>
      </c>
      <c r="M5105">
        <v>14.71</v>
      </c>
    </row>
    <row r="5106" spans="1:13" ht="24" customHeight="1" x14ac:dyDescent="0.2">
      <c r="A5106" s="238" t="s">
        <v>2126</v>
      </c>
      <c r="B5106" s="191" t="s">
        <v>2154</v>
      </c>
      <c r="C5106" s="190" t="s">
        <v>15</v>
      </c>
      <c r="D5106" s="190" t="s">
        <v>2155</v>
      </c>
      <c r="E5106" s="426" t="s">
        <v>2129</v>
      </c>
      <c r="F5106" s="426"/>
      <c r="G5106" s="192" t="s">
        <v>39</v>
      </c>
      <c r="H5106" s="193">
        <v>0.3</v>
      </c>
      <c r="I5106" s="189">
        <f>(M5106*$M$13)</f>
        <v>19.136000000000003</v>
      </c>
      <c r="J5106" s="219">
        <f>TRUNC(I5106*H5106,2)</f>
        <v>5.74</v>
      </c>
      <c r="M5106">
        <v>20.8</v>
      </c>
    </row>
    <row r="5107" spans="1:13" ht="24" customHeight="1" x14ac:dyDescent="0.2">
      <c r="A5107" s="238" t="s">
        <v>2126</v>
      </c>
      <c r="B5107" s="191" t="s">
        <v>4969</v>
      </c>
      <c r="C5107" s="190" t="s">
        <v>15</v>
      </c>
      <c r="D5107" s="190" t="s">
        <v>4970</v>
      </c>
      <c r="E5107" s="426" t="s">
        <v>2119</v>
      </c>
      <c r="F5107" s="426"/>
      <c r="G5107" s="192" t="s">
        <v>132</v>
      </c>
      <c r="H5107" s="193">
        <v>1</v>
      </c>
      <c r="I5107" s="189">
        <f>(M5107*$M$13)</f>
        <v>7.5808000000000009</v>
      </c>
      <c r="J5107" s="219">
        <f>TRUNC(I5107*H5107,2)</f>
        <v>7.58</v>
      </c>
      <c r="M5107">
        <v>8.24</v>
      </c>
    </row>
    <row r="5108" spans="1:13" x14ac:dyDescent="0.2">
      <c r="A5108" s="239"/>
      <c r="B5108" s="195"/>
      <c r="C5108" s="195"/>
      <c r="D5108" s="195"/>
      <c r="E5108" s="195" t="s">
        <v>3847</v>
      </c>
      <c r="F5108" s="196">
        <v>10.65</v>
      </c>
      <c r="G5108" s="195" t="s">
        <v>3848</v>
      </c>
      <c r="H5108" s="196">
        <v>0</v>
      </c>
      <c r="I5108" s="196">
        <v>10.65</v>
      </c>
      <c r="J5108" s="220"/>
      <c r="M5108">
        <v>10.65</v>
      </c>
    </row>
    <row r="5109" spans="1:13" ht="25.5" x14ac:dyDescent="0.2">
      <c r="A5109" s="239"/>
      <c r="B5109" s="195"/>
      <c r="C5109" s="195"/>
      <c r="D5109" s="195"/>
      <c r="E5109" s="195" t="s">
        <v>3849</v>
      </c>
      <c r="F5109" s="196">
        <v>0</v>
      </c>
      <c r="G5109" s="195"/>
      <c r="H5109" s="195" t="s">
        <v>3850</v>
      </c>
      <c r="I5109" s="196">
        <v>18.89</v>
      </c>
      <c r="J5109" s="220"/>
      <c r="M5109">
        <v>18.89</v>
      </c>
    </row>
    <row r="5110" spans="1:13" ht="30" customHeight="1" x14ac:dyDescent="0.2">
      <c r="A5110" s="240"/>
      <c r="B5110" s="197"/>
      <c r="C5110" s="197"/>
      <c r="D5110" s="197"/>
      <c r="E5110" s="197"/>
      <c r="F5110" s="197"/>
      <c r="G5110" s="197" t="s">
        <v>3851</v>
      </c>
      <c r="H5110" s="198">
        <v>480</v>
      </c>
      <c r="I5110" s="199">
        <v>9067.2000000000007</v>
      </c>
      <c r="J5110" s="220"/>
      <c r="M5110">
        <v>9067.2000000000007</v>
      </c>
    </row>
    <row r="5111" spans="1:13" ht="0.95" customHeight="1" x14ac:dyDescent="0.2">
      <c r="A5111" s="237"/>
      <c r="B5111" s="185"/>
      <c r="C5111" s="185"/>
      <c r="D5111" s="185"/>
      <c r="E5111" s="185"/>
      <c r="F5111" s="185"/>
      <c r="G5111" s="185"/>
      <c r="H5111" s="185"/>
      <c r="I5111" s="185"/>
      <c r="J5111" s="220"/>
    </row>
    <row r="5112" spans="1:13" ht="18" customHeight="1" x14ac:dyDescent="0.2">
      <c r="A5112" s="236" t="s">
        <v>4235</v>
      </c>
      <c r="B5112" s="183" t="s">
        <v>2</v>
      </c>
      <c r="C5112" s="182" t="s">
        <v>3</v>
      </c>
      <c r="D5112" s="182" t="s">
        <v>4</v>
      </c>
      <c r="E5112" s="419" t="s">
        <v>2100</v>
      </c>
      <c r="F5112" s="419"/>
      <c r="G5112" s="184" t="s">
        <v>5</v>
      </c>
      <c r="H5112" s="183" t="s">
        <v>6</v>
      </c>
      <c r="I5112" s="183" t="s">
        <v>7</v>
      </c>
      <c r="J5112" s="218" t="s">
        <v>8</v>
      </c>
      <c r="K5112" s="229">
        <f>J5114+J5115</f>
        <v>4.8900000000000006</v>
      </c>
      <c r="L5112" s="229">
        <f>J5113-K5112</f>
        <v>2.4399999999999995</v>
      </c>
      <c r="M5112" t="s">
        <v>7</v>
      </c>
    </row>
    <row r="5113" spans="1:13" ht="24" customHeight="1" x14ac:dyDescent="0.2">
      <c r="A5113" s="237" t="s">
        <v>2125</v>
      </c>
      <c r="B5113" s="186" t="s">
        <v>3923</v>
      </c>
      <c r="C5113" s="185" t="s">
        <v>15</v>
      </c>
      <c r="D5113" s="185" t="s">
        <v>3924</v>
      </c>
      <c r="E5113" s="425">
        <v>7</v>
      </c>
      <c r="F5113" s="425"/>
      <c r="G5113" s="187" t="s">
        <v>18</v>
      </c>
      <c r="H5113" s="188">
        <v>1</v>
      </c>
      <c r="I5113" s="189">
        <f>(M5113*$M$13)</f>
        <v>7.3323999999999998</v>
      </c>
      <c r="J5113" s="231">
        <f>TRUNC(I5113*H5113,2)</f>
        <v>7.33</v>
      </c>
      <c r="M5113">
        <v>7.97</v>
      </c>
    </row>
    <row r="5114" spans="1:13" ht="24" customHeight="1" x14ac:dyDescent="0.2">
      <c r="A5114" s="238" t="s">
        <v>2126</v>
      </c>
      <c r="B5114" s="191" t="s">
        <v>2130</v>
      </c>
      <c r="C5114" s="190" t="s">
        <v>15</v>
      </c>
      <c r="D5114" s="190" t="s">
        <v>2131</v>
      </c>
      <c r="E5114" s="426" t="s">
        <v>2129</v>
      </c>
      <c r="F5114" s="426"/>
      <c r="G5114" s="192" t="s">
        <v>39</v>
      </c>
      <c r="H5114" s="193">
        <v>0.15</v>
      </c>
      <c r="I5114" s="189">
        <f>(M5114*$M$13)</f>
        <v>13.533200000000001</v>
      </c>
      <c r="J5114" s="219">
        <f>TRUNC(I5114*H5114,2)</f>
        <v>2.02</v>
      </c>
      <c r="M5114">
        <v>14.71</v>
      </c>
    </row>
    <row r="5115" spans="1:13" ht="24" customHeight="1" x14ac:dyDescent="0.2">
      <c r="A5115" s="238" t="s">
        <v>2126</v>
      </c>
      <c r="B5115" s="191" t="s">
        <v>2154</v>
      </c>
      <c r="C5115" s="190" t="s">
        <v>15</v>
      </c>
      <c r="D5115" s="190" t="s">
        <v>2155</v>
      </c>
      <c r="E5115" s="426" t="s">
        <v>2129</v>
      </c>
      <c r="F5115" s="426"/>
      <c r="G5115" s="192" t="s">
        <v>39</v>
      </c>
      <c r="H5115" s="193">
        <v>0.15</v>
      </c>
      <c r="I5115" s="189">
        <f>(M5115*$M$13)</f>
        <v>19.136000000000003</v>
      </c>
      <c r="J5115" s="219">
        <f>TRUNC(I5115*H5115,2)</f>
        <v>2.87</v>
      </c>
      <c r="M5115">
        <v>20.8</v>
      </c>
    </row>
    <row r="5116" spans="1:13" ht="24" customHeight="1" x14ac:dyDescent="0.2">
      <c r="A5116" s="238" t="s">
        <v>2126</v>
      </c>
      <c r="B5116" s="191" t="s">
        <v>4915</v>
      </c>
      <c r="C5116" s="190" t="s">
        <v>15</v>
      </c>
      <c r="D5116" s="190" t="s">
        <v>4916</v>
      </c>
      <c r="E5116" s="426" t="s">
        <v>2119</v>
      </c>
      <c r="F5116" s="426"/>
      <c r="G5116" s="192" t="s">
        <v>54</v>
      </c>
      <c r="H5116" s="193">
        <v>1</v>
      </c>
      <c r="I5116" s="189">
        <f>(M5116*$M$13)</f>
        <v>2.4380000000000002</v>
      </c>
      <c r="J5116" s="219">
        <f>TRUNC(I5116*H5116,2)</f>
        <v>2.4300000000000002</v>
      </c>
      <c r="M5116">
        <v>2.65</v>
      </c>
    </row>
    <row r="5117" spans="1:13" x14ac:dyDescent="0.2">
      <c r="A5117" s="239"/>
      <c r="B5117" s="195"/>
      <c r="C5117" s="195"/>
      <c r="D5117" s="195"/>
      <c r="E5117" s="195" t="s">
        <v>3847</v>
      </c>
      <c r="F5117" s="196">
        <v>5.32</v>
      </c>
      <c r="G5117" s="195" t="s">
        <v>3848</v>
      </c>
      <c r="H5117" s="196">
        <v>0</v>
      </c>
      <c r="I5117" s="196">
        <v>5.32</v>
      </c>
      <c r="J5117" s="220"/>
      <c r="M5117">
        <v>5.32</v>
      </c>
    </row>
    <row r="5118" spans="1:13" ht="25.5" x14ac:dyDescent="0.2">
      <c r="A5118" s="239"/>
      <c r="B5118" s="195"/>
      <c r="C5118" s="195"/>
      <c r="D5118" s="195"/>
      <c r="E5118" s="195" t="s">
        <v>3849</v>
      </c>
      <c r="F5118" s="196">
        <v>0</v>
      </c>
      <c r="G5118" s="195"/>
      <c r="H5118" s="195" t="s">
        <v>3850</v>
      </c>
      <c r="I5118" s="196">
        <v>7.97</v>
      </c>
      <c r="J5118" s="220"/>
      <c r="M5118">
        <v>7.97</v>
      </c>
    </row>
    <row r="5119" spans="1:13" ht="30" customHeight="1" x14ac:dyDescent="0.2">
      <c r="A5119" s="240"/>
      <c r="B5119" s="197"/>
      <c r="C5119" s="197"/>
      <c r="D5119" s="197"/>
      <c r="E5119" s="197"/>
      <c r="F5119" s="197"/>
      <c r="G5119" s="197" t="s">
        <v>3851</v>
      </c>
      <c r="H5119" s="198">
        <v>26</v>
      </c>
      <c r="I5119" s="199">
        <v>207.22</v>
      </c>
      <c r="J5119" s="220"/>
      <c r="M5119">
        <v>207.22</v>
      </c>
    </row>
    <row r="5120" spans="1:13" ht="0.95" customHeight="1" x14ac:dyDescent="0.2">
      <c r="A5120" s="237"/>
      <c r="B5120" s="185"/>
      <c r="C5120" s="185"/>
      <c r="D5120" s="185"/>
      <c r="E5120" s="185"/>
      <c r="F5120" s="185"/>
      <c r="G5120" s="185"/>
      <c r="H5120" s="185"/>
      <c r="I5120" s="185"/>
      <c r="J5120" s="220"/>
    </row>
    <row r="5121" spans="1:13" ht="18" customHeight="1" x14ac:dyDescent="0.2">
      <c r="A5121" s="236" t="s">
        <v>4236</v>
      </c>
      <c r="B5121" s="183" t="s">
        <v>2</v>
      </c>
      <c r="C5121" s="182" t="s">
        <v>3</v>
      </c>
      <c r="D5121" s="182" t="s">
        <v>4</v>
      </c>
      <c r="E5121" s="419" t="s">
        <v>2100</v>
      </c>
      <c r="F5121" s="419"/>
      <c r="G5121" s="184" t="s">
        <v>5</v>
      </c>
      <c r="H5121" s="183" t="s">
        <v>6</v>
      </c>
      <c r="I5121" s="183" t="s">
        <v>7</v>
      </c>
      <c r="J5121" s="218" t="s">
        <v>8</v>
      </c>
      <c r="K5121" s="229">
        <f>J5123+J5124</f>
        <v>19.59</v>
      </c>
      <c r="L5121" s="229">
        <f>J5122-K5121</f>
        <v>133.13</v>
      </c>
      <c r="M5121" t="s">
        <v>7</v>
      </c>
    </row>
    <row r="5122" spans="1:13" ht="26.1" customHeight="1" x14ac:dyDescent="0.2">
      <c r="A5122" s="237" t="s">
        <v>2125</v>
      </c>
      <c r="B5122" s="186" t="s">
        <v>4091</v>
      </c>
      <c r="C5122" s="185" t="s">
        <v>15</v>
      </c>
      <c r="D5122" s="185" t="s">
        <v>4092</v>
      </c>
      <c r="E5122" s="425">
        <v>7</v>
      </c>
      <c r="F5122" s="425"/>
      <c r="G5122" s="187" t="s">
        <v>18</v>
      </c>
      <c r="H5122" s="188">
        <v>1</v>
      </c>
      <c r="I5122" s="189">
        <f>(M5122*$M$13)</f>
        <v>152.72919999999999</v>
      </c>
      <c r="J5122" s="231">
        <f>TRUNC(I5122*H5122,2)</f>
        <v>152.72</v>
      </c>
      <c r="M5122">
        <v>166.01</v>
      </c>
    </row>
    <row r="5123" spans="1:13" ht="24" customHeight="1" x14ac:dyDescent="0.2">
      <c r="A5123" s="238" t="s">
        <v>2126</v>
      </c>
      <c r="B5123" s="191" t="s">
        <v>2130</v>
      </c>
      <c r="C5123" s="190" t="s">
        <v>15</v>
      </c>
      <c r="D5123" s="190" t="s">
        <v>2131</v>
      </c>
      <c r="E5123" s="426" t="s">
        <v>2129</v>
      </c>
      <c r="F5123" s="426"/>
      <c r="G5123" s="192" t="s">
        <v>39</v>
      </c>
      <c r="H5123" s="193">
        <v>0.6</v>
      </c>
      <c r="I5123" s="189">
        <f>(M5123*$M$13)</f>
        <v>13.533200000000001</v>
      </c>
      <c r="J5123" s="219">
        <f>TRUNC(I5123*H5123,2)</f>
        <v>8.11</v>
      </c>
      <c r="M5123">
        <v>14.71</v>
      </c>
    </row>
    <row r="5124" spans="1:13" ht="24" customHeight="1" x14ac:dyDescent="0.2">
      <c r="A5124" s="238" t="s">
        <v>2126</v>
      </c>
      <c r="B5124" s="191" t="s">
        <v>2154</v>
      </c>
      <c r="C5124" s="190" t="s">
        <v>15</v>
      </c>
      <c r="D5124" s="190" t="s">
        <v>2155</v>
      </c>
      <c r="E5124" s="426" t="s">
        <v>2129</v>
      </c>
      <c r="F5124" s="426"/>
      <c r="G5124" s="192" t="s">
        <v>39</v>
      </c>
      <c r="H5124" s="193">
        <v>0.6</v>
      </c>
      <c r="I5124" s="189">
        <f>(M5124*$M$13)</f>
        <v>19.136000000000003</v>
      </c>
      <c r="J5124" s="219">
        <f>TRUNC(I5124*H5124,2)</f>
        <v>11.48</v>
      </c>
      <c r="M5124">
        <v>20.8</v>
      </c>
    </row>
    <row r="5125" spans="1:13" ht="26.1" customHeight="1" x14ac:dyDescent="0.2">
      <c r="A5125" s="238" t="s">
        <v>2126</v>
      </c>
      <c r="B5125" s="191" t="s">
        <v>5032</v>
      </c>
      <c r="C5125" s="190" t="s">
        <v>15</v>
      </c>
      <c r="D5125" s="190" t="s">
        <v>5033</v>
      </c>
      <c r="E5125" s="426" t="s">
        <v>2119</v>
      </c>
      <c r="F5125" s="426"/>
      <c r="G5125" s="192" t="s">
        <v>54</v>
      </c>
      <c r="H5125" s="193">
        <v>1</v>
      </c>
      <c r="I5125" s="189">
        <f>(M5125*$M$13)</f>
        <v>133.13320000000002</v>
      </c>
      <c r="J5125" s="219">
        <f>TRUNC(I5125*H5125,2)</f>
        <v>133.13</v>
      </c>
      <c r="M5125">
        <v>144.71</v>
      </c>
    </row>
    <row r="5126" spans="1:13" x14ac:dyDescent="0.2">
      <c r="A5126" s="239"/>
      <c r="B5126" s="195"/>
      <c r="C5126" s="195"/>
      <c r="D5126" s="195"/>
      <c r="E5126" s="195" t="s">
        <v>3847</v>
      </c>
      <c r="F5126" s="196">
        <v>21.3</v>
      </c>
      <c r="G5126" s="195" t="s">
        <v>3848</v>
      </c>
      <c r="H5126" s="196">
        <v>0</v>
      </c>
      <c r="I5126" s="196">
        <v>21.3</v>
      </c>
      <c r="J5126" s="220"/>
      <c r="M5126">
        <v>21.3</v>
      </c>
    </row>
    <row r="5127" spans="1:13" ht="25.5" x14ac:dyDescent="0.2">
      <c r="A5127" s="239"/>
      <c r="B5127" s="195"/>
      <c r="C5127" s="195"/>
      <c r="D5127" s="195"/>
      <c r="E5127" s="195" t="s">
        <v>3849</v>
      </c>
      <c r="F5127" s="196">
        <v>0</v>
      </c>
      <c r="G5127" s="195"/>
      <c r="H5127" s="195" t="s">
        <v>3850</v>
      </c>
      <c r="I5127" s="196">
        <v>166.01</v>
      </c>
      <c r="J5127" s="220"/>
      <c r="M5127">
        <v>166.01</v>
      </c>
    </row>
    <row r="5128" spans="1:13" ht="30" customHeight="1" x14ac:dyDescent="0.2">
      <c r="A5128" s="240"/>
      <c r="B5128" s="197"/>
      <c r="C5128" s="197"/>
      <c r="D5128" s="197"/>
      <c r="E5128" s="197"/>
      <c r="F5128" s="197"/>
      <c r="G5128" s="197" t="s">
        <v>3851</v>
      </c>
      <c r="H5128" s="198">
        <v>9</v>
      </c>
      <c r="I5128" s="199">
        <v>1494.09</v>
      </c>
      <c r="J5128" s="220"/>
      <c r="M5128">
        <v>1494.09</v>
      </c>
    </row>
    <row r="5129" spans="1:13" ht="0.95" customHeight="1" x14ac:dyDescent="0.2">
      <c r="A5129" s="237"/>
      <c r="B5129" s="185"/>
      <c r="C5129" s="185"/>
      <c r="D5129" s="185"/>
      <c r="E5129" s="185"/>
      <c r="F5129" s="185"/>
      <c r="G5129" s="185"/>
      <c r="H5129" s="185"/>
      <c r="I5129" s="185"/>
      <c r="J5129" s="220"/>
    </row>
    <row r="5130" spans="1:13" ht="18" customHeight="1" x14ac:dyDescent="0.2">
      <c r="A5130" s="236" t="s">
        <v>4237</v>
      </c>
      <c r="B5130" s="183" t="s">
        <v>2</v>
      </c>
      <c r="C5130" s="182" t="s">
        <v>3</v>
      </c>
      <c r="D5130" s="182" t="s">
        <v>4</v>
      </c>
      <c r="E5130" s="419" t="s">
        <v>2100</v>
      </c>
      <c r="F5130" s="419"/>
      <c r="G5130" s="184" t="s">
        <v>5</v>
      </c>
      <c r="H5130" s="183" t="s">
        <v>6</v>
      </c>
      <c r="I5130" s="183" t="s">
        <v>7</v>
      </c>
      <c r="J5130" s="218" t="s">
        <v>8</v>
      </c>
      <c r="K5130" s="229">
        <f>J5132+J5133</f>
        <v>1.95</v>
      </c>
      <c r="L5130" s="229">
        <f>J5131-K5130</f>
        <v>2.0999999999999996</v>
      </c>
      <c r="M5130" t="s">
        <v>7</v>
      </c>
    </row>
    <row r="5131" spans="1:13" ht="24" customHeight="1" x14ac:dyDescent="0.2">
      <c r="A5131" s="237" t="s">
        <v>2125</v>
      </c>
      <c r="B5131" s="186" t="s">
        <v>4101</v>
      </c>
      <c r="C5131" s="185" t="s">
        <v>15</v>
      </c>
      <c r="D5131" s="185" t="s">
        <v>4102</v>
      </c>
      <c r="E5131" s="425">
        <v>7</v>
      </c>
      <c r="F5131" s="425"/>
      <c r="G5131" s="187" t="s">
        <v>18</v>
      </c>
      <c r="H5131" s="188">
        <v>1</v>
      </c>
      <c r="I5131" s="189">
        <f>(M5131*$M$13)</f>
        <v>4.0571999999999999</v>
      </c>
      <c r="J5131" s="231">
        <f>TRUNC(I5131*H5131,2)</f>
        <v>4.05</v>
      </c>
      <c r="M5131">
        <v>4.41</v>
      </c>
    </row>
    <row r="5132" spans="1:13" ht="24" customHeight="1" x14ac:dyDescent="0.2">
      <c r="A5132" s="238" t="s">
        <v>2126</v>
      </c>
      <c r="B5132" s="191" t="s">
        <v>2130</v>
      </c>
      <c r="C5132" s="190" t="s">
        <v>15</v>
      </c>
      <c r="D5132" s="190" t="s">
        <v>2131</v>
      </c>
      <c r="E5132" s="426" t="s">
        <v>2129</v>
      </c>
      <c r="F5132" s="426"/>
      <c r="G5132" s="192" t="s">
        <v>39</v>
      </c>
      <c r="H5132" s="193">
        <v>0.06</v>
      </c>
      <c r="I5132" s="189">
        <f>(M5132*$M$13)</f>
        <v>13.533200000000001</v>
      </c>
      <c r="J5132" s="219">
        <f>TRUNC(I5132*H5132,2)</f>
        <v>0.81</v>
      </c>
      <c r="M5132">
        <v>14.71</v>
      </c>
    </row>
    <row r="5133" spans="1:13" ht="24" customHeight="1" x14ac:dyDescent="0.2">
      <c r="A5133" s="238" t="s">
        <v>2126</v>
      </c>
      <c r="B5133" s="191" t="s">
        <v>2154</v>
      </c>
      <c r="C5133" s="190" t="s">
        <v>15</v>
      </c>
      <c r="D5133" s="190" t="s">
        <v>2155</v>
      </c>
      <c r="E5133" s="426" t="s">
        <v>2129</v>
      </c>
      <c r="F5133" s="426"/>
      <c r="G5133" s="192" t="s">
        <v>39</v>
      </c>
      <c r="H5133" s="193">
        <v>0.06</v>
      </c>
      <c r="I5133" s="189">
        <f>(M5133*$M$13)</f>
        <v>19.136000000000003</v>
      </c>
      <c r="J5133" s="219">
        <f>TRUNC(I5133*H5133,2)</f>
        <v>1.1399999999999999</v>
      </c>
      <c r="M5133">
        <v>20.8</v>
      </c>
    </row>
    <row r="5134" spans="1:13" ht="24" customHeight="1" x14ac:dyDescent="0.2">
      <c r="A5134" s="238" t="s">
        <v>2126</v>
      </c>
      <c r="B5134" s="191" t="s">
        <v>5036</v>
      </c>
      <c r="C5134" s="190" t="s">
        <v>15</v>
      </c>
      <c r="D5134" s="190" t="s">
        <v>5037</v>
      </c>
      <c r="E5134" s="426" t="s">
        <v>2119</v>
      </c>
      <c r="F5134" s="426"/>
      <c r="G5134" s="192" t="s">
        <v>54</v>
      </c>
      <c r="H5134" s="193">
        <v>1</v>
      </c>
      <c r="I5134" s="189">
        <f>(M5134*$M$13)</f>
        <v>2.1068000000000002</v>
      </c>
      <c r="J5134" s="219">
        <f>TRUNC(I5134*H5134,2)</f>
        <v>2.1</v>
      </c>
      <c r="M5134">
        <v>2.29</v>
      </c>
    </row>
    <row r="5135" spans="1:13" x14ac:dyDescent="0.2">
      <c r="A5135" s="239"/>
      <c r="B5135" s="195"/>
      <c r="C5135" s="195"/>
      <c r="D5135" s="195"/>
      <c r="E5135" s="195" t="s">
        <v>3847</v>
      </c>
      <c r="F5135" s="196">
        <v>2.12</v>
      </c>
      <c r="G5135" s="195" t="s">
        <v>3848</v>
      </c>
      <c r="H5135" s="196">
        <v>0</v>
      </c>
      <c r="I5135" s="196">
        <v>2.12</v>
      </c>
      <c r="J5135" s="220"/>
      <c r="M5135">
        <v>2.12</v>
      </c>
    </row>
    <row r="5136" spans="1:13" ht="25.5" x14ac:dyDescent="0.2">
      <c r="A5136" s="239"/>
      <c r="B5136" s="195"/>
      <c r="C5136" s="195"/>
      <c r="D5136" s="195"/>
      <c r="E5136" s="195" t="s">
        <v>3849</v>
      </c>
      <c r="F5136" s="196">
        <v>0</v>
      </c>
      <c r="G5136" s="195"/>
      <c r="H5136" s="195" t="s">
        <v>3850</v>
      </c>
      <c r="I5136" s="196">
        <v>4.41</v>
      </c>
      <c r="J5136" s="220"/>
      <c r="M5136">
        <v>4.41</v>
      </c>
    </row>
    <row r="5137" spans="1:13" ht="30" customHeight="1" x14ac:dyDescent="0.2">
      <c r="A5137" s="240"/>
      <c r="B5137" s="197"/>
      <c r="C5137" s="197"/>
      <c r="D5137" s="197"/>
      <c r="E5137" s="197"/>
      <c r="F5137" s="197"/>
      <c r="G5137" s="197" t="s">
        <v>3851</v>
      </c>
      <c r="H5137" s="198">
        <v>5</v>
      </c>
      <c r="I5137" s="199">
        <v>22.05</v>
      </c>
      <c r="J5137" s="220"/>
      <c r="M5137">
        <v>22.05</v>
      </c>
    </row>
    <row r="5138" spans="1:13" ht="0.95" customHeight="1" x14ac:dyDescent="0.2">
      <c r="A5138" s="237"/>
      <c r="B5138" s="185"/>
      <c r="C5138" s="185"/>
      <c r="D5138" s="185"/>
      <c r="E5138" s="185"/>
      <c r="F5138" s="185"/>
      <c r="G5138" s="185"/>
      <c r="H5138" s="185"/>
      <c r="I5138" s="185"/>
      <c r="J5138" s="220"/>
    </row>
    <row r="5139" spans="1:13" ht="18" customHeight="1" x14ac:dyDescent="0.2">
      <c r="A5139" s="236" t="s">
        <v>4238</v>
      </c>
      <c r="B5139" s="183" t="s">
        <v>2</v>
      </c>
      <c r="C5139" s="182" t="s">
        <v>3</v>
      </c>
      <c r="D5139" s="182" t="s">
        <v>4</v>
      </c>
      <c r="E5139" s="419" t="s">
        <v>2100</v>
      </c>
      <c r="F5139" s="419"/>
      <c r="G5139" s="184" t="s">
        <v>5</v>
      </c>
      <c r="H5139" s="183" t="s">
        <v>6</v>
      </c>
      <c r="I5139" s="183" t="s">
        <v>7</v>
      </c>
      <c r="J5139" s="218" t="s">
        <v>8</v>
      </c>
      <c r="K5139" s="229">
        <f>J5141+J5142</f>
        <v>1.3</v>
      </c>
      <c r="L5139" s="229">
        <f>J5140-K5139</f>
        <v>1.57</v>
      </c>
      <c r="M5139" t="s">
        <v>7</v>
      </c>
    </row>
    <row r="5140" spans="1:13" ht="24" customHeight="1" x14ac:dyDescent="0.2">
      <c r="A5140" s="237" t="s">
        <v>2125</v>
      </c>
      <c r="B5140" s="186" t="s">
        <v>3988</v>
      </c>
      <c r="C5140" s="185" t="s">
        <v>15</v>
      </c>
      <c r="D5140" s="185" t="s">
        <v>3989</v>
      </c>
      <c r="E5140" s="425">
        <v>7</v>
      </c>
      <c r="F5140" s="425"/>
      <c r="G5140" s="187" t="s">
        <v>18</v>
      </c>
      <c r="H5140" s="188">
        <v>1</v>
      </c>
      <c r="I5140" s="189">
        <f>(M5140*$M$13)</f>
        <v>2.8795999999999999</v>
      </c>
      <c r="J5140" s="231">
        <f>TRUNC(I5140*H5140,2)</f>
        <v>2.87</v>
      </c>
      <c r="M5140">
        <v>3.13</v>
      </c>
    </row>
    <row r="5141" spans="1:13" ht="24" customHeight="1" x14ac:dyDescent="0.2">
      <c r="A5141" s="238" t="s">
        <v>2126</v>
      </c>
      <c r="B5141" s="191" t="s">
        <v>2130</v>
      </c>
      <c r="C5141" s="190" t="s">
        <v>15</v>
      </c>
      <c r="D5141" s="190" t="s">
        <v>2131</v>
      </c>
      <c r="E5141" s="426" t="s">
        <v>2129</v>
      </c>
      <c r="F5141" s="426"/>
      <c r="G5141" s="192" t="s">
        <v>39</v>
      </c>
      <c r="H5141" s="193">
        <v>0.04</v>
      </c>
      <c r="I5141" s="189">
        <f>(M5141*$M$13)</f>
        <v>13.533200000000001</v>
      </c>
      <c r="J5141" s="219">
        <f>TRUNC(I5141*H5141,2)</f>
        <v>0.54</v>
      </c>
      <c r="M5141">
        <v>14.71</v>
      </c>
    </row>
    <row r="5142" spans="1:13" ht="24" customHeight="1" x14ac:dyDescent="0.2">
      <c r="A5142" s="238" t="s">
        <v>2126</v>
      </c>
      <c r="B5142" s="191" t="s">
        <v>2154</v>
      </c>
      <c r="C5142" s="190" t="s">
        <v>15</v>
      </c>
      <c r="D5142" s="190" t="s">
        <v>2155</v>
      </c>
      <c r="E5142" s="426" t="s">
        <v>2129</v>
      </c>
      <c r="F5142" s="426"/>
      <c r="G5142" s="192" t="s">
        <v>39</v>
      </c>
      <c r="H5142" s="193">
        <v>0.04</v>
      </c>
      <c r="I5142" s="189">
        <f>(M5142*$M$13)</f>
        <v>19.136000000000003</v>
      </c>
      <c r="J5142" s="219">
        <f>TRUNC(I5142*H5142,2)</f>
        <v>0.76</v>
      </c>
      <c r="M5142">
        <v>20.8</v>
      </c>
    </row>
    <row r="5143" spans="1:13" ht="24" customHeight="1" x14ac:dyDescent="0.2">
      <c r="A5143" s="238" t="s">
        <v>2126</v>
      </c>
      <c r="B5143" s="191" t="s">
        <v>4973</v>
      </c>
      <c r="C5143" s="190" t="s">
        <v>15</v>
      </c>
      <c r="D5143" s="190" t="s">
        <v>4974</v>
      </c>
      <c r="E5143" s="426" t="s">
        <v>2119</v>
      </c>
      <c r="F5143" s="426"/>
      <c r="G5143" s="192" t="s">
        <v>54</v>
      </c>
      <c r="H5143" s="193">
        <v>1</v>
      </c>
      <c r="I5143" s="189">
        <f>(M5143*$M$13)</f>
        <v>1.5824</v>
      </c>
      <c r="J5143" s="219">
        <f>TRUNC(I5143*H5143,2)</f>
        <v>1.58</v>
      </c>
      <c r="M5143">
        <v>1.72</v>
      </c>
    </row>
    <row r="5144" spans="1:13" x14ac:dyDescent="0.2">
      <c r="A5144" s="239"/>
      <c r="B5144" s="195"/>
      <c r="C5144" s="195"/>
      <c r="D5144" s="195"/>
      <c r="E5144" s="195" t="s">
        <v>3847</v>
      </c>
      <c r="F5144" s="196">
        <v>1.41</v>
      </c>
      <c r="G5144" s="195" t="s">
        <v>3848</v>
      </c>
      <c r="H5144" s="196">
        <v>0</v>
      </c>
      <c r="I5144" s="196">
        <v>1.41</v>
      </c>
      <c r="J5144" s="220"/>
      <c r="M5144">
        <v>1.41</v>
      </c>
    </row>
    <row r="5145" spans="1:13" ht="25.5" x14ac:dyDescent="0.2">
      <c r="A5145" s="239"/>
      <c r="B5145" s="195"/>
      <c r="C5145" s="195"/>
      <c r="D5145" s="195"/>
      <c r="E5145" s="195" t="s">
        <v>3849</v>
      </c>
      <c r="F5145" s="196">
        <v>0</v>
      </c>
      <c r="G5145" s="195"/>
      <c r="H5145" s="195" t="s">
        <v>3850</v>
      </c>
      <c r="I5145" s="196">
        <v>3.13</v>
      </c>
      <c r="J5145" s="220"/>
      <c r="M5145">
        <v>3.13</v>
      </c>
    </row>
    <row r="5146" spans="1:13" ht="30" customHeight="1" x14ac:dyDescent="0.2">
      <c r="A5146" s="240"/>
      <c r="B5146" s="197"/>
      <c r="C5146" s="197"/>
      <c r="D5146" s="197"/>
      <c r="E5146" s="197"/>
      <c r="F5146" s="197"/>
      <c r="G5146" s="197" t="s">
        <v>3851</v>
      </c>
      <c r="H5146" s="198">
        <v>223</v>
      </c>
      <c r="I5146" s="199">
        <v>697.99</v>
      </c>
      <c r="J5146" s="220"/>
      <c r="M5146">
        <v>697.99</v>
      </c>
    </row>
    <row r="5147" spans="1:13" ht="0.95" customHeight="1" x14ac:dyDescent="0.2">
      <c r="A5147" s="237"/>
      <c r="B5147" s="185"/>
      <c r="C5147" s="185"/>
      <c r="D5147" s="185"/>
      <c r="E5147" s="185"/>
      <c r="F5147" s="185"/>
      <c r="G5147" s="185"/>
      <c r="H5147" s="185"/>
      <c r="I5147" s="185"/>
      <c r="J5147" s="220"/>
    </row>
    <row r="5148" spans="1:13" ht="18" customHeight="1" x14ac:dyDescent="0.2">
      <c r="A5148" s="236" t="s">
        <v>4239</v>
      </c>
      <c r="B5148" s="183" t="s">
        <v>2</v>
      </c>
      <c r="C5148" s="182" t="s">
        <v>3</v>
      </c>
      <c r="D5148" s="182" t="s">
        <v>4</v>
      </c>
      <c r="E5148" s="419" t="s">
        <v>2100</v>
      </c>
      <c r="F5148" s="419"/>
      <c r="G5148" s="184" t="s">
        <v>5</v>
      </c>
      <c r="H5148" s="183" t="s">
        <v>6</v>
      </c>
      <c r="I5148" s="183" t="s">
        <v>7</v>
      </c>
      <c r="J5148" s="218" t="s">
        <v>8</v>
      </c>
      <c r="K5148" s="229">
        <f>J5150+J5151</f>
        <v>0.32</v>
      </c>
      <c r="L5148" s="229">
        <f>J5149-K5148</f>
        <v>0.10999999999999999</v>
      </c>
      <c r="M5148" t="s">
        <v>7</v>
      </c>
    </row>
    <row r="5149" spans="1:13" ht="24" customHeight="1" x14ac:dyDescent="0.2">
      <c r="A5149" s="237" t="s">
        <v>2125</v>
      </c>
      <c r="B5149" s="186" t="s">
        <v>1987</v>
      </c>
      <c r="C5149" s="185" t="s">
        <v>15</v>
      </c>
      <c r="D5149" s="185" t="s">
        <v>1988</v>
      </c>
      <c r="E5149" s="425">
        <v>7</v>
      </c>
      <c r="F5149" s="425"/>
      <c r="G5149" s="187" t="s">
        <v>18</v>
      </c>
      <c r="H5149" s="188">
        <v>1</v>
      </c>
      <c r="I5149" s="189">
        <f>(M5149*$M$13)</f>
        <v>0.43240000000000001</v>
      </c>
      <c r="J5149" s="231">
        <f>TRUNC(I5149*H5149,2)</f>
        <v>0.43</v>
      </c>
      <c r="M5149">
        <v>0.47</v>
      </c>
    </row>
    <row r="5150" spans="1:13" ht="24" customHeight="1" x14ac:dyDescent="0.2">
      <c r="A5150" s="238" t="s">
        <v>2126</v>
      </c>
      <c r="B5150" s="191" t="s">
        <v>2130</v>
      </c>
      <c r="C5150" s="190" t="s">
        <v>15</v>
      </c>
      <c r="D5150" s="190" t="s">
        <v>2131</v>
      </c>
      <c r="E5150" s="426" t="s">
        <v>2129</v>
      </c>
      <c r="F5150" s="426"/>
      <c r="G5150" s="192" t="s">
        <v>39</v>
      </c>
      <c r="H5150" s="193">
        <v>1.01E-2</v>
      </c>
      <c r="I5150" s="189">
        <f>(M5150*$M$13)</f>
        <v>13.533200000000001</v>
      </c>
      <c r="J5150" s="219">
        <f>TRUNC(I5150*H5150,2)</f>
        <v>0.13</v>
      </c>
      <c r="M5150">
        <v>14.71</v>
      </c>
    </row>
    <row r="5151" spans="1:13" ht="24" customHeight="1" x14ac:dyDescent="0.2">
      <c r="A5151" s="238" t="s">
        <v>2126</v>
      </c>
      <c r="B5151" s="191" t="s">
        <v>2154</v>
      </c>
      <c r="C5151" s="190" t="s">
        <v>15</v>
      </c>
      <c r="D5151" s="190" t="s">
        <v>2155</v>
      </c>
      <c r="E5151" s="426" t="s">
        <v>2129</v>
      </c>
      <c r="F5151" s="426"/>
      <c r="G5151" s="192" t="s">
        <v>39</v>
      </c>
      <c r="H5151" s="193">
        <v>1.01E-2</v>
      </c>
      <c r="I5151" s="189">
        <f>(M5151*$M$13)</f>
        <v>19.136000000000003</v>
      </c>
      <c r="J5151" s="219">
        <f>TRUNC(I5151*H5151,2)</f>
        <v>0.19</v>
      </c>
      <c r="M5151">
        <v>20.8</v>
      </c>
    </row>
    <row r="5152" spans="1:13" ht="24" customHeight="1" x14ac:dyDescent="0.2">
      <c r="A5152" s="238" t="s">
        <v>2126</v>
      </c>
      <c r="B5152" s="191" t="s">
        <v>3429</v>
      </c>
      <c r="C5152" s="190" t="s">
        <v>15</v>
      </c>
      <c r="D5152" s="190" t="s">
        <v>1988</v>
      </c>
      <c r="E5152" s="426" t="s">
        <v>2119</v>
      </c>
      <c r="F5152" s="426"/>
      <c r="G5152" s="192" t="s">
        <v>54</v>
      </c>
      <c r="H5152" s="193">
        <v>1</v>
      </c>
      <c r="I5152" s="189">
        <f>(M5152*$M$13)</f>
        <v>0.1104</v>
      </c>
      <c r="J5152" s="219">
        <f>TRUNC(I5152*H5152,2)</f>
        <v>0.11</v>
      </c>
      <c r="M5152">
        <v>0.12</v>
      </c>
    </row>
    <row r="5153" spans="1:13" x14ac:dyDescent="0.2">
      <c r="A5153" s="239"/>
      <c r="B5153" s="195"/>
      <c r="C5153" s="195"/>
      <c r="D5153" s="195"/>
      <c r="E5153" s="195" t="s">
        <v>3847</v>
      </c>
      <c r="F5153" s="196">
        <v>0.35</v>
      </c>
      <c r="G5153" s="195" t="s">
        <v>3848</v>
      </c>
      <c r="H5153" s="196">
        <v>0</v>
      </c>
      <c r="I5153" s="196">
        <v>0.35</v>
      </c>
      <c r="J5153" s="220"/>
      <c r="M5153">
        <v>0.35</v>
      </c>
    </row>
    <row r="5154" spans="1:13" ht="25.5" x14ac:dyDescent="0.2">
      <c r="A5154" s="239"/>
      <c r="B5154" s="195"/>
      <c r="C5154" s="195"/>
      <c r="D5154" s="195"/>
      <c r="E5154" s="195" t="s">
        <v>3849</v>
      </c>
      <c r="F5154" s="196">
        <v>0</v>
      </c>
      <c r="G5154" s="195"/>
      <c r="H5154" s="195" t="s">
        <v>3850</v>
      </c>
      <c r="I5154" s="196">
        <v>0.47</v>
      </c>
      <c r="J5154" s="220"/>
      <c r="M5154">
        <v>0.47</v>
      </c>
    </row>
    <row r="5155" spans="1:13" ht="30" customHeight="1" x14ac:dyDescent="0.2">
      <c r="A5155" s="240"/>
      <c r="B5155" s="197"/>
      <c r="C5155" s="197"/>
      <c r="D5155" s="197"/>
      <c r="E5155" s="197"/>
      <c r="F5155" s="197"/>
      <c r="G5155" s="197" t="s">
        <v>3851</v>
      </c>
      <c r="H5155" s="198">
        <v>820</v>
      </c>
      <c r="I5155" s="199">
        <v>385.4</v>
      </c>
      <c r="J5155" s="220"/>
      <c r="M5155">
        <v>385.4</v>
      </c>
    </row>
    <row r="5156" spans="1:13" ht="0.95" customHeight="1" x14ac:dyDescent="0.2">
      <c r="A5156" s="237"/>
      <c r="B5156" s="185"/>
      <c r="C5156" s="185"/>
      <c r="D5156" s="185"/>
      <c r="E5156" s="185"/>
      <c r="F5156" s="185"/>
      <c r="G5156" s="185"/>
      <c r="H5156" s="185"/>
      <c r="I5156" s="185"/>
      <c r="J5156" s="220"/>
    </row>
    <row r="5157" spans="1:13" ht="18" customHeight="1" x14ac:dyDescent="0.2">
      <c r="A5157" s="236" t="s">
        <v>4240</v>
      </c>
      <c r="B5157" s="183" t="s">
        <v>2</v>
      </c>
      <c r="C5157" s="182" t="s">
        <v>3</v>
      </c>
      <c r="D5157" s="182" t="s">
        <v>4</v>
      </c>
      <c r="E5157" s="419" t="s">
        <v>2100</v>
      </c>
      <c r="F5157" s="419"/>
      <c r="G5157" s="184" t="s">
        <v>5</v>
      </c>
      <c r="H5157" s="183" t="s">
        <v>6</v>
      </c>
      <c r="I5157" s="183" t="s">
        <v>7</v>
      </c>
      <c r="J5157" s="218" t="s">
        <v>8</v>
      </c>
      <c r="K5157" s="229">
        <f>J5159+J5160</f>
        <v>0.2</v>
      </c>
      <c r="L5157" s="229">
        <f>J5158-K5157</f>
        <v>0.22999999999999998</v>
      </c>
      <c r="M5157" t="s">
        <v>7</v>
      </c>
    </row>
    <row r="5158" spans="1:13" ht="26.1" customHeight="1" x14ac:dyDescent="0.2">
      <c r="A5158" s="237" t="s">
        <v>2125</v>
      </c>
      <c r="B5158" s="186" t="s">
        <v>804</v>
      </c>
      <c r="C5158" s="185" t="s">
        <v>15</v>
      </c>
      <c r="D5158" s="185" t="s">
        <v>805</v>
      </c>
      <c r="E5158" s="425">
        <v>7</v>
      </c>
      <c r="F5158" s="425"/>
      <c r="G5158" s="187" t="s">
        <v>18</v>
      </c>
      <c r="H5158" s="188">
        <v>1</v>
      </c>
      <c r="I5158" s="189">
        <f>(M5158*$M$13)</f>
        <v>0.43240000000000001</v>
      </c>
      <c r="J5158" s="231">
        <f>TRUNC(I5158*H5158,2)</f>
        <v>0.43</v>
      </c>
      <c r="M5158">
        <v>0.47</v>
      </c>
    </row>
    <row r="5159" spans="1:13" ht="24" customHeight="1" x14ac:dyDescent="0.2">
      <c r="A5159" s="238" t="s">
        <v>2126</v>
      </c>
      <c r="B5159" s="191" t="s">
        <v>2130</v>
      </c>
      <c r="C5159" s="190" t="s">
        <v>15</v>
      </c>
      <c r="D5159" s="190" t="s">
        <v>2131</v>
      </c>
      <c r="E5159" s="426" t="s">
        <v>2129</v>
      </c>
      <c r="F5159" s="426"/>
      <c r="G5159" s="192" t="s">
        <v>39</v>
      </c>
      <c r="H5159" s="193">
        <v>6.6E-3</v>
      </c>
      <c r="I5159" s="189">
        <f>(M5159*$M$13)</f>
        <v>13.533200000000001</v>
      </c>
      <c r="J5159" s="219">
        <f>TRUNC(I5159*H5159,2)</f>
        <v>0.08</v>
      </c>
      <c r="M5159">
        <v>14.71</v>
      </c>
    </row>
    <row r="5160" spans="1:13" ht="24" customHeight="1" x14ac:dyDescent="0.2">
      <c r="A5160" s="238" t="s">
        <v>2126</v>
      </c>
      <c r="B5160" s="191" t="s">
        <v>2154</v>
      </c>
      <c r="C5160" s="190" t="s">
        <v>15</v>
      </c>
      <c r="D5160" s="190" t="s">
        <v>2155</v>
      </c>
      <c r="E5160" s="426" t="s">
        <v>2129</v>
      </c>
      <c r="F5160" s="426"/>
      <c r="G5160" s="192" t="s">
        <v>39</v>
      </c>
      <c r="H5160" s="193">
        <v>6.6E-3</v>
      </c>
      <c r="I5160" s="189">
        <f>(M5160*$M$13)</f>
        <v>19.136000000000003</v>
      </c>
      <c r="J5160" s="219">
        <f>TRUNC(I5160*H5160,2)</f>
        <v>0.12</v>
      </c>
      <c r="M5160">
        <v>20.8</v>
      </c>
    </row>
    <row r="5161" spans="1:13" ht="26.1" customHeight="1" x14ac:dyDescent="0.2">
      <c r="A5161" s="238" t="s">
        <v>2126</v>
      </c>
      <c r="B5161" s="191" t="s">
        <v>2717</v>
      </c>
      <c r="C5161" s="190" t="s">
        <v>15</v>
      </c>
      <c r="D5161" s="190" t="s">
        <v>2718</v>
      </c>
      <c r="E5161" s="426" t="s">
        <v>2119</v>
      </c>
      <c r="F5161" s="426"/>
      <c r="G5161" s="192" t="s">
        <v>54</v>
      </c>
      <c r="H5161" s="193">
        <v>1</v>
      </c>
      <c r="I5161" s="189">
        <f>(M5161*$M$13)</f>
        <v>0.23</v>
      </c>
      <c r="J5161" s="219">
        <f>TRUNC(I5161*H5161,2)</f>
        <v>0.23</v>
      </c>
      <c r="M5161">
        <v>0.25</v>
      </c>
    </row>
    <row r="5162" spans="1:13" x14ac:dyDescent="0.2">
      <c r="A5162" s="239"/>
      <c r="B5162" s="195"/>
      <c r="C5162" s="195"/>
      <c r="D5162" s="195"/>
      <c r="E5162" s="195" t="s">
        <v>3847</v>
      </c>
      <c r="F5162" s="196">
        <v>0.22</v>
      </c>
      <c r="G5162" s="195" t="s">
        <v>3848</v>
      </c>
      <c r="H5162" s="196">
        <v>0</v>
      </c>
      <c r="I5162" s="196">
        <v>0.22</v>
      </c>
      <c r="J5162" s="220"/>
      <c r="M5162">
        <v>0.22</v>
      </c>
    </row>
    <row r="5163" spans="1:13" ht="25.5" x14ac:dyDescent="0.2">
      <c r="A5163" s="239"/>
      <c r="B5163" s="195"/>
      <c r="C5163" s="195"/>
      <c r="D5163" s="195"/>
      <c r="E5163" s="195" t="s">
        <v>3849</v>
      </c>
      <c r="F5163" s="196">
        <v>0</v>
      </c>
      <c r="G5163" s="195"/>
      <c r="H5163" s="195" t="s">
        <v>3850</v>
      </c>
      <c r="I5163" s="196">
        <v>0.47</v>
      </c>
      <c r="J5163" s="220"/>
      <c r="M5163">
        <v>0.47</v>
      </c>
    </row>
    <row r="5164" spans="1:13" ht="30" customHeight="1" x14ac:dyDescent="0.2">
      <c r="A5164" s="240"/>
      <c r="B5164" s="197"/>
      <c r="C5164" s="197"/>
      <c r="D5164" s="197"/>
      <c r="E5164" s="197"/>
      <c r="F5164" s="197"/>
      <c r="G5164" s="197" t="s">
        <v>3851</v>
      </c>
      <c r="H5164" s="198">
        <v>208</v>
      </c>
      <c r="I5164" s="199">
        <v>97.76</v>
      </c>
      <c r="J5164" s="220"/>
      <c r="M5164">
        <v>97.76</v>
      </c>
    </row>
    <row r="5165" spans="1:13" ht="0.95" customHeight="1" x14ac:dyDescent="0.2">
      <c r="A5165" s="237"/>
      <c r="B5165" s="185"/>
      <c r="C5165" s="185"/>
      <c r="D5165" s="185"/>
      <c r="E5165" s="185"/>
      <c r="F5165" s="185"/>
      <c r="G5165" s="185"/>
      <c r="H5165" s="185"/>
      <c r="I5165" s="185"/>
      <c r="J5165" s="220"/>
    </row>
    <row r="5166" spans="1:13" ht="18" customHeight="1" x14ac:dyDescent="0.2">
      <c r="A5166" s="236" t="s">
        <v>4241</v>
      </c>
      <c r="B5166" s="183" t="s">
        <v>2</v>
      </c>
      <c r="C5166" s="182" t="s">
        <v>3</v>
      </c>
      <c r="D5166" s="182" t="s">
        <v>4</v>
      </c>
      <c r="E5166" s="419" t="s">
        <v>2100</v>
      </c>
      <c r="F5166" s="419"/>
      <c r="G5166" s="184" t="s">
        <v>5</v>
      </c>
      <c r="H5166" s="183" t="s">
        <v>6</v>
      </c>
      <c r="I5166" s="183" t="s">
        <v>7</v>
      </c>
      <c r="J5166" s="218" t="s">
        <v>8</v>
      </c>
      <c r="K5166" s="229">
        <f>J5168+J5169</f>
        <v>0.2</v>
      </c>
      <c r="L5166" s="229">
        <f>J5167-K5166</f>
        <v>0.14000000000000001</v>
      </c>
      <c r="M5166" t="s">
        <v>7</v>
      </c>
    </row>
    <row r="5167" spans="1:13" ht="24" customHeight="1" x14ac:dyDescent="0.2">
      <c r="A5167" s="237" t="s">
        <v>2125</v>
      </c>
      <c r="B5167" s="186" t="s">
        <v>807</v>
      </c>
      <c r="C5167" s="185" t="s">
        <v>15</v>
      </c>
      <c r="D5167" s="185" t="s">
        <v>808</v>
      </c>
      <c r="E5167" s="425">
        <v>7</v>
      </c>
      <c r="F5167" s="425"/>
      <c r="G5167" s="187" t="s">
        <v>18</v>
      </c>
      <c r="H5167" s="188">
        <v>1</v>
      </c>
      <c r="I5167" s="189">
        <f>(M5167*$M$13)</f>
        <v>0.34040000000000004</v>
      </c>
      <c r="J5167" s="231">
        <f>TRUNC(I5167*H5167,2)</f>
        <v>0.34</v>
      </c>
      <c r="M5167">
        <v>0.37</v>
      </c>
    </row>
    <row r="5168" spans="1:13" ht="24" customHeight="1" x14ac:dyDescent="0.2">
      <c r="A5168" s="238" t="s">
        <v>2126</v>
      </c>
      <c r="B5168" s="191" t="s">
        <v>2130</v>
      </c>
      <c r="C5168" s="190" t="s">
        <v>15</v>
      </c>
      <c r="D5168" s="190" t="s">
        <v>2131</v>
      </c>
      <c r="E5168" s="426" t="s">
        <v>2129</v>
      </c>
      <c r="F5168" s="426"/>
      <c r="G5168" s="192" t="s">
        <v>39</v>
      </c>
      <c r="H5168" s="193">
        <v>6.6E-3</v>
      </c>
      <c r="I5168" s="189">
        <f>(M5168*$M$13)</f>
        <v>13.533200000000001</v>
      </c>
      <c r="J5168" s="219">
        <f>TRUNC(I5168*H5168,2)</f>
        <v>0.08</v>
      </c>
      <c r="M5168">
        <v>14.71</v>
      </c>
    </row>
    <row r="5169" spans="1:13" ht="24" customHeight="1" x14ac:dyDescent="0.2">
      <c r="A5169" s="238" t="s">
        <v>2126</v>
      </c>
      <c r="B5169" s="191" t="s">
        <v>2154</v>
      </c>
      <c r="C5169" s="190" t="s">
        <v>15</v>
      </c>
      <c r="D5169" s="190" t="s">
        <v>2155</v>
      </c>
      <c r="E5169" s="426" t="s">
        <v>2129</v>
      </c>
      <c r="F5169" s="426"/>
      <c r="G5169" s="192" t="s">
        <v>39</v>
      </c>
      <c r="H5169" s="193">
        <v>6.6E-3</v>
      </c>
      <c r="I5169" s="189">
        <f>(M5169*$M$13)</f>
        <v>19.136000000000003</v>
      </c>
      <c r="J5169" s="219">
        <f>TRUNC(I5169*H5169,2)</f>
        <v>0.12</v>
      </c>
      <c r="M5169">
        <v>20.8</v>
      </c>
    </row>
    <row r="5170" spans="1:13" ht="24" customHeight="1" x14ac:dyDescent="0.2">
      <c r="A5170" s="238" t="s">
        <v>2126</v>
      </c>
      <c r="B5170" s="191" t="s">
        <v>2719</v>
      </c>
      <c r="C5170" s="190" t="s">
        <v>15</v>
      </c>
      <c r="D5170" s="190" t="s">
        <v>2720</v>
      </c>
      <c r="E5170" s="426" t="s">
        <v>2119</v>
      </c>
      <c r="F5170" s="426"/>
      <c r="G5170" s="192" t="s">
        <v>54</v>
      </c>
      <c r="H5170" s="193">
        <v>1</v>
      </c>
      <c r="I5170" s="189">
        <f>(M5170*$M$13)</f>
        <v>0.13800000000000001</v>
      </c>
      <c r="J5170" s="219">
        <f>TRUNC(I5170*H5170,2)</f>
        <v>0.13</v>
      </c>
      <c r="M5170">
        <v>0.15</v>
      </c>
    </row>
    <row r="5171" spans="1:13" x14ac:dyDescent="0.2">
      <c r="A5171" s="239"/>
      <c r="B5171" s="195"/>
      <c r="C5171" s="195"/>
      <c r="D5171" s="195"/>
      <c r="E5171" s="195" t="s">
        <v>3847</v>
      </c>
      <c r="F5171" s="196">
        <v>0.22</v>
      </c>
      <c r="G5171" s="195" t="s">
        <v>3848</v>
      </c>
      <c r="H5171" s="196">
        <v>0</v>
      </c>
      <c r="I5171" s="196">
        <v>0.22</v>
      </c>
      <c r="J5171" s="220"/>
      <c r="M5171">
        <v>0.22</v>
      </c>
    </row>
    <row r="5172" spans="1:13" ht="25.5" x14ac:dyDescent="0.2">
      <c r="A5172" s="239"/>
      <c r="B5172" s="195"/>
      <c r="C5172" s="195"/>
      <c r="D5172" s="195"/>
      <c r="E5172" s="195" t="s">
        <v>3849</v>
      </c>
      <c r="F5172" s="196">
        <v>0</v>
      </c>
      <c r="G5172" s="195"/>
      <c r="H5172" s="195" t="s">
        <v>3850</v>
      </c>
      <c r="I5172" s="196">
        <v>0.37</v>
      </c>
      <c r="J5172" s="220"/>
      <c r="M5172">
        <v>0.37</v>
      </c>
    </row>
    <row r="5173" spans="1:13" ht="30" customHeight="1" x14ac:dyDescent="0.2">
      <c r="A5173" s="240"/>
      <c r="B5173" s="197"/>
      <c r="C5173" s="197"/>
      <c r="D5173" s="197"/>
      <c r="E5173" s="197"/>
      <c r="F5173" s="197"/>
      <c r="G5173" s="197" t="s">
        <v>3851</v>
      </c>
      <c r="H5173" s="198">
        <v>208</v>
      </c>
      <c r="I5173" s="199">
        <v>76.959999999999994</v>
      </c>
      <c r="J5173" s="220"/>
      <c r="M5173">
        <v>76.959999999999994</v>
      </c>
    </row>
    <row r="5174" spans="1:13" ht="0.95" customHeight="1" x14ac:dyDescent="0.2">
      <c r="A5174" s="237"/>
      <c r="B5174" s="185"/>
      <c r="C5174" s="185"/>
      <c r="D5174" s="185"/>
      <c r="E5174" s="185"/>
      <c r="F5174" s="185"/>
      <c r="G5174" s="185"/>
      <c r="H5174" s="185"/>
      <c r="I5174" s="185"/>
      <c r="J5174" s="220"/>
    </row>
    <row r="5175" spans="1:13" ht="18" customHeight="1" x14ac:dyDescent="0.2">
      <c r="A5175" s="236" t="s">
        <v>4242</v>
      </c>
      <c r="B5175" s="183" t="s">
        <v>2</v>
      </c>
      <c r="C5175" s="182" t="s">
        <v>3</v>
      </c>
      <c r="D5175" s="182" t="s">
        <v>4</v>
      </c>
      <c r="E5175" s="419" t="s">
        <v>2100</v>
      </c>
      <c r="F5175" s="419"/>
      <c r="G5175" s="184" t="s">
        <v>5</v>
      </c>
      <c r="H5175" s="183" t="s">
        <v>6</v>
      </c>
      <c r="I5175" s="183" t="s">
        <v>7</v>
      </c>
      <c r="J5175" s="218" t="s">
        <v>8</v>
      </c>
      <c r="K5175" s="229">
        <f>J5177+J5178</f>
        <v>3.91</v>
      </c>
      <c r="L5175" s="229">
        <f>J5176-K5175</f>
        <v>2.2800000000000002</v>
      </c>
      <c r="M5175" t="s">
        <v>7</v>
      </c>
    </row>
    <row r="5176" spans="1:13" ht="24" customHeight="1" x14ac:dyDescent="0.2">
      <c r="A5176" s="237" t="s">
        <v>2125</v>
      </c>
      <c r="B5176" s="186" t="s">
        <v>863</v>
      </c>
      <c r="C5176" s="185" t="s">
        <v>15</v>
      </c>
      <c r="D5176" s="185" t="s">
        <v>864</v>
      </c>
      <c r="E5176" s="425">
        <v>7</v>
      </c>
      <c r="F5176" s="425"/>
      <c r="G5176" s="187" t="s">
        <v>18</v>
      </c>
      <c r="H5176" s="188">
        <v>1</v>
      </c>
      <c r="I5176" s="189">
        <f>(M5176*$M$13)</f>
        <v>6.1916000000000011</v>
      </c>
      <c r="J5176" s="231">
        <f>TRUNC(I5176*H5176,2)</f>
        <v>6.19</v>
      </c>
      <c r="M5176">
        <v>6.73</v>
      </c>
    </row>
    <row r="5177" spans="1:13" ht="24" customHeight="1" x14ac:dyDescent="0.2">
      <c r="A5177" s="238" t="s">
        <v>2126</v>
      </c>
      <c r="B5177" s="191" t="s">
        <v>2130</v>
      </c>
      <c r="C5177" s="190" t="s">
        <v>15</v>
      </c>
      <c r="D5177" s="190" t="s">
        <v>2131</v>
      </c>
      <c r="E5177" s="426" t="s">
        <v>2129</v>
      </c>
      <c r="F5177" s="426"/>
      <c r="G5177" s="192" t="s">
        <v>39</v>
      </c>
      <c r="H5177" s="193">
        <v>0.12</v>
      </c>
      <c r="I5177" s="189">
        <f>(M5177*$M$13)</f>
        <v>13.533200000000001</v>
      </c>
      <c r="J5177" s="219">
        <f>TRUNC(I5177*H5177,2)</f>
        <v>1.62</v>
      </c>
      <c r="M5177">
        <v>14.71</v>
      </c>
    </row>
    <row r="5178" spans="1:13" ht="24" customHeight="1" x14ac:dyDescent="0.2">
      <c r="A5178" s="238" t="s">
        <v>2126</v>
      </c>
      <c r="B5178" s="191" t="s">
        <v>2154</v>
      </c>
      <c r="C5178" s="190" t="s">
        <v>15</v>
      </c>
      <c r="D5178" s="190" t="s">
        <v>2155</v>
      </c>
      <c r="E5178" s="426" t="s">
        <v>2129</v>
      </c>
      <c r="F5178" s="426"/>
      <c r="G5178" s="192" t="s">
        <v>39</v>
      </c>
      <c r="H5178" s="193">
        <v>0.12</v>
      </c>
      <c r="I5178" s="189">
        <f>(M5178*$M$13)</f>
        <v>19.136000000000003</v>
      </c>
      <c r="J5178" s="219">
        <f>TRUNC(I5178*H5178,2)</f>
        <v>2.29</v>
      </c>
      <c r="M5178">
        <v>20.8</v>
      </c>
    </row>
    <row r="5179" spans="1:13" ht="24" customHeight="1" x14ac:dyDescent="0.2">
      <c r="A5179" s="238" t="s">
        <v>2126</v>
      </c>
      <c r="B5179" s="191" t="s">
        <v>2763</v>
      </c>
      <c r="C5179" s="190" t="s">
        <v>15</v>
      </c>
      <c r="D5179" s="190" t="s">
        <v>864</v>
      </c>
      <c r="E5179" s="426" t="s">
        <v>2119</v>
      </c>
      <c r="F5179" s="426"/>
      <c r="G5179" s="192" t="s">
        <v>54</v>
      </c>
      <c r="H5179" s="193">
        <v>1</v>
      </c>
      <c r="I5179" s="189">
        <f>(M5179*$M$13)</f>
        <v>2.2816000000000001</v>
      </c>
      <c r="J5179" s="219">
        <f>TRUNC(I5179*H5179,2)</f>
        <v>2.2799999999999998</v>
      </c>
      <c r="M5179">
        <v>2.48</v>
      </c>
    </row>
    <row r="5180" spans="1:13" x14ac:dyDescent="0.2">
      <c r="A5180" s="239"/>
      <c r="B5180" s="195"/>
      <c r="C5180" s="195"/>
      <c r="D5180" s="195"/>
      <c r="E5180" s="195" t="s">
        <v>3847</v>
      </c>
      <c r="F5180" s="196">
        <v>4.25</v>
      </c>
      <c r="G5180" s="195" t="s">
        <v>3848</v>
      </c>
      <c r="H5180" s="196">
        <v>0</v>
      </c>
      <c r="I5180" s="196">
        <v>4.25</v>
      </c>
      <c r="J5180" s="220"/>
      <c r="M5180">
        <v>4.25</v>
      </c>
    </row>
    <row r="5181" spans="1:13" ht="25.5" x14ac:dyDescent="0.2">
      <c r="A5181" s="239"/>
      <c r="B5181" s="195"/>
      <c r="C5181" s="195"/>
      <c r="D5181" s="195"/>
      <c r="E5181" s="195" t="s">
        <v>3849</v>
      </c>
      <c r="F5181" s="196">
        <v>0</v>
      </c>
      <c r="G5181" s="195"/>
      <c r="H5181" s="195" t="s">
        <v>3850</v>
      </c>
      <c r="I5181" s="196">
        <v>6.73</v>
      </c>
      <c r="J5181" s="220"/>
      <c r="M5181">
        <v>6.73</v>
      </c>
    </row>
    <row r="5182" spans="1:13" ht="30" customHeight="1" x14ac:dyDescent="0.2">
      <c r="A5182" s="240"/>
      <c r="B5182" s="197"/>
      <c r="C5182" s="197"/>
      <c r="D5182" s="197"/>
      <c r="E5182" s="197"/>
      <c r="F5182" s="197"/>
      <c r="G5182" s="197" t="s">
        <v>3851</v>
      </c>
      <c r="H5182" s="198">
        <v>2</v>
      </c>
      <c r="I5182" s="199">
        <v>13.46</v>
      </c>
      <c r="J5182" s="220"/>
      <c r="M5182">
        <v>13.46</v>
      </c>
    </row>
    <row r="5183" spans="1:13" ht="0.95" customHeight="1" x14ac:dyDescent="0.2">
      <c r="A5183" s="237"/>
      <c r="B5183" s="185"/>
      <c r="C5183" s="185"/>
      <c r="D5183" s="185"/>
      <c r="E5183" s="185"/>
      <c r="F5183" s="185"/>
      <c r="G5183" s="185"/>
      <c r="H5183" s="185"/>
      <c r="I5183" s="185"/>
      <c r="J5183" s="220"/>
    </row>
    <row r="5184" spans="1:13" ht="18" customHeight="1" x14ac:dyDescent="0.2">
      <c r="A5184" s="236" t="s">
        <v>4243</v>
      </c>
      <c r="B5184" s="183" t="s">
        <v>2</v>
      </c>
      <c r="C5184" s="182" t="s">
        <v>3</v>
      </c>
      <c r="D5184" s="182" t="s">
        <v>4</v>
      </c>
      <c r="E5184" s="419" t="s">
        <v>2100</v>
      </c>
      <c r="F5184" s="419"/>
      <c r="G5184" s="184" t="s">
        <v>5</v>
      </c>
      <c r="H5184" s="183" t="s">
        <v>6</v>
      </c>
      <c r="I5184" s="183" t="s">
        <v>7</v>
      </c>
      <c r="J5184" s="218" t="s">
        <v>8</v>
      </c>
      <c r="K5184" s="229">
        <f>J5186+J5187</f>
        <v>6.52</v>
      </c>
      <c r="L5184" s="229">
        <f>J5185-K5184</f>
        <v>6.0300000000000011</v>
      </c>
      <c r="M5184" t="s">
        <v>7</v>
      </c>
    </row>
    <row r="5185" spans="1:13" ht="24" customHeight="1" x14ac:dyDescent="0.2">
      <c r="A5185" s="237" t="s">
        <v>2125</v>
      </c>
      <c r="B5185" s="186" t="s">
        <v>3929</v>
      </c>
      <c r="C5185" s="185" t="s">
        <v>15</v>
      </c>
      <c r="D5185" s="185" t="s">
        <v>3930</v>
      </c>
      <c r="E5185" s="425">
        <v>7</v>
      </c>
      <c r="F5185" s="425"/>
      <c r="G5185" s="187" t="s">
        <v>169</v>
      </c>
      <c r="H5185" s="188">
        <v>1</v>
      </c>
      <c r="I5185" s="189">
        <f>(M5185*$M$13)</f>
        <v>12.558000000000002</v>
      </c>
      <c r="J5185" s="231">
        <f>TRUNC(I5185*H5185,2)</f>
        <v>12.55</v>
      </c>
      <c r="M5185">
        <v>13.65</v>
      </c>
    </row>
    <row r="5186" spans="1:13" ht="24" customHeight="1" x14ac:dyDescent="0.2">
      <c r="A5186" s="238" t="s">
        <v>2126</v>
      </c>
      <c r="B5186" s="191" t="s">
        <v>2130</v>
      </c>
      <c r="C5186" s="190" t="s">
        <v>15</v>
      </c>
      <c r="D5186" s="190" t="s">
        <v>2131</v>
      </c>
      <c r="E5186" s="426" t="s">
        <v>2129</v>
      </c>
      <c r="F5186" s="426"/>
      <c r="G5186" s="192" t="s">
        <v>39</v>
      </c>
      <c r="H5186" s="193">
        <v>0.2</v>
      </c>
      <c r="I5186" s="189">
        <f>(M5186*$M$13)</f>
        <v>13.533200000000001</v>
      </c>
      <c r="J5186" s="219">
        <f>TRUNC(I5186*H5186,2)</f>
        <v>2.7</v>
      </c>
      <c r="M5186">
        <v>14.71</v>
      </c>
    </row>
    <row r="5187" spans="1:13" ht="24" customHeight="1" x14ac:dyDescent="0.2">
      <c r="A5187" s="238" t="s">
        <v>2126</v>
      </c>
      <c r="B5187" s="191" t="s">
        <v>2154</v>
      </c>
      <c r="C5187" s="190" t="s">
        <v>15</v>
      </c>
      <c r="D5187" s="190" t="s">
        <v>2155</v>
      </c>
      <c r="E5187" s="426" t="s">
        <v>2129</v>
      </c>
      <c r="F5187" s="426"/>
      <c r="G5187" s="192" t="s">
        <v>39</v>
      </c>
      <c r="H5187" s="193">
        <v>0.2</v>
      </c>
      <c r="I5187" s="189">
        <f>(M5187*$M$13)</f>
        <v>19.136000000000003</v>
      </c>
      <c r="J5187" s="219">
        <f>TRUNC(I5187*H5187,2)</f>
        <v>3.82</v>
      </c>
      <c r="M5187">
        <v>20.8</v>
      </c>
    </row>
    <row r="5188" spans="1:13" ht="24" customHeight="1" x14ac:dyDescent="0.2">
      <c r="A5188" s="238" t="s">
        <v>2126</v>
      </c>
      <c r="B5188" s="191" t="s">
        <v>4919</v>
      </c>
      <c r="C5188" s="190" t="s">
        <v>15</v>
      </c>
      <c r="D5188" s="190" t="s">
        <v>3930</v>
      </c>
      <c r="E5188" s="426" t="s">
        <v>2119</v>
      </c>
      <c r="F5188" s="426"/>
      <c r="G5188" s="192" t="s">
        <v>132</v>
      </c>
      <c r="H5188" s="193">
        <v>1</v>
      </c>
      <c r="I5188" s="189">
        <f>(M5188*$M$13)</f>
        <v>6.0259999999999998</v>
      </c>
      <c r="J5188" s="219">
        <f>TRUNC(I5188*H5188,2)</f>
        <v>6.02</v>
      </c>
      <c r="M5188">
        <v>6.55</v>
      </c>
    </row>
    <row r="5189" spans="1:13" x14ac:dyDescent="0.2">
      <c r="A5189" s="239"/>
      <c r="B5189" s="195"/>
      <c r="C5189" s="195"/>
      <c r="D5189" s="195"/>
      <c r="E5189" s="195" t="s">
        <v>3847</v>
      </c>
      <c r="F5189" s="196">
        <v>7.1</v>
      </c>
      <c r="G5189" s="195" t="s">
        <v>3848</v>
      </c>
      <c r="H5189" s="196">
        <v>0</v>
      </c>
      <c r="I5189" s="196">
        <v>7.1</v>
      </c>
      <c r="J5189" s="220"/>
      <c r="M5189">
        <v>7.1</v>
      </c>
    </row>
    <row r="5190" spans="1:13" ht="25.5" x14ac:dyDescent="0.2">
      <c r="A5190" s="239"/>
      <c r="B5190" s="195"/>
      <c r="C5190" s="195"/>
      <c r="D5190" s="195"/>
      <c r="E5190" s="195" t="s">
        <v>3849</v>
      </c>
      <c r="F5190" s="196">
        <v>0</v>
      </c>
      <c r="G5190" s="195"/>
      <c r="H5190" s="195" t="s">
        <v>3850</v>
      </c>
      <c r="I5190" s="196">
        <v>13.65</v>
      </c>
      <c r="J5190" s="220"/>
      <c r="M5190">
        <v>13.65</v>
      </c>
    </row>
    <row r="5191" spans="1:13" ht="30" customHeight="1" x14ac:dyDescent="0.2">
      <c r="A5191" s="240"/>
      <c r="B5191" s="197"/>
      <c r="C5191" s="197"/>
      <c r="D5191" s="197"/>
      <c r="E5191" s="197"/>
      <c r="F5191" s="197"/>
      <c r="G5191" s="197" t="s">
        <v>3851</v>
      </c>
      <c r="H5191" s="198">
        <v>51</v>
      </c>
      <c r="I5191" s="199">
        <v>696.15</v>
      </c>
      <c r="J5191" s="220"/>
      <c r="M5191">
        <v>696.15</v>
      </c>
    </row>
    <row r="5192" spans="1:13" ht="0.95" customHeight="1" x14ac:dyDescent="0.2">
      <c r="A5192" s="237"/>
      <c r="B5192" s="185"/>
      <c r="C5192" s="185"/>
      <c r="D5192" s="185"/>
      <c r="E5192" s="185"/>
      <c r="F5192" s="185"/>
      <c r="G5192" s="185"/>
      <c r="H5192" s="185"/>
      <c r="I5192" s="185"/>
      <c r="J5192" s="220"/>
    </row>
    <row r="5193" spans="1:13" ht="18" customHeight="1" x14ac:dyDescent="0.2">
      <c r="A5193" s="236" t="s">
        <v>4244</v>
      </c>
      <c r="B5193" s="183" t="s">
        <v>2</v>
      </c>
      <c r="C5193" s="182" t="s">
        <v>3</v>
      </c>
      <c r="D5193" s="182" t="s">
        <v>4</v>
      </c>
      <c r="E5193" s="419" t="s">
        <v>2100</v>
      </c>
      <c r="F5193" s="419"/>
      <c r="G5193" s="184" t="s">
        <v>5</v>
      </c>
      <c r="H5193" s="183" t="s">
        <v>6</v>
      </c>
      <c r="I5193" s="183" t="s">
        <v>7</v>
      </c>
      <c r="J5193" s="218" t="s">
        <v>8</v>
      </c>
      <c r="K5193" s="229">
        <f>J5195+J5196</f>
        <v>3.91</v>
      </c>
      <c r="L5193" s="229">
        <f>J5194-K5193</f>
        <v>2.0199999999999996</v>
      </c>
      <c r="M5193" t="s">
        <v>7</v>
      </c>
    </row>
    <row r="5194" spans="1:13" ht="24" customHeight="1" x14ac:dyDescent="0.2">
      <c r="A5194" s="237" t="s">
        <v>2125</v>
      </c>
      <c r="B5194" s="186" t="s">
        <v>4107</v>
      </c>
      <c r="C5194" s="185" t="s">
        <v>15</v>
      </c>
      <c r="D5194" s="185" t="s">
        <v>4108</v>
      </c>
      <c r="E5194" s="425">
        <v>7</v>
      </c>
      <c r="F5194" s="425"/>
      <c r="G5194" s="187" t="s">
        <v>18</v>
      </c>
      <c r="H5194" s="188">
        <v>1</v>
      </c>
      <c r="I5194" s="189">
        <f>(M5194*$M$13)</f>
        <v>5.9340000000000002</v>
      </c>
      <c r="J5194" s="231">
        <f>TRUNC(I5194*H5194,2)</f>
        <v>5.93</v>
      </c>
      <c r="M5194">
        <v>6.45</v>
      </c>
    </row>
    <row r="5195" spans="1:13" ht="24" customHeight="1" x14ac:dyDescent="0.2">
      <c r="A5195" s="238" t="s">
        <v>2126</v>
      </c>
      <c r="B5195" s="191" t="s">
        <v>2130</v>
      </c>
      <c r="C5195" s="190" t="s">
        <v>15</v>
      </c>
      <c r="D5195" s="190" t="s">
        <v>2131</v>
      </c>
      <c r="E5195" s="426" t="s">
        <v>2129</v>
      </c>
      <c r="F5195" s="426"/>
      <c r="G5195" s="192" t="s">
        <v>39</v>
      </c>
      <c r="H5195" s="193">
        <v>0.12</v>
      </c>
      <c r="I5195" s="189">
        <f>(M5195*$M$13)</f>
        <v>13.533200000000001</v>
      </c>
      <c r="J5195" s="219">
        <f>TRUNC(I5195*H5195,2)</f>
        <v>1.62</v>
      </c>
      <c r="M5195">
        <v>14.71</v>
      </c>
    </row>
    <row r="5196" spans="1:13" ht="24" customHeight="1" x14ac:dyDescent="0.2">
      <c r="A5196" s="238" t="s">
        <v>2126</v>
      </c>
      <c r="B5196" s="191" t="s">
        <v>2154</v>
      </c>
      <c r="C5196" s="190" t="s">
        <v>15</v>
      </c>
      <c r="D5196" s="190" t="s">
        <v>2155</v>
      </c>
      <c r="E5196" s="426" t="s">
        <v>2129</v>
      </c>
      <c r="F5196" s="426"/>
      <c r="G5196" s="192" t="s">
        <v>39</v>
      </c>
      <c r="H5196" s="193">
        <v>0.12</v>
      </c>
      <c r="I5196" s="189">
        <f>(M5196*$M$13)</f>
        <v>19.136000000000003</v>
      </c>
      <c r="J5196" s="219">
        <f>TRUNC(I5196*H5196,2)</f>
        <v>2.29</v>
      </c>
      <c r="M5196">
        <v>20.8</v>
      </c>
    </row>
    <row r="5197" spans="1:13" ht="24" customHeight="1" x14ac:dyDescent="0.2">
      <c r="A5197" s="238" t="s">
        <v>2126</v>
      </c>
      <c r="B5197" s="191" t="s">
        <v>5038</v>
      </c>
      <c r="C5197" s="190" t="s">
        <v>15</v>
      </c>
      <c r="D5197" s="190" t="s">
        <v>4108</v>
      </c>
      <c r="E5197" s="426" t="s">
        <v>2119</v>
      </c>
      <c r="F5197" s="426"/>
      <c r="G5197" s="192" t="s">
        <v>54</v>
      </c>
      <c r="H5197" s="193">
        <v>1</v>
      </c>
      <c r="I5197" s="189">
        <f>(M5197*$M$13)</f>
        <v>2.0240000000000005</v>
      </c>
      <c r="J5197" s="219">
        <f>TRUNC(I5197*H5197,2)</f>
        <v>2.02</v>
      </c>
      <c r="M5197">
        <v>2.2000000000000002</v>
      </c>
    </row>
    <row r="5198" spans="1:13" x14ac:dyDescent="0.2">
      <c r="A5198" s="239"/>
      <c r="B5198" s="195"/>
      <c r="C5198" s="195"/>
      <c r="D5198" s="195"/>
      <c r="E5198" s="195" t="s">
        <v>3847</v>
      </c>
      <c r="F5198" s="196">
        <v>4.25</v>
      </c>
      <c r="G5198" s="195" t="s">
        <v>3848</v>
      </c>
      <c r="H5198" s="196">
        <v>0</v>
      </c>
      <c r="I5198" s="196">
        <v>4.25</v>
      </c>
      <c r="J5198" s="220"/>
      <c r="M5198">
        <v>4.25</v>
      </c>
    </row>
    <row r="5199" spans="1:13" ht="25.5" x14ac:dyDescent="0.2">
      <c r="A5199" s="239"/>
      <c r="B5199" s="195"/>
      <c r="C5199" s="195"/>
      <c r="D5199" s="195"/>
      <c r="E5199" s="195" t="s">
        <v>3849</v>
      </c>
      <c r="F5199" s="196">
        <v>0</v>
      </c>
      <c r="G5199" s="195"/>
      <c r="H5199" s="195" t="s">
        <v>3850</v>
      </c>
      <c r="I5199" s="196">
        <v>6.45</v>
      </c>
      <c r="J5199" s="220"/>
      <c r="M5199">
        <v>6.45</v>
      </c>
    </row>
    <row r="5200" spans="1:13" ht="30" customHeight="1" x14ac:dyDescent="0.2">
      <c r="A5200" s="240"/>
      <c r="B5200" s="197"/>
      <c r="C5200" s="197"/>
      <c r="D5200" s="197"/>
      <c r="E5200" s="197"/>
      <c r="F5200" s="197"/>
      <c r="G5200" s="197" t="s">
        <v>3851</v>
      </c>
      <c r="H5200" s="198">
        <v>18</v>
      </c>
      <c r="I5200" s="199">
        <v>116.1</v>
      </c>
      <c r="J5200" s="220"/>
      <c r="M5200">
        <v>116.1</v>
      </c>
    </row>
    <row r="5201" spans="1:13" ht="0.95" customHeight="1" x14ac:dyDescent="0.2">
      <c r="A5201" s="237"/>
      <c r="B5201" s="185"/>
      <c r="C5201" s="185"/>
      <c r="D5201" s="185"/>
      <c r="E5201" s="185"/>
      <c r="F5201" s="185"/>
      <c r="G5201" s="185"/>
      <c r="H5201" s="185"/>
      <c r="I5201" s="185"/>
      <c r="J5201" s="220"/>
    </row>
    <row r="5202" spans="1:13" ht="18" customHeight="1" x14ac:dyDescent="0.2">
      <c r="A5202" s="236" t="s">
        <v>4245</v>
      </c>
      <c r="B5202" s="183" t="s">
        <v>2</v>
      </c>
      <c r="C5202" s="182" t="s">
        <v>3</v>
      </c>
      <c r="D5202" s="182" t="s">
        <v>4</v>
      </c>
      <c r="E5202" s="419" t="s">
        <v>2100</v>
      </c>
      <c r="F5202" s="419"/>
      <c r="G5202" s="184" t="s">
        <v>5</v>
      </c>
      <c r="H5202" s="183" t="s">
        <v>6</v>
      </c>
      <c r="I5202" s="183" t="s">
        <v>7</v>
      </c>
      <c r="J5202" s="218" t="s">
        <v>8</v>
      </c>
      <c r="K5202" s="229">
        <f>J5204+J5205</f>
        <v>5.2200000000000006</v>
      </c>
      <c r="L5202" s="229">
        <f>J5203-K5202</f>
        <v>21.9</v>
      </c>
      <c r="M5202" t="s">
        <v>7</v>
      </c>
    </row>
    <row r="5203" spans="1:13" ht="24" customHeight="1" x14ac:dyDescent="0.2">
      <c r="A5203" s="237" t="s">
        <v>2125</v>
      </c>
      <c r="B5203" s="186" t="s">
        <v>4110</v>
      </c>
      <c r="C5203" s="185" t="s">
        <v>15</v>
      </c>
      <c r="D5203" s="185" t="s">
        <v>4111</v>
      </c>
      <c r="E5203" s="425">
        <v>7</v>
      </c>
      <c r="F5203" s="425"/>
      <c r="G5203" s="187" t="s">
        <v>18</v>
      </c>
      <c r="H5203" s="188">
        <v>1</v>
      </c>
      <c r="I5203" s="189">
        <f>(M5203*$M$13)</f>
        <v>27.121600000000001</v>
      </c>
      <c r="J5203" s="231">
        <f>TRUNC(I5203*H5203,2)</f>
        <v>27.12</v>
      </c>
      <c r="M5203">
        <v>29.48</v>
      </c>
    </row>
    <row r="5204" spans="1:13" ht="24" customHeight="1" x14ac:dyDescent="0.2">
      <c r="A5204" s="238" t="s">
        <v>2126</v>
      </c>
      <c r="B5204" s="191" t="s">
        <v>2130</v>
      </c>
      <c r="C5204" s="190" t="s">
        <v>15</v>
      </c>
      <c r="D5204" s="190" t="s">
        <v>2131</v>
      </c>
      <c r="E5204" s="426" t="s">
        <v>2129</v>
      </c>
      <c r="F5204" s="426"/>
      <c r="G5204" s="192" t="s">
        <v>39</v>
      </c>
      <c r="H5204" s="193">
        <v>0.16</v>
      </c>
      <c r="I5204" s="189">
        <f>(M5204*$M$13)</f>
        <v>13.533200000000001</v>
      </c>
      <c r="J5204" s="219">
        <f>TRUNC(I5204*H5204,2)</f>
        <v>2.16</v>
      </c>
      <c r="M5204">
        <v>14.71</v>
      </c>
    </row>
    <row r="5205" spans="1:13" ht="24" customHeight="1" x14ac:dyDescent="0.2">
      <c r="A5205" s="238" t="s">
        <v>2126</v>
      </c>
      <c r="B5205" s="191" t="s">
        <v>2154</v>
      </c>
      <c r="C5205" s="190" t="s">
        <v>15</v>
      </c>
      <c r="D5205" s="190" t="s">
        <v>2155</v>
      </c>
      <c r="E5205" s="426" t="s">
        <v>2129</v>
      </c>
      <c r="F5205" s="426"/>
      <c r="G5205" s="192" t="s">
        <v>39</v>
      </c>
      <c r="H5205" s="193">
        <v>0.16</v>
      </c>
      <c r="I5205" s="189">
        <f>(M5205*$M$13)</f>
        <v>19.136000000000003</v>
      </c>
      <c r="J5205" s="219">
        <f>TRUNC(I5205*H5205,2)</f>
        <v>3.06</v>
      </c>
      <c r="M5205">
        <v>20.8</v>
      </c>
    </row>
    <row r="5206" spans="1:13" ht="24" customHeight="1" x14ac:dyDescent="0.2">
      <c r="A5206" s="238" t="s">
        <v>2126</v>
      </c>
      <c r="B5206" s="191" t="s">
        <v>5039</v>
      </c>
      <c r="C5206" s="190" t="s">
        <v>15</v>
      </c>
      <c r="D5206" s="190" t="s">
        <v>4111</v>
      </c>
      <c r="E5206" s="426" t="s">
        <v>2119</v>
      </c>
      <c r="F5206" s="426"/>
      <c r="G5206" s="192" t="s">
        <v>54</v>
      </c>
      <c r="H5206" s="193">
        <v>1</v>
      </c>
      <c r="I5206" s="189">
        <f>(M5206*$M$13)</f>
        <v>21.905200000000001</v>
      </c>
      <c r="J5206" s="219">
        <f>TRUNC(I5206*H5206,2)</f>
        <v>21.9</v>
      </c>
      <c r="M5206">
        <v>23.81</v>
      </c>
    </row>
    <row r="5207" spans="1:13" x14ac:dyDescent="0.2">
      <c r="A5207" s="239"/>
      <c r="B5207" s="195"/>
      <c r="C5207" s="195"/>
      <c r="D5207" s="195"/>
      <c r="E5207" s="195" t="s">
        <v>3847</v>
      </c>
      <c r="F5207" s="196">
        <v>5.67</v>
      </c>
      <c r="G5207" s="195" t="s">
        <v>3848</v>
      </c>
      <c r="H5207" s="196">
        <v>0</v>
      </c>
      <c r="I5207" s="196">
        <v>5.67</v>
      </c>
      <c r="J5207" s="220"/>
      <c r="M5207">
        <v>5.67</v>
      </c>
    </row>
    <row r="5208" spans="1:13" ht="25.5" x14ac:dyDescent="0.2">
      <c r="A5208" s="239"/>
      <c r="B5208" s="195"/>
      <c r="C5208" s="195"/>
      <c r="D5208" s="195"/>
      <c r="E5208" s="195" t="s">
        <v>3849</v>
      </c>
      <c r="F5208" s="196">
        <v>0</v>
      </c>
      <c r="G5208" s="195"/>
      <c r="H5208" s="195" t="s">
        <v>3850</v>
      </c>
      <c r="I5208" s="196">
        <v>29.48</v>
      </c>
      <c r="J5208" s="220"/>
      <c r="M5208">
        <v>29.48</v>
      </c>
    </row>
    <row r="5209" spans="1:13" ht="30" customHeight="1" x14ac:dyDescent="0.2">
      <c r="A5209" s="240"/>
      <c r="B5209" s="197"/>
      <c r="C5209" s="197"/>
      <c r="D5209" s="197"/>
      <c r="E5209" s="197"/>
      <c r="F5209" s="197"/>
      <c r="G5209" s="197" t="s">
        <v>3851</v>
      </c>
      <c r="H5209" s="198">
        <v>1</v>
      </c>
      <c r="I5209" s="199">
        <v>29.48</v>
      </c>
      <c r="J5209" s="220"/>
      <c r="M5209">
        <v>29.48</v>
      </c>
    </row>
    <row r="5210" spans="1:13" ht="0.95" customHeight="1" x14ac:dyDescent="0.2">
      <c r="A5210" s="237"/>
      <c r="B5210" s="185"/>
      <c r="C5210" s="185"/>
      <c r="D5210" s="185"/>
      <c r="E5210" s="185"/>
      <c r="F5210" s="185"/>
      <c r="G5210" s="185"/>
      <c r="H5210" s="185"/>
      <c r="I5210" s="185"/>
      <c r="J5210" s="220"/>
    </row>
    <row r="5211" spans="1:13" ht="18" customHeight="1" x14ac:dyDescent="0.2">
      <c r="A5211" s="236" t="s">
        <v>4246</v>
      </c>
      <c r="B5211" s="183" t="s">
        <v>2</v>
      </c>
      <c r="C5211" s="182" t="s">
        <v>3</v>
      </c>
      <c r="D5211" s="182" t="s">
        <v>4</v>
      </c>
      <c r="E5211" s="419" t="s">
        <v>2100</v>
      </c>
      <c r="F5211" s="419"/>
      <c r="G5211" s="184" t="s">
        <v>5</v>
      </c>
      <c r="H5211" s="183" t="s">
        <v>6</v>
      </c>
      <c r="I5211" s="183" t="s">
        <v>7</v>
      </c>
      <c r="J5211" s="218" t="s">
        <v>8</v>
      </c>
      <c r="K5211" s="229">
        <f>J5213+J5214</f>
        <v>5.2200000000000006</v>
      </c>
      <c r="L5211" s="229">
        <f>J5212-K5211</f>
        <v>13.99</v>
      </c>
      <c r="M5211" t="s">
        <v>7</v>
      </c>
    </row>
    <row r="5212" spans="1:13" ht="24" customHeight="1" x14ac:dyDescent="0.2">
      <c r="A5212" s="237" t="s">
        <v>2125</v>
      </c>
      <c r="B5212" s="186" t="s">
        <v>3931</v>
      </c>
      <c r="C5212" s="185" t="s">
        <v>15</v>
      </c>
      <c r="D5212" s="185" t="s">
        <v>3932</v>
      </c>
      <c r="E5212" s="425">
        <v>7</v>
      </c>
      <c r="F5212" s="425"/>
      <c r="G5212" s="187" t="s">
        <v>18</v>
      </c>
      <c r="H5212" s="188">
        <v>1</v>
      </c>
      <c r="I5212" s="189">
        <f>(M5212*$M$13)</f>
        <v>19.218800000000002</v>
      </c>
      <c r="J5212" s="231">
        <f>TRUNC(I5212*H5212,2)</f>
        <v>19.21</v>
      </c>
      <c r="M5212">
        <v>20.89</v>
      </c>
    </row>
    <row r="5213" spans="1:13" ht="24" customHeight="1" x14ac:dyDescent="0.2">
      <c r="A5213" s="238" t="s">
        <v>2126</v>
      </c>
      <c r="B5213" s="191" t="s">
        <v>2130</v>
      </c>
      <c r="C5213" s="190" t="s">
        <v>15</v>
      </c>
      <c r="D5213" s="190" t="s">
        <v>2131</v>
      </c>
      <c r="E5213" s="426" t="s">
        <v>2129</v>
      </c>
      <c r="F5213" s="426"/>
      <c r="G5213" s="192" t="s">
        <v>39</v>
      </c>
      <c r="H5213" s="193">
        <v>0.16</v>
      </c>
      <c r="I5213" s="189">
        <f>(M5213*$M$13)</f>
        <v>13.533200000000001</v>
      </c>
      <c r="J5213" s="219">
        <f>TRUNC(I5213*H5213,2)</f>
        <v>2.16</v>
      </c>
      <c r="M5213">
        <v>14.71</v>
      </c>
    </row>
    <row r="5214" spans="1:13" ht="24" customHeight="1" x14ac:dyDescent="0.2">
      <c r="A5214" s="238" t="s">
        <v>2126</v>
      </c>
      <c r="B5214" s="191" t="s">
        <v>2154</v>
      </c>
      <c r="C5214" s="190" t="s">
        <v>15</v>
      </c>
      <c r="D5214" s="190" t="s">
        <v>2155</v>
      </c>
      <c r="E5214" s="426" t="s">
        <v>2129</v>
      </c>
      <c r="F5214" s="426"/>
      <c r="G5214" s="192" t="s">
        <v>39</v>
      </c>
      <c r="H5214" s="193">
        <v>0.16</v>
      </c>
      <c r="I5214" s="189">
        <f>(M5214*$M$13)</f>
        <v>19.136000000000003</v>
      </c>
      <c r="J5214" s="219">
        <f>TRUNC(I5214*H5214,2)</f>
        <v>3.06</v>
      </c>
      <c r="M5214">
        <v>20.8</v>
      </c>
    </row>
    <row r="5215" spans="1:13" ht="24" customHeight="1" x14ac:dyDescent="0.2">
      <c r="A5215" s="238" t="s">
        <v>2126</v>
      </c>
      <c r="B5215" s="191" t="s">
        <v>4920</v>
      </c>
      <c r="C5215" s="190" t="s">
        <v>15</v>
      </c>
      <c r="D5215" s="190" t="s">
        <v>3932</v>
      </c>
      <c r="E5215" s="426" t="s">
        <v>2119</v>
      </c>
      <c r="F5215" s="426"/>
      <c r="G5215" s="192" t="s">
        <v>54</v>
      </c>
      <c r="H5215" s="193">
        <v>1</v>
      </c>
      <c r="I5215" s="189">
        <f>(M5215*$M$13)</f>
        <v>14.002400000000002</v>
      </c>
      <c r="J5215" s="219">
        <f>TRUNC(I5215*H5215,2)</f>
        <v>14</v>
      </c>
      <c r="M5215">
        <v>15.22</v>
      </c>
    </row>
    <row r="5216" spans="1:13" x14ac:dyDescent="0.2">
      <c r="A5216" s="239"/>
      <c r="B5216" s="195"/>
      <c r="C5216" s="195"/>
      <c r="D5216" s="195"/>
      <c r="E5216" s="195" t="s">
        <v>3847</v>
      </c>
      <c r="F5216" s="196">
        <v>5.67</v>
      </c>
      <c r="G5216" s="195" t="s">
        <v>3848</v>
      </c>
      <c r="H5216" s="196">
        <v>0</v>
      </c>
      <c r="I5216" s="196">
        <v>5.67</v>
      </c>
      <c r="J5216" s="220"/>
      <c r="M5216">
        <v>5.67</v>
      </c>
    </row>
    <row r="5217" spans="1:13" ht="25.5" x14ac:dyDescent="0.2">
      <c r="A5217" s="239"/>
      <c r="B5217" s="195"/>
      <c r="C5217" s="195"/>
      <c r="D5217" s="195"/>
      <c r="E5217" s="195" t="s">
        <v>3849</v>
      </c>
      <c r="F5217" s="196">
        <v>0</v>
      </c>
      <c r="G5217" s="195"/>
      <c r="H5217" s="195" t="s">
        <v>3850</v>
      </c>
      <c r="I5217" s="196">
        <v>20.89</v>
      </c>
      <c r="J5217" s="220"/>
      <c r="M5217">
        <v>20.89</v>
      </c>
    </row>
    <row r="5218" spans="1:13" ht="30" customHeight="1" x14ac:dyDescent="0.2">
      <c r="A5218" s="240"/>
      <c r="B5218" s="197"/>
      <c r="C5218" s="197"/>
      <c r="D5218" s="197"/>
      <c r="E5218" s="197"/>
      <c r="F5218" s="197"/>
      <c r="G5218" s="197" t="s">
        <v>3851</v>
      </c>
      <c r="H5218" s="198">
        <v>3</v>
      </c>
      <c r="I5218" s="199">
        <v>62.67</v>
      </c>
      <c r="J5218" s="220"/>
      <c r="M5218">
        <v>62.67</v>
      </c>
    </row>
    <row r="5219" spans="1:13" ht="0.95" customHeight="1" x14ac:dyDescent="0.2">
      <c r="A5219" s="237"/>
      <c r="B5219" s="185"/>
      <c r="C5219" s="185"/>
      <c r="D5219" s="185"/>
      <c r="E5219" s="185"/>
      <c r="F5219" s="185"/>
      <c r="G5219" s="185"/>
      <c r="H5219" s="185"/>
      <c r="I5219" s="185"/>
      <c r="J5219" s="220"/>
    </row>
    <row r="5220" spans="1:13" ht="18" customHeight="1" x14ac:dyDescent="0.2">
      <c r="A5220" s="236" t="s">
        <v>4247</v>
      </c>
      <c r="B5220" s="183" t="s">
        <v>2</v>
      </c>
      <c r="C5220" s="182" t="s">
        <v>3</v>
      </c>
      <c r="D5220" s="182" t="s">
        <v>4</v>
      </c>
      <c r="E5220" s="419" t="s">
        <v>2100</v>
      </c>
      <c r="F5220" s="419"/>
      <c r="G5220" s="184" t="s">
        <v>5</v>
      </c>
      <c r="H5220" s="183" t="s">
        <v>6</v>
      </c>
      <c r="I5220" s="183" t="s">
        <v>7</v>
      </c>
      <c r="J5220" s="218" t="s">
        <v>8</v>
      </c>
      <c r="K5220" s="229">
        <f>J5222+J5223</f>
        <v>1</v>
      </c>
      <c r="L5220" s="229">
        <f>J5221-K5220</f>
        <v>1.5299999999999998</v>
      </c>
      <c r="M5220" t="s">
        <v>7</v>
      </c>
    </row>
    <row r="5221" spans="1:13" ht="39" customHeight="1" x14ac:dyDescent="0.2">
      <c r="A5221" s="237" t="s">
        <v>2125</v>
      </c>
      <c r="B5221" s="186" t="s">
        <v>4033</v>
      </c>
      <c r="C5221" s="185" t="s">
        <v>26</v>
      </c>
      <c r="D5221" s="185" t="s">
        <v>4034</v>
      </c>
      <c r="E5221" s="425" t="s">
        <v>2104</v>
      </c>
      <c r="F5221" s="425"/>
      <c r="G5221" s="187" t="s">
        <v>169</v>
      </c>
      <c r="H5221" s="188">
        <v>1</v>
      </c>
      <c r="I5221" s="189">
        <f>(M5221*$M$13)</f>
        <v>2.5300000000000002</v>
      </c>
      <c r="J5221" s="231">
        <f>TRUNC(I5221*H5221,2)</f>
        <v>2.5299999999999998</v>
      </c>
      <c r="M5221">
        <v>2.75</v>
      </c>
    </row>
    <row r="5222" spans="1:13" ht="26.1" customHeight="1" x14ac:dyDescent="0.2">
      <c r="A5222" s="241" t="s">
        <v>2395</v>
      </c>
      <c r="B5222" s="201" t="s">
        <v>2709</v>
      </c>
      <c r="C5222" s="200" t="s">
        <v>26</v>
      </c>
      <c r="D5222" s="200" t="s">
        <v>2710</v>
      </c>
      <c r="E5222" s="427" t="s">
        <v>2123</v>
      </c>
      <c r="F5222" s="427"/>
      <c r="G5222" s="202" t="s">
        <v>32</v>
      </c>
      <c r="H5222" s="203">
        <v>2.3E-2</v>
      </c>
      <c r="I5222" s="189">
        <f>(M5222*$M$13)</f>
        <v>18.390799999999999</v>
      </c>
      <c r="J5222" s="219">
        <f>TRUNC(I5222*H5222,2)</f>
        <v>0.42</v>
      </c>
      <c r="M5222">
        <v>19.989999999999998</v>
      </c>
    </row>
    <row r="5223" spans="1:13" ht="24" customHeight="1" x14ac:dyDescent="0.2">
      <c r="A5223" s="241" t="s">
        <v>2395</v>
      </c>
      <c r="B5223" s="201" t="s">
        <v>2700</v>
      </c>
      <c r="C5223" s="200" t="s">
        <v>26</v>
      </c>
      <c r="D5223" s="200" t="s">
        <v>2701</v>
      </c>
      <c r="E5223" s="427" t="s">
        <v>2123</v>
      </c>
      <c r="F5223" s="427"/>
      <c r="G5223" s="202" t="s">
        <v>32</v>
      </c>
      <c r="H5223" s="203">
        <v>2.3E-2</v>
      </c>
      <c r="I5223" s="189">
        <f>(M5223*$M$13)</f>
        <v>25.309200000000004</v>
      </c>
      <c r="J5223" s="219">
        <f>TRUNC(I5223*H5223,2)</f>
        <v>0.57999999999999996</v>
      </c>
      <c r="M5223">
        <v>27.51</v>
      </c>
    </row>
    <row r="5224" spans="1:13" ht="39" customHeight="1" x14ac:dyDescent="0.2">
      <c r="A5224" s="238" t="s">
        <v>2126</v>
      </c>
      <c r="B5224" s="191" t="s">
        <v>5005</v>
      </c>
      <c r="C5224" s="190" t="s">
        <v>26</v>
      </c>
      <c r="D5224" s="190" t="s">
        <v>5006</v>
      </c>
      <c r="E5224" s="426" t="s">
        <v>2119</v>
      </c>
      <c r="F5224" s="426"/>
      <c r="G5224" s="192" t="s">
        <v>169</v>
      </c>
      <c r="H5224" s="193">
        <v>1.2434000000000001</v>
      </c>
      <c r="I5224" s="189">
        <f>(M5224*$M$13)</f>
        <v>1.2236</v>
      </c>
      <c r="J5224" s="219">
        <f>TRUNC(I5224*H5224,2)</f>
        <v>1.52</v>
      </c>
      <c r="M5224">
        <v>1.33</v>
      </c>
    </row>
    <row r="5225" spans="1:13" ht="26.1" customHeight="1" x14ac:dyDescent="0.2">
      <c r="A5225" s="238" t="s">
        <v>2126</v>
      </c>
      <c r="B5225" s="191" t="s">
        <v>2721</v>
      </c>
      <c r="C5225" s="190" t="s">
        <v>26</v>
      </c>
      <c r="D5225" s="190" t="s">
        <v>2722</v>
      </c>
      <c r="E5225" s="426" t="s">
        <v>2119</v>
      </c>
      <c r="F5225" s="426"/>
      <c r="G5225" s="192" t="s">
        <v>331</v>
      </c>
      <c r="H5225" s="193">
        <v>9.4000000000000004E-3</v>
      </c>
      <c r="I5225" s="189">
        <f>(M5225*$M$13)</f>
        <v>2.7600000000000002</v>
      </c>
      <c r="J5225" s="219">
        <f>TRUNC(I5225*H5225,2)</f>
        <v>0.02</v>
      </c>
      <c r="M5225">
        <v>3</v>
      </c>
    </row>
    <row r="5226" spans="1:13" x14ac:dyDescent="0.2">
      <c r="A5226" s="239"/>
      <c r="B5226" s="195"/>
      <c r="C5226" s="195"/>
      <c r="D5226" s="195"/>
      <c r="E5226" s="195" t="s">
        <v>3847</v>
      </c>
      <c r="F5226" s="196">
        <v>0.81</v>
      </c>
      <c r="G5226" s="195" t="s">
        <v>3848</v>
      </c>
      <c r="H5226" s="196">
        <v>0</v>
      </c>
      <c r="I5226" s="196">
        <v>0.81</v>
      </c>
      <c r="J5226" s="220"/>
      <c r="M5226">
        <v>0.81</v>
      </c>
    </row>
    <row r="5227" spans="1:13" ht="25.5" x14ac:dyDescent="0.2">
      <c r="A5227" s="239"/>
      <c r="B5227" s="195"/>
      <c r="C5227" s="195"/>
      <c r="D5227" s="195"/>
      <c r="E5227" s="195" t="s">
        <v>3849</v>
      </c>
      <c r="F5227" s="196">
        <v>0</v>
      </c>
      <c r="G5227" s="195"/>
      <c r="H5227" s="195" t="s">
        <v>3850</v>
      </c>
      <c r="I5227" s="196">
        <v>2.75</v>
      </c>
      <c r="J5227" s="220"/>
      <c r="M5227">
        <v>2.75</v>
      </c>
    </row>
    <row r="5228" spans="1:13" ht="30" customHeight="1" x14ac:dyDescent="0.2">
      <c r="A5228" s="240"/>
      <c r="B5228" s="197"/>
      <c r="C5228" s="197"/>
      <c r="D5228" s="197"/>
      <c r="E5228" s="197"/>
      <c r="F5228" s="197"/>
      <c r="G5228" s="197" t="s">
        <v>3851</v>
      </c>
      <c r="H5228" s="198">
        <v>1120</v>
      </c>
      <c r="I5228" s="199">
        <v>3080</v>
      </c>
      <c r="J5228" s="220"/>
      <c r="M5228">
        <v>3080</v>
      </c>
    </row>
    <row r="5229" spans="1:13" ht="0.95" customHeight="1" x14ac:dyDescent="0.2">
      <c r="A5229" s="237"/>
      <c r="B5229" s="185"/>
      <c r="C5229" s="185"/>
      <c r="D5229" s="185"/>
      <c r="E5229" s="185"/>
      <c r="F5229" s="185"/>
      <c r="G5229" s="185"/>
      <c r="H5229" s="185"/>
      <c r="I5229" s="185"/>
      <c r="J5229" s="220"/>
    </row>
    <row r="5230" spans="1:13" ht="18" customHeight="1" x14ac:dyDescent="0.2">
      <c r="A5230" s="236" t="s">
        <v>4248</v>
      </c>
      <c r="B5230" s="183" t="s">
        <v>2</v>
      </c>
      <c r="C5230" s="182" t="s">
        <v>3</v>
      </c>
      <c r="D5230" s="182" t="s">
        <v>4</v>
      </c>
      <c r="E5230" s="419" t="s">
        <v>2100</v>
      </c>
      <c r="F5230" s="419"/>
      <c r="G5230" s="184" t="s">
        <v>5</v>
      </c>
      <c r="H5230" s="183" t="s">
        <v>6</v>
      </c>
      <c r="I5230" s="183" t="s">
        <v>7</v>
      </c>
      <c r="J5230" s="218" t="s">
        <v>8</v>
      </c>
      <c r="K5230" s="229">
        <f>J5233+J5232</f>
        <v>1.26</v>
      </c>
      <c r="L5230" s="229">
        <f>J5231-K5230</f>
        <v>2.42</v>
      </c>
      <c r="M5230" t="s">
        <v>7</v>
      </c>
    </row>
    <row r="5231" spans="1:13" ht="39" customHeight="1" x14ac:dyDescent="0.2">
      <c r="A5231" s="237" t="s">
        <v>2125</v>
      </c>
      <c r="B5231" s="186" t="s">
        <v>4036</v>
      </c>
      <c r="C5231" s="185" t="s">
        <v>26</v>
      </c>
      <c r="D5231" s="185" t="s">
        <v>4037</v>
      </c>
      <c r="E5231" s="425" t="s">
        <v>2104</v>
      </c>
      <c r="F5231" s="425"/>
      <c r="G5231" s="187" t="s">
        <v>169</v>
      </c>
      <c r="H5231" s="188">
        <v>1</v>
      </c>
      <c r="I5231" s="189">
        <f>(M5231*$M$13)</f>
        <v>3.68</v>
      </c>
      <c r="J5231" s="231">
        <f>TRUNC(I5231*H5231,2)</f>
        <v>3.68</v>
      </c>
      <c r="M5231">
        <v>4</v>
      </c>
    </row>
    <row r="5232" spans="1:13" ht="26.1" customHeight="1" x14ac:dyDescent="0.2">
      <c r="A5232" s="241" t="s">
        <v>2395</v>
      </c>
      <c r="B5232" s="201" t="s">
        <v>2709</v>
      </c>
      <c r="C5232" s="200" t="s">
        <v>26</v>
      </c>
      <c r="D5232" s="200" t="s">
        <v>2710</v>
      </c>
      <c r="E5232" s="427" t="s">
        <v>2123</v>
      </c>
      <c r="F5232" s="427"/>
      <c r="G5232" s="202" t="s">
        <v>32</v>
      </c>
      <c r="H5232" s="203">
        <v>2.9000000000000001E-2</v>
      </c>
      <c r="I5232" s="189">
        <f>(M5232*$M$13)</f>
        <v>18.390799999999999</v>
      </c>
      <c r="J5232" s="219">
        <f>TRUNC(I5232*H5232,2)</f>
        <v>0.53</v>
      </c>
      <c r="M5232">
        <v>19.989999999999998</v>
      </c>
    </row>
    <row r="5233" spans="1:13" ht="24" customHeight="1" x14ac:dyDescent="0.2">
      <c r="A5233" s="241" t="s">
        <v>2395</v>
      </c>
      <c r="B5233" s="201" t="s">
        <v>2700</v>
      </c>
      <c r="C5233" s="200" t="s">
        <v>26</v>
      </c>
      <c r="D5233" s="200" t="s">
        <v>2701</v>
      </c>
      <c r="E5233" s="427" t="s">
        <v>2123</v>
      </c>
      <c r="F5233" s="427"/>
      <c r="G5233" s="202" t="s">
        <v>32</v>
      </c>
      <c r="H5233" s="203">
        <v>2.9000000000000001E-2</v>
      </c>
      <c r="I5233" s="189">
        <f>(M5233*$M$13)</f>
        <v>25.309200000000004</v>
      </c>
      <c r="J5233" s="219">
        <f>TRUNC(I5233*H5233,2)</f>
        <v>0.73</v>
      </c>
      <c r="M5233">
        <v>27.51</v>
      </c>
    </row>
    <row r="5234" spans="1:13" ht="39" customHeight="1" x14ac:dyDescent="0.2">
      <c r="A5234" s="238" t="s">
        <v>2126</v>
      </c>
      <c r="B5234" s="191" t="s">
        <v>5007</v>
      </c>
      <c r="C5234" s="190" t="s">
        <v>26</v>
      </c>
      <c r="D5234" s="190" t="s">
        <v>5008</v>
      </c>
      <c r="E5234" s="426" t="s">
        <v>2119</v>
      </c>
      <c r="F5234" s="426"/>
      <c r="G5234" s="192" t="s">
        <v>169</v>
      </c>
      <c r="H5234" s="193">
        <v>1.2434000000000001</v>
      </c>
      <c r="I5234" s="189">
        <f>(M5234*$M$13)</f>
        <v>1.9412</v>
      </c>
      <c r="J5234" s="219">
        <f>TRUNC(I5234*H5234,2)</f>
        <v>2.41</v>
      </c>
      <c r="M5234">
        <v>2.11</v>
      </c>
    </row>
    <row r="5235" spans="1:13" ht="26.1" customHeight="1" x14ac:dyDescent="0.2">
      <c r="A5235" s="238" t="s">
        <v>2126</v>
      </c>
      <c r="B5235" s="191" t="s">
        <v>2721</v>
      </c>
      <c r="C5235" s="190" t="s">
        <v>26</v>
      </c>
      <c r="D5235" s="190" t="s">
        <v>2722</v>
      </c>
      <c r="E5235" s="426" t="s">
        <v>2119</v>
      </c>
      <c r="F5235" s="426"/>
      <c r="G5235" s="192" t="s">
        <v>331</v>
      </c>
      <c r="H5235" s="193">
        <v>9.4000000000000004E-3</v>
      </c>
      <c r="I5235" s="189">
        <f>(M5235*$M$13)</f>
        <v>2.7600000000000002</v>
      </c>
      <c r="J5235" s="219">
        <f>TRUNC(I5235*H5235,2)</f>
        <v>0.02</v>
      </c>
      <c r="M5235">
        <v>3</v>
      </c>
    </row>
    <row r="5236" spans="1:13" x14ac:dyDescent="0.2">
      <c r="A5236" s="239"/>
      <c r="B5236" s="195"/>
      <c r="C5236" s="195"/>
      <c r="D5236" s="195"/>
      <c r="E5236" s="195" t="s">
        <v>3847</v>
      </c>
      <c r="F5236" s="196">
        <v>1.02</v>
      </c>
      <c r="G5236" s="195" t="s">
        <v>3848</v>
      </c>
      <c r="H5236" s="196">
        <v>0</v>
      </c>
      <c r="I5236" s="196">
        <v>1.02</v>
      </c>
      <c r="J5236" s="220"/>
      <c r="M5236">
        <v>1.02</v>
      </c>
    </row>
    <row r="5237" spans="1:13" ht="25.5" x14ac:dyDescent="0.2">
      <c r="A5237" s="239"/>
      <c r="B5237" s="195"/>
      <c r="C5237" s="195"/>
      <c r="D5237" s="195"/>
      <c r="E5237" s="195" t="s">
        <v>3849</v>
      </c>
      <c r="F5237" s="196">
        <v>0</v>
      </c>
      <c r="G5237" s="195"/>
      <c r="H5237" s="195" t="s">
        <v>3850</v>
      </c>
      <c r="I5237" s="196">
        <v>4</v>
      </c>
      <c r="J5237" s="220"/>
      <c r="M5237">
        <v>4</v>
      </c>
    </row>
    <row r="5238" spans="1:13" ht="30" customHeight="1" x14ac:dyDescent="0.2">
      <c r="A5238" s="240"/>
      <c r="B5238" s="197"/>
      <c r="C5238" s="197"/>
      <c r="D5238" s="197"/>
      <c r="E5238" s="197"/>
      <c r="F5238" s="197"/>
      <c r="G5238" s="197" t="s">
        <v>3851</v>
      </c>
      <c r="H5238" s="198">
        <v>1130</v>
      </c>
      <c r="I5238" s="199">
        <v>4520</v>
      </c>
      <c r="J5238" s="220"/>
      <c r="M5238">
        <v>4520</v>
      </c>
    </row>
    <row r="5239" spans="1:13" ht="0.95" customHeight="1" x14ac:dyDescent="0.2">
      <c r="A5239" s="237"/>
      <c r="B5239" s="185"/>
      <c r="C5239" s="185"/>
      <c r="D5239" s="185"/>
      <c r="E5239" s="185"/>
      <c r="F5239" s="185"/>
      <c r="G5239" s="185"/>
      <c r="H5239" s="185"/>
      <c r="I5239" s="185"/>
      <c r="J5239" s="220"/>
    </row>
    <row r="5240" spans="1:13" ht="18" customHeight="1" x14ac:dyDescent="0.2">
      <c r="A5240" s="236" t="s">
        <v>4249</v>
      </c>
      <c r="B5240" s="183" t="s">
        <v>2</v>
      </c>
      <c r="C5240" s="182" t="s">
        <v>3</v>
      </c>
      <c r="D5240" s="182" t="s">
        <v>4</v>
      </c>
      <c r="E5240" s="419" t="s">
        <v>2100</v>
      </c>
      <c r="F5240" s="419"/>
      <c r="G5240" s="184" t="s">
        <v>5</v>
      </c>
      <c r="H5240" s="183" t="s">
        <v>6</v>
      </c>
      <c r="I5240" s="183" t="s">
        <v>7</v>
      </c>
      <c r="J5240" s="218" t="s">
        <v>8</v>
      </c>
      <c r="K5240" s="229">
        <f>-J5242+J5243</f>
        <v>0.27</v>
      </c>
      <c r="L5240" s="229">
        <f>J5241-K5240</f>
        <v>5.4399999999999995</v>
      </c>
      <c r="M5240" t="s">
        <v>7</v>
      </c>
    </row>
    <row r="5241" spans="1:13" ht="39" customHeight="1" x14ac:dyDescent="0.2">
      <c r="A5241" s="237" t="s">
        <v>2125</v>
      </c>
      <c r="B5241" s="186" t="s">
        <v>830</v>
      </c>
      <c r="C5241" s="185" t="s">
        <v>26</v>
      </c>
      <c r="D5241" s="185" t="s">
        <v>831</v>
      </c>
      <c r="E5241" s="425" t="s">
        <v>2104</v>
      </c>
      <c r="F5241" s="425"/>
      <c r="G5241" s="187" t="s">
        <v>169</v>
      </c>
      <c r="H5241" s="188">
        <v>1</v>
      </c>
      <c r="I5241" s="189">
        <f>(M5241*$M$13)</f>
        <v>5.7132000000000005</v>
      </c>
      <c r="J5241" s="231">
        <f>TRUNC(I5241*H5241,2)</f>
        <v>5.71</v>
      </c>
      <c r="M5241">
        <v>6.21</v>
      </c>
    </row>
    <row r="5242" spans="1:13" ht="26.1" customHeight="1" x14ac:dyDescent="0.2">
      <c r="A5242" s="241" t="s">
        <v>2395</v>
      </c>
      <c r="B5242" s="201" t="s">
        <v>2709</v>
      </c>
      <c r="C5242" s="200" t="s">
        <v>26</v>
      </c>
      <c r="D5242" s="200" t="s">
        <v>2710</v>
      </c>
      <c r="E5242" s="427" t="s">
        <v>2123</v>
      </c>
      <c r="F5242" s="427"/>
      <c r="G5242" s="202" t="s">
        <v>32</v>
      </c>
      <c r="H5242" s="203">
        <v>3.9E-2</v>
      </c>
      <c r="I5242" s="189">
        <f>(M5242*$M$13)</f>
        <v>18.390799999999999</v>
      </c>
      <c r="J5242" s="219">
        <f>TRUNC(I5242*H5242,2)</f>
        <v>0.71</v>
      </c>
      <c r="M5242">
        <v>19.989999999999998</v>
      </c>
    </row>
    <row r="5243" spans="1:13" ht="24" customHeight="1" x14ac:dyDescent="0.2">
      <c r="A5243" s="241" t="s">
        <v>2395</v>
      </c>
      <c r="B5243" s="201" t="s">
        <v>2700</v>
      </c>
      <c r="C5243" s="200" t="s">
        <v>26</v>
      </c>
      <c r="D5243" s="200" t="s">
        <v>2701</v>
      </c>
      <c r="E5243" s="427" t="s">
        <v>2123</v>
      </c>
      <c r="F5243" s="427"/>
      <c r="G5243" s="202" t="s">
        <v>32</v>
      </c>
      <c r="H5243" s="203">
        <v>3.9E-2</v>
      </c>
      <c r="I5243" s="189">
        <f>(M5243*$M$13)</f>
        <v>25.309200000000004</v>
      </c>
      <c r="J5243" s="219">
        <f>TRUNC(I5243*H5243,2)</f>
        <v>0.98</v>
      </c>
      <c r="M5243">
        <v>27.51</v>
      </c>
    </row>
    <row r="5244" spans="1:13" ht="39" customHeight="1" x14ac:dyDescent="0.2">
      <c r="A5244" s="238" t="s">
        <v>2126</v>
      </c>
      <c r="B5244" s="191" t="s">
        <v>2735</v>
      </c>
      <c r="C5244" s="190" t="s">
        <v>26</v>
      </c>
      <c r="D5244" s="190" t="s">
        <v>2736</v>
      </c>
      <c r="E5244" s="426" t="s">
        <v>2119</v>
      </c>
      <c r="F5244" s="426"/>
      <c r="G5244" s="192" t="s">
        <v>169</v>
      </c>
      <c r="H5244" s="193">
        <v>1.2434000000000001</v>
      </c>
      <c r="I5244" s="189">
        <f>(M5244*$M$13)</f>
        <v>3.22</v>
      </c>
      <c r="J5244" s="219">
        <f>TRUNC(I5244*H5244,2)</f>
        <v>4</v>
      </c>
      <c r="M5244">
        <v>3.5</v>
      </c>
    </row>
    <row r="5245" spans="1:13" ht="26.1" customHeight="1" x14ac:dyDescent="0.2">
      <c r="A5245" s="238" t="s">
        <v>2126</v>
      </c>
      <c r="B5245" s="191" t="s">
        <v>2721</v>
      </c>
      <c r="C5245" s="190" t="s">
        <v>26</v>
      </c>
      <c r="D5245" s="190" t="s">
        <v>2722</v>
      </c>
      <c r="E5245" s="426" t="s">
        <v>2119</v>
      </c>
      <c r="F5245" s="426"/>
      <c r="G5245" s="192" t="s">
        <v>331</v>
      </c>
      <c r="H5245" s="193">
        <v>9.4000000000000004E-3</v>
      </c>
      <c r="I5245" s="189">
        <f>(M5245*$M$13)</f>
        <v>2.7600000000000002</v>
      </c>
      <c r="J5245" s="219">
        <f>TRUNC(I5245*H5245,2)</f>
        <v>0.02</v>
      </c>
      <c r="M5245">
        <v>3</v>
      </c>
    </row>
    <row r="5246" spans="1:13" x14ac:dyDescent="0.2">
      <c r="A5246" s="239"/>
      <c r="B5246" s="195"/>
      <c r="C5246" s="195"/>
      <c r="D5246" s="195"/>
      <c r="E5246" s="195" t="s">
        <v>3847</v>
      </c>
      <c r="F5246" s="196">
        <v>1.37</v>
      </c>
      <c r="G5246" s="195" t="s">
        <v>3848</v>
      </c>
      <c r="H5246" s="196">
        <v>0</v>
      </c>
      <c r="I5246" s="196">
        <v>1.37</v>
      </c>
      <c r="J5246" s="220"/>
      <c r="M5246">
        <v>1.37</v>
      </c>
    </row>
    <row r="5247" spans="1:13" ht="25.5" x14ac:dyDescent="0.2">
      <c r="A5247" s="239"/>
      <c r="B5247" s="195"/>
      <c r="C5247" s="195"/>
      <c r="D5247" s="195"/>
      <c r="E5247" s="195" t="s">
        <v>3849</v>
      </c>
      <c r="F5247" s="196">
        <v>0</v>
      </c>
      <c r="G5247" s="195"/>
      <c r="H5247" s="195" t="s">
        <v>3850</v>
      </c>
      <c r="I5247" s="196">
        <v>6.21</v>
      </c>
      <c r="J5247" s="220"/>
      <c r="M5247">
        <v>6.21</v>
      </c>
    </row>
    <row r="5248" spans="1:13" ht="30" customHeight="1" x14ac:dyDescent="0.2">
      <c r="A5248" s="240"/>
      <c r="B5248" s="197"/>
      <c r="C5248" s="197"/>
      <c r="D5248" s="197"/>
      <c r="E5248" s="197"/>
      <c r="F5248" s="197"/>
      <c r="G5248" s="197" t="s">
        <v>3851</v>
      </c>
      <c r="H5248" s="198">
        <v>570</v>
      </c>
      <c r="I5248" s="199">
        <v>3539.7</v>
      </c>
      <c r="J5248" s="220"/>
      <c r="M5248">
        <v>3539.7</v>
      </c>
    </row>
    <row r="5249" spans="1:13" ht="0.95" customHeight="1" x14ac:dyDescent="0.2">
      <c r="A5249" s="237"/>
      <c r="B5249" s="185"/>
      <c r="C5249" s="185"/>
      <c r="D5249" s="185"/>
      <c r="E5249" s="185"/>
      <c r="F5249" s="185"/>
      <c r="G5249" s="185"/>
      <c r="H5249" s="185"/>
      <c r="I5249" s="185"/>
      <c r="J5249" s="220"/>
    </row>
    <row r="5250" spans="1:13" ht="18" customHeight="1" x14ac:dyDescent="0.2">
      <c r="A5250" s="236" t="s">
        <v>4250</v>
      </c>
      <c r="B5250" s="183" t="s">
        <v>2</v>
      </c>
      <c r="C5250" s="182" t="s">
        <v>3</v>
      </c>
      <c r="D5250" s="182" t="s">
        <v>4</v>
      </c>
      <c r="E5250" s="419" t="s">
        <v>2100</v>
      </c>
      <c r="F5250" s="419"/>
      <c r="G5250" s="184" t="s">
        <v>5</v>
      </c>
      <c r="H5250" s="183" t="s">
        <v>6</v>
      </c>
      <c r="I5250" s="183" t="s">
        <v>7</v>
      </c>
      <c r="J5250" s="218" t="s">
        <v>8</v>
      </c>
      <c r="K5250" s="229">
        <f>J5252+J5253</f>
        <v>1.53</v>
      </c>
      <c r="L5250" s="229">
        <f>J5251-K5250</f>
        <v>8.5400000000000009</v>
      </c>
      <c r="M5250" t="s">
        <v>7</v>
      </c>
    </row>
    <row r="5251" spans="1:13" ht="26.1" customHeight="1" x14ac:dyDescent="0.2">
      <c r="A5251" s="237" t="s">
        <v>2125</v>
      </c>
      <c r="B5251" s="186" t="s">
        <v>857</v>
      </c>
      <c r="C5251" s="185" t="s">
        <v>26</v>
      </c>
      <c r="D5251" s="185" t="s">
        <v>858</v>
      </c>
      <c r="E5251" s="425" t="s">
        <v>2104</v>
      </c>
      <c r="F5251" s="425"/>
      <c r="G5251" s="187" t="s">
        <v>331</v>
      </c>
      <c r="H5251" s="188">
        <v>1</v>
      </c>
      <c r="I5251" s="189">
        <f>(M5251*$M$13)</f>
        <v>10.074</v>
      </c>
      <c r="J5251" s="231">
        <f>TRUNC(I5251*H5251,2)</f>
        <v>10.07</v>
      </c>
      <c r="M5251">
        <v>10.95</v>
      </c>
    </row>
    <row r="5252" spans="1:13" ht="26.1" customHeight="1" x14ac:dyDescent="0.2">
      <c r="A5252" s="241" t="s">
        <v>2395</v>
      </c>
      <c r="B5252" s="201" t="s">
        <v>2709</v>
      </c>
      <c r="C5252" s="200" t="s">
        <v>26</v>
      </c>
      <c r="D5252" s="200" t="s">
        <v>2710</v>
      </c>
      <c r="E5252" s="427" t="s">
        <v>2123</v>
      </c>
      <c r="F5252" s="427"/>
      <c r="G5252" s="202" t="s">
        <v>32</v>
      </c>
      <c r="H5252" s="203">
        <v>3.5200000000000002E-2</v>
      </c>
      <c r="I5252" s="189">
        <f>(M5252*$M$13)</f>
        <v>18.390799999999999</v>
      </c>
      <c r="J5252" s="219">
        <f>TRUNC(I5252*H5252,2)</f>
        <v>0.64</v>
      </c>
      <c r="M5252">
        <v>19.989999999999998</v>
      </c>
    </row>
    <row r="5253" spans="1:13" ht="24" customHeight="1" x14ac:dyDescent="0.2">
      <c r="A5253" s="241" t="s">
        <v>2395</v>
      </c>
      <c r="B5253" s="201" t="s">
        <v>2700</v>
      </c>
      <c r="C5253" s="200" t="s">
        <v>26</v>
      </c>
      <c r="D5253" s="200" t="s">
        <v>2701</v>
      </c>
      <c r="E5253" s="427" t="s">
        <v>2123</v>
      </c>
      <c r="F5253" s="427"/>
      <c r="G5253" s="202" t="s">
        <v>32</v>
      </c>
      <c r="H5253" s="203">
        <v>3.5200000000000002E-2</v>
      </c>
      <c r="I5253" s="189">
        <f>(M5253*$M$13)</f>
        <v>25.309200000000004</v>
      </c>
      <c r="J5253" s="219">
        <f>TRUNC(I5253*H5253,2)</f>
        <v>0.89</v>
      </c>
      <c r="M5253">
        <v>27.51</v>
      </c>
    </row>
    <row r="5254" spans="1:13" ht="39" customHeight="1" x14ac:dyDescent="0.2">
      <c r="A5254" s="238" t="s">
        <v>2126</v>
      </c>
      <c r="B5254" s="191" t="s">
        <v>2754</v>
      </c>
      <c r="C5254" s="190" t="s">
        <v>26</v>
      </c>
      <c r="D5254" s="190" t="s">
        <v>2755</v>
      </c>
      <c r="E5254" s="426" t="s">
        <v>2119</v>
      </c>
      <c r="F5254" s="426"/>
      <c r="G5254" s="192" t="s">
        <v>331</v>
      </c>
      <c r="H5254" s="193">
        <v>1</v>
      </c>
      <c r="I5254" s="189">
        <f>(M5254*$M$13)</f>
        <v>0.89239999999999997</v>
      </c>
      <c r="J5254" s="219">
        <f>TRUNC(I5254*H5254,2)</f>
        <v>0.89</v>
      </c>
      <c r="M5254">
        <v>0.97</v>
      </c>
    </row>
    <row r="5255" spans="1:13" ht="24" customHeight="1" x14ac:dyDescent="0.2">
      <c r="A5255" s="238" t="s">
        <v>2126</v>
      </c>
      <c r="B5255" s="191" t="s">
        <v>2761</v>
      </c>
      <c r="C5255" s="190" t="s">
        <v>26</v>
      </c>
      <c r="D5255" s="190" t="s">
        <v>2762</v>
      </c>
      <c r="E5255" s="426" t="s">
        <v>2119</v>
      </c>
      <c r="F5255" s="426"/>
      <c r="G5255" s="192" t="s">
        <v>331</v>
      </c>
      <c r="H5255" s="193">
        <v>1</v>
      </c>
      <c r="I5255" s="189">
        <f>(M5255*$M$13)</f>
        <v>7.6544000000000008</v>
      </c>
      <c r="J5255" s="219">
        <f>TRUNC(I5255*H5255,2)</f>
        <v>7.65</v>
      </c>
      <c r="M5255">
        <v>8.32</v>
      </c>
    </row>
    <row r="5256" spans="1:13" x14ac:dyDescent="0.2">
      <c r="A5256" s="239"/>
      <c r="B5256" s="195"/>
      <c r="C5256" s="195"/>
      <c r="D5256" s="195"/>
      <c r="E5256" s="195" t="s">
        <v>3847</v>
      </c>
      <c r="F5256" s="196">
        <v>1.24</v>
      </c>
      <c r="G5256" s="195" t="s">
        <v>3848</v>
      </c>
      <c r="H5256" s="196">
        <v>0</v>
      </c>
      <c r="I5256" s="196">
        <v>1.24</v>
      </c>
      <c r="J5256" s="220"/>
      <c r="M5256">
        <v>1.24</v>
      </c>
    </row>
    <row r="5257" spans="1:13" ht="25.5" x14ac:dyDescent="0.2">
      <c r="A5257" s="239"/>
      <c r="B5257" s="195"/>
      <c r="C5257" s="195"/>
      <c r="D5257" s="195"/>
      <c r="E5257" s="195" t="s">
        <v>3849</v>
      </c>
      <c r="F5257" s="196">
        <v>0</v>
      </c>
      <c r="G5257" s="195"/>
      <c r="H5257" s="195" t="s">
        <v>3850</v>
      </c>
      <c r="I5257" s="196">
        <v>10.95</v>
      </c>
      <c r="J5257" s="220"/>
      <c r="M5257">
        <v>10.95</v>
      </c>
    </row>
    <row r="5258" spans="1:13" ht="30" customHeight="1" x14ac:dyDescent="0.2">
      <c r="A5258" s="240"/>
      <c r="B5258" s="197"/>
      <c r="C5258" s="197"/>
      <c r="D5258" s="197"/>
      <c r="E5258" s="197"/>
      <c r="F5258" s="197"/>
      <c r="G5258" s="197" t="s">
        <v>3851</v>
      </c>
      <c r="H5258" s="198">
        <v>3</v>
      </c>
      <c r="I5258" s="199">
        <v>32.85</v>
      </c>
      <c r="J5258" s="220"/>
      <c r="M5258">
        <v>32.85</v>
      </c>
    </row>
    <row r="5259" spans="1:13" ht="0.95" customHeight="1" x14ac:dyDescent="0.2">
      <c r="A5259" s="237"/>
      <c r="B5259" s="185"/>
      <c r="C5259" s="185"/>
      <c r="D5259" s="185"/>
      <c r="E5259" s="185"/>
      <c r="F5259" s="185"/>
      <c r="G5259" s="185"/>
      <c r="H5259" s="185"/>
      <c r="I5259" s="185"/>
      <c r="J5259" s="220"/>
    </row>
    <row r="5260" spans="1:13" ht="18" customHeight="1" x14ac:dyDescent="0.2">
      <c r="A5260" s="236" t="s">
        <v>4251</v>
      </c>
      <c r="B5260" s="183" t="s">
        <v>2</v>
      </c>
      <c r="C5260" s="182" t="s">
        <v>3</v>
      </c>
      <c r="D5260" s="182" t="s">
        <v>4</v>
      </c>
      <c r="E5260" s="419" t="s">
        <v>2100</v>
      </c>
      <c r="F5260" s="419"/>
      <c r="G5260" s="184" t="s">
        <v>5</v>
      </c>
      <c r="H5260" s="183" t="s">
        <v>6</v>
      </c>
      <c r="I5260" s="183" t="s">
        <v>7</v>
      </c>
      <c r="J5260" s="218" t="s">
        <v>8</v>
      </c>
      <c r="K5260" s="229">
        <f>J5262+J5263</f>
        <v>2.0699999999999998</v>
      </c>
      <c r="L5260" s="229">
        <f>J5261-K5260</f>
        <v>8.5399999999999991</v>
      </c>
      <c r="M5260" t="s">
        <v>7</v>
      </c>
    </row>
    <row r="5261" spans="1:13" ht="26.1" customHeight="1" x14ac:dyDescent="0.2">
      <c r="A5261" s="237" t="s">
        <v>2125</v>
      </c>
      <c r="B5261" s="186" t="s">
        <v>859</v>
      </c>
      <c r="C5261" s="185" t="s">
        <v>26</v>
      </c>
      <c r="D5261" s="185" t="s">
        <v>860</v>
      </c>
      <c r="E5261" s="425" t="s">
        <v>2104</v>
      </c>
      <c r="F5261" s="425"/>
      <c r="G5261" s="187" t="s">
        <v>331</v>
      </c>
      <c r="H5261" s="188">
        <v>1</v>
      </c>
      <c r="I5261" s="189">
        <f>(M5261*$M$13)</f>
        <v>10.6168</v>
      </c>
      <c r="J5261" s="231">
        <f>TRUNC(I5261*H5261,2)</f>
        <v>10.61</v>
      </c>
      <c r="M5261">
        <v>11.54</v>
      </c>
    </row>
    <row r="5262" spans="1:13" ht="26.1" customHeight="1" x14ac:dyDescent="0.2">
      <c r="A5262" s="241" t="s">
        <v>2395</v>
      </c>
      <c r="B5262" s="201" t="s">
        <v>2709</v>
      </c>
      <c r="C5262" s="200" t="s">
        <v>26</v>
      </c>
      <c r="D5262" s="200" t="s">
        <v>2710</v>
      </c>
      <c r="E5262" s="427" t="s">
        <v>2123</v>
      </c>
      <c r="F5262" s="427"/>
      <c r="G5262" s="202" t="s">
        <v>32</v>
      </c>
      <c r="H5262" s="203">
        <v>4.7600000000000003E-2</v>
      </c>
      <c r="I5262" s="189">
        <f>(M5262*$M$13)</f>
        <v>18.390799999999999</v>
      </c>
      <c r="J5262" s="219">
        <f>TRUNC(I5262*H5262,2)</f>
        <v>0.87</v>
      </c>
      <c r="M5262">
        <v>19.989999999999998</v>
      </c>
    </row>
    <row r="5263" spans="1:13" ht="24" customHeight="1" x14ac:dyDescent="0.2">
      <c r="A5263" s="241" t="s">
        <v>2395</v>
      </c>
      <c r="B5263" s="201" t="s">
        <v>2700</v>
      </c>
      <c r="C5263" s="200" t="s">
        <v>26</v>
      </c>
      <c r="D5263" s="200" t="s">
        <v>2701</v>
      </c>
      <c r="E5263" s="427" t="s">
        <v>2123</v>
      </c>
      <c r="F5263" s="427"/>
      <c r="G5263" s="202" t="s">
        <v>32</v>
      </c>
      <c r="H5263" s="203">
        <v>4.7600000000000003E-2</v>
      </c>
      <c r="I5263" s="189">
        <f>(M5263*$M$13)</f>
        <v>25.309200000000004</v>
      </c>
      <c r="J5263" s="219">
        <f>TRUNC(I5263*H5263,2)</f>
        <v>1.2</v>
      </c>
      <c r="M5263">
        <v>27.51</v>
      </c>
    </row>
    <row r="5264" spans="1:13" ht="39" customHeight="1" x14ac:dyDescent="0.2">
      <c r="A5264" s="238" t="s">
        <v>2126</v>
      </c>
      <c r="B5264" s="191" t="s">
        <v>2754</v>
      </c>
      <c r="C5264" s="190" t="s">
        <v>26</v>
      </c>
      <c r="D5264" s="190" t="s">
        <v>2755</v>
      </c>
      <c r="E5264" s="426" t="s">
        <v>2119</v>
      </c>
      <c r="F5264" s="426"/>
      <c r="G5264" s="192" t="s">
        <v>331</v>
      </c>
      <c r="H5264" s="193">
        <v>1</v>
      </c>
      <c r="I5264" s="189">
        <f>(M5264*$M$13)</f>
        <v>0.89239999999999997</v>
      </c>
      <c r="J5264" s="219">
        <f>TRUNC(I5264*H5264,2)</f>
        <v>0.89</v>
      </c>
      <c r="M5264">
        <v>0.97</v>
      </c>
    </row>
    <row r="5265" spans="1:13" ht="24" customHeight="1" x14ac:dyDescent="0.2">
      <c r="A5265" s="238" t="s">
        <v>2126</v>
      </c>
      <c r="B5265" s="191" t="s">
        <v>2761</v>
      </c>
      <c r="C5265" s="190" t="s">
        <v>26</v>
      </c>
      <c r="D5265" s="190" t="s">
        <v>2762</v>
      </c>
      <c r="E5265" s="426" t="s">
        <v>2119</v>
      </c>
      <c r="F5265" s="426"/>
      <c r="G5265" s="192" t="s">
        <v>331</v>
      </c>
      <c r="H5265" s="193">
        <v>1</v>
      </c>
      <c r="I5265" s="189">
        <f>(M5265*$M$13)</f>
        <v>7.6544000000000008</v>
      </c>
      <c r="J5265" s="219">
        <f>TRUNC(I5265*H5265,2)</f>
        <v>7.65</v>
      </c>
      <c r="M5265">
        <v>8.32</v>
      </c>
    </row>
    <row r="5266" spans="1:13" x14ac:dyDescent="0.2">
      <c r="A5266" s="239"/>
      <c r="B5266" s="195"/>
      <c r="C5266" s="195"/>
      <c r="D5266" s="195"/>
      <c r="E5266" s="195" t="s">
        <v>3847</v>
      </c>
      <c r="F5266" s="196">
        <v>1.68</v>
      </c>
      <c r="G5266" s="195" t="s">
        <v>3848</v>
      </c>
      <c r="H5266" s="196">
        <v>0</v>
      </c>
      <c r="I5266" s="196">
        <v>1.68</v>
      </c>
      <c r="J5266" s="220"/>
      <c r="M5266">
        <v>1.68</v>
      </c>
    </row>
    <row r="5267" spans="1:13" ht="25.5" x14ac:dyDescent="0.2">
      <c r="A5267" s="239"/>
      <c r="B5267" s="195"/>
      <c r="C5267" s="195"/>
      <c r="D5267" s="195"/>
      <c r="E5267" s="195" t="s">
        <v>3849</v>
      </c>
      <c r="F5267" s="196">
        <v>0</v>
      </c>
      <c r="G5267" s="195"/>
      <c r="H5267" s="195" t="s">
        <v>3850</v>
      </c>
      <c r="I5267" s="196">
        <v>11.54</v>
      </c>
      <c r="J5267" s="220"/>
      <c r="M5267">
        <v>11.54</v>
      </c>
    </row>
    <row r="5268" spans="1:13" ht="30" customHeight="1" x14ac:dyDescent="0.2">
      <c r="A5268" s="240"/>
      <c r="B5268" s="197"/>
      <c r="C5268" s="197"/>
      <c r="D5268" s="197"/>
      <c r="E5268" s="197"/>
      <c r="F5268" s="197"/>
      <c r="G5268" s="197" t="s">
        <v>3851</v>
      </c>
      <c r="H5268" s="198">
        <v>9</v>
      </c>
      <c r="I5268" s="199">
        <v>103.86</v>
      </c>
      <c r="J5268" s="220"/>
      <c r="M5268">
        <v>103.86</v>
      </c>
    </row>
    <row r="5269" spans="1:13" ht="0.95" customHeight="1" x14ac:dyDescent="0.2">
      <c r="A5269" s="237"/>
      <c r="B5269" s="185"/>
      <c r="C5269" s="185"/>
      <c r="D5269" s="185"/>
      <c r="E5269" s="185"/>
      <c r="F5269" s="185"/>
      <c r="G5269" s="185"/>
      <c r="H5269" s="185"/>
      <c r="I5269" s="185"/>
      <c r="J5269" s="220"/>
    </row>
    <row r="5270" spans="1:13" ht="18" customHeight="1" x14ac:dyDescent="0.2">
      <c r="A5270" s="236" t="s">
        <v>4252</v>
      </c>
      <c r="B5270" s="183" t="s">
        <v>2</v>
      </c>
      <c r="C5270" s="182" t="s">
        <v>3</v>
      </c>
      <c r="D5270" s="182" t="s">
        <v>4</v>
      </c>
      <c r="E5270" s="419" t="s">
        <v>2100</v>
      </c>
      <c r="F5270" s="419"/>
      <c r="G5270" s="184" t="s">
        <v>5</v>
      </c>
      <c r="H5270" s="183" t="s">
        <v>6</v>
      </c>
      <c r="I5270" s="183" t="s">
        <v>7</v>
      </c>
      <c r="J5270" s="218" t="s">
        <v>8</v>
      </c>
      <c r="K5270" s="229">
        <f>J5272+J5273</f>
        <v>11.93</v>
      </c>
      <c r="L5270" s="229">
        <f>J5271-K5270</f>
        <v>57.919999999999995</v>
      </c>
      <c r="M5270" t="s">
        <v>7</v>
      </c>
    </row>
    <row r="5271" spans="1:13" ht="26.1" customHeight="1" x14ac:dyDescent="0.2">
      <c r="A5271" s="237" t="s">
        <v>2125</v>
      </c>
      <c r="B5271" s="186" t="s">
        <v>853</v>
      </c>
      <c r="C5271" s="185" t="s">
        <v>26</v>
      </c>
      <c r="D5271" s="185" t="s">
        <v>854</v>
      </c>
      <c r="E5271" s="425" t="s">
        <v>2104</v>
      </c>
      <c r="F5271" s="425"/>
      <c r="G5271" s="187" t="s">
        <v>331</v>
      </c>
      <c r="H5271" s="188">
        <v>1</v>
      </c>
      <c r="I5271" s="189">
        <f>(M5271*$M$13)</f>
        <v>69.85560000000001</v>
      </c>
      <c r="J5271" s="231">
        <f>TRUNC(I5271*H5271,2)</f>
        <v>69.849999999999994</v>
      </c>
      <c r="M5271">
        <v>75.930000000000007</v>
      </c>
    </row>
    <row r="5272" spans="1:13" ht="26.1" customHeight="1" x14ac:dyDescent="0.2">
      <c r="A5272" s="241" t="s">
        <v>2395</v>
      </c>
      <c r="B5272" s="201" t="s">
        <v>2709</v>
      </c>
      <c r="C5272" s="200" t="s">
        <v>26</v>
      </c>
      <c r="D5272" s="200" t="s">
        <v>2710</v>
      </c>
      <c r="E5272" s="427" t="s">
        <v>2123</v>
      </c>
      <c r="F5272" s="427"/>
      <c r="G5272" s="202" t="s">
        <v>32</v>
      </c>
      <c r="H5272" s="203">
        <v>0.27339999999999998</v>
      </c>
      <c r="I5272" s="189">
        <f>(M5272*$M$13)</f>
        <v>18.390799999999999</v>
      </c>
      <c r="J5272" s="219">
        <f>TRUNC(I5272*H5272,2)</f>
        <v>5.0199999999999996</v>
      </c>
      <c r="M5272">
        <v>19.989999999999998</v>
      </c>
    </row>
    <row r="5273" spans="1:13" ht="24" customHeight="1" x14ac:dyDescent="0.2">
      <c r="A5273" s="241" t="s">
        <v>2395</v>
      </c>
      <c r="B5273" s="201" t="s">
        <v>2700</v>
      </c>
      <c r="C5273" s="200" t="s">
        <v>26</v>
      </c>
      <c r="D5273" s="200" t="s">
        <v>2701</v>
      </c>
      <c r="E5273" s="427" t="s">
        <v>2123</v>
      </c>
      <c r="F5273" s="427"/>
      <c r="G5273" s="202" t="s">
        <v>32</v>
      </c>
      <c r="H5273" s="203">
        <v>0.27339999999999998</v>
      </c>
      <c r="I5273" s="189">
        <f>(M5273*$M$13)</f>
        <v>25.309200000000004</v>
      </c>
      <c r="J5273" s="219">
        <f>TRUNC(I5273*H5273,2)</f>
        <v>6.91</v>
      </c>
      <c r="M5273">
        <v>27.51</v>
      </c>
    </row>
    <row r="5274" spans="1:13" ht="39" customHeight="1" x14ac:dyDescent="0.2">
      <c r="A5274" s="238" t="s">
        <v>2126</v>
      </c>
      <c r="B5274" s="191" t="s">
        <v>2758</v>
      </c>
      <c r="C5274" s="190" t="s">
        <v>26</v>
      </c>
      <c r="D5274" s="190" t="s">
        <v>2759</v>
      </c>
      <c r="E5274" s="426" t="s">
        <v>2119</v>
      </c>
      <c r="F5274" s="426"/>
      <c r="G5274" s="192" t="s">
        <v>331</v>
      </c>
      <c r="H5274" s="193">
        <v>3</v>
      </c>
      <c r="I5274" s="189">
        <f>(M5274*$M$13)</f>
        <v>1.3800000000000001</v>
      </c>
      <c r="J5274" s="219">
        <f>TRUNC(I5274*H5274,2)</f>
        <v>4.1399999999999997</v>
      </c>
      <c r="M5274">
        <v>1.5</v>
      </c>
    </row>
    <row r="5275" spans="1:13" ht="24" customHeight="1" x14ac:dyDescent="0.2">
      <c r="A5275" s="238" t="s">
        <v>2126</v>
      </c>
      <c r="B5275" s="191" t="s">
        <v>2752</v>
      </c>
      <c r="C5275" s="190" t="s">
        <v>26</v>
      </c>
      <c r="D5275" s="190" t="s">
        <v>2753</v>
      </c>
      <c r="E5275" s="426" t="s">
        <v>2119</v>
      </c>
      <c r="F5275" s="426"/>
      <c r="G5275" s="192" t="s">
        <v>331</v>
      </c>
      <c r="H5275" s="193">
        <v>1</v>
      </c>
      <c r="I5275" s="189">
        <f>(M5275*$M$13)</f>
        <v>53.774000000000008</v>
      </c>
      <c r="J5275" s="219">
        <f>TRUNC(I5275*H5275,2)</f>
        <v>53.77</v>
      </c>
      <c r="M5275">
        <v>58.45</v>
      </c>
    </row>
    <row r="5276" spans="1:13" x14ac:dyDescent="0.2">
      <c r="A5276" s="239"/>
      <c r="B5276" s="195"/>
      <c r="C5276" s="195"/>
      <c r="D5276" s="195"/>
      <c r="E5276" s="195" t="s">
        <v>3847</v>
      </c>
      <c r="F5276" s="196">
        <v>9.68</v>
      </c>
      <c r="G5276" s="195" t="s">
        <v>3848</v>
      </c>
      <c r="H5276" s="196">
        <v>0</v>
      </c>
      <c r="I5276" s="196">
        <v>9.68</v>
      </c>
      <c r="J5276" s="220"/>
      <c r="M5276">
        <v>9.68</v>
      </c>
    </row>
    <row r="5277" spans="1:13" ht="25.5" x14ac:dyDescent="0.2">
      <c r="A5277" s="239"/>
      <c r="B5277" s="195"/>
      <c r="C5277" s="195"/>
      <c r="D5277" s="195"/>
      <c r="E5277" s="195" t="s">
        <v>3849</v>
      </c>
      <c r="F5277" s="196">
        <v>0</v>
      </c>
      <c r="G5277" s="195"/>
      <c r="H5277" s="195" t="s">
        <v>3850</v>
      </c>
      <c r="I5277" s="196">
        <v>75.930000000000007</v>
      </c>
      <c r="J5277" s="220"/>
      <c r="M5277">
        <v>75.930000000000007</v>
      </c>
    </row>
    <row r="5278" spans="1:13" ht="30" customHeight="1" x14ac:dyDescent="0.2">
      <c r="A5278" s="240"/>
      <c r="B5278" s="197"/>
      <c r="C5278" s="197"/>
      <c r="D5278" s="197"/>
      <c r="E5278" s="197"/>
      <c r="F5278" s="197"/>
      <c r="G5278" s="197" t="s">
        <v>3851</v>
      </c>
      <c r="H5278" s="198">
        <v>2</v>
      </c>
      <c r="I5278" s="199">
        <v>151.86000000000001</v>
      </c>
      <c r="J5278" s="220"/>
      <c r="M5278">
        <v>151.86000000000001</v>
      </c>
    </row>
    <row r="5279" spans="1:13" ht="0.95" customHeight="1" x14ac:dyDescent="0.2">
      <c r="A5279" s="237"/>
      <c r="B5279" s="185"/>
      <c r="C5279" s="185"/>
      <c r="D5279" s="185"/>
      <c r="E5279" s="185"/>
      <c r="F5279" s="185"/>
      <c r="G5279" s="185"/>
      <c r="H5279" s="185"/>
      <c r="I5279" s="185"/>
      <c r="J5279" s="220"/>
    </row>
    <row r="5280" spans="1:13" ht="18" customHeight="1" x14ac:dyDescent="0.2">
      <c r="A5280" s="236" t="s">
        <v>4253</v>
      </c>
      <c r="B5280" s="183" t="s">
        <v>2</v>
      </c>
      <c r="C5280" s="182" t="s">
        <v>3</v>
      </c>
      <c r="D5280" s="182" t="s">
        <v>4</v>
      </c>
      <c r="E5280" s="419" t="s">
        <v>2100</v>
      </c>
      <c r="F5280" s="419"/>
      <c r="G5280" s="184" t="s">
        <v>5</v>
      </c>
      <c r="H5280" s="183" t="s">
        <v>6</v>
      </c>
      <c r="I5280" s="183" t="s">
        <v>7</v>
      </c>
      <c r="J5280" s="218" t="s">
        <v>8</v>
      </c>
      <c r="K5280" s="229">
        <v>0</v>
      </c>
      <c r="L5280" s="229">
        <f>J5281</f>
        <v>30.13</v>
      </c>
      <c r="M5280" t="s">
        <v>7</v>
      </c>
    </row>
    <row r="5281" spans="1:13" ht="39" customHeight="1" x14ac:dyDescent="0.2">
      <c r="A5281" s="237" t="s">
        <v>2125</v>
      </c>
      <c r="B5281" s="186" t="s">
        <v>837</v>
      </c>
      <c r="C5281" s="185" t="s">
        <v>26</v>
      </c>
      <c r="D5281" s="185" t="s">
        <v>838</v>
      </c>
      <c r="E5281" s="425" t="s">
        <v>2104</v>
      </c>
      <c r="F5281" s="425"/>
      <c r="G5281" s="187" t="s">
        <v>331</v>
      </c>
      <c r="H5281" s="188">
        <v>1</v>
      </c>
      <c r="I5281" s="189">
        <f>(M5281*$M$13)</f>
        <v>30.130000000000003</v>
      </c>
      <c r="J5281" s="231">
        <f>TRUNC(I5281*H5281,2)</f>
        <v>30.13</v>
      </c>
      <c r="M5281">
        <v>32.75</v>
      </c>
    </row>
    <row r="5282" spans="1:13" ht="39" customHeight="1" x14ac:dyDescent="0.2">
      <c r="A5282" s="241" t="s">
        <v>2395</v>
      </c>
      <c r="B5282" s="201" t="s">
        <v>2739</v>
      </c>
      <c r="C5282" s="200" t="s">
        <v>26</v>
      </c>
      <c r="D5282" s="200" t="s">
        <v>2740</v>
      </c>
      <c r="E5282" s="427" t="s">
        <v>2104</v>
      </c>
      <c r="F5282" s="427"/>
      <c r="G5282" s="202" t="s">
        <v>331</v>
      </c>
      <c r="H5282" s="203">
        <v>1</v>
      </c>
      <c r="I5282" s="189">
        <f>(M5282*$M$13)</f>
        <v>9.1172000000000004</v>
      </c>
      <c r="J5282" s="219">
        <f>TRUNC(I5282*H5282,2)</f>
        <v>9.11</v>
      </c>
      <c r="M5282">
        <v>9.91</v>
      </c>
    </row>
    <row r="5283" spans="1:13" ht="39" customHeight="1" x14ac:dyDescent="0.2">
      <c r="A5283" s="241" t="s">
        <v>2395</v>
      </c>
      <c r="B5283" s="201" t="s">
        <v>2741</v>
      </c>
      <c r="C5283" s="200" t="s">
        <v>26</v>
      </c>
      <c r="D5283" s="200" t="s">
        <v>2742</v>
      </c>
      <c r="E5283" s="427" t="s">
        <v>2104</v>
      </c>
      <c r="F5283" s="427"/>
      <c r="G5283" s="202" t="s">
        <v>331</v>
      </c>
      <c r="H5283" s="203">
        <v>1</v>
      </c>
      <c r="I5283" s="189">
        <f>(M5283*$M$13)</f>
        <v>21.012800000000002</v>
      </c>
      <c r="J5283" s="219">
        <f>TRUNC(I5283*H5283,2)</f>
        <v>21.01</v>
      </c>
      <c r="M5283">
        <v>22.84</v>
      </c>
    </row>
    <row r="5284" spans="1:13" x14ac:dyDescent="0.2">
      <c r="A5284" s="239"/>
      <c r="B5284" s="195"/>
      <c r="C5284" s="195"/>
      <c r="D5284" s="195"/>
      <c r="E5284" s="195" t="s">
        <v>3847</v>
      </c>
      <c r="F5284" s="196">
        <v>15.74</v>
      </c>
      <c r="G5284" s="195" t="s">
        <v>3848</v>
      </c>
      <c r="H5284" s="196">
        <v>0</v>
      </c>
      <c r="I5284" s="196">
        <v>15.74</v>
      </c>
      <c r="J5284" s="220"/>
      <c r="M5284">
        <v>15.74</v>
      </c>
    </row>
    <row r="5285" spans="1:13" ht="25.5" x14ac:dyDescent="0.2">
      <c r="A5285" s="239"/>
      <c r="B5285" s="195"/>
      <c r="C5285" s="195"/>
      <c r="D5285" s="195"/>
      <c r="E5285" s="195" t="s">
        <v>3849</v>
      </c>
      <c r="F5285" s="196">
        <v>0</v>
      </c>
      <c r="G5285" s="195"/>
      <c r="H5285" s="195" t="s">
        <v>3850</v>
      </c>
      <c r="I5285" s="196">
        <v>32.75</v>
      </c>
      <c r="J5285" s="220"/>
      <c r="M5285">
        <v>32.75</v>
      </c>
    </row>
    <row r="5286" spans="1:13" ht="30" customHeight="1" x14ac:dyDescent="0.2">
      <c r="A5286" s="240"/>
      <c r="B5286" s="197"/>
      <c r="C5286" s="197"/>
      <c r="D5286" s="197"/>
      <c r="E5286" s="197"/>
      <c r="F5286" s="197"/>
      <c r="G5286" s="197" t="s">
        <v>3851</v>
      </c>
      <c r="H5286" s="198">
        <v>2</v>
      </c>
      <c r="I5286" s="199">
        <v>65.5</v>
      </c>
      <c r="J5286" s="220"/>
      <c r="M5286">
        <v>65.5</v>
      </c>
    </row>
    <row r="5287" spans="1:13" ht="0.95" customHeight="1" x14ac:dyDescent="0.2">
      <c r="A5287" s="237"/>
      <c r="B5287" s="185"/>
      <c r="C5287" s="185"/>
      <c r="D5287" s="185"/>
      <c r="E5287" s="185"/>
      <c r="F5287" s="185"/>
      <c r="G5287" s="185"/>
      <c r="H5287" s="185"/>
      <c r="I5287" s="185"/>
      <c r="J5287" s="220"/>
    </row>
    <row r="5288" spans="1:13" ht="18" customHeight="1" x14ac:dyDescent="0.2">
      <c r="A5288" s="236" t="s">
        <v>4254</v>
      </c>
      <c r="B5288" s="183" t="s">
        <v>2</v>
      </c>
      <c r="C5288" s="182" t="s">
        <v>3</v>
      </c>
      <c r="D5288" s="182" t="s">
        <v>4</v>
      </c>
      <c r="E5288" s="419" t="s">
        <v>2100</v>
      </c>
      <c r="F5288" s="419"/>
      <c r="G5288" s="184" t="s">
        <v>5</v>
      </c>
      <c r="H5288" s="183" t="s">
        <v>6</v>
      </c>
      <c r="I5288" s="183" t="s">
        <v>7</v>
      </c>
      <c r="J5288" s="218" t="s">
        <v>8</v>
      </c>
      <c r="K5288" s="229">
        <v>0</v>
      </c>
      <c r="L5288" s="229">
        <f>J5289</f>
        <v>24.74</v>
      </c>
      <c r="M5288" t="s">
        <v>7</v>
      </c>
    </row>
    <row r="5289" spans="1:13" ht="39" customHeight="1" x14ac:dyDescent="0.2">
      <c r="A5289" s="237" t="s">
        <v>2125</v>
      </c>
      <c r="B5289" s="186" t="s">
        <v>841</v>
      </c>
      <c r="C5289" s="185" t="s">
        <v>26</v>
      </c>
      <c r="D5289" s="185" t="s">
        <v>842</v>
      </c>
      <c r="E5289" s="425" t="s">
        <v>2104</v>
      </c>
      <c r="F5289" s="425"/>
      <c r="G5289" s="187" t="s">
        <v>331</v>
      </c>
      <c r="H5289" s="188">
        <v>1</v>
      </c>
      <c r="I5289" s="189">
        <f>(M5289*$M$13)</f>
        <v>24.748000000000001</v>
      </c>
      <c r="J5289" s="231">
        <f>TRUNC(I5289*H5289,2)</f>
        <v>24.74</v>
      </c>
      <c r="M5289">
        <v>26.9</v>
      </c>
    </row>
    <row r="5290" spans="1:13" ht="39" customHeight="1" x14ac:dyDescent="0.2">
      <c r="A5290" s="241" t="s">
        <v>2395</v>
      </c>
      <c r="B5290" s="201" t="s">
        <v>2739</v>
      </c>
      <c r="C5290" s="200" t="s">
        <v>26</v>
      </c>
      <c r="D5290" s="200" t="s">
        <v>2740</v>
      </c>
      <c r="E5290" s="427" t="s">
        <v>2104</v>
      </c>
      <c r="F5290" s="427"/>
      <c r="G5290" s="202" t="s">
        <v>331</v>
      </c>
      <c r="H5290" s="203">
        <v>1</v>
      </c>
      <c r="I5290" s="189">
        <f>(M5290*$M$13)</f>
        <v>9.1172000000000004</v>
      </c>
      <c r="J5290" s="219">
        <f>TRUNC(I5290*H5290,2)</f>
        <v>9.11</v>
      </c>
      <c r="M5290">
        <v>9.91</v>
      </c>
    </row>
    <row r="5291" spans="1:13" ht="39" customHeight="1" x14ac:dyDescent="0.2">
      <c r="A5291" s="241" t="s">
        <v>2395</v>
      </c>
      <c r="B5291" s="201" t="s">
        <v>2743</v>
      </c>
      <c r="C5291" s="200" t="s">
        <v>26</v>
      </c>
      <c r="D5291" s="200" t="s">
        <v>2744</v>
      </c>
      <c r="E5291" s="427" t="s">
        <v>2104</v>
      </c>
      <c r="F5291" s="427"/>
      <c r="G5291" s="202" t="s">
        <v>331</v>
      </c>
      <c r="H5291" s="203">
        <v>1</v>
      </c>
      <c r="I5291" s="189">
        <f>(M5291*$M$13)</f>
        <v>15.630799999999999</v>
      </c>
      <c r="J5291" s="219">
        <f>TRUNC(I5291*H5291,2)</f>
        <v>15.63</v>
      </c>
      <c r="M5291">
        <v>16.989999999999998</v>
      </c>
    </row>
    <row r="5292" spans="1:13" x14ac:dyDescent="0.2">
      <c r="A5292" s="239"/>
      <c r="B5292" s="195"/>
      <c r="C5292" s="195"/>
      <c r="D5292" s="195"/>
      <c r="E5292" s="195" t="s">
        <v>3847</v>
      </c>
      <c r="F5292" s="196">
        <v>12.73</v>
      </c>
      <c r="G5292" s="195" t="s">
        <v>3848</v>
      </c>
      <c r="H5292" s="196">
        <v>0</v>
      </c>
      <c r="I5292" s="196">
        <v>12.73</v>
      </c>
      <c r="J5292" s="220"/>
      <c r="M5292">
        <v>12.73</v>
      </c>
    </row>
    <row r="5293" spans="1:13" ht="25.5" x14ac:dyDescent="0.2">
      <c r="A5293" s="239"/>
      <c r="B5293" s="195"/>
      <c r="C5293" s="195"/>
      <c r="D5293" s="195"/>
      <c r="E5293" s="195" t="s">
        <v>3849</v>
      </c>
      <c r="F5293" s="196">
        <v>0</v>
      </c>
      <c r="G5293" s="195"/>
      <c r="H5293" s="195" t="s">
        <v>3850</v>
      </c>
      <c r="I5293" s="196">
        <v>26.9</v>
      </c>
      <c r="J5293" s="220"/>
      <c r="M5293">
        <v>26.9</v>
      </c>
    </row>
    <row r="5294" spans="1:13" ht="30" customHeight="1" x14ac:dyDescent="0.2">
      <c r="A5294" s="240"/>
      <c r="B5294" s="197"/>
      <c r="C5294" s="197"/>
      <c r="D5294" s="197"/>
      <c r="E5294" s="197"/>
      <c r="F5294" s="197"/>
      <c r="G5294" s="197" t="s">
        <v>3851</v>
      </c>
      <c r="H5294" s="198">
        <v>3</v>
      </c>
      <c r="I5294" s="199">
        <v>80.7</v>
      </c>
      <c r="J5294" s="220"/>
      <c r="M5294">
        <v>80.7</v>
      </c>
    </row>
    <row r="5295" spans="1:13" ht="0.95" customHeight="1" x14ac:dyDescent="0.2">
      <c r="A5295" s="237"/>
      <c r="B5295" s="185"/>
      <c r="C5295" s="185"/>
      <c r="D5295" s="185"/>
      <c r="E5295" s="185"/>
      <c r="F5295" s="185"/>
      <c r="G5295" s="185"/>
      <c r="H5295" s="185"/>
      <c r="I5295" s="185"/>
      <c r="J5295" s="220"/>
    </row>
    <row r="5296" spans="1:13" ht="18" customHeight="1" x14ac:dyDescent="0.2">
      <c r="A5296" s="236" t="s">
        <v>4255</v>
      </c>
      <c r="B5296" s="183" t="s">
        <v>2</v>
      </c>
      <c r="C5296" s="182" t="s">
        <v>3</v>
      </c>
      <c r="D5296" s="182" t="s">
        <v>4</v>
      </c>
      <c r="E5296" s="419" t="s">
        <v>2100</v>
      </c>
      <c r="F5296" s="419"/>
      <c r="G5296" s="184" t="s">
        <v>5</v>
      </c>
      <c r="H5296" s="183" t="s">
        <v>6</v>
      </c>
      <c r="I5296" s="183" t="s">
        <v>7</v>
      </c>
      <c r="J5296" s="218" t="s">
        <v>8</v>
      </c>
      <c r="K5296" s="229">
        <v>0</v>
      </c>
      <c r="L5296" s="229">
        <f>J5297</f>
        <v>37.67</v>
      </c>
      <c r="M5296" t="s">
        <v>7</v>
      </c>
    </row>
    <row r="5297" spans="1:13" ht="39" customHeight="1" x14ac:dyDescent="0.2">
      <c r="A5297" s="237" t="s">
        <v>2125</v>
      </c>
      <c r="B5297" s="186" t="s">
        <v>844</v>
      </c>
      <c r="C5297" s="185" t="s">
        <v>26</v>
      </c>
      <c r="D5297" s="185" t="s">
        <v>845</v>
      </c>
      <c r="E5297" s="425" t="s">
        <v>2104</v>
      </c>
      <c r="F5297" s="425"/>
      <c r="G5297" s="187" t="s">
        <v>331</v>
      </c>
      <c r="H5297" s="188">
        <v>1</v>
      </c>
      <c r="I5297" s="189">
        <f>(M5297*$M$13)</f>
        <v>37.674000000000007</v>
      </c>
      <c r="J5297" s="231">
        <f>TRUNC(I5297*H5297,2)</f>
        <v>37.67</v>
      </c>
      <c r="M5297">
        <v>40.950000000000003</v>
      </c>
    </row>
    <row r="5298" spans="1:13" ht="39" customHeight="1" x14ac:dyDescent="0.2">
      <c r="A5298" s="241" t="s">
        <v>2395</v>
      </c>
      <c r="B5298" s="201" t="s">
        <v>2739</v>
      </c>
      <c r="C5298" s="200" t="s">
        <v>26</v>
      </c>
      <c r="D5298" s="200" t="s">
        <v>2740</v>
      </c>
      <c r="E5298" s="427" t="s">
        <v>2104</v>
      </c>
      <c r="F5298" s="427"/>
      <c r="G5298" s="202" t="s">
        <v>331</v>
      </c>
      <c r="H5298" s="203">
        <v>1</v>
      </c>
      <c r="I5298" s="189">
        <f>(M5298*$M$13)</f>
        <v>9.1172000000000004</v>
      </c>
      <c r="J5298" s="219">
        <f>TRUNC(I5298*H5298,2)</f>
        <v>9.11</v>
      </c>
      <c r="M5298">
        <v>9.91</v>
      </c>
    </row>
    <row r="5299" spans="1:13" ht="39" customHeight="1" x14ac:dyDescent="0.2">
      <c r="A5299" s="241" t="s">
        <v>2395</v>
      </c>
      <c r="B5299" s="201" t="s">
        <v>2745</v>
      </c>
      <c r="C5299" s="200" t="s">
        <v>26</v>
      </c>
      <c r="D5299" s="200" t="s">
        <v>2746</v>
      </c>
      <c r="E5299" s="427" t="s">
        <v>2104</v>
      </c>
      <c r="F5299" s="427"/>
      <c r="G5299" s="202" t="s">
        <v>331</v>
      </c>
      <c r="H5299" s="203">
        <v>1</v>
      </c>
      <c r="I5299" s="189">
        <f>(M5299*$M$13)</f>
        <v>28.556799999999999</v>
      </c>
      <c r="J5299" s="219">
        <f>TRUNC(I5299*H5299,2)</f>
        <v>28.55</v>
      </c>
      <c r="M5299">
        <v>31.04</v>
      </c>
    </row>
    <row r="5300" spans="1:13" x14ac:dyDescent="0.2">
      <c r="A5300" s="239"/>
      <c r="B5300" s="195"/>
      <c r="C5300" s="195"/>
      <c r="D5300" s="195"/>
      <c r="E5300" s="195" t="s">
        <v>3847</v>
      </c>
      <c r="F5300" s="196">
        <v>18.760000000000002</v>
      </c>
      <c r="G5300" s="195" t="s">
        <v>3848</v>
      </c>
      <c r="H5300" s="196">
        <v>0</v>
      </c>
      <c r="I5300" s="196">
        <v>18.760000000000002</v>
      </c>
      <c r="J5300" s="220"/>
      <c r="M5300">
        <v>18.760000000000002</v>
      </c>
    </row>
    <row r="5301" spans="1:13" ht="25.5" x14ac:dyDescent="0.2">
      <c r="A5301" s="239"/>
      <c r="B5301" s="195"/>
      <c r="C5301" s="195"/>
      <c r="D5301" s="195"/>
      <c r="E5301" s="195" t="s">
        <v>3849</v>
      </c>
      <c r="F5301" s="196">
        <v>0</v>
      </c>
      <c r="G5301" s="195"/>
      <c r="H5301" s="195" t="s">
        <v>3850</v>
      </c>
      <c r="I5301" s="196">
        <v>40.950000000000003</v>
      </c>
      <c r="J5301" s="220"/>
      <c r="M5301">
        <v>40.950000000000003</v>
      </c>
    </row>
    <row r="5302" spans="1:13" ht="30" customHeight="1" x14ac:dyDescent="0.2">
      <c r="A5302" s="240"/>
      <c r="B5302" s="197"/>
      <c r="C5302" s="197"/>
      <c r="D5302" s="197"/>
      <c r="E5302" s="197"/>
      <c r="F5302" s="197"/>
      <c r="G5302" s="197" t="s">
        <v>3851</v>
      </c>
      <c r="H5302" s="198">
        <v>4</v>
      </c>
      <c r="I5302" s="199">
        <v>163.80000000000001</v>
      </c>
      <c r="J5302" s="220"/>
      <c r="M5302">
        <v>163.80000000000001</v>
      </c>
    </row>
    <row r="5303" spans="1:13" ht="0.95" customHeight="1" x14ac:dyDescent="0.2">
      <c r="A5303" s="237"/>
      <c r="B5303" s="185"/>
      <c r="C5303" s="185"/>
      <c r="D5303" s="185"/>
      <c r="E5303" s="185"/>
      <c r="F5303" s="185"/>
      <c r="G5303" s="185"/>
      <c r="H5303" s="185"/>
      <c r="I5303" s="185"/>
      <c r="J5303" s="220"/>
    </row>
    <row r="5304" spans="1:13" ht="18" customHeight="1" x14ac:dyDescent="0.2">
      <c r="A5304" s="236" t="s">
        <v>4256</v>
      </c>
      <c r="B5304" s="183" t="s">
        <v>2</v>
      </c>
      <c r="C5304" s="182" t="s">
        <v>3</v>
      </c>
      <c r="D5304" s="182" t="s">
        <v>4</v>
      </c>
      <c r="E5304" s="419" t="s">
        <v>2100</v>
      </c>
      <c r="F5304" s="419"/>
      <c r="G5304" s="184" t="s">
        <v>5</v>
      </c>
      <c r="H5304" s="183" t="s">
        <v>6</v>
      </c>
      <c r="I5304" s="183" t="s">
        <v>7</v>
      </c>
      <c r="J5304" s="218" t="s">
        <v>8</v>
      </c>
      <c r="K5304" s="229">
        <f>0</f>
        <v>0</v>
      </c>
      <c r="L5304" s="229">
        <f>J5305</f>
        <v>50.6</v>
      </c>
      <c r="M5304" t="s">
        <v>7</v>
      </c>
    </row>
    <row r="5305" spans="1:13" ht="39" customHeight="1" x14ac:dyDescent="0.2">
      <c r="A5305" s="237" t="s">
        <v>2125</v>
      </c>
      <c r="B5305" s="186" t="s">
        <v>4056</v>
      </c>
      <c r="C5305" s="185" t="s">
        <v>26</v>
      </c>
      <c r="D5305" s="185" t="s">
        <v>4057</v>
      </c>
      <c r="E5305" s="425" t="s">
        <v>2104</v>
      </c>
      <c r="F5305" s="425"/>
      <c r="G5305" s="187" t="s">
        <v>331</v>
      </c>
      <c r="H5305" s="188">
        <v>1</v>
      </c>
      <c r="I5305" s="189">
        <f>(M5305*$M$13)</f>
        <v>50.609200000000001</v>
      </c>
      <c r="J5305" s="231">
        <f>TRUNC(I5305*H5305,2)</f>
        <v>50.6</v>
      </c>
      <c r="M5305">
        <v>55.01</v>
      </c>
    </row>
    <row r="5306" spans="1:13" ht="39" customHeight="1" x14ac:dyDescent="0.2">
      <c r="A5306" s="241" t="s">
        <v>2395</v>
      </c>
      <c r="B5306" s="201" t="s">
        <v>2739</v>
      </c>
      <c r="C5306" s="200" t="s">
        <v>26</v>
      </c>
      <c r="D5306" s="200" t="s">
        <v>2740</v>
      </c>
      <c r="E5306" s="427" t="s">
        <v>2104</v>
      </c>
      <c r="F5306" s="427"/>
      <c r="G5306" s="202" t="s">
        <v>331</v>
      </c>
      <c r="H5306" s="203">
        <v>1</v>
      </c>
      <c r="I5306" s="189">
        <f>(M5306*$M$13)</f>
        <v>9.1172000000000004</v>
      </c>
      <c r="J5306" s="219">
        <f>TRUNC(I5306*H5306,2)</f>
        <v>9.11</v>
      </c>
      <c r="M5306">
        <v>9.91</v>
      </c>
    </row>
    <row r="5307" spans="1:13" ht="39" customHeight="1" x14ac:dyDescent="0.2">
      <c r="A5307" s="241" t="s">
        <v>2395</v>
      </c>
      <c r="B5307" s="201" t="s">
        <v>5015</v>
      </c>
      <c r="C5307" s="200" t="s">
        <v>26</v>
      </c>
      <c r="D5307" s="200" t="s">
        <v>5016</v>
      </c>
      <c r="E5307" s="427" t="s">
        <v>2104</v>
      </c>
      <c r="F5307" s="427"/>
      <c r="G5307" s="202" t="s">
        <v>331</v>
      </c>
      <c r="H5307" s="203">
        <v>1</v>
      </c>
      <c r="I5307" s="189">
        <f>(M5307*$M$13)</f>
        <v>41.492000000000004</v>
      </c>
      <c r="J5307" s="219">
        <f>TRUNC(I5307*H5307,2)</f>
        <v>41.49</v>
      </c>
      <c r="M5307">
        <v>45.1</v>
      </c>
    </row>
    <row r="5308" spans="1:13" x14ac:dyDescent="0.2">
      <c r="A5308" s="239"/>
      <c r="B5308" s="195"/>
      <c r="C5308" s="195"/>
      <c r="D5308" s="195"/>
      <c r="E5308" s="195" t="s">
        <v>3847</v>
      </c>
      <c r="F5308" s="196">
        <v>24.78</v>
      </c>
      <c r="G5308" s="195" t="s">
        <v>3848</v>
      </c>
      <c r="H5308" s="196">
        <v>0</v>
      </c>
      <c r="I5308" s="196">
        <v>24.78</v>
      </c>
      <c r="J5308" s="220"/>
      <c r="M5308">
        <v>24.78</v>
      </c>
    </row>
    <row r="5309" spans="1:13" ht="25.5" x14ac:dyDescent="0.2">
      <c r="A5309" s="239"/>
      <c r="B5309" s="195"/>
      <c r="C5309" s="195"/>
      <c r="D5309" s="195"/>
      <c r="E5309" s="195" t="s">
        <v>3849</v>
      </c>
      <c r="F5309" s="196">
        <v>0</v>
      </c>
      <c r="G5309" s="195"/>
      <c r="H5309" s="195" t="s">
        <v>3850</v>
      </c>
      <c r="I5309" s="196">
        <v>55.01</v>
      </c>
      <c r="J5309" s="220"/>
      <c r="M5309">
        <v>55.01</v>
      </c>
    </row>
    <row r="5310" spans="1:13" ht="30" customHeight="1" x14ac:dyDescent="0.2">
      <c r="A5310" s="240"/>
      <c r="B5310" s="197"/>
      <c r="C5310" s="197"/>
      <c r="D5310" s="197"/>
      <c r="E5310" s="197"/>
      <c r="F5310" s="197"/>
      <c r="G5310" s="197" t="s">
        <v>3851</v>
      </c>
      <c r="H5310" s="198">
        <v>5</v>
      </c>
      <c r="I5310" s="199">
        <v>275.05</v>
      </c>
      <c r="J5310" s="220"/>
      <c r="M5310">
        <v>275.05</v>
      </c>
    </row>
    <row r="5311" spans="1:13" ht="0.95" customHeight="1" x14ac:dyDescent="0.2">
      <c r="A5311" s="237"/>
      <c r="B5311" s="185"/>
      <c r="C5311" s="185"/>
      <c r="D5311" s="185"/>
      <c r="E5311" s="185"/>
      <c r="F5311" s="185"/>
      <c r="G5311" s="185"/>
      <c r="H5311" s="185"/>
      <c r="I5311" s="185"/>
      <c r="J5311" s="220"/>
    </row>
    <row r="5312" spans="1:13" ht="18" customHeight="1" x14ac:dyDescent="0.2">
      <c r="A5312" s="236" t="s">
        <v>4257</v>
      </c>
      <c r="B5312" s="183" t="s">
        <v>2</v>
      </c>
      <c r="C5312" s="182" t="s">
        <v>3</v>
      </c>
      <c r="D5312" s="182" t="s">
        <v>4</v>
      </c>
      <c r="E5312" s="419" t="s">
        <v>2100</v>
      </c>
      <c r="F5312" s="419"/>
      <c r="G5312" s="184" t="s">
        <v>5</v>
      </c>
      <c r="H5312" s="183" t="s">
        <v>6</v>
      </c>
      <c r="I5312" s="183" t="s">
        <v>7</v>
      </c>
      <c r="J5312" s="218" t="s">
        <v>8</v>
      </c>
      <c r="K5312" s="229">
        <f>J5314+J5315</f>
        <v>5.4399999999999995</v>
      </c>
      <c r="L5312" s="229">
        <f>J5313-K5312</f>
        <v>9.39</v>
      </c>
      <c r="M5312" t="s">
        <v>7</v>
      </c>
    </row>
    <row r="5313" spans="1:13" ht="26.1" customHeight="1" x14ac:dyDescent="0.2">
      <c r="A5313" s="237" t="s">
        <v>2125</v>
      </c>
      <c r="B5313" s="186" t="s">
        <v>4059</v>
      </c>
      <c r="C5313" s="185" t="s">
        <v>26</v>
      </c>
      <c r="D5313" s="185" t="s">
        <v>4060</v>
      </c>
      <c r="E5313" s="425" t="s">
        <v>2104</v>
      </c>
      <c r="F5313" s="425"/>
      <c r="G5313" s="187" t="s">
        <v>331</v>
      </c>
      <c r="H5313" s="188">
        <v>1</v>
      </c>
      <c r="I5313" s="189">
        <f>(M5313*$M$13)</f>
        <v>14.830400000000001</v>
      </c>
      <c r="J5313" s="231">
        <f>TRUNC(I5313*H5313,2)</f>
        <v>14.83</v>
      </c>
      <c r="M5313">
        <v>16.12</v>
      </c>
    </row>
    <row r="5314" spans="1:13" ht="26.1" customHeight="1" x14ac:dyDescent="0.2">
      <c r="A5314" s="241" t="s">
        <v>2395</v>
      </c>
      <c r="B5314" s="201" t="s">
        <v>2709</v>
      </c>
      <c r="C5314" s="200" t="s">
        <v>26</v>
      </c>
      <c r="D5314" s="200" t="s">
        <v>2710</v>
      </c>
      <c r="E5314" s="427" t="s">
        <v>2123</v>
      </c>
      <c r="F5314" s="427"/>
      <c r="G5314" s="202" t="s">
        <v>32</v>
      </c>
      <c r="H5314" s="203">
        <v>6.9000000000000006E-2</v>
      </c>
      <c r="I5314" s="189">
        <f>(M5314*$M$13)</f>
        <v>18.390799999999999</v>
      </c>
      <c r="J5314" s="219">
        <f>TRUNC(I5314*H5314,2)</f>
        <v>1.26</v>
      </c>
      <c r="M5314">
        <v>19.989999999999998</v>
      </c>
    </row>
    <row r="5315" spans="1:13" ht="24" customHeight="1" x14ac:dyDescent="0.2">
      <c r="A5315" s="241" t="s">
        <v>2395</v>
      </c>
      <c r="B5315" s="201" t="s">
        <v>2700</v>
      </c>
      <c r="C5315" s="200" t="s">
        <v>26</v>
      </c>
      <c r="D5315" s="200" t="s">
        <v>2701</v>
      </c>
      <c r="E5315" s="427" t="s">
        <v>2123</v>
      </c>
      <c r="F5315" s="427"/>
      <c r="G5315" s="202" t="s">
        <v>32</v>
      </c>
      <c r="H5315" s="203">
        <v>0.16550000000000001</v>
      </c>
      <c r="I5315" s="189">
        <f>(M5315*$M$13)</f>
        <v>25.309200000000004</v>
      </c>
      <c r="J5315" s="219">
        <f>TRUNC(I5315*H5315,2)</f>
        <v>4.18</v>
      </c>
      <c r="M5315">
        <v>27.51</v>
      </c>
    </row>
    <row r="5316" spans="1:13" ht="24" customHeight="1" x14ac:dyDescent="0.2">
      <c r="A5316" s="238" t="s">
        <v>2126</v>
      </c>
      <c r="B5316" s="191" t="s">
        <v>5017</v>
      </c>
      <c r="C5316" s="190" t="s">
        <v>26</v>
      </c>
      <c r="D5316" s="190" t="s">
        <v>5018</v>
      </c>
      <c r="E5316" s="426" t="s">
        <v>2119</v>
      </c>
      <c r="F5316" s="426"/>
      <c r="G5316" s="192" t="s">
        <v>331</v>
      </c>
      <c r="H5316" s="193">
        <v>1</v>
      </c>
      <c r="I5316" s="189">
        <f>(M5316*$M$13)</f>
        <v>2.0331999999999999</v>
      </c>
      <c r="J5316" s="219">
        <f>TRUNC(I5316*H5316,2)</f>
        <v>2.0299999999999998</v>
      </c>
      <c r="M5316">
        <v>2.21</v>
      </c>
    </row>
    <row r="5317" spans="1:13" ht="26.1" customHeight="1" x14ac:dyDescent="0.2">
      <c r="A5317" s="238" t="s">
        <v>2126</v>
      </c>
      <c r="B5317" s="191" t="s">
        <v>5019</v>
      </c>
      <c r="C5317" s="190" t="s">
        <v>26</v>
      </c>
      <c r="D5317" s="190" t="s">
        <v>5020</v>
      </c>
      <c r="E5317" s="426" t="s">
        <v>2119</v>
      </c>
      <c r="F5317" s="426"/>
      <c r="G5317" s="192" t="s">
        <v>331</v>
      </c>
      <c r="H5317" s="193">
        <v>1</v>
      </c>
      <c r="I5317" s="189">
        <f>(M5317*$M$13)</f>
        <v>7.3508000000000004</v>
      </c>
      <c r="J5317" s="219">
        <f>TRUNC(I5317*H5317,2)</f>
        <v>7.35</v>
      </c>
      <c r="M5317">
        <v>7.99</v>
      </c>
    </row>
    <row r="5318" spans="1:13" x14ac:dyDescent="0.2">
      <c r="A5318" s="239"/>
      <c r="B5318" s="195"/>
      <c r="C5318" s="195"/>
      <c r="D5318" s="195"/>
      <c r="E5318" s="195" t="s">
        <v>3847</v>
      </c>
      <c r="F5318" s="196">
        <v>4.51</v>
      </c>
      <c r="G5318" s="195" t="s">
        <v>3848</v>
      </c>
      <c r="H5318" s="196">
        <v>0</v>
      </c>
      <c r="I5318" s="196">
        <v>4.51</v>
      </c>
      <c r="J5318" s="220"/>
      <c r="M5318">
        <v>4.51</v>
      </c>
    </row>
    <row r="5319" spans="1:13" ht="25.5" x14ac:dyDescent="0.2">
      <c r="A5319" s="239"/>
      <c r="B5319" s="195"/>
      <c r="C5319" s="195"/>
      <c r="D5319" s="195"/>
      <c r="E5319" s="195" t="s">
        <v>3849</v>
      </c>
      <c r="F5319" s="196">
        <v>0</v>
      </c>
      <c r="G5319" s="195"/>
      <c r="H5319" s="195" t="s">
        <v>3850</v>
      </c>
      <c r="I5319" s="196">
        <v>16.12</v>
      </c>
      <c r="J5319" s="220"/>
      <c r="M5319">
        <v>16.12</v>
      </c>
    </row>
    <row r="5320" spans="1:13" ht="30" customHeight="1" x14ac:dyDescent="0.2">
      <c r="A5320" s="240"/>
      <c r="B5320" s="197"/>
      <c r="C5320" s="197"/>
      <c r="D5320" s="197"/>
      <c r="E5320" s="197"/>
      <c r="F5320" s="197"/>
      <c r="G5320" s="197" t="s">
        <v>3851</v>
      </c>
      <c r="H5320" s="198">
        <v>28</v>
      </c>
      <c r="I5320" s="199">
        <v>451.36</v>
      </c>
      <c r="J5320" s="220"/>
      <c r="M5320">
        <v>451.36</v>
      </c>
    </row>
    <row r="5321" spans="1:13" ht="0.95" customHeight="1" x14ac:dyDescent="0.2">
      <c r="A5321" s="237"/>
      <c r="B5321" s="185"/>
      <c r="C5321" s="185"/>
      <c r="D5321" s="185"/>
      <c r="E5321" s="185"/>
      <c r="F5321" s="185"/>
      <c r="G5321" s="185"/>
      <c r="H5321" s="185"/>
      <c r="I5321" s="185"/>
      <c r="J5321" s="220"/>
    </row>
    <row r="5322" spans="1:13" ht="18" customHeight="1" x14ac:dyDescent="0.2">
      <c r="A5322" s="236" t="s">
        <v>4258</v>
      </c>
      <c r="B5322" s="183" t="s">
        <v>2</v>
      </c>
      <c r="C5322" s="182" t="s">
        <v>3</v>
      </c>
      <c r="D5322" s="182" t="s">
        <v>4</v>
      </c>
      <c r="E5322" s="419" t="s">
        <v>2100</v>
      </c>
      <c r="F5322" s="419"/>
      <c r="G5322" s="184" t="s">
        <v>5</v>
      </c>
      <c r="H5322" s="183" t="s">
        <v>6</v>
      </c>
      <c r="I5322" s="183" t="s">
        <v>7</v>
      </c>
      <c r="J5322" s="218" t="s">
        <v>8</v>
      </c>
      <c r="K5322" s="229">
        <f>J5324+J5325</f>
        <v>8.16</v>
      </c>
      <c r="L5322" s="229">
        <f>J5323-K5322</f>
        <v>18.16</v>
      </c>
      <c r="M5322" t="s">
        <v>7</v>
      </c>
    </row>
    <row r="5323" spans="1:13" ht="26.1" customHeight="1" x14ac:dyDescent="0.2">
      <c r="A5323" s="237" t="s">
        <v>2125</v>
      </c>
      <c r="B5323" s="186" t="s">
        <v>4132</v>
      </c>
      <c r="C5323" s="185" t="s">
        <v>26</v>
      </c>
      <c r="D5323" s="185" t="s">
        <v>4133</v>
      </c>
      <c r="E5323" s="425" t="s">
        <v>2104</v>
      </c>
      <c r="F5323" s="425"/>
      <c r="G5323" s="187" t="s">
        <v>331</v>
      </c>
      <c r="H5323" s="188">
        <v>1</v>
      </c>
      <c r="I5323" s="189">
        <f>(M5323*$M$13)</f>
        <v>26.321200000000001</v>
      </c>
      <c r="J5323" s="231">
        <f>TRUNC(I5323*H5323,2)</f>
        <v>26.32</v>
      </c>
      <c r="M5323">
        <v>28.61</v>
      </c>
    </row>
    <row r="5324" spans="1:13" ht="26.1" customHeight="1" x14ac:dyDescent="0.2">
      <c r="A5324" s="241" t="s">
        <v>2395</v>
      </c>
      <c r="B5324" s="201" t="s">
        <v>2709</v>
      </c>
      <c r="C5324" s="200" t="s">
        <v>26</v>
      </c>
      <c r="D5324" s="200" t="s">
        <v>2710</v>
      </c>
      <c r="E5324" s="427" t="s">
        <v>2123</v>
      </c>
      <c r="F5324" s="427"/>
      <c r="G5324" s="202" t="s">
        <v>32</v>
      </c>
      <c r="H5324" s="203">
        <v>0.1033</v>
      </c>
      <c r="I5324" s="189">
        <f>(M5324*$M$13)</f>
        <v>18.390799999999999</v>
      </c>
      <c r="J5324" s="219">
        <f>TRUNC(I5324*H5324,2)</f>
        <v>1.89</v>
      </c>
      <c r="M5324">
        <v>19.989999999999998</v>
      </c>
    </row>
    <row r="5325" spans="1:13" ht="24" customHeight="1" x14ac:dyDescent="0.2">
      <c r="A5325" s="241" t="s">
        <v>2395</v>
      </c>
      <c r="B5325" s="201" t="s">
        <v>2700</v>
      </c>
      <c r="C5325" s="200" t="s">
        <v>26</v>
      </c>
      <c r="D5325" s="200" t="s">
        <v>2701</v>
      </c>
      <c r="E5325" s="427" t="s">
        <v>2123</v>
      </c>
      <c r="F5325" s="427"/>
      <c r="G5325" s="202" t="s">
        <v>32</v>
      </c>
      <c r="H5325" s="203">
        <v>0.24779999999999999</v>
      </c>
      <c r="I5325" s="189">
        <f>(M5325*$M$13)</f>
        <v>25.309200000000004</v>
      </c>
      <c r="J5325" s="219">
        <f>TRUNC(I5325*H5325,2)</f>
        <v>6.27</v>
      </c>
      <c r="M5325">
        <v>27.51</v>
      </c>
    </row>
    <row r="5326" spans="1:13" ht="24" customHeight="1" x14ac:dyDescent="0.2">
      <c r="A5326" s="238" t="s">
        <v>2126</v>
      </c>
      <c r="B5326" s="191" t="s">
        <v>5017</v>
      </c>
      <c r="C5326" s="190" t="s">
        <v>26</v>
      </c>
      <c r="D5326" s="190" t="s">
        <v>5018</v>
      </c>
      <c r="E5326" s="426" t="s">
        <v>2119</v>
      </c>
      <c r="F5326" s="426"/>
      <c r="G5326" s="192" t="s">
        <v>331</v>
      </c>
      <c r="H5326" s="193">
        <v>2</v>
      </c>
      <c r="I5326" s="189">
        <f>(M5326*$M$13)</f>
        <v>2.0331999999999999</v>
      </c>
      <c r="J5326" s="219">
        <f>TRUNC(I5326*H5326,2)</f>
        <v>4.0599999999999996</v>
      </c>
      <c r="M5326">
        <v>2.21</v>
      </c>
    </row>
    <row r="5327" spans="1:13" ht="24" customHeight="1" x14ac:dyDescent="0.2">
      <c r="A5327" s="238" t="s">
        <v>2126</v>
      </c>
      <c r="B5327" s="191" t="s">
        <v>5042</v>
      </c>
      <c r="C5327" s="190" t="s">
        <v>26</v>
      </c>
      <c r="D5327" s="190" t="s">
        <v>5043</v>
      </c>
      <c r="E5327" s="426" t="s">
        <v>2119</v>
      </c>
      <c r="F5327" s="426"/>
      <c r="G5327" s="192" t="s">
        <v>331</v>
      </c>
      <c r="H5327" s="193">
        <v>1</v>
      </c>
      <c r="I5327" s="189">
        <f>(M5327*$M$13)</f>
        <v>14.0944</v>
      </c>
      <c r="J5327" s="219">
        <f>TRUNC(I5327*H5327,2)</f>
        <v>14.09</v>
      </c>
      <c r="M5327">
        <v>15.32</v>
      </c>
    </row>
    <row r="5328" spans="1:13" x14ac:dyDescent="0.2">
      <c r="A5328" s="239"/>
      <c r="B5328" s="195"/>
      <c r="C5328" s="195"/>
      <c r="D5328" s="195"/>
      <c r="E5328" s="195" t="s">
        <v>3847</v>
      </c>
      <c r="F5328" s="196">
        <v>6.76</v>
      </c>
      <c r="G5328" s="195" t="s">
        <v>3848</v>
      </c>
      <c r="H5328" s="196">
        <v>0</v>
      </c>
      <c r="I5328" s="196">
        <v>6.76</v>
      </c>
      <c r="J5328" s="220"/>
      <c r="M5328">
        <v>6.76</v>
      </c>
    </row>
    <row r="5329" spans="1:13" ht="25.5" x14ac:dyDescent="0.2">
      <c r="A5329" s="239"/>
      <c r="B5329" s="195"/>
      <c r="C5329" s="195"/>
      <c r="D5329" s="195"/>
      <c r="E5329" s="195" t="s">
        <v>3849</v>
      </c>
      <c r="F5329" s="196">
        <v>0</v>
      </c>
      <c r="G5329" s="195"/>
      <c r="H5329" s="195" t="s">
        <v>3850</v>
      </c>
      <c r="I5329" s="196">
        <v>28.61</v>
      </c>
      <c r="J5329" s="220"/>
      <c r="M5329">
        <v>28.61</v>
      </c>
    </row>
    <row r="5330" spans="1:13" ht="30" customHeight="1" x14ac:dyDescent="0.2">
      <c r="A5330" s="240"/>
      <c r="B5330" s="197"/>
      <c r="C5330" s="197"/>
      <c r="D5330" s="197"/>
      <c r="E5330" s="197"/>
      <c r="F5330" s="197"/>
      <c r="G5330" s="197" t="s">
        <v>3851</v>
      </c>
      <c r="H5330" s="198">
        <v>148</v>
      </c>
      <c r="I5330" s="199">
        <v>4234.28</v>
      </c>
      <c r="J5330" s="220"/>
      <c r="M5330">
        <v>4234.28</v>
      </c>
    </row>
    <row r="5331" spans="1:13" ht="0.95" customHeight="1" x14ac:dyDescent="0.2">
      <c r="A5331" s="237"/>
      <c r="B5331" s="185"/>
      <c r="C5331" s="185"/>
      <c r="D5331" s="185"/>
      <c r="E5331" s="185"/>
      <c r="F5331" s="185"/>
      <c r="G5331" s="185"/>
      <c r="H5331" s="185"/>
      <c r="I5331" s="185"/>
      <c r="J5331" s="220"/>
    </row>
    <row r="5332" spans="1:13" ht="18" customHeight="1" x14ac:dyDescent="0.2">
      <c r="A5332" s="236" t="s">
        <v>4259</v>
      </c>
      <c r="B5332" s="183" t="s">
        <v>2</v>
      </c>
      <c r="C5332" s="182" t="s">
        <v>3</v>
      </c>
      <c r="D5332" s="182" t="s">
        <v>4</v>
      </c>
      <c r="E5332" s="419" t="s">
        <v>2100</v>
      </c>
      <c r="F5332" s="419"/>
      <c r="G5332" s="184" t="s">
        <v>5</v>
      </c>
      <c r="H5332" s="183" t="s">
        <v>6</v>
      </c>
      <c r="I5332" s="183" t="s">
        <v>7</v>
      </c>
      <c r="J5332" s="218" t="s">
        <v>8</v>
      </c>
      <c r="K5332" s="229">
        <f>J5335+J5336</f>
        <v>27.68</v>
      </c>
      <c r="L5332" s="229">
        <f>J5333-K5332</f>
        <v>542.84</v>
      </c>
      <c r="M5332" t="s">
        <v>7</v>
      </c>
    </row>
    <row r="5333" spans="1:13" ht="51.95" customHeight="1" x14ac:dyDescent="0.2">
      <c r="A5333" s="237" t="s">
        <v>2125</v>
      </c>
      <c r="B5333" s="186" t="s">
        <v>4135</v>
      </c>
      <c r="C5333" s="185" t="s">
        <v>26</v>
      </c>
      <c r="D5333" s="185" t="s">
        <v>4136</v>
      </c>
      <c r="E5333" s="425" t="s">
        <v>2104</v>
      </c>
      <c r="F5333" s="425"/>
      <c r="G5333" s="187" t="s">
        <v>331</v>
      </c>
      <c r="H5333" s="188">
        <v>1</v>
      </c>
      <c r="I5333" s="189">
        <f>(M5333*$M$13)</f>
        <v>570.52880000000005</v>
      </c>
      <c r="J5333" s="231">
        <f>TRUNC(I5333*H5333,2)</f>
        <v>570.52</v>
      </c>
      <c r="M5333">
        <v>620.14</v>
      </c>
    </row>
    <row r="5334" spans="1:13" ht="51.95" customHeight="1" x14ac:dyDescent="0.2">
      <c r="A5334" s="241" t="s">
        <v>2395</v>
      </c>
      <c r="B5334" s="201" t="s">
        <v>5044</v>
      </c>
      <c r="C5334" s="200" t="s">
        <v>26</v>
      </c>
      <c r="D5334" s="200" t="s">
        <v>5045</v>
      </c>
      <c r="E5334" s="427" t="s">
        <v>2123</v>
      </c>
      <c r="F5334" s="427"/>
      <c r="G5334" s="202" t="s">
        <v>50</v>
      </c>
      <c r="H5334" s="203">
        <v>1.9199999999999998E-2</v>
      </c>
      <c r="I5334" s="189">
        <f>(M5334*$M$13)</f>
        <v>647.68920000000003</v>
      </c>
      <c r="J5334" s="219">
        <f>TRUNC(I5334*H5334,2)</f>
        <v>12.43</v>
      </c>
      <c r="M5334">
        <v>704.01</v>
      </c>
    </row>
    <row r="5335" spans="1:13" ht="26.1" customHeight="1" x14ac:dyDescent="0.2">
      <c r="A5335" s="241" t="s">
        <v>2395</v>
      </c>
      <c r="B5335" s="201" t="s">
        <v>2709</v>
      </c>
      <c r="C5335" s="200" t="s">
        <v>26</v>
      </c>
      <c r="D5335" s="200" t="s">
        <v>2710</v>
      </c>
      <c r="E5335" s="427" t="s">
        <v>2123</v>
      </c>
      <c r="F5335" s="427"/>
      <c r="G5335" s="202" t="s">
        <v>32</v>
      </c>
      <c r="H5335" s="203">
        <v>0.63370000000000004</v>
      </c>
      <c r="I5335" s="189">
        <f>(M5335*$M$13)</f>
        <v>18.390799999999999</v>
      </c>
      <c r="J5335" s="219">
        <f>TRUNC(I5335*H5335,2)</f>
        <v>11.65</v>
      </c>
      <c r="M5335">
        <v>19.989999999999998</v>
      </c>
    </row>
    <row r="5336" spans="1:13" ht="24" customHeight="1" x14ac:dyDescent="0.2">
      <c r="A5336" s="241" t="s">
        <v>2395</v>
      </c>
      <c r="B5336" s="201" t="s">
        <v>2700</v>
      </c>
      <c r="C5336" s="200" t="s">
        <v>26</v>
      </c>
      <c r="D5336" s="200" t="s">
        <v>2701</v>
      </c>
      <c r="E5336" s="427" t="s">
        <v>2123</v>
      </c>
      <c r="F5336" s="427"/>
      <c r="G5336" s="202" t="s">
        <v>32</v>
      </c>
      <c r="H5336" s="203">
        <v>0.63370000000000004</v>
      </c>
      <c r="I5336" s="189">
        <f>(M5336*$M$13)</f>
        <v>25.309200000000004</v>
      </c>
      <c r="J5336" s="219">
        <f>TRUNC(I5336*H5336,2)</f>
        <v>16.03</v>
      </c>
      <c r="M5336">
        <v>27.51</v>
      </c>
    </row>
    <row r="5337" spans="1:13" ht="39" customHeight="1" x14ac:dyDescent="0.2">
      <c r="A5337" s="238" t="s">
        <v>2126</v>
      </c>
      <c r="B5337" s="191" t="s">
        <v>5046</v>
      </c>
      <c r="C5337" s="190" t="s">
        <v>26</v>
      </c>
      <c r="D5337" s="190" t="s">
        <v>5047</v>
      </c>
      <c r="E5337" s="426" t="s">
        <v>2119</v>
      </c>
      <c r="F5337" s="426"/>
      <c r="G5337" s="192" t="s">
        <v>331</v>
      </c>
      <c r="H5337" s="193">
        <v>1</v>
      </c>
      <c r="I5337" s="189">
        <f>(M5337*$M$13)</f>
        <v>530.41679999999997</v>
      </c>
      <c r="J5337" s="219">
        <f>TRUNC(I5337*H5337,2)</f>
        <v>530.41</v>
      </c>
      <c r="M5337">
        <v>576.54</v>
      </c>
    </row>
    <row r="5338" spans="1:13" x14ac:dyDescent="0.2">
      <c r="A5338" s="239"/>
      <c r="B5338" s="195"/>
      <c r="C5338" s="195"/>
      <c r="D5338" s="195"/>
      <c r="E5338" s="195" t="s">
        <v>3847</v>
      </c>
      <c r="F5338" s="196">
        <v>25.27</v>
      </c>
      <c r="G5338" s="195" t="s">
        <v>3848</v>
      </c>
      <c r="H5338" s="196">
        <v>0</v>
      </c>
      <c r="I5338" s="196">
        <v>25.27</v>
      </c>
      <c r="J5338" s="220"/>
      <c r="M5338">
        <v>25.27</v>
      </c>
    </row>
    <row r="5339" spans="1:13" ht="25.5" x14ac:dyDescent="0.2">
      <c r="A5339" s="239"/>
      <c r="B5339" s="195"/>
      <c r="C5339" s="195"/>
      <c r="D5339" s="195"/>
      <c r="E5339" s="195" t="s">
        <v>3849</v>
      </c>
      <c r="F5339" s="196">
        <v>0</v>
      </c>
      <c r="G5339" s="195"/>
      <c r="H5339" s="195" t="s">
        <v>3850</v>
      </c>
      <c r="I5339" s="196">
        <v>620.14</v>
      </c>
      <c r="J5339" s="220"/>
      <c r="M5339">
        <v>620.14</v>
      </c>
    </row>
    <row r="5340" spans="1:13" ht="30" customHeight="1" x14ac:dyDescent="0.2">
      <c r="A5340" s="240"/>
      <c r="B5340" s="197"/>
      <c r="C5340" s="197"/>
      <c r="D5340" s="197"/>
      <c r="E5340" s="197"/>
      <c r="F5340" s="197"/>
      <c r="G5340" s="197" t="s">
        <v>3851</v>
      </c>
      <c r="H5340" s="198">
        <v>1</v>
      </c>
      <c r="I5340" s="199">
        <v>620.14</v>
      </c>
      <c r="J5340" s="220"/>
      <c r="M5340">
        <v>620.14</v>
      </c>
    </row>
    <row r="5341" spans="1:13" ht="0.95" customHeight="1" x14ac:dyDescent="0.2">
      <c r="A5341" s="237"/>
      <c r="B5341" s="185"/>
      <c r="C5341" s="185"/>
      <c r="D5341" s="185"/>
      <c r="E5341" s="185"/>
      <c r="F5341" s="185"/>
      <c r="G5341" s="185"/>
      <c r="H5341" s="185"/>
      <c r="I5341" s="185"/>
      <c r="J5341" s="220"/>
    </row>
    <row r="5342" spans="1:13" ht="18" customHeight="1" x14ac:dyDescent="0.2">
      <c r="A5342" s="236" t="s">
        <v>4260</v>
      </c>
      <c r="B5342" s="183" t="s">
        <v>2</v>
      </c>
      <c r="C5342" s="182" t="s">
        <v>3</v>
      </c>
      <c r="D5342" s="182" t="s">
        <v>4</v>
      </c>
      <c r="E5342" s="419" t="s">
        <v>2100</v>
      </c>
      <c r="F5342" s="419"/>
      <c r="G5342" s="184" t="s">
        <v>5</v>
      </c>
      <c r="H5342" s="183" t="s">
        <v>6</v>
      </c>
      <c r="I5342" s="183" t="s">
        <v>7</v>
      </c>
      <c r="J5342" s="218" t="s">
        <v>8</v>
      </c>
      <c r="K5342" s="229">
        <f>J5345+J5346</f>
        <v>27.89</v>
      </c>
      <c r="L5342" s="229">
        <f>J5343-K5342</f>
        <v>790.55000000000007</v>
      </c>
      <c r="M5342" t="s">
        <v>7</v>
      </c>
    </row>
    <row r="5343" spans="1:13" ht="51.95" customHeight="1" x14ac:dyDescent="0.2">
      <c r="A5343" s="237" t="s">
        <v>2125</v>
      </c>
      <c r="B5343" s="186" t="s">
        <v>4138</v>
      </c>
      <c r="C5343" s="185" t="s">
        <v>26</v>
      </c>
      <c r="D5343" s="185" t="s">
        <v>4139</v>
      </c>
      <c r="E5343" s="425" t="s">
        <v>2104</v>
      </c>
      <c r="F5343" s="425"/>
      <c r="G5343" s="187" t="s">
        <v>331</v>
      </c>
      <c r="H5343" s="188">
        <v>1</v>
      </c>
      <c r="I5343" s="189">
        <f>(M5343*$M$13)</f>
        <v>818.44120000000009</v>
      </c>
      <c r="J5343" s="231">
        <f>TRUNC(I5343*H5343,2)</f>
        <v>818.44</v>
      </c>
      <c r="M5343">
        <v>889.61</v>
      </c>
    </row>
    <row r="5344" spans="1:13" ht="51.95" customHeight="1" x14ac:dyDescent="0.2">
      <c r="A5344" s="241" t="s">
        <v>2395</v>
      </c>
      <c r="B5344" s="201" t="s">
        <v>5044</v>
      </c>
      <c r="C5344" s="200" t="s">
        <v>26</v>
      </c>
      <c r="D5344" s="200" t="s">
        <v>5045</v>
      </c>
      <c r="E5344" s="427" t="s">
        <v>2123</v>
      </c>
      <c r="F5344" s="427"/>
      <c r="G5344" s="202" t="s">
        <v>50</v>
      </c>
      <c r="H5344" s="203">
        <v>1.89E-2</v>
      </c>
      <c r="I5344" s="189">
        <f>(M5344*$M$13)</f>
        <v>647.68920000000003</v>
      </c>
      <c r="J5344" s="219">
        <f>TRUNC(I5344*H5344,2)</f>
        <v>12.24</v>
      </c>
      <c r="M5344">
        <v>704.01</v>
      </c>
    </row>
    <row r="5345" spans="1:13" ht="26.1" customHeight="1" x14ac:dyDescent="0.2">
      <c r="A5345" s="241" t="s">
        <v>2395</v>
      </c>
      <c r="B5345" s="201" t="s">
        <v>2709</v>
      </c>
      <c r="C5345" s="200" t="s">
        <v>26</v>
      </c>
      <c r="D5345" s="200" t="s">
        <v>2710</v>
      </c>
      <c r="E5345" s="427" t="s">
        <v>2123</v>
      </c>
      <c r="F5345" s="427"/>
      <c r="G5345" s="202" t="s">
        <v>32</v>
      </c>
      <c r="H5345" s="203">
        <v>0.63839999999999997</v>
      </c>
      <c r="I5345" s="189">
        <f>(M5345*$M$13)</f>
        <v>18.390799999999999</v>
      </c>
      <c r="J5345" s="219">
        <f>TRUNC(I5345*H5345,2)</f>
        <v>11.74</v>
      </c>
      <c r="M5345">
        <v>19.989999999999998</v>
      </c>
    </row>
    <row r="5346" spans="1:13" ht="24" customHeight="1" x14ac:dyDescent="0.2">
      <c r="A5346" s="241" t="s">
        <v>2395</v>
      </c>
      <c r="B5346" s="201" t="s">
        <v>2700</v>
      </c>
      <c r="C5346" s="200" t="s">
        <v>26</v>
      </c>
      <c r="D5346" s="200" t="s">
        <v>2701</v>
      </c>
      <c r="E5346" s="427" t="s">
        <v>2123</v>
      </c>
      <c r="F5346" s="427"/>
      <c r="G5346" s="202" t="s">
        <v>32</v>
      </c>
      <c r="H5346" s="203">
        <v>0.63839999999999997</v>
      </c>
      <c r="I5346" s="189">
        <f>(M5346*$M$13)</f>
        <v>25.309200000000004</v>
      </c>
      <c r="J5346" s="219">
        <f>TRUNC(I5346*H5346,2)</f>
        <v>16.149999999999999</v>
      </c>
      <c r="M5346">
        <v>27.51</v>
      </c>
    </row>
    <row r="5347" spans="1:13" ht="39" customHeight="1" x14ac:dyDescent="0.2">
      <c r="A5347" s="238" t="s">
        <v>2126</v>
      </c>
      <c r="B5347" s="191" t="s">
        <v>5048</v>
      </c>
      <c r="C5347" s="190" t="s">
        <v>26</v>
      </c>
      <c r="D5347" s="190" t="s">
        <v>5049</v>
      </c>
      <c r="E5347" s="426" t="s">
        <v>2119</v>
      </c>
      <c r="F5347" s="426"/>
      <c r="G5347" s="192" t="s">
        <v>331</v>
      </c>
      <c r="H5347" s="193">
        <v>1</v>
      </c>
      <c r="I5347" s="189">
        <f>(M5347*$M$13)</f>
        <v>778.31080000000009</v>
      </c>
      <c r="J5347" s="219">
        <f>TRUNC(I5347*H5347,2)</f>
        <v>778.31</v>
      </c>
      <c r="M5347">
        <v>845.99</v>
      </c>
    </row>
    <row r="5348" spans="1:13" x14ac:dyDescent="0.2">
      <c r="A5348" s="239"/>
      <c r="B5348" s="195"/>
      <c r="C5348" s="195"/>
      <c r="D5348" s="195"/>
      <c r="E5348" s="195" t="s">
        <v>3847</v>
      </c>
      <c r="F5348" s="196">
        <v>25.4</v>
      </c>
      <c r="G5348" s="195" t="s">
        <v>3848</v>
      </c>
      <c r="H5348" s="196">
        <v>0</v>
      </c>
      <c r="I5348" s="196">
        <v>25.4</v>
      </c>
      <c r="J5348" s="220"/>
      <c r="M5348">
        <v>25.4</v>
      </c>
    </row>
    <row r="5349" spans="1:13" ht="25.5" x14ac:dyDescent="0.2">
      <c r="A5349" s="239"/>
      <c r="B5349" s="195"/>
      <c r="C5349" s="195"/>
      <c r="D5349" s="195"/>
      <c r="E5349" s="195" t="s">
        <v>3849</v>
      </c>
      <c r="F5349" s="196">
        <v>0</v>
      </c>
      <c r="G5349" s="195"/>
      <c r="H5349" s="195" t="s">
        <v>3850</v>
      </c>
      <c r="I5349" s="196">
        <v>889.61</v>
      </c>
      <c r="J5349" s="220"/>
      <c r="M5349">
        <v>889.61</v>
      </c>
    </row>
    <row r="5350" spans="1:13" ht="30" customHeight="1" x14ac:dyDescent="0.2">
      <c r="A5350" s="240"/>
      <c r="B5350" s="197"/>
      <c r="C5350" s="197"/>
      <c r="D5350" s="197"/>
      <c r="E5350" s="197"/>
      <c r="F5350" s="197"/>
      <c r="G5350" s="197" t="s">
        <v>3851</v>
      </c>
      <c r="H5350" s="198">
        <v>1</v>
      </c>
      <c r="I5350" s="199">
        <v>889.61</v>
      </c>
      <c r="J5350" s="220"/>
      <c r="M5350">
        <v>889.61</v>
      </c>
    </row>
    <row r="5351" spans="1:13" ht="0.95" customHeight="1" x14ac:dyDescent="0.2">
      <c r="A5351" s="237"/>
      <c r="B5351" s="185"/>
      <c r="C5351" s="185"/>
      <c r="D5351" s="185"/>
      <c r="E5351" s="185"/>
      <c r="F5351" s="185"/>
      <c r="G5351" s="185"/>
      <c r="H5351" s="185"/>
      <c r="I5351" s="185"/>
      <c r="J5351" s="220"/>
    </row>
    <row r="5352" spans="1:13" ht="18" customHeight="1" x14ac:dyDescent="0.2">
      <c r="A5352" s="236" t="s">
        <v>4261</v>
      </c>
      <c r="B5352" s="183" t="s">
        <v>2</v>
      </c>
      <c r="C5352" s="182" t="s">
        <v>3</v>
      </c>
      <c r="D5352" s="182" t="s">
        <v>4</v>
      </c>
      <c r="E5352" s="419" t="s">
        <v>2100</v>
      </c>
      <c r="F5352" s="419"/>
      <c r="G5352" s="184" t="s">
        <v>5</v>
      </c>
      <c r="H5352" s="183" t="s">
        <v>6</v>
      </c>
      <c r="I5352" s="183" t="s">
        <v>7</v>
      </c>
      <c r="J5352" s="218" t="s">
        <v>8</v>
      </c>
      <c r="K5352" s="229">
        <v>0</v>
      </c>
      <c r="L5352" s="229">
        <f>J5353</f>
        <v>37.700000000000003</v>
      </c>
      <c r="M5352" t="s">
        <v>7</v>
      </c>
    </row>
    <row r="5353" spans="1:13" ht="39" customHeight="1" x14ac:dyDescent="0.2">
      <c r="A5353" s="237" t="s">
        <v>2125</v>
      </c>
      <c r="B5353" s="186" t="s">
        <v>4206</v>
      </c>
      <c r="C5353" s="185" t="s">
        <v>26</v>
      </c>
      <c r="D5353" s="185" t="s">
        <v>4207</v>
      </c>
      <c r="E5353" s="425" t="s">
        <v>2104</v>
      </c>
      <c r="F5353" s="425"/>
      <c r="G5353" s="187" t="s">
        <v>331</v>
      </c>
      <c r="H5353" s="188">
        <v>1</v>
      </c>
      <c r="I5353" s="189">
        <f>(M5353*$M$13)</f>
        <v>37.701599999999999</v>
      </c>
      <c r="J5353" s="231">
        <f>TRUNC(I5353*H5353,2)</f>
        <v>37.700000000000003</v>
      </c>
      <c r="M5353">
        <v>40.98</v>
      </c>
    </row>
    <row r="5354" spans="1:13" ht="39" customHeight="1" x14ac:dyDescent="0.2">
      <c r="A5354" s="241" t="s">
        <v>2395</v>
      </c>
      <c r="B5354" s="201" t="s">
        <v>2739</v>
      </c>
      <c r="C5354" s="200" t="s">
        <v>26</v>
      </c>
      <c r="D5354" s="200" t="s">
        <v>2740</v>
      </c>
      <c r="E5354" s="427" t="s">
        <v>2104</v>
      </c>
      <c r="F5354" s="427"/>
      <c r="G5354" s="202" t="s">
        <v>331</v>
      </c>
      <c r="H5354" s="203">
        <v>1</v>
      </c>
      <c r="I5354" s="189">
        <f>(M5354*$M$13)</f>
        <v>9.1172000000000004</v>
      </c>
      <c r="J5354" s="219">
        <f>TRUNC(I5354*H5354,2)</f>
        <v>9.11</v>
      </c>
      <c r="M5354">
        <v>9.91</v>
      </c>
    </row>
    <row r="5355" spans="1:13" ht="39" customHeight="1" x14ac:dyDescent="0.2">
      <c r="A5355" s="241" t="s">
        <v>2395</v>
      </c>
      <c r="B5355" s="201" t="s">
        <v>5060</v>
      </c>
      <c r="C5355" s="200" t="s">
        <v>26</v>
      </c>
      <c r="D5355" s="200" t="s">
        <v>5061</v>
      </c>
      <c r="E5355" s="427" t="s">
        <v>2104</v>
      </c>
      <c r="F5355" s="427"/>
      <c r="G5355" s="202" t="s">
        <v>331</v>
      </c>
      <c r="H5355" s="203">
        <v>1</v>
      </c>
      <c r="I5355" s="189">
        <f>(M5355*$M$13)</f>
        <v>28.584400000000002</v>
      </c>
      <c r="J5355" s="219">
        <f>TRUNC(I5355*H5355,2)</f>
        <v>28.58</v>
      </c>
      <c r="M5355">
        <v>31.07</v>
      </c>
    </row>
    <row r="5356" spans="1:13" x14ac:dyDescent="0.2">
      <c r="A5356" s="239"/>
      <c r="B5356" s="195"/>
      <c r="C5356" s="195"/>
      <c r="D5356" s="195"/>
      <c r="E5356" s="195" t="s">
        <v>3847</v>
      </c>
      <c r="F5356" s="196">
        <v>22.62</v>
      </c>
      <c r="G5356" s="195" t="s">
        <v>3848</v>
      </c>
      <c r="H5356" s="196">
        <v>0</v>
      </c>
      <c r="I5356" s="196">
        <v>22.62</v>
      </c>
      <c r="J5356" s="220"/>
      <c r="M5356">
        <v>22.62</v>
      </c>
    </row>
    <row r="5357" spans="1:13" ht="25.5" x14ac:dyDescent="0.2">
      <c r="A5357" s="239"/>
      <c r="B5357" s="195"/>
      <c r="C5357" s="195"/>
      <c r="D5357" s="195"/>
      <c r="E5357" s="195" t="s">
        <v>3849</v>
      </c>
      <c r="F5357" s="196">
        <v>0</v>
      </c>
      <c r="G5357" s="195"/>
      <c r="H5357" s="195" t="s">
        <v>3850</v>
      </c>
      <c r="I5357" s="196">
        <v>40.98</v>
      </c>
      <c r="J5357" s="220"/>
      <c r="M5357">
        <v>40.98</v>
      </c>
    </row>
    <row r="5358" spans="1:13" ht="30" customHeight="1" x14ac:dyDescent="0.2">
      <c r="A5358" s="240"/>
      <c r="B5358" s="197"/>
      <c r="C5358" s="197"/>
      <c r="D5358" s="197"/>
      <c r="E5358" s="197"/>
      <c r="F5358" s="197"/>
      <c r="G5358" s="197" t="s">
        <v>3851</v>
      </c>
      <c r="H5358" s="198">
        <v>25</v>
      </c>
      <c r="I5358" s="199">
        <v>1024.5</v>
      </c>
      <c r="J5358" s="220"/>
      <c r="M5358">
        <v>1024.5</v>
      </c>
    </row>
    <row r="5359" spans="1:13" ht="0.95" customHeight="1" x14ac:dyDescent="0.2">
      <c r="A5359" s="237"/>
      <c r="B5359" s="185"/>
      <c r="C5359" s="185"/>
      <c r="D5359" s="185"/>
      <c r="E5359" s="185"/>
      <c r="F5359" s="185"/>
      <c r="G5359" s="185"/>
      <c r="H5359" s="185"/>
      <c r="I5359" s="185"/>
      <c r="J5359" s="220"/>
    </row>
    <row r="5360" spans="1:13" ht="18" customHeight="1" x14ac:dyDescent="0.2">
      <c r="A5360" s="236" t="s">
        <v>4262</v>
      </c>
      <c r="B5360" s="183" t="s">
        <v>2</v>
      </c>
      <c r="C5360" s="182" t="s">
        <v>3</v>
      </c>
      <c r="D5360" s="182" t="s">
        <v>4</v>
      </c>
      <c r="E5360" s="419" t="s">
        <v>2100</v>
      </c>
      <c r="F5360" s="419"/>
      <c r="G5360" s="184" t="s">
        <v>5</v>
      </c>
      <c r="H5360" s="183" t="s">
        <v>6</v>
      </c>
      <c r="I5360" s="183" t="s">
        <v>7</v>
      </c>
      <c r="J5360" s="218" t="s">
        <v>8</v>
      </c>
      <c r="K5360" s="229">
        <v>0</v>
      </c>
      <c r="L5360" s="229">
        <f>J5361</f>
        <v>39.44</v>
      </c>
      <c r="M5360" t="s">
        <v>7</v>
      </c>
    </row>
    <row r="5361" spans="1:13" ht="39" customHeight="1" x14ac:dyDescent="0.2">
      <c r="A5361" s="237" t="s">
        <v>2125</v>
      </c>
      <c r="B5361" s="186" t="s">
        <v>4209</v>
      </c>
      <c r="C5361" s="185" t="s">
        <v>26</v>
      </c>
      <c r="D5361" s="185" t="s">
        <v>4210</v>
      </c>
      <c r="E5361" s="425" t="s">
        <v>2104</v>
      </c>
      <c r="F5361" s="425"/>
      <c r="G5361" s="187" t="s">
        <v>331</v>
      </c>
      <c r="H5361" s="188">
        <v>1</v>
      </c>
      <c r="I5361" s="189">
        <f>(M5361*$M$13)</f>
        <v>39.449600000000004</v>
      </c>
      <c r="J5361" s="231">
        <f>TRUNC(I5361*H5361,2)</f>
        <v>39.44</v>
      </c>
      <c r="M5361">
        <v>42.88</v>
      </c>
    </row>
    <row r="5362" spans="1:13" ht="39" customHeight="1" x14ac:dyDescent="0.2">
      <c r="A5362" s="241" t="s">
        <v>2395</v>
      </c>
      <c r="B5362" s="201" t="s">
        <v>2739</v>
      </c>
      <c r="C5362" s="200" t="s">
        <v>26</v>
      </c>
      <c r="D5362" s="200" t="s">
        <v>2740</v>
      </c>
      <c r="E5362" s="427" t="s">
        <v>2104</v>
      </c>
      <c r="F5362" s="427"/>
      <c r="G5362" s="202" t="s">
        <v>331</v>
      </c>
      <c r="H5362" s="203">
        <v>1</v>
      </c>
      <c r="I5362" s="189">
        <f>(M5362*$M$13)</f>
        <v>9.1172000000000004</v>
      </c>
      <c r="J5362" s="219">
        <f>TRUNC(I5362*H5362,2)</f>
        <v>9.11</v>
      </c>
      <c r="M5362">
        <v>9.91</v>
      </c>
    </row>
    <row r="5363" spans="1:13" ht="39" customHeight="1" x14ac:dyDescent="0.2">
      <c r="A5363" s="241" t="s">
        <v>2395</v>
      </c>
      <c r="B5363" s="201" t="s">
        <v>5062</v>
      </c>
      <c r="C5363" s="200" t="s">
        <v>26</v>
      </c>
      <c r="D5363" s="200" t="s">
        <v>5063</v>
      </c>
      <c r="E5363" s="427" t="s">
        <v>2104</v>
      </c>
      <c r="F5363" s="427"/>
      <c r="G5363" s="202" t="s">
        <v>331</v>
      </c>
      <c r="H5363" s="203">
        <v>1</v>
      </c>
      <c r="I5363" s="189">
        <f>(M5363*$M$13)</f>
        <v>30.3324</v>
      </c>
      <c r="J5363" s="219">
        <f>TRUNC(I5363*H5363,2)</f>
        <v>30.33</v>
      </c>
      <c r="M5363">
        <v>32.97</v>
      </c>
    </row>
    <row r="5364" spans="1:13" x14ac:dyDescent="0.2">
      <c r="A5364" s="239"/>
      <c r="B5364" s="195"/>
      <c r="C5364" s="195"/>
      <c r="D5364" s="195"/>
      <c r="E5364" s="195" t="s">
        <v>3847</v>
      </c>
      <c r="F5364" s="196">
        <v>22.62</v>
      </c>
      <c r="G5364" s="195" t="s">
        <v>3848</v>
      </c>
      <c r="H5364" s="196">
        <v>0</v>
      </c>
      <c r="I5364" s="196">
        <v>22.62</v>
      </c>
      <c r="J5364" s="220"/>
      <c r="M5364">
        <v>22.62</v>
      </c>
    </row>
    <row r="5365" spans="1:13" ht="25.5" x14ac:dyDescent="0.2">
      <c r="A5365" s="239"/>
      <c r="B5365" s="195"/>
      <c r="C5365" s="195"/>
      <c r="D5365" s="195"/>
      <c r="E5365" s="195" t="s">
        <v>3849</v>
      </c>
      <c r="F5365" s="196">
        <v>0</v>
      </c>
      <c r="G5365" s="195"/>
      <c r="H5365" s="195" t="s">
        <v>3850</v>
      </c>
      <c r="I5365" s="196">
        <v>42.88</v>
      </c>
      <c r="J5365" s="220"/>
      <c r="M5365">
        <v>42.88</v>
      </c>
    </row>
    <row r="5366" spans="1:13" ht="30" customHeight="1" x14ac:dyDescent="0.2">
      <c r="A5366" s="240"/>
      <c r="B5366" s="197"/>
      <c r="C5366" s="197"/>
      <c r="D5366" s="197"/>
      <c r="E5366" s="197"/>
      <c r="F5366" s="197"/>
      <c r="G5366" s="197" t="s">
        <v>3851</v>
      </c>
      <c r="H5366" s="198">
        <v>6</v>
      </c>
      <c r="I5366" s="199">
        <v>257.27999999999997</v>
      </c>
      <c r="J5366" s="220"/>
      <c r="M5366">
        <v>257.27999999999997</v>
      </c>
    </row>
    <row r="5367" spans="1:13" ht="0.95" customHeight="1" x14ac:dyDescent="0.2">
      <c r="A5367" s="237"/>
      <c r="B5367" s="185"/>
      <c r="C5367" s="185"/>
      <c r="D5367" s="185"/>
      <c r="E5367" s="185"/>
      <c r="F5367" s="185"/>
      <c r="G5367" s="185"/>
      <c r="H5367" s="185"/>
      <c r="I5367" s="185"/>
      <c r="J5367" s="220"/>
    </row>
    <row r="5368" spans="1:13" ht="18" customHeight="1" x14ac:dyDescent="0.2">
      <c r="A5368" s="236" t="s">
        <v>4263</v>
      </c>
      <c r="B5368" s="183" t="s">
        <v>2</v>
      </c>
      <c r="C5368" s="182" t="s">
        <v>3</v>
      </c>
      <c r="D5368" s="182" t="s">
        <v>4</v>
      </c>
      <c r="E5368" s="419" t="s">
        <v>2100</v>
      </c>
      <c r="F5368" s="419"/>
      <c r="G5368" s="184" t="s">
        <v>5</v>
      </c>
      <c r="H5368" s="183" t="s">
        <v>6</v>
      </c>
      <c r="I5368" s="183" t="s">
        <v>7</v>
      </c>
      <c r="J5368" s="218" t="s">
        <v>8</v>
      </c>
      <c r="K5368" s="229">
        <v>0</v>
      </c>
      <c r="L5368" s="229">
        <f>J5369</f>
        <v>25.94</v>
      </c>
      <c r="M5368" t="s">
        <v>7</v>
      </c>
    </row>
    <row r="5369" spans="1:13" ht="39" customHeight="1" x14ac:dyDescent="0.2">
      <c r="A5369" s="237" t="s">
        <v>2125</v>
      </c>
      <c r="B5369" s="186" t="s">
        <v>4212</v>
      </c>
      <c r="C5369" s="185" t="s">
        <v>26</v>
      </c>
      <c r="D5369" s="185" t="s">
        <v>4213</v>
      </c>
      <c r="E5369" s="425" t="s">
        <v>2104</v>
      </c>
      <c r="F5369" s="425"/>
      <c r="G5369" s="187" t="s">
        <v>331</v>
      </c>
      <c r="H5369" s="188">
        <v>1</v>
      </c>
      <c r="I5369" s="189">
        <f>(M5369*$M$13)</f>
        <v>25.943999999999999</v>
      </c>
      <c r="J5369" s="231">
        <f>TRUNC(I5369*H5369,2)</f>
        <v>25.94</v>
      </c>
      <c r="M5369">
        <v>28.2</v>
      </c>
    </row>
    <row r="5370" spans="1:13" ht="39" customHeight="1" x14ac:dyDescent="0.2">
      <c r="A5370" s="241" t="s">
        <v>2395</v>
      </c>
      <c r="B5370" s="201" t="s">
        <v>2739</v>
      </c>
      <c r="C5370" s="200" t="s">
        <v>26</v>
      </c>
      <c r="D5370" s="200" t="s">
        <v>2740</v>
      </c>
      <c r="E5370" s="427" t="s">
        <v>2104</v>
      </c>
      <c r="F5370" s="427"/>
      <c r="G5370" s="202" t="s">
        <v>331</v>
      </c>
      <c r="H5370" s="203">
        <v>1</v>
      </c>
      <c r="I5370" s="189">
        <f>(M5370*$M$13)</f>
        <v>9.1172000000000004</v>
      </c>
      <c r="J5370" s="219">
        <f>TRUNC(I5370*H5370,2)</f>
        <v>9.11</v>
      </c>
      <c r="M5370">
        <v>9.91</v>
      </c>
    </row>
    <row r="5371" spans="1:13" ht="39" customHeight="1" x14ac:dyDescent="0.2">
      <c r="A5371" s="241" t="s">
        <v>2395</v>
      </c>
      <c r="B5371" s="201" t="s">
        <v>5064</v>
      </c>
      <c r="C5371" s="200" t="s">
        <v>26</v>
      </c>
      <c r="D5371" s="200" t="s">
        <v>5065</v>
      </c>
      <c r="E5371" s="427" t="s">
        <v>2104</v>
      </c>
      <c r="F5371" s="427"/>
      <c r="G5371" s="202" t="s">
        <v>331</v>
      </c>
      <c r="H5371" s="203">
        <v>1</v>
      </c>
      <c r="I5371" s="189">
        <f>(M5371*$M$13)</f>
        <v>16.826799999999999</v>
      </c>
      <c r="J5371" s="219">
        <f>TRUNC(I5371*H5371,2)</f>
        <v>16.82</v>
      </c>
      <c r="M5371">
        <v>18.29</v>
      </c>
    </row>
    <row r="5372" spans="1:13" x14ac:dyDescent="0.2">
      <c r="A5372" s="239"/>
      <c r="B5372" s="195"/>
      <c r="C5372" s="195"/>
      <c r="D5372" s="195"/>
      <c r="E5372" s="195" t="s">
        <v>3847</v>
      </c>
      <c r="F5372" s="196">
        <v>13.08</v>
      </c>
      <c r="G5372" s="195" t="s">
        <v>3848</v>
      </c>
      <c r="H5372" s="196">
        <v>0</v>
      </c>
      <c r="I5372" s="196">
        <v>13.08</v>
      </c>
      <c r="J5372" s="220"/>
      <c r="M5372">
        <v>13.08</v>
      </c>
    </row>
    <row r="5373" spans="1:13" ht="25.5" x14ac:dyDescent="0.2">
      <c r="A5373" s="239"/>
      <c r="B5373" s="195"/>
      <c r="C5373" s="195"/>
      <c r="D5373" s="195"/>
      <c r="E5373" s="195" t="s">
        <v>3849</v>
      </c>
      <c r="F5373" s="196">
        <v>0</v>
      </c>
      <c r="G5373" s="195"/>
      <c r="H5373" s="195" t="s">
        <v>3850</v>
      </c>
      <c r="I5373" s="196">
        <v>28.2</v>
      </c>
      <c r="J5373" s="220"/>
      <c r="M5373">
        <v>28.2</v>
      </c>
    </row>
    <row r="5374" spans="1:13" ht="30" customHeight="1" x14ac:dyDescent="0.2">
      <c r="A5374" s="240"/>
      <c r="B5374" s="197"/>
      <c r="C5374" s="197"/>
      <c r="D5374" s="197"/>
      <c r="E5374" s="197"/>
      <c r="F5374" s="197"/>
      <c r="G5374" s="197" t="s">
        <v>3851</v>
      </c>
      <c r="H5374" s="198">
        <v>30</v>
      </c>
      <c r="I5374" s="199">
        <v>846</v>
      </c>
      <c r="J5374" s="220"/>
      <c r="M5374">
        <v>846</v>
      </c>
    </row>
    <row r="5375" spans="1:13" ht="0.95" customHeight="1" x14ac:dyDescent="0.2">
      <c r="A5375" s="237"/>
      <c r="B5375" s="185"/>
      <c r="C5375" s="185"/>
      <c r="D5375" s="185"/>
      <c r="E5375" s="185"/>
      <c r="F5375" s="185"/>
      <c r="G5375" s="185"/>
      <c r="H5375" s="185"/>
      <c r="I5375" s="185"/>
      <c r="J5375" s="220"/>
    </row>
    <row r="5376" spans="1:13" ht="18" customHeight="1" x14ac:dyDescent="0.2">
      <c r="A5376" s="236" t="s">
        <v>4264</v>
      </c>
      <c r="B5376" s="183" t="s">
        <v>2</v>
      </c>
      <c r="C5376" s="182" t="s">
        <v>3</v>
      </c>
      <c r="D5376" s="182" t="s">
        <v>4</v>
      </c>
      <c r="E5376" s="419" t="s">
        <v>2100</v>
      </c>
      <c r="F5376" s="419"/>
      <c r="G5376" s="184" t="s">
        <v>5</v>
      </c>
      <c r="H5376" s="183" t="s">
        <v>6</v>
      </c>
      <c r="I5376" s="183" t="s">
        <v>7</v>
      </c>
      <c r="J5376" s="218" t="s">
        <v>8</v>
      </c>
      <c r="K5376" s="229">
        <v>0</v>
      </c>
      <c r="L5376" s="229">
        <f>J5377</f>
        <v>29.22</v>
      </c>
      <c r="M5376" t="s">
        <v>7</v>
      </c>
    </row>
    <row r="5377" spans="1:13" ht="39" customHeight="1" x14ac:dyDescent="0.2">
      <c r="A5377" s="237" t="s">
        <v>2125</v>
      </c>
      <c r="B5377" s="186" t="s">
        <v>4215</v>
      </c>
      <c r="C5377" s="185" t="s">
        <v>26</v>
      </c>
      <c r="D5377" s="185" t="s">
        <v>4216</v>
      </c>
      <c r="E5377" s="425" t="s">
        <v>2104</v>
      </c>
      <c r="F5377" s="425"/>
      <c r="G5377" s="187" t="s">
        <v>331</v>
      </c>
      <c r="H5377" s="188">
        <v>1</v>
      </c>
      <c r="I5377" s="189">
        <f>(M5377*$M$13)</f>
        <v>29.228400000000001</v>
      </c>
      <c r="J5377" s="231">
        <f>TRUNC(I5377*H5377,2)</f>
        <v>29.22</v>
      </c>
      <c r="M5377">
        <v>31.77</v>
      </c>
    </row>
    <row r="5378" spans="1:13" ht="39" customHeight="1" x14ac:dyDescent="0.2">
      <c r="A5378" s="241" t="s">
        <v>2395</v>
      </c>
      <c r="B5378" s="201" t="s">
        <v>2739</v>
      </c>
      <c r="C5378" s="200" t="s">
        <v>26</v>
      </c>
      <c r="D5378" s="200" t="s">
        <v>2740</v>
      </c>
      <c r="E5378" s="427" t="s">
        <v>2104</v>
      </c>
      <c r="F5378" s="427"/>
      <c r="G5378" s="202" t="s">
        <v>331</v>
      </c>
      <c r="H5378" s="203">
        <v>1</v>
      </c>
      <c r="I5378" s="189">
        <f>(M5378*$M$13)</f>
        <v>9.1172000000000004</v>
      </c>
      <c r="J5378" s="219">
        <f>TRUNC(I5378*H5378,2)</f>
        <v>9.11</v>
      </c>
      <c r="M5378">
        <v>9.91</v>
      </c>
    </row>
    <row r="5379" spans="1:13" ht="39" customHeight="1" x14ac:dyDescent="0.2">
      <c r="A5379" s="241" t="s">
        <v>2395</v>
      </c>
      <c r="B5379" s="201" t="s">
        <v>5066</v>
      </c>
      <c r="C5379" s="200" t="s">
        <v>26</v>
      </c>
      <c r="D5379" s="200" t="s">
        <v>5067</v>
      </c>
      <c r="E5379" s="427" t="s">
        <v>2104</v>
      </c>
      <c r="F5379" s="427"/>
      <c r="G5379" s="202" t="s">
        <v>331</v>
      </c>
      <c r="H5379" s="203">
        <v>1</v>
      </c>
      <c r="I5379" s="189">
        <f>(M5379*$M$13)</f>
        <v>20.1112</v>
      </c>
      <c r="J5379" s="219">
        <f>TRUNC(I5379*H5379,2)</f>
        <v>20.11</v>
      </c>
      <c r="M5379">
        <v>21.86</v>
      </c>
    </row>
    <row r="5380" spans="1:13" x14ac:dyDescent="0.2">
      <c r="A5380" s="239"/>
      <c r="B5380" s="195"/>
      <c r="C5380" s="195"/>
      <c r="D5380" s="195"/>
      <c r="E5380" s="195" t="s">
        <v>3847</v>
      </c>
      <c r="F5380" s="196">
        <v>15.74</v>
      </c>
      <c r="G5380" s="195" t="s">
        <v>3848</v>
      </c>
      <c r="H5380" s="196">
        <v>0</v>
      </c>
      <c r="I5380" s="196">
        <v>15.74</v>
      </c>
      <c r="J5380" s="220"/>
      <c r="M5380">
        <v>15.74</v>
      </c>
    </row>
    <row r="5381" spans="1:13" ht="25.5" x14ac:dyDescent="0.2">
      <c r="A5381" s="239"/>
      <c r="B5381" s="195"/>
      <c r="C5381" s="195"/>
      <c r="D5381" s="195"/>
      <c r="E5381" s="195" t="s">
        <v>3849</v>
      </c>
      <c r="F5381" s="196">
        <v>0</v>
      </c>
      <c r="G5381" s="195"/>
      <c r="H5381" s="195" t="s">
        <v>3850</v>
      </c>
      <c r="I5381" s="196">
        <v>31.77</v>
      </c>
      <c r="J5381" s="220"/>
      <c r="M5381">
        <v>31.77</v>
      </c>
    </row>
    <row r="5382" spans="1:13" ht="30" customHeight="1" x14ac:dyDescent="0.2">
      <c r="A5382" s="240"/>
      <c r="B5382" s="197"/>
      <c r="C5382" s="197"/>
      <c r="D5382" s="197"/>
      <c r="E5382" s="197"/>
      <c r="F5382" s="197"/>
      <c r="G5382" s="197" t="s">
        <v>3851</v>
      </c>
      <c r="H5382" s="198">
        <v>62</v>
      </c>
      <c r="I5382" s="199">
        <v>1969.74</v>
      </c>
      <c r="J5382" s="220"/>
      <c r="M5382">
        <v>1969.74</v>
      </c>
    </row>
    <row r="5383" spans="1:13" ht="0.95" customHeight="1" x14ac:dyDescent="0.2">
      <c r="A5383" s="237"/>
      <c r="B5383" s="185"/>
      <c r="C5383" s="185"/>
      <c r="D5383" s="185"/>
      <c r="E5383" s="185"/>
      <c r="F5383" s="185"/>
      <c r="G5383" s="185"/>
      <c r="H5383" s="185"/>
      <c r="I5383" s="185"/>
      <c r="J5383" s="220"/>
    </row>
    <row r="5384" spans="1:13" ht="18" customHeight="1" x14ac:dyDescent="0.2">
      <c r="A5384" s="236" t="s">
        <v>4265</v>
      </c>
      <c r="B5384" s="183" t="s">
        <v>2</v>
      </c>
      <c r="C5384" s="182" t="s">
        <v>3</v>
      </c>
      <c r="D5384" s="182" t="s">
        <v>4</v>
      </c>
      <c r="E5384" s="419" t="s">
        <v>2100</v>
      </c>
      <c r="F5384" s="419"/>
      <c r="G5384" s="184" t="s">
        <v>5</v>
      </c>
      <c r="H5384" s="183" t="s">
        <v>6</v>
      </c>
      <c r="I5384" s="183" t="s">
        <v>7</v>
      </c>
      <c r="J5384" s="218" t="s">
        <v>8</v>
      </c>
      <c r="K5384" s="229">
        <f>J5386+J5387</f>
        <v>2.88</v>
      </c>
      <c r="L5384" s="229">
        <f>J5385-K5384</f>
        <v>8.82</v>
      </c>
      <c r="M5384" t="s">
        <v>7</v>
      </c>
    </row>
    <row r="5385" spans="1:13" ht="26.1" customHeight="1" x14ac:dyDescent="0.2">
      <c r="A5385" s="237" t="s">
        <v>2125</v>
      </c>
      <c r="B5385" s="186" t="s">
        <v>861</v>
      </c>
      <c r="C5385" s="185" t="s">
        <v>26</v>
      </c>
      <c r="D5385" s="185" t="s">
        <v>862</v>
      </c>
      <c r="E5385" s="425" t="s">
        <v>2104</v>
      </c>
      <c r="F5385" s="425"/>
      <c r="G5385" s="187" t="s">
        <v>331</v>
      </c>
      <c r="H5385" s="188">
        <v>1</v>
      </c>
      <c r="I5385" s="189">
        <f>(M5385*$M$13)</f>
        <v>11.702400000000001</v>
      </c>
      <c r="J5385" s="231">
        <f>TRUNC(I5385*H5385,2)</f>
        <v>11.7</v>
      </c>
      <c r="M5385">
        <v>12.72</v>
      </c>
    </row>
    <row r="5386" spans="1:13" ht="26.1" customHeight="1" x14ac:dyDescent="0.2">
      <c r="A5386" s="241" t="s">
        <v>2395</v>
      </c>
      <c r="B5386" s="201" t="s">
        <v>2709</v>
      </c>
      <c r="C5386" s="200" t="s">
        <v>26</v>
      </c>
      <c r="D5386" s="200" t="s">
        <v>2710</v>
      </c>
      <c r="E5386" s="427" t="s">
        <v>2123</v>
      </c>
      <c r="F5386" s="427"/>
      <c r="G5386" s="202" t="s">
        <v>32</v>
      </c>
      <c r="H5386" s="203">
        <v>6.6299999999999998E-2</v>
      </c>
      <c r="I5386" s="189">
        <f>(M5386*$M$13)</f>
        <v>18.390799999999999</v>
      </c>
      <c r="J5386" s="219">
        <f>TRUNC(I5386*H5386,2)</f>
        <v>1.21</v>
      </c>
      <c r="M5386">
        <v>19.989999999999998</v>
      </c>
    </row>
    <row r="5387" spans="1:13" ht="24" customHeight="1" x14ac:dyDescent="0.2">
      <c r="A5387" s="241" t="s">
        <v>2395</v>
      </c>
      <c r="B5387" s="201" t="s">
        <v>2700</v>
      </c>
      <c r="C5387" s="200" t="s">
        <v>26</v>
      </c>
      <c r="D5387" s="200" t="s">
        <v>2701</v>
      </c>
      <c r="E5387" s="427" t="s">
        <v>2123</v>
      </c>
      <c r="F5387" s="427"/>
      <c r="G5387" s="202" t="s">
        <v>32</v>
      </c>
      <c r="H5387" s="203">
        <v>6.6299999999999998E-2</v>
      </c>
      <c r="I5387" s="189">
        <f>(M5387*$M$13)</f>
        <v>25.309200000000004</v>
      </c>
      <c r="J5387" s="219">
        <f>TRUNC(I5387*H5387,2)</f>
        <v>1.67</v>
      </c>
      <c r="M5387">
        <v>27.51</v>
      </c>
    </row>
    <row r="5388" spans="1:13" ht="39" customHeight="1" x14ac:dyDescent="0.2">
      <c r="A5388" s="238" t="s">
        <v>2126</v>
      </c>
      <c r="B5388" s="191" t="s">
        <v>2756</v>
      </c>
      <c r="C5388" s="190" t="s">
        <v>26</v>
      </c>
      <c r="D5388" s="190" t="s">
        <v>2757</v>
      </c>
      <c r="E5388" s="426" t="s">
        <v>2119</v>
      </c>
      <c r="F5388" s="426"/>
      <c r="G5388" s="192" t="s">
        <v>331</v>
      </c>
      <c r="H5388" s="193">
        <v>1</v>
      </c>
      <c r="I5388" s="189">
        <f>(M5388*$M$13)</f>
        <v>1.1592</v>
      </c>
      <c r="J5388" s="219">
        <f>TRUNC(I5388*H5388,2)</f>
        <v>1.1499999999999999</v>
      </c>
      <c r="M5388">
        <v>1.26</v>
      </c>
    </row>
    <row r="5389" spans="1:13" ht="24" customHeight="1" x14ac:dyDescent="0.2">
      <c r="A5389" s="238" t="s">
        <v>2126</v>
      </c>
      <c r="B5389" s="191" t="s">
        <v>2761</v>
      </c>
      <c r="C5389" s="190" t="s">
        <v>26</v>
      </c>
      <c r="D5389" s="190" t="s">
        <v>2762</v>
      </c>
      <c r="E5389" s="426" t="s">
        <v>2119</v>
      </c>
      <c r="F5389" s="426"/>
      <c r="G5389" s="192" t="s">
        <v>331</v>
      </c>
      <c r="H5389" s="193">
        <v>1</v>
      </c>
      <c r="I5389" s="189">
        <f>(M5389*$M$13)</f>
        <v>7.6544000000000008</v>
      </c>
      <c r="J5389" s="219">
        <f>TRUNC(I5389*H5389,2)</f>
        <v>7.65</v>
      </c>
      <c r="M5389">
        <v>8.32</v>
      </c>
    </row>
    <row r="5390" spans="1:13" x14ac:dyDescent="0.2">
      <c r="A5390" s="239"/>
      <c r="B5390" s="195"/>
      <c r="C5390" s="195"/>
      <c r="D5390" s="195"/>
      <c r="E5390" s="195" t="s">
        <v>3847</v>
      </c>
      <c r="F5390" s="196">
        <v>2.34</v>
      </c>
      <c r="G5390" s="195" t="s">
        <v>3848</v>
      </c>
      <c r="H5390" s="196">
        <v>0</v>
      </c>
      <c r="I5390" s="196">
        <v>2.34</v>
      </c>
      <c r="J5390" s="220"/>
      <c r="M5390">
        <v>2.34</v>
      </c>
    </row>
    <row r="5391" spans="1:13" ht="25.5" x14ac:dyDescent="0.2">
      <c r="A5391" s="239"/>
      <c r="B5391" s="195"/>
      <c r="C5391" s="195"/>
      <c r="D5391" s="195"/>
      <c r="E5391" s="195" t="s">
        <v>3849</v>
      </c>
      <c r="F5391" s="196">
        <v>0</v>
      </c>
      <c r="G5391" s="195"/>
      <c r="H5391" s="195" t="s">
        <v>3850</v>
      </c>
      <c r="I5391" s="196">
        <v>12.72</v>
      </c>
      <c r="J5391" s="220"/>
      <c r="M5391">
        <v>12.72</v>
      </c>
    </row>
    <row r="5392" spans="1:13" ht="30" customHeight="1" x14ac:dyDescent="0.2">
      <c r="A5392" s="240"/>
      <c r="B5392" s="197"/>
      <c r="C5392" s="197"/>
      <c r="D5392" s="197"/>
      <c r="E5392" s="197"/>
      <c r="F5392" s="197"/>
      <c r="G5392" s="197" t="s">
        <v>3851</v>
      </c>
      <c r="H5392" s="198">
        <v>9</v>
      </c>
      <c r="I5392" s="199">
        <v>114.48</v>
      </c>
      <c r="J5392" s="220"/>
      <c r="M5392">
        <v>114.48</v>
      </c>
    </row>
    <row r="5393" spans="1:13" ht="0.95" customHeight="1" x14ac:dyDescent="0.2">
      <c r="A5393" s="237"/>
      <c r="B5393" s="185"/>
      <c r="C5393" s="185"/>
      <c r="D5393" s="185"/>
      <c r="E5393" s="185"/>
      <c r="F5393" s="185"/>
      <c r="G5393" s="185"/>
      <c r="H5393" s="185"/>
      <c r="I5393" s="185"/>
      <c r="J5393" s="220"/>
    </row>
    <row r="5394" spans="1:13" ht="18" customHeight="1" x14ac:dyDescent="0.2">
      <c r="A5394" s="236" t="s">
        <v>4819</v>
      </c>
      <c r="B5394" s="183" t="s">
        <v>2</v>
      </c>
      <c r="C5394" s="182" t="s">
        <v>3</v>
      </c>
      <c r="D5394" s="182" t="s">
        <v>4</v>
      </c>
      <c r="E5394" s="419" t="s">
        <v>2100</v>
      </c>
      <c r="F5394" s="419"/>
      <c r="G5394" s="184" t="s">
        <v>5</v>
      </c>
      <c r="H5394" s="183" t="s">
        <v>6</v>
      </c>
      <c r="I5394" s="183" t="s">
        <v>7</v>
      </c>
      <c r="J5394" s="218" t="s">
        <v>8</v>
      </c>
      <c r="K5394" s="229">
        <v>0</v>
      </c>
      <c r="L5394" s="229">
        <f>J5395</f>
        <v>3.89</v>
      </c>
      <c r="M5394" t="s">
        <v>7</v>
      </c>
    </row>
    <row r="5395" spans="1:13" ht="26.1" customHeight="1" x14ac:dyDescent="0.2">
      <c r="A5395" s="237" t="s">
        <v>2125</v>
      </c>
      <c r="B5395" s="186" t="s">
        <v>4793</v>
      </c>
      <c r="C5395" s="185" t="s">
        <v>167</v>
      </c>
      <c r="D5395" s="185" t="s">
        <v>4794</v>
      </c>
      <c r="E5395" s="425" t="s">
        <v>2104</v>
      </c>
      <c r="F5395" s="425"/>
      <c r="G5395" s="187" t="s">
        <v>331</v>
      </c>
      <c r="H5395" s="188">
        <v>1</v>
      </c>
      <c r="I5395" s="189">
        <f>(M5395*$M$13)</f>
        <v>3.8916000000000004</v>
      </c>
      <c r="J5395" s="231">
        <f>TRUNC(I5395*H5395,2)</f>
        <v>3.89</v>
      </c>
      <c r="M5395">
        <v>4.2300000000000004</v>
      </c>
    </row>
    <row r="5396" spans="1:13" ht="26.1" customHeight="1" x14ac:dyDescent="0.2">
      <c r="A5396" s="241" t="s">
        <v>2395</v>
      </c>
      <c r="B5396" s="201" t="s">
        <v>4956</v>
      </c>
      <c r="C5396" s="200" t="s">
        <v>627</v>
      </c>
      <c r="D5396" s="200" t="s">
        <v>4794</v>
      </c>
      <c r="E5396" s="427" t="s">
        <v>4952</v>
      </c>
      <c r="F5396" s="427"/>
      <c r="G5396" s="202" t="s">
        <v>331</v>
      </c>
      <c r="H5396" s="203">
        <v>1</v>
      </c>
      <c r="I5396" s="189">
        <f>(M5396*$M$13)</f>
        <v>3.8916000000000004</v>
      </c>
      <c r="J5396" s="219">
        <f>TRUNC(I5396*H5396,2)</f>
        <v>3.89</v>
      </c>
      <c r="M5396">
        <v>4.2300000000000004</v>
      </c>
    </row>
    <row r="5397" spans="1:13" x14ac:dyDescent="0.2">
      <c r="A5397" s="239"/>
      <c r="B5397" s="195"/>
      <c r="C5397" s="195"/>
      <c r="D5397" s="195"/>
      <c r="E5397" s="195" t="s">
        <v>3847</v>
      </c>
      <c r="F5397" s="196">
        <v>0.81</v>
      </c>
      <c r="G5397" s="195" t="s">
        <v>3848</v>
      </c>
      <c r="H5397" s="196">
        <v>0</v>
      </c>
      <c r="I5397" s="196">
        <v>0.81</v>
      </c>
      <c r="J5397" s="220"/>
      <c r="M5397">
        <v>0.81</v>
      </c>
    </row>
    <row r="5398" spans="1:13" ht="25.5" x14ac:dyDescent="0.2">
      <c r="A5398" s="239"/>
      <c r="B5398" s="195"/>
      <c r="C5398" s="195"/>
      <c r="D5398" s="195"/>
      <c r="E5398" s="195" t="s">
        <v>3849</v>
      </c>
      <c r="F5398" s="196">
        <v>0</v>
      </c>
      <c r="G5398" s="195"/>
      <c r="H5398" s="195" t="s">
        <v>3850</v>
      </c>
      <c r="I5398" s="196">
        <v>4.2300000000000004</v>
      </c>
      <c r="J5398" s="220"/>
      <c r="M5398">
        <v>4.2300000000000004</v>
      </c>
    </row>
    <row r="5399" spans="1:13" ht="30" customHeight="1" x14ac:dyDescent="0.2">
      <c r="A5399" s="240"/>
      <c r="B5399" s="197"/>
      <c r="C5399" s="197"/>
      <c r="D5399" s="197"/>
      <c r="E5399" s="197"/>
      <c r="F5399" s="197"/>
      <c r="G5399" s="197" t="s">
        <v>3851</v>
      </c>
      <c r="H5399" s="198">
        <v>34</v>
      </c>
      <c r="I5399" s="199">
        <v>143.82</v>
      </c>
      <c r="J5399" s="220"/>
      <c r="M5399">
        <v>143.82</v>
      </c>
    </row>
    <row r="5400" spans="1:13" ht="0.95" customHeight="1" x14ac:dyDescent="0.2">
      <c r="A5400" s="237"/>
      <c r="B5400" s="185"/>
      <c r="C5400" s="185"/>
      <c r="D5400" s="185"/>
      <c r="E5400" s="185"/>
      <c r="F5400" s="185"/>
      <c r="G5400" s="185"/>
      <c r="H5400" s="185"/>
      <c r="I5400" s="185"/>
      <c r="J5400" s="220"/>
    </row>
    <row r="5401" spans="1:13" ht="18" customHeight="1" x14ac:dyDescent="0.2">
      <c r="A5401" s="236" t="s">
        <v>4820</v>
      </c>
      <c r="B5401" s="183" t="s">
        <v>2</v>
      </c>
      <c r="C5401" s="182" t="s">
        <v>3</v>
      </c>
      <c r="D5401" s="182" t="s">
        <v>4</v>
      </c>
      <c r="E5401" s="419" t="s">
        <v>2100</v>
      </c>
      <c r="F5401" s="419"/>
      <c r="G5401" s="184" t="s">
        <v>5</v>
      </c>
      <c r="H5401" s="183" t="s">
        <v>6</v>
      </c>
      <c r="I5401" s="183" t="s">
        <v>7</v>
      </c>
      <c r="J5401" s="218" t="s">
        <v>8</v>
      </c>
      <c r="K5401" s="229">
        <v>0</v>
      </c>
      <c r="L5401" s="229">
        <f>J5402</f>
        <v>94.77</v>
      </c>
      <c r="M5401" t="s">
        <v>7</v>
      </c>
    </row>
    <row r="5402" spans="1:13" ht="26.1" customHeight="1" x14ac:dyDescent="0.2">
      <c r="A5402" s="237" t="s">
        <v>2125</v>
      </c>
      <c r="B5402" s="186" t="s">
        <v>4809</v>
      </c>
      <c r="C5402" s="185" t="s">
        <v>167</v>
      </c>
      <c r="D5402" s="185" t="s">
        <v>4810</v>
      </c>
      <c r="E5402" s="425" t="s">
        <v>2104</v>
      </c>
      <c r="F5402" s="425"/>
      <c r="G5402" s="187" t="s">
        <v>331</v>
      </c>
      <c r="H5402" s="188">
        <v>1</v>
      </c>
      <c r="I5402" s="189">
        <f>(M5402*$M$13)</f>
        <v>94.778400000000005</v>
      </c>
      <c r="J5402" s="231">
        <f>TRUNC(I5402*H5402,2)</f>
        <v>94.77</v>
      </c>
      <c r="M5402">
        <v>103.02</v>
      </c>
    </row>
    <row r="5403" spans="1:13" ht="26.1" customHeight="1" x14ac:dyDescent="0.2">
      <c r="A5403" s="241" t="s">
        <v>2395</v>
      </c>
      <c r="B5403" s="201" t="s">
        <v>5050</v>
      </c>
      <c r="C5403" s="200" t="s">
        <v>627</v>
      </c>
      <c r="D5403" s="200" t="s">
        <v>4810</v>
      </c>
      <c r="E5403" s="427" t="s">
        <v>5026</v>
      </c>
      <c r="F5403" s="427"/>
      <c r="G5403" s="202" t="s">
        <v>331</v>
      </c>
      <c r="H5403" s="203">
        <v>1</v>
      </c>
      <c r="I5403" s="189">
        <f>(M5403*$M$13)</f>
        <v>94.778400000000005</v>
      </c>
      <c r="J5403" s="219">
        <f>TRUNC(I5403*H5403,2)</f>
        <v>94.77</v>
      </c>
      <c r="M5403">
        <v>103.02</v>
      </c>
    </row>
    <row r="5404" spans="1:13" x14ac:dyDescent="0.2">
      <c r="A5404" s="239"/>
      <c r="B5404" s="195"/>
      <c r="C5404" s="195"/>
      <c r="D5404" s="195"/>
      <c r="E5404" s="195" t="s">
        <v>3847</v>
      </c>
      <c r="F5404" s="196">
        <v>34.68</v>
      </c>
      <c r="G5404" s="195" t="s">
        <v>3848</v>
      </c>
      <c r="H5404" s="196">
        <v>0</v>
      </c>
      <c r="I5404" s="196">
        <v>34.68</v>
      </c>
      <c r="J5404" s="220"/>
      <c r="M5404">
        <v>34.68</v>
      </c>
    </row>
    <row r="5405" spans="1:13" ht="25.5" x14ac:dyDescent="0.2">
      <c r="A5405" s="239"/>
      <c r="B5405" s="195"/>
      <c r="C5405" s="195"/>
      <c r="D5405" s="195"/>
      <c r="E5405" s="195" t="s">
        <v>3849</v>
      </c>
      <c r="F5405" s="196">
        <v>0</v>
      </c>
      <c r="G5405" s="195"/>
      <c r="H5405" s="195" t="s">
        <v>3850</v>
      </c>
      <c r="I5405" s="196">
        <v>103.02</v>
      </c>
      <c r="J5405" s="220"/>
      <c r="M5405">
        <v>103.02</v>
      </c>
    </row>
    <row r="5406" spans="1:13" ht="30" customHeight="1" x14ac:dyDescent="0.2">
      <c r="A5406" s="240"/>
      <c r="B5406" s="197"/>
      <c r="C5406" s="197"/>
      <c r="D5406" s="197"/>
      <c r="E5406" s="197"/>
      <c r="F5406" s="197"/>
      <c r="G5406" s="197" t="s">
        <v>3851</v>
      </c>
      <c r="H5406" s="198">
        <v>74</v>
      </c>
      <c r="I5406" s="199">
        <v>7623.48</v>
      </c>
      <c r="J5406" s="220"/>
      <c r="M5406">
        <v>7623.48</v>
      </c>
    </row>
    <row r="5407" spans="1:13" ht="0.95" customHeight="1" x14ac:dyDescent="0.2">
      <c r="A5407" s="237"/>
      <c r="B5407" s="185"/>
      <c r="C5407" s="185"/>
      <c r="D5407" s="185"/>
      <c r="E5407" s="185"/>
      <c r="F5407" s="185"/>
      <c r="G5407" s="185"/>
      <c r="H5407" s="185"/>
      <c r="I5407" s="185"/>
      <c r="J5407" s="220"/>
    </row>
    <row r="5408" spans="1:13" ht="18" customHeight="1" x14ac:dyDescent="0.2">
      <c r="A5408" s="236" t="s">
        <v>4821</v>
      </c>
      <c r="B5408" s="183" t="s">
        <v>2</v>
      </c>
      <c r="C5408" s="182" t="s">
        <v>3</v>
      </c>
      <c r="D5408" s="182" t="s">
        <v>4</v>
      </c>
      <c r="E5408" s="419" t="s">
        <v>2100</v>
      </c>
      <c r="F5408" s="419"/>
      <c r="G5408" s="184" t="s">
        <v>5</v>
      </c>
      <c r="H5408" s="183" t="s">
        <v>6</v>
      </c>
      <c r="I5408" s="183" t="s">
        <v>7</v>
      </c>
      <c r="J5408" s="218" t="s">
        <v>8</v>
      </c>
      <c r="K5408" s="229">
        <v>0</v>
      </c>
      <c r="L5408" s="229">
        <f>J5409</f>
        <v>10.53</v>
      </c>
      <c r="M5408" t="s">
        <v>7</v>
      </c>
    </row>
    <row r="5409" spans="1:13" ht="26.1" customHeight="1" x14ac:dyDescent="0.2">
      <c r="A5409" s="237" t="s">
        <v>2125</v>
      </c>
      <c r="B5409" s="186" t="s">
        <v>4817</v>
      </c>
      <c r="C5409" s="185" t="s">
        <v>167</v>
      </c>
      <c r="D5409" s="185" t="s">
        <v>4818</v>
      </c>
      <c r="E5409" s="425" t="s">
        <v>2104</v>
      </c>
      <c r="F5409" s="425"/>
      <c r="G5409" s="187" t="s">
        <v>331</v>
      </c>
      <c r="H5409" s="188">
        <v>1</v>
      </c>
      <c r="I5409" s="189">
        <f>(M5409*$M$13)</f>
        <v>10.533999999999999</v>
      </c>
      <c r="J5409" s="231">
        <f>TRUNC(I5409*H5409,2)</f>
        <v>10.53</v>
      </c>
      <c r="M5409">
        <v>11.45</v>
      </c>
    </row>
    <row r="5410" spans="1:13" ht="26.1" customHeight="1" x14ac:dyDescent="0.2">
      <c r="A5410" s="241" t="s">
        <v>2395</v>
      </c>
      <c r="B5410" s="201" t="s">
        <v>5071</v>
      </c>
      <c r="C5410" s="200" t="s">
        <v>15</v>
      </c>
      <c r="D5410" s="200" t="s">
        <v>4818</v>
      </c>
      <c r="E5410" s="427">
        <v>7</v>
      </c>
      <c r="F5410" s="427"/>
      <c r="G5410" s="202" t="s">
        <v>18</v>
      </c>
      <c r="H5410" s="203">
        <v>1</v>
      </c>
      <c r="I5410" s="189">
        <f>(M5410*$M$13)</f>
        <v>10.533999999999999</v>
      </c>
      <c r="J5410" s="219">
        <f>TRUNC(I5410*H5410,2)</f>
        <v>10.53</v>
      </c>
      <c r="M5410">
        <v>11.45</v>
      </c>
    </row>
    <row r="5411" spans="1:13" x14ac:dyDescent="0.2">
      <c r="A5411" s="239"/>
      <c r="B5411" s="195"/>
      <c r="C5411" s="195"/>
      <c r="D5411" s="195"/>
      <c r="E5411" s="195" t="s">
        <v>3847</v>
      </c>
      <c r="F5411" s="196">
        <v>11.45</v>
      </c>
      <c r="G5411" s="195" t="s">
        <v>3848</v>
      </c>
      <c r="H5411" s="196">
        <v>0</v>
      </c>
      <c r="I5411" s="196">
        <v>11.45</v>
      </c>
      <c r="J5411" s="220"/>
      <c r="M5411">
        <v>11.45</v>
      </c>
    </row>
    <row r="5412" spans="1:13" ht="25.5" x14ac:dyDescent="0.2">
      <c r="A5412" s="239"/>
      <c r="B5412" s="195"/>
      <c r="C5412" s="195"/>
      <c r="D5412" s="195"/>
      <c r="E5412" s="195" t="s">
        <v>3849</v>
      </c>
      <c r="F5412" s="196">
        <v>0</v>
      </c>
      <c r="G5412" s="195"/>
      <c r="H5412" s="195" t="s">
        <v>3850</v>
      </c>
      <c r="I5412" s="196">
        <v>11.45</v>
      </c>
      <c r="J5412" s="220"/>
      <c r="M5412">
        <v>11.45</v>
      </c>
    </row>
    <row r="5413" spans="1:13" ht="30" customHeight="1" x14ac:dyDescent="0.2">
      <c r="A5413" s="240"/>
      <c r="B5413" s="197"/>
      <c r="C5413" s="197"/>
      <c r="D5413" s="197"/>
      <c r="E5413" s="197"/>
      <c r="F5413" s="197"/>
      <c r="G5413" s="197" t="s">
        <v>3851</v>
      </c>
      <c r="H5413" s="198">
        <v>14</v>
      </c>
      <c r="I5413" s="199">
        <v>160.30000000000001</v>
      </c>
      <c r="J5413" s="220"/>
      <c r="M5413">
        <v>160.30000000000001</v>
      </c>
    </row>
    <row r="5414" spans="1:13" ht="0.95" customHeight="1" x14ac:dyDescent="0.2">
      <c r="A5414" s="237"/>
      <c r="B5414" s="185"/>
      <c r="C5414" s="185"/>
      <c r="D5414" s="185"/>
      <c r="E5414" s="185"/>
      <c r="F5414" s="185"/>
      <c r="G5414" s="185"/>
      <c r="H5414" s="185"/>
      <c r="I5414" s="185"/>
      <c r="J5414" s="220"/>
    </row>
    <row r="5415" spans="1:13" ht="24" customHeight="1" x14ac:dyDescent="0.2">
      <c r="A5415" s="243" t="s">
        <v>4266</v>
      </c>
      <c r="B5415" s="28"/>
      <c r="C5415" s="28"/>
      <c r="D5415" s="27" t="s">
        <v>4267</v>
      </c>
      <c r="E5415" s="28"/>
      <c r="F5415" s="429"/>
      <c r="G5415" s="429"/>
      <c r="H5415" s="28"/>
      <c r="I5415" s="28"/>
      <c r="J5415" s="211"/>
    </row>
    <row r="5416" spans="1:13" ht="18" customHeight="1" x14ac:dyDescent="0.2">
      <c r="A5416" s="236" t="s">
        <v>4268</v>
      </c>
      <c r="B5416" s="183" t="s">
        <v>2</v>
      </c>
      <c r="C5416" s="182" t="s">
        <v>3</v>
      </c>
      <c r="D5416" s="182" t="s">
        <v>4</v>
      </c>
      <c r="E5416" s="419" t="s">
        <v>2100</v>
      </c>
      <c r="F5416" s="419"/>
      <c r="G5416" s="184" t="s">
        <v>5</v>
      </c>
      <c r="H5416" s="183" t="s">
        <v>6</v>
      </c>
      <c r="I5416" s="183" t="s">
        <v>7</v>
      </c>
      <c r="J5416" s="218" t="s">
        <v>8</v>
      </c>
      <c r="K5416" s="229">
        <v>0</v>
      </c>
      <c r="L5416" s="229">
        <f>J5417</f>
        <v>7.0000000000000007E-2</v>
      </c>
      <c r="M5416" t="s">
        <v>7</v>
      </c>
    </row>
    <row r="5417" spans="1:13" ht="24" customHeight="1" x14ac:dyDescent="0.2">
      <c r="A5417" s="237" t="s">
        <v>2125</v>
      </c>
      <c r="B5417" s="186" t="s">
        <v>798</v>
      </c>
      <c r="C5417" s="185" t="s">
        <v>15</v>
      </c>
      <c r="D5417" s="185" t="s">
        <v>799</v>
      </c>
      <c r="E5417" s="425">
        <v>7</v>
      </c>
      <c r="F5417" s="425"/>
      <c r="G5417" s="187" t="s">
        <v>18</v>
      </c>
      <c r="H5417" s="188">
        <v>1</v>
      </c>
      <c r="I5417" s="189">
        <f>(M5417*$M$13)</f>
        <v>7.3599999999999999E-2</v>
      </c>
      <c r="J5417" s="231">
        <f>TRUNC(I5417*H5417,2)</f>
        <v>7.0000000000000007E-2</v>
      </c>
      <c r="M5417">
        <v>0.08</v>
      </c>
    </row>
    <row r="5418" spans="1:13" ht="24" customHeight="1" x14ac:dyDescent="0.2">
      <c r="A5418" s="238" t="s">
        <v>2126</v>
      </c>
      <c r="B5418" s="191" t="s">
        <v>2715</v>
      </c>
      <c r="C5418" s="190" t="s">
        <v>15</v>
      </c>
      <c r="D5418" s="190" t="s">
        <v>799</v>
      </c>
      <c r="E5418" s="426" t="s">
        <v>2119</v>
      </c>
      <c r="F5418" s="426"/>
      <c r="G5418" s="192" t="s">
        <v>54</v>
      </c>
      <c r="H5418" s="193">
        <v>1</v>
      </c>
      <c r="I5418" s="189">
        <f>(M5418*$M$13)</f>
        <v>7.3599999999999999E-2</v>
      </c>
      <c r="J5418" s="219">
        <f>TRUNC(I5418*H5418,2)</f>
        <v>7.0000000000000007E-2</v>
      </c>
      <c r="M5418">
        <v>0.08</v>
      </c>
    </row>
    <row r="5419" spans="1:13" x14ac:dyDescent="0.2">
      <c r="A5419" s="239"/>
      <c r="B5419" s="195"/>
      <c r="C5419" s="195"/>
      <c r="D5419" s="195"/>
      <c r="E5419" s="195" t="s">
        <v>3847</v>
      </c>
      <c r="F5419" s="196">
        <v>0</v>
      </c>
      <c r="G5419" s="195" t="s">
        <v>3848</v>
      </c>
      <c r="H5419" s="196">
        <v>0</v>
      </c>
      <c r="I5419" s="196">
        <v>0</v>
      </c>
      <c r="J5419" s="220"/>
      <c r="M5419">
        <v>0</v>
      </c>
    </row>
    <row r="5420" spans="1:13" ht="25.5" x14ac:dyDescent="0.2">
      <c r="A5420" s="239"/>
      <c r="B5420" s="195"/>
      <c r="C5420" s="195"/>
      <c r="D5420" s="195"/>
      <c r="E5420" s="195" t="s">
        <v>3849</v>
      </c>
      <c r="F5420" s="196">
        <v>0</v>
      </c>
      <c r="G5420" s="195"/>
      <c r="H5420" s="195" t="s">
        <v>3850</v>
      </c>
      <c r="I5420" s="196">
        <v>0.08</v>
      </c>
      <c r="J5420" s="220"/>
      <c r="M5420">
        <v>0.08</v>
      </c>
    </row>
    <row r="5421" spans="1:13" ht="30" customHeight="1" x14ac:dyDescent="0.2">
      <c r="A5421" s="240"/>
      <c r="B5421" s="197"/>
      <c r="C5421" s="197"/>
      <c r="D5421" s="197"/>
      <c r="E5421" s="197"/>
      <c r="F5421" s="197"/>
      <c r="G5421" s="197" t="s">
        <v>3851</v>
      </c>
      <c r="H5421" s="198">
        <v>360</v>
      </c>
      <c r="I5421" s="199">
        <v>28.8</v>
      </c>
      <c r="J5421" s="220"/>
      <c r="M5421">
        <v>28.8</v>
      </c>
    </row>
    <row r="5422" spans="1:13" ht="0.95" customHeight="1" x14ac:dyDescent="0.2">
      <c r="A5422" s="237"/>
      <c r="B5422" s="185"/>
      <c r="C5422" s="185"/>
      <c r="D5422" s="185"/>
      <c r="E5422" s="185"/>
      <c r="F5422" s="185"/>
      <c r="G5422" s="185"/>
      <c r="H5422" s="185"/>
      <c r="I5422" s="185"/>
      <c r="J5422" s="220"/>
    </row>
    <row r="5423" spans="1:13" ht="18" customHeight="1" x14ac:dyDescent="0.2">
      <c r="A5423" s="236" t="s">
        <v>4269</v>
      </c>
      <c r="B5423" s="183" t="s">
        <v>2</v>
      </c>
      <c r="C5423" s="182" t="s">
        <v>3</v>
      </c>
      <c r="D5423" s="182" t="s">
        <v>4</v>
      </c>
      <c r="E5423" s="419" t="s">
        <v>2100</v>
      </c>
      <c r="F5423" s="419"/>
      <c r="G5423" s="184" t="s">
        <v>5</v>
      </c>
      <c r="H5423" s="183" t="s">
        <v>6</v>
      </c>
      <c r="I5423" s="183" t="s">
        <v>7</v>
      </c>
      <c r="J5423" s="218" t="s">
        <v>8</v>
      </c>
      <c r="K5423" s="229">
        <f>J5425+J5426</f>
        <v>0.32</v>
      </c>
      <c r="L5423" s="229">
        <f>J5424-K5423</f>
        <v>1.3499999999999999</v>
      </c>
      <c r="M5423" t="s">
        <v>7</v>
      </c>
    </row>
    <row r="5424" spans="1:13" ht="24" customHeight="1" x14ac:dyDescent="0.2">
      <c r="A5424" s="237" t="s">
        <v>2125</v>
      </c>
      <c r="B5424" s="186" t="s">
        <v>867</v>
      </c>
      <c r="C5424" s="185" t="s">
        <v>15</v>
      </c>
      <c r="D5424" s="185" t="s">
        <v>868</v>
      </c>
      <c r="E5424" s="425">
        <v>7</v>
      </c>
      <c r="F5424" s="425"/>
      <c r="G5424" s="187" t="s">
        <v>18</v>
      </c>
      <c r="H5424" s="188">
        <v>1</v>
      </c>
      <c r="I5424" s="189">
        <f>(M5424*$M$13)</f>
        <v>1.6744000000000001</v>
      </c>
      <c r="J5424" s="231">
        <f>TRUNC(I5424*H5424,2)</f>
        <v>1.67</v>
      </c>
      <c r="M5424">
        <v>1.82</v>
      </c>
    </row>
    <row r="5425" spans="1:13" ht="24" customHeight="1" x14ac:dyDescent="0.2">
      <c r="A5425" s="238" t="s">
        <v>2126</v>
      </c>
      <c r="B5425" s="191" t="s">
        <v>2130</v>
      </c>
      <c r="C5425" s="190" t="s">
        <v>15</v>
      </c>
      <c r="D5425" s="190" t="s">
        <v>2131</v>
      </c>
      <c r="E5425" s="426" t="s">
        <v>2129</v>
      </c>
      <c r="F5425" s="426"/>
      <c r="G5425" s="192" t="s">
        <v>39</v>
      </c>
      <c r="H5425" s="193">
        <v>0.01</v>
      </c>
      <c r="I5425" s="189">
        <f>(M5425*$M$13)</f>
        <v>13.533200000000001</v>
      </c>
      <c r="J5425" s="219">
        <f>TRUNC(I5425*H5425,2)</f>
        <v>0.13</v>
      </c>
      <c r="M5425">
        <v>14.71</v>
      </c>
    </row>
    <row r="5426" spans="1:13" ht="24" customHeight="1" x14ac:dyDescent="0.2">
      <c r="A5426" s="238" t="s">
        <v>2126</v>
      </c>
      <c r="B5426" s="191" t="s">
        <v>2154</v>
      </c>
      <c r="C5426" s="190" t="s">
        <v>15</v>
      </c>
      <c r="D5426" s="190" t="s">
        <v>2155</v>
      </c>
      <c r="E5426" s="426" t="s">
        <v>2129</v>
      </c>
      <c r="F5426" s="426"/>
      <c r="G5426" s="192" t="s">
        <v>39</v>
      </c>
      <c r="H5426" s="193">
        <v>0.01</v>
      </c>
      <c r="I5426" s="189">
        <f>(M5426*$M$13)</f>
        <v>19.136000000000003</v>
      </c>
      <c r="J5426" s="219">
        <f>TRUNC(I5426*H5426,2)</f>
        <v>0.19</v>
      </c>
      <c r="M5426">
        <v>20.8</v>
      </c>
    </row>
    <row r="5427" spans="1:13" ht="24" customHeight="1" x14ac:dyDescent="0.2">
      <c r="A5427" s="238" t="s">
        <v>2126</v>
      </c>
      <c r="B5427" s="191" t="s">
        <v>2765</v>
      </c>
      <c r="C5427" s="190" t="s">
        <v>15</v>
      </c>
      <c r="D5427" s="190" t="s">
        <v>2766</v>
      </c>
      <c r="E5427" s="426" t="s">
        <v>2119</v>
      </c>
      <c r="F5427" s="426"/>
      <c r="G5427" s="192" t="s">
        <v>54</v>
      </c>
      <c r="H5427" s="193">
        <v>1</v>
      </c>
      <c r="I5427" s="189">
        <f>(M5427*$M$13)</f>
        <v>1.3616000000000001</v>
      </c>
      <c r="J5427" s="219">
        <f>TRUNC(I5427*H5427,2)</f>
        <v>1.36</v>
      </c>
      <c r="M5427">
        <v>1.48</v>
      </c>
    </row>
    <row r="5428" spans="1:13" x14ac:dyDescent="0.2">
      <c r="A5428" s="239"/>
      <c r="B5428" s="195"/>
      <c r="C5428" s="195"/>
      <c r="D5428" s="195"/>
      <c r="E5428" s="195" t="s">
        <v>3847</v>
      </c>
      <c r="F5428" s="196">
        <v>0.34</v>
      </c>
      <c r="G5428" s="195" t="s">
        <v>3848</v>
      </c>
      <c r="H5428" s="196">
        <v>0</v>
      </c>
      <c r="I5428" s="196">
        <v>0.34</v>
      </c>
      <c r="J5428" s="220"/>
      <c r="M5428">
        <v>0.34</v>
      </c>
    </row>
    <row r="5429" spans="1:13" ht="25.5" x14ac:dyDescent="0.2">
      <c r="A5429" s="239"/>
      <c r="B5429" s="195"/>
      <c r="C5429" s="195"/>
      <c r="D5429" s="195"/>
      <c r="E5429" s="195" t="s">
        <v>3849</v>
      </c>
      <c r="F5429" s="196">
        <v>0</v>
      </c>
      <c r="G5429" s="195"/>
      <c r="H5429" s="195" t="s">
        <v>3850</v>
      </c>
      <c r="I5429" s="196">
        <v>1.82</v>
      </c>
      <c r="J5429" s="220"/>
      <c r="M5429">
        <v>1.82</v>
      </c>
    </row>
    <row r="5430" spans="1:13" ht="30" customHeight="1" x14ac:dyDescent="0.2">
      <c r="A5430" s="240"/>
      <c r="B5430" s="197"/>
      <c r="C5430" s="197"/>
      <c r="D5430" s="197"/>
      <c r="E5430" s="197"/>
      <c r="F5430" s="197"/>
      <c r="G5430" s="197" t="s">
        <v>3851</v>
      </c>
      <c r="H5430" s="198">
        <v>6</v>
      </c>
      <c r="I5430" s="199">
        <v>10.92</v>
      </c>
      <c r="J5430" s="220"/>
      <c r="M5430">
        <v>10.92</v>
      </c>
    </row>
    <row r="5431" spans="1:13" ht="0.95" customHeight="1" x14ac:dyDescent="0.2">
      <c r="A5431" s="237"/>
      <c r="B5431" s="185"/>
      <c r="C5431" s="185"/>
      <c r="D5431" s="185"/>
      <c r="E5431" s="185"/>
      <c r="F5431" s="185"/>
      <c r="G5431" s="185"/>
      <c r="H5431" s="185"/>
      <c r="I5431" s="185"/>
      <c r="J5431" s="220"/>
    </row>
    <row r="5432" spans="1:13" ht="18" customHeight="1" x14ac:dyDescent="0.2">
      <c r="A5432" s="236" t="s">
        <v>4270</v>
      </c>
      <c r="B5432" s="183" t="s">
        <v>2</v>
      </c>
      <c r="C5432" s="182" t="s">
        <v>3</v>
      </c>
      <c r="D5432" s="182" t="s">
        <v>4</v>
      </c>
      <c r="E5432" s="419" t="s">
        <v>2100</v>
      </c>
      <c r="F5432" s="419"/>
      <c r="G5432" s="184" t="s">
        <v>5</v>
      </c>
      <c r="H5432" s="183" t="s">
        <v>6</v>
      </c>
      <c r="I5432" s="183" t="s">
        <v>7</v>
      </c>
      <c r="J5432" s="218" t="s">
        <v>8</v>
      </c>
      <c r="K5432" s="229">
        <f>J5434+J5435</f>
        <v>0.32</v>
      </c>
      <c r="L5432" s="229">
        <f>J5433-K5432</f>
        <v>1.28</v>
      </c>
      <c r="M5432" t="s">
        <v>7</v>
      </c>
    </row>
    <row r="5433" spans="1:13" ht="24" customHeight="1" x14ac:dyDescent="0.2">
      <c r="A5433" s="237" t="s">
        <v>2125</v>
      </c>
      <c r="B5433" s="186" t="s">
        <v>869</v>
      </c>
      <c r="C5433" s="185" t="s">
        <v>15</v>
      </c>
      <c r="D5433" s="185" t="s">
        <v>870</v>
      </c>
      <c r="E5433" s="425">
        <v>7</v>
      </c>
      <c r="F5433" s="425"/>
      <c r="G5433" s="187" t="s">
        <v>18</v>
      </c>
      <c r="H5433" s="188">
        <v>1</v>
      </c>
      <c r="I5433" s="189">
        <f>(M5433*$M$13)</f>
        <v>1.6008</v>
      </c>
      <c r="J5433" s="231">
        <f>TRUNC(I5433*H5433,2)</f>
        <v>1.6</v>
      </c>
      <c r="M5433">
        <v>1.74</v>
      </c>
    </row>
    <row r="5434" spans="1:13" ht="24" customHeight="1" x14ac:dyDescent="0.2">
      <c r="A5434" s="238" t="s">
        <v>2126</v>
      </c>
      <c r="B5434" s="191" t="s">
        <v>2130</v>
      </c>
      <c r="C5434" s="190" t="s">
        <v>15</v>
      </c>
      <c r="D5434" s="190" t="s">
        <v>2131</v>
      </c>
      <c r="E5434" s="426" t="s">
        <v>2129</v>
      </c>
      <c r="F5434" s="426"/>
      <c r="G5434" s="192" t="s">
        <v>39</v>
      </c>
      <c r="H5434" s="193">
        <v>0.01</v>
      </c>
      <c r="I5434" s="189">
        <f>(M5434*$M$13)</f>
        <v>13.533200000000001</v>
      </c>
      <c r="J5434" s="219">
        <f>TRUNC(I5434*H5434,2)</f>
        <v>0.13</v>
      </c>
      <c r="M5434">
        <v>14.71</v>
      </c>
    </row>
    <row r="5435" spans="1:13" ht="24" customHeight="1" x14ac:dyDescent="0.2">
      <c r="A5435" s="238" t="s">
        <v>2126</v>
      </c>
      <c r="B5435" s="191" t="s">
        <v>2154</v>
      </c>
      <c r="C5435" s="190" t="s">
        <v>15</v>
      </c>
      <c r="D5435" s="190" t="s">
        <v>2155</v>
      </c>
      <c r="E5435" s="426" t="s">
        <v>2129</v>
      </c>
      <c r="F5435" s="426"/>
      <c r="G5435" s="192" t="s">
        <v>39</v>
      </c>
      <c r="H5435" s="193">
        <v>0.01</v>
      </c>
      <c r="I5435" s="189">
        <f>(M5435*$M$13)</f>
        <v>19.136000000000003</v>
      </c>
      <c r="J5435" s="219">
        <f>TRUNC(I5435*H5435,2)</f>
        <v>0.19</v>
      </c>
      <c r="M5435">
        <v>20.8</v>
      </c>
    </row>
    <row r="5436" spans="1:13" ht="24" customHeight="1" x14ac:dyDescent="0.2">
      <c r="A5436" s="238" t="s">
        <v>2126</v>
      </c>
      <c r="B5436" s="191" t="s">
        <v>2188</v>
      </c>
      <c r="C5436" s="190" t="s">
        <v>15</v>
      </c>
      <c r="D5436" s="190" t="s">
        <v>2189</v>
      </c>
      <c r="E5436" s="426" t="s">
        <v>2119</v>
      </c>
      <c r="F5436" s="426"/>
      <c r="G5436" s="192" t="s">
        <v>54</v>
      </c>
      <c r="H5436" s="193">
        <v>1</v>
      </c>
      <c r="I5436" s="189">
        <f>(M5436*$M$13)</f>
        <v>1.288</v>
      </c>
      <c r="J5436" s="219">
        <f>TRUNC(I5436*H5436,2)</f>
        <v>1.28</v>
      </c>
      <c r="M5436">
        <v>1.4</v>
      </c>
    </row>
    <row r="5437" spans="1:13" x14ac:dyDescent="0.2">
      <c r="A5437" s="239"/>
      <c r="B5437" s="195"/>
      <c r="C5437" s="195"/>
      <c r="D5437" s="195"/>
      <c r="E5437" s="195" t="s">
        <v>3847</v>
      </c>
      <c r="F5437" s="196">
        <v>0.34</v>
      </c>
      <c r="G5437" s="195" t="s">
        <v>3848</v>
      </c>
      <c r="H5437" s="196">
        <v>0</v>
      </c>
      <c r="I5437" s="196">
        <v>0.34</v>
      </c>
      <c r="J5437" s="220"/>
      <c r="M5437">
        <v>0.34</v>
      </c>
    </row>
    <row r="5438" spans="1:13" ht="25.5" x14ac:dyDescent="0.2">
      <c r="A5438" s="239"/>
      <c r="B5438" s="195"/>
      <c r="C5438" s="195"/>
      <c r="D5438" s="195"/>
      <c r="E5438" s="195" t="s">
        <v>3849</v>
      </c>
      <c r="F5438" s="196">
        <v>0</v>
      </c>
      <c r="G5438" s="195"/>
      <c r="H5438" s="195" t="s">
        <v>3850</v>
      </c>
      <c r="I5438" s="196">
        <v>1.74</v>
      </c>
      <c r="J5438" s="220"/>
      <c r="M5438">
        <v>1.74</v>
      </c>
    </row>
    <row r="5439" spans="1:13" ht="30" customHeight="1" x14ac:dyDescent="0.2">
      <c r="A5439" s="240"/>
      <c r="B5439" s="197"/>
      <c r="C5439" s="197"/>
      <c r="D5439" s="197"/>
      <c r="E5439" s="197"/>
      <c r="F5439" s="197"/>
      <c r="G5439" s="197" t="s">
        <v>3851</v>
      </c>
      <c r="H5439" s="198">
        <v>484</v>
      </c>
      <c r="I5439" s="199">
        <v>842.16</v>
      </c>
      <c r="J5439" s="220"/>
      <c r="M5439">
        <v>842.16</v>
      </c>
    </row>
    <row r="5440" spans="1:13" ht="0.95" customHeight="1" x14ac:dyDescent="0.2">
      <c r="A5440" s="237"/>
      <c r="B5440" s="185"/>
      <c r="C5440" s="185"/>
      <c r="D5440" s="185"/>
      <c r="E5440" s="185"/>
      <c r="F5440" s="185"/>
      <c r="G5440" s="185"/>
      <c r="H5440" s="185"/>
      <c r="I5440" s="185"/>
      <c r="J5440" s="220"/>
    </row>
    <row r="5441" spans="1:13" ht="18" customHeight="1" x14ac:dyDescent="0.2">
      <c r="A5441" s="236" t="s">
        <v>4271</v>
      </c>
      <c r="B5441" s="183" t="s">
        <v>2</v>
      </c>
      <c r="C5441" s="182" t="s">
        <v>3</v>
      </c>
      <c r="D5441" s="182" t="s">
        <v>4</v>
      </c>
      <c r="E5441" s="419" t="s">
        <v>2100</v>
      </c>
      <c r="F5441" s="419"/>
      <c r="G5441" s="184" t="s">
        <v>5</v>
      </c>
      <c r="H5441" s="183" t="s">
        <v>6</v>
      </c>
      <c r="I5441" s="183" t="s">
        <v>7</v>
      </c>
      <c r="J5441" s="218" t="s">
        <v>8</v>
      </c>
      <c r="K5441" s="229">
        <f>J5443+J5444</f>
        <v>0.51</v>
      </c>
      <c r="L5441" s="229">
        <f>J5442-K5441</f>
        <v>0.16000000000000003</v>
      </c>
      <c r="M5441" t="s">
        <v>7</v>
      </c>
    </row>
    <row r="5442" spans="1:13" ht="24" customHeight="1" x14ac:dyDescent="0.2">
      <c r="A5442" s="237" t="s">
        <v>2125</v>
      </c>
      <c r="B5442" s="186" t="s">
        <v>801</v>
      </c>
      <c r="C5442" s="185" t="s">
        <v>15</v>
      </c>
      <c r="D5442" s="185" t="s">
        <v>802</v>
      </c>
      <c r="E5442" s="425">
        <v>7</v>
      </c>
      <c r="F5442" s="425"/>
      <c r="G5442" s="187" t="s">
        <v>18</v>
      </c>
      <c r="H5442" s="188">
        <v>1</v>
      </c>
      <c r="I5442" s="189">
        <f>(M5442*$M$13)</f>
        <v>0.67159999999999997</v>
      </c>
      <c r="J5442" s="231">
        <f>TRUNC(I5442*H5442,2)</f>
        <v>0.67</v>
      </c>
      <c r="M5442">
        <v>0.73</v>
      </c>
    </row>
    <row r="5443" spans="1:13" ht="24" customHeight="1" x14ac:dyDescent="0.2">
      <c r="A5443" s="238" t="s">
        <v>2126</v>
      </c>
      <c r="B5443" s="191" t="s">
        <v>2130</v>
      </c>
      <c r="C5443" s="190" t="s">
        <v>15</v>
      </c>
      <c r="D5443" s="190" t="s">
        <v>2131</v>
      </c>
      <c r="E5443" s="426" t="s">
        <v>2129</v>
      </c>
      <c r="F5443" s="426"/>
      <c r="G5443" s="192" t="s">
        <v>39</v>
      </c>
      <c r="H5443" s="193">
        <v>1.6E-2</v>
      </c>
      <c r="I5443" s="189">
        <f>(M5443*$M$13)</f>
        <v>13.533200000000001</v>
      </c>
      <c r="J5443" s="219">
        <f>TRUNC(I5443*H5443,2)</f>
        <v>0.21</v>
      </c>
      <c r="M5443">
        <v>14.71</v>
      </c>
    </row>
    <row r="5444" spans="1:13" ht="24" customHeight="1" x14ac:dyDescent="0.2">
      <c r="A5444" s="238" t="s">
        <v>2126</v>
      </c>
      <c r="B5444" s="191" t="s">
        <v>2154</v>
      </c>
      <c r="C5444" s="190" t="s">
        <v>15</v>
      </c>
      <c r="D5444" s="190" t="s">
        <v>2155</v>
      </c>
      <c r="E5444" s="426" t="s">
        <v>2129</v>
      </c>
      <c r="F5444" s="426"/>
      <c r="G5444" s="192" t="s">
        <v>39</v>
      </c>
      <c r="H5444" s="193">
        <v>1.6E-2</v>
      </c>
      <c r="I5444" s="189">
        <f>(M5444*$M$13)</f>
        <v>19.136000000000003</v>
      </c>
      <c r="J5444" s="219">
        <f>TRUNC(I5444*H5444,2)</f>
        <v>0.3</v>
      </c>
      <c r="M5444">
        <v>20.8</v>
      </c>
    </row>
    <row r="5445" spans="1:13" ht="24" customHeight="1" x14ac:dyDescent="0.2">
      <c r="A5445" s="238" t="s">
        <v>2126</v>
      </c>
      <c r="B5445" s="191" t="s">
        <v>2716</v>
      </c>
      <c r="C5445" s="190" t="s">
        <v>15</v>
      </c>
      <c r="D5445" s="190" t="s">
        <v>802</v>
      </c>
      <c r="E5445" s="426" t="s">
        <v>2119</v>
      </c>
      <c r="F5445" s="426"/>
      <c r="G5445" s="192" t="s">
        <v>54</v>
      </c>
      <c r="H5445" s="193">
        <v>1</v>
      </c>
      <c r="I5445" s="189">
        <f>(M5445*$M$13)</f>
        <v>0.15640000000000001</v>
      </c>
      <c r="J5445" s="219">
        <f>TRUNC(I5445*H5445,2)</f>
        <v>0.15</v>
      </c>
      <c r="M5445">
        <v>0.17</v>
      </c>
    </row>
    <row r="5446" spans="1:13" x14ac:dyDescent="0.2">
      <c r="A5446" s="239"/>
      <c r="B5446" s="195"/>
      <c r="C5446" s="195"/>
      <c r="D5446" s="195"/>
      <c r="E5446" s="195" t="s">
        <v>3847</v>
      </c>
      <c r="F5446" s="196">
        <v>0.56000000000000005</v>
      </c>
      <c r="G5446" s="195" t="s">
        <v>3848</v>
      </c>
      <c r="H5446" s="196">
        <v>0</v>
      </c>
      <c r="I5446" s="196">
        <v>0.56000000000000005</v>
      </c>
      <c r="J5446" s="220"/>
      <c r="M5446">
        <v>0.56000000000000005</v>
      </c>
    </row>
    <row r="5447" spans="1:13" ht="25.5" x14ac:dyDescent="0.2">
      <c r="A5447" s="239"/>
      <c r="B5447" s="195"/>
      <c r="C5447" s="195"/>
      <c r="D5447" s="195"/>
      <c r="E5447" s="195" t="s">
        <v>3849</v>
      </c>
      <c r="F5447" s="196">
        <v>0</v>
      </c>
      <c r="G5447" s="195"/>
      <c r="H5447" s="195" t="s">
        <v>3850</v>
      </c>
      <c r="I5447" s="196">
        <v>0.73</v>
      </c>
      <c r="J5447" s="220"/>
      <c r="M5447">
        <v>0.73</v>
      </c>
    </row>
    <row r="5448" spans="1:13" ht="30" customHeight="1" x14ac:dyDescent="0.2">
      <c r="A5448" s="240"/>
      <c r="B5448" s="197"/>
      <c r="C5448" s="197"/>
      <c r="D5448" s="197"/>
      <c r="E5448" s="197"/>
      <c r="F5448" s="197"/>
      <c r="G5448" s="197" t="s">
        <v>3851</v>
      </c>
      <c r="H5448" s="198">
        <v>1000</v>
      </c>
      <c r="I5448" s="199">
        <v>730</v>
      </c>
      <c r="J5448" s="220"/>
      <c r="M5448">
        <v>730</v>
      </c>
    </row>
    <row r="5449" spans="1:13" ht="0.95" customHeight="1" x14ac:dyDescent="0.2">
      <c r="A5449" s="237"/>
      <c r="B5449" s="185"/>
      <c r="C5449" s="185"/>
      <c r="D5449" s="185"/>
      <c r="E5449" s="185"/>
      <c r="F5449" s="185"/>
      <c r="G5449" s="185"/>
      <c r="H5449" s="185"/>
      <c r="I5449" s="185"/>
      <c r="J5449" s="220"/>
    </row>
    <row r="5450" spans="1:13" ht="18" customHeight="1" x14ac:dyDescent="0.2">
      <c r="A5450" s="236" t="s">
        <v>4272</v>
      </c>
      <c r="B5450" s="183" t="s">
        <v>2</v>
      </c>
      <c r="C5450" s="182" t="s">
        <v>3</v>
      </c>
      <c r="D5450" s="182" t="s">
        <v>4</v>
      </c>
      <c r="E5450" s="419" t="s">
        <v>2100</v>
      </c>
      <c r="F5450" s="419"/>
      <c r="G5450" s="184" t="s">
        <v>5</v>
      </c>
      <c r="H5450" s="183" t="s">
        <v>6</v>
      </c>
      <c r="I5450" s="183" t="s">
        <v>7</v>
      </c>
      <c r="J5450" s="218" t="s">
        <v>8</v>
      </c>
      <c r="K5450" s="229">
        <f>J5452+J5453</f>
        <v>2.6100000000000003</v>
      </c>
      <c r="L5450" s="229">
        <f>J5451-K5450</f>
        <v>1.96</v>
      </c>
      <c r="M5450" t="s">
        <v>7</v>
      </c>
    </row>
    <row r="5451" spans="1:13" ht="24" customHeight="1" x14ac:dyDescent="0.2">
      <c r="A5451" s="237" t="s">
        <v>2125</v>
      </c>
      <c r="B5451" s="186" t="s">
        <v>3974</v>
      </c>
      <c r="C5451" s="185" t="s">
        <v>15</v>
      </c>
      <c r="D5451" s="185" t="s">
        <v>3975</v>
      </c>
      <c r="E5451" s="425">
        <v>7</v>
      </c>
      <c r="F5451" s="425"/>
      <c r="G5451" s="187" t="s">
        <v>54</v>
      </c>
      <c r="H5451" s="188">
        <v>1</v>
      </c>
      <c r="I5451" s="189">
        <f>(M5451*$M$13)</f>
        <v>4.5724</v>
      </c>
      <c r="J5451" s="231">
        <f>TRUNC(I5451*H5451,2)</f>
        <v>4.57</v>
      </c>
      <c r="M5451">
        <v>4.97</v>
      </c>
    </row>
    <row r="5452" spans="1:13" ht="24" customHeight="1" x14ac:dyDescent="0.2">
      <c r="A5452" s="238" t="s">
        <v>2126</v>
      </c>
      <c r="B5452" s="191" t="s">
        <v>2130</v>
      </c>
      <c r="C5452" s="190" t="s">
        <v>15</v>
      </c>
      <c r="D5452" s="190" t="s">
        <v>2131</v>
      </c>
      <c r="E5452" s="426" t="s">
        <v>2129</v>
      </c>
      <c r="F5452" s="426"/>
      <c r="G5452" s="192" t="s">
        <v>39</v>
      </c>
      <c r="H5452" s="193">
        <v>0.08</v>
      </c>
      <c r="I5452" s="189">
        <f>(M5452*$M$13)</f>
        <v>13.533200000000001</v>
      </c>
      <c r="J5452" s="219">
        <f>TRUNC(I5452*H5452,2)</f>
        <v>1.08</v>
      </c>
      <c r="M5452">
        <v>14.71</v>
      </c>
    </row>
    <row r="5453" spans="1:13" ht="24" customHeight="1" x14ac:dyDescent="0.2">
      <c r="A5453" s="238" t="s">
        <v>2126</v>
      </c>
      <c r="B5453" s="191" t="s">
        <v>2154</v>
      </c>
      <c r="C5453" s="190" t="s">
        <v>15</v>
      </c>
      <c r="D5453" s="190" t="s">
        <v>2155</v>
      </c>
      <c r="E5453" s="426" t="s">
        <v>2129</v>
      </c>
      <c r="F5453" s="426"/>
      <c r="G5453" s="192" t="s">
        <v>39</v>
      </c>
      <c r="H5453" s="193">
        <v>0.08</v>
      </c>
      <c r="I5453" s="189">
        <f>(M5453*$M$13)</f>
        <v>19.136000000000003</v>
      </c>
      <c r="J5453" s="219">
        <f>TRUNC(I5453*H5453,2)</f>
        <v>1.53</v>
      </c>
      <c r="M5453">
        <v>20.8</v>
      </c>
    </row>
    <row r="5454" spans="1:13" ht="24" customHeight="1" x14ac:dyDescent="0.2">
      <c r="A5454" s="238" t="s">
        <v>2126</v>
      </c>
      <c r="B5454" s="191" t="s">
        <v>4962</v>
      </c>
      <c r="C5454" s="190" t="s">
        <v>15</v>
      </c>
      <c r="D5454" s="190" t="s">
        <v>4963</v>
      </c>
      <c r="E5454" s="426" t="s">
        <v>2119</v>
      </c>
      <c r="F5454" s="426"/>
      <c r="G5454" s="192" t="s">
        <v>54</v>
      </c>
      <c r="H5454" s="193">
        <v>1</v>
      </c>
      <c r="I5454" s="189">
        <f>(M5454*$M$13)</f>
        <v>1.9688000000000001</v>
      </c>
      <c r="J5454" s="219">
        <f>TRUNC(I5454*H5454,2)</f>
        <v>1.96</v>
      </c>
      <c r="M5454">
        <v>2.14</v>
      </c>
    </row>
    <row r="5455" spans="1:13" x14ac:dyDescent="0.2">
      <c r="A5455" s="239"/>
      <c r="B5455" s="195"/>
      <c r="C5455" s="195"/>
      <c r="D5455" s="195"/>
      <c r="E5455" s="195" t="s">
        <v>3847</v>
      </c>
      <c r="F5455" s="196">
        <v>2.83</v>
      </c>
      <c r="G5455" s="195" t="s">
        <v>3848</v>
      </c>
      <c r="H5455" s="196">
        <v>0</v>
      </c>
      <c r="I5455" s="196">
        <v>2.83</v>
      </c>
      <c r="J5455" s="220"/>
      <c r="M5455">
        <v>2.83</v>
      </c>
    </row>
    <row r="5456" spans="1:13" ht="25.5" x14ac:dyDescent="0.2">
      <c r="A5456" s="239"/>
      <c r="B5456" s="195"/>
      <c r="C5456" s="195"/>
      <c r="D5456" s="195"/>
      <c r="E5456" s="195" t="s">
        <v>3849</v>
      </c>
      <c r="F5456" s="196">
        <v>0</v>
      </c>
      <c r="G5456" s="195"/>
      <c r="H5456" s="195" t="s">
        <v>3850</v>
      </c>
      <c r="I5456" s="196">
        <v>4.97</v>
      </c>
      <c r="J5456" s="220"/>
      <c r="M5456">
        <v>4.97</v>
      </c>
    </row>
    <row r="5457" spans="1:13" ht="30" customHeight="1" x14ac:dyDescent="0.2">
      <c r="A5457" s="240"/>
      <c r="B5457" s="197"/>
      <c r="C5457" s="197"/>
      <c r="D5457" s="197"/>
      <c r="E5457" s="197"/>
      <c r="F5457" s="197"/>
      <c r="G5457" s="197" t="s">
        <v>3851</v>
      </c>
      <c r="H5457" s="198">
        <v>272</v>
      </c>
      <c r="I5457" s="199">
        <v>1351.84</v>
      </c>
      <c r="J5457" s="220"/>
      <c r="M5457">
        <v>1351.84</v>
      </c>
    </row>
    <row r="5458" spans="1:13" ht="0.95" customHeight="1" x14ac:dyDescent="0.2">
      <c r="A5458" s="237"/>
      <c r="B5458" s="185"/>
      <c r="C5458" s="185"/>
      <c r="D5458" s="185"/>
      <c r="E5458" s="185"/>
      <c r="F5458" s="185"/>
      <c r="G5458" s="185"/>
      <c r="H5458" s="185"/>
      <c r="I5458" s="185"/>
      <c r="J5458" s="220"/>
    </row>
    <row r="5459" spans="1:13" ht="18" customHeight="1" x14ac:dyDescent="0.2">
      <c r="A5459" s="236" t="s">
        <v>4273</v>
      </c>
      <c r="B5459" s="183" t="s">
        <v>2</v>
      </c>
      <c r="C5459" s="182" t="s">
        <v>3</v>
      </c>
      <c r="D5459" s="182" t="s">
        <v>4</v>
      </c>
      <c r="E5459" s="419" t="s">
        <v>2100</v>
      </c>
      <c r="F5459" s="419"/>
      <c r="G5459" s="184" t="s">
        <v>5</v>
      </c>
      <c r="H5459" s="183" t="s">
        <v>6</v>
      </c>
      <c r="I5459" s="183" t="s">
        <v>7</v>
      </c>
      <c r="J5459" s="218" t="s">
        <v>8</v>
      </c>
      <c r="K5459" s="229">
        <f>J5461+J5462</f>
        <v>11.1</v>
      </c>
      <c r="L5459" s="229">
        <f>J5460-K5459</f>
        <v>7.76</v>
      </c>
      <c r="M5459" t="s">
        <v>7</v>
      </c>
    </row>
    <row r="5460" spans="1:13" ht="24" customHeight="1" x14ac:dyDescent="0.2">
      <c r="A5460" s="237" t="s">
        <v>2125</v>
      </c>
      <c r="B5460" s="186" t="s">
        <v>3976</v>
      </c>
      <c r="C5460" s="185" t="s">
        <v>15</v>
      </c>
      <c r="D5460" s="185" t="s">
        <v>3977</v>
      </c>
      <c r="E5460" s="425">
        <v>7</v>
      </c>
      <c r="F5460" s="425"/>
      <c r="G5460" s="187" t="s">
        <v>54</v>
      </c>
      <c r="H5460" s="188">
        <v>1</v>
      </c>
      <c r="I5460" s="189">
        <f>(M5460*$M$13)</f>
        <v>18.869200000000003</v>
      </c>
      <c r="J5460" s="231">
        <f>TRUNC(I5460*H5460,2)</f>
        <v>18.86</v>
      </c>
      <c r="M5460">
        <v>20.51</v>
      </c>
    </row>
    <row r="5461" spans="1:13" ht="24" customHeight="1" x14ac:dyDescent="0.2">
      <c r="A5461" s="238" t="s">
        <v>2126</v>
      </c>
      <c r="B5461" s="191" t="s">
        <v>2130</v>
      </c>
      <c r="C5461" s="190" t="s">
        <v>15</v>
      </c>
      <c r="D5461" s="190" t="s">
        <v>2131</v>
      </c>
      <c r="E5461" s="426" t="s">
        <v>2129</v>
      </c>
      <c r="F5461" s="426"/>
      <c r="G5461" s="192" t="s">
        <v>39</v>
      </c>
      <c r="H5461" s="193">
        <v>0.34</v>
      </c>
      <c r="I5461" s="189">
        <f>(M5461*$M$13)</f>
        <v>13.533200000000001</v>
      </c>
      <c r="J5461" s="219">
        <f>TRUNC(I5461*H5461,2)</f>
        <v>4.5999999999999996</v>
      </c>
      <c r="M5461">
        <v>14.71</v>
      </c>
    </row>
    <row r="5462" spans="1:13" ht="24" customHeight="1" x14ac:dyDescent="0.2">
      <c r="A5462" s="238" t="s">
        <v>2126</v>
      </c>
      <c r="B5462" s="191" t="s">
        <v>2154</v>
      </c>
      <c r="C5462" s="190" t="s">
        <v>15</v>
      </c>
      <c r="D5462" s="190" t="s">
        <v>2155</v>
      </c>
      <c r="E5462" s="426" t="s">
        <v>2129</v>
      </c>
      <c r="F5462" s="426"/>
      <c r="G5462" s="192" t="s">
        <v>39</v>
      </c>
      <c r="H5462" s="193">
        <v>0.34</v>
      </c>
      <c r="I5462" s="189">
        <f>(M5462*$M$13)</f>
        <v>19.136000000000003</v>
      </c>
      <c r="J5462" s="219">
        <f>TRUNC(I5462*H5462,2)</f>
        <v>6.5</v>
      </c>
      <c r="M5462">
        <v>20.8</v>
      </c>
    </row>
    <row r="5463" spans="1:13" ht="24" customHeight="1" x14ac:dyDescent="0.2">
      <c r="A5463" s="238" t="s">
        <v>2126</v>
      </c>
      <c r="B5463" s="191" t="s">
        <v>4964</v>
      </c>
      <c r="C5463" s="190" t="s">
        <v>15</v>
      </c>
      <c r="D5463" s="190" t="s">
        <v>3977</v>
      </c>
      <c r="E5463" s="426" t="s">
        <v>2119</v>
      </c>
      <c r="F5463" s="426"/>
      <c r="G5463" s="192" t="s">
        <v>54</v>
      </c>
      <c r="H5463" s="193">
        <v>1</v>
      </c>
      <c r="I5463" s="189">
        <f>(M5463*$M$13)</f>
        <v>7.7648000000000001</v>
      </c>
      <c r="J5463" s="219">
        <f>TRUNC(I5463*H5463,2)</f>
        <v>7.76</v>
      </c>
      <c r="M5463">
        <v>8.44</v>
      </c>
    </row>
    <row r="5464" spans="1:13" x14ac:dyDescent="0.2">
      <c r="A5464" s="239"/>
      <c r="B5464" s="195"/>
      <c r="C5464" s="195"/>
      <c r="D5464" s="195"/>
      <c r="E5464" s="195" t="s">
        <v>3847</v>
      </c>
      <c r="F5464" s="196">
        <v>12.07</v>
      </c>
      <c r="G5464" s="195" t="s">
        <v>3848</v>
      </c>
      <c r="H5464" s="196">
        <v>0</v>
      </c>
      <c r="I5464" s="196">
        <v>12.07</v>
      </c>
      <c r="J5464" s="220"/>
      <c r="M5464">
        <v>12.07</v>
      </c>
    </row>
    <row r="5465" spans="1:13" ht="25.5" x14ac:dyDescent="0.2">
      <c r="A5465" s="239"/>
      <c r="B5465" s="195"/>
      <c r="C5465" s="195"/>
      <c r="D5465" s="195"/>
      <c r="E5465" s="195" t="s">
        <v>3849</v>
      </c>
      <c r="F5465" s="196">
        <v>0</v>
      </c>
      <c r="G5465" s="195"/>
      <c r="H5465" s="195" t="s">
        <v>3850</v>
      </c>
      <c r="I5465" s="196">
        <v>20.51</v>
      </c>
      <c r="J5465" s="220"/>
      <c r="M5465">
        <v>20.51</v>
      </c>
    </row>
    <row r="5466" spans="1:13" ht="30" customHeight="1" x14ac:dyDescent="0.2">
      <c r="A5466" s="240"/>
      <c r="B5466" s="197"/>
      <c r="C5466" s="197"/>
      <c r="D5466" s="197"/>
      <c r="E5466" s="197"/>
      <c r="F5466" s="197"/>
      <c r="G5466" s="197" t="s">
        <v>3851</v>
      </c>
      <c r="H5466" s="198">
        <v>136</v>
      </c>
      <c r="I5466" s="199">
        <v>2789.36</v>
      </c>
      <c r="J5466" s="220"/>
      <c r="M5466">
        <v>2789.36</v>
      </c>
    </row>
    <row r="5467" spans="1:13" ht="0.95" customHeight="1" x14ac:dyDescent="0.2">
      <c r="A5467" s="237"/>
      <c r="B5467" s="185"/>
      <c r="C5467" s="185"/>
      <c r="D5467" s="185"/>
      <c r="E5467" s="185"/>
      <c r="F5467" s="185"/>
      <c r="G5467" s="185"/>
      <c r="H5467" s="185"/>
      <c r="I5467" s="185"/>
      <c r="J5467" s="220"/>
    </row>
    <row r="5468" spans="1:13" ht="18" customHeight="1" x14ac:dyDescent="0.2">
      <c r="A5468" s="236" t="s">
        <v>4274</v>
      </c>
      <c r="B5468" s="183" t="s">
        <v>2</v>
      </c>
      <c r="C5468" s="182" t="s">
        <v>3</v>
      </c>
      <c r="D5468" s="182" t="s">
        <v>4</v>
      </c>
      <c r="E5468" s="419" t="s">
        <v>2100</v>
      </c>
      <c r="F5468" s="419"/>
      <c r="G5468" s="184" t="s">
        <v>5</v>
      </c>
      <c r="H5468" s="183" t="s">
        <v>6</v>
      </c>
      <c r="I5468" s="183" t="s">
        <v>7</v>
      </c>
      <c r="J5468" s="218" t="s">
        <v>8</v>
      </c>
      <c r="K5468" s="229">
        <f>J5470+J5471</f>
        <v>0.97</v>
      </c>
      <c r="L5468" s="229">
        <f>J5469-K5468</f>
        <v>0.22999999999999998</v>
      </c>
      <c r="M5468" t="s">
        <v>7</v>
      </c>
    </row>
    <row r="5469" spans="1:13" ht="24" customHeight="1" x14ac:dyDescent="0.2">
      <c r="A5469" s="237" t="s">
        <v>2125</v>
      </c>
      <c r="B5469" s="186" t="s">
        <v>3978</v>
      </c>
      <c r="C5469" s="185" t="s">
        <v>15</v>
      </c>
      <c r="D5469" s="185" t="s">
        <v>3979</v>
      </c>
      <c r="E5469" s="425">
        <v>7</v>
      </c>
      <c r="F5469" s="425"/>
      <c r="G5469" s="187" t="s">
        <v>54</v>
      </c>
      <c r="H5469" s="188">
        <v>1</v>
      </c>
      <c r="I5469" s="189">
        <f>(M5469*$M$13)</f>
        <v>1.2052</v>
      </c>
      <c r="J5469" s="231">
        <f>TRUNC(I5469*H5469,2)</f>
        <v>1.2</v>
      </c>
      <c r="M5469">
        <v>1.31</v>
      </c>
    </row>
    <row r="5470" spans="1:13" ht="24" customHeight="1" x14ac:dyDescent="0.2">
      <c r="A5470" s="238" t="s">
        <v>2126</v>
      </c>
      <c r="B5470" s="191" t="s">
        <v>2130</v>
      </c>
      <c r="C5470" s="190" t="s">
        <v>15</v>
      </c>
      <c r="D5470" s="190" t="s">
        <v>2131</v>
      </c>
      <c r="E5470" s="426" t="s">
        <v>2129</v>
      </c>
      <c r="F5470" s="426"/>
      <c r="G5470" s="192" t="s">
        <v>39</v>
      </c>
      <c r="H5470" s="193">
        <v>0.03</v>
      </c>
      <c r="I5470" s="189">
        <f>(M5470*$M$13)</f>
        <v>13.533200000000001</v>
      </c>
      <c r="J5470" s="219">
        <f>TRUNC(I5470*H5470,2)</f>
        <v>0.4</v>
      </c>
      <c r="M5470">
        <v>14.71</v>
      </c>
    </row>
    <row r="5471" spans="1:13" ht="24" customHeight="1" x14ac:dyDescent="0.2">
      <c r="A5471" s="238" t="s">
        <v>2126</v>
      </c>
      <c r="B5471" s="191" t="s">
        <v>2154</v>
      </c>
      <c r="C5471" s="190" t="s">
        <v>15</v>
      </c>
      <c r="D5471" s="190" t="s">
        <v>2155</v>
      </c>
      <c r="E5471" s="426" t="s">
        <v>2129</v>
      </c>
      <c r="F5471" s="426"/>
      <c r="G5471" s="192" t="s">
        <v>39</v>
      </c>
      <c r="H5471" s="193">
        <v>0.03</v>
      </c>
      <c r="I5471" s="189">
        <f>(M5471*$M$13)</f>
        <v>19.136000000000003</v>
      </c>
      <c r="J5471" s="219">
        <f>TRUNC(I5471*H5471,2)</f>
        <v>0.56999999999999995</v>
      </c>
      <c r="M5471">
        <v>20.8</v>
      </c>
    </row>
    <row r="5472" spans="1:13" ht="24" customHeight="1" x14ac:dyDescent="0.2">
      <c r="A5472" s="238" t="s">
        <v>2126</v>
      </c>
      <c r="B5472" s="191" t="s">
        <v>4965</v>
      </c>
      <c r="C5472" s="190" t="s">
        <v>15</v>
      </c>
      <c r="D5472" s="190" t="s">
        <v>4966</v>
      </c>
      <c r="E5472" s="426" t="s">
        <v>2119</v>
      </c>
      <c r="F5472" s="426"/>
      <c r="G5472" s="192" t="s">
        <v>54</v>
      </c>
      <c r="H5472" s="193">
        <v>1</v>
      </c>
      <c r="I5472" s="189">
        <f>(M5472*$M$13)</f>
        <v>0.23</v>
      </c>
      <c r="J5472" s="219">
        <f>TRUNC(I5472*H5472,2)</f>
        <v>0.23</v>
      </c>
      <c r="M5472">
        <v>0.25</v>
      </c>
    </row>
    <row r="5473" spans="1:13" x14ac:dyDescent="0.2">
      <c r="A5473" s="239"/>
      <c r="B5473" s="195"/>
      <c r="C5473" s="195"/>
      <c r="D5473" s="195"/>
      <c r="E5473" s="195" t="s">
        <v>3847</v>
      </c>
      <c r="F5473" s="196">
        <v>1.06</v>
      </c>
      <c r="G5473" s="195" t="s">
        <v>3848</v>
      </c>
      <c r="H5473" s="196">
        <v>0</v>
      </c>
      <c r="I5473" s="196">
        <v>1.06</v>
      </c>
      <c r="J5473" s="220"/>
      <c r="M5473">
        <v>1.06</v>
      </c>
    </row>
    <row r="5474" spans="1:13" ht="25.5" x14ac:dyDescent="0.2">
      <c r="A5474" s="239"/>
      <c r="B5474" s="195"/>
      <c r="C5474" s="195"/>
      <c r="D5474" s="195"/>
      <c r="E5474" s="195" t="s">
        <v>3849</v>
      </c>
      <c r="F5474" s="196">
        <v>0</v>
      </c>
      <c r="G5474" s="195"/>
      <c r="H5474" s="195" t="s">
        <v>3850</v>
      </c>
      <c r="I5474" s="196">
        <v>1.31</v>
      </c>
      <c r="J5474" s="220"/>
      <c r="M5474">
        <v>1.31</v>
      </c>
    </row>
    <row r="5475" spans="1:13" ht="30" customHeight="1" x14ac:dyDescent="0.2">
      <c r="A5475" s="240"/>
      <c r="B5475" s="197"/>
      <c r="C5475" s="197"/>
      <c r="D5475" s="197"/>
      <c r="E5475" s="197"/>
      <c r="F5475" s="197"/>
      <c r="G5475" s="197" t="s">
        <v>3851</v>
      </c>
      <c r="H5475" s="198">
        <v>408</v>
      </c>
      <c r="I5475" s="199">
        <v>534.48</v>
      </c>
      <c r="J5475" s="220"/>
      <c r="M5475">
        <v>534.48</v>
      </c>
    </row>
    <row r="5476" spans="1:13" ht="0.95" customHeight="1" x14ac:dyDescent="0.2">
      <c r="A5476" s="237"/>
      <c r="B5476" s="185"/>
      <c r="C5476" s="185"/>
      <c r="D5476" s="185"/>
      <c r="E5476" s="185"/>
      <c r="F5476" s="185"/>
      <c r="G5476" s="185"/>
      <c r="H5476" s="185"/>
      <c r="I5476" s="185"/>
      <c r="J5476" s="220"/>
    </row>
    <row r="5477" spans="1:13" ht="18" customHeight="1" x14ac:dyDescent="0.2">
      <c r="A5477" s="236" t="s">
        <v>4275</v>
      </c>
      <c r="B5477" s="183" t="s">
        <v>2</v>
      </c>
      <c r="C5477" s="182" t="s">
        <v>3</v>
      </c>
      <c r="D5477" s="182" t="s">
        <v>4</v>
      </c>
      <c r="E5477" s="419" t="s">
        <v>2100</v>
      </c>
      <c r="F5477" s="419"/>
      <c r="G5477" s="184" t="s">
        <v>5</v>
      </c>
      <c r="H5477" s="183" t="s">
        <v>6</v>
      </c>
      <c r="I5477" s="183" t="s">
        <v>7</v>
      </c>
      <c r="J5477" s="218" t="s">
        <v>8</v>
      </c>
      <c r="K5477" s="229">
        <f>J5479+J5480</f>
        <v>4.5599999999999996</v>
      </c>
      <c r="L5477" s="229">
        <f>J5478-K5477</f>
        <v>4.88</v>
      </c>
      <c r="M5477" t="s">
        <v>7</v>
      </c>
    </row>
    <row r="5478" spans="1:13" ht="24" customHeight="1" x14ac:dyDescent="0.2">
      <c r="A5478" s="237" t="s">
        <v>2125</v>
      </c>
      <c r="B5478" s="186" t="s">
        <v>4077</v>
      </c>
      <c r="C5478" s="185" t="s">
        <v>15</v>
      </c>
      <c r="D5478" s="185" t="s">
        <v>4078</v>
      </c>
      <c r="E5478" s="425">
        <v>7</v>
      </c>
      <c r="F5478" s="425"/>
      <c r="G5478" s="187" t="s">
        <v>18</v>
      </c>
      <c r="H5478" s="188">
        <v>1</v>
      </c>
      <c r="I5478" s="189">
        <f>(M5478*$M$13)</f>
        <v>9.4483999999999995</v>
      </c>
      <c r="J5478" s="231">
        <f>TRUNC(I5478*H5478,2)</f>
        <v>9.44</v>
      </c>
      <c r="M5478">
        <v>10.27</v>
      </c>
    </row>
    <row r="5479" spans="1:13" ht="24" customHeight="1" x14ac:dyDescent="0.2">
      <c r="A5479" s="238" t="s">
        <v>2126</v>
      </c>
      <c r="B5479" s="191" t="s">
        <v>2130</v>
      </c>
      <c r="C5479" s="190" t="s">
        <v>15</v>
      </c>
      <c r="D5479" s="190" t="s">
        <v>2131</v>
      </c>
      <c r="E5479" s="426" t="s">
        <v>2129</v>
      </c>
      <c r="F5479" s="426"/>
      <c r="G5479" s="192" t="s">
        <v>39</v>
      </c>
      <c r="H5479" s="193">
        <v>0.14000000000000001</v>
      </c>
      <c r="I5479" s="189">
        <f>(M5479*$M$13)</f>
        <v>13.533200000000001</v>
      </c>
      <c r="J5479" s="219">
        <f>TRUNC(I5479*H5479,2)</f>
        <v>1.89</v>
      </c>
      <c r="M5479">
        <v>14.71</v>
      </c>
    </row>
    <row r="5480" spans="1:13" ht="24" customHeight="1" x14ac:dyDescent="0.2">
      <c r="A5480" s="238" t="s">
        <v>2126</v>
      </c>
      <c r="B5480" s="191" t="s">
        <v>2154</v>
      </c>
      <c r="C5480" s="190" t="s">
        <v>15</v>
      </c>
      <c r="D5480" s="190" t="s">
        <v>2155</v>
      </c>
      <c r="E5480" s="426" t="s">
        <v>2129</v>
      </c>
      <c r="F5480" s="426"/>
      <c r="G5480" s="192" t="s">
        <v>39</v>
      </c>
      <c r="H5480" s="193">
        <v>0.14000000000000001</v>
      </c>
      <c r="I5480" s="189">
        <f>(M5480*$M$13)</f>
        <v>19.136000000000003</v>
      </c>
      <c r="J5480" s="219">
        <f>TRUNC(I5480*H5480,2)</f>
        <v>2.67</v>
      </c>
      <c r="M5480">
        <v>20.8</v>
      </c>
    </row>
    <row r="5481" spans="1:13" ht="24" customHeight="1" x14ac:dyDescent="0.2">
      <c r="A5481" s="238" t="s">
        <v>2126</v>
      </c>
      <c r="B5481" s="191" t="s">
        <v>5027</v>
      </c>
      <c r="C5481" s="190" t="s">
        <v>15</v>
      </c>
      <c r="D5481" s="190" t="s">
        <v>5028</v>
      </c>
      <c r="E5481" s="426" t="s">
        <v>2119</v>
      </c>
      <c r="F5481" s="426"/>
      <c r="G5481" s="192" t="s">
        <v>54</v>
      </c>
      <c r="H5481" s="193">
        <v>1</v>
      </c>
      <c r="I5481" s="189">
        <f>(M5481*$M$13)</f>
        <v>4.8852000000000002</v>
      </c>
      <c r="J5481" s="219">
        <f>TRUNC(I5481*H5481,2)</f>
        <v>4.88</v>
      </c>
      <c r="M5481">
        <v>5.31</v>
      </c>
    </row>
    <row r="5482" spans="1:13" x14ac:dyDescent="0.2">
      <c r="A5482" s="239"/>
      <c r="B5482" s="195"/>
      <c r="C5482" s="195"/>
      <c r="D5482" s="195"/>
      <c r="E5482" s="195" t="s">
        <v>3847</v>
      </c>
      <c r="F5482" s="196">
        <v>4.96</v>
      </c>
      <c r="G5482" s="195" t="s">
        <v>3848</v>
      </c>
      <c r="H5482" s="196">
        <v>0</v>
      </c>
      <c r="I5482" s="196">
        <v>4.96</v>
      </c>
      <c r="J5482" s="220"/>
      <c r="M5482">
        <v>4.96</v>
      </c>
    </row>
    <row r="5483" spans="1:13" ht="25.5" x14ac:dyDescent="0.2">
      <c r="A5483" s="239"/>
      <c r="B5483" s="195"/>
      <c r="C5483" s="195"/>
      <c r="D5483" s="195"/>
      <c r="E5483" s="195" t="s">
        <v>3849</v>
      </c>
      <c r="F5483" s="196">
        <v>0</v>
      </c>
      <c r="G5483" s="195"/>
      <c r="H5483" s="195" t="s">
        <v>3850</v>
      </c>
      <c r="I5483" s="196">
        <v>10.27</v>
      </c>
      <c r="J5483" s="220"/>
      <c r="M5483">
        <v>10.27</v>
      </c>
    </row>
    <row r="5484" spans="1:13" ht="30" customHeight="1" x14ac:dyDescent="0.2">
      <c r="A5484" s="240"/>
      <c r="B5484" s="197"/>
      <c r="C5484" s="197"/>
      <c r="D5484" s="197"/>
      <c r="E5484" s="197"/>
      <c r="F5484" s="197"/>
      <c r="G5484" s="197" t="s">
        <v>3851</v>
      </c>
      <c r="H5484" s="198">
        <v>3</v>
      </c>
      <c r="I5484" s="199">
        <v>30.81</v>
      </c>
      <c r="J5484" s="220"/>
      <c r="M5484">
        <v>30.81</v>
      </c>
    </row>
    <row r="5485" spans="1:13" ht="0.95" customHeight="1" x14ac:dyDescent="0.2">
      <c r="A5485" s="237"/>
      <c r="B5485" s="185"/>
      <c r="C5485" s="185"/>
      <c r="D5485" s="185"/>
      <c r="E5485" s="185"/>
      <c r="F5485" s="185"/>
      <c r="G5485" s="185"/>
      <c r="H5485" s="185"/>
      <c r="I5485" s="185"/>
      <c r="J5485" s="220"/>
    </row>
    <row r="5486" spans="1:13" ht="18" customHeight="1" x14ac:dyDescent="0.2">
      <c r="A5486" s="236" t="s">
        <v>4276</v>
      </c>
      <c r="B5486" s="183" t="s">
        <v>2</v>
      </c>
      <c r="C5486" s="182" t="s">
        <v>3</v>
      </c>
      <c r="D5486" s="182" t="s">
        <v>4</v>
      </c>
      <c r="E5486" s="419" t="s">
        <v>2100</v>
      </c>
      <c r="F5486" s="419"/>
      <c r="G5486" s="184" t="s">
        <v>5</v>
      </c>
      <c r="H5486" s="183" t="s">
        <v>6</v>
      </c>
      <c r="I5486" s="183" t="s">
        <v>7</v>
      </c>
      <c r="J5486" s="218" t="s">
        <v>8</v>
      </c>
      <c r="K5486" s="229">
        <f>J5488+J5489</f>
        <v>4.2300000000000004</v>
      </c>
      <c r="L5486" s="229">
        <f>J5487-K5486</f>
        <v>4.1899999999999995</v>
      </c>
      <c r="M5486" t="s">
        <v>7</v>
      </c>
    </row>
    <row r="5487" spans="1:13" ht="24" customHeight="1" x14ac:dyDescent="0.2">
      <c r="A5487" s="237" t="s">
        <v>2125</v>
      </c>
      <c r="B5487" s="186" t="s">
        <v>3980</v>
      </c>
      <c r="C5487" s="185" t="s">
        <v>15</v>
      </c>
      <c r="D5487" s="185" t="s">
        <v>3981</v>
      </c>
      <c r="E5487" s="425">
        <v>7</v>
      </c>
      <c r="F5487" s="425"/>
      <c r="G5487" s="187" t="s">
        <v>18</v>
      </c>
      <c r="H5487" s="188">
        <v>1</v>
      </c>
      <c r="I5487" s="189">
        <f>(M5487*$M$13)</f>
        <v>8.4272000000000009</v>
      </c>
      <c r="J5487" s="231">
        <f>TRUNC(I5487*H5487,2)</f>
        <v>8.42</v>
      </c>
      <c r="M5487">
        <v>9.16</v>
      </c>
    </row>
    <row r="5488" spans="1:13" ht="24" customHeight="1" x14ac:dyDescent="0.2">
      <c r="A5488" s="238" t="s">
        <v>2126</v>
      </c>
      <c r="B5488" s="191" t="s">
        <v>2130</v>
      </c>
      <c r="C5488" s="190" t="s">
        <v>15</v>
      </c>
      <c r="D5488" s="190" t="s">
        <v>2131</v>
      </c>
      <c r="E5488" s="426" t="s">
        <v>2129</v>
      </c>
      <c r="F5488" s="426"/>
      <c r="G5488" s="192" t="s">
        <v>39</v>
      </c>
      <c r="H5488" s="193">
        <v>0.13</v>
      </c>
      <c r="I5488" s="189">
        <f>(M5488*$M$13)</f>
        <v>13.533200000000001</v>
      </c>
      <c r="J5488" s="219">
        <f>TRUNC(I5488*H5488,2)</f>
        <v>1.75</v>
      </c>
      <c r="M5488">
        <v>14.71</v>
      </c>
    </row>
    <row r="5489" spans="1:13" ht="24" customHeight="1" x14ac:dyDescent="0.2">
      <c r="A5489" s="238" t="s">
        <v>2126</v>
      </c>
      <c r="B5489" s="191" t="s">
        <v>2154</v>
      </c>
      <c r="C5489" s="190" t="s">
        <v>15</v>
      </c>
      <c r="D5489" s="190" t="s">
        <v>2155</v>
      </c>
      <c r="E5489" s="426" t="s">
        <v>2129</v>
      </c>
      <c r="F5489" s="426"/>
      <c r="G5489" s="192" t="s">
        <v>39</v>
      </c>
      <c r="H5489" s="193">
        <v>0.13</v>
      </c>
      <c r="I5489" s="189">
        <f>(M5489*$M$13)</f>
        <v>19.136000000000003</v>
      </c>
      <c r="J5489" s="219">
        <f>TRUNC(I5489*H5489,2)</f>
        <v>2.48</v>
      </c>
      <c r="M5489">
        <v>20.8</v>
      </c>
    </row>
    <row r="5490" spans="1:13" ht="24" customHeight="1" x14ac:dyDescent="0.2">
      <c r="A5490" s="238" t="s">
        <v>2126</v>
      </c>
      <c r="B5490" s="191" t="s">
        <v>4967</v>
      </c>
      <c r="C5490" s="190" t="s">
        <v>15</v>
      </c>
      <c r="D5490" s="190" t="s">
        <v>4968</v>
      </c>
      <c r="E5490" s="426" t="s">
        <v>2119</v>
      </c>
      <c r="F5490" s="426"/>
      <c r="G5490" s="192" t="s">
        <v>54</v>
      </c>
      <c r="H5490" s="193">
        <v>1</v>
      </c>
      <c r="I5490" s="189">
        <f>(M5490*$M$13)</f>
        <v>4.1859999999999999</v>
      </c>
      <c r="J5490" s="219">
        <f>TRUNC(I5490*H5490,2)</f>
        <v>4.18</v>
      </c>
      <c r="M5490">
        <v>4.55</v>
      </c>
    </row>
    <row r="5491" spans="1:13" x14ac:dyDescent="0.2">
      <c r="A5491" s="239"/>
      <c r="B5491" s="195"/>
      <c r="C5491" s="195"/>
      <c r="D5491" s="195"/>
      <c r="E5491" s="195" t="s">
        <v>3847</v>
      </c>
      <c r="F5491" s="196">
        <v>4.6100000000000003</v>
      </c>
      <c r="G5491" s="195" t="s">
        <v>3848</v>
      </c>
      <c r="H5491" s="196">
        <v>0</v>
      </c>
      <c r="I5491" s="196">
        <v>4.6100000000000003</v>
      </c>
      <c r="J5491" s="220"/>
      <c r="M5491">
        <v>4.6100000000000003</v>
      </c>
    </row>
    <row r="5492" spans="1:13" ht="25.5" x14ac:dyDescent="0.2">
      <c r="A5492" s="239"/>
      <c r="B5492" s="195"/>
      <c r="C5492" s="195"/>
      <c r="D5492" s="195"/>
      <c r="E5492" s="195" t="s">
        <v>3849</v>
      </c>
      <c r="F5492" s="196">
        <v>0</v>
      </c>
      <c r="G5492" s="195"/>
      <c r="H5492" s="195" t="s">
        <v>3850</v>
      </c>
      <c r="I5492" s="196">
        <v>9.16</v>
      </c>
      <c r="J5492" s="220"/>
      <c r="M5492">
        <v>9.16</v>
      </c>
    </row>
    <row r="5493" spans="1:13" ht="30" customHeight="1" x14ac:dyDescent="0.2">
      <c r="A5493" s="240"/>
      <c r="B5493" s="197"/>
      <c r="C5493" s="197"/>
      <c r="D5493" s="197"/>
      <c r="E5493" s="197"/>
      <c r="F5493" s="197"/>
      <c r="G5493" s="197" t="s">
        <v>3851</v>
      </c>
      <c r="H5493" s="198">
        <v>131</v>
      </c>
      <c r="I5493" s="199">
        <v>1199.96</v>
      </c>
      <c r="J5493" s="220"/>
      <c r="M5493">
        <v>1199.96</v>
      </c>
    </row>
    <row r="5494" spans="1:13" ht="0.95" customHeight="1" x14ac:dyDescent="0.2">
      <c r="A5494" s="237"/>
      <c r="B5494" s="185"/>
      <c r="C5494" s="185"/>
      <c r="D5494" s="185"/>
      <c r="E5494" s="185"/>
      <c r="F5494" s="185"/>
      <c r="G5494" s="185"/>
      <c r="H5494" s="185"/>
      <c r="I5494" s="185"/>
      <c r="J5494" s="220"/>
    </row>
    <row r="5495" spans="1:13" ht="18" customHeight="1" x14ac:dyDescent="0.2">
      <c r="A5495" s="236" t="s">
        <v>4277</v>
      </c>
      <c r="B5495" s="183" t="s">
        <v>2</v>
      </c>
      <c r="C5495" s="182" t="s">
        <v>3</v>
      </c>
      <c r="D5495" s="182" t="s">
        <v>4</v>
      </c>
      <c r="E5495" s="419" t="s">
        <v>2100</v>
      </c>
      <c r="F5495" s="419"/>
      <c r="G5495" s="184" t="s">
        <v>5</v>
      </c>
      <c r="H5495" s="183" t="s">
        <v>6</v>
      </c>
      <c r="I5495" s="183" t="s">
        <v>7</v>
      </c>
      <c r="J5495" s="218" t="s">
        <v>8</v>
      </c>
      <c r="K5495" s="229">
        <f>J5497+J5498</f>
        <v>5.2200000000000006</v>
      </c>
      <c r="L5495" s="229">
        <f>J5496-K5495</f>
        <v>24.369999999999997</v>
      </c>
      <c r="M5495" t="s">
        <v>7</v>
      </c>
    </row>
    <row r="5496" spans="1:13" ht="24" customHeight="1" x14ac:dyDescent="0.2">
      <c r="A5496" s="237" t="s">
        <v>2125</v>
      </c>
      <c r="B5496" s="186" t="s">
        <v>4082</v>
      </c>
      <c r="C5496" s="185" t="s">
        <v>15</v>
      </c>
      <c r="D5496" s="185" t="s">
        <v>4083</v>
      </c>
      <c r="E5496" s="425">
        <v>7</v>
      </c>
      <c r="F5496" s="425"/>
      <c r="G5496" s="187" t="s">
        <v>18</v>
      </c>
      <c r="H5496" s="188">
        <v>1</v>
      </c>
      <c r="I5496" s="189">
        <f>(M5496*$M$13)</f>
        <v>29.596400000000003</v>
      </c>
      <c r="J5496" s="231">
        <f>TRUNC(I5496*H5496,2)</f>
        <v>29.59</v>
      </c>
      <c r="M5496">
        <v>32.17</v>
      </c>
    </row>
    <row r="5497" spans="1:13" ht="24" customHeight="1" x14ac:dyDescent="0.2">
      <c r="A5497" s="238" t="s">
        <v>2126</v>
      </c>
      <c r="B5497" s="191" t="s">
        <v>2130</v>
      </c>
      <c r="C5497" s="190" t="s">
        <v>15</v>
      </c>
      <c r="D5497" s="190" t="s">
        <v>2131</v>
      </c>
      <c r="E5497" s="426" t="s">
        <v>2129</v>
      </c>
      <c r="F5497" s="426"/>
      <c r="G5497" s="192" t="s">
        <v>39</v>
      </c>
      <c r="H5497" s="193">
        <v>0.16</v>
      </c>
      <c r="I5497" s="189">
        <f>(M5497*$M$13)</f>
        <v>13.533200000000001</v>
      </c>
      <c r="J5497" s="219">
        <f>TRUNC(I5497*H5497,2)</f>
        <v>2.16</v>
      </c>
      <c r="M5497">
        <v>14.71</v>
      </c>
    </row>
    <row r="5498" spans="1:13" ht="24" customHeight="1" x14ac:dyDescent="0.2">
      <c r="A5498" s="238" t="s">
        <v>2126</v>
      </c>
      <c r="B5498" s="191" t="s">
        <v>2154</v>
      </c>
      <c r="C5498" s="190" t="s">
        <v>15</v>
      </c>
      <c r="D5498" s="190" t="s">
        <v>2155</v>
      </c>
      <c r="E5498" s="426" t="s">
        <v>2129</v>
      </c>
      <c r="F5498" s="426"/>
      <c r="G5498" s="192" t="s">
        <v>39</v>
      </c>
      <c r="H5498" s="193">
        <v>0.16</v>
      </c>
      <c r="I5498" s="189">
        <f>(M5498*$M$13)</f>
        <v>19.136000000000003</v>
      </c>
      <c r="J5498" s="219">
        <f>TRUNC(I5498*H5498,2)</f>
        <v>3.06</v>
      </c>
      <c r="M5498">
        <v>20.8</v>
      </c>
    </row>
    <row r="5499" spans="1:13" ht="24" customHeight="1" x14ac:dyDescent="0.2">
      <c r="A5499" s="238" t="s">
        <v>2126</v>
      </c>
      <c r="B5499" s="191" t="s">
        <v>5029</v>
      </c>
      <c r="C5499" s="190" t="s">
        <v>15</v>
      </c>
      <c r="D5499" s="190" t="s">
        <v>4083</v>
      </c>
      <c r="E5499" s="426" t="s">
        <v>2119</v>
      </c>
      <c r="F5499" s="426"/>
      <c r="G5499" s="192" t="s">
        <v>54</v>
      </c>
      <c r="H5499" s="193">
        <v>1</v>
      </c>
      <c r="I5499" s="189">
        <f>(M5499*$M$13)</f>
        <v>24.380000000000003</v>
      </c>
      <c r="J5499" s="219">
        <f>TRUNC(I5499*H5499,2)</f>
        <v>24.38</v>
      </c>
      <c r="M5499">
        <v>26.5</v>
      </c>
    </row>
    <row r="5500" spans="1:13" x14ac:dyDescent="0.2">
      <c r="A5500" s="239"/>
      <c r="B5500" s="195"/>
      <c r="C5500" s="195"/>
      <c r="D5500" s="195"/>
      <c r="E5500" s="195" t="s">
        <v>3847</v>
      </c>
      <c r="F5500" s="196">
        <v>5.67</v>
      </c>
      <c r="G5500" s="195" t="s">
        <v>3848</v>
      </c>
      <c r="H5500" s="196">
        <v>0</v>
      </c>
      <c r="I5500" s="196">
        <v>5.67</v>
      </c>
      <c r="J5500" s="220"/>
      <c r="M5500">
        <v>5.67</v>
      </c>
    </row>
    <row r="5501" spans="1:13" ht="25.5" x14ac:dyDescent="0.2">
      <c r="A5501" s="239"/>
      <c r="B5501" s="195"/>
      <c r="C5501" s="195"/>
      <c r="D5501" s="195"/>
      <c r="E5501" s="195" t="s">
        <v>3849</v>
      </c>
      <c r="F5501" s="196">
        <v>0</v>
      </c>
      <c r="G5501" s="195"/>
      <c r="H5501" s="195" t="s">
        <v>3850</v>
      </c>
      <c r="I5501" s="196">
        <v>32.17</v>
      </c>
      <c r="J5501" s="220"/>
      <c r="M5501">
        <v>32.17</v>
      </c>
    </row>
    <row r="5502" spans="1:13" ht="30" customHeight="1" x14ac:dyDescent="0.2">
      <c r="A5502" s="240"/>
      <c r="B5502" s="197"/>
      <c r="C5502" s="197"/>
      <c r="D5502" s="197"/>
      <c r="E5502" s="197"/>
      <c r="F5502" s="197"/>
      <c r="G5502" s="197" t="s">
        <v>3851</v>
      </c>
      <c r="H5502" s="198">
        <v>2</v>
      </c>
      <c r="I5502" s="199">
        <v>64.34</v>
      </c>
      <c r="J5502" s="220"/>
      <c r="M5502">
        <v>64.34</v>
      </c>
    </row>
    <row r="5503" spans="1:13" ht="0.95" customHeight="1" x14ac:dyDescent="0.2">
      <c r="A5503" s="237"/>
      <c r="B5503" s="185"/>
      <c r="C5503" s="185"/>
      <c r="D5503" s="185"/>
      <c r="E5503" s="185"/>
      <c r="F5503" s="185"/>
      <c r="G5503" s="185"/>
      <c r="H5503" s="185"/>
      <c r="I5503" s="185"/>
      <c r="J5503" s="220"/>
    </row>
    <row r="5504" spans="1:13" ht="18" customHeight="1" x14ac:dyDescent="0.2">
      <c r="A5504" s="236" t="s">
        <v>4278</v>
      </c>
      <c r="B5504" s="183" t="s">
        <v>2</v>
      </c>
      <c r="C5504" s="182" t="s">
        <v>3</v>
      </c>
      <c r="D5504" s="182" t="s">
        <v>4</v>
      </c>
      <c r="E5504" s="419" t="s">
        <v>2100</v>
      </c>
      <c r="F5504" s="419"/>
      <c r="G5504" s="184" t="s">
        <v>5</v>
      </c>
      <c r="H5504" s="183" t="s">
        <v>6</v>
      </c>
      <c r="I5504" s="183" t="s">
        <v>7</v>
      </c>
      <c r="J5504" s="218" t="s">
        <v>8</v>
      </c>
      <c r="K5504" s="229">
        <f>J5506+J5507</f>
        <v>10.45</v>
      </c>
      <c r="L5504" s="229">
        <f>J5505-K5504</f>
        <v>22.88</v>
      </c>
      <c r="M5504" t="s">
        <v>7</v>
      </c>
    </row>
    <row r="5505" spans="1:13" ht="26.1" customHeight="1" x14ac:dyDescent="0.2">
      <c r="A5505" s="237" t="s">
        <v>2125</v>
      </c>
      <c r="B5505" s="186" t="s">
        <v>865</v>
      </c>
      <c r="C5505" s="185" t="s">
        <v>15</v>
      </c>
      <c r="D5505" s="185" t="s">
        <v>866</v>
      </c>
      <c r="E5505" s="425">
        <v>7</v>
      </c>
      <c r="F5505" s="425"/>
      <c r="G5505" s="187" t="s">
        <v>169</v>
      </c>
      <c r="H5505" s="188">
        <v>1</v>
      </c>
      <c r="I5505" s="189">
        <f>(M5505*$M$13)</f>
        <v>33.331600000000002</v>
      </c>
      <c r="J5505" s="231">
        <f>TRUNC(I5505*H5505,2)</f>
        <v>33.33</v>
      </c>
      <c r="M5505">
        <v>36.229999999999997</v>
      </c>
    </row>
    <row r="5506" spans="1:13" ht="24" customHeight="1" x14ac:dyDescent="0.2">
      <c r="A5506" s="238" t="s">
        <v>2126</v>
      </c>
      <c r="B5506" s="191" t="s">
        <v>2130</v>
      </c>
      <c r="C5506" s="190" t="s">
        <v>15</v>
      </c>
      <c r="D5506" s="190" t="s">
        <v>2131</v>
      </c>
      <c r="E5506" s="426" t="s">
        <v>2129</v>
      </c>
      <c r="F5506" s="426"/>
      <c r="G5506" s="192" t="s">
        <v>39</v>
      </c>
      <c r="H5506" s="193">
        <v>0.32</v>
      </c>
      <c r="I5506" s="189">
        <f>(M5506*$M$13)</f>
        <v>13.533200000000001</v>
      </c>
      <c r="J5506" s="219">
        <f>TRUNC(I5506*H5506,2)</f>
        <v>4.33</v>
      </c>
      <c r="M5506">
        <v>14.71</v>
      </c>
    </row>
    <row r="5507" spans="1:13" ht="24" customHeight="1" x14ac:dyDescent="0.2">
      <c r="A5507" s="238" t="s">
        <v>2126</v>
      </c>
      <c r="B5507" s="191" t="s">
        <v>2154</v>
      </c>
      <c r="C5507" s="190" t="s">
        <v>15</v>
      </c>
      <c r="D5507" s="190" t="s">
        <v>2155</v>
      </c>
      <c r="E5507" s="426" t="s">
        <v>2129</v>
      </c>
      <c r="F5507" s="426"/>
      <c r="G5507" s="192" t="s">
        <v>39</v>
      </c>
      <c r="H5507" s="193">
        <v>0.32</v>
      </c>
      <c r="I5507" s="189">
        <f>(M5507*$M$13)</f>
        <v>19.136000000000003</v>
      </c>
      <c r="J5507" s="219">
        <f>TRUNC(I5507*H5507,2)</f>
        <v>6.12</v>
      </c>
      <c r="M5507">
        <v>20.8</v>
      </c>
    </row>
    <row r="5508" spans="1:13" ht="26.1" customHeight="1" x14ac:dyDescent="0.2">
      <c r="A5508" s="238" t="s">
        <v>2126</v>
      </c>
      <c r="B5508" s="191" t="s">
        <v>2764</v>
      </c>
      <c r="C5508" s="190" t="s">
        <v>15</v>
      </c>
      <c r="D5508" s="190" t="s">
        <v>866</v>
      </c>
      <c r="E5508" s="426" t="s">
        <v>2119</v>
      </c>
      <c r="F5508" s="426"/>
      <c r="G5508" s="192" t="s">
        <v>132</v>
      </c>
      <c r="H5508" s="193">
        <v>1</v>
      </c>
      <c r="I5508" s="189">
        <f>(M5508*$M$13)</f>
        <v>22.889600000000002</v>
      </c>
      <c r="J5508" s="219">
        <f>TRUNC(I5508*H5508,2)</f>
        <v>22.88</v>
      </c>
      <c r="M5508">
        <v>24.88</v>
      </c>
    </row>
    <row r="5509" spans="1:13" x14ac:dyDescent="0.2">
      <c r="A5509" s="239"/>
      <c r="B5509" s="195"/>
      <c r="C5509" s="195"/>
      <c r="D5509" s="195"/>
      <c r="E5509" s="195" t="s">
        <v>3847</v>
      </c>
      <c r="F5509" s="196">
        <v>11.35</v>
      </c>
      <c r="G5509" s="195" t="s">
        <v>3848</v>
      </c>
      <c r="H5509" s="196">
        <v>0</v>
      </c>
      <c r="I5509" s="196">
        <v>11.35</v>
      </c>
      <c r="J5509" s="220"/>
      <c r="M5509">
        <v>11.35</v>
      </c>
    </row>
    <row r="5510" spans="1:13" ht="25.5" x14ac:dyDescent="0.2">
      <c r="A5510" s="239"/>
      <c r="B5510" s="195"/>
      <c r="C5510" s="195"/>
      <c r="D5510" s="195"/>
      <c r="E5510" s="195" t="s">
        <v>3849</v>
      </c>
      <c r="F5510" s="196">
        <v>0</v>
      </c>
      <c r="G5510" s="195"/>
      <c r="H5510" s="195" t="s">
        <v>3850</v>
      </c>
      <c r="I5510" s="196">
        <v>36.229999999999997</v>
      </c>
      <c r="J5510" s="220"/>
      <c r="M5510">
        <v>36.229999999999997</v>
      </c>
    </row>
    <row r="5511" spans="1:13" ht="30" customHeight="1" x14ac:dyDescent="0.2">
      <c r="A5511" s="240"/>
      <c r="B5511" s="197"/>
      <c r="C5511" s="197"/>
      <c r="D5511" s="197"/>
      <c r="E5511" s="197"/>
      <c r="F5511" s="197"/>
      <c r="G5511" s="197" t="s">
        <v>3851</v>
      </c>
      <c r="H5511" s="198">
        <v>123</v>
      </c>
      <c r="I5511" s="199">
        <v>4456.29</v>
      </c>
      <c r="J5511" s="220"/>
      <c r="M5511">
        <v>4456.29</v>
      </c>
    </row>
    <row r="5512" spans="1:13" ht="0.95" customHeight="1" x14ac:dyDescent="0.2">
      <c r="A5512" s="237"/>
      <c r="B5512" s="185"/>
      <c r="C5512" s="185"/>
      <c r="D5512" s="185"/>
      <c r="E5512" s="185"/>
      <c r="F5512" s="185"/>
      <c r="G5512" s="185"/>
      <c r="H5512" s="185"/>
      <c r="I5512" s="185"/>
      <c r="J5512" s="220"/>
    </row>
    <row r="5513" spans="1:13" ht="18" customHeight="1" x14ac:dyDescent="0.2">
      <c r="A5513" s="236" t="s">
        <v>4279</v>
      </c>
      <c r="B5513" s="183" t="s">
        <v>2</v>
      </c>
      <c r="C5513" s="182" t="s">
        <v>3</v>
      </c>
      <c r="D5513" s="182" t="s">
        <v>4</v>
      </c>
      <c r="E5513" s="419" t="s">
        <v>2100</v>
      </c>
      <c r="F5513" s="419"/>
      <c r="G5513" s="184" t="s">
        <v>5</v>
      </c>
      <c r="H5513" s="183" t="s">
        <v>6</v>
      </c>
      <c r="I5513" s="183" t="s">
        <v>7</v>
      </c>
      <c r="J5513" s="218" t="s">
        <v>8</v>
      </c>
      <c r="K5513" s="229">
        <f>J5515+J5516</f>
        <v>13.06</v>
      </c>
      <c r="L5513" s="229">
        <f>J5514-K5513</f>
        <v>9.4</v>
      </c>
      <c r="M5513" t="s">
        <v>7</v>
      </c>
    </row>
    <row r="5514" spans="1:13" ht="24" customHeight="1" x14ac:dyDescent="0.2">
      <c r="A5514" s="237" t="s">
        <v>2125</v>
      </c>
      <c r="B5514" s="186" t="s">
        <v>4086</v>
      </c>
      <c r="C5514" s="185" t="s">
        <v>15</v>
      </c>
      <c r="D5514" s="185" t="s">
        <v>4087</v>
      </c>
      <c r="E5514" s="425">
        <v>7</v>
      </c>
      <c r="F5514" s="425"/>
      <c r="G5514" s="187" t="s">
        <v>169</v>
      </c>
      <c r="H5514" s="188">
        <v>1</v>
      </c>
      <c r="I5514" s="189">
        <f>(M5514*$M$13)</f>
        <v>22.466400000000004</v>
      </c>
      <c r="J5514" s="231">
        <f>TRUNC(I5514*H5514,2)</f>
        <v>22.46</v>
      </c>
      <c r="M5514">
        <v>24.42</v>
      </c>
    </row>
    <row r="5515" spans="1:13" ht="24" customHeight="1" x14ac:dyDescent="0.2">
      <c r="A5515" s="238" t="s">
        <v>2126</v>
      </c>
      <c r="B5515" s="191" t="s">
        <v>2130</v>
      </c>
      <c r="C5515" s="190" t="s">
        <v>15</v>
      </c>
      <c r="D5515" s="190" t="s">
        <v>2131</v>
      </c>
      <c r="E5515" s="426" t="s">
        <v>2129</v>
      </c>
      <c r="F5515" s="426"/>
      <c r="G5515" s="192" t="s">
        <v>39</v>
      </c>
      <c r="H5515" s="193">
        <v>0.4</v>
      </c>
      <c r="I5515" s="189">
        <f>(M5515*$M$13)</f>
        <v>13.533200000000001</v>
      </c>
      <c r="J5515" s="219">
        <f>TRUNC(I5515*H5515,2)</f>
        <v>5.41</v>
      </c>
      <c r="M5515">
        <v>14.71</v>
      </c>
    </row>
    <row r="5516" spans="1:13" ht="24" customHeight="1" x14ac:dyDescent="0.2">
      <c r="A5516" s="238" t="s">
        <v>2126</v>
      </c>
      <c r="B5516" s="191" t="s">
        <v>2154</v>
      </c>
      <c r="C5516" s="190" t="s">
        <v>15</v>
      </c>
      <c r="D5516" s="190" t="s">
        <v>2155</v>
      </c>
      <c r="E5516" s="426" t="s">
        <v>2129</v>
      </c>
      <c r="F5516" s="426"/>
      <c r="G5516" s="192" t="s">
        <v>39</v>
      </c>
      <c r="H5516" s="193">
        <v>0.4</v>
      </c>
      <c r="I5516" s="189">
        <f>(M5516*$M$13)</f>
        <v>19.136000000000003</v>
      </c>
      <c r="J5516" s="219">
        <f>TRUNC(I5516*H5516,2)</f>
        <v>7.65</v>
      </c>
      <c r="M5516">
        <v>20.8</v>
      </c>
    </row>
    <row r="5517" spans="1:13" ht="24" customHeight="1" x14ac:dyDescent="0.2">
      <c r="A5517" s="238" t="s">
        <v>2126</v>
      </c>
      <c r="B5517" s="191" t="s">
        <v>5030</v>
      </c>
      <c r="C5517" s="190" t="s">
        <v>15</v>
      </c>
      <c r="D5517" s="190" t="s">
        <v>5031</v>
      </c>
      <c r="E5517" s="426" t="s">
        <v>2119</v>
      </c>
      <c r="F5517" s="426"/>
      <c r="G5517" s="192" t="s">
        <v>132</v>
      </c>
      <c r="H5517" s="193">
        <v>1</v>
      </c>
      <c r="I5517" s="189">
        <f>(M5517*$M$13)</f>
        <v>9.4024000000000019</v>
      </c>
      <c r="J5517" s="219">
        <f>TRUNC(I5517*H5517,2)</f>
        <v>9.4</v>
      </c>
      <c r="M5517">
        <v>10.220000000000001</v>
      </c>
    </row>
    <row r="5518" spans="1:13" x14ac:dyDescent="0.2">
      <c r="A5518" s="239"/>
      <c r="B5518" s="195"/>
      <c r="C5518" s="195"/>
      <c r="D5518" s="195"/>
      <c r="E5518" s="195" t="s">
        <v>3847</v>
      </c>
      <c r="F5518" s="196">
        <v>14.2</v>
      </c>
      <c r="G5518" s="195" t="s">
        <v>3848</v>
      </c>
      <c r="H5518" s="196">
        <v>0</v>
      </c>
      <c r="I5518" s="196">
        <v>14.2</v>
      </c>
      <c r="J5518" s="220"/>
      <c r="M5518">
        <v>14.2</v>
      </c>
    </row>
    <row r="5519" spans="1:13" ht="25.5" x14ac:dyDescent="0.2">
      <c r="A5519" s="239"/>
      <c r="B5519" s="195"/>
      <c r="C5519" s="195"/>
      <c r="D5519" s="195"/>
      <c r="E5519" s="195" t="s">
        <v>3849</v>
      </c>
      <c r="F5519" s="196">
        <v>0</v>
      </c>
      <c r="G5519" s="195"/>
      <c r="H5519" s="195" t="s">
        <v>3850</v>
      </c>
      <c r="I5519" s="196">
        <v>24.42</v>
      </c>
      <c r="J5519" s="220"/>
      <c r="M5519">
        <v>24.42</v>
      </c>
    </row>
    <row r="5520" spans="1:13" ht="30" customHeight="1" x14ac:dyDescent="0.2">
      <c r="A5520" s="240"/>
      <c r="B5520" s="197"/>
      <c r="C5520" s="197"/>
      <c r="D5520" s="197"/>
      <c r="E5520" s="197"/>
      <c r="F5520" s="197"/>
      <c r="G5520" s="197" t="s">
        <v>3851</v>
      </c>
      <c r="H5520" s="198">
        <v>9</v>
      </c>
      <c r="I5520" s="199">
        <v>219.78</v>
      </c>
      <c r="J5520" s="220"/>
      <c r="M5520">
        <v>219.78</v>
      </c>
    </row>
    <row r="5521" spans="1:13" ht="0.95" customHeight="1" x14ac:dyDescent="0.2">
      <c r="A5521" s="237"/>
      <c r="B5521" s="185"/>
      <c r="C5521" s="185"/>
      <c r="D5521" s="185"/>
      <c r="E5521" s="185"/>
      <c r="F5521" s="185"/>
      <c r="G5521" s="185"/>
      <c r="H5521" s="185"/>
      <c r="I5521" s="185"/>
      <c r="J5521" s="220"/>
    </row>
    <row r="5522" spans="1:13" ht="18" customHeight="1" x14ac:dyDescent="0.2">
      <c r="A5522" s="236" t="s">
        <v>4280</v>
      </c>
      <c r="B5522" s="183" t="s">
        <v>2</v>
      </c>
      <c r="C5522" s="182" t="s">
        <v>3</v>
      </c>
      <c r="D5522" s="182" t="s">
        <v>4</v>
      </c>
      <c r="E5522" s="419" t="s">
        <v>2100</v>
      </c>
      <c r="F5522" s="419"/>
      <c r="G5522" s="184" t="s">
        <v>5</v>
      </c>
      <c r="H5522" s="183" t="s">
        <v>6</v>
      </c>
      <c r="I5522" s="183" t="s">
        <v>7</v>
      </c>
      <c r="J5522" s="218" t="s">
        <v>8</v>
      </c>
      <c r="K5522" s="229">
        <f>J5524+J5525</f>
        <v>9.7899999999999991</v>
      </c>
      <c r="L5522" s="229">
        <f>J5523-K5522</f>
        <v>7.5800000000000018</v>
      </c>
      <c r="M5522" t="s">
        <v>7</v>
      </c>
    </row>
    <row r="5523" spans="1:13" ht="24" customHeight="1" x14ac:dyDescent="0.2">
      <c r="A5523" s="237" t="s">
        <v>2125</v>
      </c>
      <c r="B5523" s="186" t="s">
        <v>3982</v>
      </c>
      <c r="C5523" s="185" t="s">
        <v>15</v>
      </c>
      <c r="D5523" s="185" t="s">
        <v>3983</v>
      </c>
      <c r="E5523" s="425">
        <v>7</v>
      </c>
      <c r="F5523" s="425"/>
      <c r="G5523" s="187" t="s">
        <v>169</v>
      </c>
      <c r="H5523" s="188">
        <v>1</v>
      </c>
      <c r="I5523" s="189">
        <f>(M5523*$M$13)</f>
        <v>17.378800000000002</v>
      </c>
      <c r="J5523" s="231">
        <f>TRUNC(I5523*H5523,2)</f>
        <v>17.37</v>
      </c>
      <c r="M5523">
        <v>18.89</v>
      </c>
    </row>
    <row r="5524" spans="1:13" ht="24" customHeight="1" x14ac:dyDescent="0.2">
      <c r="A5524" s="238" t="s">
        <v>2126</v>
      </c>
      <c r="B5524" s="191" t="s">
        <v>2130</v>
      </c>
      <c r="C5524" s="190" t="s">
        <v>15</v>
      </c>
      <c r="D5524" s="190" t="s">
        <v>2131</v>
      </c>
      <c r="E5524" s="426" t="s">
        <v>2129</v>
      </c>
      <c r="F5524" s="426"/>
      <c r="G5524" s="192" t="s">
        <v>39</v>
      </c>
      <c r="H5524" s="193">
        <v>0.3</v>
      </c>
      <c r="I5524" s="189">
        <f>(M5524*$M$13)</f>
        <v>13.533200000000001</v>
      </c>
      <c r="J5524" s="219">
        <f>TRUNC(I5524*H5524,2)</f>
        <v>4.05</v>
      </c>
      <c r="M5524">
        <v>14.71</v>
      </c>
    </row>
    <row r="5525" spans="1:13" ht="24" customHeight="1" x14ac:dyDescent="0.2">
      <c r="A5525" s="238" t="s">
        <v>2126</v>
      </c>
      <c r="B5525" s="191" t="s">
        <v>2154</v>
      </c>
      <c r="C5525" s="190" t="s">
        <v>15</v>
      </c>
      <c r="D5525" s="190" t="s">
        <v>2155</v>
      </c>
      <c r="E5525" s="426" t="s">
        <v>2129</v>
      </c>
      <c r="F5525" s="426"/>
      <c r="G5525" s="192" t="s">
        <v>39</v>
      </c>
      <c r="H5525" s="193">
        <v>0.3</v>
      </c>
      <c r="I5525" s="189">
        <f>(M5525*$M$13)</f>
        <v>19.136000000000003</v>
      </c>
      <c r="J5525" s="219">
        <f>TRUNC(I5525*H5525,2)</f>
        <v>5.74</v>
      </c>
      <c r="M5525">
        <v>20.8</v>
      </c>
    </row>
    <row r="5526" spans="1:13" ht="24" customHeight="1" x14ac:dyDescent="0.2">
      <c r="A5526" s="238" t="s">
        <v>2126</v>
      </c>
      <c r="B5526" s="191" t="s">
        <v>4969</v>
      </c>
      <c r="C5526" s="190" t="s">
        <v>15</v>
      </c>
      <c r="D5526" s="190" t="s">
        <v>4970</v>
      </c>
      <c r="E5526" s="426" t="s">
        <v>2119</v>
      </c>
      <c r="F5526" s="426"/>
      <c r="G5526" s="192" t="s">
        <v>132</v>
      </c>
      <c r="H5526" s="193">
        <v>1</v>
      </c>
      <c r="I5526" s="189">
        <f>(M5526*$M$13)</f>
        <v>7.5808000000000009</v>
      </c>
      <c r="J5526" s="219">
        <f>TRUNC(I5526*H5526,2)</f>
        <v>7.58</v>
      </c>
      <c r="M5526">
        <v>8.24</v>
      </c>
    </row>
    <row r="5527" spans="1:13" x14ac:dyDescent="0.2">
      <c r="A5527" s="239"/>
      <c r="B5527" s="195"/>
      <c r="C5527" s="195"/>
      <c r="D5527" s="195"/>
      <c r="E5527" s="195" t="s">
        <v>3847</v>
      </c>
      <c r="F5527" s="196">
        <v>10.65</v>
      </c>
      <c r="G5527" s="195" t="s">
        <v>3848</v>
      </c>
      <c r="H5527" s="196">
        <v>0</v>
      </c>
      <c r="I5527" s="196">
        <v>10.65</v>
      </c>
      <c r="J5527" s="220"/>
      <c r="M5527">
        <v>10.65</v>
      </c>
    </row>
    <row r="5528" spans="1:13" ht="25.5" x14ac:dyDescent="0.2">
      <c r="A5528" s="239"/>
      <c r="B5528" s="195"/>
      <c r="C5528" s="195"/>
      <c r="D5528" s="195"/>
      <c r="E5528" s="195" t="s">
        <v>3849</v>
      </c>
      <c r="F5528" s="196">
        <v>0</v>
      </c>
      <c r="G5528" s="195"/>
      <c r="H5528" s="195" t="s">
        <v>3850</v>
      </c>
      <c r="I5528" s="196">
        <v>18.89</v>
      </c>
      <c r="J5528" s="220"/>
      <c r="M5528">
        <v>18.89</v>
      </c>
    </row>
    <row r="5529" spans="1:13" ht="30" customHeight="1" x14ac:dyDescent="0.2">
      <c r="A5529" s="240"/>
      <c r="B5529" s="197"/>
      <c r="C5529" s="197"/>
      <c r="D5529" s="197"/>
      <c r="E5529" s="197"/>
      <c r="F5529" s="197"/>
      <c r="G5529" s="197" t="s">
        <v>3851</v>
      </c>
      <c r="H5529" s="198">
        <v>726</v>
      </c>
      <c r="I5529" s="199">
        <v>13714.14</v>
      </c>
      <c r="J5529" s="220"/>
      <c r="M5529">
        <v>13714.14</v>
      </c>
    </row>
    <row r="5530" spans="1:13" ht="0.95" customHeight="1" x14ac:dyDescent="0.2">
      <c r="A5530" s="237"/>
      <c r="B5530" s="185"/>
      <c r="C5530" s="185"/>
      <c r="D5530" s="185"/>
      <c r="E5530" s="185"/>
      <c r="F5530" s="185"/>
      <c r="G5530" s="185"/>
      <c r="H5530" s="185"/>
      <c r="I5530" s="185"/>
      <c r="J5530" s="220"/>
    </row>
    <row r="5531" spans="1:13" ht="18" customHeight="1" x14ac:dyDescent="0.2">
      <c r="A5531" s="236" t="s">
        <v>4281</v>
      </c>
      <c r="B5531" s="183" t="s">
        <v>2</v>
      </c>
      <c r="C5531" s="182" t="s">
        <v>3</v>
      </c>
      <c r="D5531" s="182" t="s">
        <v>4</v>
      </c>
      <c r="E5531" s="419" t="s">
        <v>2100</v>
      </c>
      <c r="F5531" s="419"/>
      <c r="G5531" s="184" t="s">
        <v>5</v>
      </c>
      <c r="H5531" s="183" t="s">
        <v>6</v>
      </c>
      <c r="I5531" s="183" t="s">
        <v>7</v>
      </c>
      <c r="J5531" s="218" t="s">
        <v>8</v>
      </c>
      <c r="K5531" s="229">
        <f>J5533+J5534</f>
        <v>4.8900000000000006</v>
      </c>
      <c r="L5531" s="229">
        <f>J5532-K5531</f>
        <v>2.4399999999999995</v>
      </c>
      <c r="M5531" t="s">
        <v>7</v>
      </c>
    </row>
    <row r="5532" spans="1:13" ht="24" customHeight="1" x14ac:dyDescent="0.2">
      <c r="A5532" s="237" t="s">
        <v>2125</v>
      </c>
      <c r="B5532" s="186" t="s">
        <v>3923</v>
      </c>
      <c r="C5532" s="185" t="s">
        <v>15</v>
      </c>
      <c r="D5532" s="185" t="s">
        <v>3924</v>
      </c>
      <c r="E5532" s="425">
        <v>7</v>
      </c>
      <c r="F5532" s="425"/>
      <c r="G5532" s="187" t="s">
        <v>18</v>
      </c>
      <c r="H5532" s="188">
        <v>1</v>
      </c>
      <c r="I5532" s="189">
        <f>(M5532*$M$13)</f>
        <v>7.3323999999999998</v>
      </c>
      <c r="J5532" s="231">
        <f>TRUNC(I5532*H5532,2)</f>
        <v>7.33</v>
      </c>
      <c r="M5532">
        <v>7.97</v>
      </c>
    </row>
    <row r="5533" spans="1:13" ht="24" customHeight="1" x14ac:dyDescent="0.2">
      <c r="A5533" s="238" t="s">
        <v>2126</v>
      </c>
      <c r="B5533" s="191" t="s">
        <v>2130</v>
      </c>
      <c r="C5533" s="190" t="s">
        <v>15</v>
      </c>
      <c r="D5533" s="190" t="s">
        <v>2131</v>
      </c>
      <c r="E5533" s="426" t="s">
        <v>2129</v>
      </c>
      <c r="F5533" s="426"/>
      <c r="G5533" s="192" t="s">
        <v>39</v>
      </c>
      <c r="H5533" s="193">
        <v>0.15</v>
      </c>
      <c r="I5533" s="189">
        <f>(M5533*$M$13)</f>
        <v>13.533200000000001</v>
      </c>
      <c r="J5533" s="219">
        <f>TRUNC(I5533*H5533,2)</f>
        <v>2.02</v>
      </c>
      <c r="M5533">
        <v>14.71</v>
      </c>
    </row>
    <row r="5534" spans="1:13" ht="24" customHeight="1" x14ac:dyDescent="0.2">
      <c r="A5534" s="238" t="s">
        <v>2126</v>
      </c>
      <c r="B5534" s="191" t="s">
        <v>2154</v>
      </c>
      <c r="C5534" s="190" t="s">
        <v>15</v>
      </c>
      <c r="D5534" s="190" t="s">
        <v>2155</v>
      </c>
      <c r="E5534" s="426" t="s">
        <v>2129</v>
      </c>
      <c r="F5534" s="426"/>
      <c r="G5534" s="192" t="s">
        <v>39</v>
      </c>
      <c r="H5534" s="193">
        <v>0.15</v>
      </c>
      <c r="I5534" s="189">
        <f>(M5534*$M$13)</f>
        <v>19.136000000000003</v>
      </c>
      <c r="J5534" s="219">
        <f>TRUNC(I5534*H5534,2)</f>
        <v>2.87</v>
      </c>
      <c r="M5534">
        <v>20.8</v>
      </c>
    </row>
    <row r="5535" spans="1:13" ht="24" customHeight="1" x14ac:dyDescent="0.2">
      <c r="A5535" s="238" t="s">
        <v>2126</v>
      </c>
      <c r="B5535" s="191" t="s">
        <v>4915</v>
      </c>
      <c r="C5535" s="190" t="s">
        <v>15</v>
      </c>
      <c r="D5535" s="190" t="s">
        <v>4916</v>
      </c>
      <c r="E5535" s="426" t="s">
        <v>2119</v>
      </c>
      <c r="F5535" s="426"/>
      <c r="G5535" s="192" t="s">
        <v>54</v>
      </c>
      <c r="H5535" s="193">
        <v>1</v>
      </c>
      <c r="I5535" s="189">
        <f>(M5535*$M$13)</f>
        <v>2.4380000000000002</v>
      </c>
      <c r="J5535" s="219">
        <f>TRUNC(I5535*H5535,2)</f>
        <v>2.4300000000000002</v>
      </c>
      <c r="M5535">
        <v>2.65</v>
      </c>
    </row>
    <row r="5536" spans="1:13" x14ac:dyDescent="0.2">
      <c r="A5536" s="239"/>
      <c r="B5536" s="195"/>
      <c r="C5536" s="195"/>
      <c r="D5536" s="195"/>
      <c r="E5536" s="195" t="s">
        <v>3847</v>
      </c>
      <c r="F5536" s="196">
        <v>5.32</v>
      </c>
      <c r="G5536" s="195" t="s">
        <v>3848</v>
      </c>
      <c r="H5536" s="196">
        <v>0</v>
      </c>
      <c r="I5536" s="196">
        <v>5.32</v>
      </c>
      <c r="J5536" s="220"/>
      <c r="M5536">
        <v>5.32</v>
      </c>
    </row>
    <row r="5537" spans="1:13" ht="25.5" x14ac:dyDescent="0.2">
      <c r="A5537" s="239"/>
      <c r="B5537" s="195"/>
      <c r="C5537" s="195"/>
      <c r="D5537" s="195"/>
      <c r="E5537" s="195" t="s">
        <v>3849</v>
      </c>
      <c r="F5537" s="196">
        <v>0</v>
      </c>
      <c r="G5537" s="195"/>
      <c r="H5537" s="195" t="s">
        <v>3850</v>
      </c>
      <c r="I5537" s="196">
        <v>7.97</v>
      </c>
      <c r="J5537" s="220"/>
      <c r="M5537">
        <v>7.97</v>
      </c>
    </row>
    <row r="5538" spans="1:13" ht="30" customHeight="1" x14ac:dyDescent="0.2">
      <c r="A5538" s="240"/>
      <c r="B5538" s="197"/>
      <c r="C5538" s="197"/>
      <c r="D5538" s="197"/>
      <c r="E5538" s="197"/>
      <c r="F5538" s="197"/>
      <c r="G5538" s="197" t="s">
        <v>3851</v>
      </c>
      <c r="H5538" s="198">
        <v>45</v>
      </c>
      <c r="I5538" s="199">
        <v>358.65</v>
      </c>
      <c r="J5538" s="220"/>
      <c r="M5538">
        <v>358.65</v>
      </c>
    </row>
    <row r="5539" spans="1:13" ht="0.95" customHeight="1" x14ac:dyDescent="0.2">
      <c r="A5539" s="237"/>
      <c r="B5539" s="185"/>
      <c r="C5539" s="185"/>
      <c r="D5539" s="185"/>
      <c r="E5539" s="185"/>
      <c r="F5539" s="185"/>
      <c r="G5539" s="185"/>
      <c r="H5539" s="185"/>
      <c r="I5539" s="185"/>
      <c r="J5539" s="220"/>
    </row>
    <row r="5540" spans="1:13" ht="18" customHeight="1" x14ac:dyDescent="0.2">
      <c r="A5540" s="236" t="s">
        <v>4282</v>
      </c>
      <c r="B5540" s="183" t="s">
        <v>2</v>
      </c>
      <c r="C5540" s="182" t="s">
        <v>3</v>
      </c>
      <c r="D5540" s="182" t="s">
        <v>4</v>
      </c>
      <c r="E5540" s="419" t="s">
        <v>2100</v>
      </c>
      <c r="F5540" s="419"/>
      <c r="G5540" s="184" t="s">
        <v>5</v>
      </c>
      <c r="H5540" s="183" t="s">
        <v>6</v>
      </c>
      <c r="I5540" s="183" t="s">
        <v>7</v>
      </c>
      <c r="J5540" s="218" t="s">
        <v>8</v>
      </c>
      <c r="K5540" s="229">
        <f>J5542+J5543</f>
        <v>6.85</v>
      </c>
      <c r="L5540" s="229">
        <f>J5541-K5540</f>
        <v>7.02</v>
      </c>
      <c r="M5540" t="s">
        <v>7</v>
      </c>
    </row>
    <row r="5541" spans="1:13" ht="24" customHeight="1" x14ac:dyDescent="0.2">
      <c r="A5541" s="237" t="s">
        <v>2125</v>
      </c>
      <c r="B5541" s="186" t="s">
        <v>4094</v>
      </c>
      <c r="C5541" s="185" t="s">
        <v>15</v>
      </c>
      <c r="D5541" s="185" t="s">
        <v>4095</v>
      </c>
      <c r="E5541" s="425">
        <v>7</v>
      </c>
      <c r="F5541" s="425"/>
      <c r="G5541" s="187" t="s">
        <v>18</v>
      </c>
      <c r="H5541" s="188">
        <v>1</v>
      </c>
      <c r="I5541" s="189">
        <f>(M5541*$M$13)</f>
        <v>13.873600000000001</v>
      </c>
      <c r="J5541" s="231">
        <f>TRUNC(I5541*H5541,2)</f>
        <v>13.87</v>
      </c>
      <c r="M5541">
        <v>15.08</v>
      </c>
    </row>
    <row r="5542" spans="1:13" ht="24" customHeight="1" x14ac:dyDescent="0.2">
      <c r="A5542" s="238" t="s">
        <v>2126</v>
      </c>
      <c r="B5542" s="191" t="s">
        <v>2130</v>
      </c>
      <c r="C5542" s="190" t="s">
        <v>15</v>
      </c>
      <c r="D5542" s="190" t="s">
        <v>2131</v>
      </c>
      <c r="E5542" s="426" t="s">
        <v>2129</v>
      </c>
      <c r="F5542" s="426"/>
      <c r="G5542" s="192" t="s">
        <v>39</v>
      </c>
      <c r="H5542" s="193">
        <v>0.21</v>
      </c>
      <c r="I5542" s="189">
        <f>(M5542*$M$13)</f>
        <v>13.533200000000001</v>
      </c>
      <c r="J5542" s="219">
        <f>TRUNC(I5542*H5542,2)</f>
        <v>2.84</v>
      </c>
      <c r="M5542">
        <v>14.71</v>
      </c>
    </row>
    <row r="5543" spans="1:13" ht="24" customHeight="1" x14ac:dyDescent="0.2">
      <c r="A5543" s="238" t="s">
        <v>2126</v>
      </c>
      <c r="B5543" s="191" t="s">
        <v>2154</v>
      </c>
      <c r="C5543" s="190" t="s">
        <v>15</v>
      </c>
      <c r="D5543" s="190" t="s">
        <v>2155</v>
      </c>
      <c r="E5543" s="426" t="s">
        <v>2129</v>
      </c>
      <c r="F5543" s="426"/>
      <c r="G5543" s="192" t="s">
        <v>39</v>
      </c>
      <c r="H5543" s="193">
        <v>0.21</v>
      </c>
      <c r="I5543" s="189">
        <f>(M5543*$M$13)</f>
        <v>19.136000000000003</v>
      </c>
      <c r="J5543" s="219">
        <f>TRUNC(I5543*H5543,2)</f>
        <v>4.01</v>
      </c>
      <c r="M5543">
        <v>20.8</v>
      </c>
    </row>
    <row r="5544" spans="1:13" ht="26.1" customHeight="1" x14ac:dyDescent="0.2">
      <c r="A5544" s="238" t="s">
        <v>2126</v>
      </c>
      <c r="B5544" s="191" t="s">
        <v>2292</v>
      </c>
      <c r="C5544" s="190" t="s">
        <v>15</v>
      </c>
      <c r="D5544" s="190" t="s">
        <v>2293</v>
      </c>
      <c r="E5544" s="426" t="s">
        <v>2119</v>
      </c>
      <c r="F5544" s="426"/>
      <c r="G5544" s="192" t="s">
        <v>54</v>
      </c>
      <c r="H5544" s="193">
        <v>1</v>
      </c>
      <c r="I5544" s="189">
        <f>(M5544*$M$13)</f>
        <v>7.0288000000000004</v>
      </c>
      <c r="J5544" s="219">
        <f>TRUNC(I5544*H5544,2)</f>
        <v>7.02</v>
      </c>
      <c r="M5544">
        <v>7.64</v>
      </c>
    </row>
    <row r="5545" spans="1:13" x14ac:dyDescent="0.2">
      <c r="A5545" s="239"/>
      <c r="B5545" s="195"/>
      <c r="C5545" s="195"/>
      <c r="D5545" s="195"/>
      <c r="E5545" s="195" t="s">
        <v>3847</v>
      </c>
      <c r="F5545" s="196">
        <v>7.44</v>
      </c>
      <c r="G5545" s="195" t="s">
        <v>3848</v>
      </c>
      <c r="H5545" s="196">
        <v>0</v>
      </c>
      <c r="I5545" s="196">
        <v>7.44</v>
      </c>
      <c r="J5545" s="220"/>
      <c r="M5545">
        <v>7.44</v>
      </c>
    </row>
    <row r="5546" spans="1:13" ht="25.5" x14ac:dyDescent="0.2">
      <c r="A5546" s="239"/>
      <c r="B5546" s="195"/>
      <c r="C5546" s="195"/>
      <c r="D5546" s="195"/>
      <c r="E5546" s="195" t="s">
        <v>3849</v>
      </c>
      <c r="F5546" s="196">
        <v>0</v>
      </c>
      <c r="G5546" s="195"/>
      <c r="H5546" s="195" t="s">
        <v>3850</v>
      </c>
      <c r="I5546" s="196">
        <v>15.08</v>
      </c>
      <c r="J5546" s="220"/>
      <c r="M5546">
        <v>15.08</v>
      </c>
    </row>
    <row r="5547" spans="1:13" ht="30" customHeight="1" x14ac:dyDescent="0.2">
      <c r="A5547" s="240"/>
      <c r="B5547" s="197"/>
      <c r="C5547" s="197"/>
      <c r="D5547" s="197"/>
      <c r="E5547" s="197"/>
      <c r="F5547" s="197"/>
      <c r="G5547" s="197" t="s">
        <v>3851</v>
      </c>
      <c r="H5547" s="198">
        <v>18</v>
      </c>
      <c r="I5547" s="199">
        <v>271.44</v>
      </c>
      <c r="J5547" s="220"/>
      <c r="M5547">
        <v>271.44</v>
      </c>
    </row>
    <row r="5548" spans="1:13" ht="0.95" customHeight="1" x14ac:dyDescent="0.2">
      <c r="A5548" s="237"/>
      <c r="B5548" s="185"/>
      <c r="C5548" s="185"/>
      <c r="D5548" s="185"/>
      <c r="E5548" s="185"/>
      <c r="F5548" s="185"/>
      <c r="G5548" s="185"/>
      <c r="H5548" s="185"/>
      <c r="I5548" s="185"/>
      <c r="J5548" s="220"/>
    </row>
    <row r="5549" spans="1:13" ht="18" customHeight="1" x14ac:dyDescent="0.2">
      <c r="A5549" s="236" t="s">
        <v>4283</v>
      </c>
      <c r="B5549" s="183" t="s">
        <v>2</v>
      </c>
      <c r="C5549" s="182" t="s">
        <v>3</v>
      </c>
      <c r="D5549" s="182" t="s">
        <v>4</v>
      </c>
      <c r="E5549" s="419" t="s">
        <v>2100</v>
      </c>
      <c r="F5549" s="419"/>
      <c r="G5549" s="184" t="s">
        <v>5</v>
      </c>
      <c r="H5549" s="183" t="s">
        <v>6</v>
      </c>
      <c r="I5549" s="183" t="s">
        <v>7</v>
      </c>
      <c r="J5549" s="218" t="s">
        <v>8</v>
      </c>
      <c r="K5549" s="229">
        <f>J5551+J5552</f>
        <v>12.08</v>
      </c>
      <c r="L5549" s="229">
        <f>J5550-K5549</f>
        <v>10.119999999999999</v>
      </c>
      <c r="M5549" t="s">
        <v>7</v>
      </c>
    </row>
    <row r="5550" spans="1:13" ht="24" customHeight="1" x14ac:dyDescent="0.2">
      <c r="A5550" s="237" t="s">
        <v>2125</v>
      </c>
      <c r="B5550" s="186" t="s">
        <v>847</v>
      </c>
      <c r="C5550" s="185" t="s">
        <v>15</v>
      </c>
      <c r="D5550" s="185" t="s">
        <v>848</v>
      </c>
      <c r="E5550" s="425">
        <v>7</v>
      </c>
      <c r="F5550" s="425"/>
      <c r="G5550" s="187" t="s">
        <v>18</v>
      </c>
      <c r="H5550" s="188">
        <v>1</v>
      </c>
      <c r="I5550" s="189">
        <f>(M5550*$M$13)</f>
        <v>22.2088</v>
      </c>
      <c r="J5550" s="231">
        <f>TRUNC(I5550*H5550,2)</f>
        <v>22.2</v>
      </c>
      <c r="M5550">
        <v>24.14</v>
      </c>
    </row>
    <row r="5551" spans="1:13" ht="24" customHeight="1" x14ac:dyDescent="0.2">
      <c r="A5551" s="238" t="s">
        <v>2126</v>
      </c>
      <c r="B5551" s="191" t="s">
        <v>2130</v>
      </c>
      <c r="C5551" s="190" t="s">
        <v>15</v>
      </c>
      <c r="D5551" s="190" t="s">
        <v>2131</v>
      </c>
      <c r="E5551" s="426" t="s">
        <v>2129</v>
      </c>
      <c r="F5551" s="426"/>
      <c r="G5551" s="192" t="s">
        <v>39</v>
      </c>
      <c r="H5551" s="193">
        <v>0.37</v>
      </c>
      <c r="I5551" s="189">
        <f>(M5551*$M$13)</f>
        <v>13.533200000000001</v>
      </c>
      <c r="J5551" s="219">
        <f>TRUNC(I5551*H5551,2)</f>
        <v>5</v>
      </c>
      <c r="M5551">
        <v>14.71</v>
      </c>
    </row>
    <row r="5552" spans="1:13" ht="24" customHeight="1" x14ac:dyDescent="0.2">
      <c r="A5552" s="238" t="s">
        <v>2126</v>
      </c>
      <c r="B5552" s="191" t="s">
        <v>2154</v>
      </c>
      <c r="C5552" s="190" t="s">
        <v>15</v>
      </c>
      <c r="D5552" s="190" t="s">
        <v>2155</v>
      </c>
      <c r="E5552" s="426" t="s">
        <v>2129</v>
      </c>
      <c r="F5552" s="426"/>
      <c r="G5552" s="192" t="s">
        <v>39</v>
      </c>
      <c r="H5552" s="193">
        <v>0.37</v>
      </c>
      <c r="I5552" s="189">
        <f>(M5552*$M$13)</f>
        <v>19.136000000000003</v>
      </c>
      <c r="J5552" s="219">
        <f>TRUNC(I5552*H5552,2)</f>
        <v>7.08</v>
      </c>
      <c r="M5552">
        <v>20.8</v>
      </c>
    </row>
    <row r="5553" spans="1:13" ht="26.1" customHeight="1" x14ac:dyDescent="0.2">
      <c r="A5553" s="238" t="s">
        <v>2126</v>
      </c>
      <c r="B5553" s="191" t="s">
        <v>2747</v>
      </c>
      <c r="C5553" s="190" t="s">
        <v>15</v>
      </c>
      <c r="D5553" s="190" t="s">
        <v>2748</v>
      </c>
      <c r="E5553" s="426" t="s">
        <v>2119</v>
      </c>
      <c r="F5553" s="426"/>
      <c r="G5553" s="192" t="s">
        <v>54</v>
      </c>
      <c r="H5553" s="193">
        <v>1</v>
      </c>
      <c r="I5553" s="189">
        <f>(M5553*$M$13)</f>
        <v>10.129200000000001</v>
      </c>
      <c r="J5553" s="219">
        <f>TRUNC(I5553*H5553,2)</f>
        <v>10.119999999999999</v>
      </c>
      <c r="M5553">
        <v>11.01</v>
      </c>
    </row>
    <row r="5554" spans="1:13" x14ac:dyDescent="0.2">
      <c r="A5554" s="239"/>
      <c r="B5554" s="195"/>
      <c r="C5554" s="195"/>
      <c r="D5554" s="195"/>
      <c r="E5554" s="195" t="s">
        <v>3847</v>
      </c>
      <c r="F5554" s="196">
        <v>13.13</v>
      </c>
      <c r="G5554" s="195" t="s">
        <v>3848</v>
      </c>
      <c r="H5554" s="196">
        <v>0</v>
      </c>
      <c r="I5554" s="196">
        <v>13.13</v>
      </c>
      <c r="J5554" s="220"/>
      <c r="M5554">
        <v>13.13</v>
      </c>
    </row>
    <row r="5555" spans="1:13" ht="25.5" x14ac:dyDescent="0.2">
      <c r="A5555" s="239"/>
      <c r="B5555" s="195"/>
      <c r="C5555" s="195"/>
      <c r="D5555" s="195"/>
      <c r="E5555" s="195" t="s">
        <v>3849</v>
      </c>
      <c r="F5555" s="196">
        <v>0</v>
      </c>
      <c r="G5555" s="195"/>
      <c r="H5555" s="195" t="s">
        <v>3850</v>
      </c>
      <c r="I5555" s="196">
        <v>24.14</v>
      </c>
      <c r="J5555" s="220"/>
      <c r="M5555">
        <v>24.14</v>
      </c>
    </row>
    <row r="5556" spans="1:13" ht="30" customHeight="1" x14ac:dyDescent="0.2">
      <c r="A5556" s="240"/>
      <c r="B5556" s="197"/>
      <c r="C5556" s="197"/>
      <c r="D5556" s="197"/>
      <c r="E5556" s="197"/>
      <c r="F5556" s="197"/>
      <c r="G5556" s="197" t="s">
        <v>3851</v>
      </c>
      <c r="H5556" s="198">
        <v>2</v>
      </c>
      <c r="I5556" s="199">
        <v>48.28</v>
      </c>
      <c r="J5556" s="220"/>
      <c r="M5556">
        <v>48.28</v>
      </c>
    </row>
    <row r="5557" spans="1:13" ht="0.95" customHeight="1" x14ac:dyDescent="0.2">
      <c r="A5557" s="237"/>
      <c r="B5557" s="185"/>
      <c r="C5557" s="185"/>
      <c r="D5557" s="185"/>
      <c r="E5557" s="185"/>
      <c r="F5557" s="185"/>
      <c r="G5557" s="185"/>
      <c r="H5557" s="185"/>
      <c r="I5557" s="185"/>
      <c r="J5557" s="220"/>
    </row>
    <row r="5558" spans="1:13" ht="18" customHeight="1" x14ac:dyDescent="0.2">
      <c r="A5558" s="236" t="s">
        <v>4284</v>
      </c>
      <c r="B5558" s="183" t="s">
        <v>2</v>
      </c>
      <c r="C5558" s="182" t="s">
        <v>3</v>
      </c>
      <c r="D5558" s="182" t="s">
        <v>4</v>
      </c>
      <c r="E5558" s="419" t="s">
        <v>2100</v>
      </c>
      <c r="F5558" s="419"/>
      <c r="G5558" s="184" t="s">
        <v>5</v>
      </c>
      <c r="H5558" s="183" t="s">
        <v>6</v>
      </c>
      <c r="I5558" s="183" t="s">
        <v>7</v>
      </c>
      <c r="J5558" s="218" t="s">
        <v>8</v>
      </c>
      <c r="K5558" s="229">
        <f>J5560+J5561</f>
        <v>1.95</v>
      </c>
      <c r="L5558" s="229">
        <f>J5559-K5558</f>
        <v>2.0999999999999996</v>
      </c>
      <c r="M5558" t="s">
        <v>7</v>
      </c>
    </row>
    <row r="5559" spans="1:13" ht="24" customHeight="1" x14ac:dyDescent="0.2">
      <c r="A5559" s="237" t="s">
        <v>2125</v>
      </c>
      <c r="B5559" s="186" t="s">
        <v>4101</v>
      </c>
      <c r="C5559" s="185" t="s">
        <v>15</v>
      </c>
      <c r="D5559" s="185" t="s">
        <v>4102</v>
      </c>
      <c r="E5559" s="425">
        <v>7</v>
      </c>
      <c r="F5559" s="425"/>
      <c r="G5559" s="187" t="s">
        <v>18</v>
      </c>
      <c r="H5559" s="188">
        <v>1</v>
      </c>
      <c r="I5559" s="189">
        <f>(M5559*$M$13)</f>
        <v>4.0571999999999999</v>
      </c>
      <c r="J5559" s="231">
        <f>TRUNC(I5559*H5559,2)</f>
        <v>4.05</v>
      </c>
      <c r="M5559">
        <v>4.41</v>
      </c>
    </row>
    <row r="5560" spans="1:13" ht="24" customHeight="1" x14ac:dyDescent="0.2">
      <c r="A5560" s="238" t="s">
        <v>2126</v>
      </c>
      <c r="B5560" s="191" t="s">
        <v>2130</v>
      </c>
      <c r="C5560" s="190" t="s">
        <v>15</v>
      </c>
      <c r="D5560" s="190" t="s">
        <v>2131</v>
      </c>
      <c r="E5560" s="426" t="s">
        <v>2129</v>
      </c>
      <c r="F5560" s="426"/>
      <c r="G5560" s="192" t="s">
        <v>39</v>
      </c>
      <c r="H5560" s="193">
        <v>0.06</v>
      </c>
      <c r="I5560" s="189">
        <f>(M5560*$M$13)</f>
        <v>13.533200000000001</v>
      </c>
      <c r="J5560" s="219">
        <f>TRUNC(I5560*H5560,2)</f>
        <v>0.81</v>
      </c>
      <c r="M5560">
        <v>14.71</v>
      </c>
    </row>
    <row r="5561" spans="1:13" ht="24" customHeight="1" x14ac:dyDescent="0.2">
      <c r="A5561" s="238" t="s">
        <v>2126</v>
      </c>
      <c r="B5561" s="191" t="s">
        <v>2154</v>
      </c>
      <c r="C5561" s="190" t="s">
        <v>15</v>
      </c>
      <c r="D5561" s="190" t="s">
        <v>2155</v>
      </c>
      <c r="E5561" s="426" t="s">
        <v>2129</v>
      </c>
      <c r="F5561" s="426"/>
      <c r="G5561" s="192" t="s">
        <v>39</v>
      </c>
      <c r="H5561" s="193">
        <v>0.06</v>
      </c>
      <c r="I5561" s="189">
        <f>(M5561*$M$13)</f>
        <v>19.136000000000003</v>
      </c>
      <c r="J5561" s="219">
        <f>TRUNC(I5561*H5561,2)</f>
        <v>1.1399999999999999</v>
      </c>
      <c r="M5561">
        <v>20.8</v>
      </c>
    </row>
    <row r="5562" spans="1:13" ht="24" customHeight="1" x14ac:dyDescent="0.2">
      <c r="A5562" s="238" t="s">
        <v>2126</v>
      </c>
      <c r="B5562" s="191" t="s">
        <v>5036</v>
      </c>
      <c r="C5562" s="190" t="s">
        <v>15</v>
      </c>
      <c r="D5562" s="190" t="s">
        <v>5037</v>
      </c>
      <c r="E5562" s="426" t="s">
        <v>2119</v>
      </c>
      <c r="F5562" s="426"/>
      <c r="G5562" s="192" t="s">
        <v>54</v>
      </c>
      <c r="H5562" s="193">
        <v>1</v>
      </c>
      <c r="I5562" s="189">
        <f>(M5562*$M$13)</f>
        <v>2.1068000000000002</v>
      </c>
      <c r="J5562" s="219">
        <f>TRUNC(I5562*H5562,2)</f>
        <v>2.1</v>
      </c>
      <c r="M5562">
        <v>2.29</v>
      </c>
    </row>
    <row r="5563" spans="1:13" x14ac:dyDescent="0.2">
      <c r="A5563" s="239"/>
      <c r="B5563" s="195"/>
      <c r="C5563" s="195"/>
      <c r="D5563" s="195"/>
      <c r="E5563" s="195" t="s">
        <v>3847</v>
      </c>
      <c r="F5563" s="196">
        <v>2.12</v>
      </c>
      <c r="G5563" s="195" t="s">
        <v>3848</v>
      </c>
      <c r="H5563" s="196">
        <v>0</v>
      </c>
      <c r="I5563" s="196">
        <v>2.12</v>
      </c>
      <c r="J5563" s="220"/>
      <c r="M5563">
        <v>2.12</v>
      </c>
    </row>
    <row r="5564" spans="1:13" ht="25.5" x14ac:dyDescent="0.2">
      <c r="A5564" s="239"/>
      <c r="B5564" s="195"/>
      <c r="C5564" s="195"/>
      <c r="D5564" s="195"/>
      <c r="E5564" s="195" t="s">
        <v>3849</v>
      </c>
      <c r="F5564" s="196">
        <v>0</v>
      </c>
      <c r="G5564" s="195"/>
      <c r="H5564" s="195" t="s">
        <v>3850</v>
      </c>
      <c r="I5564" s="196">
        <v>4.41</v>
      </c>
      <c r="J5564" s="220"/>
      <c r="M5564">
        <v>4.41</v>
      </c>
    </row>
    <row r="5565" spans="1:13" ht="30" customHeight="1" x14ac:dyDescent="0.2">
      <c r="A5565" s="240"/>
      <c r="B5565" s="197"/>
      <c r="C5565" s="197"/>
      <c r="D5565" s="197"/>
      <c r="E5565" s="197"/>
      <c r="F5565" s="197"/>
      <c r="G5565" s="197" t="s">
        <v>3851</v>
      </c>
      <c r="H5565" s="198">
        <v>6</v>
      </c>
      <c r="I5565" s="199">
        <v>26.46</v>
      </c>
      <c r="J5565" s="220"/>
      <c r="M5565">
        <v>26.46</v>
      </c>
    </row>
    <row r="5566" spans="1:13" ht="0.95" customHeight="1" x14ac:dyDescent="0.2">
      <c r="A5566" s="237"/>
      <c r="B5566" s="185"/>
      <c r="C5566" s="185"/>
      <c r="D5566" s="185"/>
      <c r="E5566" s="185"/>
      <c r="F5566" s="185"/>
      <c r="G5566" s="185"/>
      <c r="H5566" s="185"/>
      <c r="I5566" s="185"/>
      <c r="J5566" s="220"/>
    </row>
    <row r="5567" spans="1:13" ht="18" customHeight="1" x14ac:dyDescent="0.2">
      <c r="A5567" s="236" t="s">
        <v>4285</v>
      </c>
      <c r="B5567" s="183" t="s">
        <v>2</v>
      </c>
      <c r="C5567" s="182" t="s">
        <v>3</v>
      </c>
      <c r="D5567" s="182" t="s">
        <v>4</v>
      </c>
      <c r="E5567" s="419" t="s">
        <v>2100</v>
      </c>
      <c r="F5567" s="419"/>
      <c r="G5567" s="184" t="s">
        <v>5</v>
      </c>
      <c r="H5567" s="183" t="s">
        <v>6</v>
      </c>
      <c r="I5567" s="183" t="s">
        <v>7</v>
      </c>
      <c r="J5567" s="218" t="s">
        <v>8</v>
      </c>
      <c r="K5567" s="229">
        <f>J5569+J5570</f>
        <v>1.3</v>
      </c>
      <c r="L5567" s="229">
        <f>J5568-K5567</f>
        <v>1.57</v>
      </c>
      <c r="M5567" t="s">
        <v>7</v>
      </c>
    </row>
    <row r="5568" spans="1:13" ht="24" customHeight="1" x14ac:dyDescent="0.2">
      <c r="A5568" s="237" t="s">
        <v>2125</v>
      </c>
      <c r="B5568" s="186" t="s">
        <v>3988</v>
      </c>
      <c r="C5568" s="185" t="s">
        <v>15</v>
      </c>
      <c r="D5568" s="185" t="s">
        <v>3989</v>
      </c>
      <c r="E5568" s="425">
        <v>7</v>
      </c>
      <c r="F5568" s="425"/>
      <c r="G5568" s="187" t="s">
        <v>18</v>
      </c>
      <c r="H5568" s="188">
        <v>1</v>
      </c>
      <c r="I5568" s="189">
        <f>(M5568*$M$13)</f>
        <v>2.8795999999999999</v>
      </c>
      <c r="J5568" s="231">
        <f>TRUNC(I5568*H5568,2)</f>
        <v>2.87</v>
      </c>
      <c r="M5568">
        <v>3.13</v>
      </c>
    </row>
    <row r="5569" spans="1:13" ht="24" customHeight="1" x14ac:dyDescent="0.2">
      <c r="A5569" s="238" t="s">
        <v>2126</v>
      </c>
      <c r="B5569" s="191" t="s">
        <v>2130</v>
      </c>
      <c r="C5569" s="190" t="s">
        <v>15</v>
      </c>
      <c r="D5569" s="190" t="s">
        <v>2131</v>
      </c>
      <c r="E5569" s="426" t="s">
        <v>2129</v>
      </c>
      <c r="F5569" s="426"/>
      <c r="G5569" s="192" t="s">
        <v>39</v>
      </c>
      <c r="H5569" s="193">
        <v>0.04</v>
      </c>
      <c r="I5569" s="189">
        <f>(M5569*$M$13)</f>
        <v>13.533200000000001</v>
      </c>
      <c r="J5569" s="219">
        <f>TRUNC(I5569*H5569,2)</f>
        <v>0.54</v>
      </c>
      <c r="M5569">
        <v>14.71</v>
      </c>
    </row>
    <row r="5570" spans="1:13" ht="24" customHeight="1" x14ac:dyDescent="0.2">
      <c r="A5570" s="238" t="s">
        <v>2126</v>
      </c>
      <c r="B5570" s="191" t="s">
        <v>2154</v>
      </c>
      <c r="C5570" s="190" t="s">
        <v>15</v>
      </c>
      <c r="D5570" s="190" t="s">
        <v>2155</v>
      </c>
      <c r="E5570" s="426" t="s">
        <v>2129</v>
      </c>
      <c r="F5570" s="426"/>
      <c r="G5570" s="192" t="s">
        <v>39</v>
      </c>
      <c r="H5570" s="193">
        <v>0.04</v>
      </c>
      <c r="I5570" s="189">
        <f>(M5570*$M$13)</f>
        <v>19.136000000000003</v>
      </c>
      <c r="J5570" s="219">
        <f>TRUNC(I5570*H5570,2)</f>
        <v>0.76</v>
      </c>
      <c r="M5570">
        <v>20.8</v>
      </c>
    </row>
    <row r="5571" spans="1:13" ht="24" customHeight="1" x14ac:dyDescent="0.2">
      <c r="A5571" s="238" t="s">
        <v>2126</v>
      </c>
      <c r="B5571" s="191" t="s">
        <v>4973</v>
      </c>
      <c r="C5571" s="190" t="s">
        <v>15</v>
      </c>
      <c r="D5571" s="190" t="s">
        <v>4974</v>
      </c>
      <c r="E5571" s="426" t="s">
        <v>2119</v>
      </c>
      <c r="F5571" s="426"/>
      <c r="G5571" s="192" t="s">
        <v>54</v>
      </c>
      <c r="H5571" s="193">
        <v>1</v>
      </c>
      <c r="I5571" s="189">
        <f>(M5571*$M$13)</f>
        <v>1.5824</v>
      </c>
      <c r="J5571" s="219">
        <f>TRUNC(I5571*H5571,2)</f>
        <v>1.58</v>
      </c>
      <c r="M5571">
        <v>1.72</v>
      </c>
    </row>
    <row r="5572" spans="1:13" x14ac:dyDescent="0.2">
      <c r="A5572" s="239"/>
      <c r="B5572" s="195"/>
      <c r="C5572" s="195"/>
      <c r="D5572" s="195"/>
      <c r="E5572" s="195" t="s">
        <v>3847</v>
      </c>
      <c r="F5572" s="196">
        <v>1.41</v>
      </c>
      <c r="G5572" s="195" t="s">
        <v>3848</v>
      </c>
      <c r="H5572" s="196">
        <v>0</v>
      </c>
      <c r="I5572" s="196">
        <v>1.41</v>
      </c>
      <c r="J5572" s="220"/>
      <c r="M5572">
        <v>1.41</v>
      </c>
    </row>
    <row r="5573" spans="1:13" ht="25.5" x14ac:dyDescent="0.2">
      <c r="A5573" s="239"/>
      <c r="B5573" s="195"/>
      <c r="C5573" s="195"/>
      <c r="D5573" s="195"/>
      <c r="E5573" s="195" t="s">
        <v>3849</v>
      </c>
      <c r="F5573" s="196">
        <v>0</v>
      </c>
      <c r="G5573" s="195"/>
      <c r="H5573" s="195" t="s">
        <v>3850</v>
      </c>
      <c r="I5573" s="196">
        <v>3.13</v>
      </c>
      <c r="J5573" s="220"/>
      <c r="M5573">
        <v>3.13</v>
      </c>
    </row>
    <row r="5574" spans="1:13" ht="30" customHeight="1" x14ac:dyDescent="0.2">
      <c r="A5574" s="240"/>
      <c r="B5574" s="197"/>
      <c r="C5574" s="197"/>
      <c r="D5574" s="197"/>
      <c r="E5574" s="197"/>
      <c r="F5574" s="197"/>
      <c r="G5574" s="197" t="s">
        <v>3851</v>
      </c>
      <c r="H5574" s="198">
        <v>373</v>
      </c>
      <c r="I5574" s="199">
        <v>1167.49</v>
      </c>
      <c r="J5574" s="220"/>
      <c r="M5574">
        <v>1167.49</v>
      </c>
    </row>
    <row r="5575" spans="1:13" ht="0.95" customHeight="1" x14ac:dyDescent="0.2">
      <c r="A5575" s="237"/>
      <c r="B5575" s="185"/>
      <c r="C5575" s="185"/>
      <c r="D5575" s="185"/>
      <c r="E5575" s="185"/>
      <c r="F5575" s="185"/>
      <c r="G5575" s="185"/>
      <c r="H5575" s="185"/>
      <c r="I5575" s="185"/>
      <c r="J5575" s="220"/>
    </row>
    <row r="5576" spans="1:13" ht="18" customHeight="1" x14ac:dyDescent="0.2">
      <c r="A5576" s="236" t="s">
        <v>4286</v>
      </c>
      <c r="B5576" s="183" t="s">
        <v>2</v>
      </c>
      <c r="C5576" s="182" t="s">
        <v>3</v>
      </c>
      <c r="D5576" s="182" t="s">
        <v>4</v>
      </c>
      <c r="E5576" s="419" t="s">
        <v>2100</v>
      </c>
      <c r="F5576" s="419"/>
      <c r="G5576" s="184" t="s">
        <v>5</v>
      </c>
      <c r="H5576" s="183" t="s">
        <v>6</v>
      </c>
      <c r="I5576" s="183" t="s">
        <v>7</v>
      </c>
      <c r="J5576" s="218" t="s">
        <v>8</v>
      </c>
      <c r="K5576" s="229">
        <f>J5578+J5579</f>
        <v>0.32</v>
      </c>
      <c r="L5576" s="229">
        <f>J5577-K5576</f>
        <v>0.10999999999999999</v>
      </c>
      <c r="M5576" t="s">
        <v>7</v>
      </c>
    </row>
    <row r="5577" spans="1:13" ht="24" customHeight="1" x14ac:dyDescent="0.2">
      <c r="A5577" s="237" t="s">
        <v>2125</v>
      </c>
      <c r="B5577" s="186" t="s">
        <v>1987</v>
      </c>
      <c r="C5577" s="185" t="s">
        <v>15</v>
      </c>
      <c r="D5577" s="185" t="s">
        <v>1988</v>
      </c>
      <c r="E5577" s="425">
        <v>7</v>
      </c>
      <c r="F5577" s="425"/>
      <c r="G5577" s="187" t="s">
        <v>18</v>
      </c>
      <c r="H5577" s="188">
        <v>1</v>
      </c>
      <c r="I5577" s="189">
        <f>(M5577*$M$13)</f>
        <v>0.43240000000000001</v>
      </c>
      <c r="J5577" s="231">
        <f>TRUNC(I5577*H5577,2)</f>
        <v>0.43</v>
      </c>
      <c r="M5577">
        <v>0.47</v>
      </c>
    </row>
    <row r="5578" spans="1:13" ht="24" customHeight="1" x14ac:dyDescent="0.2">
      <c r="A5578" s="238" t="s">
        <v>2126</v>
      </c>
      <c r="B5578" s="191" t="s">
        <v>2130</v>
      </c>
      <c r="C5578" s="190" t="s">
        <v>15</v>
      </c>
      <c r="D5578" s="190" t="s">
        <v>2131</v>
      </c>
      <c r="E5578" s="426" t="s">
        <v>2129</v>
      </c>
      <c r="F5578" s="426"/>
      <c r="G5578" s="192" t="s">
        <v>39</v>
      </c>
      <c r="H5578" s="193">
        <v>1.01E-2</v>
      </c>
      <c r="I5578" s="189">
        <f>(M5578*$M$13)</f>
        <v>13.533200000000001</v>
      </c>
      <c r="J5578" s="219">
        <f>TRUNC(I5578*H5578,2)</f>
        <v>0.13</v>
      </c>
      <c r="M5578">
        <v>14.71</v>
      </c>
    </row>
    <row r="5579" spans="1:13" ht="24" customHeight="1" x14ac:dyDescent="0.2">
      <c r="A5579" s="238" t="s">
        <v>2126</v>
      </c>
      <c r="B5579" s="191" t="s">
        <v>2154</v>
      </c>
      <c r="C5579" s="190" t="s">
        <v>15</v>
      </c>
      <c r="D5579" s="190" t="s">
        <v>2155</v>
      </c>
      <c r="E5579" s="426" t="s">
        <v>2129</v>
      </c>
      <c r="F5579" s="426"/>
      <c r="G5579" s="192" t="s">
        <v>39</v>
      </c>
      <c r="H5579" s="193">
        <v>1.01E-2</v>
      </c>
      <c r="I5579" s="189">
        <f>(M5579*$M$13)</f>
        <v>19.136000000000003</v>
      </c>
      <c r="J5579" s="219">
        <f>TRUNC(I5579*H5579,2)</f>
        <v>0.19</v>
      </c>
      <c r="M5579">
        <v>20.8</v>
      </c>
    </row>
    <row r="5580" spans="1:13" ht="24" customHeight="1" x14ac:dyDescent="0.2">
      <c r="A5580" s="238" t="s">
        <v>2126</v>
      </c>
      <c r="B5580" s="191" t="s">
        <v>3429</v>
      </c>
      <c r="C5580" s="190" t="s">
        <v>15</v>
      </c>
      <c r="D5580" s="190" t="s">
        <v>1988</v>
      </c>
      <c r="E5580" s="426" t="s">
        <v>2119</v>
      </c>
      <c r="F5580" s="426"/>
      <c r="G5580" s="192" t="s">
        <v>54</v>
      </c>
      <c r="H5580" s="193">
        <v>1</v>
      </c>
      <c r="I5580" s="189">
        <f>(M5580*$M$13)</f>
        <v>0.1104</v>
      </c>
      <c r="J5580" s="219">
        <f>TRUNC(I5580*H5580,2)</f>
        <v>0.11</v>
      </c>
      <c r="M5580">
        <v>0.12</v>
      </c>
    </row>
    <row r="5581" spans="1:13" x14ac:dyDescent="0.2">
      <c r="A5581" s="239"/>
      <c r="B5581" s="195"/>
      <c r="C5581" s="195"/>
      <c r="D5581" s="195"/>
      <c r="E5581" s="195" t="s">
        <v>3847</v>
      </c>
      <c r="F5581" s="196">
        <v>0.35</v>
      </c>
      <c r="G5581" s="195" t="s">
        <v>3848</v>
      </c>
      <c r="H5581" s="196">
        <v>0</v>
      </c>
      <c r="I5581" s="196">
        <v>0.35</v>
      </c>
      <c r="J5581" s="220"/>
      <c r="M5581">
        <v>0.35</v>
      </c>
    </row>
    <row r="5582" spans="1:13" ht="25.5" x14ac:dyDescent="0.2">
      <c r="A5582" s="239"/>
      <c r="B5582" s="195"/>
      <c r="C5582" s="195"/>
      <c r="D5582" s="195"/>
      <c r="E5582" s="195" t="s">
        <v>3849</v>
      </c>
      <c r="F5582" s="196">
        <v>0</v>
      </c>
      <c r="G5582" s="195"/>
      <c r="H5582" s="195" t="s">
        <v>3850</v>
      </c>
      <c r="I5582" s="196">
        <v>0.47</v>
      </c>
      <c r="J5582" s="220"/>
      <c r="M5582">
        <v>0.47</v>
      </c>
    </row>
    <row r="5583" spans="1:13" ht="30" customHeight="1" x14ac:dyDescent="0.2">
      <c r="A5583" s="240"/>
      <c r="B5583" s="197"/>
      <c r="C5583" s="197"/>
      <c r="D5583" s="197"/>
      <c r="E5583" s="197"/>
      <c r="F5583" s="197"/>
      <c r="G5583" s="197" t="s">
        <v>3851</v>
      </c>
      <c r="H5583" s="198">
        <v>1000</v>
      </c>
      <c r="I5583" s="199">
        <v>470</v>
      </c>
      <c r="J5583" s="220"/>
      <c r="M5583">
        <v>470</v>
      </c>
    </row>
    <row r="5584" spans="1:13" ht="0.95" customHeight="1" x14ac:dyDescent="0.2">
      <c r="A5584" s="237"/>
      <c r="B5584" s="185"/>
      <c r="C5584" s="185"/>
      <c r="D5584" s="185"/>
      <c r="E5584" s="185"/>
      <c r="F5584" s="185"/>
      <c r="G5584" s="185"/>
      <c r="H5584" s="185"/>
      <c r="I5584" s="185"/>
      <c r="J5584" s="220"/>
    </row>
    <row r="5585" spans="1:13" ht="18" customHeight="1" x14ac:dyDescent="0.2">
      <c r="A5585" s="236" t="s">
        <v>4287</v>
      </c>
      <c r="B5585" s="183" t="s">
        <v>2</v>
      </c>
      <c r="C5585" s="182" t="s">
        <v>3</v>
      </c>
      <c r="D5585" s="182" t="s">
        <v>4</v>
      </c>
      <c r="E5585" s="419" t="s">
        <v>2100</v>
      </c>
      <c r="F5585" s="419"/>
      <c r="G5585" s="184" t="s">
        <v>5</v>
      </c>
      <c r="H5585" s="183" t="s">
        <v>6</v>
      </c>
      <c r="I5585" s="183" t="s">
        <v>7</v>
      </c>
      <c r="J5585" s="218" t="s">
        <v>8</v>
      </c>
      <c r="K5585" s="229">
        <f>J5587+J5588</f>
        <v>0.2</v>
      </c>
      <c r="L5585" s="229">
        <f>J5586-K5585</f>
        <v>0.22999999999999998</v>
      </c>
      <c r="M5585" t="s">
        <v>7</v>
      </c>
    </row>
    <row r="5586" spans="1:13" ht="26.1" customHeight="1" x14ac:dyDescent="0.2">
      <c r="A5586" s="237" t="s">
        <v>2125</v>
      </c>
      <c r="B5586" s="186" t="s">
        <v>804</v>
      </c>
      <c r="C5586" s="185" t="s">
        <v>15</v>
      </c>
      <c r="D5586" s="185" t="s">
        <v>805</v>
      </c>
      <c r="E5586" s="425">
        <v>7</v>
      </c>
      <c r="F5586" s="425"/>
      <c r="G5586" s="187" t="s">
        <v>18</v>
      </c>
      <c r="H5586" s="188">
        <v>1</v>
      </c>
      <c r="I5586" s="189">
        <f>(M5586*$M$13)</f>
        <v>0.43240000000000001</v>
      </c>
      <c r="J5586" s="231">
        <f>TRUNC(I5586*H5586,2)</f>
        <v>0.43</v>
      </c>
      <c r="M5586">
        <v>0.47</v>
      </c>
    </row>
    <row r="5587" spans="1:13" ht="24" customHeight="1" x14ac:dyDescent="0.2">
      <c r="A5587" s="238" t="s">
        <v>2126</v>
      </c>
      <c r="B5587" s="191" t="s">
        <v>2130</v>
      </c>
      <c r="C5587" s="190" t="s">
        <v>15</v>
      </c>
      <c r="D5587" s="190" t="s">
        <v>2131</v>
      </c>
      <c r="E5587" s="426" t="s">
        <v>2129</v>
      </c>
      <c r="F5587" s="426"/>
      <c r="G5587" s="192" t="s">
        <v>39</v>
      </c>
      <c r="H5587" s="193">
        <v>6.6E-3</v>
      </c>
      <c r="I5587" s="189">
        <f>(M5587*$M$13)</f>
        <v>13.533200000000001</v>
      </c>
      <c r="J5587" s="219">
        <f>TRUNC(I5587*H5587,2)</f>
        <v>0.08</v>
      </c>
      <c r="M5587">
        <v>14.71</v>
      </c>
    </row>
    <row r="5588" spans="1:13" ht="24" customHeight="1" x14ac:dyDescent="0.2">
      <c r="A5588" s="238" t="s">
        <v>2126</v>
      </c>
      <c r="B5588" s="191" t="s">
        <v>2154</v>
      </c>
      <c r="C5588" s="190" t="s">
        <v>15</v>
      </c>
      <c r="D5588" s="190" t="s">
        <v>2155</v>
      </c>
      <c r="E5588" s="426" t="s">
        <v>2129</v>
      </c>
      <c r="F5588" s="426"/>
      <c r="G5588" s="192" t="s">
        <v>39</v>
      </c>
      <c r="H5588" s="193">
        <v>6.6E-3</v>
      </c>
      <c r="I5588" s="189">
        <f>(M5588*$M$13)</f>
        <v>19.136000000000003</v>
      </c>
      <c r="J5588" s="219">
        <f>TRUNC(I5588*H5588,2)</f>
        <v>0.12</v>
      </c>
      <c r="M5588">
        <v>20.8</v>
      </c>
    </row>
    <row r="5589" spans="1:13" ht="26.1" customHeight="1" x14ac:dyDescent="0.2">
      <c r="A5589" s="238" t="s">
        <v>2126</v>
      </c>
      <c r="B5589" s="191" t="s">
        <v>2717</v>
      </c>
      <c r="C5589" s="190" t="s">
        <v>15</v>
      </c>
      <c r="D5589" s="190" t="s">
        <v>2718</v>
      </c>
      <c r="E5589" s="426" t="s">
        <v>2119</v>
      </c>
      <c r="F5589" s="426"/>
      <c r="G5589" s="192" t="s">
        <v>54</v>
      </c>
      <c r="H5589" s="193">
        <v>1</v>
      </c>
      <c r="I5589" s="189">
        <f>(M5589*$M$13)</f>
        <v>0.23</v>
      </c>
      <c r="J5589" s="219">
        <f>TRUNC(I5589*H5589,2)</f>
        <v>0.23</v>
      </c>
      <c r="M5589">
        <v>0.25</v>
      </c>
    </row>
    <row r="5590" spans="1:13" x14ac:dyDescent="0.2">
      <c r="A5590" s="239"/>
      <c r="B5590" s="195"/>
      <c r="C5590" s="195"/>
      <c r="D5590" s="195"/>
      <c r="E5590" s="195" t="s">
        <v>3847</v>
      </c>
      <c r="F5590" s="196">
        <v>0.22</v>
      </c>
      <c r="G5590" s="195" t="s">
        <v>3848</v>
      </c>
      <c r="H5590" s="196">
        <v>0</v>
      </c>
      <c r="I5590" s="196">
        <v>0.22</v>
      </c>
      <c r="J5590" s="220"/>
      <c r="M5590">
        <v>0.22</v>
      </c>
    </row>
    <row r="5591" spans="1:13" ht="25.5" x14ac:dyDescent="0.2">
      <c r="A5591" s="239"/>
      <c r="B5591" s="195"/>
      <c r="C5591" s="195"/>
      <c r="D5591" s="195"/>
      <c r="E5591" s="195" t="s">
        <v>3849</v>
      </c>
      <c r="F5591" s="196">
        <v>0</v>
      </c>
      <c r="G5591" s="195"/>
      <c r="H5591" s="195" t="s">
        <v>3850</v>
      </c>
      <c r="I5591" s="196">
        <v>0.47</v>
      </c>
      <c r="J5591" s="220"/>
      <c r="M5591">
        <v>0.47</v>
      </c>
    </row>
    <row r="5592" spans="1:13" ht="30" customHeight="1" x14ac:dyDescent="0.2">
      <c r="A5592" s="240"/>
      <c r="B5592" s="197"/>
      <c r="C5592" s="197"/>
      <c r="D5592" s="197"/>
      <c r="E5592" s="197"/>
      <c r="F5592" s="197"/>
      <c r="G5592" s="197" t="s">
        <v>3851</v>
      </c>
      <c r="H5592" s="198">
        <v>360</v>
      </c>
      <c r="I5592" s="199">
        <v>169.2</v>
      </c>
      <c r="J5592" s="220"/>
      <c r="M5592">
        <v>169.2</v>
      </c>
    </row>
    <row r="5593" spans="1:13" ht="0.95" customHeight="1" x14ac:dyDescent="0.2">
      <c r="A5593" s="237"/>
      <c r="B5593" s="185"/>
      <c r="C5593" s="185"/>
      <c r="D5593" s="185"/>
      <c r="E5593" s="185"/>
      <c r="F5593" s="185"/>
      <c r="G5593" s="185"/>
      <c r="H5593" s="185"/>
      <c r="I5593" s="185"/>
      <c r="J5593" s="220"/>
    </row>
    <row r="5594" spans="1:13" ht="18" customHeight="1" x14ac:dyDescent="0.2">
      <c r="A5594" s="236" t="s">
        <v>4288</v>
      </c>
      <c r="B5594" s="183" t="s">
        <v>2</v>
      </c>
      <c r="C5594" s="182" t="s">
        <v>3</v>
      </c>
      <c r="D5594" s="182" t="s">
        <v>4</v>
      </c>
      <c r="E5594" s="419" t="s">
        <v>2100</v>
      </c>
      <c r="F5594" s="419"/>
      <c r="G5594" s="184" t="s">
        <v>5</v>
      </c>
      <c r="H5594" s="183" t="s">
        <v>6</v>
      </c>
      <c r="I5594" s="183" t="s">
        <v>7</v>
      </c>
      <c r="J5594" s="218" t="s">
        <v>8</v>
      </c>
      <c r="K5594" s="229">
        <f>J5596+J5597</f>
        <v>0.2</v>
      </c>
      <c r="L5594" s="229">
        <f>J5595-K5594</f>
        <v>0.14000000000000001</v>
      </c>
      <c r="M5594" t="s">
        <v>7</v>
      </c>
    </row>
    <row r="5595" spans="1:13" ht="24" customHeight="1" x14ac:dyDescent="0.2">
      <c r="A5595" s="237" t="s">
        <v>2125</v>
      </c>
      <c r="B5595" s="186" t="s">
        <v>807</v>
      </c>
      <c r="C5595" s="185" t="s">
        <v>15</v>
      </c>
      <c r="D5595" s="185" t="s">
        <v>808</v>
      </c>
      <c r="E5595" s="425">
        <v>7</v>
      </c>
      <c r="F5595" s="425"/>
      <c r="G5595" s="187" t="s">
        <v>18</v>
      </c>
      <c r="H5595" s="188">
        <v>1</v>
      </c>
      <c r="I5595" s="189">
        <f>(M5595*$M$13)</f>
        <v>0.34040000000000004</v>
      </c>
      <c r="J5595" s="231">
        <f>TRUNC(I5595*H5595,2)</f>
        <v>0.34</v>
      </c>
      <c r="M5595">
        <v>0.37</v>
      </c>
    </row>
    <row r="5596" spans="1:13" ht="24" customHeight="1" x14ac:dyDescent="0.2">
      <c r="A5596" s="238" t="s">
        <v>2126</v>
      </c>
      <c r="B5596" s="191" t="s">
        <v>2130</v>
      </c>
      <c r="C5596" s="190" t="s">
        <v>15</v>
      </c>
      <c r="D5596" s="190" t="s">
        <v>2131</v>
      </c>
      <c r="E5596" s="426" t="s">
        <v>2129</v>
      </c>
      <c r="F5596" s="426"/>
      <c r="G5596" s="192" t="s">
        <v>39</v>
      </c>
      <c r="H5596" s="193">
        <v>6.6E-3</v>
      </c>
      <c r="I5596" s="189">
        <f>(M5596*$M$13)</f>
        <v>13.533200000000001</v>
      </c>
      <c r="J5596" s="219">
        <f>TRUNC(I5596*H5596,2)</f>
        <v>0.08</v>
      </c>
      <c r="M5596">
        <v>14.71</v>
      </c>
    </row>
    <row r="5597" spans="1:13" ht="24" customHeight="1" x14ac:dyDescent="0.2">
      <c r="A5597" s="238" t="s">
        <v>2126</v>
      </c>
      <c r="B5597" s="191" t="s">
        <v>2154</v>
      </c>
      <c r="C5597" s="190" t="s">
        <v>15</v>
      </c>
      <c r="D5597" s="190" t="s">
        <v>2155</v>
      </c>
      <c r="E5597" s="426" t="s">
        <v>2129</v>
      </c>
      <c r="F5597" s="426"/>
      <c r="G5597" s="192" t="s">
        <v>39</v>
      </c>
      <c r="H5597" s="193">
        <v>6.6E-3</v>
      </c>
      <c r="I5597" s="189">
        <f>(M5597*$M$13)</f>
        <v>19.136000000000003</v>
      </c>
      <c r="J5597" s="219">
        <f>TRUNC(I5597*H5597,2)</f>
        <v>0.12</v>
      </c>
      <c r="M5597">
        <v>20.8</v>
      </c>
    </row>
    <row r="5598" spans="1:13" ht="24" customHeight="1" x14ac:dyDescent="0.2">
      <c r="A5598" s="238" t="s">
        <v>2126</v>
      </c>
      <c r="B5598" s="191" t="s">
        <v>2719</v>
      </c>
      <c r="C5598" s="190" t="s">
        <v>15</v>
      </c>
      <c r="D5598" s="190" t="s">
        <v>2720</v>
      </c>
      <c r="E5598" s="426" t="s">
        <v>2119</v>
      </c>
      <c r="F5598" s="426"/>
      <c r="G5598" s="192" t="s">
        <v>54</v>
      </c>
      <c r="H5598" s="193">
        <v>1</v>
      </c>
      <c r="I5598" s="189">
        <f>(M5598*$M$13)</f>
        <v>0.13800000000000001</v>
      </c>
      <c r="J5598" s="219">
        <f>TRUNC(I5598*H5598,2)</f>
        <v>0.13</v>
      </c>
      <c r="M5598">
        <v>0.15</v>
      </c>
    </row>
    <row r="5599" spans="1:13" x14ac:dyDescent="0.2">
      <c r="A5599" s="239"/>
      <c r="B5599" s="195"/>
      <c r="C5599" s="195"/>
      <c r="D5599" s="195"/>
      <c r="E5599" s="195" t="s">
        <v>3847</v>
      </c>
      <c r="F5599" s="196">
        <v>0.22</v>
      </c>
      <c r="G5599" s="195" t="s">
        <v>3848</v>
      </c>
      <c r="H5599" s="196">
        <v>0</v>
      </c>
      <c r="I5599" s="196">
        <v>0.22</v>
      </c>
      <c r="J5599" s="220"/>
      <c r="M5599">
        <v>0.22</v>
      </c>
    </row>
    <row r="5600" spans="1:13" ht="25.5" x14ac:dyDescent="0.2">
      <c r="A5600" s="239"/>
      <c r="B5600" s="195"/>
      <c r="C5600" s="195"/>
      <c r="D5600" s="195"/>
      <c r="E5600" s="195" t="s">
        <v>3849</v>
      </c>
      <c r="F5600" s="196">
        <v>0</v>
      </c>
      <c r="G5600" s="195"/>
      <c r="H5600" s="195" t="s">
        <v>3850</v>
      </c>
      <c r="I5600" s="196">
        <v>0.37</v>
      </c>
      <c r="J5600" s="220"/>
      <c r="M5600">
        <v>0.37</v>
      </c>
    </row>
    <row r="5601" spans="1:13" ht="30" customHeight="1" x14ac:dyDescent="0.2">
      <c r="A5601" s="240"/>
      <c r="B5601" s="197"/>
      <c r="C5601" s="197"/>
      <c r="D5601" s="197"/>
      <c r="E5601" s="197"/>
      <c r="F5601" s="197"/>
      <c r="G5601" s="197" t="s">
        <v>3851</v>
      </c>
      <c r="H5601" s="198">
        <v>360</v>
      </c>
      <c r="I5601" s="199">
        <v>133.19999999999999</v>
      </c>
      <c r="J5601" s="220"/>
      <c r="M5601">
        <v>133.19999999999999</v>
      </c>
    </row>
    <row r="5602" spans="1:13" ht="0.95" customHeight="1" x14ac:dyDescent="0.2">
      <c r="A5602" s="237"/>
      <c r="B5602" s="185"/>
      <c r="C5602" s="185"/>
      <c r="D5602" s="185"/>
      <c r="E5602" s="185"/>
      <c r="F5602" s="185"/>
      <c r="G5602" s="185"/>
      <c r="H5602" s="185"/>
      <c r="I5602" s="185"/>
      <c r="J5602" s="220"/>
    </row>
    <row r="5603" spans="1:13" ht="18" customHeight="1" x14ac:dyDescent="0.2">
      <c r="A5603" s="236" t="s">
        <v>4289</v>
      </c>
      <c r="B5603" s="183" t="s">
        <v>2</v>
      </c>
      <c r="C5603" s="182" t="s">
        <v>3</v>
      </c>
      <c r="D5603" s="182" t="s">
        <v>4</v>
      </c>
      <c r="E5603" s="419" t="s">
        <v>2100</v>
      </c>
      <c r="F5603" s="419"/>
      <c r="G5603" s="184" t="s">
        <v>5</v>
      </c>
      <c r="H5603" s="183" t="s">
        <v>6</v>
      </c>
      <c r="I5603" s="183" t="s">
        <v>7</v>
      </c>
      <c r="J5603" s="218" t="s">
        <v>8</v>
      </c>
      <c r="K5603" s="229">
        <f>J5605+J5606</f>
        <v>3.91</v>
      </c>
      <c r="L5603" s="229">
        <f>J5604-K5603</f>
        <v>2.0199999999999996</v>
      </c>
      <c r="M5603" t="s">
        <v>7</v>
      </c>
    </row>
    <row r="5604" spans="1:13" ht="24" customHeight="1" x14ac:dyDescent="0.2">
      <c r="A5604" s="237" t="s">
        <v>2125</v>
      </c>
      <c r="B5604" s="186" t="s">
        <v>4107</v>
      </c>
      <c r="C5604" s="185" t="s">
        <v>15</v>
      </c>
      <c r="D5604" s="185" t="s">
        <v>4108</v>
      </c>
      <c r="E5604" s="425">
        <v>7</v>
      </c>
      <c r="F5604" s="425"/>
      <c r="G5604" s="187" t="s">
        <v>18</v>
      </c>
      <c r="H5604" s="188">
        <v>1</v>
      </c>
      <c r="I5604" s="189">
        <f>(M5604*$M$13)</f>
        <v>5.9340000000000002</v>
      </c>
      <c r="J5604" s="231">
        <f>TRUNC(I5604*H5604,2)</f>
        <v>5.93</v>
      </c>
      <c r="M5604">
        <v>6.45</v>
      </c>
    </row>
    <row r="5605" spans="1:13" ht="24" customHeight="1" x14ac:dyDescent="0.2">
      <c r="A5605" s="238" t="s">
        <v>2126</v>
      </c>
      <c r="B5605" s="191" t="s">
        <v>2130</v>
      </c>
      <c r="C5605" s="190" t="s">
        <v>15</v>
      </c>
      <c r="D5605" s="190" t="s">
        <v>2131</v>
      </c>
      <c r="E5605" s="426" t="s">
        <v>2129</v>
      </c>
      <c r="F5605" s="426"/>
      <c r="G5605" s="192" t="s">
        <v>39</v>
      </c>
      <c r="H5605" s="193">
        <v>0.12</v>
      </c>
      <c r="I5605" s="189">
        <f>(M5605*$M$13)</f>
        <v>13.533200000000001</v>
      </c>
      <c r="J5605" s="219">
        <f>TRUNC(I5605*H5605,2)</f>
        <v>1.62</v>
      </c>
      <c r="M5605">
        <v>14.71</v>
      </c>
    </row>
    <row r="5606" spans="1:13" ht="24" customHeight="1" x14ac:dyDescent="0.2">
      <c r="A5606" s="238" t="s">
        <v>2126</v>
      </c>
      <c r="B5606" s="191" t="s">
        <v>2154</v>
      </c>
      <c r="C5606" s="190" t="s">
        <v>15</v>
      </c>
      <c r="D5606" s="190" t="s">
        <v>2155</v>
      </c>
      <c r="E5606" s="426" t="s">
        <v>2129</v>
      </c>
      <c r="F5606" s="426"/>
      <c r="G5606" s="192" t="s">
        <v>39</v>
      </c>
      <c r="H5606" s="193">
        <v>0.12</v>
      </c>
      <c r="I5606" s="189">
        <f>(M5606*$M$13)</f>
        <v>19.136000000000003</v>
      </c>
      <c r="J5606" s="219">
        <f>TRUNC(I5606*H5606,2)</f>
        <v>2.29</v>
      </c>
      <c r="M5606">
        <v>20.8</v>
      </c>
    </row>
    <row r="5607" spans="1:13" ht="24" customHeight="1" x14ac:dyDescent="0.2">
      <c r="A5607" s="238" t="s">
        <v>2126</v>
      </c>
      <c r="B5607" s="191" t="s">
        <v>5038</v>
      </c>
      <c r="C5607" s="190" t="s">
        <v>15</v>
      </c>
      <c r="D5607" s="190" t="s">
        <v>4108</v>
      </c>
      <c r="E5607" s="426" t="s">
        <v>2119</v>
      </c>
      <c r="F5607" s="426"/>
      <c r="G5607" s="192" t="s">
        <v>54</v>
      </c>
      <c r="H5607" s="193">
        <v>1</v>
      </c>
      <c r="I5607" s="189">
        <f>(M5607*$M$13)</f>
        <v>2.0240000000000005</v>
      </c>
      <c r="J5607" s="219">
        <f>TRUNC(I5607*H5607,2)</f>
        <v>2.02</v>
      </c>
      <c r="M5607">
        <v>2.2000000000000002</v>
      </c>
    </row>
    <row r="5608" spans="1:13" x14ac:dyDescent="0.2">
      <c r="A5608" s="239"/>
      <c r="B5608" s="195"/>
      <c r="C5608" s="195"/>
      <c r="D5608" s="195"/>
      <c r="E5608" s="195" t="s">
        <v>3847</v>
      </c>
      <c r="F5608" s="196">
        <v>4.25</v>
      </c>
      <c r="G5608" s="195" t="s">
        <v>3848</v>
      </c>
      <c r="H5608" s="196">
        <v>0</v>
      </c>
      <c r="I5608" s="196">
        <v>4.25</v>
      </c>
      <c r="J5608" s="220"/>
      <c r="M5608">
        <v>4.25</v>
      </c>
    </row>
    <row r="5609" spans="1:13" ht="25.5" x14ac:dyDescent="0.2">
      <c r="A5609" s="239"/>
      <c r="B5609" s="195"/>
      <c r="C5609" s="195"/>
      <c r="D5609" s="195"/>
      <c r="E5609" s="195" t="s">
        <v>3849</v>
      </c>
      <c r="F5609" s="196">
        <v>0</v>
      </c>
      <c r="G5609" s="195"/>
      <c r="H5609" s="195" t="s">
        <v>3850</v>
      </c>
      <c r="I5609" s="196">
        <v>6.45</v>
      </c>
      <c r="J5609" s="220"/>
      <c r="M5609">
        <v>6.45</v>
      </c>
    </row>
    <row r="5610" spans="1:13" ht="30" customHeight="1" x14ac:dyDescent="0.2">
      <c r="A5610" s="240"/>
      <c r="B5610" s="197"/>
      <c r="C5610" s="197"/>
      <c r="D5610" s="197"/>
      <c r="E5610" s="197"/>
      <c r="F5610" s="197"/>
      <c r="G5610" s="197" t="s">
        <v>3851</v>
      </c>
      <c r="H5610" s="198">
        <v>70</v>
      </c>
      <c r="I5610" s="199">
        <v>451.5</v>
      </c>
      <c r="J5610" s="220"/>
      <c r="M5610">
        <v>451.5</v>
      </c>
    </row>
    <row r="5611" spans="1:13" ht="0.95" customHeight="1" x14ac:dyDescent="0.2">
      <c r="A5611" s="237"/>
      <c r="B5611" s="185"/>
      <c r="C5611" s="185"/>
      <c r="D5611" s="185"/>
      <c r="E5611" s="185"/>
      <c r="F5611" s="185"/>
      <c r="G5611" s="185"/>
      <c r="H5611" s="185"/>
      <c r="I5611" s="185"/>
      <c r="J5611" s="220"/>
    </row>
    <row r="5612" spans="1:13" ht="18" customHeight="1" x14ac:dyDescent="0.2">
      <c r="A5612" s="236" t="s">
        <v>4290</v>
      </c>
      <c r="B5612" s="183" t="s">
        <v>2</v>
      </c>
      <c r="C5612" s="182" t="s">
        <v>3</v>
      </c>
      <c r="D5612" s="182" t="s">
        <v>4</v>
      </c>
      <c r="E5612" s="419" t="s">
        <v>2100</v>
      </c>
      <c r="F5612" s="419"/>
      <c r="G5612" s="184" t="s">
        <v>5</v>
      </c>
      <c r="H5612" s="183" t="s">
        <v>6</v>
      </c>
      <c r="I5612" s="183" t="s">
        <v>7</v>
      </c>
      <c r="J5612" s="218" t="s">
        <v>8</v>
      </c>
      <c r="K5612" s="229">
        <f>J5614+J5615</f>
        <v>5.2200000000000006</v>
      </c>
      <c r="L5612" s="229">
        <f>J5613-K5612</f>
        <v>21.9</v>
      </c>
      <c r="M5612" t="s">
        <v>7</v>
      </c>
    </row>
    <row r="5613" spans="1:13" ht="24" customHeight="1" x14ac:dyDescent="0.2">
      <c r="A5613" s="237" t="s">
        <v>2125</v>
      </c>
      <c r="B5613" s="186" t="s">
        <v>4110</v>
      </c>
      <c r="C5613" s="185" t="s">
        <v>15</v>
      </c>
      <c r="D5613" s="185" t="s">
        <v>4111</v>
      </c>
      <c r="E5613" s="425">
        <v>7</v>
      </c>
      <c r="F5613" s="425"/>
      <c r="G5613" s="187" t="s">
        <v>18</v>
      </c>
      <c r="H5613" s="188">
        <v>1</v>
      </c>
      <c r="I5613" s="189">
        <f>(M5613*$M$13)</f>
        <v>27.121600000000001</v>
      </c>
      <c r="J5613" s="231">
        <f>TRUNC(I5613*H5613,2)</f>
        <v>27.12</v>
      </c>
      <c r="M5613">
        <v>29.48</v>
      </c>
    </row>
    <row r="5614" spans="1:13" ht="24" customHeight="1" x14ac:dyDescent="0.2">
      <c r="A5614" s="238" t="s">
        <v>2126</v>
      </c>
      <c r="B5614" s="191" t="s">
        <v>2130</v>
      </c>
      <c r="C5614" s="190" t="s">
        <v>15</v>
      </c>
      <c r="D5614" s="190" t="s">
        <v>2131</v>
      </c>
      <c r="E5614" s="426" t="s">
        <v>2129</v>
      </c>
      <c r="F5614" s="426"/>
      <c r="G5614" s="192" t="s">
        <v>39</v>
      </c>
      <c r="H5614" s="193">
        <v>0.16</v>
      </c>
      <c r="I5614" s="189">
        <f>(M5614*$M$13)</f>
        <v>13.533200000000001</v>
      </c>
      <c r="J5614" s="219">
        <f>TRUNC(I5614*H5614,2)</f>
        <v>2.16</v>
      </c>
      <c r="M5614">
        <v>14.71</v>
      </c>
    </row>
    <row r="5615" spans="1:13" ht="24" customHeight="1" x14ac:dyDescent="0.2">
      <c r="A5615" s="238" t="s">
        <v>2126</v>
      </c>
      <c r="B5615" s="191" t="s">
        <v>2154</v>
      </c>
      <c r="C5615" s="190" t="s">
        <v>15</v>
      </c>
      <c r="D5615" s="190" t="s">
        <v>2155</v>
      </c>
      <c r="E5615" s="426" t="s">
        <v>2129</v>
      </c>
      <c r="F5615" s="426"/>
      <c r="G5615" s="192" t="s">
        <v>39</v>
      </c>
      <c r="H5615" s="193">
        <v>0.16</v>
      </c>
      <c r="I5615" s="189">
        <f>(M5615*$M$13)</f>
        <v>19.136000000000003</v>
      </c>
      <c r="J5615" s="219">
        <f>TRUNC(I5615*H5615,2)</f>
        <v>3.06</v>
      </c>
      <c r="M5615">
        <v>20.8</v>
      </c>
    </row>
    <row r="5616" spans="1:13" ht="24" customHeight="1" x14ac:dyDescent="0.2">
      <c r="A5616" s="238" t="s">
        <v>2126</v>
      </c>
      <c r="B5616" s="191" t="s">
        <v>5039</v>
      </c>
      <c r="C5616" s="190" t="s">
        <v>15</v>
      </c>
      <c r="D5616" s="190" t="s">
        <v>4111</v>
      </c>
      <c r="E5616" s="426" t="s">
        <v>2119</v>
      </c>
      <c r="F5616" s="426"/>
      <c r="G5616" s="192" t="s">
        <v>54</v>
      </c>
      <c r="H5616" s="193">
        <v>1</v>
      </c>
      <c r="I5616" s="189">
        <f>(M5616*$M$13)</f>
        <v>21.905200000000001</v>
      </c>
      <c r="J5616" s="219">
        <f>TRUNC(I5616*H5616,2)</f>
        <v>21.9</v>
      </c>
      <c r="M5616">
        <v>23.81</v>
      </c>
    </row>
    <row r="5617" spans="1:13" x14ac:dyDescent="0.2">
      <c r="A5617" s="239"/>
      <c r="B5617" s="195"/>
      <c r="C5617" s="195"/>
      <c r="D5617" s="195"/>
      <c r="E5617" s="195" t="s">
        <v>3847</v>
      </c>
      <c r="F5617" s="196">
        <v>5.67</v>
      </c>
      <c r="G5617" s="195" t="s">
        <v>3848</v>
      </c>
      <c r="H5617" s="196">
        <v>0</v>
      </c>
      <c r="I5617" s="196">
        <v>5.67</v>
      </c>
      <c r="J5617" s="220"/>
      <c r="M5617">
        <v>5.67</v>
      </c>
    </row>
    <row r="5618" spans="1:13" ht="25.5" x14ac:dyDescent="0.2">
      <c r="A5618" s="239"/>
      <c r="B5618" s="195"/>
      <c r="C5618" s="195"/>
      <c r="D5618" s="195"/>
      <c r="E5618" s="195" t="s">
        <v>3849</v>
      </c>
      <c r="F5618" s="196">
        <v>0</v>
      </c>
      <c r="G5618" s="195"/>
      <c r="H5618" s="195" t="s">
        <v>3850</v>
      </c>
      <c r="I5618" s="196">
        <v>29.48</v>
      </c>
      <c r="J5618" s="220"/>
      <c r="M5618">
        <v>29.48</v>
      </c>
    </row>
    <row r="5619" spans="1:13" ht="30" customHeight="1" x14ac:dyDescent="0.2">
      <c r="A5619" s="240"/>
      <c r="B5619" s="197"/>
      <c r="C5619" s="197"/>
      <c r="D5619" s="197"/>
      <c r="E5619" s="197"/>
      <c r="F5619" s="197"/>
      <c r="G5619" s="197" t="s">
        <v>3851</v>
      </c>
      <c r="H5619" s="198">
        <v>2</v>
      </c>
      <c r="I5619" s="199">
        <v>58.96</v>
      </c>
      <c r="J5619" s="220"/>
      <c r="M5619">
        <v>58.96</v>
      </c>
    </row>
    <row r="5620" spans="1:13" ht="0.95" customHeight="1" x14ac:dyDescent="0.2">
      <c r="A5620" s="237"/>
      <c r="B5620" s="185"/>
      <c r="C5620" s="185"/>
      <c r="D5620" s="185"/>
      <c r="E5620" s="185"/>
      <c r="F5620" s="185"/>
      <c r="G5620" s="185"/>
      <c r="H5620" s="185"/>
      <c r="I5620" s="185"/>
      <c r="J5620" s="220"/>
    </row>
    <row r="5621" spans="1:13" ht="18" customHeight="1" x14ac:dyDescent="0.2">
      <c r="A5621" s="236" t="s">
        <v>4291</v>
      </c>
      <c r="B5621" s="183" t="s">
        <v>2</v>
      </c>
      <c r="C5621" s="182" t="s">
        <v>3</v>
      </c>
      <c r="D5621" s="182" t="s">
        <v>4</v>
      </c>
      <c r="E5621" s="419" t="s">
        <v>2100</v>
      </c>
      <c r="F5621" s="419"/>
      <c r="G5621" s="184" t="s">
        <v>5</v>
      </c>
      <c r="H5621" s="183" t="s">
        <v>6</v>
      </c>
      <c r="I5621" s="183" t="s">
        <v>7</v>
      </c>
      <c r="J5621" s="218" t="s">
        <v>8</v>
      </c>
      <c r="K5621" s="229">
        <f>J5623+J5624</f>
        <v>6.52</v>
      </c>
      <c r="L5621" s="229">
        <f>J5622-K5621</f>
        <v>6.0300000000000011</v>
      </c>
      <c r="M5621" t="s">
        <v>7</v>
      </c>
    </row>
    <row r="5622" spans="1:13" ht="24" customHeight="1" x14ac:dyDescent="0.2">
      <c r="A5622" s="237" t="s">
        <v>2125</v>
      </c>
      <c r="B5622" s="186" t="s">
        <v>3929</v>
      </c>
      <c r="C5622" s="185" t="s">
        <v>15</v>
      </c>
      <c r="D5622" s="185" t="s">
        <v>3930</v>
      </c>
      <c r="E5622" s="425">
        <v>7</v>
      </c>
      <c r="F5622" s="425"/>
      <c r="G5622" s="187" t="s">
        <v>169</v>
      </c>
      <c r="H5622" s="188">
        <v>1</v>
      </c>
      <c r="I5622" s="189">
        <f>(M5622*$M$13)</f>
        <v>12.558000000000002</v>
      </c>
      <c r="J5622" s="231">
        <f>TRUNC(I5622*H5622,2)</f>
        <v>12.55</v>
      </c>
      <c r="M5622">
        <v>13.65</v>
      </c>
    </row>
    <row r="5623" spans="1:13" ht="24" customHeight="1" x14ac:dyDescent="0.2">
      <c r="A5623" s="238" t="s">
        <v>2126</v>
      </c>
      <c r="B5623" s="191" t="s">
        <v>2130</v>
      </c>
      <c r="C5623" s="190" t="s">
        <v>15</v>
      </c>
      <c r="D5623" s="190" t="s">
        <v>2131</v>
      </c>
      <c r="E5623" s="426" t="s">
        <v>2129</v>
      </c>
      <c r="F5623" s="426"/>
      <c r="G5623" s="192" t="s">
        <v>39</v>
      </c>
      <c r="H5623" s="193">
        <v>0.2</v>
      </c>
      <c r="I5623" s="189">
        <f>(M5623*$M$13)</f>
        <v>13.533200000000001</v>
      </c>
      <c r="J5623" s="219">
        <f>TRUNC(I5623*H5623,2)</f>
        <v>2.7</v>
      </c>
      <c r="M5623">
        <v>14.71</v>
      </c>
    </row>
    <row r="5624" spans="1:13" ht="24" customHeight="1" x14ac:dyDescent="0.2">
      <c r="A5624" s="238" t="s">
        <v>2126</v>
      </c>
      <c r="B5624" s="191" t="s">
        <v>2154</v>
      </c>
      <c r="C5624" s="190" t="s">
        <v>15</v>
      </c>
      <c r="D5624" s="190" t="s">
        <v>2155</v>
      </c>
      <c r="E5624" s="426" t="s">
        <v>2129</v>
      </c>
      <c r="F5624" s="426"/>
      <c r="G5624" s="192" t="s">
        <v>39</v>
      </c>
      <c r="H5624" s="193">
        <v>0.2</v>
      </c>
      <c r="I5624" s="189">
        <f>(M5624*$M$13)</f>
        <v>19.136000000000003</v>
      </c>
      <c r="J5624" s="219">
        <f>TRUNC(I5624*H5624,2)</f>
        <v>3.82</v>
      </c>
      <c r="M5624">
        <v>20.8</v>
      </c>
    </row>
    <row r="5625" spans="1:13" ht="24" customHeight="1" x14ac:dyDescent="0.2">
      <c r="A5625" s="238" t="s">
        <v>2126</v>
      </c>
      <c r="B5625" s="191" t="s">
        <v>4919</v>
      </c>
      <c r="C5625" s="190" t="s">
        <v>15</v>
      </c>
      <c r="D5625" s="190" t="s">
        <v>3930</v>
      </c>
      <c r="E5625" s="426" t="s">
        <v>2119</v>
      </c>
      <c r="F5625" s="426"/>
      <c r="G5625" s="192" t="s">
        <v>132</v>
      </c>
      <c r="H5625" s="193">
        <v>1</v>
      </c>
      <c r="I5625" s="189">
        <f>(M5625*$M$13)</f>
        <v>6.0259999999999998</v>
      </c>
      <c r="J5625" s="219">
        <f>TRUNC(I5625*H5625,2)</f>
        <v>6.02</v>
      </c>
      <c r="M5625">
        <v>6.55</v>
      </c>
    </row>
    <row r="5626" spans="1:13" x14ac:dyDescent="0.2">
      <c r="A5626" s="239"/>
      <c r="B5626" s="195"/>
      <c r="C5626" s="195"/>
      <c r="D5626" s="195"/>
      <c r="E5626" s="195" t="s">
        <v>3847</v>
      </c>
      <c r="F5626" s="196">
        <v>7.1</v>
      </c>
      <c r="G5626" s="195" t="s">
        <v>3848</v>
      </c>
      <c r="H5626" s="196">
        <v>0</v>
      </c>
      <c r="I5626" s="196">
        <v>7.1</v>
      </c>
      <c r="J5626" s="220"/>
      <c r="M5626">
        <v>7.1</v>
      </c>
    </row>
    <row r="5627" spans="1:13" ht="25.5" x14ac:dyDescent="0.2">
      <c r="A5627" s="239"/>
      <c r="B5627" s="195"/>
      <c r="C5627" s="195"/>
      <c r="D5627" s="195"/>
      <c r="E5627" s="195" t="s">
        <v>3849</v>
      </c>
      <c r="F5627" s="196">
        <v>0</v>
      </c>
      <c r="G5627" s="195"/>
      <c r="H5627" s="195" t="s">
        <v>3850</v>
      </c>
      <c r="I5627" s="196">
        <v>13.65</v>
      </c>
      <c r="J5627" s="220"/>
      <c r="M5627">
        <v>13.65</v>
      </c>
    </row>
    <row r="5628" spans="1:13" ht="30" customHeight="1" x14ac:dyDescent="0.2">
      <c r="A5628" s="240"/>
      <c r="B5628" s="197"/>
      <c r="C5628" s="197"/>
      <c r="D5628" s="197"/>
      <c r="E5628" s="197"/>
      <c r="F5628" s="197"/>
      <c r="G5628" s="197" t="s">
        <v>3851</v>
      </c>
      <c r="H5628" s="198">
        <v>123</v>
      </c>
      <c r="I5628" s="199">
        <v>1678.95</v>
      </c>
      <c r="J5628" s="220"/>
      <c r="M5628">
        <v>1678.95</v>
      </c>
    </row>
    <row r="5629" spans="1:13" ht="0.95" customHeight="1" x14ac:dyDescent="0.2">
      <c r="A5629" s="237"/>
      <c r="B5629" s="185"/>
      <c r="C5629" s="185"/>
      <c r="D5629" s="185"/>
      <c r="E5629" s="185"/>
      <c r="F5629" s="185"/>
      <c r="G5629" s="185"/>
      <c r="H5629" s="185"/>
      <c r="I5629" s="185"/>
      <c r="J5629" s="220"/>
    </row>
    <row r="5630" spans="1:13" ht="18" customHeight="1" x14ac:dyDescent="0.2">
      <c r="A5630" s="236" t="s">
        <v>4292</v>
      </c>
      <c r="B5630" s="183" t="s">
        <v>2</v>
      </c>
      <c r="C5630" s="182" t="s">
        <v>3</v>
      </c>
      <c r="D5630" s="182" t="s">
        <v>4</v>
      </c>
      <c r="E5630" s="419" t="s">
        <v>2100</v>
      </c>
      <c r="F5630" s="419"/>
      <c r="G5630" s="184" t="s">
        <v>5</v>
      </c>
      <c r="H5630" s="183" t="s">
        <v>6</v>
      </c>
      <c r="I5630" s="183" t="s">
        <v>7</v>
      </c>
      <c r="J5630" s="218" t="s">
        <v>8</v>
      </c>
      <c r="K5630" s="229">
        <f>J5632+J5633</f>
        <v>5.2200000000000006</v>
      </c>
      <c r="L5630" s="229">
        <f>J5631-K5630</f>
        <v>13.99</v>
      </c>
      <c r="M5630" t="s">
        <v>7</v>
      </c>
    </row>
    <row r="5631" spans="1:13" ht="24" customHeight="1" x14ac:dyDescent="0.2">
      <c r="A5631" s="237" t="s">
        <v>2125</v>
      </c>
      <c r="B5631" s="186" t="s">
        <v>3931</v>
      </c>
      <c r="C5631" s="185" t="s">
        <v>15</v>
      </c>
      <c r="D5631" s="185" t="s">
        <v>3932</v>
      </c>
      <c r="E5631" s="425">
        <v>7</v>
      </c>
      <c r="F5631" s="425"/>
      <c r="G5631" s="187" t="s">
        <v>18</v>
      </c>
      <c r="H5631" s="188">
        <v>1</v>
      </c>
      <c r="I5631" s="189">
        <f>(M5631*$M$13)</f>
        <v>19.218800000000002</v>
      </c>
      <c r="J5631" s="231">
        <f>TRUNC(I5631*H5631,2)</f>
        <v>19.21</v>
      </c>
      <c r="M5631">
        <v>20.89</v>
      </c>
    </row>
    <row r="5632" spans="1:13" ht="24" customHeight="1" x14ac:dyDescent="0.2">
      <c r="A5632" s="238" t="s">
        <v>2126</v>
      </c>
      <c r="B5632" s="191" t="s">
        <v>2130</v>
      </c>
      <c r="C5632" s="190" t="s">
        <v>15</v>
      </c>
      <c r="D5632" s="190" t="s">
        <v>2131</v>
      </c>
      <c r="E5632" s="426" t="s">
        <v>2129</v>
      </c>
      <c r="F5632" s="426"/>
      <c r="G5632" s="192" t="s">
        <v>39</v>
      </c>
      <c r="H5632" s="193">
        <v>0.16</v>
      </c>
      <c r="I5632" s="189">
        <f>(M5632*$M$13)</f>
        <v>13.533200000000001</v>
      </c>
      <c r="J5632" s="219">
        <f>TRUNC(I5632*H5632,2)</f>
        <v>2.16</v>
      </c>
      <c r="M5632">
        <v>14.71</v>
      </c>
    </row>
    <row r="5633" spans="1:13" ht="24" customHeight="1" x14ac:dyDescent="0.2">
      <c r="A5633" s="238" t="s">
        <v>2126</v>
      </c>
      <c r="B5633" s="191" t="s">
        <v>2154</v>
      </c>
      <c r="C5633" s="190" t="s">
        <v>15</v>
      </c>
      <c r="D5633" s="190" t="s">
        <v>2155</v>
      </c>
      <c r="E5633" s="426" t="s">
        <v>2129</v>
      </c>
      <c r="F5633" s="426"/>
      <c r="G5633" s="192" t="s">
        <v>39</v>
      </c>
      <c r="H5633" s="193">
        <v>0.16</v>
      </c>
      <c r="I5633" s="189">
        <f>(M5633*$M$13)</f>
        <v>19.136000000000003</v>
      </c>
      <c r="J5633" s="219">
        <f>TRUNC(I5633*H5633,2)</f>
        <v>3.06</v>
      </c>
      <c r="M5633">
        <v>20.8</v>
      </c>
    </row>
    <row r="5634" spans="1:13" ht="24" customHeight="1" x14ac:dyDescent="0.2">
      <c r="A5634" s="238" t="s">
        <v>2126</v>
      </c>
      <c r="B5634" s="191" t="s">
        <v>4920</v>
      </c>
      <c r="C5634" s="190" t="s">
        <v>15</v>
      </c>
      <c r="D5634" s="190" t="s">
        <v>3932</v>
      </c>
      <c r="E5634" s="426" t="s">
        <v>2119</v>
      </c>
      <c r="F5634" s="426"/>
      <c r="G5634" s="192" t="s">
        <v>54</v>
      </c>
      <c r="H5634" s="193">
        <v>1</v>
      </c>
      <c r="I5634" s="189">
        <f>(M5634*$M$13)</f>
        <v>14.002400000000002</v>
      </c>
      <c r="J5634" s="219">
        <f>TRUNC(I5634*H5634,2)</f>
        <v>14</v>
      </c>
      <c r="M5634">
        <v>15.22</v>
      </c>
    </row>
    <row r="5635" spans="1:13" x14ac:dyDescent="0.2">
      <c r="A5635" s="239"/>
      <c r="B5635" s="195"/>
      <c r="C5635" s="195"/>
      <c r="D5635" s="195"/>
      <c r="E5635" s="195" t="s">
        <v>3847</v>
      </c>
      <c r="F5635" s="196">
        <v>5.67</v>
      </c>
      <c r="G5635" s="195" t="s">
        <v>3848</v>
      </c>
      <c r="H5635" s="196">
        <v>0</v>
      </c>
      <c r="I5635" s="196">
        <v>5.67</v>
      </c>
      <c r="J5635" s="220"/>
      <c r="M5635">
        <v>5.67</v>
      </c>
    </row>
    <row r="5636" spans="1:13" ht="25.5" x14ac:dyDescent="0.2">
      <c r="A5636" s="239"/>
      <c r="B5636" s="195"/>
      <c r="C5636" s="195"/>
      <c r="D5636" s="195"/>
      <c r="E5636" s="195" t="s">
        <v>3849</v>
      </c>
      <c r="F5636" s="196">
        <v>0</v>
      </c>
      <c r="G5636" s="195"/>
      <c r="H5636" s="195" t="s">
        <v>3850</v>
      </c>
      <c r="I5636" s="196">
        <v>20.89</v>
      </c>
      <c r="J5636" s="220"/>
      <c r="M5636">
        <v>20.89</v>
      </c>
    </row>
    <row r="5637" spans="1:13" ht="30" customHeight="1" x14ac:dyDescent="0.2">
      <c r="A5637" s="240"/>
      <c r="B5637" s="197"/>
      <c r="C5637" s="197"/>
      <c r="D5637" s="197"/>
      <c r="E5637" s="197"/>
      <c r="F5637" s="197"/>
      <c r="G5637" s="197" t="s">
        <v>3851</v>
      </c>
      <c r="H5637" s="198">
        <v>4</v>
      </c>
      <c r="I5637" s="199">
        <v>83.56</v>
      </c>
      <c r="J5637" s="220"/>
      <c r="M5637">
        <v>83.56</v>
      </c>
    </row>
    <row r="5638" spans="1:13" ht="0.95" customHeight="1" x14ac:dyDescent="0.2">
      <c r="A5638" s="237"/>
      <c r="B5638" s="185"/>
      <c r="C5638" s="185"/>
      <c r="D5638" s="185"/>
      <c r="E5638" s="185"/>
      <c r="F5638" s="185"/>
      <c r="G5638" s="185"/>
      <c r="H5638" s="185"/>
      <c r="I5638" s="185"/>
      <c r="J5638" s="220"/>
    </row>
    <row r="5639" spans="1:13" ht="18" customHeight="1" x14ac:dyDescent="0.2">
      <c r="A5639" s="236" t="s">
        <v>4293</v>
      </c>
      <c r="B5639" s="183" t="s">
        <v>2</v>
      </c>
      <c r="C5639" s="182" t="s">
        <v>3</v>
      </c>
      <c r="D5639" s="182" t="s">
        <v>4</v>
      </c>
      <c r="E5639" s="419" t="s">
        <v>2100</v>
      </c>
      <c r="F5639" s="419"/>
      <c r="G5639" s="184" t="s">
        <v>5</v>
      </c>
      <c r="H5639" s="183" t="s">
        <v>6</v>
      </c>
      <c r="I5639" s="183" t="s">
        <v>7</v>
      </c>
      <c r="J5639" s="218" t="s">
        <v>8</v>
      </c>
      <c r="K5639" s="229">
        <f>J5642+J5641</f>
        <v>9.4600000000000009</v>
      </c>
      <c r="L5639" s="229">
        <f>J5640-K5639</f>
        <v>7.3999999999999986</v>
      </c>
      <c r="M5639" t="s">
        <v>7</v>
      </c>
    </row>
    <row r="5640" spans="1:13" ht="24" customHeight="1" x14ac:dyDescent="0.2">
      <c r="A5640" s="237" t="s">
        <v>2125</v>
      </c>
      <c r="B5640" s="186" t="s">
        <v>4115</v>
      </c>
      <c r="C5640" s="185" t="s">
        <v>15</v>
      </c>
      <c r="D5640" s="185" t="s">
        <v>4116</v>
      </c>
      <c r="E5640" s="425">
        <v>7</v>
      </c>
      <c r="F5640" s="425"/>
      <c r="G5640" s="187" t="s">
        <v>18</v>
      </c>
      <c r="H5640" s="188">
        <v>1</v>
      </c>
      <c r="I5640" s="189">
        <f>(M5640*$M$13)</f>
        <v>16.863599999999998</v>
      </c>
      <c r="J5640" s="231">
        <f>TRUNC(I5640*H5640,2)</f>
        <v>16.86</v>
      </c>
      <c r="M5640">
        <v>18.329999999999998</v>
      </c>
    </row>
    <row r="5641" spans="1:13" ht="24" customHeight="1" x14ac:dyDescent="0.2">
      <c r="A5641" s="238" t="s">
        <v>2126</v>
      </c>
      <c r="B5641" s="191" t="s">
        <v>2130</v>
      </c>
      <c r="C5641" s="190" t="s">
        <v>15</v>
      </c>
      <c r="D5641" s="190" t="s">
        <v>2131</v>
      </c>
      <c r="E5641" s="426" t="s">
        <v>2129</v>
      </c>
      <c r="F5641" s="426"/>
      <c r="G5641" s="192" t="s">
        <v>39</v>
      </c>
      <c r="H5641" s="193">
        <v>0.28999999999999998</v>
      </c>
      <c r="I5641" s="189">
        <f>(M5641*$M$13)</f>
        <v>13.533200000000001</v>
      </c>
      <c r="J5641" s="219">
        <f>TRUNC(I5641*H5641,2)</f>
        <v>3.92</v>
      </c>
      <c r="M5641">
        <v>14.71</v>
      </c>
    </row>
    <row r="5642" spans="1:13" ht="24" customHeight="1" x14ac:dyDescent="0.2">
      <c r="A5642" s="238" t="s">
        <v>2126</v>
      </c>
      <c r="B5642" s="191" t="s">
        <v>2154</v>
      </c>
      <c r="C5642" s="190" t="s">
        <v>15</v>
      </c>
      <c r="D5642" s="190" t="s">
        <v>2155</v>
      </c>
      <c r="E5642" s="426" t="s">
        <v>2129</v>
      </c>
      <c r="F5642" s="426"/>
      <c r="G5642" s="192" t="s">
        <v>39</v>
      </c>
      <c r="H5642" s="193">
        <v>0.28999999999999998</v>
      </c>
      <c r="I5642" s="189">
        <f>(M5642*$M$13)</f>
        <v>19.136000000000003</v>
      </c>
      <c r="J5642" s="219">
        <f>TRUNC(I5642*H5642,2)</f>
        <v>5.54</v>
      </c>
      <c r="M5642">
        <v>20.8</v>
      </c>
    </row>
    <row r="5643" spans="1:13" ht="26.1" customHeight="1" x14ac:dyDescent="0.2">
      <c r="A5643" s="238" t="s">
        <v>2126</v>
      </c>
      <c r="B5643" s="191" t="s">
        <v>2308</v>
      </c>
      <c r="C5643" s="190" t="s">
        <v>15</v>
      </c>
      <c r="D5643" s="190" t="s">
        <v>2309</v>
      </c>
      <c r="E5643" s="426" t="s">
        <v>2119</v>
      </c>
      <c r="F5643" s="426"/>
      <c r="G5643" s="192" t="s">
        <v>54</v>
      </c>
      <c r="H5643" s="193">
        <v>1</v>
      </c>
      <c r="I5643" s="189">
        <f>(M5643*$M$13)</f>
        <v>7.3967999999999998</v>
      </c>
      <c r="J5643" s="219">
        <f>TRUNC(I5643*H5643,2)</f>
        <v>7.39</v>
      </c>
      <c r="M5643">
        <v>8.0399999999999991</v>
      </c>
    </row>
    <row r="5644" spans="1:13" x14ac:dyDescent="0.2">
      <c r="A5644" s="239"/>
      <c r="B5644" s="195"/>
      <c r="C5644" s="195"/>
      <c r="D5644" s="195"/>
      <c r="E5644" s="195" t="s">
        <v>3847</v>
      </c>
      <c r="F5644" s="196">
        <v>10.29</v>
      </c>
      <c r="G5644" s="195" t="s">
        <v>3848</v>
      </c>
      <c r="H5644" s="196">
        <v>0</v>
      </c>
      <c r="I5644" s="196">
        <v>10.29</v>
      </c>
      <c r="J5644" s="220"/>
      <c r="M5644">
        <v>10.29</v>
      </c>
    </row>
    <row r="5645" spans="1:13" ht="25.5" x14ac:dyDescent="0.2">
      <c r="A5645" s="239"/>
      <c r="B5645" s="195"/>
      <c r="C5645" s="195"/>
      <c r="D5645" s="195"/>
      <c r="E5645" s="195" t="s">
        <v>3849</v>
      </c>
      <c r="F5645" s="196">
        <v>0</v>
      </c>
      <c r="G5645" s="195"/>
      <c r="H5645" s="195" t="s">
        <v>3850</v>
      </c>
      <c r="I5645" s="196">
        <v>18.329999999999998</v>
      </c>
      <c r="J5645" s="220"/>
      <c r="M5645">
        <v>18.329999999999998</v>
      </c>
    </row>
    <row r="5646" spans="1:13" ht="30" customHeight="1" x14ac:dyDescent="0.2">
      <c r="A5646" s="240"/>
      <c r="B5646" s="197"/>
      <c r="C5646" s="197"/>
      <c r="D5646" s="197"/>
      <c r="E5646" s="197"/>
      <c r="F5646" s="197"/>
      <c r="G5646" s="197" t="s">
        <v>3851</v>
      </c>
      <c r="H5646" s="198">
        <v>40</v>
      </c>
      <c r="I5646" s="199">
        <v>733.2</v>
      </c>
      <c r="J5646" s="220"/>
      <c r="M5646">
        <v>733.2</v>
      </c>
    </row>
    <row r="5647" spans="1:13" ht="0.95" customHeight="1" x14ac:dyDescent="0.2">
      <c r="A5647" s="237"/>
      <c r="B5647" s="185"/>
      <c r="C5647" s="185"/>
      <c r="D5647" s="185"/>
      <c r="E5647" s="185"/>
      <c r="F5647" s="185"/>
      <c r="G5647" s="185"/>
      <c r="H5647" s="185"/>
      <c r="I5647" s="185"/>
      <c r="J5647" s="220"/>
    </row>
    <row r="5648" spans="1:13" ht="18" customHeight="1" x14ac:dyDescent="0.2">
      <c r="A5648" s="236" t="s">
        <v>4294</v>
      </c>
      <c r="B5648" s="183" t="s">
        <v>2</v>
      </c>
      <c r="C5648" s="182" t="s">
        <v>3</v>
      </c>
      <c r="D5648" s="182" t="s">
        <v>4</v>
      </c>
      <c r="E5648" s="419" t="s">
        <v>2100</v>
      </c>
      <c r="F5648" s="419"/>
      <c r="G5648" s="184" t="s">
        <v>5</v>
      </c>
      <c r="H5648" s="183" t="s">
        <v>6</v>
      </c>
      <c r="I5648" s="183" t="s">
        <v>7</v>
      </c>
      <c r="J5648" s="218" t="s">
        <v>8</v>
      </c>
      <c r="K5648" s="229">
        <f>J5650+J5651</f>
        <v>9.4600000000000009</v>
      </c>
      <c r="L5648" s="229">
        <f>J5649-K5648</f>
        <v>10.829999999999998</v>
      </c>
      <c r="M5648" t="s">
        <v>7</v>
      </c>
    </row>
    <row r="5649" spans="1:13" ht="24" customHeight="1" x14ac:dyDescent="0.2">
      <c r="A5649" s="237" t="s">
        <v>2125</v>
      </c>
      <c r="B5649" s="186" t="s">
        <v>849</v>
      </c>
      <c r="C5649" s="185" t="s">
        <v>15</v>
      </c>
      <c r="D5649" s="185" t="s">
        <v>850</v>
      </c>
      <c r="E5649" s="425">
        <v>7</v>
      </c>
      <c r="F5649" s="425"/>
      <c r="G5649" s="187" t="s">
        <v>18</v>
      </c>
      <c r="H5649" s="188">
        <v>1</v>
      </c>
      <c r="I5649" s="189">
        <f>(M5649*$M$13)</f>
        <v>20.295200000000001</v>
      </c>
      <c r="J5649" s="231">
        <f>TRUNC(I5649*H5649,2)</f>
        <v>20.29</v>
      </c>
      <c r="M5649">
        <v>22.06</v>
      </c>
    </row>
    <row r="5650" spans="1:13" ht="24" customHeight="1" x14ac:dyDescent="0.2">
      <c r="A5650" s="238" t="s">
        <v>2126</v>
      </c>
      <c r="B5650" s="191" t="s">
        <v>2130</v>
      </c>
      <c r="C5650" s="190" t="s">
        <v>15</v>
      </c>
      <c r="D5650" s="190" t="s">
        <v>2131</v>
      </c>
      <c r="E5650" s="426" t="s">
        <v>2129</v>
      </c>
      <c r="F5650" s="426"/>
      <c r="G5650" s="192" t="s">
        <v>39</v>
      </c>
      <c r="H5650" s="193">
        <v>0.28999999999999998</v>
      </c>
      <c r="I5650" s="189">
        <f>(M5650*$M$13)</f>
        <v>13.533200000000001</v>
      </c>
      <c r="J5650" s="219">
        <f>TRUNC(I5650*H5650,2)</f>
        <v>3.92</v>
      </c>
      <c r="M5650">
        <v>14.71</v>
      </c>
    </row>
    <row r="5651" spans="1:13" ht="24" customHeight="1" x14ac:dyDescent="0.2">
      <c r="A5651" s="238" t="s">
        <v>2126</v>
      </c>
      <c r="B5651" s="191" t="s">
        <v>2154</v>
      </c>
      <c r="C5651" s="190" t="s">
        <v>15</v>
      </c>
      <c r="D5651" s="190" t="s">
        <v>2155</v>
      </c>
      <c r="E5651" s="426" t="s">
        <v>2129</v>
      </c>
      <c r="F5651" s="426"/>
      <c r="G5651" s="192" t="s">
        <v>39</v>
      </c>
      <c r="H5651" s="193">
        <v>0.28999999999999998</v>
      </c>
      <c r="I5651" s="189">
        <f>(M5651*$M$13)</f>
        <v>19.136000000000003</v>
      </c>
      <c r="J5651" s="219">
        <f>TRUNC(I5651*H5651,2)</f>
        <v>5.54</v>
      </c>
      <c r="M5651">
        <v>20.8</v>
      </c>
    </row>
    <row r="5652" spans="1:13" ht="26.1" customHeight="1" x14ac:dyDescent="0.2">
      <c r="A5652" s="238" t="s">
        <v>2126</v>
      </c>
      <c r="B5652" s="191" t="s">
        <v>2340</v>
      </c>
      <c r="C5652" s="190" t="s">
        <v>15</v>
      </c>
      <c r="D5652" s="190" t="s">
        <v>2341</v>
      </c>
      <c r="E5652" s="426" t="s">
        <v>2119</v>
      </c>
      <c r="F5652" s="426"/>
      <c r="G5652" s="192" t="s">
        <v>54</v>
      </c>
      <c r="H5652" s="193">
        <v>1</v>
      </c>
      <c r="I5652" s="189">
        <f>(M5652*$M$13)</f>
        <v>10.8284</v>
      </c>
      <c r="J5652" s="219">
        <f>TRUNC(I5652*H5652,2)</f>
        <v>10.82</v>
      </c>
      <c r="M5652">
        <v>11.77</v>
      </c>
    </row>
    <row r="5653" spans="1:13" x14ac:dyDescent="0.2">
      <c r="A5653" s="239"/>
      <c r="B5653" s="195"/>
      <c r="C5653" s="195"/>
      <c r="D5653" s="195"/>
      <c r="E5653" s="195" t="s">
        <v>3847</v>
      </c>
      <c r="F5653" s="196">
        <v>10.29</v>
      </c>
      <c r="G5653" s="195" t="s">
        <v>3848</v>
      </c>
      <c r="H5653" s="196">
        <v>0</v>
      </c>
      <c r="I5653" s="196">
        <v>10.29</v>
      </c>
      <c r="J5653" s="220"/>
      <c r="M5653">
        <v>10.29</v>
      </c>
    </row>
    <row r="5654" spans="1:13" ht="25.5" x14ac:dyDescent="0.2">
      <c r="A5654" s="239"/>
      <c r="B5654" s="195"/>
      <c r="C5654" s="195"/>
      <c r="D5654" s="195"/>
      <c r="E5654" s="195" t="s">
        <v>3849</v>
      </c>
      <c r="F5654" s="196">
        <v>0</v>
      </c>
      <c r="G5654" s="195"/>
      <c r="H5654" s="195" t="s">
        <v>3850</v>
      </c>
      <c r="I5654" s="196">
        <v>22.06</v>
      </c>
      <c r="J5654" s="220"/>
      <c r="M5654">
        <v>22.06</v>
      </c>
    </row>
    <row r="5655" spans="1:13" ht="30" customHeight="1" x14ac:dyDescent="0.2">
      <c r="A5655" s="240"/>
      <c r="B5655" s="197"/>
      <c r="C5655" s="197"/>
      <c r="D5655" s="197"/>
      <c r="E5655" s="197"/>
      <c r="F5655" s="197"/>
      <c r="G5655" s="197" t="s">
        <v>3851</v>
      </c>
      <c r="H5655" s="198">
        <v>14</v>
      </c>
      <c r="I5655" s="199">
        <v>308.83999999999997</v>
      </c>
      <c r="J5655" s="220"/>
      <c r="M5655">
        <v>308.83999999999997</v>
      </c>
    </row>
    <row r="5656" spans="1:13" ht="0.95" customHeight="1" x14ac:dyDescent="0.2">
      <c r="A5656" s="237"/>
      <c r="B5656" s="185"/>
      <c r="C5656" s="185"/>
      <c r="D5656" s="185"/>
      <c r="E5656" s="185"/>
      <c r="F5656" s="185"/>
      <c r="G5656" s="185"/>
      <c r="H5656" s="185"/>
      <c r="I5656" s="185"/>
      <c r="J5656" s="220"/>
    </row>
    <row r="5657" spans="1:13" ht="18" customHeight="1" x14ac:dyDescent="0.2">
      <c r="A5657" s="236" t="s">
        <v>4295</v>
      </c>
      <c r="B5657" s="183" t="s">
        <v>2</v>
      </c>
      <c r="C5657" s="182" t="s">
        <v>3</v>
      </c>
      <c r="D5657" s="182" t="s">
        <v>4</v>
      </c>
      <c r="E5657" s="419" t="s">
        <v>2100</v>
      </c>
      <c r="F5657" s="419"/>
      <c r="G5657" s="184" t="s">
        <v>5</v>
      </c>
      <c r="H5657" s="183" t="s">
        <v>6</v>
      </c>
      <c r="I5657" s="183" t="s">
        <v>7</v>
      </c>
      <c r="J5657" s="218" t="s">
        <v>8</v>
      </c>
      <c r="K5657" s="229">
        <f>J5659+J5660</f>
        <v>10.45</v>
      </c>
      <c r="L5657" s="229">
        <f>J5658-K5657</f>
        <v>12.77</v>
      </c>
      <c r="M5657" t="s">
        <v>7</v>
      </c>
    </row>
    <row r="5658" spans="1:13" ht="24" customHeight="1" x14ac:dyDescent="0.2">
      <c r="A5658" s="237" t="s">
        <v>2125</v>
      </c>
      <c r="B5658" s="186" t="s">
        <v>4119</v>
      </c>
      <c r="C5658" s="185" t="s">
        <v>15</v>
      </c>
      <c r="D5658" s="185" t="s">
        <v>4120</v>
      </c>
      <c r="E5658" s="425">
        <v>7</v>
      </c>
      <c r="F5658" s="425"/>
      <c r="G5658" s="187" t="s">
        <v>54</v>
      </c>
      <c r="H5658" s="188">
        <v>1</v>
      </c>
      <c r="I5658" s="189">
        <f>(M5658*$M$13)</f>
        <v>23.220800000000001</v>
      </c>
      <c r="J5658" s="231">
        <f>TRUNC(I5658*H5658,2)</f>
        <v>23.22</v>
      </c>
      <c r="M5658">
        <v>25.24</v>
      </c>
    </row>
    <row r="5659" spans="1:13" ht="24" customHeight="1" x14ac:dyDescent="0.2">
      <c r="A5659" s="238" t="s">
        <v>2126</v>
      </c>
      <c r="B5659" s="191" t="s">
        <v>2130</v>
      </c>
      <c r="C5659" s="190" t="s">
        <v>15</v>
      </c>
      <c r="D5659" s="190" t="s">
        <v>2131</v>
      </c>
      <c r="E5659" s="426" t="s">
        <v>2129</v>
      </c>
      <c r="F5659" s="426"/>
      <c r="G5659" s="192" t="s">
        <v>39</v>
      </c>
      <c r="H5659" s="193">
        <v>0.32</v>
      </c>
      <c r="I5659" s="189">
        <f>(M5659*$M$13)</f>
        <v>13.533200000000001</v>
      </c>
      <c r="J5659" s="219">
        <f>TRUNC(I5659*H5659,2)</f>
        <v>4.33</v>
      </c>
      <c r="M5659">
        <v>14.71</v>
      </c>
    </row>
    <row r="5660" spans="1:13" ht="24" customHeight="1" x14ac:dyDescent="0.2">
      <c r="A5660" s="238" t="s">
        <v>2126</v>
      </c>
      <c r="B5660" s="191" t="s">
        <v>2154</v>
      </c>
      <c r="C5660" s="190" t="s">
        <v>15</v>
      </c>
      <c r="D5660" s="190" t="s">
        <v>2155</v>
      </c>
      <c r="E5660" s="426" t="s">
        <v>2129</v>
      </c>
      <c r="F5660" s="426"/>
      <c r="G5660" s="192" t="s">
        <v>39</v>
      </c>
      <c r="H5660" s="193">
        <v>0.32</v>
      </c>
      <c r="I5660" s="189">
        <f>(M5660*$M$13)</f>
        <v>19.136000000000003</v>
      </c>
      <c r="J5660" s="219">
        <f>TRUNC(I5660*H5660,2)</f>
        <v>6.12</v>
      </c>
      <c r="M5660">
        <v>20.8</v>
      </c>
    </row>
    <row r="5661" spans="1:13" ht="26.1" customHeight="1" x14ac:dyDescent="0.2">
      <c r="A5661" s="238" t="s">
        <v>2126</v>
      </c>
      <c r="B5661" s="191" t="s">
        <v>5040</v>
      </c>
      <c r="C5661" s="190" t="s">
        <v>15</v>
      </c>
      <c r="D5661" s="190" t="s">
        <v>5041</v>
      </c>
      <c r="E5661" s="426" t="s">
        <v>2119</v>
      </c>
      <c r="F5661" s="426"/>
      <c r="G5661" s="192" t="s">
        <v>54</v>
      </c>
      <c r="H5661" s="193">
        <v>1</v>
      </c>
      <c r="I5661" s="189">
        <f>(M5661*$M$13)</f>
        <v>12.7788</v>
      </c>
      <c r="J5661" s="219">
        <f>TRUNC(I5661*H5661,2)</f>
        <v>12.77</v>
      </c>
      <c r="M5661">
        <v>13.89</v>
      </c>
    </row>
    <row r="5662" spans="1:13" x14ac:dyDescent="0.2">
      <c r="A5662" s="239"/>
      <c r="B5662" s="195"/>
      <c r="C5662" s="195"/>
      <c r="D5662" s="195"/>
      <c r="E5662" s="195" t="s">
        <v>3847</v>
      </c>
      <c r="F5662" s="196">
        <v>11.35</v>
      </c>
      <c r="G5662" s="195" t="s">
        <v>3848</v>
      </c>
      <c r="H5662" s="196">
        <v>0</v>
      </c>
      <c r="I5662" s="196">
        <v>11.35</v>
      </c>
      <c r="J5662" s="220"/>
      <c r="M5662">
        <v>11.35</v>
      </c>
    </row>
    <row r="5663" spans="1:13" ht="25.5" x14ac:dyDescent="0.2">
      <c r="A5663" s="239"/>
      <c r="B5663" s="195"/>
      <c r="C5663" s="195"/>
      <c r="D5663" s="195"/>
      <c r="E5663" s="195" t="s">
        <v>3849</v>
      </c>
      <c r="F5663" s="196">
        <v>0</v>
      </c>
      <c r="G5663" s="195"/>
      <c r="H5663" s="195" t="s">
        <v>3850</v>
      </c>
      <c r="I5663" s="196">
        <v>25.24</v>
      </c>
      <c r="J5663" s="220"/>
      <c r="M5663">
        <v>25.24</v>
      </c>
    </row>
    <row r="5664" spans="1:13" ht="30" customHeight="1" x14ac:dyDescent="0.2">
      <c r="A5664" s="240"/>
      <c r="B5664" s="197"/>
      <c r="C5664" s="197"/>
      <c r="D5664" s="197"/>
      <c r="E5664" s="197"/>
      <c r="F5664" s="197"/>
      <c r="G5664" s="197" t="s">
        <v>3851</v>
      </c>
      <c r="H5664" s="198">
        <v>50</v>
      </c>
      <c r="I5664" s="199">
        <v>1262</v>
      </c>
      <c r="J5664" s="220"/>
      <c r="M5664">
        <v>1262</v>
      </c>
    </row>
    <row r="5665" spans="1:13" ht="0.95" customHeight="1" x14ac:dyDescent="0.2">
      <c r="A5665" s="237"/>
      <c r="B5665" s="185"/>
      <c r="C5665" s="185"/>
      <c r="D5665" s="185"/>
      <c r="E5665" s="185"/>
      <c r="F5665" s="185"/>
      <c r="G5665" s="185"/>
      <c r="H5665" s="185"/>
      <c r="I5665" s="185"/>
      <c r="J5665" s="220"/>
    </row>
    <row r="5666" spans="1:13" ht="18" customHeight="1" x14ac:dyDescent="0.2">
      <c r="A5666" s="236" t="s">
        <v>4296</v>
      </c>
      <c r="B5666" s="183" t="s">
        <v>2</v>
      </c>
      <c r="C5666" s="182" t="s">
        <v>3</v>
      </c>
      <c r="D5666" s="182" t="s">
        <v>4</v>
      </c>
      <c r="E5666" s="419" t="s">
        <v>2100</v>
      </c>
      <c r="F5666" s="419"/>
      <c r="G5666" s="184" t="s">
        <v>5</v>
      </c>
      <c r="H5666" s="183" t="s">
        <v>6</v>
      </c>
      <c r="I5666" s="183" t="s">
        <v>7</v>
      </c>
      <c r="J5666" s="218" t="s">
        <v>8</v>
      </c>
      <c r="K5666" s="229">
        <f>J5668+J5669</f>
        <v>0.38</v>
      </c>
      <c r="L5666" s="229">
        <f>J5667-K5666</f>
        <v>8.68</v>
      </c>
      <c r="M5666" t="s">
        <v>7</v>
      </c>
    </row>
    <row r="5667" spans="1:13" ht="39" customHeight="1" x14ac:dyDescent="0.2">
      <c r="A5667" s="237" t="s">
        <v>2125</v>
      </c>
      <c r="B5667" s="186" t="s">
        <v>3936</v>
      </c>
      <c r="C5667" s="185" t="s">
        <v>26</v>
      </c>
      <c r="D5667" s="185" t="s">
        <v>3937</v>
      </c>
      <c r="E5667" s="425" t="s">
        <v>2104</v>
      </c>
      <c r="F5667" s="425"/>
      <c r="G5667" s="187" t="s">
        <v>169</v>
      </c>
      <c r="H5667" s="188">
        <v>1</v>
      </c>
      <c r="I5667" s="189">
        <f>(M5667*$M$13)</f>
        <v>9.0619999999999994</v>
      </c>
      <c r="J5667" s="231">
        <f>TRUNC(I5667*H5667,2)</f>
        <v>9.06</v>
      </c>
      <c r="M5667">
        <v>9.85</v>
      </c>
    </row>
    <row r="5668" spans="1:13" ht="26.1" customHeight="1" x14ac:dyDescent="0.2">
      <c r="A5668" s="241" t="s">
        <v>2395</v>
      </c>
      <c r="B5668" s="201" t="s">
        <v>2709</v>
      </c>
      <c r="C5668" s="200" t="s">
        <v>26</v>
      </c>
      <c r="D5668" s="200" t="s">
        <v>2710</v>
      </c>
      <c r="E5668" s="427" t="s">
        <v>2123</v>
      </c>
      <c r="F5668" s="427"/>
      <c r="G5668" s="202" t="s">
        <v>32</v>
      </c>
      <c r="H5668" s="203">
        <v>8.9999999999999993E-3</v>
      </c>
      <c r="I5668" s="189">
        <f>(M5668*$M$13)</f>
        <v>18.390799999999999</v>
      </c>
      <c r="J5668" s="219">
        <f>TRUNC(I5668*H5668,2)</f>
        <v>0.16</v>
      </c>
      <c r="M5668">
        <v>19.989999999999998</v>
      </c>
    </row>
    <row r="5669" spans="1:13" ht="24" customHeight="1" x14ac:dyDescent="0.2">
      <c r="A5669" s="241" t="s">
        <v>2395</v>
      </c>
      <c r="B5669" s="201" t="s">
        <v>2700</v>
      </c>
      <c r="C5669" s="200" t="s">
        <v>26</v>
      </c>
      <c r="D5669" s="200" t="s">
        <v>2701</v>
      </c>
      <c r="E5669" s="427" t="s">
        <v>2123</v>
      </c>
      <c r="F5669" s="427"/>
      <c r="G5669" s="202" t="s">
        <v>32</v>
      </c>
      <c r="H5669" s="203">
        <v>8.9999999999999993E-3</v>
      </c>
      <c r="I5669" s="189">
        <f>(M5669*$M$13)</f>
        <v>25.309200000000004</v>
      </c>
      <c r="J5669" s="219">
        <f>TRUNC(I5669*H5669,2)</f>
        <v>0.22</v>
      </c>
      <c r="M5669">
        <v>27.51</v>
      </c>
    </row>
    <row r="5670" spans="1:13" ht="51.95" customHeight="1" x14ac:dyDescent="0.2">
      <c r="A5670" s="238" t="s">
        <v>2126</v>
      </c>
      <c r="B5670" s="191" t="s">
        <v>4922</v>
      </c>
      <c r="C5670" s="190" t="s">
        <v>26</v>
      </c>
      <c r="D5670" s="190" t="s">
        <v>4923</v>
      </c>
      <c r="E5670" s="426" t="s">
        <v>2119</v>
      </c>
      <c r="F5670" s="426"/>
      <c r="G5670" s="192" t="s">
        <v>169</v>
      </c>
      <c r="H5670" s="193">
        <v>1.0269999999999999</v>
      </c>
      <c r="I5670" s="189">
        <f>(M5670*$M$13)</f>
        <v>8.4364000000000008</v>
      </c>
      <c r="J5670" s="219">
        <f>TRUNC(I5670*H5670,2)</f>
        <v>8.66</v>
      </c>
      <c r="M5670">
        <v>9.17</v>
      </c>
    </row>
    <row r="5671" spans="1:13" ht="26.1" customHeight="1" x14ac:dyDescent="0.2">
      <c r="A5671" s="238" t="s">
        <v>2126</v>
      </c>
      <c r="B5671" s="191" t="s">
        <v>2721</v>
      </c>
      <c r="C5671" s="190" t="s">
        <v>26</v>
      </c>
      <c r="D5671" s="190" t="s">
        <v>2722</v>
      </c>
      <c r="E5671" s="426" t="s">
        <v>2119</v>
      </c>
      <c r="F5671" s="426"/>
      <c r="G5671" s="192" t="s">
        <v>331</v>
      </c>
      <c r="H5671" s="193">
        <v>0.01</v>
      </c>
      <c r="I5671" s="189">
        <f>(M5671*$M$13)</f>
        <v>2.7600000000000002</v>
      </c>
      <c r="J5671" s="219">
        <f>TRUNC(I5671*H5671,2)</f>
        <v>0.02</v>
      </c>
      <c r="M5671">
        <v>3</v>
      </c>
    </row>
    <row r="5672" spans="1:13" x14ac:dyDescent="0.2">
      <c r="A5672" s="239"/>
      <c r="B5672" s="195"/>
      <c r="C5672" s="195"/>
      <c r="D5672" s="195"/>
      <c r="E5672" s="195" t="s">
        <v>3847</v>
      </c>
      <c r="F5672" s="196">
        <v>0.31</v>
      </c>
      <c r="G5672" s="195" t="s">
        <v>3848</v>
      </c>
      <c r="H5672" s="196">
        <v>0</v>
      </c>
      <c r="I5672" s="196">
        <v>0.31</v>
      </c>
      <c r="J5672" s="220"/>
      <c r="M5672">
        <v>0.31</v>
      </c>
    </row>
    <row r="5673" spans="1:13" ht="25.5" x14ac:dyDescent="0.2">
      <c r="A5673" s="239"/>
      <c r="B5673" s="195"/>
      <c r="C5673" s="195"/>
      <c r="D5673" s="195"/>
      <c r="E5673" s="195" t="s">
        <v>3849</v>
      </c>
      <c r="F5673" s="196">
        <v>0</v>
      </c>
      <c r="G5673" s="195"/>
      <c r="H5673" s="195" t="s">
        <v>3850</v>
      </c>
      <c r="I5673" s="196">
        <v>9.85</v>
      </c>
      <c r="J5673" s="220"/>
      <c r="M5673">
        <v>9.85</v>
      </c>
    </row>
    <row r="5674" spans="1:13" ht="30" customHeight="1" x14ac:dyDescent="0.2">
      <c r="A5674" s="240"/>
      <c r="B5674" s="197"/>
      <c r="C5674" s="197"/>
      <c r="D5674" s="197"/>
      <c r="E5674" s="197"/>
      <c r="F5674" s="197"/>
      <c r="G5674" s="197" t="s">
        <v>3851</v>
      </c>
      <c r="H5674" s="198">
        <v>16</v>
      </c>
      <c r="I5674" s="199">
        <v>157.6</v>
      </c>
      <c r="J5674" s="220"/>
      <c r="M5674">
        <v>157.6</v>
      </c>
    </row>
    <row r="5675" spans="1:13" ht="0.95" customHeight="1" x14ac:dyDescent="0.2">
      <c r="A5675" s="237"/>
      <c r="B5675" s="185"/>
      <c r="C5675" s="185"/>
      <c r="D5675" s="185"/>
      <c r="E5675" s="185"/>
      <c r="F5675" s="185"/>
      <c r="G5675" s="185"/>
      <c r="H5675" s="185"/>
      <c r="I5675" s="185"/>
      <c r="J5675" s="220"/>
    </row>
    <row r="5676" spans="1:13" ht="18" customHeight="1" x14ac:dyDescent="0.2">
      <c r="A5676" s="236" t="s">
        <v>4297</v>
      </c>
      <c r="B5676" s="183" t="s">
        <v>2</v>
      </c>
      <c r="C5676" s="182" t="s">
        <v>3</v>
      </c>
      <c r="D5676" s="182" t="s">
        <v>4</v>
      </c>
      <c r="E5676" s="419" t="s">
        <v>2100</v>
      </c>
      <c r="F5676" s="419"/>
      <c r="G5676" s="184" t="s">
        <v>5</v>
      </c>
      <c r="H5676" s="183" t="s">
        <v>6</v>
      </c>
      <c r="I5676" s="183" t="s">
        <v>7</v>
      </c>
      <c r="J5676" s="218" t="s">
        <v>8</v>
      </c>
      <c r="K5676" s="229">
        <f>J5678+J5679</f>
        <v>1.26</v>
      </c>
      <c r="L5676" s="229">
        <f>J5677-K5676</f>
        <v>2.42</v>
      </c>
      <c r="M5676" t="s">
        <v>7</v>
      </c>
    </row>
    <row r="5677" spans="1:13" ht="39" customHeight="1" x14ac:dyDescent="0.2">
      <c r="A5677" s="237" t="s">
        <v>2125</v>
      </c>
      <c r="B5677" s="186" t="s">
        <v>4036</v>
      </c>
      <c r="C5677" s="185" t="s">
        <v>26</v>
      </c>
      <c r="D5677" s="185" t="s">
        <v>4037</v>
      </c>
      <c r="E5677" s="425" t="s">
        <v>2104</v>
      </c>
      <c r="F5677" s="425"/>
      <c r="G5677" s="187" t="s">
        <v>169</v>
      </c>
      <c r="H5677" s="188">
        <v>1</v>
      </c>
      <c r="I5677" s="189">
        <f>(M5677*$M$13)</f>
        <v>3.68</v>
      </c>
      <c r="J5677" s="231">
        <f>TRUNC(I5677*H5677,2)</f>
        <v>3.68</v>
      </c>
      <c r="M5677">
        <v>4</v>
      </c>
    </row>
    <row r="5678" spans="1:13" ht="26.1" customHeight="1" x14ac:dyDescent="0.2">
      <c r="A5678" s="241" t="s">
        <v>2395</v>
      </c>
      <c r="B5678" s="201" t="s">
        <v>2709</v>
      </c>
      <c r="C5678" s="200" t="s">
        <v>26</v>
      </c>
      <c r="D5678" s="200" t="s">
        <v>2710</v>
      </c>
      <c r="E5678" s="427" t="s">
        <v>2123</v>
      </c>
      <c r="F5678" s="427"/>
      <c r="G5678" s="202" t="s">
        <v>32</v>
      </c>
      <c r="H5678" s="203">
        <v>2.9000000000000001E-2</v>
      </c>
      <c r="I5678" s="189">
        <f>(M5678*$M$13)</f>
        <v>18.390799999999999</v>
      </c>
      <c r="J5678" s="219">
        <f>TRUNC(I5678*H5678,2)</f>
        <v>0.53</v>
      </c>
      <c r="M5678">
        <v>19.989999999999998</v>
      </c>
    </row>
    <row r="5679" spans="1:13" ht="24" customHeight="1" x14ac:dyDescent="0.2">
      <c r="A5679" s="241" t="s">
        <v>2395</v>
      </c>
      <c r="B5679" s="201" t="s">
        <v>2700</v>
      </c>
      <c r="C5679" s="200" t="s">
        <v>26</v>
      </c>
      <c r="D5679" s="200" t="s">
        <v>2701</v>
      </c>
      <c r="E5679" s="427" t="s">
        <v>2123</v>
      </c>
      <c r="F5679" s="427"/>
      <c r="G5679" s="202" t="s">
        <v>32</v>
      </c>
      <c r="H5679" s="203">
        <v>2.9000000000000001E-2</v>
      </c>
      <c r="I5679" s="189">
        <f>(M5679*$M$13)</f>
        <v>25.309200000000004</v>
      </c>
      <c r="J5679" s="219">
        <f>TRUNC(I5679*H5679,2)</f>
        <v>0.73</v>
      </c>
      <c r="M5679">
        <v>27.51</v>
      </c>
    </row>
    <row r="5680" spans="1:13" ht="39" customHeight="1" x14ac:dyDescent="0.2">
      <c r="A5680" s="238" t="s">
        <v>2126</v>
      </c>
      <c r="B5680" s="191" t="s">
        <v>5007</v>
      </c>
      <c r="C5680" s="190" t="s">
        <v>26</v>
      </c>
      <c r="D5680" s="190" t="s">
        <v>5008</v>
      </c>
      <c r="E5680" s="426" t="s">
        <v>2119</v>
      </c>
      <c r="F5680" s="426"/>
      <c r="G5680" s="192" t="s">
        <v>169</v>
      </c>
      <c r="H5680" s="193">
        <v>1.2434000000000001</v>
      </c>
      <c r="I5680" s="189">
        <f>(M5680*$M$13)</f>
        <v>1.9412</v>
      </c>
      <c r="J5680" s="219">
        <f>TRUNC(I5680*H5680,2)</f>
        <v>2.41</v>
      </c>
      <c r="M5680">
        <v>2.11</v>
      </c>
    </row>
    <row r="5681" spans="1:13" ht="26.1" customHeight="1" x14ac:dyDescent="0.2">
      <c r="A5681" s="238" t="s">
        <v>2126</v>
      </c>
      <c r="B5681" s="191" t="s">
        <v>2721</v>
      </c>
      <c r="C5681" s="190" t="s">
        <v>26</v>
      </c>
      <c r="D5681" s="190" t="s">
        <v>2722</v>
      </c>
      <c r="E5681" s="426" t="s">
        <v>2119</v>
      </c>
      <c r="F5681" s="426"/>
      <c r="G5681" s="192" t="s">
        <v>331</v>
      </c>
      <c r="H5681" s="193">
        <v>9.4000000000000004E-3</v>
      </c>
      <c r="I5681" s="189">
        <f>(M5681*$M$13)</f>
        <v>2.7600000000000002</v>
      </c>
      <c r="J5681" s="219">
        <f>TRUNC(I5681*H5681,2)</f>
        <v>0.02</v>
      </c>
      <c r="M5681">
        <v>3</v>
      </c>
    </row>
    <row r="5682" spans="1:13" x14ac:dyDescent="0.2">
      <c r="A5682" s="239"/>
      <c r="B5682" s="195"/>
      <c r="C5682" s="195"/>
      <c r="D5682" s="195"/>
      <c r="E5682" s="195" t="s">
        <v>3847</v>
      </c>
      <c r="F5682" s="196">
        <v>1.02</v>
      </c>
      <c r="G5682" s="195" t="s">
        <v>3848</v>
      </c>
      <c r="H5682" s="196">
        <v>0</v>
      </c>
      <c r="I5682" s="196">
        <v>1.02</v>
      </c>
      <c r="J5682" s="220"/>
      <c r="M5682">
        <v>1.02</v>
      </c>
    </row>
    <row r="5683" spans="1:13" ht="25.5" x14ac:dyDescent="0.2">
      <c r="A5683" s="239"/>
      <c r="B5683" s="195"/>
      <c r="C5683" s="195"/>
      <c r="D5683" s="195"/>
      <c r="E5683" s="195" t="s">
        <v>3849</v>
      </c>
      <c r="F5683" s="196">
        <v>0</v>
      </c>
      <c r="G5683" s="195"/>
      <c r="H5683" s="195" t="s">
        <v>3850</v>
      </c>
      <c r="I5683" s="196">
        <v>4</v>
      </c>
      <c r="J5683" s="220"/>
      <c r="M5683">
        <v>4</v>
      </c>
    </row>
    <row r="5684" spans="1:13" ht="30" customHeight="1" x14ac:dyDescent="0.2">
      <c r="A5684" s="240"/>
      <c r="B5684" s="197"/>
      <c r="C5684" s="197"/>
      <c r="D5684" s="197"/>
      <c r="E5684" s="197"/>
      <c r="F5684" s="197"/>
      <c r="G5684" s="197" t="s">
        <v>3851</v>
      </c>
      <c r="H5684" s="198">
        <v>3850</v>
      </c>
      <c r="I5684" s="199">
        <v>15400</v>
      </c>
      <c r="J5684" s="220"/>
      <c r="M5684">
        <v>15400</v>
      </c>
    </row>
    <row r="5685" spans="1:13" ht="0.95" customHeight="1" x14ac:dyDescent="0.2">
      <c r="A5685" s="237"/>
      <c r="B5685" s="185"/>
      <c r="C5685" s="185"/>
      <c r="D5685" s="185"/>
      <c r="E5685" s="185"/>
      <c r="F5685" s="185"/>
      <c r="G5685" s="185"/>
      <c r="H5685" s="185"/>
      <c r="I5685" s="185"/>
      <c r="J5685" s="220"/>
    </row>
    <row r="5686" spans="1:13" ht="18" customHeight="1" x14ac:dyDescent="0.2">
      <c r="A5686" s="236" t="s">
        <v>4298</v>
      </c>
      <c r="B5686" s="183" t="s">
        <v>2</v>
      </c>
      <c r="C5686" s="182" t="s">
        <v>3</v>
      </c>
      <c r="D5686" s="182" t="s">
        <v>4</v>
      </c>
      <c r="E5686" s="419" t="s">
        <v>2100</v>
      </c>
      <c r="F5686" s="419"/>
      <c r="G5686" s="184" t="s">
        <v>5</v>
      </c>
      <c r="H5686" s="183" t="s">
        <v>6</v>
      </c>
      <c r="I5686" s="183" t="s">
        <v>7</v>
      </c>
      <c r="J5686" s="218" t="s">
        <v>8</v>
      </c>
      <c r="K5686" s="229">
        <f>J5688+J5689</f>
        <v>1.69</v>
      </c>
      <c r="L5686" s="229">
        <f>J5687-K5686</f>
        <v>4.0199999999999996</v>
      </c>
      <c r="M5686" t="s">
        <v>7</v>
      </c>
    </row>
    <row r="5687" spans="1:13" ht="39" customHeight="1" x14ac:dyDescent="0.2">
      <c r="A5687" s="237" t="s">
        <v>2125</v>
      </c>
      <c r="B5687" s="186" t="s">
        <v>830</v>
      </c>
      <c r="C5687" s="185" t="s">
        <v>26</v>
      </c>
      <c r="D5687" s="185" t="s">
        <v>831</v>
      </c>
      <c r="E5687" s="425" t="s">
        <v>2104</v>
      </c>
      <c r="F5687" s="425"/>
      <c r="G5687" s="187" t="s">
        <v>169</v>
      </c>
      <c r="H5687" s="188">
        <v>1</v>
      </c>
      <c r="I5687" s="189">
        <f>(M5687*$M$13)</f>
        <v>5.7132000000000005</v>
      </c>
      <c r="J5687" s="231">
        <f>TRUNC(I5687*H5687,2)</f>
        <v>5.71</v>
      </c>
      <c r="M5687">
        <v>6.21</v>
      </c>
    </row>
    <row r="5688" spans="1:13" ht="26.1" customHeight="1" x14ac:dyDescent="0.2">
      <c r="A5688" s="241" t="s">
        <v>2395</v>
      </c>
      <c r="B5688" s="201" t="s">
        <v>2709</v>
      </c>
      <c r="C5688" s="200" t="s">
        <v>26</v>
      </c>
      <c r="D5688" s="200" t="s">
        <v>2710</v>
      </c>
      <c r="E5688" s="427" t="s">
        <v>2123</v>
      </c>
      <c r="F5688" s="427"/>
      <c r="G5688" s="202" t="s">
        <v>32</v>
      </c>
      <c r="H5688" s="203">
        <v>3.9E-2</v>
      </c>
      <c r="I5688" s="189">
        <f>(M5688*$M$13)</f>
        <v>18.390799999999999</v>
      </c>
      <c r="J5688" s="219">
        <f>TRUNC(I5688*H5688,2)</f>
        <v>0.71</v>
      </c>
      <c r="M5688">
        <v>19.989999999999998</v>
      </c>
    </row>
    <row r="5689" spans="1:13" ht="24" customHeight="1" x14ac:dyDescent="0.2">
      <c r="A5689" s="241" t="s">
        <v>2395</v>
      </c>
      <c r="B5689" s="201" t="s">
        <v>2700</v>
      </c>
      <c r="C5689" s="200" t="s">
        <v>26</v>
      </c>
      <c r="D5689" s="200" t="s">
        <v>2701</v>
      </c>
      <c r="E5689" s="427" t="s">
        <v>2123</v>
      </c>
      <c r="F5689" s="427"/>
      <c r="G5689" s="202" t="s">
        <v>32</v>
      </c>
      <c r="H5689" s="203">
        <v>3.9E-2</v>
      </c>
      <c r="I5689" s="189">
        <f>(M5689*$M$13)</f>
        <v>25.309200000000004</v>
      </c>
      <c r="J5689" s="219">
        <f>TRUNC(I5689*H5689,2)</f>
        <v>0.98</v>
      </c>
      <c r="M5689">
        <v>27.51</v>
      </c>
    </row>
    <row r="5690" spans="1:13" ht="39" customHeight="1" x14ac:dyDescent="0.2">
      <c r="A5690" s="238" t="s">
        <v>2126</v>
      </c>
      <c r="B5690" s="191" t="s">
        <v>2735</v>
      </c>
      <c r="C5690" s="190" t="s">
        <v>26</v>
      </c>
      <c r="D5690" s="190" t="s">
        <v>2736</v>
      </c>
      <c r="E5690" s="426" t="s">
        <v>2119</v>
      </c>
      <c r="F5690" s="426"/>
      <c r="G5690" s="192" t="s">
        <v>169</v>
      </c>
      <c r="H5690" s="193">
        <v>1.2434000000000001</v>
      </c>
      <c r="I5690" s="189">
        <f>(M5690*$M$13)</f>
        <v>3.22</v>
      </c>
      <c r="J5690" s="219">
        <f>TRUNC(I5690*H5690,2)</f>
        <v>4</v>
      </c>
      <c r="M5690">
        <v>3.5</v>
      </c>
    </row>
    <row r="5691" spans="1:13" ht="26.1" customHeight="1" x14ac:dyDescent="0.2">
      <c r="A5691" s="238" t="s">
        <v>2126</v>
      </c>
      <c r="B5691" s="191" t="s">
        <v>2721</v>
      </c>
      <c r="C5691" s="190" t="s">
        <v>26</v>
      </c>
      <c r="D5691" s="190" t="s">
        <v>2722</v>
      </c>
      <c r="E5691" s="426" t="s">
        <v>2119</v>
      </c>
      <c r="F5691" s="426"/>
      <c r="G5691" s="192" t="s">
        <v>331</v>
      </c>
      <c r="H5691" s="193">
        <v>9.4000000000000004E-3</v>
      </c>
      <c r="I5691" s="189">
        <f>(M5691*$M$13)</f>
        <v>2.7600000000000002</v>
      </c>
      <c r="J5691" s="219">
        <f>TRUNC(I5691*H5691,2)</f>
        <v>0.02</v>
      </c>
      <c r="M5691">
        <v>3</v>
      </c>
    </row>
    <row r="5692" spans="1:13" x14ac:dyDescent="0.2">
      <c r="A5692" s="239"/>
      <c r="B5692" s="195"/>
      <c r="C5692" s="195"/>
      <c r="D5692" s="195"/>
      <c r="E5692" s="195" t="s">
        <v>3847</v>
      </c>
      <c r="F5692" s="196">
        <v>1.37</v>
      </c>
      <c r="G5692" s="195" t="s">
        <v>3848</v>
      </c>
      <c r="H5692" s="196">
        <v>0</v>
      </c>
      <c r="I5692" s="196">
        <v>1.37</v>
      </c>
      <c r="J5692" s="220"/>
      <c r="M5692">
        <v>1.37</v>
      </c>
    </row>
    <row r="5693" spans="1:13" ht="25.5" x14ac:dyDescent="0.2">
      <c r="A5693" s="239"/>
      <c r="B5693" s="195"/>
      <c r="C5693" s="195"/>
      <c r="D5693" s="195"/>
      <c r="E5693" s="195" t="s">
        <v>3849</v>
      </c>
      <c r="F5693" s="196">
        <v>0</v>
      </c>
      <c r="G5693" s="195"/>
      <c r="H5693" s="195" t="s">
        <v>3850</v>
      </c>
      <c r="I5693" s="196">
        <v>6.21</v>
      </c>
      <c r="J5693" s="220"/>
      <c r="M5693">
        <v>6.21</v>
      </c>
    </row>
    <row r="5694" spans="1:13" ht="30" customHeight="1" x14ac:dyDescent="0.2">
      <c r="A5694" s="240"/>
      <c r="B5694" s="197"/>
      <c r="C5694" s="197"/>
      <c r="D5694" s="197"/>
      <c r="E5694" s="197"/>
      <c r="F5694" s="197"/>
      <c r="G5694" s="197" t="s">
        <v>3851</v>
      </c>
      <c r="H5694" s="198">
        <v>1630</v>
      </c>
      <c r="I5694" s="199">
        <v>10122.299999999999</v>
      </c>
      <c r="J5694" s="220"/>
      <c r="M5694">
        <v>10122.299999999999</v>
      </c>
    </row>
    <row r="5695" spans="1:13" ht="0.95" customHeight="1" x14ac:dyDescent="0.2">
      <c r="A5695" s="237"/>
      <c r="B5695" s="185"/>
      <c r="C5695" s="185"/>
      <c r="D5695" s="185"/>
      <c r="E5695" s="185"/>
      <c r="F5695" s="185"/>
      <c r="G5695" s="185"/>
      <c r="H5695" s="185"/>
      <c r="I5695" s="185"/>
      <c r="J5695" s="220"/>
    </row>
    <row r="5696" spans="1:13" ht="18" customHeight="1" x14ac:dyDescent="0.2">
      <c r="A5696" s="236" t="s">
        <v>4299</v>
      </c>
      <c r="B5696" s="183" t="s">
        <v>2</v>
      </c>
      <c r="C5696" s="182" t="s">
        <v>3</v>
      </c>
      <c r="D5696" s="182" t="s">
        <v>4</v>
      </c>
      <c r="E5696" s="419" t="s">
        <v>2100</v>
      </c>
      <c r="F5696" s="419"/>
      <c r="G5696" s="184" t="s">
        <v>5</v>
      </c>
      <c r="H5696" s="183" t="s">
        <v>6</v>
      </c>
      <c r="I5696" s="183" t="s">
        <v>7</v>
      </c>
      <c r="J5696" s="218" t="s">
        <v>8</v>
      </c>
      <c r="K5696" s="229">
        <f>J5698+J5699</f>
        <v>2.2200000000000002</v>
      </c>
      <c r="L5696" s="229">
        <f>J5697-K5696</f>
        <v>6.3999999999999986</v>
      </c>
      <c r="M5696" t="s">
        <v>7</v>
      </c>
    </row>
    <row r="5697" spans="1:13" ht="39" customHeight="1" x14ac:dyDescent="0.2">
      <c r="A5697" s="237" t="s">
        <v>2125</v>
      </c>
      <c r="B5697" s="186" t="s">
        <v>822</v>
      </c>
      <c r="C5697" s="185" t="s">
        <v>26</v>
      </c>
      <c r="D5697" s="185" t="s">
        <v>823</v>
      </c>
      <c r="E5697" s="425" t="s">
        <v>2104</v>
      </c>
      <c r="F5697" s="425"/>
      <c r="G5697" s="187" t="s">
        <v>169</v>
      </c>
      <c r="H5697" s="188">
        <v>1</v>
      </c>
      <c r="I5697" s="189">
        <f>(M5697*$M$13)</f>
        <v>8.6296000000000017</v>
      </c>
      <c r="J5697" s="231">
        <f>TRUNC(I5697*H5697,2)</f>
        <v>8.6199999999999992</v>
      </c>
      <c r="M5697">
        <v>9.3800000000000008</v>
      </c>
    </row>
    <row r="5698" spans="1:13" ht="26.1" customHeight="1" x14ac:dyDescent="0.2">
      <c r="A5698" s="241" t="s">
        <v>2395</v>
      </c>
      <c r="B5698" s="201" t="s">
        <v>2709</v>
      </c>
      <c r="C5698" s="200" t="s">
        <v>26</v>
      </c>
      <c r="D5698" s="200" t="s">
        <v>2710</v>
      </c>
      <c r="E5698" s="427" t="s">
        <v>2123</v>
      </c>
      <c r="F5698" s="427"/>
      <c r="G5698" s="202" t="s">
        <v>32</v>
      </c>
      <c r="H5698" s="203">
        <v>5.0999999999999997E-2</v>
      </c>
      <c r="I5698" s="189">
        <f>(M5698*$M$13)</f>
        <v>18.390799999999999</v>
      </c>
      <c r="J5698" s="219">
        <f>TRUNC(I5698*H5698,2)</f>
        <v>0.93</v>
      </c>
      <c r="M5698">
        <v>19.989999999999998</v>
      </c>
    </row>
    <row r="5699" spans="1:13" ht="24" customHeight="1" x14ac:dyDescent="0.2">
      <c r="A5699" s="241" t="s">
        <v>2395</v>
      </c>
      <c r="B5699" s="201" t="s">
        <v>2700</v>
      </c>
      <c r="C5699" s="200" t="s">
        <v>26</v>
      </c>
      <c r="D5699" s="200" t="s">
        <v>2701</v>
      </c>
      <c r="E5699" s="427" t="s">
        <v>2123</v>
      </c>
      <c r="F5699" s="427"/>
      <c r="G5699" s="202" t="s">
        <v>32</v>
      </c>
      <c r="H5699" s="203">
        <v>5.0999999999999997E-2</v>
      </c>
      <c r="I5699" s="189">
        <f>(M5699*$M$13)</f>
        <v>25.309200000000004</v>
      </c>
      <c r="J5699" s="219">
        <f>TRUNC(I5699*H5699,2)</f>
        <v>1.29</v>
      </c>
      <c r="M5699">
        <v>27.51</v>
      </c>
    </row>
    <row r="5700" spans="1:13" ht="51.95" customHeight="1" x14ac:dyDescent="0.2">
      <c r="A5700" s="238" t="s">
        <v>2126</v>
      </c>
      <c r="B5700" s="191" t="s">
        <v>2731</v>
      </c>
      <c r="C5700" s="190" t="s">
        <v>26</v>
      </c>
      <c r="D5700" s="190" t="s">
        <v>2732</v>
      </c>
      <c r="E5700" s="426" t="s">
        <v>2119</v>
      </c>
      <c r="F5700" s="426"/>
      <c r="G5700" s="192" t="s">
        <v>169</v>
      </c>
      <c r="H5700" s="193">
        <v>1.2434000000000001</v>
      </c>
      <c r="I5700" s="189">
        <f>(M5700*$M$13)</f>
        <v>5.1428000000000003</v>
      </c>
      <c r="J5700" s="219">
        <f>TRUNC(I5700*H5700,2)</f>
        <v>6.39</v>
      </c>
      <c r="M5700">
        <v>5.59</v>
      </c>
    </row>
    <row r="5701" spans="1:13" ht="26.1" customHeight="1" x14ac:dyDescent="0.2">
      <c r="A5701" s="238" t="s">
        <v>2126</v>
      </c>
      <c r="B5701" s="191" t="s">
        <v>2721</v>
      </c>
      <c r="C5701" s="190" t="s">
        <v>26</v>
      </c>
      <c r="D5701" s="190" t="s">
        <v>2722</v>
      </c>
      <c r="E5701" s="426" t="s">
        <v>2119</v>
      </c>
      <c r="F5701" s="426"/>
      <c r="G5701" s="192" t="s">
        <v>331</v>
      </c>
      <c r="H5701" s="193">
        <v>9.4000000000000004E-3</v>
      </c>
      <c r="I5701" s="189">
        <f>(M5701*$M$13)</f>
        <v>2.7600000000000002</v>
      </c>
      <c r="J5701" s="219">
        <f>TRUNC(I5701*H5701,2)</f>
        <v>0.02</v>
      </c>
      <c r="M5701">
        <v>3</v>
      </c>
    </row>
    <row r="5702" spans="1:13" x14ac:dyDescent="0.2">
      <c r="A5702" s="239"/>
      <c r="B5702" s="195"/>
      <c r="C5702" s="195"/>
      <c r="D5702" s="195"/>
      <c r="E5702" s="195" t="s">
        <v>3847</v>
      </c>
      <c r="F5702" s="196">
        <v>1.8</v>
      </c>
      <c r="G5702" s="195" t="s">
        <v>3848</v>
      </c>
      <c r="H5702" s="196">
        <v>0</v>
      </c>
      <c r="I5702" s="196">
        <v>1.8</v>
      </c>
      <c r="J5702" s="220"/>
      <c r="M5702">
        <v>1.8</v>
      </c>
    </row>
    <row r="5703" spans="1:13" ht="25.5" x14ac:dyDescent="0.2">
      <c r="A5703" s="239"/>
      <c r="B5703" s="195"/>
      <c r="C5703" s="195"/>
      <c r="D5703" s="195"/>
      <c r="E5703" s="195" t="s">
        <v>3849</v>
      </c>
      <c r="F5703" s="196">
        <v>0</v>
      </c>
      <c r="G5703" s="195"/>
      <c r="H5703" s="195" t="s">
        <v>3850</v>
      </c>
      <c r="I5703" s="196">
        <v>9.3800000000000008</v>
      </c>
      <c r="J5703" s="220"/>
      <c r="M5703">
        <v>9.3800000000000008</v>
      </c>
    </row>
    <row r="5704" spans="1:13" ht="30" customHeight="1" x14ac:dyDescent="0.2">
      <c r="A5704" s="240"/>
      <c r="B5704" s="197"/>
      <c r="C5704" s="197"/>
      <c r="D5704" s="197"/>
      <c r="E5704" s="197"/>
      <c r="F5704" s="197"/>
      <c r="G5704" s="197" t="s">
        <v>3851</v>
      </c>
      <c r="H5704" s="198">
        <v>60</v>
      </c>
      <c r="I5704" s="199">
        <v>562.79999999999995</v>
      </c>
      <c r="J5704" s="220"/>
      <c r="M5704">
        <v>562.79999999999995</v>
      </c>
    </row>
    <row r="5705" spans="1:13" ht="0.95" customHeight="1" x14ac:dyDescent="0.2">
      <c r="A5705" s="237"/>
      <c r="B5705" s="185"/>
      <c r="C5705" s="185"/>
      <c r="D5705" s="185"/>
      <c r="E5705" s="185"/>
      <c r="F5705" s="185"/>
      <c r="G5705" s="185"/>
      <c r="H5705" s="185"/>
      <c r="I5705" s="185"/>
      <c r="J5705" s="220"/>
    </row>
    <row r="5706" spans="1:13" ht="18" customHeight="1" x14ac:dyDescent="0.2">
      <c r="A5706" s="236" t="s">
        <v>4300</v>
      </c>
      <c r="B5706" s="183" t="s">
        <v>2</v>
      </c>
      <c r="C5706" s="182" t="s">
        <v>3</v>
      </c>
      <c r="D5706" s="182" t="s">
        <v>4</v>
      </c>
      <c r="E5706" s="419" t="s">
        <v>2100</v>
      </c>
      <c r="F5706" s="419"/>
      <c r="G5706" s="184" t="s">
        <v>5</v>
      </c>
      <c r="H5706" s="183" t="s">
        <v>6</v>
      </c>
      <c r="I5706" s="183" t="s">
        <v>7</v>
      </c>
      <c r="J5706" s="218" t="s">
        <v>8</v>
      </c>
      <c r="K5706" s="229">
        <f>J5708+J5709</f>
        <v>2.0699999999999998</v>
      </c>
      <c r="L5706" s="229">
        <f>J5707-K5706</f>
        <v>8.5399999999999991</v>
      </c>
      <c r="M5706" t="s">
        <v>7</v>
      </c>
    </row>
    <row r="5707" spans="1:13" ht="26.1" customHeight="1" x14ac:dyDescent="0.2">
      <c r="A5707" s="237" t="s">
        <v>2125</v>
      </c>
      <c r="B5707" s="186" t="s">
        <v>859</v>
      </c>
      <c r="C5707" s="185" t="s">
        <v>26</v>
      </c>
      <c r="D5707" s="185" t="s">
        <v>860</v>
      </c>
      <c r="E5707" s="425" t="s">
        <v>2104</v>
      </c>
      <c r="F5707" s="425"/>
      <c r="G5707" s="187" t="s">
        <v>331</v>
      </c>
      <c r="H5707" s="188">
        <v>1</v>
      </c>
      <c r="I5707" s="189">
        <f>(M5707*$M$13)</f>
        <v>10.6168</v>
      </c>
      <c r="J5707" s="231">
        <f>TRUNC(I5707*H5707,2)</f>
        <v>10.61</v>
      </c>
      <c r="M5707">
        <v>11.54</v>
      </c>
    </row>
    <row r="5708" spans="1:13" ht="26.1" customHeight="1" x14ac:dyDescent="0.2">
      <c r="A5708" s="241" t="s">
        <v>2395</v>
      </c>
      <c r="B5708" s="201" t="s">
        <v>2709</v>
      </c>
      <c r="C5708" s="200" t="s">
        <v>26</v>
      </c>
      <c r="D5708" s="200" t="s">
        <v>2710</v>
      </c>
      <c r="E5708" s="427" t="s">
        <v>2123</v>
      </c>
      <c r="F5708" s="427"/>
      <c r="G5708" s="202" t="s">
        <v>32</v>
      </c>
      <c r="H5708" s="203">
        <v>4.7600000000000003E-2</v>
      </c>
      <c r="I5708" s="189">
        <f>(M5708*$M$13)</f>
        <v>18.390799999999999</v>
      </c>
      <c r="J5708" s="219">
        <f>TRUNC(I5708*H5708,2)</f>
        <v>0.87</v>
      </c>
      <c r="M5708">
        <v>19.989999999999998</v>
      </c>
    </row>
    <row r="5709" spans="1:13" ht="24" customHeight="1" x14ac:dyDescent="0.2">
      <c r="A5709" s="241" t="s">
        <v>2395</v>
      </c>
      <c r="B5709" s="201" t="s">
        <v>2700</v>
      </c>
      <c r="C5709" s="200" t="s">
        <v>26</v>
      </c>
      <c r="D5709" s="200" t="s">
        <v>2701</v>
      </c>
      <c r="E5709" s="427" t="s">
        <v>2123</v>
      </c>
      <c r="F5709" s="427"/>
      <c r="G5709" s="202" t="s">
        <v>32</v>
      </c>
      <c r="H5709" s="203">
        <v>4.7600000000000003E-2</v>
      </c>
      <c r="I5709" s="189">
        <f>(M5709*$M$13)</f>
        <v>25.309200000000004</v>
      </c>
      <c r="J5709" s="219">
        <f>TRUNC(I5709*H5709,2)</f>
        <v>1.2</v>
      </c>
      <c r="M5709">
        <v>27.51</v>
      </c>
    </row>
    <row r="5710" spans="1:13" ht="39" customHeight="1" x14ac:dyDescent="0.2">
      <c r="A5710" s="238" t="s">
        <v>2126</v>
      </c>
      <c r="B5710" s="191" t="s">
        <v>2754</v>
      </c>
      <c r="C5710" s="190" t="s">
        <v>26</v>
      </c>
      <c r="D5710" s="190" t="s">
        <v>2755</v>
      </c>
      <c r="E5710" s="426" t="s">
        <v>2119</v>
      </c>
      <c r="F5710" s="426"/>
      <c r="G5710" s="192" t="s">
        <v>331</v>
      </c>
      <c r="H5710" s="193">
        <v>1</v>
      </c>
      <c r="I5710" s="189">
        <f>(M5710*$M$13)</f>
        <v>0.89239999999999997</v>
      </c>
      <c r="J5710" s="219">
        <f>TRUNC(I5710*H5710,2)</f>
        <v>0.89</v>
      </c>
      <c r="M5710">
        <v>0.97</v>
      </c>
    </row>
    <row r="5711" spans="1:13" ht="24" customHeight="1" x14ac:dyDescent="0.2">
      <c r="A5711" s="238" t="s">
        <v>2126</v>
      </c>
      <c r="B5711" s="191" t="s">
        <v>2761</v>
      </c>
      <c r="C5711" s="190" t="s">
        <v>26</v>
      </c>
      <c r="D5711" s="190" t="s">
        <v>2762</v>
      </c>
      <c r="E5711" s="426" t="s">
        <v>2119</v>
      </c>
      <c r="F5711" s="426"/>
      <c r="G5711" s="192" t="s">
        <v>331</v>
      </c>
      <c r="H5711" s="193">
        <v>1</v>
      </c>
      <c r="I5711" s="189">
        <f>(M5711*$M$13)</f>
        <v>7.6544000000000008</v>
      </c>
      <c r="J5711" s="219">
        <f>TRUNC(I5711*H5711,2)</f>
        <v>7.65</v>
      </c>
      <c r="M5711">
        <v>8.32</v>
      </c>
    </row>
    <row r="5712" spans="1:13" x14ac:dyDescent="0.2">
      <c r="A5712" s="239"/>
      <c r="B5712" s="195"/>
      <c r="C5712" s="195"/>
      <c r="D5712" s="195"/>
      <c r="E5712" s="195" t="s">
        <v>3847</v>
      </c>
      <c r="F5712" s="196">
        <v>1.68</v>
      </c>
      <c r="G5712" s="195" t="s">
        <v>3848</v>
      </c>
      <c r="H5712" s="196">
        <v>0</v>
      </c>
      <c r="I5712" s="196">
        <v>1.68</v>
      </c>
      <c r="J5712" s="220"/>
      <c r="M5712">
        <v>1.68</v>
      </c>
    </row>
    <row r="5713" spans="1:13" ht="25.5" x14ac:dyDescent="0.2">
      <c r="A5713" s="239"/>
      <c r="B5713" s="195"/>
      <c r="C5713" s="195"/>
      <c r="D5713" s="195"/>
      <c r="E5713" s="195" t="s">
        <v>3849</v>
      </c>
      <c r="F5713" s="196">
        <v>0</v>
      </c>
      <c r="G5713" s="195"/>
      <c r="H5713" s="195" t="s">
        <v>3850</v>
      </c>
      <c r="I5713" s="196">
        <v>11.54</v>
      </c>
      <c r="J5713" s="220"/>
      <c r="M5713">
        <v>11.54</v>
      </c>
    </row>
    <row r="5714" spans="1:13" ht="30" customHeight="1" x14ac:dyDescent="0.2">
      <c r="A5714" s="240"/>
      <c r="B5714" s="197"/>
      <c r="C5714" s="197"/>
      <c r="D5714" s="197"/>
      <c r="E5714" s="197"/>
      <c r="F5714" s="197"/>
      <c r="G5714" s="197" t="s">
        <v>3851</v>
      </c>
      <c r="H5714" s="198">
        <v>36</v>
      </c>
      <c r="I5714" s="199">
        <v>415.44</v>
      </c>
      <c r="J5714" s="220"/>
      <c r="M5714">
        <v>415.44</v>
      </c>
    </row>
    <row r="5715" spans="1:13" ht="0.95" customHeight="1" x14ac:dyDescent="0.2">
      <c r="A5715" s="237"/>
      <c r="B5715" s="185"/>
      <c r="C5715" s="185"/>
      <c r="D5715" s="185"/>
      <c r="E5715" s="185"/>
      <c r="F5715" s="185"/>
      <c r="G5715" s="185"/>
      <c r="H5715" s="185"/>
      <c r="I5715" s="185"/>
      <c r="J5715" s="220"/>
    </row>
    <row r="5716" spans="1:13" ht="18" customHeight="1" x14ac:dyDescent="0.2">
      <c r="A5716" s="236" t="s">
        <v>4301</v>
      </c>
      <c r="B5716" s="183" t="s">
        <v>2</v>
      </c>
      <c r="C5716" s="182" t="s">
        <v>3</v>
      </c>
      <c r="D5716" s="182" t="s">
        <v>4</v>
      </c>
      <c r="E5716" s="419" t="s">
        <v>2100</v>
      </c>
      <c r="F5716" s="419"/>
      <c r="G5716" s="184" t="s">
        <v>5</v>
      </c>
      <c r="H5716" s="183" t="s">
        <v>6</v>
      </c>
      <c r="I5716" s="183" t="s">
        <v>7</v>
      </c>
      <c r="J5716" s="218" t="s">
        <v>8</v>
      </c>
      <c r="K5716" s="229">
        <f>J5718+J5719</f>
        <v>57.809999999999995</v>
      </c>
      <c r="L5716" s="229">
        <f>J5717-K5716</f>
        <v>307.71999999999997</v>
      </c>
      <c r="M5716" t="s">
        <v>7</v>
      </c>
    </row>
    <row r="5717" spans="1:13" ht="39" customHeight="1" x14ac:dyDescent="0.2">
      <c r="A5717" s="237" t="s">
        <v>2125</v>
      </c>
      <c r="B5717" s="186" t="s">
        <v>3955</v>
      </c>
      <c r="C5717" s="185" t="s">
        <v>26</v>
      </c>
      <c r="D5717" s="185" t="s">
        <v>3956</v>
      </c>
      <c r="E5717" s="425" t="s">
        <v>2104</v>
      </c>
      <c r="F5717" s="425"/>
      <c r="G5717" s="187" t="s">
        <v>331</v>
      </c>
      <c r="H5717" s="188">
        <v>1</v>
      </c>
      <c r="I5717" s="189">
        <f>(M5717*$M$13)</f>
        <v>365.53440000000001</v>
      </c>
      <c r="J5717" s="231">
        <f>TRUNC(I5717*H5717,2)</f>
        <v>365.53</v>
      </c>
      <c r="M5717">
        <v>397.32</v>
      </c>
    </row>
    <row r="5718" spans="1:13" ht="26.1" customHeight="1" x14ac:dyDescent="0.2">
      <c r="A5718" s="241" t="s">
        <v>2395</v>
      </c>
      <c r="B5718" s="201" t="s">
        <v>2709</v>
      </c>
      <c r="C5718" s="200" t="s">
        <v>26</v>
      </c>
      <c r="D5718" s="200" t="s">
        <v>2710</v>
      </c>
      <c r="E5718" s="427" t="s">
        <v>2123</v>
      </c>
      <c r="F5718" s="427"/>
      <c r="G5718" s="202" t="s">
        <v>32</v>
      </c>
      <c r="H5718" s="203">
        <v>1.3231999999999999</v>
      </c>
      <c r="I5718" s="189">
        <f>(M5718*$M$13)</f>
        <v>18.390799999999999</v>
      </c>
      <c r="J5718" s="219">
        <f>TRUNC(I5718*H5718,2)</f>
        <v>24.33</v>
      </c>
      <c r="M5718">
        <v>19.989999999999998</v>
      </c>
    </row>
    <row r="5719" spans="1:13" ht="24" customHeight="1" x14ac:dyDescent="0.2">
      <c r="A5719" s="241" t="s">
        <v>2395</v>
      </c>
      <c r="B5719" s="201" t="s">
        <v>2700</v>
      </c>
      <c r="C5719" s="200" t="s">
        <v>26</v>
      </c>
      <c r="D5719" s="200" t="s">
        <v>2701</v>
      </c>
      <c r="E5719" s="427" t="s">
        <v>2123</v>
      </c>
      <c r="F5719" s="427"/>
      <c r="G5719" s="202" t="s">
        <v>32</v>
      </c>
      <c r="H5719" s="203">
        <v>1.3231999999999999</v>
      </c>
      <c r="I5719" s="189">
        <f>(M5719*$M$13)</f>
        <v>25.309200000000004</v>
      </c>
      <c r="J5719" s="219">
        <f>TRUNC(I5719*H5719,2)</f>
        <v>33.479999999999997</v>
      </c>
      <c r="M5719">
        <v>27.51</v>
      </c>
    </row>
    <row r="5720" spans="1:13" ht="39" customHeight="1" x14ac:dyDescent="0.2">
      <c r="A5720" s="238" t="s">
        <v>2126</v>
      </c>
      <c r="B5720" s="191" t="s">
        <v>4932</v>
      </c>
      <c r="C5720" s="190" t="s">
        <v>26</v>
      </c>
      <c r="D5720" s="190" t="s">
        <v>4933</v>
      </c>
      <c r="E5720" s="426" t="s">
        <v>2119</v>
      </c>
      <c r="F5720" s="426"/>
      <c r="G5720" s="192" t="s">
        <v>331</v>
      </c>
      <c r="H5720" s="193">
        <v>3</v>
      </c>
      <c r="I5720" s="189">
        <f>(M5720*$M$13)</f>
        <v>4.7932000000000006</v>
      </c>
      <c r="J5720" s="219">
        <f>TRUNC(I5720*H5720,2)</f>
        <v>14.37</v>
      </c>
      <c r="M5720">
        <v>5.21</v>
      </c>
    </row>
    <row r="5721" spans="1:13" ht="24" customHeight="1" x14ac:dyDescent="0.2">
      <c r="A5721" s="238" t="s">
        <v>2126</v>
      </c>
      <c r="B5721" s="191" t="s">
        <v>4934</v>
      </c>
      <c r="C5721" s="190" t="s">
        <v>26</v>
      </c>
      <c r="D5721" s="190" t="s">
        <v>4935</v>
      </c>
      <c r="E5721" s="426" t="s">
        <v>2119</v>
      </c>
      <c r="F5721" s="426"/>
      <c r="G5721" s="192" t="s">
        <v>331</v>
      </c>
      <c r="H5721" s="193">
        <v>1</v>
      </c>
      <c r="I5721" s="189">
        <f>(M5721*$M$13)</f>
        <v>293.33279999999996</v>
      </c>
      <c r="J5721" s="219">
        <f>TRUNC(I5721*H5721,2)</f>
        <v>293.33</v>
      </c>
      <c r="M5721">
        <v>318.83999999999997</v>
      </c>
    </row>
    <row r="5722" spans="1:13" x14ac:dyDescent="0.2">
      <c r="A5722" s="239"/>
      <c r="B5722" s="195"/>
      <c r="C5722" s="195"/>
      <c r="D5722" s="195"/>
      <c r="E5722" s="195" t="s">
        <v>3847</v>
      </c>
      <c r="F5722" s="196">
        <v>46.89</v>
      </c>
      <c r="G5722" s="195" t="s">
        <v>3848</v>
      </c>
      <c r="H5722" s="196">
        <v>0</v>
      </c>
      <c r="I5722" s="196">
        <v>46.89</v>
      </c>
      <c r="J5722" s="220"/>
      <c r="M5722">
        <v>46.89</v>
      </c>
    </row>
    <row r="5723" spans="1:13" ht="25.5" x14ac:dyDescent="0.2">
      <c r="A5723" s="239"/>
      <c r="B5723" s="195"/>
      <c r="C5723" s="195"/>
      <c r="D5723" s="195"/>
      <c r="E5723" s="195" t="s">
        <v>3849</v>
      </c>
      <c r="F5723" s="196">
        <v>0</v>
      </c>
      <c r="G5723" s="195"/>
      <c r="H5723" s="195" t="s">
        <v>3850</v>
      </c>
      <c r="I5723" s="196">
        <v>397.32</v>
      </c>
      <c r="J5723" s="220"/>
      <c r="M5723">
        <v>397.32</v>
      </c>
    </row>
    <row r="5724" spans="1:13" ht="30" customHeight="1" x14ac:dyDescent="0.2">
      <c r="A5724" s="240"/>
      <c r="B5724" s="197"/>
      <c r="C5724" s="197"/>
      <c r="D5724" s="197"/>
      <c r="E5724" s="197"/>
      <c r="F5724" s="197"/>
      <c r="G5724" s="197" t="s">
        <v>3851</v>
      </c>
      <c r="H5724" s="198">
        <v>1</v>
      </c>
      <c r="I5724" s="199">
        <v>397.32</v>
      </c>
      <c r="J5724" s="220"/>
      <c r="M5724">
        <v>397.32</v>
      </c>
    </row>
    <row r="5725" spans="1:13" ht="0.95" customHeight="1" x14ac:dyDescent="0.2">
      <c r="A5725" s="237"/>
      <c r="B5725" s="185"/>
      <c r="C5725" s="185"/>
      <c r="D5725" s="185"/>
      <c r="E5725" s="185"/>
      <c r="F5725" s="185"/>
      <c r="G5725" s="185"/>
      <c r="H5725" s="185"/>
      <c r="I5725" s="185"/>
      <c r="J5725" s="220"/>
    </row>
    <row r="5726" spans="1:13" ht="18" customHeight="1" x14ac:dyDescent="0.2">
      <c r="A5726" s="236" t="s">
        <v>4302</v>
      </c>
      <c r="B5726" s="183" t="s">
        <v>2</v>
      </c>
      <c r="C5726" s="182" t="s">
        <v>3</v>
      </c>
      <c r="D5726" s="182" t="s">
        <v>4</v>
      </c>
      <c r="E5726" s="419" t="s">
        <v>2100</v>
      </c>
      <c r="F5726" s="419"/>
      <c r="G5726" s="184" t="s">
        <v>5</v>
      </c>
      <c r="H5726" s="183" t="s">
        <v>6</v>
      </c>
      <c r="I5726" s="183" t="s">
        <v>7</v>
      </c>
      <c r="J5726" s="218" t="s">
        <v>8</v>
      </c>
      <c r="K5726" s="229">
        <f>J5728+J5729</f>
        <v>11.93</v>
      </c>
      <c r="L5726" s="229">
        <f>J5727-K5726</f>
        <v>57.919999999999995</v>
      </c>
      <c r="M5726" t="s">
        <v>7</v>
      </c>
    </row>
    <row r="5727" spans="1:13" ht="26.1" customHeight="1" x14ac:dyDescent="0.2">
      <c r="A5727" s="237" t="s">
        <v>2125</v>
      </c>
      <c r="B5727" s="186" t="s">
        <v>853</v>
      </c>
      <c r="C5727" s="185" t="s">
        <v>26</v>
      </c>
      <c r="D5727" s="185" t="s">
        <v>854</v>
      </c>
      <c r="E5727" s="425" t="s">
        <v>2104</v>
      </c>
      <c r="F5727" s="425"/>
      <c r="G5727" s="187" t="s">
        <v>331</v>
      </c>
      <c r="H5727" s="188">
        <v>1</v>
      </c>
      <c r="I5727" s="189">
        <f>(M5727*$M$13)</f>
        <v>69.85560000000001</v>
      </c>
      <c r="J5727" s="231">
        <f>TRUNC(I5727*H5727,2)</f>
        <v>69.849999999999994</v>
      </c>
      <c r="M5727">
        <v>75.930000000000007</v>
      </c>
    </row>
    <row r="5728" spans="1:13" ht="26.1" customHeight="1" x14ac:dyDescent="0.2">
      <c r="A5728" s="241" t="s">
        <v>2395</v>
      </c>
      <c r="B5728" s="201" t="s">
        <v>2709</v>
      </c>
      <c r="C5728" s="200" t="s">
        <v>26</v>
      </c>
      <c r="D5728" s="200" t="s">
        <v>2710</v>
      </c>
      <c r="E5728" s="427" t="s">
        <v>2123</v>
      </c>
      <c r="F5728" s="427"/>
      <c r="G5728" s="202" t="s">
        <v>32</v>
      </c>
      <c r="H5728" s="203">
        <v>0.27339999999999998</v>
      </c>
      <c r="I5728" s="189">
        <f>(M5728*$M$13)</f>
        <v>18.390799999999999</v>
      </c>
      <c r="J5728" s="219">
        <f>TRUNC(I5728*H5728,2)</f>
        <v>5.0199999999999996</v>
      </c>
      <c r="M5728">
        <v>19.989999999999998</v>
      </c>
    </row>
    <row r="5729" spans="1:13" ht="24" customHeight="1" x14ac:dyDescent="0.2">
      <c r="A5729" s="241" t="s">
        <v>2395</v>
      </c>
      <c r="B5729" s="201" t="s">
        <v>2700</v>
      </c>
      <c r="C5729" s="200" t="s">
        <v>26</v>
      </c>
      <c r="D5729" s="200" t="s">
        <v>2701</v>
      </c>
      <c r="E5729" s="427" t="s">
        <v>2123</v>
      </c>
      <c r="F5729" s="427"/>
      <c r="G5729" s="202" t="s">
        <v>32</v>
      </c>
      <c r="H5729" s="203">
        <v>0.27339999999999998</v>
      </c>
      <c r="I5729" s="189">
        <f>(M5729*$M$13)</f>
        <v>25.309200000000004</v>
      </c>
      <c r="J5729" s="219">
        <f>TRUNC(I5729*H5729,2)</f>
        <v>6.91</v>
      </c>
      <c r="M5729">
        <v>27.51</v>
      </c>
    </row>
    <row r="5730" spans="1:13" ht="39" customHeight="1" x14ac:dyDescent="0.2">
      <c r="A5730" s="238" t="s">
        <v>2126</v>
      </c>
      <c r="B5730" s="191" t="s">
        <v>2758</v>
      </c>
      <c r="C5730" s="190" t="s">
        <v>26</v>
      </c>
      <c r="D5730" s="190" t="s">
        <v>2759</v>
      </c>
      <c r="E5730" s="426" t="s">
        <v>2119</v>
      </c>
      <c r="F5730" s="426"/>
      <c r="G5730" s="192" t="s">
        <v>331</v>
      </c>
      <c r="H5730" s="193">
        <v>3</v>
      </c>
      <c r="I5730" s="189">
        <f>(M5730*$M$13)</f>
        <v>1.3800000000000001</v>
      </c>
      <c r="J5730" s="219">
        <f>TRUNC(I5730*H5730,2)</f>
        <v>4.1399999999999997</v>
      </c>
      <c r="M5730">
        <v>1.5</v>
      </c>
    </row>
    <row r="5731" spans="1:13" ht="24" customHeight="1" x14ac:dyDescent="0.2">
      <c r="A5731" s="238" t="s">
        <v>2126</v>
      </c>
      <c r="B5731" s="191" t="s">
        <v>2752</v>
      </c>
      <c r="C5731" s="190" t="s">
        <v>26</v>
      </c>
      <c r="D5731" s="190" t="s">
        <v>2753</v>
      </c>
      <c r="E5731" s="426" t="s">
        <v>2119</v>
      </c>
      <c r="F5731" s="426"/>
      <c r="G5731" s="192" t="s">
        <v>331</v>
      </c>
      <c r="H5731" s="193">
        <v>1</v>
      </c>
      <c r="I5731" s="189">
        <f>(M5731*$M$13)</f>
        <v>53.774000000000008</v>
      </c>
      <c r="J5731" s="219">
        <f>TRUNC(I5731*H5731,2)</f>
        <v>53.77</v>
      </c>
      <c r="M5731">
        <v>58.45</v>
      </c>
    </row>
    <row r="5732" spans="1:13" x14ac:dyDescent="0.2">
      <c r="A5732" s="239"/>
      <c r="B5732" s="195"/>
      <c r="C5732" s="195"/>
      <c r="D5732" s="195"/>
      <c r="E5732" s="195" t="s">
        <v>3847</v>
      </c>
      <c r="F5732" s="196">
        <v>9.68</v>
      </c>
      <c r="G5732" s="195" t="s">
        <v>3848</v>
      </c>
      <c r="H5732" s="196">
        <v>0</v>
      </c>
      <c r="I5732" s="196">
        <v>9.68</v>
      </c>
      <c r="J5732" s="220"/>
      <c r="M5732">
        <v>9.68</v>
      </c>
    </row>
    <row r="5733" spans="1:13" ht="25.5" x14ac:dyDescent="0.2">
      <c r="A5733" s="239"/>
      <c r="B5733" s="195"/>
      <c r="C5733" s="195"/>
      <c r="D5733" s="195"/>
      <c r="E5733" s="195" t="s">
        <v>3849</v>
      </c>
      <c r="F5733" s="196">
        <v>0</v>
      </c>
      <c r="G5733" s="195"/>
      <c r="H5733" s="195" t="s">
        <v>3850</v>
      </c>
      <c r="I5733" s="196">
        <v>75.930000000000007</v>
      </c>
      <c r="J5733" s="220"/>
      <c r="M5733">
        <v>75.930000000000007</v>
      </c>
    </row>
    <row r="5734" spans="1:13" ht="30" customHeight="1" x14ac:dyDescent="0.2">
      <c r="A5734" s="240"/>
      <c r="B5734" s="197"/>
      <c r="C5734" s="197"/>
      <c r="D5734" s="197"/>
      <c r="E5734" s="197"/>
      <c r="F5734" s="197"/>
      <c r="G5734" s="197" t="s">
        <v>3851</v>
      </c>
      <c r="H5734" s="198">
        <v>1</v>
      </c>
      <c r="I5734" s="199">
        <v>75.930000000000007</v>
      </c>
      <c r="J5734" s="220"/>
      <c r="M5734">
        <v>75.930000000000007</v>
      </c>
    </row>
    <row r="5735" spans="1:13" ht="0.95" customHeight="1" x14ac:dyDescent="0.2">
      <c r="A5735" s="237"/>
      <c r="B5735" s="185"/>
      <c r="C5735" s="185"/>
      <c r="D5735" s="185"/>
      <c r="E5735" s="185"/>
      <c r="F5735" s="185"/>
      <c r="G5735" s="185"/>
      <c r="H5735" s="185"/>
      <c r="I5735" s="185"/>
      <c r="J5735" s="220"/>
    </row>
    <row r="5736" spans="1:13" ht="18" customHeight="1" x14ac:dyDescent="0.2">
      <c r="A5736" s="236" t="s">
        <v>4303</v>
      </c>
      <c r="B5736" s="183" t="s">
        <v>2</v>
      </c>
      <c r="C5736" s="182" t="s">
        <v>3</v>
      </c>
      <c r="D5736" s="182" t="s">
        <v>4</v>
      </c>
      <c r="E5736" s="419" t="s">
        <v>2100</v>
      </c>
      <c r="F5736" s="419"/>
      <c r="G5736" s="184" t="s">
        <v>5</v>
      </c>
      <c r="H5736" s="183" t="s">
        <v>6</v>
      </c>
      <c r="I5736" s="183" t="s">
        <v>7</v>
      </c>
      <c r="J5736" s="218" t="s">
        <v>8</v>
      </c>
      <c r="K5736" s="229">
        <f>J5738+J5739</f>
        <v>24.799999999999997</v>
      </c>
      <c r="L5736" s="229">
        <f>J5737-K5736</f>
        <v>59.06</v>
      </c>
      <c r="M5736" t="s">
        <v>7</v>
      </c>
    </row>
    <row r="5737" spans="1:13" ht="26.1" customHeight="1" x14ac:dyDescent="0.2">
      <c r="A5737" s="237" t="s">
        <v>2125</v>
      </c>
      <c r="B5737" s="186" t="s">
        <v>4129</v>
      </c>
      <c r="C5737" s="185" t="s">
        <v>26</v>
      </c>
      <c r="D5737" s="185" t="s">
        <v>4130</v>
      </c>
      <c r="E5737" s="425" t="s">
        <v>2104</v>
      </c>
      <c r="F5737" s="425"/>
      <c r="G5737" s="187" t="s">
        <v>331</v>
      </c>
      <c r="H5737" s="188">
        <v>1</v>
      </c>
      <c r="I5737" s="189">
        <f>(M5737*$M$13)</f>
        <v>83.867199999999997</v>
      </c>
      <c r="J5737" s="231">
        <f>TRUNC(I5737*H5737,2)</f>
        <v>83.86</v>
      </c>
      <c r="M5737">
        <v>91.16</v>
      </c>
    </row>
    <row r="5738" spans="1:13" ht="26.1" customHeight="1" x14ac:dyDescent="0.2">
      <c r="A5738" s="241" t="s">
        <v>2395</v>
      </c>
      <c r="B5738" s="201" t="s">
        <v>2709</v>
      </c>
      <c r="C5738" s="200" t="s">
        <v>26</v>
      </c>
      <c r="D5738" s="200" t="s">
        <v>2710</v>
      </c>
      <c r="E5738" s="427" t="s">
        <v>2123</v>
      </c>
      <c r="F5738" s="427"/>
      <c r="G5738" s="202" t="s">
        <v>32</v>
      </c>
      <c r="H5738" s="203">
        <v>0.56769999999999998</v>
      </c>
      <c r="I5738" s="189">
        <f>(M5738*$M$13)</f>
        <v>18.390799999999999</v>
      </c>
      <c r="J5738" s="219">
        <f>TRUNC(I5738*H5738,2)</f>
        <v>10.44</v>
      </c>
      <c r="M5738">
        <v>19.989999999999998</v>
      </c>
    </row>
    <row r="5739" spans="1:13" ht="24" customHeight="1" x14ac:dyDescent="0.2">
      <c r="A5739" s="241" t="s">
        <v>2395</v>
      </c>
      <c r="B5739" s="201" t="s">
        <v>2700</v>
      </c>
      <c r="C5739" s="200" t="s">
        <v>26</v>
      </c>
      <c r="D5739" s="200" t="s">
        <v>2701</v>
      </c>
      <c r="E5739" s="427" t="s">
        <v>2123</v>
      </c>
      <c r="F5739" s="427"/>
      <c r="G5739" s="202" t="s">
        <v>32</v>
      </c>
      <c r="H5739" s="203">
        <v>0.56769999999999998</v>
      </c>
      <c r="I5739" s="189">
        <f>(M5739*$M$13)</f>
        <v>25.309200000000004</v>
      </c>
      <c r="J5739" s="219">
        <f>TRUNC(I5739*H5739,2)</f>
        <v>14.36</v>
      </c>
      <c r="M5739">
        <v>27.51</v>
      </c>
    </row>
    <row r="5740" spans="1:13" ht="39" customHeight="1" x14ac:dyDescent="0.2">
      <c r="A5740" s="238" t="s">
        <v>2126</v>
      </c>
      <c r="B5740" s="191" t="s">
        <v>2750</v>
      </c>
      <c r="C5740" s="190" t="s">
        <v>26</v>
      </c>
      <c r="D5740" s="190" t="s">
        <v>2751</v>
      </c>
      <c r="E5740" s="426" t="s">
        <v>2119</v>
      </c>
      <c r="F5740" s="426"/>
      <c r="G5740" s="192" t="s">
        <v>331</v>
      </c>
      <c r="H5740" s="193">
        <v>3</v>
      </c>
      <c r="I5740" s="189">
        <f>(M5740*$M$13)</f>
        <v>1.7664</v>
      </c>
      <c r="J5740" s="219">
        <f>TRUNC(I5740*H5740,2)</f>
        <v>5.29</v>
      </c>
      <c r="M5740">
        <v>1.92</v>
      </c>
    </row>
    <row r="5741" spans="1:13" ht="24" customHeight="1" x14ac:dyDescent="0.2">
      <c r="A5741" s="238" t="s">
        <v>2126</v>
      </c>
      <c r="B5741" s="191" t="s">
        <v>2752</v>
      </c>
      <c r="C5741" s="190" t="s">
        <v>26</v>
      </c>
      <c r="D5741" s="190" t="s">
        <v>2753</v>
      </c>
      <c r="E5741" s="426" t="s">
        <v>2119</v>
      </c>
      <c r="F5741" s="426"/>
      <c r="G5741" s="192" t="s">
        <v>331</v>
      </c>
      <c r="H5741" s="193">
        <v>1</v>
      </c>
      <c r="I5741" s="189">
        <f>(M5741*$M$13)</f>
        <v>53.774000000000008</v>
      </c>
      <c r="J5741" s="219">
        <f>TRUNC(I5741*H5741,2)</f>
        <v>53.77</v>
      </c>
      <c r="M5741">
        <v>58.45</v>
      </c>
    </row>
    <row r="5742" spans="1:13" x14ac:dyDescent="0.2">
      <c r="A5742" s="239"/>
      <c r="B5742" s="195"/>
      <c r="C5742" s="195"/>
      <c r="D5742" s="195"/>
      <c r="E5742" s="195" t="s">
        <v>3847</v>
      </c>
      <c r="F5742" s="196">
        <v>20.11</v>
      </c>
      <c r="G5742" s="195" t="s">
        <v>3848</v>
      </c>
      <c r="H5742" s="196">
        <v>0</v>
      </c>
      <c r="I5742" s="196">
        <v>20.11</v>
      </c>
      <c r="J5742" s="220"/>
      <c r="M5742">
        <v>20.11</v>
      </c>
    </row>
    <row r="5743" spans="1:13" ht="25.5" x14ac:dyDescent="0.2">
      <c r="A5743" s="239"/>
      <c r="B5743" s="195"/>
      <c r="C5743" s="195"/>
      <c r="D5743" s="195"/>
      <c r="E5743" s="195" t="s">
        <v>3849</v>
      </c>
      <c r="F5743" s="196">
        <v>0</v>
      </c>
      <c r="G5743" s="195"/>
      <c r="H5743" s="195" t="s">
        <v>3850</v>
      </c>
      <c r="I5743" s="196">
        <v>91.16</v>
      </c>
      <c r="J5743" s="220"/>
      <c r="M5743">
        <v>91.16</v>
      </c>
    </row>
    <row r="5744" spans="1:13" ht="30" customHeight="1" x14ac:dyDescent="0.2">
      <c r="A5744" s="240"/>
      <c r="B5744" s="197"/>
      <c r="C5744" s="197"/>
      <c r="D5744" s="197"/>
      <c r="E5744" s="197"/>
      <c r="F5744" s="197"/>
      <c r="G5744" s="197" t="s">
        <v>3851</v>
      </c>
      <c r="H5744" s="198">
        <v>2</v>
      </c>
      <c r="I5744" s="199">
        <v>182.32</v>
      </c>
      <c r="J5744" s="220"/>
      <c r="M5744">
        <v>182.32</v>
      </c>
    </row>
    <row r="5745" spans="1:13" ht="0.95" customHeight="1" x14ac:dyDescent="0.2">
      <c r="A5745" s="237"/>
      <c r="B5745" s="185"/>
      <c r="C5745" s="185"/>
      <c r="D5745" s="185"/>
      <c r="E5745" s="185"/>
      <c r="F5745" s="185"/>
      <c r="G5745" s="185"/>
      <c r="H5745" s="185"/>
      <c r="I5745" s="185"/>
      <c r="J5745" s="220"/>
    </row>
    <row r="5746" spans="1:13" ht="18" customHeight="1" x14ac:dyDescent="0.2">
      <c r="A5746" s="236" t="s">
        <v>4304</v>
      </c>
      <c r="B5746" s="183" t="s">
        <v>2</v>
      </c>
      <c r="C5746" s="182" t="s">
        <v>3</v>
      </c>
      <c r="D5746" s="182" t="s">
        <v>4</v>
      </c>
      <c r="E5746" s="419" t="s">
        <v>2100</v>
      </c>
      <c r="F5746" s="419"/>
      <c r="G5746" s="184" t="s">
        <v>5</v>
      </c>
      <c r="H5746" s="183" t="s">
        <v>6</v>
      </c>
      <c r="I5746" s="183" t="s">
        <v>7</v>
      </c>
      <c r="J5746" s="218" t="s">
        <v>8</v>
      </c>
      <c r="K5746" s="229">
        <f>J5748+J5749</f>
        <v>8.16</v>
      </c>
      <c r="L5746" s="229">
        <f>J5747-K5746</f>
        <v>18.16</v>
      </c>
      <c r="M5746" t="s">
        <v>7</v>
      </c>
    </row>
    <row r="5747" spans="1:13" ht="26.1" customHeight="1" x14ac:dyDescent="0.2">
      <c r="A5747" s="237" t="s">
        <v>2125</v>
      </c>
      <c r="B5747" s="186" t="s">
        <v>4132</v>
      </c>
      <c r="C5747" s="185" t="s">
        <v>26</v>
      </c>
      <c r="D5747" s="185" t="s">
        <v>4133</v>
      </c>
      <c r="E5747" s="425" t="s">
        <v>2104</v>
      </c>
      <c r="F5747" s="425"/>
      <c r="G5747" s="187" t="s">
        <v>331</v>
      </c>
      <c r="H5747" s="188">
        <v>1</v>
      </c>
      <c r="I5747" s="189">
        <f>(M5747*$M$13)</f>
        <v>26.321200000000001</v>
      </c>
      <c r="J5747" s="231">
        <f>TRUNC(I5747*H5747,2)</f>
        <v>26.32</v>
      </c>
      <c r="M5747">
        <v>28.61</v>
      </c>
    </row>
    <row r="5748" spans="1:13" ht="26.1" customHeight="1" x14ac:dyDescent="0.2">
      <c r="A5748" s="241" t="s">
        <v>2395</v>
      </c>
      <c r="B5748" s="201" t="s">
        <v>2709</v>
      </c>
      <c r="C5748" s="200" t="s">
        <v>26</v>
      </c>
      <c r="D5748" s="200" t="s">
        <v>2710</v>
      </c>
      <c r="E5748" s="427" t="s">
        <v>2123</v>
      </c>
      <c r="F5748" s="427"/>
      <c r="G5748" s="202" t="s">
        <v>32</v>
      </c>
      <c r="H5748" s="203">
        <v>0.1033</v>
      </c>
      <c r="I5748" s="189">
        <f>(M5748*$M$13)</f>
        <v>18.390799999999999</v>
      </c>
      <c r="J5748" s="219">
        <f>TRUNC(I5748*H5748,2)</f>
        <v>1.89</v>
      </c>
      <c r="M5748">
        <v>19.989999999999998</v>
      </c>
    </row>
    <row r="5749" spans="1:13" ht="24" customHeight="1" x14ac:dyDescent="0.2">
      <c r="A5749" s="241" t="s">
        <v>2395</v>
      </c>
      <c r="B5749" s="201" t="s">
        <v>2700</v>
      </c>
      <c r="C5749" s="200" t="s">
        <v>26</v>
      </c>
      <c r="D5749" s="200" t="s">
        <v>2701</v>
      </c>
      <c r="E5749" s="427" t="s">
        <v>2123</v>
      </c>
      <c r="F5749" s="427"/>
      <c r="G5749" s="202" t="s">
        <v>32</v>
      </c>
      <c r="H5749" s="203">
        <v>0.24779999999999999</v>
      </c>
      <c r="I5749" s="189">
        <f>(M5749*$M$13)</f>
        <v>25.309200000000004</v>
      </c>
      <c r="J5749" s="219">
        <f>TRUNC(I5749*H5749,2)</f>
        <v>6.27</v>
      </c>
      <c r="M5749">
        <v>27.51</v>
      </c>
    </row>
    <row r="5750" spans="1:13" ht="24" customHeight="1" x14ac:dyDescent="0.2">
      <c r="A5750" s="238" t="s">
        <v>2126</v>
      </c>
      <c r="B5750" s="191" t="s">
        <v>5017</v>
      </c>
      <c r="C5750" s="190" t="s">
        <v>26</v>
      </c>
      <c r="D5750" s="190" t="s">
        <v>5018</v>
      </c>
      <c r="E5750" s="426" t="s">
        <v>2119</v>
      </c>
      <c r="F5750" s="426"/>
      <c r="G5750" s="192" t="s">
        <v>331</v>
      </c>
      <c r="H5750" s="193">
        <v>2</v>
      </c>
      <c r="I5750" s="189">
        <f>(M5750*$M$13)</f>
        <v>2.0331999999999999</v>
      </c>
      <c r="J5750" s="219">
        <f>TRUNC(I5750*H5750,2)</f>
        <v>4.0599999999999996</v>
      </c>
      <c r="M5750">
        <v>2.21</v>
      </c>
    </row>
    <row r="5751" spans="1:13" ht="24" customHeight="1" x14ac:dyDescent="0.2">
      <c r="A5751" s="238" t="s">
        <v>2126</v>
      </c>
      <c r="B5751" s="191" t="s">
        <v>5042</v>
      </c>
      <c r="C5751" s="190" t="s">
        <v>26</v>
      </c>
      <c r="D5751" s="190" t="s">
        <v>5043</v>
      </c>
      <c r="E5751" s="426" t="s">
        <v>2119</v>
      </c>
      <c r="F5751" s="426"/>
      <c r="G5751" s="192" t="s">
        <v>331</v>
      </c>
      <c r="H5751" s="193">
        <v>1</v>
      </c>
      <c r="I5751" s="189">
        <f>(M5751*$M$13)</f>
        <v>14.0944</v>
      </c>
      <c r="J5751" s="219">
        <f>TRUNC(I5751*H5751,2)</f>
        <v>14.09</v>
      </c>
      <c r="M5751">
        <v>15.32</v>
      </c>
    </row>
    <row r="5752" spans="1:13" x14ac:dyDescent="0.2">
      <c r="A5752" s="239"/>
      <c r="B5752" s="195"/>
      <c r="C5752" s="195"/>
      <c r="D5752" s="195"/>
      <c r="E5752" s="195" t="s">
        <v>3847</v>
      </c>
      <c r="F5752" s="196">
        <v>6.76</v>
      </c>
      <c r="G5752" s="195" t="s">
        <v>3848</v>
      </c>
      <c r="H5752" s="196">
        <v>0</v>
      </c>
      <c r="I5752" s="196">
        <v>6.76</v>
      </c>
      <c r="J5752" s="220"/>
      <c r="M5752">
        <v>6.76</v>
      </c>
    </row>
    <row r="5753" spans="1:13" ht="25.5" x14ac:dyDescent="0.2">
      <c r="A5753" s="239"/>
      <c r="B5753" s="195"/>
      <c r="C5753" s="195"/>
      <c r="D5753" s="195"/>
      <c r="E5753" s="195" t="s">
        <v>3849</v>
      </c>
      <c r="F5753" s="196">
        <v>0</v>
      </c>
      <c r="G5753" s="195"/>
      <c r="H5753" s="195" t="s">
        <v>3850</v>
      </c>
      <c r="I5753" s="196">
        <v>28.61</v>
      </c>
      <c r="J5753" s="220"/>
      <c r="M5753">
        <v>28.61</v>
      </c>
    </row>
    <row r="5754" spans="1:13" ht="30" customHeight="1" x14ac:dyDescent="0.2">
      <c r="A5754" s="240"/>
      <c r="B5754" s="197"/>
      <c r="C5754" s="197"/>
      <c r="D5754" s="197"/>
      <c r="E5754" s="197"/>
      <c r="F5754" s="197"/>
      <c r="G5754" s="197" t="s">
        <v>3851</v>
      </c>
      <c r="H5754" s="198">
        <v>224</v>
      </c>
      <c r="I5754" s="199">
        <v>6408.64</v>
      </c>
      <c r="J5754" s="220"/>
      <c r="M5754">
        <v>6408.64</v>
      </c>
    </row>
    <row r="5755" spans="1:13" ht="0.95" customHeight="1" x14ac:dyDescent="0.2">
      <c r="A5755" s="237"/>
      <c r="B5755" s="185"/>
      <c r="C5755" s="185"/>
      <c r="D5755" s="185"/>
      <c r="E5755" s="185"/>
      <c r="F5755" s="185"/>
      <c r="G5755" s="185"/>
      <c r="H5755" s="185"/>
      <c r="I5755" s="185"/>
      <c r="J5755" s="220"/>
    </row>
    <row r="5756" spans="1:13" ht="18" customHeight="1" x14ac:dyDescent="0.2">
      <c r="A5756" s="236" t="s">
        <v>4305</v>
      </c>
      <c r="B5756" s="183" t="s">
        <v>2</v>
      </c>
      <c r="C5756" s="182" t="s">
        <v>3</v>
      </c>
      <c r="D5756" s="182" t="s">
        <v>4</v>
      </c>
      <c r="E5756" s="419" t="s">
        <v>2100</v>
      </c>
      <c r="F5756" s="419"/>
      <c r="G5756" s="184" t="s">
        <v>5</v>
      </c>
      <c r="H5756" s="183" t="s">
        <v>6</v>
      </c>
      <c r="I5756" s="183" t="s">
        <v>7</v>
      </c>
      <c r="J5756" s="218" t="s">
        <v>8</v>
      </c>
      <c r="K5756" s="229">
        <f>J5759+J5760</f>
        <v>27.68</v>
      </c>
      <c r="L5756" s="229">
        <f>J5757-K5756</f>
        <v>542.84</v>
      </c>
      <c r="M5756" t="s">
        <v>7</v>
      </c>
    </row>
    <row r="5757" spans="1:13" ht="51.95" customHeight="1" x14ac:dyDescent="0.2">
      <c r="A5757" s="237" t="s">
        <v>2125</v>
      </c>
      <c r="B5757" s="186" t="s">
        <v>4135</v>
      </c>
      <c r="C5757" s="185" t="s">
        <v>26</v>
      </c>
      <c r="D5757" s="185" t="s">
        <v>4136</v>
      </c>
      <c r="E5757" s="425" t="s">
        <v>2104</v>
      </c>
      <c r="F5757" s="425"/>
      <c r="G5757" s="187" t="s">
        <v>331</v>
      </c>
      <c r="H5757" s="188">
        <v>1</v>
      </c>
      <c r="I5757" s="189">
        <f>(M5757*$M$13)</f>
        <v>570.52880000000005</v>
      </c>
      <c r="J5757" s="231">
        <f>TRUNC(I5757*H5757,2)</f>
        <v>570.52</v>
      </c>
      <c r="M5757">
        <v>620.14</v>
      </c>
    </row>
    <row r="5758" spans="1:13" ht="51.95" customHeight="1" x14ac:dyDescent="0.2">
      <c r="A5758" s="241" t="s">
        <v>2395</v>
      </c>
      <c r="B5758" s="201" t="s">
        <v>5044</v>
      </c>
      <c r="C5758" s="200" t="s">
        <v>26</v>
      </c>
      <c r="D5758" s="200" t="s">
        <v>5045</v>
      </c>
      <c r="E5758" s="427" t="s">
        <v>2123</v>
      </c>
      <c r="F5758" s="427"/>
      <c r="G5758" s="202" t="s">
        <v>50</v>
      </c>
      <c r="H5758" s="203">
        <v>1.9199999999999998E-2</v>
      </c>
      <c r="I5758" s="189">
        <f>(M5758*$M$13)</f>
        <v>647.68920000000003</v>
      </c>
      <c r="J5758" s="219">
        <f>TRUNC(I5758*H5758,2)</f>
        <v>12.43</v>
      </c>
      <c r="M5758">
        <v>704.01</v>
      </c>
    </row>
    <row r="5759" spans="1:13" ht="26.1" customHeight="1" x14ac:dyDescent="0.2">
      <c r="A5759" s="241" t="s">
        <v>2395</v>
      </c>
      <c r="B5759" s="201" t="s">
        <v>2709</v>
      </c>
      <c r="C5759" s="200" t="s">
        <v>26</v>
      </c>
      <c r="D5759" s="200" t="s">
        <v>2710</v>
      </c>
      <c r="E5759" s="427" t="s">
        <v>2123</v>
      </c>
      <c r="F5759" s="427"/>
      <c r="G5759" s="202" t="s">
        <v>32</v>
      </c>
      <c r="H5759" s="203">
        <v>0.63370000000000004</v>
      </c>
      <c r="I5759" s="189">
        <f>(M5759*$M$13)</f>
        <v>18.390799999999999</v>
      </c>
      <c r="J5759" s="219">
        <f>TRUNC(I5759*H5759,2)</f>
        <v>11.65</v>
      </c>
      <c r="M5759">
        <v>19.989999999999998</v>
      </c>
    </row>
    <row r="5760" spans="1:13" ht="24" customHeight="1" x14ac:dyDescent="0.2">
      <c r="A5760" s="241" t="s">
        <v>2395</v>
      </c>
      <c r="B5760" s="201" t="s">
        <v>2700</v>
      </c>
      <c r="C5760" s="200" t="s">
        <v>26</v>
      </c>
      <c r="D5760" s="200" t="s">
        <v>2701</v>
      </c>
      <c r="E5760" s="427" t="s">
        <v>2123</v>
      </c>
      <c r="F5760" s="427"/>
      <c r="G5760" s="202" t="s">
        <v>32</v>
      </c>
      <c r="H5760" s="203">
        <v>0.63370000000000004</v>
      </c>
      <c r="I5760" s="189">
        <f>(M5760*$M$13)</f>
        <v>25.309200000000004</v>
      </c>
      <c r="J5760" s="219">
        <f>TRUNC(I5760*H5760,2)</f>
        <v>16.03</v>
      </c>
      <c r="M5760">
        <v>27.51</v>
      </c>
    </row>
    <row r="5761" spans="1:13" ht="39" customHeight="1" x14ac:dyDescent="0.2">
      <c r="A5761" s="238" t="s">
        <v>2126</v>
      </c>
      <c r="B5761" s="191" t="s">
        <v>5046</v>
      </c>
      <c r="C5761" s="190" t="s">
        <v>26</v>
      </c>
      <c r="D5761" s="190" t="s">
        <v>5047</v>
      </c>
      <c r="E5761" s="426" t="s">
        <v>2119</v>
      </c>
      <c r="F5761" s="426"/>
      <c r="G5761" s="192" t="s">
        <v>331</v>
      </c>
      <c r="H5761" s="193">
        <v>1</v>
      </c>
      <c r="I5761" s="189">
        <f>(M5761*$M$13)</f>
        <v>530.41679999999997</v>
      </c>
      <c r="J5761" s="219">
        <f>TRUNC(I5761*H5761,2)</f>
        <v>530.41</v>
      </c>
      <c r="M5761">
        <v>576.54</v>
      </c>
    </row>
    <row r="5762" spans="1:13" x14ac:dyDescent="0.2">
      <c r="A5762" s="239"/>
      <c r="B5762" s="195"/>
      <c r="C5762" s="195"/>
      <c r="D5762" s="195"/>
      <c r="E5762" s="195" t="s">
        <v>3847</v>
      </c>
      <c r="F5762" s="196">
        <v>25.27</v>
      </c>
      <c r="G5762" s="195" t="s">
        <v>3848</v>
      </c>
      <c r="H5762" s="196">
        <v>0</v>
      </c>
      <c r="I5762" s="196">
        <v>25.27</v>
      </c>
      <c r="J5762" s="220"/>
      <c r="M5762">
        <v>25.27</v>
      </c>
    </row>
    <row r="5763" spans="1:13" ht="25.5" x14ac:dyDescent="0.2">
      <c r="A5763" s="239"/>
      <c r="B5763" s="195"/>
      <c r="C5763" s="195"/>
      <c r="D5763" s="195"/>
      <c r="E5763" s="195" t="s">
        <v>3849</v>
      </c>
      <c r="F5763" s="196">
        <v>0</v>
      </c>
      <c r="G5763" s="195"/>
      <c r="H5763" s="195" t="s">
        <v>3850</v>
      </c>
      <c r="I5763" s="196">
        <v>620.14</v>
      </c>
      <c r="J5763" s="220"/>
      <c r="M5763">
        <v>620.14</v>
      </c>
    </row>
    <row r="5764" spans="1:13" ht="30" customHeight="1" x14ac:dyDescent="0.2">
      <c r="A5764" s="240"/>
      <c r="B5764" s="197"/>
      <c r="C5764" s="197"/>
      <c r="D5764" s="197"/>
      <c r="E5764" s="197"/>
      <c r="F5764" s="197"/>
      <c r="G5764" s="197" t="s">
        <v>3851</v>
      </c>
      <c r="H5764" s="198">
        <v>1</v>
      </c>
      <c r="I5764" s="199">
        <v>620.14</v>
      </c>
      <c r="J5764" s="220"/>
      <c r="M5764">
        <v>620.14</v>
      </c>
    </row>
    <row r="5765" spans="1:13" ht="0.95" customHeight="1" x14ac:dyDescent="0.2">
      <c r="A5765" s="237"/>
      <c r="B5765" s="185"/>
      <c r="C5765" s="185"/>
      <c r="D5765" s="185"/>
      <c r="E5765" s="185"/>
      <c r="F5765" s="185"/>
      <c r="G5765" s="185"/>
      <c r="H5765" s="185"/>
      <c r="I5765" s="185"/>
      <c r="J5765" s="220"/>
    </row>
    <row r="5766" spans="1:13" ht="18" customHeight="1" x14ac:dyDescent="0.2">
      <c r="A5766" s="236" t="s">
        <v>4306</v>
      </c>
      <c r="B5766" s="183" t="s">
        <v>2</v>
      </c>
      <c r="C5766" s="182" t="s">
        <v>3</v>
      </c>
      <c r="D5766" s="182" t="s">
        <v>4</v>
      </c>
      <c r="E5766" s="419" t="s">
        <v>2100</v>
      </c>
      <c r="F5766" s="419"/>
      <c r="G5766" s="184" t="s">
        <v>5</v>
      </c>
      <c r="H5766" s="183" t="s">
        <v>6</v>
      </c>
      <c r="I5766" s="183" t="s">
        <v>7</v>
      </c>
      <c r="J5766" s="218" t="s">
        <v>8</v>
      </c>
      <c r="K5766" s="229">
        <f>J5769+J5770</f>
        <v>27.89</v>
      </c>
      <c r="L5766" s="229">
        <f>J5767-K5766</f>
        <v>790.55000000000007</v>
      </c>
      <c r="M5766" t="s">
        <v>7</v>
      </c>
    </row>
    <row r="5767" spans="1:13" ht="51.95" customHeight="1" x14ac:dyDescent="0.2">
      <c r="A5767" s="237" t="s">
        <v>2125</v>
      </c>
      <c r="B5767" s="186" t="s">
        <v>4138</v>
      </c>
      <c r="C5767" s="185" t="s">
        <v>26</v>
      </c>
      <c r="D5767" s="185" t="s">
        <v>4139</v>
      </c>
      <c r="E5767" s="425" t="s">
        <v>2104</v>
      </c>
      <c r="F5767" s="425"/>
      <c r="G5767" s="187" t="s">
        <v>331</v>
      </c>
      <c r="H5767" s="188">
        <v>1</v>
      </c>
      <c r="I5767" s="189">
        <f>(M5767*$M$13)</f>
        <v>818.44120000000009</v>
      </c>
      <c r="J5767" s="231">
        <f>TRUNC(I5767*H5767,2)</f>
        <v>818.44</v>
      </c>
      <c r="M5767">
        <v>889.61</v>
      </c>
    </row>
    <row r="5768" spans="1:13" ht="51.95" customHeight="1" x14ac:dyDescent="0.2">
      <c r="A5768" s="241" t="s">
        <v>2395</v>
      </c>
      <c r="B5768" s="201" t="s">
        <v>5044</v>
      </c>
      <c r="C5768" s="200" t="s">
        <v>26</v>
      </c>
      <c r="D5768" s="200" t="s">
        <v>5045</v>
      </c>
      <c r="E5768" s="427" t="s">
        <v>2123</v>
      </c>
      <c r="F5768" s="427"/>
      <c r="G5768" s="202" t="s">
        <v>50</v>
      </c>
      <c r="H5768" s="203">
        <v>1.89E-2</v>
      </c>
      <c r="I5768" s="189">
        <f>(M5768*$M$13)</f>
        <v>647.68920000000003</v>
      </c>
      <c r="J5768" s="219">
        <f>TRUNC(I5768*H5768,2)</f>
        <v>12.24</v>
      </c>
      <c r="M5768">
        <v>704.01</v>
      </c>
    </row>
    <row r="5769" spans="1:13" ht="26.1" customHeight="1" x14ac:dyDescent="0.2">
      <c r="A5769" s="241" t="s">
        <v>2395</v>
      </c>
      <c r="B5769" s="201" t="s">
        <v>2709</v>
      </c>
      <c r="C5769" s="200" t="s">
        <v>26</v>
      </c>
      <c r="D5769" s="200" t="s">
        <v>2710</v>
      </c>
      <c r="E5769" s="427" t="s">
        <v>2123</v>
      </c>
      <c r="F5769" s="427"/>
      <c r="G5769" s="202" t="s">
        <v>32</v>
      </c>
      <c r="H5769" s="203">
        <v>0.63839999999999997</v>
      </c>
      <c r="I5769" s="189">
        <f>(M5769*$M$13)</f>
        <v>18.390799999999999</v>
      </c>
      <c r="J5769" s="219">
        <f>TRUNC(I5769*H5769,2)</f>
        <v>11.74</v>
      </c>
      <c r="M5769">
        <v>19.989999999999998</v>
      </c>
    </row>
    <row r="5770" spans="1:13" ht="24" customHeight="1" x14ac:dyDescent="0.2">
      <c r="A5770" s="241" t="s">
        <v>2395</v>
      </c>
      <c r="B5770" s="201" t="s">
        <v>2700</v>
      </c>
      <c r="C5770" s="200" t="s">
        <v>26</v>
      </c>
      <c r="D5770" s="200" t="s">
        <v>2701</v>
      </c>
      <c r="E5770" s="427" t="s">
        <v>2123</v>
      </c>
      <c r="F5770" s="427"/>
      <c r="G5770" s="202" t="s">
        <v>32</v>
      </c>
      <c r="H5770" s="203">
        <v>0.63839999999999997</v>
      </c>
      <c r="I5770" s="189">
        <f>(M5770*$M$13)</f>
        <v>25.309200000000004</v>
      </c>
      <c r="J5770" s="219">
        <f>TRUNC(I5770*H5770,2)</f>
        <v>16.149999999999999</v>
      </c>
      <c r="M5770">
        <v>27.51</v>
      </c>
    </row>
    <row r="5771" spans="1:13" ht="39" customHeight="1" x14ac:dyDescent="0.2">
      <c r="A5771" s="238" t="s">
        <v>2126</v>
      </c>
      <c r="B5771" s="191" t="s">
        <v>5048</v>
      </c>
      <c r="C5771" s="190" t="s">
        <v>26</v>
      </c>
      <c r="D5771" s="190" t="s">
        <v>5049</v>
      </c>
      <c r="E5771" s="426" t="s">
        <v>2119</v>
      </c>
      <c r="F5771" s="426"/>
      <c r="G5771" s="192" t="s">
        <v>331</v>
      </c>
      <c r="H5771" s="193">
        <v>1</v>
      </c>
      <c r="I5771" s="189">
        <f>(M5771*$M$13)</f>
        <v>778.31080000000009</v>
      </c>
      <c r="J5771" s="219">
        <f>TRUNC(I5771*H5771,2)</f>
        <v>778.31</v>
      </c>
      <c r="M5771">
        <v>845.99</v>
      </c>
    </row>
    <row r="5772" spans="1:13" x14ac:dyDescent="0.2">
      <c r="A5772" s="239"/>
      <c r="B5772" s="195"/>
      <c r="C5772" s="195"/>
      <c r="D5772" s="195"/>
      <c r="E5772" s="195" t="s">
        <v>3847</v>
      </c>
      <c r="F5772" s="196">
        <v>25.4</v>
      </c>
      <c r="G5772" s="195" t="s">
        <v>3848</v>
      </c>
      <c r="H5772" s="196">
        <v>0</v>
      </c>
      <c r="I5772" s="196">
        <v>25.4</v>
      </c>
      <c r="J5772" s="220"/>
      <c r="M5772">
        <v>25.4</v>
      </c>
    </row>
    <row r="5773" spans="1:13" ht="25.5" x14ac:dyDescent="0.2">
      <c r="A5773" s="239"/>
      <c r="B5773" s="195"/>
      <c r="C5773" s="195"/>
      <c r="D5773" s="195"/>
      <c r="E5773" s="195" t="s">
        <v>3849</v>
      </c>
      <c r="F5773" s="196">
        <v>0</v>
      </c>
      <c r="G5773" s="195"/>
      <c r="H5773" s="195" t="s">
        <v>3850</v>
      </c>
      <c r="I5773" s="196">
        <v>889.61</v>
      </c>
      <c r="J5773" s="220"/>
      <c r="M5773">
        <v>889.61</v>
      </c>
    </row>
    <row r="5774" spans="1:13" ht="30" customHeight="1" x14ac:dyDescent="0.2">
      <c r="A5774" s="240"/>
      <c r="B5774" s="197"/>
      <c r="C5774" s="197"/>
      <c r="D5774" s="197"/>
      <c r="E5774" s="197"/>
      <c r="F5774" s="197"/>
      <c r="G5774" s="197" t="s">
        <v>3851</v>
      </c>
      <c r="H5774" s="198">
        <v>1</v>
      </c>
      <c r="I5774" s="199">
        <v>889.61</v>
      </c>
      <c r="J5774" s="220"/>
      <c r="M5774">
        <v>889.61</v>
      </c>
    </row>
    <row r="5775" spans="1:13" ht="0.95" customHeight="1" x14ac:dyDescent="0.2">
      <c r="A5775" s="237"/>
      <c r="B5775" s="185"/>
      <c r="C5775" s="185"/>
      <c r="D5775" s="185"/>
      <c r="E5775" s="185"/>
      <c r="F5775" s="185"/>
      <c r="G5775" s="185"/>
      <c r="H5775" s="185"/>
      <c r="I5775" s="185"/>
      <c r="J5775" s="220"/>
    </row>
    <row r="5776" spans="1:13" ht="18" customHeight="1" x14ac:dyDescent="0.2">
      <c r="A5776" s="236" t="s">
        <v>4822</v>
      </c>
      <c r="B5776" s="183" t="s">
        <v>2</v>
      </c>
      <c r="C5776" s="182" t="s">
        <v>3</v>
      </c>
      <c r="D5776" s="182" t="s">
        <v>4</v>
      </c>
      <c r="E5776" s="419" t="s">
        <v>2100</v>
      </c>
      <c r="F5776" s="419"/>
      <c r="G5776" s="184" t="s">
        <v>5</v>
      </c>
      <c r="H5776" s="183" t="s">
        <v>6</v>
      </c>
      <c r="I5776" s="183" t="s">
        <v>7</v>
      </c>
      <c r="J5776" s="218" t="s">
        <v>8</v>
      </c>
      <c r="K5776" s="229">
        <v>0</v>
      </c>
      <c r="L5776" s="229">
        <f>J5777</f>
        <v>3.89</v>
      </c>
      <c r="M5776" t="s">
        <v>7</v>
      </c>
    </row>
    <row r="5777" spans="1:13" ht="26.1" customHeight="1" x14ac:dyDescent="0.2">
      <c r="A5777" s="237" t="s">
        <v>2125</v>
      </c>
      <c r="B5777" s="186" t="s">
        <v>4793</v>
      </c>
      <c r="C5777" s="185" t="s">
        <v>167</v>
      </c>
      <c r="D5777" s="185" t="s">
        <v>4794</v>
      </c>
      <c r="E5777" s="425" t="s">
        <v>2104</v>
      </c>
      <c r="F5777" s="425"/>
      <c r="G5777" s="187" t="s">
        <v>331</v>
      </c>
      <c r="H5777" s="188">
        <v>1</v>
      </c>
      <c r="I5777" s="189">
        <f>(M5777*$M$13)</f>
        <v>3.8916000000000004</v>
      </c>
      <c r="J5777" s="231">
        <f>TRUNC(I5777*H5777,2)</f>
        <v>3.89</v>
      </c>
      <c r="M5777">
        <v>4.2300000000000004</v>
      </c>
    </row>
    <row r="5778" spans="1:13" ht="26.1" customHeight="1" x14ac:dyDescent="0.2">
      <c r="A5778" s="241" t="s">
        <v>2395</v>
      </c>
      <c r="B5778" s="201" t="s">
        <v>4956</v>
      </c>
      <c r="C5778" s="200" t="s">
        <v>627</v>
      </c>
      <c r="D5778" s="200" t="s">
        <v>4794</v>
      </c>
      <c r="E5778" s="427" t="s">
        <v>4952</v>
      </c>
      <c r="F5778" s="427"/>
      <c r="G5778" s="202" t="s">
        <v>331</v>
      </c>
      <c r="H5778" s="203">
        <v>1</v>
      </c>
      <c r="I5778" s="189">
        <f>(M5778*$M$13)</f>
        <v>3.8916000000000004</v>
      </c>
      <c r="J5778" s="219">
        <f>TRUNC(I5778*H5778,2)</f>
        <v>3.89</v>
      </c>
      <c r="M5778">
        <v>4.2300000000000004</v>
      </c>
    </row>
    <row r="5779" spans="1:13" x14ac:dyDescent="0.2">
      <c r="A5779" s="239"/>
      <c r="B5779" s="195"/>
      <c r="C5779" s="195"/>
      <c r="D5779" s="195"/>
      <c r="E5779" s="195" t="s">
        <v>3847</v>
      </c>
      <c r="F5779" s="196">
        <v>0.81</v>
      </c>
      <c r="G5779" s="195" t="s">
        <v>3848</v>
      </c>
      <c r="H5779" s="196">
        <v>0</v>
      </c>
      <c r="I5779" s="196">
        <v>0.81</v>
      </c>
      <c r="J5779" s="220"/>
      <c r="M5779">
        <v>0.81</v>
      </c>
    </row>
    <row r="5780" spans="1:13" ht="25.5" x14ac:dyDescent="0.2">
      <c r="A5780" s="239"/>
      <c r="B5780" s="195"/>
      <c r="C5780" s="195"/>
      <c r="D5780" s="195"/>
      <c r="E5780" s="195" t="s">
        <v>3849</v>
      </c>
      <c r="F5780" s="196">
        <v>0</v>
      </c>
      <c r="G5780" s="195"/>
      <c r="H5780" s="195" t="s">
        <v>3850</v>
      </c>
      <c r="I5780" s="196">
        <v>4.2300000000000004</v>
      </c>
      <c r="J5780" s="220"/>
      <c r="M5780">
        <v>4.2300000000000004</v>
      </c>
    </row>
    <row r="5781" spans="1:13" ht="30" customHeight="1" x14ac:dyDescent="0.2">
      <c r="A5781" s="240"/>
      <c r="B5781" s="197"/>
      <c r="C5781" s="197"/>
      <c r="D5781" s="197"/>
      <c r="E5781" s="197"/>
      <c r="F5781" s="197"/>
      <c r="G5781" s="197" t="s">
        <v>3851</v>
      </c>
      <c r="H5781" s="198">
        <v>82</v>
      </c>
      <c r="I5781" s="199">
        <v>346.86</v>
      </c>
      <c r="J5781" s="220"/>
      <c r="M5781">
        <v>346.86</v>
      </c>
    </row>
    <row r="5782" spans="1:13" ht="0.95" customHeight="1" x14ac:dyDescent="0.2">
      <c r="A5782" s="237"/>
      <c r="B5782" s="185"/>
      <c r="C5782" s="185"/>
      <c r="D5782" s="185"/>
      <c r="E5782" s="185"/>
      <c r="F5782" s="185"/>
      <c r="G5782" s="185"/>
      <c r="H5782" s="185"/>
      <c r="I5782" s="185"/>
      <c r="J5782" s="220"/>
    </row>
    <row r="5783" spans="1:13" ht="18" customHeight="1" x14ac:dyDescent="0.2">
      <c r="A5783" s="236" t="s">
        <v>4823</v>
      </c>
      <c r="B5783" s="183" t="s">
        <v>2</v>
      </c>
      <c r="C5783" s="182" t="s">
        <v>3</v>
      </c>
      <c r="D5783" s="182" t="s">
        <v>4</v>
      </c>
      <c r="E5783" s="419" t="s">
        <v>2100</v>
      </c>
      <c r="F5783" s="419"/>
      <c r="G5783" s="184" t="s">
        <v>5</v>
      </c>
      <c r="H5783" s="183" t="s">
        <v>6</v>
      </c>
      <c r="I5783" s="183" t="s">
        <v>7</v>
      </c>
      <c r="J5783" s="218" t="s">
        <v>8</v>
      </c>
      <c r="K5783" s="229">
        <v>0</v>
      </c>
      <c r="L5783" s="229">
        <f>J5784</f>
        <v>94.77</v>
      </c>
      <c r="M5783" t="s">
        <v>7</v>
      </c>
    </row>
    <row r="5784" spans="1:13" ht="26.1" customHeight="1" x14ac:dyDescent="0.2">
      <c r="A5784" s="237" t="s">
        <v>2125</v>
      </c>
      <c r="B5784" s="186" t="s">
        <v>4809</v>
      </c>
      <c r="C5784" s="185" t="s">
        <v>167</v>
      </c>
      <c r="D5784" s="185" t="s">
        <v>4810</v>
      </c>
      <c r="E5784" s="425" t="s">
        <v>2104</v>
      </c>
      <c r="F5784" s="425"/>
      <c r="G5784" s="187" t="s">
        <v>331</v>
      </c>
      <c r="H5784" s="188">
        <v>1</v>
      </c>
      <c r="I5784" s="189">
        <f>(M5784*$M$13)</f>
        <v>94.778400000000005</v>
      </c>
      <c r="J5784" s="231">
        <f>TRUNC(I5784*H5784,2)</f>
        <v>94.77</v>
      </c>
      <c r="M5784">
        <v>103.02</v>
      </c>
    </row>
    <row r="5785" spans="1:13" ht="26.1" customHeight="1" x14ac:dyDescent="0.2">
      <c r="A5785" s="241" t="s">
        <v>2395</v>
      </c>
      <c r="B5785" s="201" t="s">
        <v>5050</v>
      </c>
      <c r="C5785" s="200" t="s">
        <v>627</v>
      </c>
      <c r="D5785" s="200" t="s">
        <v>4810</v>
      </c>
      <c r="E5785" s="427" t="s">
        <v>5026</v>
      </c>
      <c r="F5785" s="427"/>
      <c r="G5785" s="202" t="s">
        <v>331</v>
      </c>
      <c r="H5785" s="203">
        <v>1</v>
      </c>
      <c r="I5785" s="189">
        <f>(M5785*$M$13)</f>
        <v>94.778400000000005</v>
      </c>
      <c r="J5785" s="219">
        <f>TRUNC(I5785*H5785,2)</f>
        <v>94.77</v>
      </c>
      <c r="M5785">
        <v>103.02</v>
      </c>
    </row>
    <row r="5786" spans="1:13" x14ac:dyDescent="0.2">
      <c r="A5786" s="239"/>
      <c r="B5786" s="195"/>
      <c r="C5786" s="195"/>
      <c r="D5786" s="195"/>
      <c r="E5786" s="195" t="s">
        <v>3847</v>
      </c>
      <c r="F5786" s="196">
        <v>34.68</v>
      </c>
      <c r="G5786" s="195" t="s">
        <v>3848</v>
      </c>
      <c r="H5786" s="196">
        <v>0</v>
      </c>
      <c r="I5786" s="196">
        <v>34.68</v>
      </c>
      <c r="J5786" s="220"/>
      <c r="M5786">
        <v>34.68</v>
      </c>
    </row>
    <row r="5787" spans="1:13" ht="25.5" x14ac:dyDescent="0.2">
      <c r="A5787" s="239"/>
      <c r="B5787" s="195"/>
      <c r="C5787" s="195"/>
      <c r="D5787" s="195"/>
      <c r="E5787" s="195" t="s">
        <v>3849</v>
      </c>
      <c r="F5787" s="196">
        <v>0</v>
      </c>
      <c r="G5787" s="195"/>
      <c r="H5787" s="195" t="s">
        <v>3850</v>
      </c>
      <c r="I5787" s="196">
        <v>103.02</v>
      </c>
      <c r="J5787" s="220"/>
      <c r="M5787">
        <v>103.02</v>
      </c>
    </row>
    <row r="5788" spans="1:13" ht="30" customHeight="1" x14ac:dyDescent="0.2">
      <c r="A5788" s="240"/>
      <c r="B5788" s="197"/>
      <c r="C5788" s="197"/>
      <c r="D5788" s="197"/>
      <c r="E5788" s="197"/>
      <c r="F5788" s="197"/>
      <c r="G5788" s="197" t="s">
        <v>3851</v>
      </c>
      <c r="H5788" s="198">
        <v>112</v>
      </c>
      <c r="I5788" s="199">
        <v>11538.24</v>
      </c>
      <c r="J5788" s="220"/>
      <c r="M5788">
        <v>11538.24</v>
      </c>
    </row>
    <row r="5789" spans="1:13" ht="0.95" customHeight="1" x14ac:dyDescent="0.2">
      <c r="A5789" s="237"/>
      <c r="B5789" s="185"/>
      <c r="C5789" s="185"/>
      <c r="D5789" s="185"/>
      <c r="E5789" s="185"/>
      <c r="F5789" s="185"/>
      <c r="G5789" s="185"/>
      <c r="H5789" s="185"/>
      <c r="I5789" s="185"/>
      <c r="J5789" s="220"/>
    </row>
    <row r="5790" spans="1:13" ht="24" customHeight="1" x14ac:dyDescent="0.2">
      <c r="A5790" s="245" t="s">
        <v>4307</v>
      </c>
      <c r="B5790" s="174"/>
      <c r="C5790" s="174"/>
      <c r="D5790" s="175" t="s">
        <v>4308</v>
      </c>
      <c r="E5790" s="174"/>
      <c r="F5790" s="433"/>
      <c r="G5790" s="433"/>
      <c r="H5790" s="174"/>
      <c r="I5790" s="174"/>
      <c r="J5790" s="176">
        <v>49651.83</v>
      </c>
    </row>
    <row r="5791" spans="1:13" ht="18" customHeight="1" x14ac:dyDescent="0.2">
      <c r="A5791" s="236" t="s">
        <v>4309</v>
      </c>
      <c r="B5791" s="183" t="s">
        <v>2</v>
      </c>
      <c r="C5791" s="182" t="s">
        <v>3</v>
      </c>
      <c r="D5791" s="182" t="s">
        <v>4</v>
      </c>
      <c r="E5791" s="419" t="s">
        <v>2100</v>
      </c>
      <c r="F5791" s="419"/>
      <c r="G5791" s="184" t="s">
        <v>5</v>
      </c>
      <c r="H5791" s="183" t="s">
        <v>6</v>
      </c>
      <c r="I5791" s="183" t="s">
        <v>7</v>
      </c>
      <c r="J5791" s="218" t="s">
        <v>8</v>
      </c>
      <c r="K5791" s="229">
        <v>0</v>
      </c>
      <c r="L5791" s="229">
        <f>J5792</f>
        <v>7.0000000000000007E-2</v>
      </c>
      <c r="M5791" t="s">
        <v>7</v>
      </c>
    </row>
    <row r="5792" spans="1:13" ht="24" customHeight="1" x14ac:dyDescent="0.2">
      <c r="A5792" s="237" t="s">
        <v>2125</v>
      </c>
      <c r="B5792" s="186" t="s">
        <v>798</v>
      </c>
      <c r="C5792" s="185" t="s">
        <v>15</v>
      </c>
      <c r="D5792" s="185" t="s">
        <v>799</v>
      </c>
      <c r="E5792" s="425">
        <v>7</v>
      </c>
      <c r="F5792" s="425"/>
      <c r="G5792" s="187" t="s">
        <v>18</v>
      </c>
      <c r="H5792" s="188">
        <v>1</v>
      </c>
      <c r="I5792" s="189">
        <f>(M5792*$M$13)</f>
        <v>7.3599999999999999E-2</v>
      </c>
      <c r="J5792" s="231">
        <f>TRUNC(I5792*H5792,2)</f>
        <v>7.0000000000000007E-2</v>
      </c>
      <c r="M5792">
        <v>0.08</v>
      </c>
    </row>
    <row r="5793" spans="1:13" ht="24" customHeight="1" x14ac:dyDescent="0.2">
      <c r="A5793" s="238" t="s">
        <v>2126</v>
      </c>
      <c r="B5793" s="191" t="s">
        <v>2715</v>
      </c>
      <c r="C5793" s="190" t="s">
        <v>15</v>
      </c>
      <c r="D5793" s="190" t="s">
        <v>799</v>
      </c>
      <c r="E5793" s="426" t="s">
        <v>2119</v>
      </c>
      <c r="F5793" s="426"/>
      <c r="G5793" s="192" t="s">
        <v>54</v>
      </c>
      <c r="H5793" s="193">
        <v>1</v>
      </c>
      <c r="I5793" s="189">
        <f>(M5793*$M$13)</f>
        <v>7.3599999999999999E-2</v>
      </c>
      <c r="J5793" s="219">
        <f>TRUNC(I5793*H5793,2)</f>
        <v>7.0000000000000007E-2</v>
      </c>
      <c r="M5793">
        <v>0.08</v>
      </c>
    </row>
    <row r="5794" spans="1:13" x14ac:dyDescent="0.2">
      <c r="A5794" s="239"/>
      <c r="B5794" s="195"/>
      <c r="C5794" s="195"/>
      <c r="D5794" s="195"/>
      <c r="E5794" s="195" t="s">
        <v>3847</v>
      </c>
      <c r="F5794" s="196">
        <v>0</v>
      </c>
      <c r="G5794" s="195" t="s">
        <v>3848</v>
      </c>
      <c r="H5794" s="196">
        <v>0</v>
      </c>
      <c r="I5794" s="196">
        <v>0</v>
      </c>
      <c r="J5794" s="220"/>
      <c r="M5794">
        <v>0</v>
      </c>
    </row>
    <row r="5795" spans="1:13" ht="25.5" x14ac:dyDescent="0.2">
      <c r="A5795" s="239"/>
      <c r="B5795" s="195"/>
      <c r="C5795" s="195"/>
      <c r="D5795" s="195"/>
      <c r="E5795" s="195" t="s">
        <v>3849</v>
      </c>
      <c r="F5795" s="196">
        <v>0</v>
      </c>
      <c r="G5795" s="195"/>
      <c r="H5795" s="195" t="s">
        <v>3850</v>
      </c>
      <c r="I5795" s="196">
        <v>0.08</v>
      </c>
      <c r="J5795" s="220"/>
      <c r="M5795">
        <v>0.08</v>
      </c>
    </row>
    <row r="5796" spans="1:13" ht="30" customHeight="1" x14ac:dyDescent="0.2">
      <c r="A5796" s="240"/>
      <c r="B5796" s="197"/>
      <c r="C5796" s="197"/>
      <c r="D5796" s="197"/>
      <c r="E5796" s="197"/>
      <c r="F5796" s="197"/>
      <c r="G5796" s="197" t="s">
        <v>3851</v>
      </c>
      <c r="H5796" s="198">
        <v>104</v>
      </c>
      <c r="I5796" s="199">
        <v>8.32</v>
      </c>
      <c r="J5796" s="220"/>
      <c r="M5796">
        <v>8.32</v>
      </c>
    </row>
    <row r="5797" spans="1:13" ht="0.95" customHeight="1" x14ac:dyDescent="0.2">
      <c r="A5797" s="237"/>
      <c r="B5797" s="185"/>
      <c r="C5797" s="185"/>
      <c r="D5797" s="185"/>
      <c r="E5797" s="185"/>
      <c r="F5797" s="185"/>
      <c r="G5797" s="185"/>
      <c r="H5797" s="185"/>
      <c r="I5797" s="185"/>
      <c r="J5797" s="220"/>
    </row>
    <row r="5798" spans="1:13" ht="18" customHeight="1" x14ac:dyDescent="0.2">
      <c r="A5798" s="236" t="s">
        <v>4310</v>
      </c>
      <c r="B5798" s="183" t="s">
        <v>2</v>
      </c>
      <c r="C5798" s="182" t="s">
        <v>3</v>
      </c>
      <c r="D5798" s="182" t="s">
        <v>4</v>
      </c>
      <c r="E5798" s="419" t="s">
        <v>2100</v>
      </c>
      <c r="F5798" s="419"/>
      <c r="G5798" s="184" t="s">
        <v>5</v>
      </c>
      <c r="H5798" s="183" t="s">
        <v>6</v>
      </c>
      <c r="I5798" s="183" t="s">
        <v>7</v>
      </c>
      <c r="J5798" s="218" t="s">
        <v>8</v>
      </c>
      <c r="K5798" s="229">
        <f>J5800+J5801</f>
        <v>0.32</v>
      </c>
      <c r="L5798" s="229">
        <f>J5799-K5798</f>
        <v>1.3499999999999999</v>
      </c>
      <c r="M5798" t="s">
        <v>7</v>
      </c>
    </row>
    <row r="5799" spans="1:13" ht="24" customHeight="1" x14ac:dyDescent="0.2">
      <c r="A5799" s="237" t="s">
        <v>2125</v>
      </c>
      <c r="B5799" s="186" t="s">
        <v>867</v>
      </c>
      <c r="C5799" s="185" t="s">
        <v>15</v>
      </c>
      <c r="D5799" s="185" t="s">
        <v>868</v>
      </c>
      <c r="E5799" s="425">
        <v>7</v>
      </c>
      <c r="F5799" s="425"/>
      <c r="G5799" s="187" t="s">
        <v>18</v>
      </c>
      <c r="H5799" s="188">
        <v>1</v>
      </c>
      <c r="I5799" s="189">
        <f>(M5799*$M$13)</f>
        <v>1.6744000000000001</v>
      </c>
      <c r="J5799" s="231">
        <f>TRUNC(I5799*H5799,2)</f>
        <v>1.67</v>
      </c>
      <c r="M5799">
        <v>1.82</v>
      </c>
    </row>
    <row r="5800" spans="1:13" ht="24" customHeight="1" x14ac:dyDescent="0.2">
      <c r="A5800" s="238" t="s">
        <v>2126</v>
      </c>
      <c r="B5800" s="191" t="s">
        <v>2130</v>
      </c>
      <c r="C5800" s="190" t="s">
        <v>15</v>
      </c>
      <c r="D5800" s="190" t="s">
        <v>2131</v>
      </c>
      <c r="E5800" s="426" t="s">
        <v>2129</v>
      </c>
      <c r="F5800" s="426"/>
      <c r="G5800" s="192" t="s">
        <v>39</v>
      </c>
      <c r="H5800" s="193">
        <v>0.01</v>
      </c>
      <c r="I5800" s="189">
        <f>(M5800*$M$13)</f>
        <v>13.533200000000001</v>
      </c>
      <c r="J5800" s="219">
        <f>TRUNC(I5800*H5800,2)</f>
        <v>0.13</v>
      </c>
      <c r="M5800">
        <v>14.71</v>
      </c>
    </row>
    <row r="5801" spans="1:13" ht="24" customHeight="1" x14ac:dyDescent="0.2">
      <c r="A5801" s="238" t="s">
        <v>2126</v>
      </c>
      <c r="B5801" s="191" t="s">
        <v>2154</v>
      </c>
      <c r="C5801" s="190" t="s">
        <v>15</v>
      </c>
      <c r="D5801" s="190" t="s">
        <v>2155</v>
      </c>
      <c r="E5801" s="426" t="s">
        <v>2129</v>
      </c>
      <c r="F5801" s="426"/>
      <c r="G5801" s="192" t="s">
        <v>39</v>
      </c>
      <c r="H5801" s="193">
        <v>0.01</v>
      </c>
      <c r="I5801" s="189">
        <f>(M5801*$M$13)</f>
        <v>19.136000000000003</v>
      </c>
      <c r="J5801" s="219">
        <f>TRUNC(I5801*H5801,2)</f>
        <v>0.19</v>
      </c>
      <c r="M5801">
        <v>20.8</v>
      </c>
    </row>
    <row r="5802" spans="1:13" ht="24" customHeight="1" x14ac:dyDescent="0.2">
      <c r="A5802" s="238" t="s">
        <v>2126</v>
      </c>
      <c r="B5802" s="191" t="s">
        <v>2765</v>
      </c>
      <c r="C5802" s="190" t="s">
        <v>15</v>
      </c>
      <c r="D5802" s="190" t="s">
        <v>2766</v>
      </c>
      <c r="E5802" s="426" t="s">
        <v>2119</v>
      </c>
      <c r="F5802" s="426"/>
      <c r="G5802" s="192" t="s">
        <v>54</v>
      </c>
      <c r="H5802" s="193">
        <v>1</v>
      </c>
      <c r="I5802" s="189">
        <f>(M5802*$M$13)</f>
        <v>1.3616000000000001</v>
      </c>
      <c r="J5802" s="219">
        <f>TRUNC(I5802*H5802,2)</f>
        <v>1.36</v>
      </c>
      <c r="M5802">
        <v>1.48</v>
      </c>
    </row>
    <row r="5803" spans="1:13" x14ac:dyDescent="0.2">
      <c r="A5803" s="239"/>
      <c r="B5803" s="195"/>
      <c r="C5803" s="195"/>
      <c r="D5803" s="195"/>
      <c r="E5803" s="195" t="s">
        <v>3847</v>
      </c>
      <c r="F5803" s="196">
        <v>0.34</v>
      </c>
      <c r="G5803" s="195" t="s">
        <v>3848</v>
      </c>
      <c r="H5803" s="196">
        <v>0</v>
      </c>
      <c r="I5803" s="196">
        <v>0.34</v>
      </c>
      <c r="J5803" s="220"/>
      <c r="M5803">
        <v>0.34</v>
      </c>
    </row>
    <row r="5804" spans="1:13" ht="25.5" x14ac:dyDescent="0.2">
      <c r="A5804" s="239"/>
      <c r="B5804" s="195"/>
      <c r="C5804" s="195"/>
      <c r="D5804" s="195"/>
      <c r="E5804" s="195" t="s">
        <v>3849</v>
      </c>
      <c r="F5804" s="196">
        <v>0</v>
      </c>
      <c r="G5804" s="195"/>
      <c r="H5804" s="195" t="s">
        <v>3850</v>
      </c>
      <c r="I5804" s="196">
        <v>1.82</v>
      </c>
      <c r="J5804" s="220"/>
      <c r="M5804">
        <v>1.82</v>
      </c>
    </row>
    <row r="5805" spans="1:13" ht="30" customHeight="1" x14ac:dyDescent="0.2">
      <c r="A5805" s="240"/>
      <c r="B5805" s="197"/>
      <c r="C5805" s="197"/>
      <c r="D5805" s="197"/>
      <c r="E5805" s="197"/>
      <c r="F5805" s="197"/>
      <c r="G5805" s="197" t="s">
        <v>3851</v>
      </c>
      <c r="H5805" s="198">
        <v>6</v>
      </c>
      <c r="I5805" s="199">
        <v>10.92</v>
      </c>
      <c r="J5805" s="220"/>
      <c r="M5805">
        <v>10.92</v>
      </c>
    </row>
    <row r="5806" spans="1:13" ht="0.95" customHeight="1" x14ac:dyDescent="0.2">
      <c r="A5806" s="237"/>
      <c r="B5806" s="185"/>
      <c r="C5806" s="185"/>
      <c r="D5806" s="185"/>
      <c r="E5806" s="185"/>
      <c r="F5806" s="185"/>
      <c r="G5806" s="185"/>
      <c r="H5806" s="185"/>
      <c r="I5806" s="185"/>
      <c r="J5806" s="220"/>
    </row>
    <row r="5807" spans="1:13" ht="18" customHeight="1" x14ac:dyDescent="0.2">
      <c r="A5807" s="236" t="s">
        <v>4311</v>
      </c>
      <c r="B5807" s="183" t="s">
        <v>2</v>
      </c>
      <c r="C5807" s="182" t="s">
        <v>3</v>
      </c>
      <c r="D5807" s="182" t="s">
        <v>4</v>
      </c>
      <c r="E5807" s="419" t="s">
        <v>2100</v>
      </c>
      <c r="F5807" s="419"/>
      <c r="G5807" s="184" t="s">
        <v>5</v>
      </c>
      <c r="H5807" s="183" t="s">
        <v>6</v>
      </c>
      <c r="I5807" s="183" t="s">
        <v>7</v>
      </c>
      <c r="J5807" s="218" t="s">
        <v>8</v>
      </c>
      <c r="K5807" s="229">
        <f>J5809+J5810</f>
        <v>0.32</v>
      </c>
      <c r="L5807" s="229">
        <f>J5808-K5807</f>
        <v>1.28</v>
      </c>
      <c r="M5807" t="s">
        <v>7</v>
      </c>
    </row>
    <row r="5808" spans="1:13" ht="24" customHeight="1" x14ac:dyDescent="0.2">
      <c r="A5808" s="237" t="s">
        <v>2125</v>
      </c>
      <c r="B5808" s="186" t="s">
        <v>869</v>
      </c>
      <c r="C5808" s="185" t="s">
        <v>15</v>
      </c>
      <c r="D5808" s="185" t="s">
        <v>870</v>
      </c>
      <c r="E5808" s="425">
        <v>7</v>
      </c>
      <c r="F5808" s="425"/>
      <c r="G5808" s="187" t="s">
        <v>18</v>
      </c>
      <c r="H5808" s="188">
        <v>1</v>
      </c>
      <c r="I5808" s="189">
        <f>(M5808*$M$13)</f>
        <v>1.6008</v>
      </c>
      <c r="J5808" s="231">
        <f>TRUNC(I5808*H5808,2)</f>
        <v>1.6</v>
      </c>
      <c r="M5808">
        <v>1.74</v>
      </c>
    </row>
    <row r="5809" spans="1:13" ht="24" customHeight="1" x14ac:dyDescent="0.2">
      <c r="A5809" s="238" t="s">
        <v>2126</v>
      </c>
      <c r="B5809" s="191" t="s">
        <v>2130</v>
      </c>
      <c r="C5809" s="190" t="s">
        <v>15</v>
      </c>
      <c r="D5809" s="190" t="s">
        <v>2131</v>
      </c>
      <c r="E5809" s="426" t="s">
        <v>2129</v>
      </c>
      <c r="F5809" s="426"/>
      <c r="G5809" s="192" t="s">
        <v>39</v>
      </c>
      <c r="H5809" s="193">
        <v>0.01</v>
      </c>
      <c r="I5809" s="189">
        <f>(M5809*$M$13)</f>
        <v>13.533200000000001</v>
      </c>
      <c r="J5809" s="219">
        <f>TRUNC(I5809*H5809,2)</f>
        <v>0.13</v>
      </c>
      <c r="M5809">
        <v>14.71</v>
      </c>
    </row>
    <row r="5810" spans="1:13" ht="24" customHeight="1" x14ac:dyDescent="0.2">
      <c r="A5810" s="238" t="s">
        <v>2126</v>
      </c>
      <c r="B5810" s="191" t="s">
        <v>2154</v>
      </c>
      <c r="C5810" s="190" t="s">
        <v>15</v>
      </c>
      <c r="D5810" s="190" t="s">
        <v>2155</v>
      </c>
      <c r="E5810" s="426" t="s">
        <v>2129</v>
      </c>
      <c r="F5810" s="426"/>
      <c r="G5810" s="192" t="s">
        <v>39</v>
      </c>
      <c r="H5810" s="193">
        <v>0.01</v>
      </c>
      <c r="I5810" s="189">
        <f>(M5810*$M$13)</f>
        <v>19.136000000000003</v>
      </c>
      <c r="J5810" s="219">
        <f>TRUNC(I5810*H5810,2)</f>
        <v>0.19</v>
      </c>
      <c r="M5810">
        <v>20.8</v>
      </c>
    </row>
    <row r="5811" spans="1:13" ht="24" customHeight="1" x14ac:dyDescent="0.2">
      <c r="A5811" s="238" t="s">
        <v>2126</v>
      </c>
      <c r="B5811" s="191" t="s">
        <v>2188</v>
      </c>
      <c r="C5811" s="190" t="s">
        <v>15</v>
      </c>
      <c r="D5811" s="190" t="s">
        <v>2189</v>
      </c>
      <c r="E5811" s="426" t="s">
        <v>2119</v>
      </c>
      <c r="F5811" s="426"/>
      <c r="G5811" s="192" t="s">
        <v>54</v>
      </c>
      <c r="H5811" s="193">
        <v>1</v>
      </c>
      <c r="I5811" s="189">
        <f>(M5811*$M$13)</f>
        <v>1.288</v>
      </c>
      <c r="J5811" s="219">
        <f>TRUNC(I5811*H5811,2)</f>
        <v>1.28</v>
      </c>
      <c r="M5811">
        <v>1.4</v>
      </c>
    </row>
    <row r="5812" spans="1:13" x14ac:dyDescent="0.2">
      <c r="A5812" s="239"/>
      <c r="B5812" s="195"/>
      <c r="C5812" s="195"/>
      <c r="D5812" s="195"/>
      <c r="E5812" s="195" t="s">
        <v>3847</v>
      </c>
      <c r="F5812" s="196">
        <v>0.34</v>
      </c>
      <c r="G5812" s="195" t="s">
        <v>3848</v>
      </c>
      <c r="H5812" s="196">
        <v>0</v>
      </c>
      <c r="I5812" s="196">
        <v>0.34</v>
      </c>
      <c r="J5812" s="220"/>
      <c r="M5812">
        <v>0.34</v>
      </c>
    </row>
    <row r="5813" spans="1:13" ht="25.5" x14ac:dyDescent="0.2">
      <c r="A5813" s="239"/>
      <c r="B5813" s="195"/>
      <c r="C5813" s="195"/>
      <c r="D5813" s="195"/>
      <c r="E5813" s="195" t="s">
        <v>3849</v>
      </c>
      <c r="F5813" s="196">
        <v>0</v>
      </c>
      <c r="G5813" s="195"/>
      <c r="H5813" s="195" t="s">
        <v>3850</v>
      </c>
      <c r="I5813" s="196">
        <v>1.74</v>
      </c>
      <c r="J5813" s="220"/>
      <c r="M5813">
        <v>1.74</v>
      </c>
    </row>
    <row r="5814" spans="1:13" ht="30" customHeight="1" x14ac:dyDescent="0.2">
      <c r="A5814" s="240"/>
      <c r="B5814" s="197"/>
      <c r="C5814" s="197"/>
      <c r="D5814" s="197"/>
      <c r="E5814" s="197"/>
      <c r="F5814" s="197"/>
      <c r="G5814" s="197" t="s">
        <v>3851</v>
      </c>
      <c r="H5814" s="198">
        <v>238</v>
      </c>
      <c r="I5814" s="199">
        <v>414.12</v>
      </c>
      <c r="J5814" s="220"/>
      <c r="M5814">
        <v>414.12</v>
      </c>
    </row>
    <row r="5815" spans="1:13" ht="0.95" customHeight="1" x14ac:dyDescent="0.2">
      <c r="A5815" s="237"/>
      <c r="B5815" s="185"/>
      <c r="C5815" s="185"/>
      <c r="D5815" s="185"/>
      <c r="E5815" s="185"/>
      <c r="F5815" s="185"/>
      <c r="G5815" s="185"/>
      <c r="H5815" s="185"/>
      <c r="I5815" s="185"/>
      <c r="J5815" s="220"/>
    </row>
    <row r="5816" spans="1:13" ht="18" customHeight="1" x14ac:dyDescent="0.2">
      <c r="A5816" s="236" t="s">
        <v>4312</v>
      </c>
      <c r="B5816" s="183" t="s">
        <v>2</v>
      </c>
      <c r="C5816" s="182" t="s">
        <v>3</v>
      </c>
      <c r="D5816" s="182" t="s">
        <v>4</v>
      </c>
      <c r="E5816" s="419" t="s">
        <v>2100</v>
      </c>
      <c r="F5816" s="419"/>
      <c r="G5816" s="184" t="s">
        <v>5</v>
      </c>
      <c r="H5816" s="183" t="s">
        <v>6</v>
      </c>
      <c r="I5816" s="183" t="s">
        <v>7</v>
      </c>
      <c r="J5816" s="218" t="s">
        <v>8</v>
      </c>
      <c r="K5816" s="229">
        <f>J5818+J5819</f>
        <v>0.51</v>
      </c>
      <c r="L5816" s="229">
        <f>J5817-K5816</f>
        <v>0.16000000000000003</v>
      </c>
      <c r="M5816" t="s">
        <v>7</v>
      </c>
    </row>
    <row r="5817" spans="1:13" ht="24" customHeight="1" x14ac:dyDescent="0.2">
      <c r="A5817" s="237" t="s">
        <v>2125</v>
      </c>
      <c r="B5817" s="186" t="s">
        <v>801</v>
      </c>
      <c r="C5817" s="185" t="s">
        <v>15</v>
      </c>
      <c r="D5817" s="185" t="s">
        <v>802</v>
      </c>
      <c r="E5817" s="425">
        <v>7</v>
      </c>
      <c r="F5817" s="425"/>
      <c r="G5817" s="187" t="s">
        <v>18</v>
      </c>
      <c r="H5817" s="188">
        <v>1</v>
      </c>
      <c r="I5817" s="189">
        <f>(M5817*$M$13)</f>
        <v>0.67159999999999997</v>
      </c>
      <c r="J5817" s="231">
        <f>TRUNC(I5817*H5817,2)</f>
        <v>0.67</v>
      </c>
      <c r="M5817">
        <v>0.73</v>
      </c>
    </row>
    <row r="5818" spans="1:13" ht="24" customHeight="1" x14ac:dyDescent="0.2">
      <c r="A5818" s="238" t="s">
        <v>2126</v>
      </c>
      <c r="B5818" s="191" t="s">
        <v>2130</v>
      </c>
      <c r="C5818" s="190" t="s">
        <v>15</v>
      </c>
      <c r="D5818" s="190" t="s">
        <v>2131</v>
      </c>
      <c r="E5818" s="426" t="s">
        <v>2129</v>
      </c>
      <c r="F5818" s="426"/>
      <c r="G5818" s="192" t="s">
        <v>39</v>
      </c>
      <c r="H5818" s="193">
        <v>1.6E-2</v>
      </c>
      <c r="I5818" s="189">
        <f>(M5818*$M$13)</f>
        <v>13.533200000000001</v>
      </c>
      <c r="J5818" s="219">
        <f>TRUNC(I5818*H5818,2)</f>
        <v>0.21</v>
      </c>
      <c r="M5818">
        <v>14.71</v>
      </c>
    </row>
    <row r="5819" spans="1:13" ht="24" customHeight="1" x14ac:dyDescent="0.2">
      <c r="A5819" s="238" t="s">
        <v>2126</v>
      </c>
      <c r="B5819" s="191" t="s">
        <v>2154</v>
      </c>
      <c r="C5819" s="190" t="s">
        <v>15</v>
      </c>
      <c r="D5819" s="190" t="s">
        <v>2155</v>
      </c>
      <c r="E5819" s="426" t="s">
        <v>2129</v>
      </c>
      <c r="F5819" s="426"/>
      <c r="G5819" s="192" t="s">
        <v>39</v>
      </c>
      <c r="H5819" s="193">
        <v>1.6E-2</v>
      </c>
      <c r="I5819" s="189">
        <f>(M5819*$M$13)</f>
        <v>19.136000000000003</v>
      </c>
      <c r="J5819" s="219">
        <f>TRUNC(I5819*H5819,2)</f>
        <v>0.3</v>
      </c>
      <c r="M5819">
        <v>20.8</v>
      </c>
    </row>
    <row r="5820" spans="1:13" ht="24" customHeight="1" x14ac:dyDescent="0.2">
      <c r="A5820" s="238" t="s">
        <v>2126</v>
      </c>
      <c r="B5820" s="191" t="s">
        <v>2716</v>
      </c>
      <c r="C5820" s="190" t="s">
        <v>15</v>
      </c>
      <c r="D5820" s="190" t="s">
        <v>802</v>
      </c>
      <c r="E5820" s="426" t="s">
        <v>2119</v>
      </c>
      <c r="F5820" s="426"/>
      <c r="G5820" s="192" t="s">
        <v>54</v>
      </c>
      <c r="H5820" s="193">
        <v>1</v>
      </c>
      <c r="I5820" s="189">
        <f>(M5820*$M$13)</f>
        <v>0.15640000000000001</v>
      </c>
      <c r="J5820" s="219">
        <f>TRUNC(I5820*H5820,2)</f>
        <v>0.15</v>
      </c>
      <c r="M5820">
        <v>0.17</v>
      </c>
    </row>
    <row r="5821" spans="1:13" x14ac:dyDescent="0.2">
      <c r="A5821" s="239"/>
      <c r="B5821" s="195"/>
      <c r="C5821" s="195"/>
      <c r="D5821" s="195"/>
      <c r="E5821" s="195" t="s">
        <v>3847</v>
      </c>
      <c r="F5821" s="196">
        <v>0.56000000000000005</v>
      </c>
      <c r="G5821" s="195" t="s">
        <v>3848</v>
      </c>
      <c r="H5821" s="196">
        <v>0</v>
      </c>
      <c r="I5821" s="196">
        <v>0.56000000000000005</v>
      </c>
      <c r="J5821" s="220"/>
      <c r="M5821">
        <v>0.56000000000000005</v>
      </c>
    </row>
    <row r="5822" spans="1:13" ht="25.5" x14ac:dyDescent="0.2">
      <c r="A5822" s="239"/>
      <c r="B5822" s="195"/>
      <c r="C5822" s="195"/>
      <c r="D5822" s="195"/>
      <c r="E5822" s="195" t="s">
        <v>3849</v>
      </c>
      <c r="F5822" s="196">
        <v>0</v>
      </c>
      <c r="G5822" s="195"/>
      <c r="H5822" s="195" t="s">
        <v>3850</v>
      </c>
      <c r="I5822" s="196">
        <v>0.73</v>
      </c>
      <c r="J5822" s="220"/>
      <c r="M5822">
        <v>0.73</v>
      </c>
    </row>
    <row r="5823" spans="1:13" ht="30" customHeight="1" x14ac:dyDescent="0.2">
      <c r="A5823" s="240"/>
      <c r="B5823" s="197"/>
      <c r="C5823" s="197"/>
      <c r="D5823" s="197"/>
      <c r="E5823" s="197"/>
      <c r="F5823" s="197"/>
      <c r="G5823" s="197" t="s">
        <v>3851</v>
      </c>
      <c r="H5823" s="198">
        <v>500</v>
      </c>
      <c r="I5823" s="199">
        <v>365</v>
      </c>
      <c r="J5823" s="220"/>
      <c r="M5823">
        <v>365</v>
      </c>
    </row>
    <row r="5824" spans="1:13" ht="0.95" customHeight="1" x14ac:dyDescent="0.2">
      <c r="A5824" s="237"/>
      <c r="B5824" s="185"/>
      <c r="C5824" s="185"/>
      <c r="D5824" s="185"/>
      <c r="E5824" s="185"/>
      <c r="F5824" s="185"/>
      <c r="G5824" s="185"/>
      <c r="H5824" s="185"/>
      <c r="I5824" s="185"/>
      <c r="J5824" s="220"/>
    </row>
    <row r="5825" spans="1:13" ht="18" customHeight="1" x14ac:dyDescent="0.2">
      <c r="A5825" s="236" t="s">
        <v>4313</v>
      </c>
      <c r="B5825" s="183" t="s">
        <v>2</v>
      </c>
      <c r="C5825" s="182" t="s">
        <v>3</v>
      </c>
      <c r="D5825" s="182" t="s">
        <v>4</v>
      </c>
      <c r="E5825" s="419" t="s">
        <v>2100</v>
      </c>
      <c r="F5825" s="419"/>
      <c r="G5825" s="184" t="s">
        <v>5</v>
      </c>
      <c r="H5825" s="183" t="s">
        <v>6</v>
      </c>
      <c r="I5825" s="183" t="s">
        <v>7</v>
      </c>
      <c r="J5825" s="218" t="s">
        <v>8</v>
      </c>
      <c r="K5825" s="229">
        <f>J5827+J5828</f>
        <v>2.6100000000000003</v>
      </c>
      <c r="L5825" s="229">
        <f>J5826-K5825</f>
        <v>1.96</v>
      </c>
      <c r="M5825" t="s">
        <v>7</v>
      </c>
    </row>
    <row r="5826" spans="1:13" ht="24" customHeight="1" x14ac:dyDescent="0.2">
      <c r="A5826" s="237" t="s">
        <v>2125</v>
      </c>
      <c r="B5826" s="186" t="s">
        <v>3974</v>
      </c>
      <c r="C5826" s="185" t="s">
        <v>15</v>
      </c>
      <c r="D5826" s="185" t="s">
        <v>3975</v>
      </c>
      <c r="E5826" s="425">
        <v>7</v>
      </c>
      <c r="F5826" s="425"/>
      <c r="G5826" s="187" t="s">
        <v>54</v>
      </c>
      <c r="H5826" s="188">
        <v>1</v>
      </c>
      <c r="I5826" s="189">
        <f>(M5826*$M$13)</f>
        <v>4.5724</v>
      </c>
      <c r="J5826" s="231">
        <f>TRUNC(I5826*H5826,2)</f>
        <v>4.57</v>
      </c>
      <c r="M5826">
        <v>4.97</v>
      </c>
    </row>
    <row r="5827" spans="1:13" ht="24" customHeight="1" x14ac:dyDescent="0.2">
      <c r="A5827" s="238" t="s">
        <v>2126</v>
      </c>
      <c r="B5827" s="191" t="s">
        <v>2130</v>
      </c>
      <c r="C5827" s="190" t="s">
        <v>15</v>
      </c>
      <c r="D5827" s="190" t="s">
        <v>2131</v>
      </c>
      <c r="E5827" s="426" t="s">
        <v>2129</v>
      </c>
      <c r="F5827" s="426"/>
      <c r="G5827" s="192" t="s">
        <v>39</v>
      </c>
      <c r="H5827" s="193">
        <v>0.08</v>
      </c>
      <c r="I5827" s="189">
        <f>(M5827*$M$13)</f>
        <v>13.533200000000001</v>
      </c>
      <c r="J5827" s="219">
        <f>TRUNC(I5827*H5827,2)</f>
        <v>1.08</v>
      </c>
      <c r="M5827">
        <v>14.71</v>
      </c>
    </row>
    <row r="5828" spans="1:13" ht="24" customHeight="1" x14ac:dyDescent="0.2">
      <c r="A5828" s="238" t="s">
        <v>2126</v>
      </c>
      <c r="B5828" s="191" t="s">
        <v>2154</v>
      </c>
      <c r="C5828" s="190" t="s">
        <v>15</v>
      </c>
      <c r="D5828" s="190" t="s">
        <v>2155</v>
      </c>
      <c r="E5828" s="426" t="s">
        <v>2129</v>
      </c>
      <c r="F5828" s="426"/>
      <c r="G5828" s="192" t="s">
        <v>39</v>
      </c>
      <c r="H5828" s="193">
        <v>0.08</v>
      </c>
      <c r="I5828" s="189">
        <f>(M5828*$M$13)</f>
        <v>19.136000000000003</v>
      </c>
      <c r="J5828" s="219">
        <f>TRUNC(I5828*H5828,2)</f>
        <v>1.53</v>
      </c>
      <c r="M5828">
        <v>20.8</v>
      </c>
    </row>
    <row r="5829" spans="1:13" ht="24" customHeight="1" x14ac:dyDescent="0.2">
      <c r="A5829" s="238" t="s">
        <v>2126</v>
      </c>
      <c r="B5829" s="191" t="s">
        <v>4962</v>
      </c>
      <c r="C5829" s="190" t="s">
        <v>15</v>
      </c>
      <c r="D5829" s="190" t="s">
        <v>4963</v>
      </c>
      <c r="E5829" s="426" t="s">
        <v>2119</v>
      </c>
      <c r="F5829" s="426"/>
      <c r="G5829" s="192" t="s">
        <v>54</v>
      </c>
      <c r="H5829" s="193">
        <v>1</v>
      </c>
      <c r="I5829" s="189">
        <f>(M5829*$M$13)</f>
        <v>1.9688000000000001</v>
      </c>
      <c r="J5829" s="219">
        <f>TRUNC(I5829*H5829,2)</f>
        <v>1.96</v>
      </c>
      <c r="M5829">
        <v>2.14</v>
      </c>
    </row>
    <row r="5830" spans="1:13" x14ac:dyDescent="0.2">
      <c r="A5830" s="239"/>
      <c r="B5830" s="195"/>
      <c r="C5830" s="195"/>
      <c r="D5830" s="195"/>
      <c r="E5830" s="195" t="s">
        <v>3847</v>
      </c>
      <c r="F5830" s="196">
        <v>2.83</v>
      </c>
      <c r="G5830" s="195" t="s">
        <v>3848</v>
      </c>
      <c r="H5830" s="196">
        <v>0</v>
      </c>
      <c r="I5830" s="196">
        <v>2.83</v>
      </c>
      <c r="J5830" s="220"/>
      <c r="M5830">
        <v>2.83</v>
      </c>
    </row>
    <row r="5831" spans="1:13" ht="25.5" x14ac:dyDescent="0.2">
      <c r="A5831" s="239"/>
      <c r="B5831" s="195"/>
      <c r="C5831" s="195"/>
      <c r="D5831" s="195"/>
      <c r="E5831" s="195" t="s">
        <v>3849</v>
      </c>
      <c r="F5831" s="196">
        <v>0</v>
      </c>
      <c r="G5831" s="195"/>
      <c r="H5831" s="195" t="s">
        <v>3850</v>
      </c>
      <c r="I5831" s="196">
        <v>4.97</v>
      </c>
      <c r="J5831" s="220"/>
      <c r="M5831">
        <v>4.97</v>
      </c>
    </row>
    <row r="5832" spans="1:13" ht="30" customHeight="1" x14ac:dyDescent="0.2">
      <c r="A5832" s="240"/>
      <c r="B5832" s="197"/>
      <c r="C5832" s="197"/>
      <c r="D5832" s="197"/>
      <c r="E5832" s="197"/>
      <c r="F5832" s="197"/>
      <c r="G5832" s="197" t="s">
        <v>3851</v>
      </c>
      <c r="H5832" s="198">
        <v>145</v>
      </c>
      <c r="I5832" s="199">
        <v>720.65</v>
      </c>
      <c r="J5832" s="220"/>
      <c r="M5832">
        <v>720.65</v>
      </c>
    </row>
    <row r="5833" spans="1:13" ht="0.95" customHeight="1" x14ac:dyDescent="0.2">
      <c r="A5833" s="237"/>
      <c r="B5833" s="185"/>
      <c r="C5833" s="185"/>
      <c r="D5833" s="185"/>
      <c r="E5833" s="185"/>
      <c r="F5833" s="185"/>
      <c r="G5833" s="185"/>
      <c r="H5833" s="185"/>
      <c r="I5833" s="185"/>
      <c r="J5833" s="220"/>
    </row>
    <row r="5834" spans="1:13" ht="18" customHeight="1" x14ac:dyDescent="0.2">
      <c r="A5834" s="236" t="s">
        <v>4314</v>
      </c>
      <c r="B5834" s="183" t="s">
        <v>2</v>
      </c>
      <c r="C5834" s="182" t="s">
        <v>3</v>
      </c>
      <c r="D5834" s="182" t="s">
        <v>4</v>
      </c>
      <c r="E5834" s="419" t="s">
        <v>2100</v>
      </c>
      <c r="F5834" s="419"/>
      <c r="G5834" s="184" t="s">
        <v>5</v>
      </c>
      <c r="H5834" s="183" t="s">
        <v>6</v>
      </c>
      <c r="I5834" s="183" t="s">
        <v>7</v>
      </c>
      <c r="J5834" s="218" t="s">
        <v>8</v>
      </c>
      <c r="K5834" s="229">
        <f>J5836+J5837</f>
        <v>11.1</v>
      </c>
      <c r="L5834" s="229">
        <f>J5835-K5834</f>
        <v>7.76</v>
      </c>
      <c r="M5834" t="s">
        <v>7</v>
      </c>
    </row>
    <row r="5835" spans="1:13" ht="24" customHeight="1" x14ac:dyDescent="0.2">
      <c r="A5835" s="237" t="s">
        <v>2125</v>
      </c>
      <c r="B5835" s="186" t="s">
        <v>3976</v>
      </c>
      <c r="C5835" s="185" t="s">
        <v>15</v>
      </c>
      <c r="D5835" s="185" t="s">
        <v>3977</v>
      </c>
      <c r="E5835" s="425">
        <v>7</v>
      </c>
      <c r="F5835" s="425"/>
      <c r="G5835" s="187" t="s">
        <v>54</v>
      </c>
      <c r="H5835" s="188">
        <v>1</v>
      </c>
      <c r="I5835" s="189">
        <f>(M5835*$M$13)</f>
        <v>18.869200000000003</v>
      </c>
      <c r="J5835" s="231">
        <f>TRUNC(I5835*H5835,2)</f>
        <v>18.86</v>
      </c>
      <c r="M5835">
        <v>20.51</v>
      </c>
    </row>
    <row r="5836" spans="1:13" ht="24" customHeight="1" x14ac:dyDescent="0.2">
      <c r="A5836" s="238" t="s">
        <v>2126</v>
      </c>
      <c r="B5836" s="191" t="s">
        <v>2130</v>
      </c>
      <c r="C5836" s="190" t="s">
        <v>15</v>
      </c>
      <c r="D5836" s="190" t="s">
        <v>2131</v>
      </c>
      <c r="E5836" s="426" t="s">
        <v>2129</v>
      </c>
      <c r="F5836" s="426"/>
      <c r="G5836" s="192" t="s">
        <v>39</v>
      </c>
      <c r="H5836" s="193">
        <v>0.34</v>
      </c>
      <c r="I5836" s="189">
        <f>(M5836*$M$13)</f>
        <v>13.533200000000001</v>
      </c>
      <c r="J5836" s="219">
        <f>TRUNC(I5836*H5836,2)</f>
        <v>4.5999999999999996</v>
      </c>
      <c r="M5836">
        <v>14.71</v>
      </c>
    </row>
    <row r="5837" spans="1:13" ht="24" customHeight="1" x14ac:dyDescent="0.2">
      <c r="A5837" s="238" t="s">
        <v>2126</v>
      </c>
      <c r="B5837" s="191" t="s">
        <v>2154</v>
      </c>
      <c r="C5837" s="190" t="s">
        <v>15</v>
      </c>
      <c r="D5837" s="190" t="s">
        <v>2155</v>
      </c>
      <c r="E5837" s="426" t="s">
        <v>2129</v>
      </c>
      <c r="F5837" s="426"/>
      <c r="G5837" s="192" t="s">
        <v>39</v>
      </c>
      <c r="H5837" s="193">
        <v>0.34</v>
      </c>
      <c r="I5837" s="189">
        <f>(M5837*$M$13)</f>
        <v>19.136000000000003</v>
      </c>
      <c r="J5837" s="219">
        <f>TRUNC(I5837*H5837,2)</f>
        <v>6.5</v>
      </c>
      <c r="M5837">
        <v>20.8</v>
      </c>
    </row>
    <row r="5838" spans="1:13" ht="24" customHeight="1" x14ac:dyDescent="0.2">
      <c r="A5838" s="238" t="s">
        <v>2126</v>
      </c>
      <c r="B5838" s="191" t="s">
        <v>4964</v>
      </c>
      <c r="C5838" s="190" t="s">
        <v>15</v>
      </c>
      <c r="D5838" s="190" t="s">
        <v>3977</v>
      </c>
      <c r="E5838" s="426" t="s">
        <v>2119</v>
      </c>
      <c r="F5838" s="426"/>
      <c r="G5838" s="192" t="s">
        <v>54</v>
      </c>
      <c r="H5838" s="193">
        <v>1</v>
      </c>
      <c r="I5838" s="189">
        <f>(M5838*$M$13)</f>
        <v>7.7648000000000001</v>
      </c>
      <c r="J5838" s="219">
        <f>TRUNC(I5838*H5838,2)</f>
        <v>7.76</v>
      </c>
      <c r="M5838">
        <v>8.44</v>
      </c>
    </row>
    <row r="5839" spans="1:13" x14ac:dyDescent="0.2">
      <c r="A5839" s="239"/>
      <c r="B5839" s="195"/>
      <c r="C5839" s="195"/>
      <c r="D5839" s="195"/>
      <c r="E5839" s="195" t="s">
        <v>3847</v>
      </c>
      <c r="F5839" s="196">
        <v>12.07</v>
      </c>
      <c r="G5839" s="195" t="s">
        <v>3848</v>
      </c>
      <c r="H5839" s="196">
        <v>0</v>
      </c>
      <c r="I5839" s="196">
        <v>12.07</v>
      </c>
      <c r="J5839" s="220"/>
      <c r="M5839">
        <v>12.07</v>
      </c>
    </row>
    <row r="5840" spans="1:13" ht="25.5" x14ac:dyDescent="0.2">
      <c r="A5840" s="239"/>
      <c r="B5840" s="195"/>
      <c r="C5840" s="195"/>
      <c r="D5840" s="195"/>
      <c r="E5840" s="195" t="s">
        <v>3849</v>
      </c>
      <c r="F5840" s="196">
        <v>0</v>
      </c>
      <c r="G5840" s="195"/>
      <c r="H5840" s="195" t="s">
        <v>3850</v>
      </c>
      <c r="I5840" s="196">
        <v>20.51</v>
      </c>
      <c r="J5840" s="220"/>
      <c r="M5840">
        <v>20.51</v>
      </c>
    </row>
    <row r="5841" spans="1:13" ht="30" customHeight="1" x14ac:dyDescent="0.2">
      <c r="A5841" s="240"/>
      <c r="B5841" s="197"/>
      <c r="C5841" s="197"/>
      <c r="D5841" s="197"/>
      <c r="E5841" s="197"/>
      <c r="F5841" s="197"/>
      <c r="G5841" s="197" t="s">
        <v>3851</v>
      </c>
      <c r="H5841" s="198">
        <v>72</v>
      </c>
      <c r="I5841" s="199">
        <v>1476.72</v>
      </c>
      <c r="J5841" s="220"/>
      <c r="M5841">
        <v>1476.72</v>
      </c>
    </row>
    <row r="5842" spans="1:13" ht="0.95" customHeight="1" x14ac:dyDescent="0.2">
      <c r="A5842" s="237"/>
      <c r="B5842" s="185"/>
      <c r="C5842" s="185"/>
      <c r="D5842" s="185"/>
      <c r="E5842" s="185"/>
      <c r="F5842" s="185"/>
      <c r="G5842" s="185"/>
      <c r="H5842" s="185"/>
      <c r="I5842" s="185"/>
      <c r="J5842" s="220"/>
    </row>
    <row r="5843" spans="1:13" ht="18" customHeight="1" x14ac:dyDescent="0.2">
      <c r="A5843" s="236" t="s">
        <v>4315</v>
      </c>
      <c r="B5843" s="183" t="s">
        <v>2</v>
      </c>
      <c r="C5843" s="182" t="s">
        <v>3</v>
      </c>
      <c r="D5843" s="182" t="s">
        <v>4</v>
      </c>
      <c r="E5843" s="419" t="s">
        <v>2100</v>
      </c>
      <c r="F5843" s="419"/>
      <c r="G5843" s="184" t="s">
        <v>5</v>
      </c>
      <c r="H5843" s="183" t="s">
        <v>6</v>
      </c>
      <c r="I5843" s="183" t="s">
        <v>7</v>
      </c>
      <c r="J5843" s="218" t="s">
        <v>8</v>
      </c>
      <c r="K5843" s="229">
        <f>J5845+J5846</f>
        <v>0.97</v>
      </c>
      <c r="L5843" s="229">
        <f>J5844-K5843</f>
        <v>0.22999999999999998</v>
      </c>
      <c r="M5843" t="s">
        <v>7</v>
      </c>
    </row>
    <row r="5844" spans="1:13" ht="24" customHeight="1" x14ac:dyDescent="0.2">
      <c r="A5844" s="237" t="s">
        <v>2125</v>
      </c>
      <c r="B5844" s="186" t="s">
        <v>3978</v>
      </c>
      <c r="C5844" s="185" t="s">
        <v>15</v>
      </c>
      <c r="D5844" s="185" t="s">
        <v>3979</v>
      </c>
      <c r="E5844" s="425">
        <v>7</v>
      </c>
      <c r="F5844" s="425"/>
      <c r="G5844" s="187" t="s">
        <v>54</v>
      </c>
      <c r="H5844" s="188">
        <v>1</v>
      </c>
      <c r="I5844" s="189">
        <f>(M5844*$M$13)</f>
        <v>1.2052</v>
      </c>
      <c r="J5844" s="231">
        <f>TRUNC(I5844*H5844,2)</f>
        <v>1.2</v>
      </c>
      <c r="M5844">
        <v>1.31</v>
      </c>
    </row>
    <row r="5845" spans="1:13" ht="24" customHeight="1" x14ac:dyDescent="0.2">
      <c r="A5845" s="238" t="s">
        <v>2126</v>
      </c>
      <c r="B5845" s="191" t="s">
        <v>2130</v>
      </c>
      <c r="C5845" s="190" t="s">
        <v>15</v>
      </c>
      <c r="D5845" s="190" t="s">
        <v>2131</v>
      </c>
      <c r="E5845" s="426" t="s">
        <v>2129</v>
      </c>
      <c r="F5845" s="426"/>
      <c r="G5845" s="192" t="s">
        <v>39</v>
      </c>
      <c r="H5845" s="193">
        <v>0.03</v>
      </c>
      <c r="I5845" s="189">
        <f>(M5845*$M$13)</f>
        <v>13.533200000000001</v>
      </c>
      <c r="J5845" s="219">
        <f>TRUNC(I5845*H5845,2)</f>
        <v>0.4</v>
      </c>
      <c r="M5845">
        <v>14.71</v>
      </c>
    </row>
    <row r="5846" spans="1:13" ht="24" customHeight="1" x14ac:dyDescent="0.2">
      <c r="A5846" s="238" t="s">
        <v>2126</v>
      </c>
      <c r="B5846" s="191" t="s">
        <v>2154</v>
      </c>
      <c r="C5846" s="190" t="s">
        <v>15</v>
      </c>
      <c r="D5846" s="190" t="s">
        <v>2155</v>
      </c>
      <c r="E5846" s="426" t="s">
        <v>2129</v>
      </c>
      <c r="F5846" s="426"/>
      <c r="G5846" s="192" t="s">
        <v>39</v>
      </c>
      <c r="H5846" s="193">
        <v>0.03</v>
      </c>
      <c r="I5846" s="189">
        <f>(M5846*$M$13)</f>
        <v>19.136000000000003</v>
      </c>
      <c r="J5846" s="219">
        <f>TRUNC(I5846*H5846,2)</f>
        <v>0.56999999999999995</v>
      </c>
      <c r="M5846">
        <v>20.8</v>
      </c>
    </row>
    <row r="5847" spans="1:13" ht="24" customHeight="1" x14ac:dyDescent="0.2">
      <c r="A5847" s="238" t="s">
        <v>2126</v>
      </c>
      <c r="B5847" s="191" t="s">
        <v>4965</v>
      </c>
      <c r="C5847" s="190" t="s">
        <v>15</v>
      </c>
      <c r="D5847" s="190" t="s">
        <v>4966</v>
      </c>
      <c r="E5847" s="426" t="s">
        <v>2119</v>
      </c>
      <c r="F5847" s="426"/>
      <c r="G5847" s="192" t="s">
        <v>54</v>
      </c>
      <c r="H5847" s="193">
        <v>1</v>
      </c>
      <c r="I5847" s="189">
        <f>(M5847*$M$13)</f>
        <v>0.23</v>
      </c>
      <c r="J5847" s="219">
        <f>TRUNC(I5847*H5847,2)</f>
        <v>0.23</v>
      </c>
      <c r="M5847">
        <v>0.25</v>
      </c>
    </row>
    <row r="5848" spans="1:13" x14ac:dyDescent="0.2">
      <c r="A5848" s="239"/>
      <c r="B5848" s="195"/>
      <c r="C5848" s="195"/>
      <c r="D5848" s="195"/>
      <c r="E5848" s="195" t="s">
        <v>3847</v>
      </c>
      <c r="F5848" s="196">
        <v>1.06</v>
      </c>
      <c r="G5848" s="195" t="s">
        <v>3848</v>
      </c>
      <c r="H5848" s="196">
        <v>0</v>
      </c>
      <c r="I5848" s="196">
        <v>1.06</v>
      </c>
      <c r="J5848" s="220"/>
      <c r="M5848">
        <v>1.06</v>
      </c>
    </row>
    <row r="5849" spans="1:13" ht="25.5" x14ac:dyDescent="0.2">
      <c r="A5849" s="239"/>
      <c r="B5849" s="195"/>
      <c r="C5849" s="195"/>
      <c r="D5849" s="195"/>
      <c r="E5849" s="195" t="s">
        <v>3849</v>
      </c>
      <c r="F5849" s="196">
        <v>0</v>
      </c>
      <c r="G5849" s="195"/>
      <c r="H5849" s="195" t="s">
        <v>3850</v>
      </c>
      <c r="I5849" s="196">
        <v>1.31</v>
      </c>
      <c r="J5849" s="220"/>
      <c r="M5849">
        <v>1.31</v>
      </c>
    </row>
    <row r="5850" spans="1:13" ht="30" customHeight="1" x14ac:dyDescent="0.2">
      <c r="A5850" s="240"/>
      <c r="B5850" s="197"/>
      <c r="C5850" s="197"/>
      <c r="D5850" s="197"/>
      <c r="E5850" s="197"/>
      <c r="F5850" s="197"/>
      <c r="G5850" s="197" t="s">
        <v>3851</v>
      </c>
      <c r="H5850" s="198">
        <v>215</v>
      </c>
      <c r="I5850" s="199">
        <v>281.64999999999998</v>
      </c>
      <c r="J5850" s="220"/>
      <c r="M5850">
        <v>281.64999999999998</v>
      </c>
    </row>
    <row r="5851" spans="1:13" ht="0.95" customHeight="1" x14ac:dyDescent="0.2">
      <c r="A5851" s="237"/>
      <c r="B5851" s="185"/>
      <c r="C5851" s="185"/>
      <c r="D5851" s="185"/>
      <c r="E5851" s="185"/>
      <c r="F5851" s="185"/>
      <c r="G5851" s="185"/>
      <c r="H5851" s="185"/>
      <c r="I5851" s="185"/>
      <c r="J5851" s="220"/>
    </row>
    <row r="5852" spans="1:13" ht="18" customHeight="1" x14ac:dyDescent="0.2">
      <c r="A5852" s="236" t="s">
        <v>4316</v>
      </c>
      <c r="B5852" s="183" t="s">
        <v>2</v>
      </c>
      <c r="C5852" s="182" t="s">
        <v>3</v>
      </c>
      <c r="D5852" s="182" t="s">
        <v>4</v>
      </c>
      <c r="E5852" s="419" t="s">
        <v>2100</v>
      </c>
      <c r="F5852" s="419"/>
      <c r="G5852" s="184" t="s">
        <v>5</v>
      </c>
      <c r="H5852" s="183" t="s">
        <v>6</v>
      </c>
      <c r="I5852" s="183" t="s">
        <v>7</v>
      </c>
      <c r="J5852" s="218" t="s">
        <v>8</v>
      </c>
      <c r="K5852" s="229">
        <f>J5854+J5855</f>
        <v>9.4600000000000009</v>
      </c>
      <c r="L5852" s="229">
        <f>J5853-K5852</f>
        <v>3.5299999999999994</v>
      </c>
      <c r="M5852" t="s">
        <v>7</v>
      </c>
    </row>
    <row r="5853" spans="1:13" ht="26.1" customHeight="1" x14ac:dyDescent="0.2">
      <c r="A5853" s="237" t="s">
        <v>2125</v>
      </c>
      <c r="B5853" s="186" t="s">
        <v>4156</v>
      </c>
      <c r="C5853" s="185" t="s">
        <v>15</v>
      </c>
      <c r="D5853" s="185" t="s">
        <v>4157</v>
      </c>
      <c r="E5853" s="425">
        <v>7</v>
      </c>
      <c r="F5853" s="425"/>
      <c r="G5853" s="187" t="s">
        <v>54</v>
      </c>
      <c r="H5853" s="188">
        <v>1</v>
      </c>
      <c r="I5853" s="189">
        <f>(M5853*$M$13)</f>
        <v>12.990399999999999</v>
      </c>
      <c r="J5853" s="231">
        <f>TRUNC(I5853*H5853,2)</f>
        <v>12.99</v>
      </c>
      <c r="M5853">
        <v>14.12</v>
      </c>
    </row>
    <row r="5854" spans="1:13" ht="24" customHeight="1" x14ac:dyDescent="0.2">
      <c r="A5854" s="238" t="s">
        <v>2126</v>
      </c>
      <c r="B5854" s="191" t="s">
        <v>2130</v>
      </c>
      <c r="C5854" s="190" t="s">
        <v>15</v>
      </c>
      <c r="D5854" s="190" t="s">
        <v>2131</v>
      </c>
      <c r="E5854" s="426" t="s">
        <v>2129</v>
      </c>
      <c r="F5854" s="426"/>
      <c r="G5854" s="192" t="s">
        <v>39</v>
      </c>
      <c r="H5854" s="193">
        <v>0.28999999999999998</v>
      </c>
      <c r="I5854" s="189">
        <f>(M5854*$M$13)</f>
        <v>13.533200000000001</v>
      </c>
      <c r="J5854" s="219">
        <f>TRUNC(I5854*H5854,2)</f>
        <v>3.92</v>
      </c>
      <c r="M5854">
        <v>14.71</v>
      </c>
    </row>
    <row r="5855" spans="1:13" ht="24" customHeight="1" x14ac:dyDescent="0.2">
      <c r="A5855" s="238" t="s">
        <v>2126</v>
      </c>
      <c r="B5855" s="191" t="s">
        <v>2154</v>
      </c>
      <c r="C5855" s="190" t="s">
        <v>15</v>
      </c>
      <c r="D5855" s="190" t="s">
        <v>2155</v>
      </c>
      <c r="E5855" s="426" t="s">
        <v>2129</v>
      </c>
      <c r="F5855" s="426"/>
      <c r="G5855" s="192" t="s">
        <v>39</v>
      </c>
      <c r="H5855" s="193">
        <v>0.28999999999999998</v>
      </c>
      <c r="I5855" s="189">
        <f>(M5855*$M$13)</f>
        <v>19.136000000000003</v>
      </c>
      <c r="J5855" s="219">
        <f>TRUNC(I5855*H5855,2)</f>
        <v>5.54</v>
      </c>
      <c r="M5855">
        <v>20.8</v>
      </c>
    </row>
    <row r="5856" spans="1:13" ht="26.1" customHeight="1" x14ac:dyDescent="0.2">
      <c r="A5856" s="238" t="s">
        <v>2126</v>
      </c>
      <c r="B5856" s="191" t="s">
        <v>5055</v>
      </c>
      <c r="C5856" s="190" t="s">
        <v>15</v>
      </c>
      <c r="D5856" s="190" t="s">
        <v>4157</v>
      </c>
      <c r="E5856" s="426" t="s">
        <v>2119</v>
      </c>
      <c r="F5856" s="426"/>
      <c r="G5856" s="192" t="s">
        <v>54</v>
      </c>
      <c r="H5856" s="193">
        <v>1</v>
      </c>
      <c r="I5856" s="189">
        <f>(M5856*$M$13)</f>
        <v>3.5236000000000001</v>
      </c>
      <c r="J5856" s="219">
        <f>TRUNC(I5856*H5856,2)</f>
        <v>3.52</v>
      </c>
      <c r="M5856">
        <v>3.83</v>
      </c>
    </row>
    <row r="5857" spans="1:13" x14ac:dyDescent="0.2">
      <c r="A5857" s="239"/>
      <c r="B5857" s="195"/>
      <c r="C5857" s="195"/>
      <c r="D5857" s="195"/>
      <c r="E5857" s="195" t="s">
        <v>3847</v>
      </c>
      <c r="F5857" s="196">
        <v>10.29</v>
      </c>
      <c r="G5857" s="195" t="s">
        <v>3848</v>
      </c>
      <c r="H5857" s="196">
        <v>0</v>
      </c>
      <c r="I5857" s="196">
        <v>10.29</v>
      </c>
      <c r="J5857" s="220"/>
      <c r="M5857">
        <v>10.29</v>
      </c>
    </row>
    <row r="5858" spans="1:13" ht="25.5" x14ac:dyDescent="0.2">
      <c r="A5858" s="239"/>
      <c r="B5858" s="195"/>
      <c r="C5858" s="195"/>
      <c r="D5858" s="195"/>
      <c r="E5858" s="195" t="s">
        <v>3849</v>
      </c>
      <c r="F5858" s="196">
        <v>0</v>
      </c>
      <c r="G5858" s="195"/>
      <c r="H5858" s="195" t="s">
        <v>3850</v>
      </c>
      <c r="I5858" s="196">
        <v>14.12</v>
      </c>
      <c r="J5858" s="220"/>
      <c r="M5858">
        <v>14.12</v>
      </c>
    </row>
    <row r="5859" spans="1:13" ht="30" customHeight="1" x14ac:dyDescent="0.2">
      <c r="A5859" s="240"/>
      <c r="B5859" s="197"/>
      <c r="C5859" s="197"/>
      <c r="D5859" s="197"/>
      <c r="E5859" s="197"/>
      <c r="F5859" s="197"/>
      <c r="G5859" s="197" t="s">
        <v>3851</v>
      </c>
      <c r="H5859" s="198">
        <v>12</v>
      </c>
      <c r="I5859" s="199">
        <v>169.44</v>
      </c>
      <c r="J5859" s="220"/>
      <c r="M5859">
        <v>169.44</v>
      </c>
    </row>
    <row r="5860" spans="1:13" ht="0.95" customHeight="1" x14ac:dyDescent="0.2">
      <c r="A5860" s="237"/>
      <c r="B5860" s="185"/>
      <c r="C5860" s="185"/>
      <c r="D5860" s="185"/>
      <c r="E5860" s="185"/>
      <c r="F5860" s="185"/>
      <c r="G5860" s="185"/>
      <c r="H5860" s="185"/>
      <c r="I5860" s="185"/>
      <c r="J5860" s="220"/>
    </row>
    <row r="5861" spans="1:13" ht="18" customHeight="1" x14ac:dyDescent="0.2">
      <c r="A5861" s="236" t="s">
        <v>4317</v>
      </c>
      <c r="B5861" s="183" t="s">
        <v>2</v>
      </c>
      <c r="C5861" s="182" t="s">
        <v>3</v>
      </c>
      <c r="D5861" s="182" t="s">
        <v>4</v>
      </c>
      <c r="E5861" s="419" t="s">
        <v>2100</v>
      </c>
      <c r="F5861" s="419"/>
      <c r="G5861" s="184" t="s">
        <v>5</v>
      </c>
      <c r="H5861" s="183" t="s">
        <v>6</v>
      </c>
      <c r="I5861" s="183" t="s">
        <v>7</v>
      </c>
      <c r="J5861" s="218" t="s">
        <v>8</v>
      </c>
      <c r="K5861" s="229">
        <f>J5863+J5864</f>
        <v>4.5599999999999996</v>
      </c>
      <c r="L5861" s="229">
        <f>J5862-K5861</f>
        <v>4.88</v>
      </c>
      <c r="M5861" t="s">
        <v>7</v>
      </c>
    </row>
    <row r="5862" spans="1:13" ht="24" customHeight="1" x14ac:dyDescent="0.2">
      <c r="A5862" s="237" t="s">
        <v>2125</v>
      </c>
      <c r="B5862" s="186" t="s">
        <v>4077</v>
      </c>
      <c r="C5862" s="185" t="s">
        <v>15</v>
      </c>
      <c r="D5862" s="185" t="s">
        <v>4078</v>
      </c>
      <c r="E5862" s="425">
        <v>7</v>
      </c>
      <c r="F5862" s="425"/>
      <c r="G5862" s="187" t="s">
        <v>18</v>
      </c>
      <c r="H5862" s="188">
        <v>1</v>
      </c>
      <c r="I5862" s="189">
        <f>(M5862*$M$13)</f>
        <v>9.4483999999999995</v>
      </c>
      <c r="J5862" s="231">
        <f>TRUNC(I5862*H5862,2)</f>
        <v>9.44</v>
      </c>
      <c r="M5862">
        <v>10.27</v>
      </c>
    </row>
    <row r="5863" spans="1:13" ht="24" customHeight="1" x14ac:dyDescent="0.2">
      <c r="A5863" s="238" t="s">
        <v>2126</v>
      </c>
      <c r="B5863" s="191" t="s">
        <v>2130</v>
      </c>
      <c r="C5863" s="190" t="s">
        <v>15</v>
      </c>
      <c r="D5863" s="190" t="s">
        <v>2131</v>
      </c>
      <c r="E5863" s="426" t="s">
        <v>2129</v>
      </c>
      <c r="F5863" s="426"/>
      <c r="G5863" s="192" t="s">
        <v>39</v>
      </c>
      <c r="H5863" s="193">
        <v>0.14000000000000001</v>
      </c>
      <c r="I5863" s="189">
        <f>(M5863*$M$13)</f>
        <v>13.533200000000001</v>
      </c>
      <c r="J5863" s="219">
        <f>TRUNC(I5863*H5863,2)</f>
        <v>1.89</v>
      </c>
      <c r="M5863">
        <v>14.71</v>
      </c>
    </row>
    <row r="5864" spans="1:13" ht="24" customHeight="1" x14ac:dyDescent="0.2">
      <c r="A5864" s="238" t="s">
        <v>2126</v>
      </c>
      <c r="B5864" s="191" t="s">
        <v>2154</v>
      </c>
      <c r="C5864" s="190" t="s">
        <v>15</v>
      </c>
      <c r="D5864" s="190" t="s">
        <v>2155</v>
      </c>
      <c r="E5864" s="426" t="s">
        <v>2129</v>
      </c>
      <c r="F5864" s="426"/>
      <c r="G5864" s="192" t="s">
        <v>39</v>
      </c>
      <c r="H5864" s="193">
        <v>0.14000000000000001</v>
      </c>
      <c r="I5864" s="189">
        <f>(M5864*$M$13)</f>
        <v>19.136000000000003</v>
      </c>
      <c r="J5864" s="219">
        <f>TRUNC(I5864*H5864,2)</f>
        <v>2.67</v>
      </c>
      <c r="M5864">
        <v>20.8</v>
      </c>
    </row>
    <row r="5865" spans="1:13" ht="24" customHeight="1" x14ac:dyDescent="0.2">
      <c r="A5865" s="238" t="s">
        <v>2126</v>
      </c>
      <c r="B5865" s="191" t="s">
        <v>5027</v>
      </c>
      <c r="C5865" s="190" t="s">
        <v>15</v>
      </c>
      <c r="D5865" s="190" t="s">
        <v>5028</v>
      </c>
      <c r="E5865" s="426" t="s">
        <v>2119</v>
      </c>
      <c r="F5865" s="426"/>
      <c r="G5865" s="192" t="s">
        <v>54</v>
      </c>
      <c r="H5865" s="193">
        <v>1</v>
      </c>
      <c r="I5865" s="189">
        <f>(M5865*$M$13)</f>
        <v>4.8852000000000002</v>
      </c>
      <c r="J5865" s="219">
        <f>TRUNC(I5865*H5865,2)</f>
        <v>4.88</v>
      </c>
      <c r="M5865">
        <v>5.31</v>
      </c>
    </row>
    <row r="5866" spans="1:13" x14ac:dyDescent="0.2">
      <c r="A5866" s="239"/>
      <c r="B5866" s="195"/>
      <c r="C5866" s="195"/>
      <c r="D5866" s="195"/>
      <c r="E5866" s="195" t="s">
        <v>3847</v>
      </c>
      <c r="F5866" s="196">
        <v>4.96</v>
      </c>
      <c r="G5866" s="195" t="s">
        <v>3848</v>
      </c>
      <c r="H5866" s="196">
        <v>0</v>
      </c>
      <c r="I5866" s="196">
        <v>4.96</v>
      </c>
      <c r="J5866" s="220"/>
      <c r="M5866">
        <v>4.96</v>
      </c>
    </row>
    <row r="5867" spans="1:13" ht="25.5" x14ac:dyDescent="0.2">
      <c r="A5867" s="239"/>
      <c r="B5867" s="195"/>
      <c r="C5867" s="195"/>
      <c r="D5867" s="195"/>
      <c r="E5867" s="195" t="s">
        <v>3849</v>
      </c>
      <c r="F5867" s="196">
        <v>0</v>
      </c>
      <c r="G5867" s="195"/>
      <c r="H5867" s="195" t="s">
        <v>3850</v>
      </c>
      <c r="I5867" s="196">
        <v>10.27</v>
      </c>
      <c r="J5867" s="220"/>
      <c r="M5867">
        <v>10.27</v>
      </c>
    </row>
    <row r="5868" spans="1:13" ht="30" customHeight="1" x14ac:dyDescent="0.2">
      <c r="A5868" s="240"/>
      <c r="B5868" s="197"/>
      <c r="C5868" s="197"/>
      <c r="D5868" s="197"/>
      <c r="E5868" s="197"/>
      <c r="F5868" s="197"/>
      <c r="G5868" s="197" t="s">
        <v>3851</v>
      </c>
      <c r="H5868" s="198">
        <v>1</v>
      </c>
      <c r="I5868" s="199">
        <v>10.27</v>
      </c>
      <c r="J5868" s="220"/>
      <c r="M5868">
        <v>10.27</v>
      </c>
    </row>
    <row r="5869" spans="1:13" ht="0.95" customHeight="1" x14ac:dyDescent="0.2">
      <c r="A5869" s="237"/>
      <c r="B5869" s="185"/>
      <c r="C5869" s="185"/>
      <c r="D5869" s="185"/>
      <c r="E5869" s="185"/>
      <c r="F5869" s="185"/>
      <c r="G5869" s="185"/>
      <c r="H5869" s="185"/>
      <c r="I5869" s="185"/>
      <c r="J5869" s="220"/>
    </row>
    <row r="5870" spans="1:13" ht="18" customHeight="1" x14ac:dyDescent="0.2">
      <c r="A5870" s="236" t="s">
        <v>4318</v>
      </c>
      <c r="B5870" s="183" t="s">
        <v>2</v>
      </c>
      <c r="C5870" s="182" t="s">
        <v>3</v>
      </c>
      <c r="D5870" s="182" t="s">
        <v>4</v>
      </c>
      <c r="E5870" s="419" t="s">
        <v>2100</v>
      </c>
      <c r="F5870" s="419"/>
      <c r="G5870" s="184" t="s">
        <v>5</v>
      </c>
      <c r="H5870" s="183" t="s">
        <v>6</v>
      </c>
      <c r="I5870" s="183" t="s">
        <v>7</v>
      </c>
      <c r="J5870" s="218" t="s">
        <v>8</v>
      </c>
      <c r="K5870" s="229">
        <f>J5872+J5873</f>
        <v>4.2300000000000004</v>
      </c>
      <c r="L5870" s="229">
        <f>J5871-K5870</f>
        <v>4.1899999999999995</v>
      </c>
      <c r="M5870" t="s">
        <v>7</v>
      </c>
    </row>
    <row r="5871" spans="1:13" ht="24" customHeight="1" x14ac:dyDescent="0.2">
      <c r="A5871" s="237" t="s">
        <v>2125</v>
      </c>
      <c r="B5871" s="186" t="s">
        <v>3980</v>
      </c>
      <c r="C5871" s="185" t="s">
        <v>15</v>
      </c>
      <c r="D5871" s="185" t="s">
        <v>3981</v>
      </c>
      <c r="E5871" s="425">
        <v>7</v>
      </c>
      <c r="F5871" s="425"/>
      <c r="G5871" s="187" t="s">
        <v>18</v>
      </c>
      <c r="H5871" s="188">
        <v>1</v>
      </c>
      <c r="I5871" s="189">
        <f>(M5871*$M$13)</f>
        <v>8.4272000000000009</v>
      </c>
      <c r="J5871" s="231">
        <f>TRUNC(I5871*H5871,2)</f>
        <v>8.42</v>
      </c>
      <c r="M5871">
        <v>9.16</v>
      </c>
    </row>
    <row r="5872" spans="1:13" ht="24" customHeight="1" x14ac:dyDescent="0.2">
      <c r="A5872" s="238" t="s">
        <v>2126</v>
      </c>
      <c r="B5872" s="191" t="s">
        <v>2130</v>
      </c>
      <c r="C5872" s="190" t="s">
        <v>15</v>
      </c>
      <c r="D5872" s="190" t="s">
        <v>2131</v>
      </c>
      <c r="E5872" s="426" t="s">
        <v>2129</v>
      </c>
      <c r="F5872" s="426"/>
      <c r="G5872" s="192" t="s">
        <v>39</v>
      </c>
      <c r="H5872" s="193">
        <v>0.13</v>
      </c>
      <c r="I5872" s="189">
        <f>(M5872*$M$13)</f>
        <v>13.533200000000001</v>
      </c>
      <c r="J5872" s="219">
        <f>TRUNC(I5872*H5872,2)</f>
        <v>1.75</v>
      </c>
      <c r="M5872">
        <v>14.71</v>
      </c>
    </row>
    <row r="5873" spans="1:13" ht="24" customHeight="1" x14ac:dyDescent="0.2">
      <c r="A5873" s="238" t="s">
        <v>2126</v>
      </c>
      <c r="B5873" s="191" t="s">
        <v>2154</v>
      </c>
      <c r="C5873" s="190" t="s">
        <v>15</v>
      </c>
      <c r="D5873" s="190" t="s">
        <v>2155</v>
      </c>
      <c r="E5873" s="426" t="s">
        <v>2129</v>
      </c>
      <c r="F5873" s="426"/>
      <c r="G5873" s="192" t="s">
        <v>39</v>
      </c>
      <c r="H5873" s="193">
        <v>0.13</v>
      </c>
      <c r="I5873" s="189">
        <f>(M5873*$M$13)</f>
        <v>19.136000000000003</v>
      </c>
      <c r="J5873" s="219">
        <f>TRUNC(I5873*H5873,2)</f>
        <v>2.48</v>
      </c>
      <c r="M5873">
        <v>20.8</v>
      </c>
    </row>
    <row r="5874" spans="1:13" ht="24" customHeight="1" x14ac:dyDescent="0.2">
      <c r="A5874" s="238" t="s">
        <v>2126</v>
      </c>
      <c r="B5874" s="191" t="s">
        <v>4967</v>
      </c>
      <c r="C5874" s="190" t="s">
        <v>15</v>
      </c>
      <c r="D5874" s="190" t="s">
        <v>4968</v>
      </c>
      <c r="E5874" s="426" t="s">
        <v>2119</v>
      </c>
      <c r="F5874" s="426"/>
      <c r="G5874" s="192" t="s">
        <v>54</v>
      </c>
      <c r="H5874" s="193">
        <v>1</v>
      </c>
      <c r="I5874" s="189">
        <f>(M5874*$M$13)</f>
        <v>4.1859999999999999</v>
      </c>
      <c r="J5874" s="219">
        <f>TRUNC(I5874*H5874,2)</f>
        <v>4.18</v>
      </c>
      <c r="M5874">
        <v>4.55</v>
      </c>
    </row>
    <row r="5875" spans="1:13" x14ac:dyDescent="0.2">
      <c r="A5875" s="239"/>
      <c r="B5875" s="195"/>
      <c r="C5875" s="195"/>
      <c r="D5875" s="195"/>
      <c r="E5875" s="195" t="s">
        <v>3847</v>
      </c>
      <c r="F5875" s="196">
        <v>4.6100000000000003</v>
      </c>
      <c r="G5875" s="195" t="s">
        <v>3848</v>
      </c>
      <c r="H5875" s="196">
        <v>0</v>
      </c>
      <c r="I5875" s="196">
        <v>4.6100000000000003</v>
      </c>
      <c r="J5875" s="220"/>
      <c r="M5875">
        <v>4.6100000000000003</v>
      </c>
    </row>
    <row r="5876" spans="1:13" ht="25.5" x14ac:dyDescent="0.2">
      <c r="A5876" s="239"/>
      <c r="B5876" s="195"/>
      <c r="C5876" s="195"/>
      <c r="D5876" s="195"/>
      <c r="E5876" s="195" t="s">
        <v>3849</v>
      </c>
      <c r="F5876" s="196">
        <v>0</v>
      </c>
      <c r="G5876" s="195"/>
      <c r="H5876" s="195" t="s">
        <v>3850</v>
      </c>
      <c r="I5876" s="196">
        <v>9.16</v>
      </c>
      <c r="J5876" s="220"/>
      <c r="M5876">
        <v>9.16</v>
      </c>
    </row>
    <row r="5877" spans="1:13" ht="30" customHeight="1" x14ac:dyDescent="0.2">
      <c r="A5877" s="240"/>
      <c r="B5877" s="197"/>
      <c r="C5877" s="197"/>
      <c r="D5877" s="197"/>
      <c r="E5877" s="197"/>
      <c r="F5877" s="197"/>
      <c r="G5877" s="197" t="s">
        <v>3851</v>
      </c>
      <c r="H5877" s="198">
        <v>65</v>
      </c>
      <c r="I5877" s="199">
        <v>595.4</v>
      </c>
      <c r="J5877" s="220"/>
      <c r="M5877">
        <v>595.4</v>
      </c>
    </row>
    <row r="5878" spans="1:13" ht="0.95" customHeight="1" x14ac:dyDescent="0.2">
      <c r="A5878" s="237"/>
      <c r="B5878" s="185"/>
      <c r="C5878" s="185"/>
      <c r="D5878" s="185"/>
      <c r="E5878" s="185"/>
      <c r="F5878" s="185"/>
      <c r="G5878" s="185"/>
      <c r="H5878" s="185"/>
      <c r="I5878" s="185"/>
      <c r="J5878" s="220"/>
    </row>
    <row r="5879" spans="1:13" ht="18" customHeight="1" x14ac:dyDescent="0.2">
      <c r="A5879" s="236" t="s">
        <v>4319</v>
      </c>
      <c r="B5879" s="183" t="s">
        <v>2</v>
      </c>
      <c r="C5879" s="182" t="s">
        <v>3</v>
      </c>
      <c r="D5879" s="182" t="s">
        <v>4</v>
      </c>
      <c r="E5879" s="419" t="s">
        <v>2100</v>
      </c>
      <c r="F5879" s="419"/>
      <c r="G5879" s="184" t="s">
        <v>5</v>
      </c>
      <c r="H5879" s="183" t="s">
        <v>6</v>
      </c>
      <c r="I5879" s="183" t="s">
        <v>7</v>
      </c>
      <c r="J5879" s="218" t="s">
        <v>8</v>
      </c>
      <c r="K5879" s="229">
        <f>J5881+J5882</f>
        <v>5.2200000000000006</v>
      </c>
      <c r="L5879" s="229">
        <f>J5880-K5879</f>
        <v>17.350000000000001</v>
      </c>
      <c r="M5879" t="s">
        <v>7</v>
      </c>
    </row>
    <row r="5880" spans="1:13" ht="24" customHeight="1" x14ac:dyDescent="0.2">
      <c r="A5880" s="237" t="s">
        <v>2125</v>
      </c>
      <c r="B5880" s="186" t="s">
        <v>3917</v>
      </c>
      <c r="C5880" s="185" t="s">
        <v>15</v>
      </c>
      <c r="D5880" s="185" t="s">
        <v>3918</v>
      </c>
      <c r="E5880" s="425">
        <v>7</v>
      </c>
      <c r="F5880" s="425"/>
      <c r="G5880" s="187" t="s">
        <v>18</v>
      </c>
      <c r="H5880" s="188">
        <v>1</v>
      </c>
      <c r="I5880" s="189">
        <f>(M5880*$M$13)</f>
        <v>22.576799999999999</v>
      </c>
      <c r="J5880" s="231">
        <f>TRUNC(I5880*H5880,2)</f>
        <v>22.57</v>
      </c>
      <c r="M5880">
        <v>24.54</v>
      </c>
    </row>
    <row r="5881" spans="1:13" ht="24" customHeight="1" x14ac:dyDescent="0.2">
      <c r="A5881" s="238" t="s">
        <v>2126</v>
      </c>
      <c r="B5881" s="191" t="s">
        <v>2130</v>
      </c>
      <c r="C5881" s="190" t="s">
        <v>15</v>
      </c>
      <c r="D5881" s="190" t="s">
        <v>2131</v>
      </c>
      <c r="E5881" s="426" t="s">
        <v>2129</v>
      </c>
      <c r="F5881" s="426"/>
      <c r="G5881" s="192" t="s">
        <v>39</v>
      </c>
      <c r="H5881" s="193">
        <v>0.16</v>
      </c>
      <c r="I5881" s="189">
        <f>(M5881*$M$13)</f>
        <v>13.533200000000001</v>
      </c>
      <c r="J5881" s="219">
        <f>TRUNC(I5881*H5881,2)</f>
        <v>2.16</v>
      </c>
      <c r="M5881">
        <v>14.71</v>
      </c>
    </row>
    <row r="5882" spans="1:13" ht="24" customHeight="1" x14ac:dyDescent="0.2">
      <c r="A5882" s="238" t="s">
        <v>2126</v>
      </c>
      <c r="B5882" s="191" t="s">
        <v>2154</v>
      </c>
      <c r="C5882" s="190" t="s">
        <v>15</v>
      </c>
      <c r="D5882" s="190" t="s">
        <v>2155</v>
      </c>
      <c r="E5882" s="426" t="s">
        <v>2129</v>
      </c>
      <c r="F5882" s="426"/>
      <c r="G5882" s="192" t="s">
        <v>39</v>
      </c>
      <c r="H5882" s="193">
        <v>0.16</v>
      </c>
      <c r="I5882" s="189">
        <f>(M5882*$M$13)</f>
        <v>19.136000000000003</v>
      </c>
      <c r="J5882" s="219">
        <f>TRUNC(I5882*H5882,2)</f>
        <v>3.06</v>
      </c>
      <c r="M5882">
        <v>20.8</v>
      </c>
    </row>
    <row r="5883" spans="1:13" ht="24" customHeight="1" x14ac:dyDescent="0.2">
      <c r="A5883" s="238" t="s">
        <v>2126</v>
      </c>
      <c r="B5883" s="191" t="s">
        <v>4910</v>
      </c>
      <c r="C5883" s="190" t="s">
        <v>15</v>
      </c>
      <c r="D5883" s="190" t="s">
        <v>4911</v>
      </c>
      <c r="E5883" s="426" t="s">
        <v>2119</v>
      </c>
      <c r="F5883" s="426"/>
      <c r="G5883" s="192" t="s">
        <v>54</v>
      </c>
      <c r="H5883" s="193">
        <v>1</v>
      </c>
      <c r="I5883" s="189">
        <f>(M5883*$M$13)</f>
        <v>17.360400000000002</v>
      </c>
      <c r="J5883" s="219">
        <f>TRUNC(I5883*H5883,2)</f>
        <v>17.36</v>
      </c>
      <c r="M5883">
        <v>18.87</v>
      </c>
    </row>
    <row r="5884" spans="1:13" x14ac:dyDescent="0.2">
      <c r="A5884" s="239"/>
      <c r="B5884" s="195"/>
      <c r="C5884" s="195"/>
      <c r="D5884" s="195"/>
      <c r="E5884" s="195" t="s">
        <v>3847</v>
      </c>
      <c r="F5884" s="196">
        <v>5.67</v>
      </c>
      <c r="G5884" s="195" t="s">
        <v>3848</v>
      </c>
      <c r="H5884" s="196">
        <v>0</v>
      </c>
      <c r="I5884" s="196">
        <v>5.67</v>
      </c>
      <c r="J5884" s="220"/>
      <c r="M5884">
        <v>5.67</v>
      </c>
    </row>
    <row r="5885" spans="1:13" ht="25.5" x14ac:dyDescent="0.2">
      <c r="A5885" s="239"/>
      <c r="B5885" s="195"/>
      <c r="C5885" s="195"/>
      <c r="D5885" s="195"/>
      <c r="E5885" s="195" t="s">
        <v>3849</v>
      </c>
      <c r="F5885" s="196">
        <v>0</v>
      </c>
      <c r="G5885" s="195"/>
      <c r="H5885" s="195" t="s">
        <v>3850</v>
      </c>
      <c r="I5885" s="196">
        <v>24.54</v>
      </c>
      <c r="J5885" s="220"/>
      <c r="M5885">
        <v>24.54</v>
      </c>
    </row>
    <row r="5886" spans="1:13" ht="30" customHeight="1" x14ac:dyDescent="0.2">
      <c r="A5886" s="240"/>
      <c r="B5886" s="197"/>
      <c r="C5886" s="197"/>
      <c r="D5886" s="197"/>
      <c r="E5886" s="197"/>
      <c r="F5886" s="197"/>
      <c r="G5886" s="197" t="s">
        <v>3851</v>
      </c>
      <c r="H5886" s="198">
        <v>1</v>
      </c>
      <c r="I5886" s="199">
        <v>24.54</v>
      </c>
      <c r="J5886" s="220"/>
      <c r="M5886">
        <v>24.54</v>
      </c>
    </row>
    <row r="5887" spans="1:13" ht="0.95" customHeight="1" x14ac:dyDescent="0.2">
      <c r="A5887" s="237"/>
      <c r="B5887" s="185"/>
      <c r="C5887" s="185"/>
      <c r="D5887" s="185"/>
      <c r="E5887" s="185"/>
      <c r="F5887" s="185"/>
      <c r="G5887" s="185"/>
      <c r="H5887" s="185"/>
      <c r="I5887" s="185"/>
      <c r="J5887" s="220"/>
    </row>
    <row r="5888" spans="1:13" ht="18" customHeight="1" x14ac:dyDescent="0.2">
      <c r="A5888" s="236" t="s">
        <v>4320</v>
      </c>
      <c r="B5888" s="183" t="s">
        <v>2</v>
      </c>
      <c r="C5888" s="182" t="s">
        <v>3</v>
      </c>
      <c r="D5888" s="182" t="s">
        <v>4</v>
      </c>
      <c r="E5888" s="419" t="s">
        <v>2100</v>
      </c>
      <c r="F5888" s="419"/>
      <c r="G5888" s="184" t="s">
        <v>5</v>
      </c>
      <c r="H5888" s="183" t="s">
        <v>6</v>
      </c>
      <c r="I5888" s="183" t="s">
        <v>7</v>
      </c>
      <c r="J5888" s="218" t="s">
        <v>8</v>
      </c>
      <c r="K5888" s="229">
        <f>J5890+J5891</f>
        <v>29.39</v>
      </c>
      <c r="L5888" s="229">
        <f>J5889-K5888</f>
        <v>280.99</v>
      </c>
      <c r="M5888" t="s">
        <v>7</v>
      </c>
    </row>
    <row r="5889" spans="1:13" ht="24" customHeight="1" x14ac:dyDescent="0.2">
      <c r="A5889" s="237" t="s">
        <v>2125</v>
      </c>
      <c r="B5889" s="186" t="s">
        <v>855</v>
      </c>
      <c r="C5889" s="185" t="s">
        <v>15</v>
      </c>
      <c r="D5889" s="185" t="s">
        <v>856</v>
      </c>
      <c r="E5889" s="425">
        <v>7</v>
      </c>
      <c r="F5889" s="425"/>
      <c r="G5889" s="187" t="s">
        <v>18</v>
      </c>
      <c r="H5889" s="188">
        <v>1</v>
      </c>
      <c r="I5889" s="189">
        <f>(M5889*$M$13)</f>
        <v>310.38960000000003</v>
      </c>
      <c r="J5889" s="231">
        <f>TRUNC(I5889*H5889,2)</f>
        <v>310.38</v>
      </c>
      <c r="M5889">
        <v>337.38</v>
      </c>
    </row>
    <row r="5890" spans="1:13" ht="24" customHeight="1" x14ac:dyDescent="0.2">
      <c r="A5890" s="238" t="s">
        <v>2126</v>
      </c>
      <c r="B5890" s="191" t="s">
        <v>2130</v>
      </c>
      <c r="C5890" s="190" t="s">
        <v>15</v>
      </c>
      <c r="D5890" s="190" t="s">
        <v>2131</v>
      </c>
      <c r="E5890" s="426" t="s">
        <v>2129</v>
      </c>
      <c r="F5890" s="426"/>
      <c r="G5890" s="192" t="s">
        <v>39</v>
      </c>
      <c r="H5890" s="193">
        <v>0.9</v>
      </c>
      <c r="I5890" s="189">
        <f>(M5890*$M$13)</f>
        <v>13.533200000000001</v>
      </c>
      <c r="J5890" s="219">
        <f>TRUNC(I5890*H5890,2)</f>
        <v>12.17</v>
      </c>
      <c r="M5890">
        <v>14.71</v>
      </c>
    </row>
    <row r="5891" spans="1:13" ht="24" customHeight="1" x14ac:dyDescent="0.2">
      <c r="A5891" s="238" t="s">
        <v>2126</v>
      </c>
      <c r="B5891" s="191" t="s">
        <v>2154</v>
      </c>
      <c r="C5891" s="190" t="s">
        <v>15</v>
      </c>
      <c r="D5891" s="190" t="s">
        <v>2155</v>
      </c>
      <c r="E5891" s="426" t="s">
        <v>2129</v>
      </c>
      <c r="F5891" s="426"/>
      <c r="G5891" s="192" t="s">
        <v>39</v>
      </c>
      <c r="H5891" s="193">
        <v>0.9</v>
      </c>
      <c r="I5891" s="189">
        <f>(M5891*$M$13)</f>
        <v>19.136000000000003</v>
      </c>
      <c r="J5891" s="219">
        <f>TRUNC(I5891*H5891,2)</f>
        <v>17.22</v>
      </c>
      <c r="M5891">
        <v>20.8</v>
      </c>
    </row>
    <row r="5892" spans="1:13" ht="24" customHeight="1" x14ac:dyDescent="0.2">
      <c r="A5892" s="238" t="s">
        <v>2126</v>
      </c>
      <c r="B5892" s="191" t="s">
        <v>2760</v>
      </c>
      <c r="C5892" s="190" t="s">
        <v>15</v>
      </c>
      <c r="D5892" s="190" t="s">
        <v>856</v>
      </c>
      <c r="E5892" s="426" t="s">
        <v>2119</v>
      </c>
      <c r="F5892" s="426"/>
      <c r="G5892" s="192" t="s">
        <v>54</v>
      </c>
      <c r="H5892" s="193">
        <v>1</v>
      </c>
      <c r="I5892" s="189">
        <f>(M5892*$M$13)</f>
        <v>280.99560000000002</v>
      </c>
      <c r="J5892" s="219">
        <f>TRUNC(I5892*H5892,2)</f>
        <v>280.99</v>
      </c>
      <c r="M5892">
        <v>305.43</v>
      </c>
    </row>
    <row r="5893" spans="1:13" x14ac:dyDescent="0.2">
      <c r="A5893" s="239"/>
      <c r="B5893" s="195"/>
      <c r="C5893" s="195"/>
      <c r="D5893" s="195"/>
      <c r="E5893" s="195" t="s">
        <v>3847</v>
      </c>
      <c r="F5893" s="196">
        <v>31.95</v>
      </c>
      <c r="G5893" s="195" t="s">
        <v>3848</v>
      </c>
      <c r="H5893" s="196">
        <v>0</v>
      </c>
      <c r="I5893" s="196">
        <v>31.95</v>
      </c>
      <c r="J5893" s="220"/>
      <c r="M5893">
        <v>31.95</v>
      </c>
    </row>
    <row r="5894" spans="1:13" ht="25.5" x14ac:dyDescent="0.2">
      <c r="A5894" s="239"/>
      <c r="B5894" s="195"/>
      <c r="C5894" s="195"/>
      <c r="D5894" s="195"/>
      <c r="E5894" s="195" t="s">
        <v>3849</v>
      </c>
      <c r="F5894" s="196">
        <v>0</v>
      </c>
      <c r="G5894" s="195"/>
      <c r="H5894" s="195" t="s">
        <v>3850</v>
      </c>
      <c r="I5894" s="196">
        <v>337.38</v>
      </c>
      <c r="J5894" s="220"/>
      <c r="M5894">
        <v>337.38</v>
      </c>
    </row>
    <row r="5895" spans="1:13" ht="30" customHeight="1" x14ac:dyDescent="0.2">
      <c r="A5895" s="240"/>
      <c r="B5895" s="197"/>
      <c r="C5895" s="197"/>
      <c r="D5895" s="197"/>
      <c r="E5895" s="197"/>
      <c r="F5895" s="197"/>
      <c r="G5895" s="197" t="s">
        <v>3851</v>
      </c>
      <c r="H5895" s="198">
        <v>1</v>
      </c>
      <c r="I5895" s="199">
        <v>337.38</v>
      </c>
      <c r="J5895" s="220"/>
      <c r="M5895">
        <v>337.38</v>
      </c>
    </row>
    <row r="5896" spans="1:13" ht="0.95" customHeight="1" x14ac:dyDescent="0.2">
      <c r="A5896" s="237"/>
      <c r="B5896" s="185"/>
      <c r="C5896" s="185"/>
      <c r="D5896" s="185"/>
      <c r="E5896" s="185"/>
      <c r="F5896" s="185"/>
      <c r="G5896" s="185"/>
      <c r="H5896" s="185"/>
      <c r="I5896" s="185"/>
      <c r="J5896" s="220"/>
    </row>
    <row r="5897" spans="1:13" ht="18" customHeight="1" x14ac:dyDescent="0.2">
      <c r="A5897" s="236" t="s">
        <v>4321</v>
      </c>
      <c r="B5897" s="183" t="s">
        <v>2</v>
      </c>
      <c r="C5897" s="182" t="s">
        <v>3</v>
      </c>
      <c r="D5897" s="182" t="s">
        <v>4</v>
      </c>
      <c r="E5897" s="419" t="s">
        <v>2100</v>
      </c>
      <c r="F5897" s="419"/>
      <c r="G5897" s="184" t="s">
        <v>5</v>
      </c>
      <c r="H5897" s="183" t="s">
        <v>6</v>
      </c>
      <c r="I5897" s="183" t="s">
        <v>7</v>
      </c>
      <c r="J5897" s="218" t="s">
        <v>8</v>
      </c>
      <c r="K5897" s="229">
        <f>J5899+J5900</f>
        <v>10.45</v>
      </c>
      <c r="L5897" s="229">
        <f>J5898-K5897</f>
        <v>22.88</v>
      </c>
      <c r="M5897" t="s">
        <v>7</v>
      </c>
    </row>
    <row r="5898" spans="1:13" ht="26.1" customHeight="1" x14ac:dyDescent="0.2">
      <c r="A5898" s="237" t="s">
        <v>2125</v>
      </c>
      <c r="B5898" s="186" t="s">
        <v>865</v>
      </c>
      <c r="C5898" s="185" t="s">
        <v>15</v>
      </c>
      <c r="D5898" s="185" t="s">
        <v>866</v>
      </c>
      <c r="E5898" s="425">
        <v>7</v>
      </c>
      <c r="F5898" s="425"/>
      <c r="G5898" s="187" t="s">
        <v>169</v>
      </c>
      <c r="H5898" s="188">
        <v>1</v>
      </c>
      <c r="I5898" s="189">
        <f>(M5898*$M$13)</f>
        <v>33.331600000000002</v>
      </c>
      <c r="J5898" s="231">
        <f>TRUNC(I5898*H5898,2)</f>
        <v>33.33</v>
      </c>
      <c r="M5898">
        <v>36.229999999999997</v>
      </c>
    </row>
    <row r="5899" spans="1:13" ht="24" customHeight="1" x14ac:dyDescent="0.2">
      <c r="A5899" s="238" t="s">
        <v>2126</v>
      </c>
      <c r="B5899" s="191" t="s">
        <v>2130</v>
      </c>
      <c r="C5899" s="190" t="s">
        <v>15</v>
      </c>
      <c r="D5899" s="190" t="s">
        <v>2131</v>
      </c>
      <c r="E5899" s="426" t="s">
        <v>2129</v>
      </c>
      <c r="F5899" s="426"/>
      <c r="G5899" s="192" t="s">
        <v>39</v>
      </c>
      <c r="H5899" s="193">
        <v>0.32</v>
      </c>
      <c r="I5899" s="189">
        <f>(M5899*$M$13)</f>
        <v>13.533200000000001</v>
      </c>
      <c r="J5899" s="219">
        <f>TRUNC(I5899*H5899,2)</f>
        <v>4.33</v>
      </c>
      <c r="M5899">
        <v>14.71</v>
      </c>
    </row>
    <row r="5900" spans="1:13" ht="24" customHeight="1" x14ac:dyDescent="0.2">
      <c r="A5900" s="238" t="s">
        <v>2126</v>
      </c>
      <c r="B5900" s="191" t="s">
        <v>2154</v>
      </c>
      <c r="C5900" s="190" t="s">
        <v>15</v>
      </c>
      <c r="D5900" s="190" t="s">
        <v>2155</v>
      </c>
      <c r="E5900" s="426" t="s">
        <v>2129</v>
      </c>
      <c r="F5900" s="426"/>
      <c r="G5900" s="192" t="s">
        <v>39</v>
      </c>
      <c r="H5900" s="193">
        <v>0.32</v>
      </c>
      <c r="I5900" s="189">
        <f>(M5900*$M$13)</f>
        <v>19.136000000000003</v>
      </c>
      <c r="J5900" s="219">
        <f>TRUNC(I5900*H5900,2)</f>
        <v>6.12</v>
      </c>
      <c r="M5900">
        <v>20.8</v>
      </c>
    </row>
    <row r="5901" spans="1:13" ht="26.1" customHeight="1" x14ac:dyDescent="0.2">
      <c r="A5901" s="238" t="s">
        <v>2126</v>
      </c>
      <c r="B5901" s="191" t="s">
        <v>2764</v>
      </c>
      <c r="C5901" s="190" t="s">
        <v>15</v>
      </c>
      <c r="D5901" s="190" t="s">
        <v>866</v>
      </c>
      <c r="E5901" s="426" t="s">
        <v>2119</v>
      </c>
      <c r="F5901" s="426"/>
      <c r="G5901" s="192" t="s">
        <v>132</v>
      </c>
      <c r="H5901" s="193">
        <v>1</v>
      </c>
      <c r="I5901" s="189">
        <f>(M5901*$M$13)</f>
        <v>22.889600000000002</v>
      </c>
      <c r="J5901" s="219">
        <f>TRUNC(I5901*H5901,2)</f>
        <v>22.88</v>
      </c>
      <c r="M5901">
        <v>24.88</v>
      </c>
    </row>
    <row r="5902" spans="1:13" x14ac:dyDescent="0.2">
      <c r="A5902" s="239"/>
      <c r="B5902" s="195"/>
      <c r="C5902" s="195"/>
      <c r="D5902" s="195"/>
      <c r="E5902" s="195" t="s">
        <v>3847</v>
      </c>
      <c r="F5902" s="196">
        <v>11.35</v>
      </c>
      <c r="G5902" s="195" t="s">
        <v>3848</v>
      </c>
      <c r="H5902" s="196">
        <v>0</v>
      </c>
      <c r="I5902" s="196">
        <v>11.35</v>
      </c>
      <c r="J5902" s="220"/>
      <c r="M5902">
        <v>11.35</v>
      </c>
    </row>
    <row r="5903" spans="1:13" ht="25.5" x14ac:dyDescent="0.2">
      <c r="A5903" s="239"/>
      <c r="B5903" s="195"/>
      <c r="C5903" s="195"/>
      <c r="D5903" s="195"/>
      <c r="E5903" s="195" t="s">
        <v>3849</v>
      </c>
      <c r="F5903" s="196">
        <v>0</v>
      </c>
      <c r="G5903" s="195"/>
      <c r="H5903" s="195" t="s">
        <v>3850</v>
      </c>
      <c r="I5903" s="196">
        <v>36.229999999999997</v>
      </c>
      <c r="J5903" s="220"/>
      <c r="M5903">
        <v>36.229999999999997</v>
      </c>
    </row>
    <row r="5904" spans="1:13" ht="30" customHeight="1" x14ac:dyDescent="0.2">
      <c r="A5904" s="240"/>
      <c r="B5904" s="197"/>
      <c r="C5904" s="197"/>
      <c r="D5904" s="197"/>
      <c r="E5904" s="197"/>
      <c r="F5904" s="197"/>
      <c r="G5904" s="197" t="s">
        <v>3851</v>
      </c>
      <c r="H5904" s="198">
        <v>27</v>
      </c>
      <c r="I5904" s="199">
        <v>978.21</v>
      </c>
      <c r="J5904" s="220"/>
      <c r="M5904">
        <v>978.21</v>
      </c>
    </row>
    <row r="5905" spans="1:13" ht="0.95" customHeight="1" x14ac:dyDescent="0.2">
      <c r="A5905" s="237"/>
      <c r="B5905" s="185"/>
      <c r="C5905" s="185"/>
      <c r="D5905" s="185"/>
      <c r="E5905" s="185"/>
      <c r="F5905" s="185"/>
      <c r="G5905" s="185"/>
      <c r="H5905" s="185"/>
      <c r="I5905" s="185"/>
      <c r="J5905" s="220"/>
    </row>
    <row r="5906" spans="1:13" ht="18" customHeight="1" x14ac:dyDescent="0.2">
      <c r="A5906" s="236" t="s">
        <v>4322</v>
      </c>
      <c r="B5906" s="183" t="s">
        <v>2</v>
      </c>
      <c r="C5906" s="182" t="s">
        <v>3</v>
      </c>
      <c r="D5906" s="182" t="s">
        <v>4</v>
      </c>
      <c r="E5906" s="419" t="s">
        <v>2100</v>
      </c>
      <c r="F5906" s="419"/>
      <c r="G5906" s="184" t="s">
        <v>5</v>
      </c>
      <c r="H5906" s="183" t="s">
        <v>6</v>
      </c>
      <c r="I5906" s="183" t="s">
        <v>7</v>
      </c>
      <c r="J5906" s="218" t="s">
        <v>8</v>
      </c>
      <c r="K5906" s="229">
        <f>J5908+J5909</f>
        <v>13.06</v>
      </c>
      <c r="L5906" s="229">
        <f>J5907-K5906</f>
        <v>9.4</v>
      </c>
      <c r="M5906" t="s">
        <v>7</v>
      </c>
    </row>
    <row r="5907" spans="1:13" ht="24" customHeight="1" x14ac:dyDescent="0.2">
      <c r="A5907" s="237" t="s">
        <v>2125</v>
      </c>
      <c r="B5907" s="186" t="s">
        <v>4086</v>
      </c>
      <c r="C5907" s="185" t="s">
        <v>15</v>
      </c>
      <c r="D5907" s="185" t="s">
        <v>4087</v>
      </c>
      <c r="E5907" s="425">
        <v>7</v>
      </c>
      <c r="F5907" s="425"/>
      <c r="G5907" s="187" t="s">
        <v>169</v>
      </c>
      <c r="H5907" s="188">
        <v>1</v>
      </c>
      <c r="I5907" s="189">
        <f>(M5907*$M$13)</f>
        <v>22.466400000000004</v>
      </c>
      <c r="J5907" s="231">
        <f>TRUNC(I5907*H5907,2)</f>
        <v>22.46</v>
      </c>
      <c r="M5907">
        <v>24.42</v>
      </c>
    </row>
    <row r="5908" spans="1:13" ht="24" customHeight="1" x14ac:dyDescent="0.2">
      <c r="A5908" s="238" t="s">
        <v>2126</v>
      </c>
      <c r="B5908" s="191" t="s">
        <v>2130</v>
      </c>
      <c r="C5908" s="190" t="s">
        <v>15</v>
      </c>
      <c r="D5908" s="190" t="s">
        <v>2131</v>
      </c>
      <c r="E5908" s="426" t="s">
        <v>2129</v>
      </c>
      <c r="F5908" s="426"/>
      <c r="G5908" s="192" t="s">
        <v>39</v>
      </c>
      <c r="H5908" s="193">
        <v>0.4</v>
      </c>
      <c r="I5908" s="189">
        <f>(M5908*$M$13)</f>
        <v>13.533200000000001</v>
      </c>
      <c r="J5908" s="219">
        <f>TRUNC(I5908*H5908,2)</f>
        <v>5.41</v>
      </c>
      <c r="M5908">
        <v>14.71</v>
      </c>
    </row>
    <row r="5909" spans="1:13" ht="24" customHeight="1" x14ac:dyDescent="0.2">
      <c r="A5909" s="238" t="s">
        <v>2126</v>
      </c>
      <c r="B5909" s="191" t="s">
        <v>2154</v>
      </c>
      <c r="C5909" s="190" t="s">
        <v>15</v>
      </c>
      <c r="D5909" s="190" t="s">
        <v>2155</v>
      </c>
      <c r="E5909" s="426" t="s">
        <v>2129</v>
      </c>
      <c r="F5909" s="426"/>
      <c r="G5909" s="192" t="s">
        <v>39</v>
      </c>
      <c r="H5909" s="193">
        <v>0.4</v>
      </c>
      <c r="I5909" s="189">
        <f>(M5909*$M$13)</f>
        <v>19.136000000000003</v>
      </c>
      <c r="J5909" s="219">
        <f>TRUNC(I5909*H5909,2)</f>
        <v>7.65</v>
      </c>
      <c r="M5909">
        <v>20.8</v>
      </c>
    </row>
    <row r="5910" spans="1:13" ht="24" customHeight="1" x14ac:dyDescent="0.2">
      <c r="A5910" s="238" t="s">
        <v>2126</v>
      </c>
      <c r="B5910" s="191" t="s">
        <v>5030</v>
      </c>
      <c r="C5910" s="190" t="s">
        <v>15</v>
      </c>
      <c r="D5910" s="190" t="s">
        <v>5031</v>
      </c>
      <c r="E5910" s="426" t="s">
        <v>2119</v>
      </c>
      <c r="F5910" s="426"/>
      <c r="G5910" s="192" t="s">
        <v>132</v>
      </c>
      <c r="H5910" s="193">
        <v>1</v>
      </c>
      <c r="I5910" s="189">
        <f>(M5910*$M$13)</f>
        <v>9.4024000000000019</v>
      </c>
      <c r="J5910" s="219">
        <f>TRUNC(I5910*H5910,2)</f>
        <v>9.4</v>
      </c>
      <c r="M5910">
        <v>10.220000000000001</v>
      </c>
    </row>
    <row r="5911" spans="1:13" x14ac:dyDescent="0.2">
      <c r="A5911" s="239"/>
      <c r="B5911" s="195"/>
      <c r="C5911" s="195"/>
      <c r="D5911" s="195"/>
      <c r="E5911" s="195" t="s">
        <v>3847</v>
      </c>
      <c r="F5911" s="196">
        <v>14.2</v>
      </c>
      <c r="G5911" s="195" t="s">
        <v>3848</v>
      </c>
      <c r="H5911" s="196">
        <v>0</v>
      </c>
      <c r="I5911" s="196">
        <v>14.2</v>
      </c>
      <c r="J5911" s="220"/>
      <c r="M5911">
        <v>14.2</v>
      </c>
    </row>
    <row r="5912" spans="1:13" ht="25.5" x14ac:dyDescent="0.2">
      <c r="A5912" s="239"/>
      <c r="B5912" s="195"/>
      <c r="C5912" s="195"/>
      <c r="D5912" s="195"/>
      <c r="E5912" s="195" t="s">
        <v>3849</v>
      </c>
      <c r="F5912" s="196">
        <v>0</v>
      </c>
      <c r="G5912" s="195"/>
      <c r="H5912" s="195" t="s">
        <v>3850</v>
      </c>
      <c r="I5912" s="196">
        <v>24.42</v>
      </c>
      <c r="J5912" s="220"/>
      <c r="M5912">
        <v>24.42</v>
      </c>
    </row>
    <row r="5913" spans="1:13" ht="30" customHeight="1" x14ac:dyDescent="0.2">
      <c r="A5913" s="240"/>
      <c r="B5913" s="197"/>
      <c r="C5913" s="197"/>
      <c r="D5913" s="197"/>
      <c r="E5913" s="197"/>
      <c r="F5913" s="197"/>
      <c r="G5913" s="197" t="s">
        <v>3851</v>
      </c>
      <c r="H5913" s="198">
        <v>9</v>
      </c>
      <c r="I5913" s="199">
        <v>219.78</v>
      </c>
      <c r="J5913" s="220"/>
      <c r="M5913">
        <v>219.78</v>
      </c>
    </row>
    <row r="5914" spans="1:13" ht="0.95" customHeight="1" x14ac:dyDescent="0.2">
      <c r="A5914" s="237"/>
      <c r="B5914" s="185"/>
      <c r="C5914" s="185"/>
      <c r="D5914" s="185"/>
      <c r="E5914" s="185"/>
      <c r="F5914" s="185"/>
      <c r="G5914" s="185"/>
      <c r="H5914" s="185"/>
      <c r="I5914" s="185"/>
      <c r="J5914" s="220"/>
    </row>
    <row r="5915" spans="1:13" ht="18" customHeight="1" x14ac:dyDescent="0.2">
      <c r="A5915" s="236" t="s">
        <v>4323</v>
      </c>
      <c r="B5915" s="183" t="s">
        <v>2</v>
      </c>
      <c r="C5915" s="182" t="s">
        <v>3</v>
      </c>
      <c r="D5915" s="182" t="s">
        <v>4</v>
      </c>
      <c r="E5915" s="419" t="s">
        <v>2100</v>
      </c>
      <c r="F5915" s="419"/>
      <c r="G5915" s="184" t="s">
        <v>5</v>
      </c>
      <c r="H5915" s="183" t="s">
        <v>6</v>
      </c>
      <c r="I5915" s="183" t="s">
        <v>7</v>
      </c>
      <c r="J5915" s="218" t="s">
        <v>8</v>
      </c>
      <c r="K5915" s="229">
        <f>J5917+J5918</f>
        <v>9.7899999999999991</v>
      </c>
      <c r="L5915" s="229">
        <f>J5916-K5915</f>
        <v>7.5800000000000018</v>
      </c>
      <c r="M5915" t="s">
        <v>7</v>
      </c>
    </row>
    <row r="5916" spans="1:13" ht="24" customHeight="1" x14ac:dyDescent="0.2">
      <c r="A5916" s="237" t="s">
        <v>2125</v>
      </c>
      <c r="B5916" s="186" t="s">
        <v>3982</v>
      </c>
      <c r="C5916" s="185" t="s">
        <v>15</v>
      </c>
      <c r="D5916" s="185" t="s">
        <v>3983</v>
      </c>
      <c r="E5916" s="425">
        <v>7</v>
      </c>
      <c r="F5916" s="425"/>
      <c r="G5916" s="187" t="s">
        <v>169</v>
      </c>
      <c r="H5916" s="188">
        <v>1</v>
      </c>
      <c r="I5916" s="189">
        <f>(M5916*$M$13)</f>
        <v>17.378800000000002</v>
      </c>
      <c r="J5916" s="231">
        <f>TRUNC(I5916*H5916,2)</f>
        <v>17.37</v>
      </c>
      <c r="M5916">
        <v>18.89</v>
      </c>
    </row>
    <row r="5917" spans="1:13" ht="24" customHeight="1" x14ac:dyDescent="0.2">
      <c r="A5917" s="238" t="s">
        <v>2126</v>
      </c>
      <c r="B5917" s="191" t="s">
        <v>2130</v>
      </c>
      <c r="C5917" s="190" t="s">
        <v>15</v>
      </c>
      <c r="D5917" s="190" t="s">
        <v>2131</v>
      </c>
      <c r="E5917" s="426" t="s">
        <v>2129</v>
      </c>
      <c r="F5917" s="426"/>
      <c r="G5917" s="192" t="s">
        <v>39</v>
      </c>
      <c r="H5917" s="193">
        <v>0.3</v>
      </c>
      <c r="I5917" s="189">
        <f>(M5917*$M$13)</f>
        <v>13.533200000000001</v>
      </c>
      <c r="J5917" s="219">
        <f>TRUNC(I5917*H5917,2)</f>
        <v>4.05</v>
      </c>
      <c r="M5917">
        <v>14.71</v>
      </c>
    </row>
    <row r="5918" spans="1:13" ht="24" customHeight="1" x14ac:dyDescent="0.2">
      <c r="A5918" s="238" t="s">
        <v>2126</v>
      </c>
      <c r="B5918" s="191" t="s">
        <v>2154</v>
      </c>
      <c r="C5918" s="190" t="s">
        <v>15</v>
      </c>
      <c r="D5918" s="190" t="s">
        <v>2155</v>
      </c>
      <c r="E5918" s="426" t="s">
        <v>2129</v>
      </c>
      <c r="F5918" s="426"/>
      <c r="G5918" s="192" t="s">
        <v>39</v>
      </c>
      <c r="H5918" s="193">
        <v>0.3</v>
      </c>
      <c r="I5918" s="189">
        <f>(M5918*$M$13)</f>
        <v>19.136000000000003</v>
      </c>
      <c r="J5918" s="219">
        <f>TRUNC(I5918*H5918,2)</f>
        <v>5.74</v>
      </c>
      <c r="M5918">
        <v>20.8</v>
      </c>
    </row>
    <row r="5919" spans="1:13" ht="24" customHeight="1" x14ac:dyDescent="0.2">
      <c r="A5919" s="238" t="s">
        <v>2126</v>
      </c>
      <c r="B5919" s="191" t="s">
        <v>4969</v>
      </c>
      <c r="C5919" s="190" t="s">
        <v>15</v>
      </c>
      <c r="D5919" s="190" t="s">
        <v>4970</v>
      </c>
      <c r="E5919" s="426" t="s">
        <v>2119</v>
      </c>
      <c r="F5919" s="426"/>
      <c r="G5919" s="192" t="s">
        <v>132</v>
      </c>
      <c r="H5919" s="193">
        <v>1</v>
      </c>
      <c r="I5919" s="189">
        <f>(M5919*$M$13)</f>
        <v>7.5808000000000009</v>
      </c>
      <c r="J5919" s="219">
        <f>TRUNC(I5919*H5919,2)</f>
        <v>7.58</v>
      </c>
      <c r="M5919">
        <v>8.24</v>
      </c>
    </row>
    <row r="5920" spans="1:13" x14ac:dyDescent="0.2">
      <c r="A5920" s="239"/>
      <c r="B5920" s="195"/>
      <c r="C5920" s="195"/>
      <c r="D5920" s="195"/>
      <c r="E5920" s="195" t="s">
        <v>3847</v>
      </c>
      <c r="F5920" s="196">
        <v>10.65</v>
      </c>
      <c r="G5920" s="195" t="s">
        <v>3848</v>
      </c>
      <c r="H5920" s="196">
        <v>0</v>
      </c>
      <c r="I5920" s="196">
        <v>10.65</v>
      </c>
      <c r="J5920" s="220"/>
      <c r="M5920">
        <v>10.65</v>
      </c>
    </row>
    <row r="5921" spans="1:13" ht="25.5" x14ac:dyDescent="0.2">
      <c r="A5921" s="239"/>
      <c r="B5921" s="195"/>
      <c r="C5921" s="195"/>
      <c r="D5921" s="195"/>
      <c r="E5921" s="195" t="s">
        <v>3849</v>
      </c>
      <c r="F5921" s="196">
        <v>0</v>
      </c>
      <c r="G5921" s="195"/>
      <c r="H5921" s="195" t="s">
        <v>3850</v>
      </c>
      <c r="I5921" s="196">
        <v>18.89</v>
      </c>
      <c r="J5921" s="220"/>
      <c r="M5921">
        <v>18.89</v>
      </c>
    </row>
    <row r="5922" spans="1:13" ht="30" customHeight="1" x14ac:dyDescent="0.2">
      <c r="A5922" s="240"/>
      <c r="B5922" s="197"/>
      <c r="C5922" s="197"/>
      <c r="D5922" s="197"/>
      <c r="E5922" s="197"/>
      <c r="F5922" s="197"/>
      <c r="G5922" s="197" t="s">
        <v>3851</v>
      </c>
      <c r="H5922" s="198">
        <v>357</v>
      </c>
      <c r="I5922" s="199">
        <v>6743.73</v>
      </c>
      <c r="J5922" s="220"/>
      <c r="M5922">
        <v>6743.73</v>
      </c>
    </row>
    <row r="5923" spans="1:13" ht="0.95" customHeight="1" x14ac:dyDescent="0.2">
      <c r="A5923" s="237"/>
      <c r="B5923" s="185"/>
      <c r="C5923" s="185"/>
      <c r="D5923" s="185"/>
      <c r="E5923" s="185"/>
      <c r="F5923" s="185"/>
      <c r="G5923" s="185"/>
      <c r="H5923" s="185"/>
      <c r="I5923" s="185"/>
      <c r="J5923" s="220"/>
    </row>
    <row r="5924" spans="1:13" ht="18" customHeight="1" x14ac:dyDescent="0.2">
      <c r="A5924" s="236" t="s">
        <v>4324</v>
      </c>
      <c r="B5924" s="183" t="s">
        <v>2</v>
      </c>
      <c r="C5924" s="182" t="s">
        <v>3</v>
      </c>
      <c r="D5924" s="182" t="s">
        <v>4</v>
      </c>
      <c r="E5924" s="419" t="s">
        <v>2100</v>
      </c>
      <c r="F5924" s="419"/>
      <c r="G5924" s="184" t="s">
        <v>5</v>
      </c>
      <c r="H5924" s="183" t="s">
        <v>6</v>
      </c>
      <c r="I5924" s="183" t="s">
        <v>7</v>
      </c>
      <c r="J5924" s="218" t="s">
        <v>8</v>
      </c>
      <c r="K5924" s="229">
        <f>J5926+J5927</f>
        <v>4.8900000000000006</v>
      </c>
      <c r="L5924" s="229">
        <f>J5925-K5924</f>
        <v>2.4399999999999995</v>
      </c>
      <c r="M5924" t="s">
        <v>7</v>
      </c>
    </row>
    <row r="5925" spans="1:13" ht="24" customHeight="1" x14ac:dyDescent="0.2">
      <c r="A5925" s="237" t="s">
        <v>2125</v>
      </c>
      <c r="B5925" s="186" t="s">
        <v>3923</v>
      </c>
      <c r="C5925" s="185" t="s">
        <v>15</v>
      </c>
      <c r="D5925" s="185" t="s">
        <v>3924</v>
      </c>
      <c r="E5925" s="425">
        <v>7</v>
      </c>
      <c r="F5925" s="425"/>
      <c r="G5925" s="187" t="s">
        <v>18</v>
      </c>
      <c r="H5925" s="188">
        <v>1</v>
      </c>
      <c r="I5925" s="189">
        <f>(M5925*$M$13)</f>
        <v>7.3323999999999998</v>
      </c>
      <c r="J5925" s="231">
        <f>TRUNC(I5925*H5925,2)</f>
        <v>7.33</v>
      </c>
      <c r="M5925">
        <v>7.97</v>
      </c>
    </row>
    <row r="5926" spans="1:13" ht="24" customHeight="1" x14ac:dyDescent="0.2">
      <c r="A5926" s="238" t="s">
        <v>2126</v>
      </c>
      <c r="B5926" s="191" t="s">
        <v>2130</v>
      </c>
      <c r="C5926" s="190" t="s">
        <v>15</v>
      </c>
      <c r="D5926" s="190" t="s">
        <v>2131</v>
      </c>
      <c r="E5926" s="426" t="s">
        <v>2129</v>
      </c>
      <c r="F5926" s="426"/>
      <c r="G5926" s="192" t="s">
        <v>39</v>
      </c>
      <c r="H5926" s="193">
        <v>0.15</v>
      </c>
      <c r="I5926" s="189">
        <f>(M5926*$M$13)</f>
        <v>13.533200000000001</v>
      </c>
      <c r="J5926" s="219">
        <f>TRUNC(I5926*H5926,2)</f>
        <v>2.02</v>
      </c>
      <c r="M5926">
        <v>14.71</v>
      </c>
    </row>
    <row r="5927" spans="1:13" ht="24" customHeight="1" x14ac:dyDescent="0.2">
      <c r="A5927" s="238" t="s">
        <v>2126</v>
      </c>
      <c r="B5927" s="191" t="s">
        <v>2154</v>
      </c>
      <c r="C5927" s="190" t="s">
        <v>15</v>
      </c>
      <c r="D5927" s="190" t="s">
        <v>2155</v>
      </c>
      <c r="E5927" s="426" t="s">
        <v>2129</v>
      </c>
      <c r="F5927" s="426"/>
      <c r="G5927" s="192" t="s">
        <v>39</v>
      </c>
      <c r="H5927" s="193">
        <v>0.15</v>
      </c>
      <c r="I5927" s="189">
        <f>(M5927*$M$13)</f>
        <v>19.136000000000003</v>
      </c>
      <c r="J5927" s="219">
        <f>TRUNC(I5927*H5927,2)</f>
        <v>2.87</v>
      </c>
      <c r="M5927">
        <v>20.8</v>
      </c>
    </row>
    <row r="5928" spans="1:13" ht="24" customHeight="1" x14ac:dyDescent="0.2">
      <c r="A5928" s="238" t="s">
        <v>2126</v>
      </c>
      <c r="B5928" s="191" t="s">
        <v>4915</v>
      </c>
      <c r="C5928" s="190" t="s">
        <v>15</v>
      </c>
      <c r="D5928" s="190" t="s">
        <v>4916</v>
      </c>
      <c r="E5928" s="426" t="s">
        <v>2119</v>
      </c>
      <c r="F5928" s="426"/>
      <c r="G5928" s="192" t="s">
        <v>54</v>
      </c>
      <c r="H5928" s="193">
        <v>1</v>
      </c>
      <c r="I5928" s="189">
        <f>(M5928*$M$13)</f>
        <v>2.4380000000000002</v>
      </c>
      <c r="J5928" s="219">
        <f>TRUNC(I5928*H5928,2)</f>
        <v>2.4300000000000002</v>
      </c>
      <c r="M5928">
        <v>2.65</v>
      </c>
    </row>
    <row r="5929" spans="1:13" x14ac:dyDescent="0.2">
      <c r="A5929" s="239"/>
      <c r="B5929" s="195"/>
      <c r="C5929" s="195"/>
      <c r="D5929" s="195"/>
      <c r="E5929" s="195" t="s">
        <v>3847</v>
      </c>
      <c r="F5929" s="196">
        <v>5.32</v>
      </c>
      <c r="G5929" s="195" t="s">
        <v>3848</v>
      </c>
      <c r="H5929" s="196">
        <v>0</v>
      </c>
      <c r="I5929" s="196">
        <v>5.32</v>
      </c>
      <c r="J5929" s="220"/>
      <c r="M5929">
        <v>5.32</v>
      </c>
    </row>
    <row r="5930" spans="1:13" ht="25.5" x14ac:dyDescent="0.2">
      <c r="A5930" s="239"/>
      <c r="B5930" s="195"/>
      <c r="C5930" s="195"/>
      <c r="D5930" s="195"/>
      <c r="E5930" s="195" t="s">
        <v>3849</v>
      </c>
      <c r="F5930" s="196">
        <v>0</v>
      </c>
      <c r="G5930" s="195"/>
      <c r="H5930" s="195" t="s">
        <v>3850</v>
      </c>
      <c r="I5930" s="196">
        <v>7.97</v>
      </c>
      <c r="J5930" s="220"/>
      <c r="M5930">
        <v>7.97</v>
      </c>
    </row>
    <row r="5931" spans="1:13" ht="30" customHeight="1" x14ac:dyDescent="0.2">
      <c r="A5931" s="240"/>
      <c r="B5931" s="197"/>
      <c r="C5931" s="197"/>
      <c r="D5931" s="197"/>
      <c r="E5931" s="197"/>
      <c r="F5931" s="197"/>
      <c r="G5931" s="197" t="s">
        <v>3851</v>
      </c>
      <c r="H5931" s="198">
        <v>13</v>
      </c>
      <c r="I5931" s="199">
        <v>103.61</v>
      </c>
      <c r="J5931" s="220"/>
      <c r="M5931">
        <v>103.61</v>
      </c>
    </row>
    <row r="5932" spans="1:13" ht="0.95" customHeight="1" x14ac:dyDescent="0.2">
      <c r="A5932" s="237"/>
      <c r="B5932" s="185"/>
      <c r="C5932" s="185"/>
      <c r="D5932" s="185"/>
      <c r="E5932" s="185"/>
      <c r="F5932" s="185"/>
      <c r="G5932" s="185"/>
      <c r="H5932" s="185"/>
      <c r="I5932" s="185"/>
      <c r="J5932" s="220"/>
    </row>
    <row r="5933" spans="1:13" ht="18" customHeight="1" x14ac:dyDescent="0.2">
      <c r="A5933" s="236" t="s">
        <v>4325</v>
      </c>
      <c r="B5933" s="183" t="s">
        <v>2</v>
      </c>
      <c r="C5933" s="182" t="s">
        <v>3</v>
      </c>
      <c r="D5933" s="182" t="s">
        <v>4</v>
      </c>
      <c r="E5933" s="419" t="s">
        <v>2100</v>
      </c>
      <c r="F5933" s="419"/>
      <c r="G5933" s="184" t="s">
        <v>5</v>
      </c>
      <c r="H5933" s="183" t="s">
        <v>6</v>
      </c>
      <c r="I5933" s="183" t="s">
        <v>7</v>
      </c>
      <c r="J5933" s="218" t="s">
        <v>8</v>
      </c>
      <c r="K5933" s="229">
        <f>J5935+J5936</f>
        <v>19.59</v>
      </c>
      <c r="L5933" s="229">
        <f>J5934-K5933</f>
        <v>133.13</v>
      </c>
      <c r="M5933" t="s">
        <v>7</v>
      </c>
    </row>
    <row r="5934" spans="1:13" ht="26.1" customHeight="1" x14ac:dyDescent="0.2">
      <c r="A5934" s="237" t="s">
        <v>2125</v>
      </c>
      <c r="B5934" s="186" t="s">
        <v>4091</v>
      </c>
      <c r="C5934" s="185" t="s">
        <v>15</v>
      </c>
      <c r="D5934" s="185" t="s">
        <v>4092</v>
      </c>
      <c r="E5934" s="425">
        <v>7</v>
      </c>
      <c r="F5934" s="425"/>
      <c r="G5934" s="187" t="s">
        <v>18</v>
      </c>
      <c r="H5934" s="188">
        <v>1</v>
      </c>
      <c r="I5934" s="189">
        <f>(M5934*$M$13)</f>
        <v>152.72919999999999</v>
      </c>
      <c r="J5934" s="231">
        <f>TRUNC(I5934*H5934,2)</f>
        <v>152.72</v>
      </c>
      <c r="M5934">
        <v>166.01</v>
      </c>
    </row>
    <row r="5935" spans="1:13" ht="24" customHeight="1" x14ac:dyDescent="0.2">
      <c r="A5935" s="238" t="s">
        <v>2126</v>
      </c>
      <c r="B5935" s="191" t="s">
        <v>2130</v>
      </c>
      <c r="C5935" s="190" t="s">
        <v>15</v>
      </c>
      <c r="D5935" s="190" t="s">
        <v>2131</v>
      </c>
      <c r="E5935" s="426" t="s">
        <v>2129</v>
      </c>
      <c r="F5935" s="426"/>
      <c r="G5935" s="192" t="s">
        <v>39</v>
      </c>
      <c r="H5935" s="193">
        <v>0.6</v>
      </c>
      <c r="I5935" s="189">
        <f>(M5935*$M$13)</f>
        <v>13.533200000000001</v>
      </c>
      <c r="J5935" s="219">
        <f>TRUNC(I5935*H5935,2)</f>
        <v>8.11</v>
      </c>
      <c r="M5935">
        <v>14.71</v>
      </c>
    </row>
    <row r="5936" spans="1:13" ht="24" customHeight="1" x14ac:dyDescent="0.2">
      <c r="A5936" s="238" t="s">
        <v>2126</v>
      </c>
      <c r="B5936" s="191" t="s">
        <v>2154</v>
      </c>
      <c r="C5936" s="190" t="s">
        <v>15</v>
      </c>
      <c r="D5936" s="190" t="s">
        <v>2155</v>
      </c>
      <c r="E5936" s="426" t="s">
        <v>2129</v>
      </c>
      <c r="F5936" s="426"/>
      <c r="G5936" s="192" t="s">
        <v>39</v>
      </c>
      <c r="H5936" s="193">
        <v>0.6</v>
      </c>
      <c r="I5936" s="189">
        <f>(M5936*$M$13)</f>
        <v>19.136000000000003</v>
      </c>
      <c r="J5936" s="219">
        <f>TRUNC(I5936*H5936,2)</f>
        <v>11.48</v>
      </c>
      <c r="M5936">
        <v>20.8</v>
      </c>
    </row>
    <row r="5937" spans="1:13" ht="26.1" customHeight="1" x14ac:dyDescent="0.2">
      <c r="A5937" s="238" t="s">
        <v>2126</v>
      </c>
      <c r="B5937" s="191" t="s">
        <v>5032</v>
      </c>
      <c r="C5937" s="190" t="s">
        <v>15</v>
      </c>
      <c r="D5937" s="190" t="s">
        <v>5033</v>
      </c>
      <c r="E5937" s="426" t="s">
        <v>2119</v>
      </c>
      <c r="F5937" s="426"/>
      <c r="G5937" s="192" t="s">
        <v>54</v>
      </c>
      <c r="H5937" s="193">
        <v>1</v>
      </c>
      <c r="I5937" s="189">
        <f>(M5937*$M$13)</f>
        <v>133.13320000000002</v>
      </c>
      <c r="J5937" s="219">
        <f>TRUNC(I5937*H5937,2)</f>
        <v>133.13</v>
      </c>
      <c r="M5937">
        <v>144.71</v>
      </c>
    </row>
    <row r="5938" spans="1:13" x14ac:dyDescent="0.2">
      <c r="A5938" s="239"/>
      <c r="B5938" s="195"/>
      <c r="C5938" s="195"/>
      <c r="D5938" s="195"/>
      <c r="E5938" s="195" t="s">
        <v>3847</v>
      </c>
      <c r="F5938" s="196">
        <v>21.3</v>
      </c>
      <c r="G5938" s="195" t="s">
        <v>3848</v>
      </c>
      <c r="H5938" s="196">
        <v>0</v>
      </c>
      <c r="I5938" s="196">
        <v>21.3</v>
      </c>
      <c r="J5938" s="220"/>
      <c r="M5938">
        <v>21.3</v>
      </c>
    </row>
    <row r="5939" spans="1:13" ht="25.5" x14ac:dyDescent="0.2">
      <c r="A5939" s="239"/>
      <c r="B5939" s="195"/>
      <c r="C5939" s="195"/>
      <c r="D5939" s="195"/>
      <c r="E5939" s="195" t="s">
        <v>3849</v>
      </c>
      <c r="F5939" s="196">
        <v>0</v>
      </c>
      <c r="G5939" s="195"/>
      <c r="H5939" s="195" t="s">
        <v>3850</v>
      </c>
      <c r="I5939" s="196">
        <v>166.01</v>
      </c>
      <c r="J5939" s="220"/>
      <c r="M5939">
        <v>166.01</v>
      </c>
    </row>
    <row r="5940" spans="1:13" ht="30" customHeight="1" x14ac:dyDescent="0.2">
      <c r="A5940" s="240"/>
      <c r="B5940" s="197"/>
      <c r="C5940" s="197"/>
      <c r="D5940" s="197"/>
      <c r="E5940" s="197"/>
      <c r="F5940" s="197"/>
      <c r="G5940" s="197" t="s">
        <v>3851</v>
      </c>
      <c r="H5940" s="198">
        <v>2</v>
      </c>
      <c r="I5940" s="199">
        <v>332.02</v>
      </c>
      <c r="J5940" s="220"/>
      <c r="M5940">
        <v>332.02</v>
      </c>
    </row>
    <row r="5941" spans="1:13" ht="0.95" customHeight="1" x14ac:dyDescent="0.2">
      <c r="A5941" s="237"/>
      <c r="B5941" s="185"/>
      <c r="C5941" s="185"/>
      <c r="D5941" s="185"/>
      <c r="E5941" s="185"/>
      <c r="F5941" s="185"/>
      <c r="G5941" s="185"/>
      <c r="H5941" s="185"/>
      <c r="I5941" s="185"/>
      <c r="J5941" s="220"/>
    </row>
    <row r="5942" spans="1:13" ht="18" customHeight="1" x14ac:dyDescent="0.2">
      <c r="A5942" s="236" t="s">
        <v>4326</v>
      </c>
      <c r="B5942" s="183" t="s">
        <v>2</v>
      </c>
      <c r="C5942" s="182" t="s">
        <v>3</v>
      </c>
      <c r="D5942" s="182" t="s">
        <v>4</v>
      </c>
      <c r="E5942" s="419" t="s">
        <v>2100</v>
      </c>
      <c r="F5942" s="419"/>
      <c r="G5942" s="184" t="s">
        <v>5</v>
      </c>
      <c r="H5942" s="183" t="s">
        <v>6</v>
      </c>
      <c r="I5942" s="183" t="s">
        <v>7</v>
      </c>
      <c r="J5942" s="218" t="s">
        <v>8</v>
      </c>
      <c r="K5942" s="229">
        <f>J5944+J5945</f>
        <v>19.59</v>
      </c>
      <c r="L5942" s="229">
        <f>J5943-K5942</f>
        <v>154.12</v>
      </c>
      <c r="M5942" t="s">
        <v>7</v>
      </c>
    </row>
    <row r="5943" spans="1:13" ht="26.1" customHeight="1" x14ac:dyDescent="0.2">
      <c r="A5943" s="237" t="s">
        <v>2125</v>
      </c>
      <c r="B5943" s="186" t="s">
        <v>4169</v>
      </c>
      <c r="C5943" s="185" t="s">
        <v>15</v>
      </c>
      <c r="D5943" s="185" t="s">
        <v>4170</v>
      </c>
      <c r="E5943" s="425">
        <v>7</v>
      </c>
      <c r="F5943" s="425"/>
      <c r="G5943" s="187" t="s">
        <v>18</v>
      </c>
      <c r="H5943" s="188">
        <v>1</v>
      </c>
      <c r="I5943" s="189">
        <f>(M5943*$M$13)</f>
        <v>173.71440000000001</v>
      </c>
      <c r="J5943" s="231">
        <f>TRUNC(I5943*H5943,2)</f>
        <v>173.71</v>
      </c>
      <c r="M5943">
        <v>188.82</v>
      </c>
    </row>
    <row r="5944" spans="1:13" ht="24" customHeight="1" x14ac:dyDescent="0.2">
      <c r="A5944" s="238" t="s">
        <v>2126</v>
      </c>
      <c r="B5944" s="191" t="s">
        <v>2130</v>
      </c>
      <c r="C5944" s="190" t="s">
        <v>15</v>
      </c>
      <c r="D5944" s="190" t="s">
        <v>2131</v>
      </c>
      <c r="E5944" s="426" t="s">
        <v>2129</v>
      </c>
      <c r="F5944" s="426"/>
      <c r="G5944" s="192" t="s">
        <v>39</v>
      </c>
      <c r="H5944" s="193">
        <v>0.6</v>
      </c>
      <c r="I5944" s="189">
        <f>(M5944*$M$13)</f>
        <v>13.533200000000001</v>
      </c>
      <c r="J5944" s="219">
        <f>TRUNC(I5944*H5944,2)</f>
        <v>8.11</v>
      </c>
      <c r="M5944">
        <v>14.71</v>
      </c>
    </row>
    <row r="5945" spans="1:13" ht="24" customHeight="1" x14ac:dyDescent="0.2">
      <c r="A5945" s="238" t="s">
        <v>2126</v>
      </c>
      <c r="B5945" s="191" t="s">
        <v>2154</v>
      </c>
      <c r="C5945" s="190" t="s">
        <v>15</v>
      </c>
      <c r="D5945" s="190" t="s">
        <v>2155</v>
      </c>
      <c r="E5945" s="426" t="s">
        <v>2129</v>
      </c>
      <c r="F5945" s="426"/>
      <c r="G5945" s="192" t="s">
        <v>39</v>
      </c>
      <c r="H5945" s="193">
        <v>0.6</v>
      </c>
      <c r="I5945" s="189">
        <f>(M5945*$M$13)</f>
        <v>19.136000000000003</v>
      </c>
      <c r="J5945" s="219">
        <f>TRUNC(I5945*H5945,2)</f>
        <v>11.48</v>
      </c>
      <c r="M5945">
        <v>20.8</v>
      </c>
    </row>
    <row r="5946" spans="1:13" ht="26.1" customHeight="1" x14ac:dyDescent="0.2">
      <c r="A5946" s="238" t="s">
        <v>2126</v>
      </c>
      <c r="B5946" s="191" t="s">
        <v>5056</v>
      </c>
      <c r="C5946" s="190" t="s">
        <v>15</v>
      </c>
      <c r="D5946" s="190" t="s">
        <v>5057</v>
      </c>
      <c r="E5946" s="426" t="s">
        <v>2119</v>
      </c>
      <c r="F5946" s="426"/>
      <c r="G5946" s="192" t="s">
        <v>54</v>
      </c>
      <c r="H5946" s="193">
        <v>1</v>
      </c>
      <c r="I5946" s="189">
        <f>(M5946*$M$13)</f>
        <v>154.11840000000001</v>
      </c>
      <c r="J5946" s="219">
        <f>TRUNC(I5946*H5946,2)</f>
        <v>154.11000000000001</v>
      </c>
      <c r="M5946">
        <v>167.52</v>
      </c>
    </row>
    <row r="5947" spans="1:13" x14ac:dyDescent="0.2">
      <c r="A5947" s="239"/>
      <c r="B5947" s="195"/>
      <c r="C5947" s="195"/>
      <c r="D5947" s="195"/>
      <c r="E5947" s="195" t="s">
        <v>3847</v>
      </c>
      <c r="F5947" s="196">
        <v>21.3</v>
      </c>
      <c r="G5947" s="195" t="s">
        <v>3848</v>
      </c>
      <c r="H5947" s="196">
        <v>0</v>
      </c>
      <c r="I5947" s="196">
        <v>21.3</v>
      </c>
      <c r="J5947" s="220"/>
      <c r="M5947">
        <v>21.3</v>
      </c>
    </row>
    <row r="5948" spans="1:13" ht="25.5" x14ac:dyDescent="0.2">
      <c r="A5948" s="239"/>
      <c r="B5948" s="195"/>
      <c r="C5948" s="195"/>
      <c r="D5948" s="195"/>
      <c r="E5948" s="195" t="s">
        <v>3849</v>
      </c>
      <c r="F5948" s="196">
        <v>0</v>
      </c>
      <c r="G5948" s="195"/>
      <c r="H5948" s="195" t="s">
        <v>3850</v>
      </c>
      <c r="I5948" s="196">
        <v>188.82</v>
      </c>
      <c r="J5948" s="220"/>
      <c r="M5948">
        <v>188.82</v>
      </c>
    </row>
    <row r="5949" spans="1:13" ht="30" customHeight="1" x14ac:dyDescent="0.2">
      <c r="A5949" s="240"/>
      <c r="B5949" s="197"/>
      <c r="C5949" s="197"/>
      <c r="D5949" s="197"/>
      <c r="E5949" s="197"/>
      <c r="F5949" s="197"/>
      <c r="G5949" s="197" t="s">
        <v>3851</v>
      </c>
      <c r="H5949" s="198">
        <v>12</v>
      </c>
      <c r="I5949" s="199">
        <v>2265.84</v>
      </c>
      <c r="J5949" s="220"/>
      <c r="M5949">
        <v>2265.84</v>
      </c>
    </row>
    <row r="5950" spans="1:13" ht="0.95" customHeight="1" x14ac:dyDescent="0.2">
      <c r="A5950" s="237"/>
      <c r="B5950" s="185"/>
      <c r="C5950" s="185"/>
      <c r="D5950" s="185"/>
      <c r="E5950" s="185"/>
      <c r="F5950" s="185"/>
      <c r="G5950" s="185"/>
      <c r="H5950" s="185"/>
      <c r="I5950" s="185"/>
      <c r="J5950" s="220"/>
    </row>
    <row r="5951" spans="1:13" ht="18" customHeight="1" x14ac:dyDescent="0.2">
      <c r="A5951" s="236" t="s">
        <v>4327</v>
      </c>
      <c r="B5951" s="183" t="s">
        <v>2</v>
      </c>
      <c r="C5951" s="182" t="s">
        <v>3</v>
      </c>
      <c r="D5951" s="182" t="s">
        <v>4</v>
      </c>
      <c r="E5951" s="419" t="s">
        <v>2100</v>
      </c>
      <c r="F5951" s="419"/>
      <c r="G5951" s="184" t="s">
        <v>5</v>
      </c>
      <c r="H5951" s="183" t="s">
        <v>6</v>
      </c>
      <c r="I5951" s="183" t="s">
        <v>7</v>
      </c>
      <c r="J5951" s="218" t="s">
        <v>8</v>
      </c>
      <c r="K5951" s="229">
        <f>J5953+J5954</f>
        <v>1.3</v>
      </c>
      <c r="L5951" s="229">
        <f>J5952-K5951</f>
        <v>1.57</v>
      </c>
      <c r="M5951" t="s">
        <v>7</v>
      </c>
    </row>
    <row r="5952" spans="1:13" ht="24" customHeight="1" x14ac:dyDescent="0.2">
      <c r="A5952" s="237" t="s">
        <v>2125</v>
      </c>
      <c r="B5952" s="186" t="s">
        <v>3988</v>
      </c>
      <c r="C5952" s="185" t="s">
        <v>15</v>
      </c>
      <c r="D5952" s="185" t="s">
        <v>3989</v>
      </c>
      <c r="E5952" s="425">
        <v>7</v>
      </c>
      <c r="F5952" s="425"/>
      <c r="G5952" s="187" t="s">
        <v>18</v>
      </c>
      <c r="H5952" s="188">
        <v>1</v>
      </c>
      <c r="I5952" s="189">
        <f>(M5952*$M$13)</f>
        <v>2.8795999999999999</v>
      </c>
      <c r="J5952" s="231">
        <f>TRUNC(I5952*H5952,2)</f>
        <v>2.87</v>
      </c>
      <c r="M5952">
        <v>3.13</v>
      </c>
    </row>
    <row r="5953" spans="1:13" ht="24" customHeight="1" x14ac:dyDescent="0.2">
      <c r="A5953" s="238" t="s">
        <v>2126</v>
      </c>
      <c r="B5953" s="191" t="s">
        <v>2130</v>
      </c>
      <c r="C5953" s="190" t="s">
        <v>15</v>
      </c>
      <c r="D5953" s="190" t="s">
        <v>2131</v>
      </c>
      <c r="E5953" s="426" t="s">
        <v>2129</v>
      </c>
      <c r="F5953" s="426"/>
      <c r="G5953" s="192" t="s">
        <v>39</v>
      </c>
      <c r="H5953" s="193">
        <v>0.04</v>
      </c>
      <c r="I5953" s="189">
        <f>(M5953*$M$13)</f>
        <v>13.533200000000001</v>
      </c>
      <c r="J5953" s="219">
        <f>TRUNC(I5953*H5953,2)</f>
        <v>0.54</v>
      </c>
      <c r="M5953">
        <v>14.71</v>
      </c>
    </row>
    <row r="5954" spans="1:13" ht="24" customHeight="1" x14ac:dyDescent="0.2">
      <c r="A5954" s="238" t="s">
        <v>2126</v>
      </c>
      <c r="B5954" s="191" t="s">
        <v>2154</v>
      </c>
      <c r="C5954" s="190" t="s">
        <v>15</v>
      </c>
      <c r="D5954" s="190" t="s">
        <v>2155</v>
      </c>
      <c r="E5954" s="426" t="s">
        <v>2129</v>
      </c>
      <c r="F5954" s="426"/>
      <c r="G5954" s="192" t="s">
        <v>39</v>
      </c>
      <c r="H5954" s="193">
        <v>0.04</v>
      </c>
      <c r="I5954" s="189">
        <f>(M5954*$M$13)</f>
        <v>19.136000000000003</v>
      </c>
      <c r="J5954" s="219">
        <f>TRUNC(I5954*H5954,2)</f>
        <v>0.76</v>
      </c>
      <c r="M5954">
        <v>20.8</v>
      </c>
    </row>
    <row r="5955" spans="1:13" ht="24" customHeight="1" x14ac:dyDescent="0.2">
      <c r="A5955" s="238" t="s">
        <v>2126</v>
      </c>
      <c r="B5955" s="191" t="s">
        <v>4973</v>
      </c>
      <c r="C5955" s="190" t="s">
        <v>15</v>
      </c>
      <c r="D5955" s="190" t="s">
        <v>4974</v>
      </c>
      <c r="E5955" s="426" t="s">
        <v>2119</v>
      </c>
      <c r="F5955" s="426"/>
      <c r="G5955" s="192" t="s">
        <v>54</v>
      </c>
      <c r="H5955" s="193">
        <v>1</v>
      </c>
      <c r="I5955" s="189">
        <f>(M5955*$M$13)</f>
        <v>1.5824</v>
      </c>
      <c r="J5955" s="219">
        <f>TRUNC(I5955*H5955,2)</f>
        <v>1.58</v>
      </c>
      <c r="M5955">
        <v>1.72</v>
      </c>
    </row>
    <row r="5956" spans="1:13" x14ac:dyDescent="0.2">
      <c r="A5956" s="239"/>
      <c r="B5956" s="195"/>
      <c r="C5956" s="195"/>
      <c r="D5956" s="195"/>
      <c r="E5956" s="195" t="s">
        <v>3847</v>
      </c>
      <c r="F5956" s="196">
        <v>1.41</v>
      </c>
      <c r="G5956" s="195" t="s">
        <v>3848</v>
      </c>
      <c r="H5956" s="196">
        <v>0</v>
      </c>
      <c r="I5956" s="196">
        <v>1.41</v>
      </c>
      <c r="J5956" s="220"/>
      <c r="M5956">
        <v>1.41</v>
      </c>
    </row>
    <row r="5957" spans="1:13" ht="25.5" x14ac:dyDescent="0.2">
      <c r="A5957" s="239"/>
      <c r="B5957" s="195"/>
      <c r="C5957" s="195"/>
      <c r="D5957" s="195"/>
      <c r="E5957" s="195" t="s">
        <v>3849</v>
      </c>
      <c r="F5957" s="196">
        <v>0</v>
      </c>
      <c r="G5957" s="195"/>
      <c r="H5957" s="195" t="s">
        <v>3850</v>
      </c>
      <c r="I5957" s="196">
        <v>3.13</v>
      </c>
      <c r="J5957" s="220"/>
      <c r="M5957">
        <v>3.13</v>
      </c>
    </row>
    <row r="5958" spans="1:13" ht="30" customHeight="1" x14ac:dyDescent="0.2">
      <c r="A5958" s="240"/>
      <c r="B5958" s="197"/>
      <c r="C5958" s="197"/>
      <c r="D5958" s="197"/>
      <c r="E5958" s="197"/>
      <c r="F5958" s="197"/>
      <c r="G5958" s="197" t="s">
        <v>3851</v>
      </c>
      <c r="H5958" s="198">
        <v>184</v>
      </c>
      <c r="I5958" s="199">
        <v>575.91999999999996</v>
      </c>
      <c r="J5958" s="220"/>
      <c r="M5958">
        <v>575.91999999999996</v>
      </c>
    </row>
    <row r="5959" spans="1:13" ht="0.95" customHeight="1" x14ac:dyDescent="0.2">
      <c r="A5959" s="237"/>
      <c r="B5959" s="185"/>
      <c r="C5959" s="185"/>
      <c r="D5959" s="185"/>
      <c r="E5959" s="185"/>
      <c r="F5959" s="185"/>
      <c r="G5959" s="185"/>
      <c r="H5959" s="185"/>
      <c r="I5959" s="185"/>
      <c r="J5959" s="220"/>
    </row>
    <row r="5960" spans="1:13" ht="18" customHeight="1" x14ac:dyDescent="0.2">
      <c r="A5960" s="236" t="s">
        <v>4328</v>
      </c>
      <c r="B5960" s="183" t="s">
        <v>2</v>
      </c>
      <c r="C5960" s="182" t="s">
        <v>3</v>
      </c>
      <c r="D5960" s="182" t="s">
        <v>4</v>
      </c>
      <c r="E5960" s="419" t="s">
        <v>2100</v>
      </c>
      <c r="F5960" s="419"/>
      <c r="G5960" s="184" t="s">
        <v>5</v>
      </c>
      <c r="H5960" s="183" t="s">
        <v>6</v>
      </c>
      <c r="I5960" s="183" t="s">
        <v>7</v>
      </c>
      <c r="J5960" s="218" t="s">
        <v>8</v>
      </c>
      <c r="K5960" s="229">
        <f>J5962+J5963</f>
        <v>0.32</v>
      </c>
      <c r="L5960" s="229">
        <f>J5961-K5960</f>
        <v>0.10999999999999999</v>
      </c>
      <c r="M5960" t="s">
        <v>7</v>
      </c>
    </row>
    <row r="5961" spans="1:13" ht="24" customHeight="1" x14ac:dyDescent="0.2">
      <c r="A5961" s="237" t="s">
        <v>2125</v>
      </c>
      <c r="B5961" s="186" t="s">
        <v>1987</v>
      </c>
      <c r="C5961" s="185" t="s">
        <v>15</v>
      </c>
      <c r="D5961" s="185" t="s">
        <v>1988</v>
      </c>
      <c r="E5961" s="425">
        <v>7</v>
      </c>
      <c r="F5961" s="425"/>
      <c r="G5961" s="187" t="s">
        <v>18</v>
      </c>
      <c r="H5961" s="188">
        <v>1</v>
      </c>
      <c r="I5961" s="189">
        <f>(M5961*$M$13)</f>
        <v>0.43240000000000001</v>
      </c>
      <c r="J5961" s="231">
        <f>TRUNC(I5961*H5961,2)</f>
        <v>0.43</v>
      </c>
      <c r="M5961">
        <v>0.47</v>
      </c>
    </row>
    <row r="5962" spans="1:13" ht="24" customHeight="1" x14ac:dyDescent="0.2">
      <c r="A5962" s="238" t="s">
        <v>2126</v>
      </c>
      <c r="B5962" s="191" t="s">
        <v>2130</v>
      </c>
      <c r="C5962" s="190" t="s">
        <v>15</v>
      </c>
      <c r="D5962" s="190" t="s">
        <v>2131</v>
      </c>
      <c r="E5962" s="426" t="s">
        <v>2129</v>
      </c>
      <c r="F5962" s="426"/>
      <c r="G5962" s="192" t="s">
        <v>39</v>
      </c>
      <c r="H5962" s="193">
        <v>1.01E-2</v>
      </c>
      <c r="I5962" s="189">
        <f>(M5962*$M$13)</f>
        <v>13.533200000000001</v>
      </c>
      <c r="J5962" s="219">
        <f>TRUNC(I5962*H5962,2)</f>
        <v>0.13</v>
      </c>
      <c r="M5962">
        <v>14.71</v>
      </c>
    </row>
    <row r="5963" spans="1:13" ht="24" customHeight="1" x14ac:dyDescent="0.2">
      <c r="A5963" s="238" t="s">
        <v>2126</v>
      </c>
      <c r="B5963" s="191" t="s">
        <v>2154</v>
      </c>
      <c r="C5963" s="190" t="s">
        <v>15</v>
      </c>
      <c r="D5963" s="190" t="s">
        <v>2155</v>
      </c>
      <c r="E5963" s="426" t="s">
        <v>2129</v>
      </c>
      <c r="F5963" s="426"/>
      <c r="G5963" s="192" t="s">
        <v>39</v>
      </c>
      <c r="H5963" s="193">
        <v>1.01E-2</v>
      </c>
      <c r="I5963" s="189">
        <f>(M5963*$M$13)</f>
        <v>19.136000000000003</v>
      </c>
      <c r="J5963" s="219">
        <f>TRUNC(I5963*H5963,2)</f>
        <v>0.19</v>
      </c>
      <c r="M5963">
        <v>20.8</v>
      </c>
    </row>
    <row r="5964" spans="1:13" ht="24" customHeight="1" x14ac:dyDescent="0.2">
      <c r="A5964" s="238" t="s">
        <v>2126</v>
      </c>
      <c r="B5964" s="191" t="s">
        <v>3429</v>
      </c>
      <c r="C5964" s="190" t="s">
        <v>15</v>
      </c>
      <c r="D5964" s="190" t="s">
        <v>1988</v>
      </c>
      <c r="E5964" s="426" t="s">
        <v>2119</v>
      </c>
      <c r="F5964" s="426"/>
      <c r="G5964" s="192" t="s">
        <v>54</v>
      </c>
      <c r="H5964" s="193">
        <v>1</v>
      </c>
      <c r="I5964" s="189">
        <f>(M5964*$M$13)</f>
        <v>0.1104</v>
      </c>
      <c r="J5964" s="219">
        <f>TRUNC(I5964*H5964,2)</f>
        <v>0.11</v>
      </c>
      <c r="M5964">
        <v>0.12</v>
      </c>
    </row>
    <row r="5965" spans="1:13" x14ac:dyDescent="0.2">
      <c r="A5965" s="239"/>
      <c r="B5965" s="195"/>
      <c r="C5965" s="195"/>
      <c r="D5965" s="195"/>
      <c r="E5965" s="195" t="s">
        <v>3847</v>
      </c>
      <c r="F5965" s="196">
        <v>0.35</v>
      </c>
      <c r="G5965" s="195" t="s">
        <v>3848</v>
      </c>
      <c r="H5965" s="196">
        <v>0</v>
      </c>
      <c r="I5965" s="196">
        <v>0.35</v>
      </c>
      <c r="J5965" s="220"/>
      <c r="M5965">
        <v>0.35</v>
      </c>
    </row>
    <row r="5966" spans="1:13" ht="25.5" x14ac:dyDescent="0.2">
      <c r="A5966" s="239"/>
      <c r="B5966" s="195"/>
      <c r="C5966" s="195"/>
      <c r="D5966" s="195"/>
      <c r="E5966" s="195" t="s">
        <v>3849</v>
      </c>
      <c r="F5966" s="196">
        <v>0</v>
      </c>
      <c r="G5966" s="195"/>
      <c r="H5966" s="195" t="s">
        <v>3850</v>
      </c>
      <c r="I5966" s="196">
        <v>0.47</v>
      </c>
      <c r="J5966" s="220"/>
      <c r="M5966">
        <v>0.47</v>
      </c>
    </row>
    <row r="5967" spans="1:13" ht="30" customHeight="1" x14ac:dyDescent="0.2">
      <c r="A5967" s="240"/>
      <c r="B5967" s="197"/>
      <c r="C5967" s="197"/>
      <c r="D5967" s="197"/>
      <c r="E5967" s="197"/>
      <c r="F5967" s="197"/>
      <c r="G5967" s="197" t="s">
        <v>3851</v>
      </c>
      <c r="H5967" s="198">
        <v>500</v>
      </c>
      <c r="I5967" s="199">
        <v>235</v>
      </c>
      <c r="J5967" s="220"/>
      <c r="M5967">
        <v>235</v>
      </c>
    </row>
    <row r="5968" spans="1:13" ht="0.95" customHeight="1" x14ac:dyDescent="0.2">
      <c r="A5968" s="237"/>
      <c r="B5968" s="185"/>
      <c r="C5968" s="185"/>
      <c r="D5968" s="185"/>
      <c r="E5968" s="185"/>
      <c r="F5968" s="185"/>
      <c r="G5968" s="185"/>
      <c r="H5968" s="185"/>
      <c r="I5968" s="185"/>
      <c r="J5968" s="220"/>
    </row>
    <row r="5969" spans="1:13" ht="18" customHeight="1" x14ac:dyDescent="0.2">
      <c r="A5969" s="236" t="s">
        <v>4329</v>
      </c>
      <c r="B5969" s="183" t="s">
        <v>2</v>
      </c>
      <c r="C5969" s="182" t="s">
        <v>3</v>
      </c>
      <c r="D5969" s="182" t="s">
        <v>4</v>
      </c>
      <c r="E5969" s="419" t="s">
        <v>2100</v>
      </c>
      <c r="F5969" s="419"/>
      <c r="G5969" s="184" t="s">
        <v>5</v>
      </c>
      <c r="H5969" s="183" t="s">
        <v>6</v>
      </c>
      <c r="I5969" s="183" t="s">
        <v>7</v>
      </c>
      <c r="J5969" s="218" t="s">
        <v>8</v>
      </c>
      <c r="K5969" s="229">
        <f>J5971+J5972</f>
        <v>0.2</v>
      </c>
      <c r="L5969" s="229">
        <f>J5970-K5969</f>
        <v>0.22999999999999998</v>
      </c>
      <c r="M5969" t="s">
        <v>7</v>
      </c>
    </row>
    <row r="5970" spans="1:13" ht="26.1" customHeight="1" x14ac:dyDescent="0.2">
      <c r="A5970" s="237" t="s">
        <v>2125</v>
      </c>
      <c r="B5970" s="186" t="s">
        <v>804</v>
      </c>
      <c r="C5970" s="185" t="s">
        <v>15</v>
      </c>
      <c r="D5970" s="185" t="s">
        <v>805</v>
      </c>
      <c r="E5970" s="425">
        <v>7</v>
      </c>
      <c r="F5970" s="425"/>
      <c r="G5970" s="187" t="s">
        <v>18</v>
      </c>
      <c r="H5970" s="188">
        <v>1</v>
      </c>
      <c r="I5970" s="189">
        <f>(M5970*$M$13)</f>
        <v>0.43240000000000001</v>
      </c>
      <c r="J5970" s="231">
        <f>TRUNC(I5970*H5970,2)</f>
        <v>0.43</v>
      </c>
      <c r="M5970">
        <v>0.47</v>
      </c>
    </row>
    <row r="5971" spans="1:13" ht="24" customHeight="1" x14ac:dyDescent="0.2">
      <c r="A5971" s="238" t="s">
        <v>2126</v>
      </c>
      <c r="B5971" s="191" t="s">
        <v>2130</v>
      </c>
      <c r="C5971" s="190" t="s">
        <v>15</v>
      </c>
      <c r="D5971" s="190" t="s">
        <v>2131</v>
      </c>
      <c r="E5971" s="426" t="s">
        <v>2129</v>
      </c>
      <c r="F5971" s="426"/>
      <c r="G5971" s="192" t="s">
        <v>39</v>
      </c>
      <c r="H5971" s="193">
        <v>6.6E-3</v>
      </c>
      <c r="I5971" s="189">
        <f>(M5971*$M$13)</f>
        <v>13.533200000000001</v>
      </c>
      <c r="J5971" s="219">
        <f>TRUNC(I5971*H5971,2)</f>
        <v>0.08</v>
      </c>
      <c r="M5971">
        <v>14.71</v>
      </c>
    </row>
    <row r="5972" spans="1:13" ht="24" customHeight="1" x14ac:dyDescent="0.2">
      <c r="A5972" s="238" t="s">
        <v>2126</v>
      </c>
      <c r="B5972" s="191" t="s">
        <v>2154</v>
      </c>
      <c r="C5972" s="190" t="s">
        <v>15</v>
      </c>
      <c r="D5972" s="190" t="s">
        <v>2155</v>
      </c>
      <c r="E5972" s="426" t="s">
        <v>2129</v>
      </c>
      <c r="F5972" s="426"/>
      <c r="G5972" s="192" t="s">
        <v>39</v>
      </c>
      <c r="H5972" s="193">
        <v>6.6E-3</v>
      </c>
      <c r="I5972" s="189">
        <f>(M5972*$M$13)</f>
        <v>19.136000000000003</v>
      </c>
      <c r="J5972" s="219">
        <f>TRUNC(I5972*H5972,2)</f>
        <v>0.12</v>
      </c>
      <c r="M5972">
        <v>20.8</v>
      </c>
    </row>
    <row r="5973" spans="1:13" ht="26.1" customHeight="1" x14ac:dyDescent="0.2">
      <c r="A5973" s="238" t="s">
        <v>2126</v>
      </c>
      <c r="B5973" s="191" t="s">
        <v>2717</v>
      </c>
      <c r="C5973" s="190" t="s">
        <v>15</v>
      </c>
      <c r="D5973" s="190" t="s">
        <v>2718</v>
      </c>
      <c r="E5973" s="426" t="s">
        <v>2119</v>
      </c>
      <c r="F5973" s="426"/>
      <c r="G5973" s="192" t="s">
        <v>54</v>
      </c>
      <c r="H5973" s="193">
        <v>1</v>
      </c>
      <c r="I5973" s="189">
        <f>(M5973*$M$13)</f>
        <v>0.23</v>
      </c>
      <c r="J5973" s="219">
        <f>TRUNC(I5973*H5973,2)</f>
        <v>0.23</v>
      </c>
      <c r="M5973">
        <v>0.25</v>
      </c>
    </row>
    <row r="5974" spans="1:13" x14ac:dyDescent="0.2">
      <c r="A5974" s="239"/>
      <c r="B5974" s="195"/>
      <c r="C5974" s="195"/>
      <c r="D5974" s="195"/>
      <c r="E5974" s="195" t="s">
        <v>3847</v>
      </c>
      <c r="F5974" s="196">
        <v>0.22</v>
      </c>
      <c r="G5974" s="195" t="s">
        <v>3848</v>
      </c>
      <c r="H5974" s="196">
        <v>0</v>
      </c>
      <c r="I5974" s="196">
        <v>0.22</v>
      </c>
      <c r="J5974" s="220"/>
      <c r="M5974">
        <v>0.22</v>
      </c>
    </row>
    <row r="5975" spans="1:13" ht="25.5" x14ac:dyDescent="0.2">
      <c r="A5975" s="239"/>
      <c r="B5975" s="195"/>
      <c r="C5975" s="195"/>
      <c r="D5975" s="195"/>
      <c r="E5975" s="195" t="s">
        <v>3849</v>
      </c>
      <c r="F5975" s="196">
        <v>0</v>
      </c>
      <c r="G5975" s="195"/>
      <c r="H5975" s="195" t="s">
        <v>3850</v>
      </c>
      <c r="I5975" s="196">
        <v>0.47</v>
      </c>
      <c r="J5975" s="220"/>
      <c r="M5975">
        <v>0.47</v>
      </c>
    </row>
    <row r="5976" spans="1:13" ht="30" customHeight="1" x14ac:dyDescent="0.2">
      <c r="A5976" s="240"/>
      <c r="B5976" s="197"/>
      <c r="C5976" s="197"/>
      <c r="D5976" s="197"/>
      <c r="E5976" s="197"/>
      <c r="F5976" s="197"/>
      <c r="G5976" s="197" t="s">
        <v>3851</v>
      </c>
      <c r="H5976" s="198">
        <v>104</v>
      </c>
      <c r="I5976" s="199">
        <v>48.88</v>
      </c>
      <c r="J5976" s="220"/>
      <c r="M5976">
        <v>48.88</v>
      </c>
    </row>
    <row r="5977" spans="1:13" ht="0.95" customHeight="1" x14ac:dyDescent="0.2">
      <c r="A5977" s="237"/>
      <c r="B5977" s="185"/>
      <c r="C5977" s="185"/>
      <c r="D5977" s="185"/>
      <c r="E5977" s="185"/>
      <c r="F5977" s="185"/>
      <c r="G5977" s="185"/>
      <c r="H5977" s="185"/>
      <c r="I5977" s="185"/>
      <c r="J5977" s="220"/>
    </row>
    <row r="5978" spans="1:13" ht="18" customHeight="1" x14ac:dyDescent="0.2">
      <c r="A5978" s="236" t="s">
        <v>4330</v>
      </c>
      <c r="B5978" s="183" t="s">
        <v>2</v>
      </c>
      <c r="C5978" s="182" t="s">
        <v>3</v>
      </c>
      <c r="D5978" s="182" t="s">
        <v>4</v>
      </c>
      <c r="E5978" s="419" t="s">
        <v>2100</v>
      </c>
      <c r="F5978" s="419"/>
      <c r="G5978" s="184" t="s">
        <v>5</v>
      </c>
      <c r="H5978" s="183" t="s">
        <v>6</v>
      </c>
      <c r="I5978" s="183" t="s">
        <v>7</v>
      </c>
      <c r="J5978" s="218" t="s">
        <v>8</v>
      </c>
      <c r="K5978" s="229">
        <f>J5980+J5981</f>
        <v>0.2</v>
      </c>
      <c r="L5978" s="229">
        <f>J5979-K5978</f>
        <v>0.14000000000000001</v>
      </c>
      <c r="M5978" t="s">
        <v>7</v>
      </c>
    </row>
    <row r="5979" spans="1:13" ht="24" customHeight="1" x14ac:dyDescent="0.2">
      <c r="A5979" s="237" t="s">
        <v>2125</v>
      </c>
      <c r="B5979" s="186" t="s">
        <v>807</v>
      </c>
      <c r="C5979" s="185" t="s">
        <v>15</v>
      </c>
      <c r="D5979" s="185" t="s">
        <v>808</v>
      </c>
      <c r="E5979" s="425">
        <v>7</v>
      </c>
      <c r="F5979" s="425"/>
      <c r="G5979" s="187" t="s">
        <v>18</v>
      </c>
      <c r="H5979" s="188">
        <v>1</v>
      </c>
      <c r="I5979" s="189">
        <f>(M5979*$M$13)</f>
        <v>0.34040000000000004</v>
      </c>
      <c r="J5979" s="231">
        <f>TRUNC(I5979*H5979,2)</f>
        <v>0.34</v>
      </c>
      <c r="M5979">
        <v>0.37</v>
      </c>
    </row>
    <row r="5980" spans="1:13" ht="24" customHeight="1" x14ac:dyDescent="0.2">
      <c r="A5980" s="238" t="s">
        <v>2126</v>
      </c>
      <c r="B5980" s="191" t="s">
        <v>2130</v>
      </c>
      <c r="C5980" s="190" t="s">
        <v>15</v>
      </c>
      <c r="D5980" s="190" t="s">
        <v>2131</v>
      </c>
      <c r="E5980" s="426" t="s">
        <v>2129</v>
      </c>
      <c r="F5980" s="426"/>
      <c r="G5980" s="192" t="s">
        <v>39</v>
      </c>
      <c r="H5980" s="193">
        <v>6.6E-3</v>
      </c>
      <c r="I5980" s="189">
        <f>(M5980*$M$13)</f>
        <v>13.533200000000001</v>
      </c>
      <c r="J5980" s="219">
        <f>TRUNC(I5980*H5980,2)</f>
        <v>0.08</v>
      </c>
      <c r="M5980">
        <v>14.71</v>
      </c>
    </row>
    <row r="5981" spans="1:13" ht="24" customHeight="1" x14ac:dyDescent="0.2">
      <c r="A5981" s="238" t="s">
        <v>2126</v>
      </c>
      <c r="B5981" s="191" t="s">
        <v>2154</v>
      </c>
      <c r="C5981" s="190" t="s">
        <v>15</v>
      </c>
      <c r="D5981" s="190" t="s">
        <v>2155</v>
      </c>
      <c r="E5981" s="426" t="s">
        <v>2129</v>
      </c>
      <c r="F5981" s="426"/>
      <c r="G5981" s="192" t="s">
        <v>39</v>
      </c>
      <c r="H5981" s="193">
        <v>6.6E-3</v>
      </c>
      <c r="I5981" s="189">
        <f>(M5981*$M$13)</f>
        <v>19.136000000000003</v>
      </c>
      <c r="J5981" s="219">
        <f>TRUNC(I5981*H5981,2)</f>
        <v>0.12</v>
      </c>
      <c r="M5981">
        <v>20.8</v>
      </c>
    </row>
    <row r="5982" spans="1:13" ht="24" customHeight="1" x14ac:dyDescent="0.2">
      <c r="A5982" s="238" t="s">
        <v>2126</v>
      </c>
      <c r="B5982" s="191" t="s">
        <v>2719</v>
      </c>
      <c r="C5982" s="190" t="s">
        <v>15</v>
      </c>
      <c r="D5982" s="190" t="s">
        <v>2720</v>
      </c>
      <c r="E5982" s="426" t="s">
        <v>2119</v>
      </c>
      <c r="F5982" s="426"/>
      <c r="G5982" s="192" t="s">
        <v>54</v>
      </c>
      <c r="H5982" s="193">
        <v>1</v>
      </c>
      <c r="I5982" s="189">
        <f>(M5982*$M$13)</f>
        <v>0.13800000000000001</v>
      </c>
      <c r="J5982" s="219">
        <f>TRUNC(I5982*H5982,2)</f>
        <v>0.13</v>
      </c>
      <c r="M5982">
        <v>0.15</v>
      </c>
    </row>
    <row r="5983" spans="1:13" x14ac:dyDescent="0.2">
      <c r="A5983" s="239"/>
      <c r="B5983" s="195"/>
      <c r="C5983" s="195"/>
      <c r="D5983" s="195"/>
      <c r="E5983" s="195" t="s">
        <v>3847</v>
      </c>
      <c r="F5983" s="196">
        <v>0.22</v>
      </c>
      <c r="G5983" s="195" t="s">
        <v>3848</v>
      </c>
      <c r="H5983" s="196">
        <v>0</v>
      </c>
      <c r="I5983" s="196">
        <v>0.22</v>
      </c>
      <c r="J5983" s="220"/>
      <c r="M5983">
        <v>0.22</v>
      </c>
    </row>
    <row r="5984" spans="1:13" ht="25.5" x14ac:dyDescent="0.2">
      <c r="A5984" s="239"/>
      <c r="B5984" s="195"/>
      <c r="C5984" s="195"/>
      <c r="D5984" s="195"/>
      <c r="E5984" s="195" t="s">
        <v>3849</v>
      </c>
      <c r="F5984" s="196">
        <v>0</v>
      </c>
      <c r="G5984" s="195"/>
      <c r="H5984" s="195" t="s">
        <v>3850</v>
      </c>
      <c r="I5984" s="196">
        <v>0.37</v>
      </c>
      <c r="J5984" s="220"/>
      <c r="M5984">
        <v>0.37</v>
      </c>
    </row>
    <row r="5985" spans="1:13" ht="30" customHeight="1" x14ac:dyDescent="0.2">
      <c r="A5985" s="240"/>
      <c r="B5985" s="197"/>
      <c r="C5985" s="197"/>
      <c r="D5985" s="197"/>
      <c r="E5985" s="197"/>
      <c r="F5985" s="197"/>
      <c r="G5985" s="197" t="s">
        <v>3851</v>
      </c>
      <c r="H5985" s="198">
        <v>104</v>
      </c>
      <c r="I5985" s="199">
        <v>38.479999999999997</v>
      </c>
      <c r="J5985" s="220"/>
      <c r="M5985">
        <v>38.479999999999997</v>
      </c>
    </row>
    <row r="5986" spans="1:13" ht="0.95" customHeight="1" x14ac:dyDescent="0.2">
      <c r="A5986" s="237"/>
      <c r="B5986" s="185"/>
      <c r="C5986" s="185"/>
      <c r="D5986" s="185"/>
      <c r="E5986" s="185"/>
      <c r="F5986" s="185"/>
      <c r="G5986" s="185"/>
      <c r="H5986" s="185"/>
      <c r="I5986" s="185"/>
      <c r="J5986" s="220"/>
    </row>
    <row r="5987" spans="1:13" ht="18" customHeight="1" x14ac:dyDescent="0.2">
      <c r="A5987" s="236" t="s">
        <v>4331</v>
      </c>
      <c r="B5987" s="183" t="s">
        <v>2</v>
      </c>
      <c r="C5987" s="182" t="s">
        <v>3</v>
      </c>
      <c r="D5987" s="182" t="s">
        <v>4</v>
      </c>
      <c r="E5987" s="419" t="s">
        <v>2100</v>
      </c>
      <c r="F5987" s="419"/>
      <c r="G5987" s="184" t="s">
        <v>5</v>
      </c>
      <c r="H5987" s="183" t="s">
        <v>6</v>
      </c>
      <c r="I5987" s="183" t="s">
        <v>7</v>
      </c>
      <c r="J5987" s="218" t="s">
        <v>8</v>
      </c>
      <c r="K5987" s="229">
        <f>J5989+J5990</f>
        <v>3.91</v>
      </c>
      <c r="L5987" s="229">
        <f>J5988-K5987</f>
        <v>2.2800000000000002</v>
      </c>
      <c r="M5987" t="s">
        <v>7</v>
      </c>
    </row>
    <row r="5988" spans="1:13" ht="24" customHeight="1" x14ac:dyDescent="0.2">
      <c r="A5988" s="237" t="s">
        <v>2125</v>
      </c>
      <c r="B5988" s="186" t="s">
        <v>863</v>
      </c>
      <c r="C5988" s="185" t="s">
        <v>15</v>
      </c>
      <c r="D5988" s="185" t="s">
        <v>864</v>
      </c>
      <c r="E5988" s="425">
        <v>7</v>
      </c>
      <c r="F5988" s="425"/>
      <c r="G5988" s="187" t="s">
        <v>18</v>
      </c>
      <c r="H5988" s="188">
        <v>1</v>
      </c>
      <c r="I5988" s="189">
        <f>(M5988*$M$13)</f>
        <v>6.1916000000000011</v>
      </c>
      <c r="J5988" s="231">
        <f>TRUNC(I5988*H5988,2)</f>
        <v>6.19</v>
      </c>
      <c r="M5988">
        <v>6.73</v>
      </c>
    </row>
    <row r="5989" spans="1:13" ht="24" customHeight="1" x14ac:dyDescent="0.2">
      <c r="A5989" s="238" t="s">
        <v>2126</v>
      </c>
      <c r="B5989" s="191" t="s">
        <v>2130</v>
      </c>
      <c r="C5989" s="190" t="s">
        <v>15</v>
      </c>
      <c r="D5989" s="190" t="s">
        <v>2131</v>
      </c>
      <c r="E5989" s="426" t="s">
        <v>2129</v>
      </c>
      <c r="F5989" s="426"/>
      <c r="G5989" s="192" t="s">
        <v>39</v>
      </c>
      <c r="H5989" s="193">
        <v>0.12</v>
      </c>
      <c r="I5989" s="189">
        <f>(M5989*$M$13)</f>
        <v>13.533200000000001</v>
      </c>
      <c r="J5989" s="219">
        <f>TRUNC(I5989*H5989,2)</f>
        <v>1.62</v>
      </c>
      <c r="M5989">
        <v>14.71</v>
      </c>
    </row>
    <row r="5990" spans="1:13" ht="24" customHeight="1" x14ac:dyDescent="0.2">
      <c r="A5990" s="238" t="s">
        <v>2126</v>
      </c>
      <c r="B5990" s="191" t="s">
        <v>2154</v>
      </c>
      <c r="C5990" s="190" t="s">
        <v>15</v>
      </c>
      <c r="D5990" s="190" t="s">
        <v>2155</v>
      </c>
      <c r="E5990" s="426" t="s">
        <v>2129</v>
      </c>
      <c r="F5990" s="426"/>
      <c r="G5990" s="192" t="s">
        <v>39</v>
      </c>
      <c r="H5990" s="193">
        <v>0.12</v>
      </c>
      <c r="I5990" s="189">
        <f>(M5990*$M$13)</f>
        <v>19.136000000000003</v>
      </c>
      <c r="J5990" s="219">
        <f>TRUNC(I5990*H5990,2)</f>
        <v>2.29</v>
      </c>
      <c r="M5990">
        <v>20.8</v>
      </c>
    </row>
    <row r="5991" spans="1:13" ht="24" customHeight="1" x14ac:dyDescent="0.2">
      <c r="A5991" s="238" t="s">
        <v>2126</v>
      </c>
      <c r="B5991" s="191" t="s">
        <v>2763</v>
      </c>
      <c r="C5991" s="190" t="s">
        <v>15</v>
      </c>
      <c r="D5991" s="190" t="s">
        <v>864</v>
      </c>
      <c r="E5991" s="426" t="s">
        <v>2119</v>
      </c>
      <c r="F5991" s="426"/>
      <c r="G5991" s="192" t="s">
        <v>54</v>
      </c>
      <c r="H5991" s="193">
        <v>1</v>
      </c>
      <c r="I5991" s="189">
        <f>(M5991*$M$13)</f>
        <v>2.2816000000000001</v>
      </c>
      <c r="J5991" s="219">
        <f>TRUNC(I5991*H5991,2)</f>
        <v>2.2799999999999998</v>
      </c>
      <c r="M5991">
        <v>2.48</v>
      </c>
    </row>
    <row r="5992" spans="1:13" x14ac:dyDescent="0.2">
      <c r="A5992" s="239"/>
      <c r="B5992" s="195"/>
      <c r="C5992" s="195"/>
      <c r="D5992" s="195"/>
      <c r="E5992" s="195" t="s">
        <v>3847</v>
      </c>
      <c r="F5992" s="196">
        <v>4.25</v>
      </c>
      <c r="G5992" s="195" t="s">
        <v>3848</v>
      </c>
      <c r="H5992" s="196">
        <v>0</v>
      </c>
      <c r="I5992" s="196">
        <v>4.25</v>
      </c>
      <c r="J5992" s="220"/>
      <c r="M5992">
        <v>4.25</v>
      </c>
    </row>
    <row r="5993" spans="1:13" ht="25.5" x14ac:dyDescent="0.2">
      <c r="A5993" s="239"/>
      <c r="B5993" s="195"/>
      <c r="C5993" s="195"/>
      <c r="D5993" s="195"/>
      <c r="E5993" s="195" t="s">
        <v>3849</v>
      </c>
      <c r="F5993" s="196">
        <v>0</v>
      </c>
      <c r="G5993" s="195"/>
      <c r="H5993" s="195" t="s">
        <v>3850</v>
      </c>
      <c r="I5993" s="196">
        <v>6.73</v>
      </c>
      <c r="J5993" s="220"/>
      <c r="M5993">
        <v>6.73</v>
      </c>
    </row>
    <row r="5994" spans="1:13" ht="30" customHeight="1" x14ac:dyDescent="0.2">
      <c r="A5994" s="240"/>
      <c r="B5994" s="197"/>
      <c r="C5994" s="197"/>
      <c r="D5994" s="197"/>
      <c r="E5994" s="197"/>
      <c r="F5994" s="197"/>
      <c r="G5994" s="197" t="s">
        <v>3851</v>
      </c>
      <c r="H5994" s="198">
        <v>1</v>
      </c>
      <c r="I5994" s="199">
        <v>6.73</v>
      </c>
      <c r="J5994" s="220"/>
      <c r="M5994">
        <v>6.73</v>
      </c>
    </row>
    <row r="5995" spans="1:13" ht="0.95" customHeight="1" x14ac:dyDescent="0.2">
      <c r="A5995" s="237"/>
      <c r="B5995" s="185"/>
      <c r="C5995" s="185"/>
      <c r="D5995" s="185"/>
      <c r="E5995" s="185"/>
      <c r="F5995" s="185"/>
      <c r="G5995" s="185"/>
      <c r="H5995" s="185"/>
      <c r="I5995" s="185"/>
      <c r="J5995" s="220"/>
    </row>
    <row r="5996" spans="1:13" ht="18" customHeight="1" x14ac:dyDescent="0.2">
      <c r="A5996" s="236" t="s">
        <v>4332</v>
      </c>
      <c r="B5996" s="183" t="s">
        <v>2</v>
      </c>
      <c r="C5996" s="182" t="s">
        <v>3</v>
      </c>
      <c r="D5996" s="182" t="s">
        <v>4</v>
      </c>
      <c r="E5996" s="419" t="s">
        <v>2100</v>
      </c>
      <c r="F5996" s="419"/>
      <c r="G5996" s="184" t="s">
        <v>5</v>
      </c>
      <c r="H5996" s="183" t="s">
        <v>6</v>
      </c>
      <c r="I5996" s="183" t="s">
        <v>7</v>
      </c>
      <c r="J5996" s="218" t="s">
        <v>8</v>
      </c>
      <c r="K5996" s="229">
        <f>J5998+J5999</f>
        <v>3.91</v>
      </c>
      <c r="L5996" s="229">
        <f>J5997-K5996</f>
        <v>2.0199999999999996</v>
      </c>
      <c r="M5996" t="s">
        <v>7</v>
      </c>
    </row>
    <row r="5997" spans="1:13" ht="24" customHeight="1" x14ac:dyDescent="0.2">
      <c r="A5997" s="237" t="s">
        <v>2125</v>
      </c>
      <c r="B5997" s="186" t="s">
        <v>4107</v>
      </c>
      <c r="C5997" s="185" t="s">
        <v>15</v>
      </c>
      <c r="D5997" s="185" t="s">
        <v>4108</v>
      </c>
      <c r="E5997" s="425">
        <v>7</v>
      </c>
      <c r="F5997" s="425"/>
      <c r="G5997" s="187" t="s">
        <v>18</v>
      </c>
      <c r="H5997" s="188">
        <v>1</v>
      </c>
      <c r="I5997" s="189">
        <f>(M5997*$M$13)</f>
        <v>5.9340000000000002</v>
      </c>
      <c r="J5997" s="231">
        <f>TRUNC(I5997*H5997,2)</f>
        <v>5.93</v>
      </c>
      <c r="M5997">
        <v>6.45</v>
      </c>
    </row>
    <row r="5998" spans="1:13" ht="24" customHeight="1" x14ac:dyDescent="0.2">
      <c r="A5998" s="238" t="s">
        <v>2126</v>
      </c>
      <c r="B5998" s="191" t="s">
        <v>2130</v>
      </c>
      <c r="C5998" s="190" t="s">
        <v>15</v>
      </c>
      <c r="D5998" s="190" t="s">
        <v>2131</v>
      </c>
      <c r="E5998" s="426" t="s">
        <v>2129</v>
      </c>
      <c r="F5998" s="426"/>
      <c r="G5998" s="192" t="s">
        <v>39</v>
      </c>
      <c r="H5998" s="193">
        <v>0.12</v>
      </c>
      <c r="I5998" s="189">
        <f>(M5998*$M$13)</f>
        <v>13.533200000000001</v>
      </c>
      <c r="J5998" s="219">
        <f>TRUNC(I5998*H5998,2)</f>
        <v>1.62</v>
      </c>
      <c r="M5998">
        <v>14.71</v>
      </c>
    </row>
    <row r="5999" spans="1:13" ht="24" customHeight="1" x14ac:dyDescent="0.2">
      <c r="A5999" s="238" t="s">
        <v>2126</v>
      </c>
      <c r="B5999" s="191" t="s">
        <v>2154</v>
      </c>
      <c r="C5999" s="190" t="s">
        <v>15</v>
      </c>
      <c r="D5999" s="190" t="s">
        <v>2155</v>
      </c>
      <c r="E5999" s="426" t="s">
        <v>2129</v>
      </c>
      <c r="F5999" s="426"/>
      <c r="G5999" s="192" t="s">
        <v>39</v>
      </c>
      <c r="H5999" s="193">
        <v>0.12</v>
      </c>
      <c r="I5999" s="189">
        <f>(M5999*$M$13)</f>
        <v>19.136000000000003</v>
      </c>
      <c r="J5999" s="219">
        <f>TRUNC(I5999*H5999,2)</f>
        <v>2.29</v>
      </c>
      <c r="M5999">
        <v>20.8</v>
      </c>
    </row>
    <row r="6000" spans="1:13" ht="24" customHeight="1" x14ac:dyDescent="0.2">
      <c r="A6000" s="238" t="s">
        <v>2126</v>
      </c>
      <c r="B6000" s="191" t="s">
        <v>5038</v>
      </c>
      <c r="C6000" s="190" t="s">
        <v>15</v>
      </c>
      <c r="D6000" s="190" t="s">
        <v>4108</v>
      </c>
      <c r="E6000" s="426" t="s">
        <v>2119</v>
      </c>
      <c r="F6000" s="426"/>
      <c r="G6000" s="192" t="s">
        <v>54</v>
      </c>
      <c r="H6000" s="193">
        <v>1</v>
      </c>
      <c r="I6000" s="189">
        <f>(M6000*$M$13)</f>
        <v>2.0240000000000005</v>
      </c>
      <c r="J6000" s="219">
        <f>TRUNC(I6000*H6000,2)</f>
        <v>2.02</v>
      </c>
      <c r="M6000">
        <v>2.2000000000000002</v>
      </c>
    </row>
    <row r="6001" spans="1:13" x14ac:dyDescent="0.2">
      <c r="A6001" s="239"/>
      <c r="B6001" s="195"/>
      <c r="C6001" s="195"/>
      <c r="D6001" s="195"/>
      <c r="E6001" s="195" t="s">
        <v>3847</v>
      </c>
      <c r="F6001" s="196">
        <v>4.25</v>
      </c>
      <c r="G6001" s="195" t="s">
        <v>3848</v>
      </c>
      <c r="H6001" s="196">
        <v>0</v>
      </c>
      <c r="I6001" s="196">
        <v>4.25</v>
      </c>
      <c r="J6001" s="220"/>
      <c r="M6001">
        <v>4.25</v>
      </c>
    </row>
    <row r="6002" spans="1:13" ht="25.5" x14ac:dyDescent="0.2">
      <c r="A6002" s="239"/>
      <c r="B6002" s="195"/>
      <c r="C6002" s="195"/>
      <c r="D6002" s="195"/>
      <c r="E6002" s="195" t="s">
        <v>3849</v>
      </c>
      <c r="F6002" s="196">
        <v>0</v>
      </c>
      <c r="G6002" s="195"/>
      <c r="H6002" s="195" t="s">
        <v>3850</v>
      </c>
      <c r="I6002" s="196">
        <v>6.45</v>
      </c>
      <c r="J6002" s="220"/>
      <c r="M6002">
        <v>6.45</v>
      </c>
    </row>
    <row r="6003" spans="1:13" ht="30" customHeight="1" x14ac:dyDescent="0.2">
      <c r="A6003" s="240"/>
      <c r="B6003" s="197"/>
      <c r="C6003" s="197"/>
      <c r="D6003" s="197"/>
      <c r="E6003" s="197"/>
      <c r="F6003" s="197"/>
      <c r="G6003" s="197" t="s">
        <v>3851</v>
      </c>
      <c r="H6003" s="198">
        <v>22</v>
      </c>
      <c r="I6003" s="199">
        <v>141.9</v>
      </c>
      <c r="J6003" s="220"/>
      <c r="M6003">
        <v>141.9</v>
      </c>
    </row>
    <row r="6004" spans="1:13" ht="0.95" customHeight="1" x14ac:dyDescent="0.2">
      <c r="A6004" s="237"/>
      <c r="B6004" s="185"/>
      <c r="C6004" s="185"/>
      <c r="D6004" s="185"/>
      <c r="E6004" s="185"/>
      <c r="F6004" s="185"/>
      <c r="G6004" s="185"/>
      <c r="H6004" s="185"/>
      <c r="I6004" s="185"/>
      <c r="J6004" s="220"/>
    </row>
    <row r="6005" spans="1:13" ht="18" customHeight="1" x14ac:dyDescent="0.2">
      <c r="A6005" s="236" t="s">
        <v>4333</v>
      </c>
      <c r="B6005" s="183" t="s">
        <v>2</v>
      </c>
      <c r="C6005" s="182" t="s">
        <v>3</v>
      </c>
      <c r="D6005" s="182" t="s">
        <v>4</v>
      </c>
      <c r="E6005" s="419" t="s">
        <v>2100</v>
      </c>
      <c r="F6005" s="419"/>
      <c r="G6005" s="184" t="s">
        <v>5</v>
      </c>
      <c r="H6005" s="183" t="s">
        <v>6</v>
      </c>
      <c r="I6005" s="183" t="s">
        <v>7</v>
      </c>
      <c r="J6005" s="218" t="s">
        <v>8</v>
      </c>
      <c r="K6005" s="229">
        <f>J6007+J6008</f>
        <v>5.2200000000000006</v>
      </c>
      <c r="L6005" s="229">
        <f>J6006-K6005</f>
        <v>21.9</v>
      </c>
      <c r="M6005" t="s">
        <v>7</v>
      </c>
    </row>
    <row r="6006" spans="1:13" ht="24" customHeight="1" x14ac:dyDescent="0.2">
      <c r="A6006" s="237" t="s">
        <v>2125</v>
      </c>
      <c r="B6006" s="186" t="s">
        <v>4110</v>
      </c>
      <c r="C6006" s="185" t="s">
        <v>15</v>
      </c>
      <c r="D6006" s="185" t="s">
        <v>4111</v>
      </c>
      <c r="E6006" s="425">
        <v>7</v>
      </c>
      <c r="F6006" s="425"/>
      <c r="G6006" s="187" t="s">
        <v>18</v>
      </c>
      <c r="H6006" s="188">
        <v>1</v>
      </c>
      <c r="I6006" s="189">
        <f>(M6006*$M$13)</f>
        <v>27.121600000000001</v>
      </c>
      <c r="J6006" s="231">
        <f>TRUNC(I6006*H6006,2)</f>
        <v>27.12</v>
      </c>
      <c r="M6006">
        <v>29.48</v>
      </c>
    </row>
    <row r="6007" spans="1:13" ht="24" customHeight="1" x14ac:dyDescent="0.2">
      <c r="A6007" s="238" t="s">
        <v>2126</v>
      </c>
      <c r="B6007" s="191" t="s">
        <v>2130</v>
      </c>
      <c r="C6007" s="190" t="s">
        <v>15</v>
      </c>
      <c r="D6007" s="190" t="s">
        <v>2131</v>
      </c>
      <c r="E6007" s="426" t="s">
        <v>2129</v>
      </c>
      <c r="F6007" s="426"/>
      <c r="G6007" s="192" t="s">
        <v>39</v>
      </c>
      <c r="H6007" s="193">
        <v>0.16</v>
      </c>
      <c r="I6007" s="189">
        <f>(M6007*$M$13)</f>
        <v>13.533200000000001</v>
      </c>
      <c r="J6007" s="219">
        <f>TRUNC(I6007*H6007,2)</f>
        <v>2.16</v>
      </c>
      <c r="M6007">
        <v>14.71</v>
      </c>
    </row>
    <row r="6008" spans="1:13" ht="24" customHeight="1" x14ac:dyDescent="0.2">
      <c r="A6008" s="238" t="s">
        <v>2126</v>
      </c>
      <c r="B6008" s="191" t="s">
        <v>2154</v>
      </c>
      <c r="C6008" s="190" t="s">
        <v>15</v>
      </c>
      <c r="D6008" s="190" t="s">
        <v>2155</v>
      </c>
      <c r="E6008" s="426" t="s">
        <v>2129</v>
      </c>
      <c r="F6008" s="426"/>
      <c r="G6008" s="192" t="s">
        <v>39</v>
      </c>
      <c r="H6008" s="193">
        <v>0.16</v>
      </c>
      <c r="I6008" s="189">
        <f>(M6008*$M$13)</f>
        <v>19.136000000000003</v>
      </c>
      <c r="J6008" s="219">
        <f>TRUNC(I6008*H6008,2)</f>
        <v>3.06</v>
      </c>
      <c r="M6008">
        <v>20.8</v>
      </c>
    </row>
    <row r="6009" spans="1:13" ht="24" customHeight="1" x14ac:dyDescent="0.2">
      <c r="A6009" s="238" t="s">
        <v>2126</v>
      </c>
      <c r="B6009" s="191" t="s">
        <v>5039</v>
      </c>
      <c r="C6009" s="190" t="s">
        <v>15</v>
      </c>
      <c r="D6009" s="190" t="s">
        <v>4111</v>
      </c>
      <c r="E6009" s="426" t="s">
        <v>2119</v>
      </c>
      <c r="F6009" s="426"/>
      <c r="G6009" s="192" t="s">
        <v>54</v>
      </c>
      <c r="H6009" s="193">
        <v>1</v>
      </c>
      <c r="I6009" s="189">
        <f>(M6009*$M$13)</f>
        <v>21.905200000000001</v>
      </c>
      <c r="J6009" s="219">
        <f>TRUNC(I6009*H6009,2)</f>
        <v>21.9</v>
      </c>
      <c r="M6009">
        <v>23.81</v>
      </c>
    </row>
    <row r="6010" spans="1:13" x14ac:dyDescent="0.2">
      <c r="A6010" s="239"/>
      <c r="B6010" s="195"/>
      <c r="C6010" s="195"/>
      <c r="D6010" s="195"/>
      <c r="E6010" s="195" t="s">
        <v>3847</v>
      </c>
      <c r="F6010" s="196">
        <v>5.67</v>
      </c>
      <c r="G6010" s="195" t="s">
        <v>3848</v>
      </c>
      <c r="H6010" s="196">
        <v>0</v>
      </c>
      <c r="I6010" s="196">
        <v>5.67</v>
      </c>
      <c r="J6010" s="220"/>
      <c r="M6010">
        <v>5.67</v>
      </c>
    </row>
    <row r="6011" spans="1:13" ht="25.5" x14ac:dyDescent="0.2">
      <c r="A6011" s="239"/>
      <c r="B6011" s="195"/>
      <c r="C6011" s="195"/>
      <c r="D6011" s="195"/>
      <c r="E6011" s="195" t="s">
        <v>3849</v>
      </c>
      <c r="F6011" s="196">
        <v>0</v>
      </c>
      <c r="G6011" s="195"/>
      <c r="H6011" s="195" t="s">
        <v>3850</v>
      </c>
      <c r="I6011" s="196">
        <v>29.48</v>
      </c>
      <c r="J6011" s="220"/>
      <c r="M6011">
        <v>29.48</v>
      </c>
    </row>
    <row r="6012" spans="1:13" ht="30" customHeight="1" x14ac:dyDescent="0.2">
      <c r="A6012" s="240"/>
      <c r="B6012" s="197"/>
      <c r="C6012" s="197"/>
      <c r="D6012" s="197"/>
      <c r="E6012" s="197"/>
      <c r="F6012" s="197"/>
      <c r="G6012" s="197" t="s">
        <v>3851</v>
      </c>
      <c r="H6012" s="198">
        <v>1</v>
      </c>
      <c r="I6012" s="199">
        <v>29.48</v>
      </c>
      <c r="J6012" s="220"/>
      <c r="M6012">
        <v>29.48</v>
      </c>
    </row>
    <row r="6013" spans="1:13" ht="0.95" customHeight="1" x14ac:dyDescent="0.2">
      <c r="A6013" s="237"/>
      <c r="B6013" s="185"/>
      <c r="C6013" s="185"/>
      <c r="D6013" s="185"/>
      <c r="E6013" s="185"/>
      <c r="F6013" s="185"/>
      <c r="G6013" s="185"/>
      <c r="H6013" s="185"/>
      <c r="I6013" s="185"/>
      <c r="J6013" s="220"/>
    </row>
    <row r="6014" spans="1:13" ht="18" customHeight="1" x14ac:dyDescent="0.2">
      <c r="A6014" s="236" t="s">
        <v>4334</v>
      </c>
      <c r="B6014" s="183" t="s">
        <v>2</v>
      </c>
      <c r="C6014" s="182" t="s">
        <v>3</v>
      </c>
      <c r="D6014" s="182" t="s">
        <v>4</v>
      </c>
      <c r="E6014" s="419" t="s">
        <v>2100</v>
      </c>
      <c r="F6014" s="419"/>
      <c r="G6014" s="184" t="s">
        <v>5</v>
      </c>
      <c r="H6014" s="183" t="s">
        <v>6</v>
      </c>
      <c r="I6014" s="183" t="s">
        <v>7</v>
      </c>
      <c r="J6014" s="218" t="s">
        <v>8</v>
      </c>
      <c r="K6014" s="229">
        <f>J6016+J6017</f>
        <v>0.97</v>
      </c>
      <c r="L6014" s="229">
        <f>J6015-K6014</f>
        <v>3.2200000000000006</v>
      </c>
      <c r="M6014" t="s">
        <v>7</v>
      </c>
    </row>
    <row r="6015" spans="1:13" ht="26.1" customHeight="1" x14ac:dyDescent="0.2">
      <c r="A6015" s="237" t="s">
        <v>2125</v>
      </c>
      <c r="B6015" s="186" t="s">
        <v>4183</v>
      </c>
      <c r="C6015" s="185" t="s">
        <v>15</v>
      </c>
      <c r="D6015" s="185" t="s">
        <v>4184</v>
      </c>
      <c r="E6015" s="425">
        <v>7</v>
      </c>
      <c r="F6015" s="425"/>
      <c r="G6015" s="187" t="s">
        <v>54</v>
      </c>
      <c r="H6015" s="188">
        <v>1</v>
      </c>
      <c r="I6015" s="189">
        <f>(M6015*$M$13)</f>
        <v>4.1951999999999998</v>
      </c>
      <c r="J6015" s="231">
        <f>TRUNC(I6015*H6015,2)</f>
        <v>4.1900000000000004</v>
      </c>
      <c r="M6015">
        <v>4.5599999999999996</v>
      </c>
    </row>
    <row r="6016" spans="1:13" ht="24" customHeight="1" x14ac:dyDescent="0.2">
      <c r="A6016" s="238" t="s">
        <v>2126</v>
      </c>
      <c r="B6016" s="191" t="s">
        <v>2130</v>
      </c>
      <c r="C6016" s="190" t="s">
        <v>15</v>
      </c>
      <c r="D6016" s="190" t="s">
        <v>2131</v>
      </c>
      <c r="E6016" s="426" t="s">
        <v>2129</v>
      </c>
      <c r="F6016" s="426"/>
      <c r="G6016" s="192" t="s">
        <v>39</v>
      </c>
      <c r="H6016" s="193">
        <v>0.03</v>
      </c>
      <c r="I6016" s="189">
        <f>(M6016*$M$13)</f>
        <v>13.533200000000001</v>
      </c>
      <c r="J6016" s="219">
        <f>TRUNC(I6016*H6016,2)</f>
        <v>0.4</v>
      </c>
      <c r="M6016">
        <v>14.71</v>
      </c>
    </row>
    <row r="6017" spans="1:13" ht="24" customHeight="1" x14ac:dyDescent="0.2">
      <c r="A6017" s="238" t="s">
        <v>2126</v>
      </c>
      <c r="B6017" s="191" t="s">
        <v>2154</v>
      </c>
      <c r="C6017" s="190" t="s">
        <v>15</v>
      </c>
      <c r="D6017" s="190" t="s">
        <v>2155</v>
      </c>
      <c r="E6017" s="426" t="s">
        <v>2129</v>
      </c>
      <c r="F6017" s="426"/>
      <c r="G6017" s="192" t="s">
        <v>39</v>
      </c>
      <c r="H6017" s="193">
        <v>0.03</v>
      </c>
      <c r="I6017" s="189">
        <f>(M6017*$M$13)</f>
        <v>19.136000000000003</v>
      </c>
      <c r="J6017" s="219">
        <f>TRUNC(I6017*H6017,2)</f>
        <v>0.56999999999999995</v>
      </c>
      <c r="M6017">
        <v>20.8</v>
      </c>
    </row>
    <row r="6018" spans="1:13" ht="26.1" customHeight="1" x14ac:dyDescent="0.2">
      <c r="A6018" s="238" t="s">
        <v>2126</v>
      </c>
      <c r="B6018" s="191" t="s">
        <v>5059</v>
      </c>
      <c r="C6018" s="190" t="s">
        <v>15</v>
      </c>
      <c r="D6018" s="190" t="s">
        <v>4184</v>
      </c>
      <c r="E6018" s="426" t="s">
        <v>2119</v>
      </c>
      <c r="F6018" s="426"/>
      <c r="G6018" s="192" t="s">
        <v>54</v>
      </c>
      <c r="H6018" s="193">
        <v>1</v>
      </c>
      <c r="I6018" s="189">
        <f>(M6018*$M$13)</f>
        <v>3.22</v>
      </c>
      <c r="J6018" s="219">
        <f>TRUNC(I6018*H6018,2)</f>
        <v>3.22</v>
      </c>
      <c r="M6018">
        <v>3.5</v>
      </c>
    </row>
    <row r="6019" spans="1:13" x14ac:dyDescent="0.2">
      <c r="A6019" s="239"/>
      <c r="B6019" s="195"/>
      <c r="C6019" s="195"/>
      <c r="D6019" s="195"/>
      <c r="E6019" s="195" t="s">
        <v>3847</v>
      </c>
      <c r="F6019" s="196">
        <v>1.06</v>
      </c>
      <c r="G6019" s="195" t="s">
        <v>3848</v>
      </c>
      <c r="H6019" s="196">
        <v>0</v>
      </c>
      <c r="I6019" s="196">
        <v>1.06</v>
      </c>
      <c r="J6019" s="220"/>
      <c r="M6019">
        <v>1.06</v>
      </c>
    </row>
    <row r="6020" spans="1:13" ht="25.5" x14ac:dyDescent="0.2">
      <c r="A6020" s="239"/>
      <c r="B6020" s="195"/>
      <c r="C6020" s="195"/>
      <c r="D6020" s="195"/>
      <c r="E6020" s="195" t="s">
        <v>3849</v>
      </c>
      <c r="F6020" s="196">
        <v>0</v>
      </c>
      <c r="G6020" s="195"/>
      <c r="H6020" s="195" t="s">
        <v>3850</v>
      </c>
      <c r="I6020" s="196">
        <v>4.5599999999999996</v>
      </c>
      <c r="J6020" s="220"/>
      <c r="M6020">
        <v>4.5599999999999996</v>
      </c>
    </row>
    <row r="6021" spans="1:13" ht="30" customHeight="1" x14ac:dyDescent="0.2">
      <c r="A6021" s="240"/>
      <c r="B6021" s="197"/>
      <c r="C6021" s="197"/>
      <c r="D6021" s="197"/>
      <c r="E6021" s="197"/>
      <c r="F6021" s="197"/>
      <c r="G6021" s="197" t="s">
        <v>3851</v>
      </c>
      <c r="H6021" s="198">
        <v>12</v>
      </c>
      <c r="I6021" s="199">
        <v>54.72</v>
      </c>
      <c r="J6021" s="220"/>
      <c r="M6021">
        <v>54.72</v>
      </c>
    </row>
    <row r="6022" spans="1:13" ht="0.95" customHeight="1" x14ac:dyDescent="0.2">
      <c r="A6022" s="237"/>
      <c r="B6022" s="185"/>
      <c r="C6022" s="185"/>
      <c r="D6022" s="185"/>
      <c r="E6022" s="185"/>
      <c r="F6022" s="185"/>
      <c r="G6022" s="185"/>
      <c r="H6022" s="185"/>
      <c r="I6022" s="185"/>
      <c r="J6022" s="220"/>
    </row>
    <row r="6023" spans="1:13" ht="18" customHeight="1" x14ac:dyDescent="0.2">
      <c r="A6023" s="236" t="s">
        <v>4335</v>
      </c>
      <c r="B6023" s="183" t="s">
        <v>2</v>
      </c>
      <c r="C6023" s="182" t="s">
        <v>3</v>
      </c>
      <c r="D6023" s="182" t="s">
        <v>4</v>
      </c>
      <c r="E6023" s="419" t="s">
        <v>2100</v>
      </c>
      <c r="F6023" s="419"/>
      <c r="G6023" s="184" t="s">
        <v>5</v>
      </c>
      <c r="H6023" s="183" t="s">
        <v>6</v>
      </c>
      <c r="I6023" s="183" t="s">
        <v>7</v>
      </c>
      <c r="J6023" s="218" t="s">
        <v>8</v>
      </c>
      <c r="K6023" s="229">
        <f>J6025+J6026</f>
        <v>6.52</v>
      </c>
      <c r="L6023" s="229">
        <f>J6024-K6023</f>
        <v>6.0300000000000011</v>
      </c>
      <c r="M6023" t="s">
        <v>7</v>
      </c>
    </row>
    <row r="6024" spans="1:13" ht="24" customHeight="1" x14ac:dyDescent="0.2">
      <c r="A6024" s="237" t="s">
        <v>2125</v>
      </c>
      <c r="B6024" s="186" t="s">
        <v>3929</v>
      </c>
      <c r="C6024" s="185" t="s">
        <v>15</v>
      </c>
      <c r="D6024" s="185" t="s">
        <v>3930</v>
      </c>
      <c r="E6024" s="425">
        <v>7</v>
      </c>
      <c r="F6024" s="425"/>
      <c r="G6024" s="187" t="s">
        <v>169</v>
      </c>
      <c r="H6024" s="188">
        <v>1</v>
      </c>
      <c r="I6024" s="189">
        <f>(M6024*$M$13)</f>
        <v>12.558000000000002</v>
      </c>
      <c r="J6024" s="231">
        <f>TRUNC(I6024*H6024,2)</f>
        <v>12.55</v>
      </c>
      <c r="M6024">
        <v>13.65</v>
      </c>
    </row>
    <row r="6025" spans="1:13" ht="24" customHeight="1" x14ac:dyDescent="0.2">
      <c r="A6025" s="238" t="s">
        <v>2126</v>
      </c>
      <c r="B6025" s="191" t="s">
        <v>2130</v>
      </c>
      <c r="C6025" s="190" t="s">
        <v>15</v>
      </c>
      <c r="D6025" s="190" t="s">
        <v>2131</v>
      </c>
      <c r="E6025" s="426" t="s">
        <v>2129</v>
      </c>
      <c r="F6025" s="426"/>
      <c r="G6025" s="192" t="s">
        <v>39</v>
      </c>
      <c r="H6025" s="193">
        <v>0.2</v>
      </c>
      <c r="I6025" s="189">
        <f>(M6025*$M$13)</f>
        <v>13.533200000000001</v>
      </c>
      <c r="J6025" s="219">
        <f>TRUNC(I6025*H6025,2)</f>
        <v>2.7</v>
      </c>
      <c r="M6025">
        <v>14.71</v>
      </c>
    </row>
    <row r="6026" spans="1:13" ht="24" customHeight="1" x14ac:dyDescent="0.2">
      <c r="A6026" s="238" t="s">
        <v>2126</v>
      </c>
      <c r="B6026" s="191" t="s">
        <v>2154</v>
      </c>
      <c r="C6026" s="190" t="s">
        <v>15</v>
      </c>
      <c r="D6026" s="190" t="s">
        <v>2155</v>
      </c>
      <c r="E6026" s="426" t="s">
        <v>2129</v>
      </c>
      <c r="F6026" s="426"/>
      <c r="G6026" s="192" t="s">
        <v>39</v>
      </c>
      <c r="H6026" s="193">
        <v>0.2</v>
      </c>
      <c r="I6026" s="189">
        <f>(M6026*$M$13)</f>
        <v>19.136000000000003</v>
      </c>
      <c r="J6026" s="219">
        <f>TRUNC(I6026*H6026,2)</f>
        <v>3.82</v>
      </c>
      <c r="M6026">
        <v>20.8</v>
      </c>
    </row>
    <row r="6027" spans="1:13" ht="24" customHeight="1" x14ac:dyDescent="0.2">
      <c r="A6027" s="238" t="s">
        <v>2126</v>
      </c>
      <c r="B6027" s="191" t="s">
        <v>4919</v>
      </c>
      <c r="C6027" s="190" t="s">
        <v>15</v>
      </c>
      <c r="D6027" s="190" t="s">
        <v>3930</v>
      </c>
      <c r="E6027" s="426" t="s">
        <v>2119</v>
      </c>
      <c r="F6027" s="426"/>
      <c r="G6027" s="192" t="s">
        <v>132</v>
      </c>
      <c r="H6027" s="193">
        <v>1</v>
      </c>
      <c r="I6027" s="189">
        <f>(M6027*$M$13)</f>
        <v>6.0259999999999998</v>
      </c>
      <c r="J6027" s="219">
        <f>TRUNC(I6027*H6027,2)</f>
        <v>6.02</v>
      </c>
      <c r="M6027">
        <v>6.55</v>
      </c>
    </row>
    <row r="6028" spans="1:13" x14ac:dyDescent="0.2">
      <c r="A6028" s="239"/>
      <c r="B6028" s="195"/>
      <c r="C6028" s="195"/>
      <c r="D6028" s="195"/>
      <c r="E6028" s="195" t="s">
        <v>3847</v>
      </c>
      <c r="F6028" s="196">
        <v>7.1</v>
      </c>
      <c r="G6028" s="195" t="s">
        <v>3848</v>
      </c>
      <c r="H6028" s="196">
        <v>0</v>
      </c>
      <c r="I6028" s="196">
        <v>7.1</v>
      </c>
      <c r="J6028" s="220"/>
      <c r="M6028">
        <v>7.1</v>
      </c>
    </row>
    <row r="6029" spans="1:13" ht="25.5" x14ac:dyDescent="0.2">
      <c r="A6029" s="239"/>
      <c r="B6029" s="195"/>
      <c r="C6029" s="195"/>
      <c r="D6029" s="195"/>
      <c r="E6029" s="195" t="s">
        <v>3849</v>
      </c>
      <c r="F6029" s="196">
        <v>0</v>
      </c>
      <c r="G6029" s="195"/>
      <c r="H6029" s="195" t="s">
        <v>3850</v>
      </c>
      <c r="I6029" s="196">
        <v>13.65</v>
      </c>
      <c r="J6029" s="220"/>
      <c r="M6029">
        <v>13.65</v>
      </c>
    </row>
    <row r="6030" spans="1:13" ht="30" customHeight="1" x14ac:dyDescent="0.2">
      <c r="A6030" s="240"/>
      <c r="B6030" s="197"/>
      <c r="C6030" s="197"/>
      <c r="D6030" s="197"/>
      <c r="E6030" s="197"/>
      <c r="F6030" s="197"/>
      <c r="G6030" s="197" t="s">
        <v>3851</v>
      </c>
      <c r="H6030" s="198">
        <v>27</v>
      </c>
      <c r="I6030" s="199">
        <v>368.55</v>
      </c>
      <c r="J6030" s="220"/>
      <c r="M6030">
        <v>368.55</v>
      </c>
    </row>
    <row r="6031" spans="1:13" ht="0.95" customHeight="1" x14ac:dyDescent="0.2">
      <c r="A6031" s="237"/>
      <c r="B6031" s="185"/>
      <c r="C6031" s="185"/>
      <c r="D6031" s="185"/>
      <c r="E6031" s="185"/>
      <c r="F6031" s="185"/>
      <c r="G6031" s="185"/>
      <c r="H6031" s="185"/>
      <c r="I6031" s="185"/>
      <c r="J6031" s="220"/>
    </row>
    <row r="6032" spans="1:13" ht="18" customHeight="1" x14ac:dyDescent="0.2">
      <c r="A6032" s="236" t="s">
        <v>4336</v>
      </c>
      <c r="B6032" s="183" t="s">
        <v>2</v>
      </c>
      <c r="C6032" s="182" t="s">
        <v>3</v>
      </c>
      <c r="D6032" s="182" t="s">
        <v>4</v>
      </c>
      <c r="E6032" s="419" t="s">
        <v>2100</v>
      </c>
      <c r="F6032" s="419"/>
      <c r="G6032" s="184" t="s">
        <v>5</v>
      </c>
      <c r="H6032" s="183" t="s">
        <v>6</v>
      </c>
      <c r="I6032" s="183" t="s">
        <v>7</v>
      </c>
      <c r="J6032" s="218" t="s">
        <v>8</v>
      </c>
      <c r="K6032" s="229">
        <f>J6034+J6035</f>
        <v>5.2200000000000006</v>
      </c>
      <c r="L6032" s="229">
        <f>J6033-K6032</f>
        <v>13.99</v>
      </c>
      <c r="M6032" t="s">
        <v>7</v>
      </c>
    </row>
    <row r="6033" spans="1:13" ht="24" customHeight="1" x14ac:dyDescent="0.2">
      <c r="A6033" s="237" t="s">
        <v>2125</v>
      </c>
      <c r="B6033" s="186" t="s">
        <v>3931</v>
      </c>
      <c r="C6033" s="185" t="s">
        <v>15</v>
      </c>
      <c r="D6033" s="185" t="s">
        <v>3932</v>
      </c>
      <c r="E6033" s="425">
        <v>7</v>
      </c>
      <c r="F6033" s="425"/>
      <c r="G6033" s="187" t="s">
        <v>18</v>
      </c>
      <c r="H6033" s="188">
        <v>1</v>
      </c>
      <c r="I6033" s="189">
        <f>(M6033*$M$13)</f>
        <v>19.218800000000002</v>
      </c>
      <c r="J6033" s="231">
        <f>TRUNC(I6033*H6033,2)</f>
        <v>19.21</v>
      </c>
      <c r="M6033">
        <v>20.89</v>
      </c>
    </row>
    <row r="6034" spans="1:13" ht="24" customHeight="1" x14ac:dyDescent="0.2">
      <c r="A6034" s="238" t="s">
        <v>2126</v>
      </c>
      <c r="B6034" s="191" t="s">
        <v>2130</v>
      </c>
      <c r="C6034" s="190" t="s">
        <v>15</v>
      </c>
      <c r="D6034" s="190" t="s">
        <v>2131</v>
      </c>
      <c r="E6034" s="426" t="s">
        <v>2129</v>
      </c>
      <c r="F6034" s="426"/>
      <c r="G6034" s="192" t="s">
        <v>39</v>
      </c>
      <c r="H6034" s="193">
        <v>0.16</v>
      </c>
      <c r="I6034" s="189">
        <f>(M6034*$M$13)</f>
        <v>13.533200000000001</v>
      </c>
      <c r="J6034" s="219">
        <f>TRUNC(I6034*H6034,2)</f>
        <v>2.16</v>
      </c>
      <c r="M6034">
        <v>14.71</v>
      </c>
    </row>
    <row r="6035" spans="1:13" ht="24" customHeight="1" x14ac:dyDescent="0.2">
      <c r="A6035" s="238" t="s">
        <v>2126</v>
      </c>
      <c r="B6035" s="191" t="s">
        <v>2154</v>
      </c>
      <c r="C6035" s="190" t="s">
        <v>15</v>
      </c>
      <c r="D6035" s="190" t="s">
        <v>2155</v>
      </c>
      <c r="E6035" s="426" t="s">
        <v>2129</v>
      </c>
      <c r="F6035" s="426"/>
      <c r="G6035" s="192" t="s">
        <v>39</v>
      </c>
      <c r="H6035" s="193">
        <v>0.16</v>
      </c>
      <c r="I6035" s="189">
        <f>(M6035*$M$13)</f>
        <v>19.136000000000003</v>
      </c>
      <c r="J6035" s="219">
        <f>TRUNC(I6035*H6035,2)</f>
        <v>3.06</v>
      </c>
      <c r="M6035">
        <v>20.8</v>
      </c>
    </row>
    <row r="6036" spans="1:13" ht="24" customHeight="1" x14ac:dyDescent="0.2">
      <c r="A6036" s="238" t="s">
        <v>2126</v>
      </c>
      <c r="B6036" s="191" t="s">
        <v>4920</v>
      </c>
      <c r="C6036" s="190" t="s">
        <v>15</v>
      </c>
      <c r="D6036" s="190" t="s">
        <v>3932</v>
      </c>
      <c r="E6036" s="426" t="s">
        <v>2119</v>
      </c>
      <c r="F6036" s="426"/>
      <c r="G6036" s="192" t="s">
        <v>54</v>
      </c>
      <c r="H6036" s="193">
        <v>1</v>
      </c>
      <c r="I6036" s="189">
        <f>(M6036*$M$13)</f>
        <v>14.002400000000002</v>
      </c>
      <c r="J6036" s="219">
        <f>TRUNC(I6036*H6036,2)</f>
        <v>14</v>
      </c>
      <c r="M6036">
        <v>15.22</v>
      </c>
    </row>
    <row r="6037" spans="1:13" x14ac:dyDescent="0.2">
      <c r="A6037" s="239"/>
      <c r="B6037" s="195"/>
      <c r="C6037" s="195"/>
      <c r="D6037" s="195"/>
      <c r="E6037" s="195" t="s">
        <v>3847</v>
      </c>
      <c r="F6037" s="196">
        <v>5.67</v>
      </c>
      <c r="G6037" s="195" t="s">
        <v>3848</v>
      </c>
      <c r="H6037" s="196">
        <v>0</v>
      </c>
      <c r="I6037" s="196">
        <v>5.67</v>
      </c>
      <c r="J6037" s="220"/>
      <c r="M6037">
        <v>5.67</v>
      </c>
    </row>
    <row r="6038" spans="1:13" ht="25.5" x14ac:dyDescent="0.2">
      <c r="A6038" s="239"/>
      <c r="B6038" s="195"/>
      <c r="C6038" s="195"/>
      <c r="D6038" s="195"/>
      <c r="E6038" s="195" t="s">
        <v>3849</v>
      </c>
      <c r="F6038" s="196">
        <v>0</v>
      </c>
      <c r="G6038" s="195"/>
      <c r="H6038" s="195" t="s">
        <v>3850</v>
      </c>
      <c r="I6038" s="196">
        <v>20.89</v>
      </c>
      <c r="J6038" s="220"/>
      <c r="M6038">
        <v>20.89</v>
      </c>
    </row>
    <row r="6039" spans="1:13" ht="30" customHeight="1" x14ac:dyDescent="0.2">
      <c r="A6039" s="240"/>
      <c r="B6039" s="197"/>
      <c r="C6039" s="197"/>
      <c r="D6039" s="197"/>
      <c r="E6039" s="197"/>
      <c r="F6039" s="197"/>
      <c r="G6039" s="197" t="s">
        <v>3851</v>
      </c>
      <c r="H6039" s="198">
        <v>2</v>
      </c>
      <c r="I6039" s="199">
        <v>41.78</v>
      </c>
      <c r="J6039" s="220"/>
      <c r="M6039">
        <v>41.78</v>
      </c>
    </row>
    <row r="6040" spans="1:13" ht="0.95" customHeight="1" x14ac:dyDescent="0.2">
      <c r="A6040" s="237"/>
      <c r="B6040" s="185"/>
      <c r="C6040" s="185"/>
      <c r="D6040" s="185"/>
      <c r="E6040" s="185"/>
      <c r="F6040" s="185"/>
      <c r="G6040" s="185"/>
      <c r="H6040" s="185"/>
      <c r="I6040" s="185"/>
      <c r="J6040" s="220"/>
    </row>
    <row r="6041" spans="1:13" ht="18" customHeight="1" x14ac:dyDescent="0.2">
      <c r="A6041" s="236" t="s">
        <v>4337</v>
      </c>
      <c r="B6041" s="183" t="s">
        <v>2</v>
      </c>
      <c r="C6041" s="182" t="s">
        <v>3</v>
      </c>
      <c r="D6041" s="182" t="s">
        <v>4</v>
      </c>
      <c r="E6041" s="419" t="s">
        <v>2100</v>
      </c>
      <c r="F6041" s="419"/>
      <c r="G6041" s="184" t="s">
        <v>5</v>
      </c>
      <c r="H6041" s="183" t="s">
        <v>6</v>
      </c>
      <c r="I6041" s="183" t="s">
        <v>7</v>
      </c>
      <c r="J6041" s="218" t="s">
        <v>8</v>
      </c>
      <c r="K6041" s="229">
        <f>J6043+J6044</f>
        <v>1.95</v>
      </c>
      <c r="L6041" s="229">
        <f>J6042-K6041</f>
        <v>2.0999999999999996</v>
      </c>
      <c r="M6041" t="s">
        <v>7</v>
      </c>
    </row>
    <row r="6042" spans="1:13" ht="24" customHeight="1" x14ac:dyDescent="0.2">
      <c r="A6042" s="237" t="s">
        <v>2125</v>
      </c>
      <c r="B6042" s="186" t="s">
        <v>4101</v>
      </c>
      <c r="C6042" s="185" t="s">
        <v>15</v>
      </c>
      <c r="D6042" s="185" t="s">
        <v>4102</v>
      </c>
      <c r="E6042" s="425">
        <v>7</v>
      </c>
      <c r="F6042" s="425"/>
      <c r="G6042" s="187" t="s">
        <v>18</v>
      </c>
      <c r="H6042" s="188">
        <v>1</v>
      </c>
      <c r="I6042" s="189">
        <f>(M6042*$M$13)</f>
        <v>4.0571999999999999</v>
      </c>
      <c r="J6042" s="231">
        <f>TRUNC(I6042*H6042,2)</f>
        <v>4.05</v>
      </c>
      <c r="M6042">
        <v>4.41</v>
      </c>
    </row>
    <row r="6043" spans="1:13" ht="24" customHeight="1" x14ac:dyDescent="0.2">
      <c r="A6043" s="238" t="s">
        <v>2126</v>
      </c>
      <c r="B6043" s="191" t="s">
        <v>2130</v>
      </c>
      <c r="C6043" s="190" t="s">
        <v>15</v>
      </c>
      <c r="D6043" s="190" t="s">
        <v>2131</v>
      </c>
      <c r="E6043" s="426" t="s">
        <v>2129</v>
      </c>
      <c r="F6043" s="426"/>
      <c r="G6043" s="192" t="s">
        <v>39</v>
      </c>
      <c r="H6043" s="193">
        <v>0.06</v>
      </c>
      <c r="I6043" s="189">
        <f>(M6043*$M$13)</f>
        <v>13.533200000000001</v>
      </c>
      <c r="J6043" s="219">
        <f>TRUNC(I6043*H6043,2)</f>
        <v>0.81</v>
      </c>
      <c r="M6043">
        <v>14.71</v>
      </c>
    </row>
    <row r="6044" spans="1:13" ht="24" customHeight="1" x14ac:dyDescent="0.2">
      <c r="A6044" s="238" t="s">
        <v>2126</v>
      </c>
      <c r="B6044" s="191" t="s">
        <v>2154</v>
      </c>
      <c r="C6044" s="190" t="s">
        <v>15</v>
      </c>
      <c r="D6044" s="190" t="s">
        <v>2155</v>
      </c>
      <c r="E6044" s="426" t="s">
        <v>2129</v>
      </c>
      <c r="F6044" s="426"/>
      <c r="G6044" s="192" t="s">
        <v>39</v>
      </c>
      <c r="H6044" s="193">
        <v>0.06</v>
      </c>
      <c r="I6044" s="189">
        <f>(M6044*$M$13)</f>
        <v>19.136000000000003</v>
      </c>
      <c r="J6044" s="219">
        <f>TRUNC(I6044*H6044,2)</f>
        <v>1.1399999999999999</v>
      </c>
      <c r="M6044">
        <v>20.8</v>
      </c>
    </row>
    <row r="6045" spans="1:13" ht="24" customHeight="1" x14ac:dyDescent="0.2">
      <c r="A6045" s="238" t="s">
        <v>2126</v>
      </c>
      <c r="B6045" s="191" t="s">
        <v>5036</v>
      </c>
      <c r="C6045" s="190" t="s">
        <v>15</v>
      </c>
      <c r="D6045" s="190" t="s">
        <v>5037</v>
      </c>
      <c r="E6045" s="426" t="s">
        <v>2119</v>
      </c>
      <c r="F6045" s="426"/>
      <c r="G6045" s="192" t="s">
        <v>54</v>
      </c>
      <c r="H6045" s="193">
        <v>1</v>
      </c>
      <c r="I6045" s="189">
        <f>(M6045*$M$13)</f>
        <v>2.1068000000000002</v>
      </c>
      <c r="J6045" s="219">
        <f>TRUNC(I6045*H6045,2)</f>
        <v>2.1</v>
      </c>
      <c r="M6045">
        <v>2.29</v>
      </c>
    </row>
    <row r="6046" spans="1:13" x14ac:dyDescent="0.2">
      <c r="A6046" s="239"/>
      <c r="B6046" s="195"/>
      <c r="C6046" s="195"/>
      <c r="D6046" s="195"/>
      <c r="E6046" s="195" t="s">
        <v>3847</v>
      </c>
      <c r="F6046" s="196">
        <v>2.12</v>
      </c>
      <c r="G6046" s="195" t="s">
        <v>3848</v>
      </c>
      <c r="H6046" s="196">
        <v>0</v>
      </c>
      <c r="I6046" s="196">
        <v>2.12</v>
      </c>
      <c r="J6046" s="220"/>
      <c r="M6046">
        <v>2.12</v>
      </c>
    </row>
    <row r="6047" spans="1:13" ht="25.5" x14ac:dyDescent="0.2">
      <c r="A6047" s="239"/>
      <c r="B6047" s="195"/>
      <c r="C6047" s="195"/>
      <c r="D6047" s="195"/>
      <c r="E6047" s="195" t="s">
        <v>3849</v>
      </c>
      <c r="F6047" s="196">
        <v>0</v>
      </c>
      <c r="G6047" s="195"/>
      <c r="H6047" s="195" t="s">
        <v>3850</v>
      </c>
      <c r="I6047" s="196">
        <v>4.41</v>
      </c>
      <c r="J6047" s="220"/>
      <c r="M6047">
        <v>4.41</v>
      </c>
    </row>
    <row r="6048" spans="1:13" ht="30" customHeight="1" x14ac:dyDescent="0.2">
      <c r="A6048" s="240"/>
      <c r="B6048" s="197"/>
      <c r="C6048" s="197"/>
      <c r="D6048" s="197"/>
      <c r="E6048" s="197"/>
      <c r="F6048" s="197"/>
      <c r="G6048" s="197" t="s">
        <v>3851</v>
      </c>
      <c r="H6048" s="198">
        <v>4</v>
      </c>
      <c r="I6048" s="199">
        <v>17.64</v>
      </c>
      <c r="J6048" s="220"/>
      <c r="M6048">
        <v>17.64</v>
      </c>
    </row>
    <row r="6049" spans="1:13" ht="0.95" customHeight="1" x14ac:dyDescent="0.2">
      <c r="A6049" s="237"/>
      <c r="B6049" s="185"/>
      <c r="C6049" s="185"/>
      <c r="D6049" s="185"/>
      <c r="E6049" s="185"/>
      <c r="F6049" s="185"/>
      <c r="G6049" s="185"/>
      <c r="H6049" s="185"/>
      <c r="I6049" s="185"/>
      <c r="J6049" s="220"/>
    </row>
    <row r="6050" spans="1:13" ht="18" customHeight="1" x14ac:dyDescent="0.2">
      <c r="A6050" s="236" t="s">
        <v>4338</v>
      </c>
      <c r="B6050" s="183" t="s">
        <v>2</v>
      </c>
      <c r="C6050" s="182" t="s">
        <v>3</v>
      </c>
      <c r="D6050" s="182" t="s">
        <v>4</v>
      </c>
      <c r="E6050" s="419" t="s">
        <v>2100</v>
      </c>
      <c r="F6050" s="419"/>
      <c r="G6050" s="184" t="s">
        <v>5</v>
      </c>
      <c r="H6050" s="183" t="s">
        <v>6</v>
      </c>
      <c r="I6050" s="183" t="s">
        <v>7</v>
      </c>
      <c r="J6050" s="218" t="s">
        <v>8</v>
      </c>
      <c r="K6050" s="229">
        <f>J6052+J6053</f>
        <v>1</v>
      </c>
      <c r="L6050" s="229">
        <f>J6051-K6050</f>
        <v>1.5299999999999998</v>
      </c>
      <c r="M6050" t="s">
        <v>7</v>
      </c>
    </row>
    <row r="6051" spans="1:13" ht="39" customHeight="1" x14ac:dyDescent="0.2">
      <c r="A6051" s="237" t="s">
        <v>2125</v>
      </c>
      <c r="B6051" s="186" t="s">
        <v>4033</v>
      </c>
      <c r="C6051" s="185" t="s">
        <v>26</v>
      </c>
      <c r="D6051" s="185" t="s">
        <v>4034</v>
      </c>
      <c r="E6051" s="425" t="s">
        <v>2104</v>
      </c>
      <c r="F6051" s="425"/>
      <c r="G6051" s="187" t="s">
        <v>169</v>
      </c>
      <c r="H6051" s="188">
        <v>1</v>
      </c>
      <c r="I6051" s="189">
        <f>(M6051*$M$13)</f>
        <v>2.5300000000000002</v>
      </c>
      <c r="J6051" s="231">
        <f>TRUNC(I6051*H6051,2)</f>
        <v>2.5299999999999998</v>
      </c>
      <c r="M6051">
        <v>2.75</v>
      </c>
    </row>
    <row r="6052" spans="1:13" ht="26.1" customHeight="1" x14ac:dyDescent="0.2">
      <c r="A6052" s="241" t="s">
        <v>2395</v>
      </c>
      <c r="B6052" s="201" t="s">
        <v>2709</v>
      </c>
      <c r="C6052" s="200" t="s">
        <v>26</v>
      </c>
      <c r="D6052" s="200" t="s">
        <v>2710</v>
      </c>
      <c r="E6052" s="427" t="s">
        <v>2123</v>
      </c>
      <c r="F6052" s="427"/>
      <c r="G6052" s="202" t="s">
        <v>32</v>
      </c>
      <c r="H6052" s="203">
        <v>2.3E-2</v>
      </c>
      <c r="I6052" s="189">
        <f>(M6052*$M$13)</f>
        <v>18.390799999999999</v>
      </c>
      <c r="J6052" s="219">
        <f>TRUNC(I6052*H6052,2)</f>
        <v>0.42</v>
      </c>
      <c r="M6052">
        <v>19.989999999999998</v>
      </c>
    </row>
    <row r="6053" spans="1:13" ht="24" customHeight="1" x14ac:dyDescent="0.2">
      <c r="A6053" s="241" t="s">
        <v>2395</v>
      </c>
      <c r="B6053" s="201" t="s">
        <v>2700</v>
      </c>
      <c r="C6053" s="200" t="s">
        <v>26</v>
      </c>
      <c r="D6053" s="200" t="s">
        <v>2701</v>
      </c>
      <c r="E6053" s="427" t="s">
        <v>2123</v>
      </c>
      <c r="F6053" s="427"/>
      <c r="G6053" s="202" t="s">
        <v>32</v>
      </c>
      <c r="H6053" s="203">
        <v>2.3E-2</v>
      </c>
      <c r="I6053" s="189">
        <f>(M6053*$M$13)</f>
        <v>25.309200000000004</v>
      </c>
      <c r="J6053" s="219">
        <f>TRUNC(I6053*H6053,2)</f>
        <v>0.57999999999999996</v>
      </c>
      <c r="M6053">
        <v>27.51</v>
      </c>
    </row>
    <row r="6054" spans="1:13" ht="39" customHeight="1" x14ac:dyDescent="0.2">
      <c r="A6054" s="238" t="s">
        <v>2126</v>
      </c>
      <c r="B6054" s="191" t="s">
        <v>5005</v>
      </c>
      <c r="C6054" s="190" t="s">
        <v>26</v>
      </c>
      <c r="D6054" s="190" t="s">
        <v>5006</v>
      </c>
      <c r="E6054" s="426" t="s">
        <v>2119</v>
      </c>
      <c r="F6054" s="426"/>
      <c r="G6054" s="192" t="s">
        <v>169</v>
      </c>
      <c r="H6054" s="193">
        <v>1.2434000000000001</v>
      </c>
      <c r="I6054" s="189">
        <f>(M6054*$M$13)</f>
        <v>1.2236</v>
      </c>
      <c r="J6054" s="219">
        <f>TRUNC(I6054*H6054,2)</f>
        <v>1.52</v>
      </c>
      <c r="M6054">
        <v>1.33</v>
      </c>
    </row>
    <row r="6055" spans="1:13" ht="26.1" customHeight="1" x14ac:dyDescent="0.2">
      <c r="A6055" s="238" t="s">
        <v>2126</v>
      </c>
      <c r="B6055" s="191" t="s">
        <v>2721</v>
      </c>
      <c r="C6055" s="190" t="s">
        <v>26</v>
      </c>
      <c r="D6055" s="190" t="s">
        <v>2722</v>
      </c>
      <c r="E6055" s="426" t="s">
        <v>2119</v>
      </c>
      <c r="F6055" s="426"/>
      <c r="G6055" s="192" t="s">
        <v>331</v>
      </c>
      <c r="H6055" s="193">
        <v>9.4000000000000004E-3</v>
      </c>
      <c r="I6055" s="189">
        <f>(M6055*$M$13)</f>
        <v>2.7600000000000002</v>
      </c>
      <c r="J6055" s="219">
        <f>TRUNC(I6055*H6055,2)</f>
        <v>0.02</v>
      </c>
      <c r="M6055">
        <v>3</v>
      </c>
    </row>
    <row r="6056" spans="1:13" x14ac:dyDescent="0.2">
      <c r="A6056" s="239"/>
      <c r="B6056" s="195"/>
      <c r="C6056" s="195"/>
      <c r="D6056" s="195"/>
      <c r="E6056" s="195" t="s">
        <v>3847</v>
      </c>
      <c r="F6056" s="196">
        <v>0.81</v>
      </c>
      <c r="G6056" s="195" t="s">
        <v>3848</v>
      </c>
      <c r="H6056" s="196">
        <v>0</v>
      </c>
      <c r="I6056" s="196">
        <v>0.81</v>
      </c>
      <c r="J6056" s="220"/>
      <c r="M6056">
        <v>0.81</v>
      </c>
    </row>
    <row r="6057" spans="1:13" ht="25.5" x14ac:dyDescent="0.2">
      <c r="A6057" s="239"/>
      <c r="B6057" s="195"/>
      <c r="C6057" s="195"/>
      <c r="D6057" s="195"/>
      <c r="E6057" s="195" t="s">
        <v>3849</v>
      </c>
      <c r="F6057" s="196">
        <v>0</v>
      </c>
      <c r="G6057" s="195"/>
      <c r="H6057" s="195" t="s">
        <v>3850</v>
      </c>
      <c r="I6057" s="196">
        <v>2.75</v>
      </c>
      <c r="J6057" s="220"/>
      <c r="M6057">
        <v>2.75</v>
      </c>
    </row>
    <row r="6058" spans="1:13" ht="30" customHeight="1" x14ac:dyDescent="0.2">
      <c r="A6058" s="240"/>
      <c r="B6058" s="197"/>
      <c r="C6058" s="197"/>
      <c r="D6058" s="197"/>
      <c r="E6058" s="197"/>
      <c r="F6058" s="197"/>
      <c r="G6058" s="197" t="s">
        <v>3851</v>
      </c>
      <c r="H6058" s="198">
        <v>750</v>
      </c>
      <c r="I6058" s="199">
        <v>2062.5</v>
      </c>
      <c r="J6058" s="220"/>
      <c r="M6058">
        <v>2062.5</v>
      </c>
    </row>
    <row r="6059" spans="1:13" ht="0.95" customHeight="1" x14ac:dyDescent="0.2">
      <c r="A6059" s="237"/>
      <c r="B6059" s="185"/>
      <c r="C6059" s="185"/>
      <c r="D6059" s="185"/>
      <c r="E6059" s="185"/>
      <c r="F6059" s="185"/>
      <c r="G6059" s="185"/>
      <c r="H6059" s="185"/>
      <c r="I6059" s="185"/>
      <c r="J6059" s="220"/>
    </row>
    <row r="6060" spans="1:13" ht="18" customHeight="1" x14ac:dyDescent="0.2">
      <c r="A6060" s="236" t="s">
        <v>4339</v>
      </c>
      <c r="B6060" s="183" t="s">
        <v>2</v>
      </c>
      <c r="C6060" s="182" t="s">
        <v>3</v>
      </c>
      <c r="D6060" s="182" t="s">
        <v>4</v>
      </c>
      <c r="E6060" s="419" t="s">
        <v>2100</v>
      </c>
      <c r="F6060" s="419"/>
      <c r="G6060" s="184" t="s">
        <v>5</v>
      </c>
      <c r="H6060" s="183" t="s">
        <v>6</v>
      </c>
      <c r="I6060" s="183" t="s">
        <v>7</v>
      </c>
      <c r="J6060" s="218" t="s">
        <v>8</v>
      </c>
      <c r="K6060" s="229">
        <f>J6062+J6063</f>
        <v>1.26</v>
      </c>
      <c r="L6060" s="229">
        <f>J6061-K6060</f>
        <v>2.42</v>
      </c>
      <c r="M6060" t="s">
        <v>7</v>
      </c>
    </row>
    <row r="6061" spans="1:13" ht="39" customHeight="1" x14ac:dyDescent="0.2">
      <c r="A6061" s="237" t="s">
        <v>2125</v>
      </c>
      <c r="B6061" s="186" t="s">
        <v>4036</v>
      </c>
      <c r="C6061" s="185" t="s">
        <v>26</v>
      </c>
      <c r="D6061" s="185" t="s">
        <v>4037</v>
      </c>
      <c r="E6061" s="425" t="s">
        <v>2104</v>
      </c>
      <c r="F6061" s="425"/>
      <c r="G6061" s="187" t="s">
        <v>169</v>
      </c>
      <c r="H6061" s="188">
        <v>1</v>
      </c>
      <c r="I6061" s="189">
        <f>(M6061*$M$13)</f>
        <v>3.68</v>
      </c>
      <c r="J6061" s="231">
        <f>TRUNC(I6061*H6061,2)</f>
        <v>3.68</v>
      </c>
      <c r="M6061">
        <v>4</v>
      </c>
    </row>
    <row r="6062" spans="1:13" ht="26.1" customHeight="1" x14ac:dyDescent="0.2">
      <c r="A6062" s="241" t="s">
        <v>2395</v>
      </c>
      <c r="B6062" s="201" t="s">
        <v>2709</v>
      </c>
      <c r="C6062" s="200" t="s">
        <v>26</v>
      </c>
      <c r="D6062" s="200" t="s">
        <v>2710</v>
      </c>
      <c r="E6062" s="427" t="s">
        <v>2123</v>
      </c>
      <c r="F6062" s="427"/>
      <c r="G6062" s="202" t="s">
        <v>32</v>
      </c>
      <c r="H6062" s="203">
        <v>2.9000000000000001E-2</v>
      </c>
      <c r="I6062" s="189">
        <f>(M6062*$M$13)</f>
        <v>18.390799999999999</v>
      </c>
      <c r="J6062" s="219">
        <f>TRUNC(I6062*H6062,2)</f>
        <v>0.53</v>
      </c>
      <c r="M6062">
        <v>19.989999999999998</v>
      </c>
    </row>
    <row r="6063" spans="1:13" ht="24" customHeight="1" x14ac:dyDescent="0.2">
      <c r="A6063" s="241" t="s">
        <v>2395</v>
      </c>
      <c r="B6063" s="201" t="s">
        <v>2700</v>
      </c>
      <c r="C6063" s="200" t="s">
        <v>26</v>
      </c>
      <c r="D6063" s="200" t="s">
        <v>2701</v>
      </c>
      <c r="E6063" s="427" t="s">
        <v>2123</v>
      </c>
      <c r="F6063" s="427"/>
      <c r="G6063" s="202" t="s">
        <v>32</v>
      </c>
      <c r="H6063" s="203">
        <v>2.9000000000000001E-2</v>
      </c>
      <c r="I6063" s="189">
        <f>(M6063*$M$13)</f>
        <v>25.309200000000004</v>
      </c>
      <c r="J6063" s="219">
        <f>TRUNC(I6063*H6063,2)</f>
        <v>0.73</v>
      </c>
      <c r="M6063">
        <v>27.51</v>
      </c>
    </row>
    <row r="6064" spans="1:13" ht="39" customHeight="1" x14ac:dyDescent="0.2">
      <c r="A6064" s="238" t="s">
        <v>2126</v>
      </c>
      <c r="B6064" s="191" t="s">
        <v>5007</v>
      </c>
      <c r="C6064" s="190" t="s">
        <v>26</v>
      </c>
      <c r="D6064" s="190" t="s">
        <v>5008</v>
      </c>
      <c r="E6064" s="426" t="s">
        <v>2119</v>
      </c>
      <c r="F6064" s="426"/>
      <c r="G6064" s="192" t="s">
        <v>169</v>
      </c>
      <c r="H6064" s="193">
        <v>1.2434000000000001</v>
      </c>
      <c r="I6064" s="189">
        <f>(M6064*$M$13)</f>
        <v>1.9412</v>
      </c>
      <c r="J6064" s="219">
        <f>TRUNC(I6064*H6064,2)</f>
        <v>2.41</v>
      </c>
      <c r="M6064">
        <v>2.11</v>
      </c>
    </row>
    <row r="6065" spans="1:13" ht="26.1" customHeight="1" x14ac:dyDescent="0.2">
      <c r="A6065" s="238" t="s">
        <v>2126</v>
      </c>
      <c r="B6065" s="191" t="s">
        <v>2721</v>
      </c>
      <c r="C6065" s="190" t="s">
        <v>26</v>
      </c>
      <c r="D6065" s="190" t="s">
        <v>2722</v>
      </c>
      <c r="E6065" s="426" t="s">
        <v>2119</v>
      </c>
      <c r="F6065" s="426"/>
      <c r="G6065" s="192" t="s">
        <v>331</v>
      </c>
      <c r="H6065" s="193">
        <v>9.4000000000000004E-3</v>
      </c>
      <c r="I6065" s="189">
        <f>(M6065*$M$13)</f>
        <v>2.7600000000000002</v>
      </c>
      <c r="J6065" s="219">
        <f>TRUNC(I6065*H6065,2)</f>
        <v>0.02</v>
      </c>
      <c r="M6065">
        <v>3</v>
      </c>
    </row>
    <row r="6066" spans="1:13" x14ac:dyDescent="0.2">
      <c r="A6066" s="239"/>
      <c r="B6066" s="195"/>
      <c r="C6066" s="195"/>
      <c r="D6066" s="195"/>
      <c r="E6066" s="195" t="s">
        <v>3847</v>
      </c>
      <c r="F6066" s="196">
        <v>1.02</v>
      </c>
      <c r="G6066" s="195" t="s">
        <v>3848</v>
      </c>
      <c r="H6066" s="196">
        <v>0</v>
      </c>
      <c r="I6066" s="196">
        <v>1.02</v>
      </c>
      <c r="J6066" s="220"/>
      <c r="M6066">
        <v>1.02</v>
      </c>
    </row>
    <row r="6067" spans="1:13" ht="25.5" x14ac:dyDescent="0.2">
      <c r="A6067" s="239"/>
      <c r="B6067" s="195"/>
      <c r="C6067" s="195"/>
      <c r="D6067" s="195"/>
      <c r="E6067" s="195" t="s">
        <v>3849</v>
      </c>
      <c r="F6067" s="196">
        <v>0</v>
      </c>
      <c r="G6067" s="195"/>
      <c r="H6067" s="195" t="s">
        <v>3850</v>
      </c>
      <c r="I6067" s="196">
        <v>4</v>
      </c>
      <c r="J6067" s="220"/>
      <c r="M6067">
        <v>4</v>
      </c>
    </row>
    <row r="6068" spans="1:13" ht="30" customHeight="1" x14ac:dyDescent="0.2">
      <c r="A6068" s="240"/>
      <c r="B6068" s="197"/>
      <c r="C6068" s="197"/>
      <c r="D6068" s="197"/>
      <c r="E6068" s="197"/>
      <c r="F6068" s="197"/>
      <c r="G6068" s="197" t="s">
        <v>3851</v>
      </c>
      <c r="H6068" s="198">
        <v>880</v>
      </c>
      <c r="I6068" s="199">
        <v>3520</v>
      </c>
      <c r="J6068" s="220"/>
      <c r="M6068">
        <v>3520</v>
      </c>
    </row>
    <row r="6069" spans="1:13" ht="0.95" customHeight="1" x14ac:dyDescent="0.2">
      <c r="A6069" s="237"/>
      <c r="B6069" s="185"/>
      <c r="C6069" s="185"/>
      <c r="D6069" s="185"/>
      <c r="E6069" s="185"/>
      <c r="F6069" s="185"/>
      <c r="G6069" s="185"/>
      <c r="H6069" s="185"/>
      <c r="I6069" s="185"/>
      <c r="J6069" s="220"/>
    </row>
    <row r="6070" spans="1:13" ht="18" customHeight="1" x14ac:dyDescent="0.2">
      <c r="A6070" s="236" t="s">
        <v>4340</v>
      </c>
      <c r="B6070" s="183" t="s">
        <v>2</v>
      </c>
      <c r="C6070" s="182" t="s">
        <v>3</v>
      </c>
      <c r="D6070" s="182" t="s">
        <v>4</v>
      </c>
      <c r="E6070" s="419" t="s">
        <v>2100</v>
      </c>
      <c r="F6070" s="419"/>
      <c r="G6070" s="184" t="s">
        <v>5</v>
      </c>
      <c r="H6070" s="183" t="s">
        <v>6</v>
      </c>
      <c r="I6070" s="183" t="s">
        <v>7</v>
      </c>
      <c r="J6070" s="218" t="s">
        <v>8</v>
      </c>
      <c r="K6070" s="229">
        <f>J6072+J6073</f>
        <v>2.2200000000000002</v>
      </c>
      <c r="L6070" s="229">
        <f>J6071-K6070</f>
        <v>5.76</v>
      </c>
      <c r="M6070" t="s">
        <v>7</v>
      </c>
    </row>
    <row r="6071" spans="1:13" ht="39" customHeight="1" x14ac:dyDescent="0.2">
      <c r="A6071" s="237" t="s">
        <v>2125</v>
      </c>
      <c r="B6071" s="186" t="s">
        <v>833</v>
      </c>
      <c r="C6071" s="185" t="s">
        <v>26</v>
      </c>
      <c r="D6071" s="185" t="s">
        <v>834</v>
      </c>
      <c r="E6071" s="425" t="s">
        <v>2104</v>
      </c>
      <c r="F6071" s="425"/>
      <c r="G6071" s="187" t="s">
        <v>169</v>
      </c>
      <c r="H6071" s="188">
        <v>1</v>
      </c>
      <c r="I6071" s="189">
        <f>(M6071*$M$13)</f>
        <v>7.9855999999999998</v>
      </c>
      <c r="J6071" s="231">
        <f>TRUNC(I6071*H6071,2)</f>
        <v>7.98</v>
      </c>
      <c r="M6071">
        <v>8.68</v>
      </c>
    </row>
    <row r="6072" spans="1:13" ht="26.1" customHeight="1" x14ac:dyDescent="0.2">
      <c r="A6072" s="241" t="s">
        <v>2395</v>
      </c>
      <c r="B6072" s="201" t="s">
        <v>2709</v>
      </c>
      <c r="C6072" s="200" t="s">
        <v>26</v>
      </c>
      <c r="D6072" s="200" t="s">
        <v>2710</v>
      </c>
      <c r="E6072" s="427" t="s">
        <v>2123</v>
      </c>
      <c r="F6072" s="427"/>
      <c r="G6072" s="202" t="s">
        <v>32</v>
      </c>
      <c r="H6072" s="203">
        <v>5.0999999999999997E-2</v>
      </c>
      <c r="I6072" s="189">
        <f>(M6072*$M$13)</f>
        <v>18.390799999999999</v>
      </c>
      <c r="J6072" s="219">
        <f>TRUNC(I6072*H6072,2)</f>
        <v>0.93</v>
      </c>
      <c r="M6072">
        <v>19.989999999999998</v>
      </c>
    </row>
    <row r="6073" spans="1:13" ht="24" customHeight="1" x14ac:dyDescent="0.2">
      <c r="A6073" s="241" t="s">
        <v>2395</v>
      </c>
      <c r="B6073" s="201" t="s">
        <v>2700</v>
      </c>
      <c r="C6073" s="200" t="s">
        <v>26</v>
      </c>
      <c r="D6073" s="200" t="s">
        <v>2701</v>
      </c>
      <c r="E6073" s="427" t="s">
        <v>2123</v>
      </c>
      <c r="F6073" s="427"/>
      <c r="G6073" s="202" t="s">
        <v>32</v>
      </c>
      <c r="H6073" s="203">
        <v>5.0999999999999997E-2</v>
      </c>
      <c r="I6073" s="189">
        <f>(M6073*$M$13)</f>
        <v>25.309200000000004</v>
      </c>
      <c r="J6073" s="219">
        <f>TRUNC(I6073*H6073,2)</f>
        <v>1.29</v>
      </c>
      <c r="M6073">
        <v>27.51</v>
      </c>
    </row>
    <row r="6074" spans="1:13" ht="39" customHeight="1" x14ac:dyDescent="0.2">
      <c r="A6074" s="238" t="s">
        <v>2126</v>
      </c>
      <c r="B6074" s="191" t="s">
        <v>2737</v>
      </c>
      <c r="C6074" s="190" t="s">
        <v>26</v>
      </c>
      <c r="D6074" s="190" t="s">
        <v>2738</v>
      </c>
      <c r="E6074" s="426" t="s">
        <v>2119</v>
      </c>
      <c r="F6074" s="426"/>
      <c r="G6074" s="192" t="s">
        <v>169</v>
      </c>
      <c r="H6074" s="193">
        <v>1.2434000000000001</v>
      </c>
      <c r="I6074" s="189">
        <f>(M6074*$M$13)</f>
        <v>4.6276000000000002</v>
      </c>
      <c r="J6074" s="219">
        <f>TRUNC(I6074*H6074,2)</f>
        <v>5.75</v>
      </c>
      <c r="M6074">
        <v>5.03</v>
      </c>
    </row>
    <row r="6075" spans="1:13" ht="26.1" customHeight="1" x14ac:dyDescent="0.2">
      <c r="A6075" s="238" t="s">
        <v>2126</v>
      </c>
      <c r="B6075" s="191" t="s">
        <v>2721</v>
      </c>
      <c r="C6075" s="190" t="s">
        <v>26</v>
      </c>
      <c r="D6075" s="190" t="s">
        <v>2722</v>
      </c>
      <c r="E6075" s="426" t="s">
        <v>2119</v>
      </c>
      <c r="F6075" s="426"/>
      <c r="G6075" s="192" t="s">
        <v>331</v>
      </c>
      <c r="H6075" s="193">
        <v>9.4000000000000004E-3</v>
      </c>
      <c r="I6075" s="189">
        <f>(M6075*$M$13)</f>
        <v>2.7600000000000002</v>
      </c>
      <c r="J6075" s="219">
        <f>TRUNC(I6075*H6075,2)</f>
        <v>0.02</v>
      </c>
      <c r="M6075">
        <v>3</v>
      </c>
    </row>
    <row r="6076" spans="1:13" x14ac:dyDescent="0.2">
      <c r="A6076" s="239"/>
      <c r="B6076" s="195"/>
      <c r="C6076" s="195"/>
      <c r="D6076" s="195"/>
      <c r="E6076" s="195" t="s">
        <v>3847</v>
      </c>
      <c r="F6076" s="196">
        <v>1.8</v>
      </c>
      <c r="G6076" s="195" t="s">
        <v>3848</v>
      </c>
      <c r="H6076" s="196">
        <v>0</v>
      </c>
      <c r="I6076" s="196">
        <v>1.8</v>
      </c>
      <c r="J6076" s="220"/>
      <c r="M6076">
        <v>1.8</v>
      </c>
    </row>
    <row r="6077" spans="1:13" ht="25.5" x14ac:dyDescent="0.2">
      <c r="A6077" s="239"/>
      <c r="B6077" s="195"/>
      <c r="C6077" s="195"/>
      <c r="D6077" s="195"/>
      <c r="E6077" s="195" t="s">
        <v>3849</v>
      </c>
      <c r="F6077" s="196">
        <v>0</v>
      </c>
      <c r="G6077" s="195"/>
      <c r="H6077" s="195" t="s">
        <v>3850</v>
      </c>
      <c r="I6077" s="196">
        <v>8.68</v>
      </c>
      <c r="J6077" s="220"/>
      <c r="M6077">
        <v>8.68</v>
      </c>
    </row>
    <row r="6078" spans="1:13" ht="30" customHeight="1" x14ac:dyDescent="0.2">
      <c r="A6078" s="240"/>
      <c r="B6078" s="197"/>
      <c r="C6078" s="197"/>
      <c r="D6078" s="197"/>
      <c r="E6078" s="197"/>
      <c r="F6078" s="197"/>
      <c r="G6078" s="197" t="s">
        <v>3851</v>
      </c>
      <c r="H6078" s="198">
        <v>410</v>
      </c>
      <c r="I6078" s="199">
        <v>3558.8</v>
      </c>
      <c r="J6078" s="220"/>
      <c r="M6078">
        <v>3558.8</v>
      </c>
    </row>
    <row r="6079" spans="1:13" ht="0.95" customHeight="1" x14ac:dyDescent="0.2">
      <c r="A6079" s="237"/>
      <c r="B6079" s="185"/>
      <c r="C6079" s="185"/>
      <c r="D6079" s="185"/>
      <c r="E6079" s="185"/>
      <c r="F6079" s="185"/>
      <c r="G6079" s="185"/>
      <c r="H6079" s="185"/>
      <c r="I6079" s="185"/>
      <c r="J6079" s="220"/>
    </row>
    <row r="6080" spans="1:13" ht="18" customHeight="1" x14ac:dyDescent="0.2">
      <c r="A6080" s="236" t="s">
        <v>4341</v>
      </c>
      <c r="B6080" s="183" t="s">
        <v>2</v>
      </c>
      <c r="C6080" s="182" t="s">
        <v>3</v>
      </c>
      <c r="D6080" s="182" t="s">
        <v>4</v>
      </c>
      <c r="E6080" s="419" t="s">
        <v>2100</v>
      </c>
      <c r="F6080" s="419"/>
      <c r="G6080" s="184" t="s">
        <v>5</v>
      </c>
      <c r="H6080" s="183" t="s">
        <v>6</v>
      </c>
      <c r="I6080" s="183" t="s">
        <v>7</v>
      </c>
      <c r="J6080" s="218" t="s">
        <v>8</v>
      </c>
      <c r="K6080" s="229">
        <f>J6082+J6083</f>
        <v>24.03</v>
      </c>
      <c r="L6080" s="229">
        <f>J6081-K6080</f>
        <v>1.7799999999999976</v>
      </c>
      <c r="M6080" t="s">
        <v>7</v>
      </c>
    </row>
    <row r="6081" spans="1:13" ht="39" customHeight="1" x14ac:dyDescent="0.2">
      <c r="A6081" s="237" t="s">
        <v>2125</v>
      </c>
      <c r="B6081" s="186" t="s">
        <v>784</v>
      </c>
      <c r="C6081" s="185" t="s">
        <v>26</v>
      </c>
      <c r="D6081" s="185" t="s">
        <v>785</v>
      </c>
      <c r="E6081" s="425" t="s">
        <v>2104</v>
      </c>
      <c r="F6081" s="425"/>
      <c r="G6081" s="187" t="s">
        <v>331</v>
      </c>
      <c r="H6081" s="188">
        <v>1</v>
      </c>
      <c r="I6081" s="189">
        <f>(M6081*$M$13)</f>
        <v>25.815200000000001</v>
      </c>
      <c r="J6081" s="231">
        <f>TRUNC(I6081*H6081,2)</f>
        <v>25.81</v>
      </c>
      <c r="M6081">
        <v>28.06</v>
      </c>
    </row>
    <row r="6082" spans="1:13" ht="26.1" customHeight="1" x14ac:dyDescent="0.2">
      <c r="A6082" s="241" t="s">
        <v>2395</v>
      </c>
      <c r="B6082" s="201" t="s">
        <v>2709</v>
      </c>
      <c r="C6082" s="200" t="s">
        <v>26</v>
      </c>
      <c r="D6082" s="200" t="s">
        <v>2710</v>
      </c>
      <c r="E6082" s="427" t="s">
        <v>2123</v>
      </c>
      <c r="F6082" s="427"/>
      <c r="G6082" s="202" t="s">
        <v>32</v>
      </c>
      <c r="H6082" s="203">
        <v>0.55000000000000004</v>
      </c>
      <c r="I6082" s="189">
        <f>(M6082*$M$13)</f>
        <v>18.390799999999999</v>
      </c>
      <c r="J6082" s="219">
        <f>TRUNC(I6082*H6082,2)</f>
        <v>10.11</v>
      </c>
      <c r="M6082">
        <v>19.989999999999998</v>
      </c>
    </row>
    <row r="6083" spans="1:13" ht="24" customHeight="1" x14ac:dyDescent="0.2">
      <c r="A6083" s="241" t="s">
        <v>2395</v>
      </c>
      <c r="B6083" s="201" t="s">
        <v>2700</v>
      </c>
      <c r="C6083" s="200" t="s">
        <v>26</v>
      </c>
      <c r="D6083" s="200" t="s">
        <v>2701</v>
      </c>
      <c r="E6083" s="427" t="s">
        <v>2123</v>
      </c>
      <c r="F6083" s="427"/>
      <c r="G6083" s="202" t="s">
        <v>32</v>
      </c>
      <c r="H6083" s="203">
        <v>0.55000000000000004</v>
      </c>
      <c r="I6083" s="189">
        <f>(M6083*$M$13)</f>
        <v>25.309200000000004</v>
      </c>
      <c r="J6083" s="219">
        <f>TRUNC(I6083*H6083,2)</f>
        <v>13.92</v>
      </c>
      <c r="M6083">
        <v>27.51</v>
      </c>
    </row>
    <row r="6084" spans="1:13" ht="26.1" customHeight="1" x14ac:dyDescent="0.2">
      <c r="A6084" s="241" t="s">
        <v>2395</v>
      </c>
      <c r="B6084" s="201" t="s">
        <v>2707</v>
      </c>
      <c r="C6084" s="200" t="s">
        <v>26</v>
      </c>
      <c r="D6084" s="200" t="s">
        <v>2708</v>
      </c>
      <c r="E6084" s="427" t="s">
        <v>2123</v>
      </c>
      <c r="F6084" s="427"/>
      <c r="G6084" s="202" t="s">
        <v>50</v>
      </c>
      <c r="H6084" s="203">
        <v>8.9999999999999998E-4</v>
      </c>
      <c r="I6084" s="189">
        <f>(M6084*$M$13)</f>
        <v>592.49840000000006</v>
      </c>
      <c r="J6084" s="219">
        <f>TRUNC(I6084*H6084,2)</f>
        <v>0.53</v>
      </c>
      <c r="M6084">
        <v>644.02</v>
      </c>
    </row>
    <row r="6085" spans="1:13" ht="26.1" customHeight="1" x14ac:dyDescent="0.2">
      <c r="A6085" s="238" t="s">
        <v>2126</v>
      </c>
      <c r="B6085" s="191" t="s">
        <v>2711</v>
      </c>
      <c r="C6085" s="190" t="s">
        <v>26</v>
      </c>
      <c r="D6085" s="190" t="s">
        <v>2712</v>
      </c>
      <c r="E6085" s="426" t="s">
        <v>2119</v>
      </c>
      <c r="F6085" s="426"/>
      <c r="G6085" s="192" t="s">
        <v>331</v>
      </c>
      <c r="H6085" s="193">
        <v>1</v>
      </c>
      <c r="I6085" s="189">
        <f>(M6085*$M$13)</f>
        <v>1.2604000000000002</v>
      </c>
      <c r="J6085" s="219">
        <f>TRUNC(I6085*H6085,2)</f>
        <v>1.26</v>
      </c>
      <c r="M6085">
        <v>1.37</v>
      </c>
    </row>
    <row r="6086" spans="1:13" x14ac:dyDescent="0.2">
      <c r="A6086" s="239"/>
      <c r="B6086" s="195"/>
      <c r="C6086" s="195"/>
      <c r="D6086" s="195"/>
      <c r="E6086" s="195" t="s">
        <v>3847</v>
      </c>
      <c r="F6086" s="196">
        <v>19.579999999999998</v>
      </c>
      <c r="G6086" s="195" t="s">
        <v>3848</v>
      </c>
      <c r="H6086" s="196">
        <v>0</v>
      </c>
      <c r="I6086" s="196">
        <v>19.579999999999998</v>
      </c>
      <c r="J6086" s="220"/>
      <c r="M6086">
        <v>19.579999999999998</v>
      </c>
    </row>
    <row r="6087" spans="1:13" ht="25.5" x14ac:dyDescent="0.2">
      <c r="A6087" s="239"/>
      <c r="B6087" s="195"/>
      <c r="C6087" s="195"/>
      <c r="D6087" s="195"/>
      <c r="E6087" s="195" t="s">
        <v>3849</v>
      </c>
      <c r="F6087" s="196">
        <v>0</v>
      </c>
      <c r="G6087" s="195"/>
      <c r="H6087" s="195" t="s">
        <v>3850</v>
      </c>
      <c r="I6087" s="196">
        <v>28.06</v>
      </c>
      <c r="J6087" s="220"/>
      <c r="M6087">
        <v>28.06</v>
      </c>
    </row>
    <row r="6088" spans="1:13" ht="30" customHeight="1" x14ac:dyDescent="0.2">
      <c r="A6088" s="240"/>
      <c r="B6088" s="197"/>
      <c r="C6088" s="197"/>
      <c r="D6088" s="197"/>
      <c r="E6088" s="197"/>
      <c r="F6088" s="197"/>
      <c r="G6088" s="197" t="s">
        <v>3851</v>
      </c>
      <c r="H6088" s="198">
        <v>14</v>
      </c>
      <c r="I6088" s="199">
        <v>392.84</v>
      </c>
      <c r="J6088" s="220"/>
      <c r="M6088">
        <v>392.84</v>
      </c>
    </row>
    <row r="6089" spans="1:13" ht="0.95" customHeight="1" x14ac:dyDescent="0.2">
      <c r="A6089" s="237"/>
      <c r="B6089" s="185"/>
      <c r="C6089" s="185"/>
      <c r="D6089" s="185"/>
      <c r="E6089" s="185"/>
      <c r="F6089" s="185"/>
      <c r="G6089" s="185"/>
      <c r="H6089" s="185"/>
      <c r="I6089" s="185"/>
      <c r="J6089" s="220"/>
    </row>
    <row r="6090" spans="1:13" ht="18" customHeight="1" x14ac:dyDescent="0.2">
      <c r="A6090" s="236" t="s">
        <v>4342</v>
      </c>
      <c r="B6090" s="183" t="s">
        <v>2</v>
      </c>
      <c r="C6090" s="182" t="s">
        <v>3</v>
      </c>
      <c r="D6090" s="182" t="s">
        <v>4</v>
      </c>
      <c r="E6090" s="419" t="s">
        <v>2100</v>
      </c>
      <c r="F6090" s="419"/>
      <c r="G6090" s="184" t="s">
        <v>5</v>
      </c>
      <c r="H6090" s="183" t="s">
        <v>6</v>
      </c>
      <c r="I6090" s="183" t="s">
        <v>7</v>
      </c>
      <c r="J6090" s="218" t="s">
        <v>8</v>
      </c>
      <c r="K6090" s="229">
        <f>J6092+J6093</f>
        <v>7.3699999999999992</v>
      </c>
      <c r="L6090" s="229">
        <f>J6091-K6090</f>
        <v>3.2100000000000009</v>
      </c>
      <c r="M6090" t="s">
        <v>7</v>
      </c>
    </row>
    <row r="6091" spans="1:13" ht="39" customHeight="1" x14ac:dyDescent="0.2">
      <c r="A6091" s="237" t="s">
        <v>2125</v>
      </c>
      <c r="B6091" s="186" t="s">
        <v>791</v>
      </c>
      <c r="C6091" s="185" t="s">
        <v>26</v>
      </c>
      <c r="D6091" s="185" t="s">
        <v>792</v>
      </c>
      <c r="E6091" s="425" t="s">
        <v>2104</v>
      </c>
      <c r="F6091" s="425"/>
      <c r="G6091" s="187" t="s">
        <v>331</v>
      </c>
      <c r="H6091" s="188">
        <v>1</v>
      </c>
      <c r="I6091" s="189">
        <f>(M6091*$M$13)</f>
        <v>10.5892</v>
      </c>
      <c r="J6091" s="231">
        <f>TRUNC(I6091*H6091,2)</f>
        <v>10.58</v>
      </c>
      <c r="M6091">
        <v>11.51</v>
      </c>
    </row>
    <row r="6092" spans="1:13" ht="26.1" customHeight="1" x14ac:dyDescent="0.2">
      <c r="A6092" s="241" t="s">
        <v>2395</v>
      </c>
      <c r="B6092" s="201" t="s">
        <v>2709</v>
      </c>
      <c r="C6092" s="200" t="s">
        <v>26</v>
      </c>
      <c r="D6092" s="200" t="s">
        <v>2710</v>
      </c>
      <c r="E6092" s="427" t="s">
        <v>2123</v>
      </c>
      <c r="F6092" s="427"/>
      <c r="G6092" s="202" t="s">
        <v>32</v>
      </c>
      <c r="H6092" s="203">
        <v>0.16900000000000001</v>
      </c>
      <c r="I6092" s="189">
        <f>(M6092*$M$13)</f>
        <v>18.390799999999999</v>
      </c>
      <c r="J6092" s="219">
        <f>TRUNC(I6092*H6092,2)</f>
        <v>3.1</v>
      </c>
      <c r="M6092">
        <v>19.989999999999998</v>
      </c>
    </row>
    <row r="6093" spans="1:13" ht="24" customHeight="1" x14ac:dyDescent="0.2">
      <c r="A6093" s="241" t="s">
        <v>2395</v>
      </c>
      <c r="B6093" s="201" t="s">
        <v>2700</v>
      </c>
      <c r="C6093" s="200" t="s">
        <v>26</v>
      </c>
      <c r="D6093" s="200" t="s">
        <v>2701</v>
      </c>
      <c r="E6093" s="427" t="s">
        <v>2123</v>
      </c>
      <c r="F6093" s="427"/>
      <c r="G6093" s="202" t="s">
        <v>32</v>
      </c>
      <c r="H6093" s="203">
        <v>0.16900000000000001</v>
      </c>
      <c r="I6093" s="189">
        <f>(M6093*$M$13)</f>
        <v>25.309200000000004</v>
      </c>
      <c r="J6093" s="219">
        <f>TRUNC(I6093*H6093,2)</f>
        <v>4.2699999999999996</v>
      </c>
      <c r="M6093">
        <v>27.51</v>
      </c>
    </row>
    <row r="6094" spans="1:13" ht="26.1" customHeight="1" x14ac:dyDescent="0.2">
      <c r="A6094" s="241" t="s">
        <v>2395</v>
      </c>
      <c r="B6094" s="201" t="s">
        <v>2707</v>
      </c>
      <c r="C6094" s="200" t="s">
        <v>26</v>
      </c>
      <c r="D6094" s="200" t="s">
        <v>2708</v>
      </c>
      <c r="E6094" s="427" t="s">
        <v>2123</v>
      </c>
      <c r="F6094" s="427"/>
      <c r="G6094" s="202" t="s">
        <v>50</v>
      </c>
      <c r="H6094" s="203">
        <v>1.1999999999999999E-3</v>
      </c>
      <c r="I6094" s="189">
        <f>(M6094*$M$13)</f>
        <v>592.49840000000006</v>
      </c>
      <c r="J6094" s="219">
        <f>TRUNC(I6094*H6094,2)</f>
        <v>0.71</v>
      </c>
      <c r="M6094">
        <v>644.02</v>
      </c>
    </row>
    <row r="6095" spans="1:13" ht="26.1" customHeight="1" x14ac:dyDescent="0.2">
      <c r="A6095" s="238" t="s">
        <v>2126</v>
      </c>
      <c r="B6095" s="191" t="s">
        <v>2713</v>
      </c>
      <c r="C6095" s="190" t="s">
        <v>26</v>
      </c>
      <c r="D6095" s="190" t="s">
        <v>2714</v>
      </c>
      <c r="E6095" s="426" t="s">
        <v>2119</v>
      </c>
      <c r="F6095" s="426"/>
      <c r="G6095" s="192" t="s">
        <v>331</v>
      </c>
      <c r="H6095" s="193">
        <v>1</v>
      </c>
      <c r="I6095" s="189">
        <f>(M6095*$M$13)</f>
        <v>2.5116000000000001</v>
      </c>
      <c r="J6095" s="219">
        <f>TRUNC(I6095*H6095,2)</f>
        <v>2.5099999999999998</v>
      </c>
      <c r="M6095">
        <v>2.73</v>
      </c>
    </row>
    <row r="6096" spans="1:13" x14ac:dyDescent="0.2">
      <c r="A6096" s="239"/>
      <c r="B6096" s="195"/>
      <c r="C6096" s="195"/>
      <c r="D6096" s="195"/>
      <c r="E6096" s="195" t="s">
        <v>3847</v>
      </c>
      <c r="F6096" s="196">
        <v>6.11</v>
      </c>
      <c r="G6096" s="195" t="s">
        <v>3848</v>
      </c>
      <c r="H6096" s="196">
        <v>0</v>
      </c>
      <c r="I6096" s="196">
        <v>6.11</v>
      </c>
      <c r="J6096" s="220"/>
      <c r="M6096">
        <v>6.11</v>
      </c>
    </row>
    <row r="6097" spans="1:13" ht="25.5" x14ac:dyDescent="0.2">
      <c r="A6097" s="239"/>
      <c r="B6097" s="195"/>
      <c r="C6097" s="195"/>
      <c r="D6097" s="195"/>
      <c r="E6097" s="195" t="s">
        <v>3849</v>
      </c>
      <c r="F6097" s="196">
        <v>0</v>
      </c>
      <c r="G6097" s="195"/>
      <c r="H6097" s="195" t="s">
        <v>3850</v>
      </c>
      <c r="I6097" s="196">
        <v>11.51</v>
      </c>
      <c r="J6097" s="220"/>
      <c r="M6097">
        <v>11.51</v>
      </c>
    </row>
    <row r="6098" spans="1:13" ht="30" customHeight="1" x14ac:dyDescent="0.2">
      <c r="A6098" s="240"/>
      <c r="B6098" s="197"/>
      <c r="C6098" s="197"/>
      <c r="D6098" s="197"/>
      <c r="E6098" s="197"/>
      <c r="F6098" s="197"/>
      <c r="G6098" s="197" t="s">
        <v>3851</v>
      </c>
      <c r="H6098" s="198">
        <v>12</v>
      </c>
      <c r="I6098" s="199">
        <v>138.12</v>
      </c>
      <c r="J6098" s="220"/>
      <c r="M6098">
        <v>138.12</v>
      </c>
    </row>
    <row r="6099" spans="1:13" ht="0.95" customHeight="1" x14ac:dyDescent="0.2">
      <c r="A6099" s="237"/>
      <c r="B6099" s="185"/>
      <c r="C6099" s="185"/>
      <c r="D6099" s="185"/>
      <c r="E6099" s="185"/>
      <c r="F6099" s="185"/>
      <c r="G6099" s="185"/>
      <c r="H6099" s="185"/>
      <c r="I6099" s="185"/>
      <c r="J6099" s="220"/>
    </row>
    <row r="6100" spans="1:13" ht="18" customHeight="1" x14ac:dyDescent="0.2">
      <c r="A6100" s="236" t="s">
        <v>4343</v>
      </c>
      <c r="B6100" s="183" t="s">
        <v>2</v>
      </c>
      <c r="C6100" s="182" t="s">
        <v>3</v>
      </c>
      <c r="D6100" s="182" t="s">
        <v>4</v>
      </c>
      <c r="E6100" s="419" t="s">
        <v>2100</v>
      </c>
      <c r="F6100" s="419"/>
      <c r="G6100" s="184" t="s">
        <v>5</v>
      </c>
      <c r="H6100" s="183" t="s">
        <v>6</v>
      </c>
      <c r="I6100" s="183" t="s">
        <v>7</v>
      </c>
      <c r="J6100" s="218" t="s">
        <v>8</v>
      </c>
      <c r="K6100" s="229">
        <f>J6102+J6103</f>
        <v>13.14</v>
      </c>
      <c r="L6100" s="229">
        <f>J6101-K6100</f>
        <v>3.2199999999999989</v>
      </c>
      <c r="M6100" t="s">
        <v>7</v>
      </c>
    </row>
    <row r="6101" spans="1:13" ht="39" customHeight="1" x14ac:dyDescent="0.2">
      <c r="A6101" s="237" t="s">
        <v>2125</v>
      </c>
      <c r="B6101" s="186" t="s">
        <v>4344</v>
      </c>
      <c r="C6101" s="185" t="s">
        <v>26</v>
      </c>
      <c r="D6101" s="185" t="s">
        <v>4345</v>
      </c>
      <c r="E6101" s="425" t="s">
        <v>2104</v>
      </c>
      <c r="F6101" s="425"/>
      <c r="G6101" s="187" t="s">
        <v>331</v>
      </c>
      <c r="H6101" s="188">
        <v>1</v>
      </c>
      <c r="I6101" s="189">
        <f>(M6101*$M$13)</f>
        <v>16.366800000000001</v>
      </c>
      <c r="J6101" s="231">
        <f>TRUNC(I6101*H6101,2)</f>
        <v>16.36</v>
      </c>
      <c r="M6101">
        <v>17.79</v>
      </c>
    </row>
    <row r="6102" spans="1:13" ht="26.1" customHeight="1" x14ac:dyDescent="0.2">
      <c r="A6102" s="241" t="s">
        <v>2395</v>
      </c>
      <c r="B6102" s="201" t="s">
        <v>2709</v>
      </c>
      <c r="C6102" s="200" t="s">
        <v>26</v>
      </c>
      <c r="D6102" s="200" t="s">
        <v>2710</v>
      </c>
      <c r="E6102" s="427" t="s">
        <v>2123</v>
      </c>
      <c r="F6102" s="427"/>
      <c r="G6102" s="202" t="s">
        <v>32</v>
      </c>
      <c r="H6102" s="203">
        <v>0.30099999999999999</v>
      </c>
      <c r="I6102" s="189">
        <f>(M6102*$M$13)</f>
        <v>18.390799999999999</v>
      </c>
      <c r="J6102" s="219">
        <f>TRUNC(I6102*H6102,2)</f>
        <v>5.53</v>
      </c>
      <c r="M6102">
        <v>19.989999999999998</v>
      </c>
    </row>
    <row r="6103" spans="1:13" ht="24" customHeight="1" x14ac:dyDescent="0.2">
      <c r="A6103" s="241" t="s">
        <v>2395</v>
      </c>
      <c r="B6103" s="201" t="s">
        <v>2700</v>
      </c>
      <c r="C6103" s="200" t="s">
        <v>26</v>
      </c>
      <c r="D6103" s="200" t="s">
        <v>2701</v>
      </c>
      <c r="E6103" s="427" t="s">
        <v>2123</v>
      </c>
      <c r="F6103" s="427"/>
      <c r="G6103" s="202" t="s">
        <v>32</v>
      </c>
      <c r="H6103" s="203">
        <v>0.30099999999999999</v>
      </c>
      <c r="I6103" s="189">
        <f>(M6103*$M$13)</f>
        <v>25.309200000000004</v>
      </c>
      <c r="J6103" s="219">
        <f>TRUNC(I6103*H6103,2)</f>
        <v>7.61</v>
      </c>
      <c r="M6103">
        <v>27.51</v>
      </c>
    </row>
    <row r="6104" spans="1:13" ht="26.1" customHeight="1" x14ac:dyDescent="0.2">
      <c r="A6104" s="241" t="s">
        <v>2395</v>
      </c>
      <c r="B6104" s="201" t="s">
        <v>2707</v>
      </c>
      <c r="C6104" s="200" t="s">
        <v>26</v>
      </c>
      <c r="D6104" s="200" t="s">
        <v>2708</v>
      </c>
      <c r="E6104" s="427" t="s">
        <v>2123</v>
      </c>
      <c r="F6104" s="427"/>
      <c r="G6104" s="202" t="s">
        <v>50</v>
      </c>
      <c r="H6104" s="203">
        <v>1.1999999999999999E-3</v>
      </c>
      <c r="I6104" s="189">
        <f>(M6104*$M$13)</f>
        <v>592.49840000000006</v>
      </c>
      <c r="J6104" s="219">
        <f>TRUNC(I6104*H6104,2)</f>
        <v>0.71</v>
      </c>
      <c r="M6104">
        <v>644.02</v>
      </c>
    </row>
    <row r="6105" spans="1:13" ht="26.1" customHeight="1" x14ac:dyDescent="0.2">
      <c r="A6105" s="238" t="s">
        <v>2126</v>
      </c>
      <c r="B6105" s="191" t="s">
        <v>2713</v>
      </c>
      <c r="C6105" s="190" t="s">
        <v>26</v>
      </c>
      <c r="D6105" s="190" t="s">
        <v>2714</v>
      </c>
      <c r="E6105" s="426" t="s">
        <v>2119</v>
      </c>
      <c r="F6105" s="426"/>
      <c r="G6105" s="192" t="s">
        <v>331</v>
      </c>
      <c r="H6105" s="193">
        <v>1</v>
      </c>
      <c r="I6105" s="189">
        <f>(M6105*$M$13)</f>
        <v>2.5116000000000001</v>
      </c>
      <c r="J6105" s="219">
        <f>TRUNC(I6105*H6105,2)</f>
        <v>2.5099999999999998</v>
      </c>
      <c r="M6105">
        <v>2.73</v>
      </c>
    </row>
    <row r="6106" spans="1:13" x14ac:dyDescent="0.2">
      <c r="A6106" s="239"/>
      <c r="B6106" s="195"/>
      <c r="C6106" s="195"/>
      <c r="D6106" s="195"/>
      <c r="E6106" s="195" t="s">
        <v>3847</v>
      </c>
      <c r="F6106" s="196">
        <v>10.79</v>
      </c>
      <c r="G6106" s="195" t="s">
        <v>3848</v>
      </c>
      <c r="H6106" s="196">
        <v>0</v>
      </c>
      <c r="I6106" s="196">
        <v>10.79</v>
      </c>
      <c r="J6106" s="220"/>
      <c r="M6106">
        <v>10.79</v>
      </c>
    </row>
    <row r="6107" spans="1:13" ht="25.5" x14ac:dyDescent="0.2">
      <c r="A6107" s="239"/>
      <c r="B6107" s="195"/>
      <c r="C6107" s="195"/>
      <c r="D6107" s="195"/>
      <c r="E6107" s="195" t="s">
        <v>3849</v>
      </c>
      <c r="F6107" s="196">
        <v>0</v>
      </c>
      <c r="G6107" s="195"/>
      <c r="H6107" s="195" t="s">
        <v>3850</v>
      </c>
      <c r="I6107" s="196">
        <v>17.79</v>
      </c>
      <c r="J6107" s="220"/>
      <c r="M6107">
        <v>17.79</v>
      </c>
    </row>
    <row r="6108" spans="1:13" ht="30" customHeight="1" x14ac:dyDescent="0.2">
      <c r="A6108" s="240"/>
      <c r="B6108" s="197"/>
      <c r="C6108" s="197"/>
      <c r="D6108" s="197"/>
      <c r="E6108" s="197"/>
      <c r="F6108" s="197"/>
      <c r="G6108" s="197" t="s">
        <v>3851</v>
      </c>
      <c r="H6108" s="198">
        <v>13</v>
      </c>
      <c r="I6108" s="199">
        <v>231.27</v>
      </c>
      <c r="J6108" s="220"/>
      <c r="M6108">
        <v>231.27</v>
      </c>
    </row>
    <row r="6109" spans="1:13" ht="0.95" customHeight="1" x14ac:dyDescent="0.2">
      <c r="A6109" s="237"/>
      <c r="B6109" s="185"/>
      <c r="C6109" s="185"/>
      <c r="D6109" s="185"/>
      <c r="E6109" s="185"/>
      <c r="F6109" s="185"/>
      <c r="G6109" s="185"/>
      <c r="H6109" s="185"/>
      <c r="I6109" s="185"/>
      <c r="J6109" s="220"/>
    </row>
    <row r="6110" spans="1:13" ht="18" customHeight="1" x14ac:dyDescent="0.2">
      <c r="A6110" s="236" t="s">
        <v>4346</v>
      </c>
      <c r="B6110" s="183" t="s">
        <v>2</v>
      </c>
      <c r="C6110" s="182" t="s">
        <v>3</v>
      </c>
      <c r="D6110" s="182" t="s">
        <v>4</v>
      </c>
      <c r="E6110" s="419" t="s">
        <v>2100</v>
      </c>
      <c r="F6110" s="419"/>
      <c r="G6110" s="184" t="s">
        <v>5</v>
      </c>
      <c r="H6110" s="183" t="s">
        <v>6</v>
      </c>
      <c r="I6110" s="183" t="s">
        <v>7</v>
      </c>
      <c r="J6110" s="218" t="s">
        <v>8</v>
      </c>
      <c r="K6110" s="229">
        <f>J6112+J6113</f>
        <v>1.53</v>
      </c>
      <c r="L6110" s="229">
        <f>J6111-K6110</f>
        <v>8.5400000000000009</v>
      </c>
      <c r="M6110" t="s">
        <v>7</v>
      </c>
    </row>
    <row r="6111" spans="1:13" ht="26.1" customHeight="1" x14ac:dyDescent="0.2">
      <c r="A6111" s="237" t="s">
        <v>2125</v>
      </c>
      <c r="B6111" s="186" t="s">
        <v>857</v>
      </c>
      <c r="C6111" s="185" t="s">
        <v>26</v>
      </c>
      <c r="D6111" s="185" t="s">
        <v>858</v>
      </c>
      <c r="E6111" s="425" t="s">
        <v>2104</v>
      </c>
      <c r="F6111" s="425"/>
      <c r="G6111" s="187" t="s">
        <v>331</v>
      </c>
      <c r="H6111" s="188">
        <v>1</v>
      </c>
      <c r="I6111" s="189">
        <f>(M6111*$M$13)</f>
        <v>10.074</v>
      </c>
      <c r="J6111" s="231">
        <f>TRUNC(I6111*H6111,2)</f>
        <v>10.07</v>
      </c>
      <c r="M6111">
        <v>10.95</v>
      </c>
    </row>
    <row r="6112" spans="1:13" ht="26.1" customHeight="1" x14ac:dyDescent="0.2">
      <c r="A6112" s="241" t="s">
        <v>2395</v>
      </c>
      <c r="B6112" s="201" t="s">
        <v>2709</v>
      </c>
      <c r="C6112" s="200" t="s">
        <v>26</v>
      </c>
      <c r="D6112" s="200" t="s">
        <v>2710</v>
      </c>
      <c r="E6112" s="427" t="s">
        <v>2123</v>
      </c>
      <c r="F6112" s="427"/>
      <c r="G6112" s="202" t="s">
        <v>32</v>
      </c>
      <c r="H6112" s="203">
        <v>3.5200000000000002E-2</v>
      </c>
      <c r="I6112" s="189">
        <f>(M6112*$M$13)</f>
        <v>18.390799999999999</v>
      </c>
      <c r="J6112" s="219">
        <f>TRUNC(I6112*H6112,2)</f>
        <v>0.64</v>
      </c>
      <c r="M6112">
        <v>19.989999999999998</v>
      </c>
    </row>
    <row r="6113" spans="1:13" ht="24" customHeight="1" x14ac:dyDescent="0.2">
      <c r="A6113" s="241" t="s">
        <v>2395</v>
      </c>
      <c r="B6113" s="201" t="s">
        <v>2700</v>
      </c>
      <c r="C6113" s="200" t="s">
        <v>26</v>
      </c>
      <c r="D6113" s="200" t="s">
        <v>2701</v>
      </c>
      <c r="E6113" s="427" t="s">
        <v>2123</v>
      </c>
      <c r="F6113" s="427"/>
      <c r="G6113" s="202" t="s">
        <v>32</v>
      </c>
      <c r="H6113" s="203">
        <v>3.5200000000000002E-2</v>
      </c>
      <c r="I6113" s="189">
        <f>(M6113*$M$13)</f>
        <v>25.309200000000004</v>
      </c>
      <c r="J6113" s="219">
        <f>TRUNC(I6113*H6113,2)</f>
        <v>0.89</v>
      </c>
      <c r="M6113">
        <v>27.51</v>
      </c>
    </row>
    <row r="6114" spans="1:13" ht="39" customHeight="1" x14ac:dyDescent="0.2">
      <c r="A6114" s="238" t="s">
        <v>2126</v>
      </c>
      <c r="B6114" s="191" t="s">
        <v>2754</v>
      </c>
      <c r="C6114" s="190" t="s">
        <v>26</v>
      </c>
      <c r="D6114" s="190" t="s">
        <v>2755</v>
      </c>
      <c r="E6114" s="426" t="s">
        <v>2119</v>
      </c>
      <c r="F6114" s="426"/>
      <c r="G6114" s="192" t="s">
        <v>331</v>
      </c>
      <c r="H6114" s="193">
        <v>1</v>
      </c>
      <c r="I6114" s="189">
        <f>(M6114*$M$13)</f>
        <v>0.89239999999999997</v>
      </c>
      <c r="J6114" s="219">
        <f>TRUNC(I6114*H6114,2)</f>
        <v>0.89</v>
      </c>
      <c r="M6114">
        <v>0.97</v>
      </c>
    </row>
    <row r="6115" spans="1:13" ht="24" customHeight="1" x14ac:dyDescent="0.2">
      <c r="A6115" s="238" t="s">
        <v>2126</v>
      </c>
      <c r="B6115" s="191" t="s">
        <v>2761</v>
      </c>
      <c r="C6115" s="190" t="s">
        <v>26</v>
      </c>
      <c r="D6115" s="190" t="s">
        <v>2762</v>
      </c>
      <c r="E6115" s="426" t="s">
        <v>2119</v>
      </c>
      <c r="F6115" s="426"/>
      <c r="G6115" s="192" t="s">
        <v>331</v>
      </c>
      <c r="H6115" s="193">
        <v>1</v>
      </c>
      <c r="I6115" s="189">
        <f>(M6115*$M$13)</f>
        <v>7.6544000000000008</v>
      </c>
      <c r="J6115" s="219">
        <f>TRUNC(I6115*H6115,2)</f>
        <v>7.65</v>
      </c>
      <c r="M6115">
        <v>8.32</v>
      </c>
    </row>
    <row r="6116" spans="1:13" x14ac:dyDescent="0.2">
      <c r="A6116" s="239"/>
      <c r="B6116" s="195"/>
      <c r="C6116" s="195"/>
      <c r="D6116" s="195"/>
      <c r="E6116" s="195" t="s">
        <v>3847</v>
      </c>
      <c r="F6116" s="196">
        <v>1.24</v>
      </c>
      <c r="G6116" s="195" t="s">
        <v>3848</v>
      </c>
      <c r="H6116" s="196">
        <v>0</v>
      </c>
      <c r="I6116" s="196">
        <v>1.24</v>
      </c>
      <c r="J6116" s="220"/>
      <c r="M6116">
        <v>1.24</v>
      </c>
    </row>
    <row r="6117" spans="1:13" ht="25.5" x14ac:dyDescent="0.2">
      <c r="A6117" s="239"/>
      <c r="B6117" s="195"/>
      <c r="C6117" s="195"/>
      <c r="D6117" s="195"/>
      <c r="E6117" s="195" t="s">
        <v>3849</v>
      </c>
      <c r="F6117" s="196">
        <v>0</v>
      </c>
      <c r="G6117" s="195"/>
      <c r="H6117" s="195" t="s">
        <v>3850</v>
      </c>
      <c r="I6117" s="196">
        <v>10.95</v>
      </c>
      <c r="J6117" s="220"/>
      <c r="M6117">
        <v>10.95</v>
      </c>
    </row>
    <row r="6118" spans="1:13" ht="30" customHeight="1" x14ac:dyDescent="0.2">
      <c r="A6118" s="240"/>
      <c r="B6118" s="197"/>
      <c r="C6118" s="197"/>
      <c r="D6118" s="197"/>
      <c r="E6118" s="197"/>
      <c r="F6118" s="197"/>
      <c r="G6118" s="197" t="s">
        <v>3851</v>
      </c>
      <c r="H6118" s="198">
        <v>2</v>
      </c>
      <c r="I6118" s="199">
        <v>21.9</v>
      </c>
      <c r="J6118" s="220"/>
      <c r="M6118">
        <v>21.9</v>
      </c>
    </row>
    <row r="6119" spans="1:13" ht="0.95" customHeight="1" x14ac:dyDescent="0.2">
      <c r="A6119" s="237"/>
      <c r="B6119" s="185"/>
      <c r="C6119" s="185"/>
      <c r="D6119" s="185"/>
      <c r="E6119" s="185"/>
      <c r="F6119" s="185"/>
      <c r="G6119" s="185"/>
      <c r="H6119" s="185"/>
      <c r="I6119" s="185"/>
      <c r="J6119" s="220"/>
    </row>
    <row r="6120" spans="1:13" ht="18" customHeight="1" x14ac:dyDescent="0.2">
      <c r="A6120" s="236" t="s">
        <v>4347</v>
      </c>
      <c r="B6120" s="183" t="s">
        <v>2</v>
      </c>
      <c r="C6120" s="182" t="s">
        <v>3</v>
      </c>
      <c r="D6120" s="182" t="s">
        <v>4</v>
      </c>
      <c r="E6120" s="419" t="s">
        <v>2100</v>
      </c>
      <c r="F6120" s="419"/>
      <c r="G6120" s="184" t="s">
        <v>5</v>
      </c>
      <c r="H6120" s="183" t="s">
        <v>6</v>
      </c>
      <c r="I6120" s="183" t="s">
        <v>7</v>
      </c>
      <c r="J6120" s="218" t="s">
        <v>8</v>
      </c>
      <c r="K6120" s="229">
        <f>J6122+J6123</f>
        <v>2.0699999999999998</v>
      </c>
      <c r="L6120" s="229">
        <f>J6121-K6120</f>
        <v>8.5399999999999991</v>
      </c>
      <c r="M6120" t="s">
        <v>7</v>
      </c>
    </row>
    <row r="6121" spans="1:13" ht="26.1" customHeight="1" x14ac:dyDescent="0.2">
      <c r="A6121" s="237" t="s">
        <v>2125</v>
      </c>
      <c r="B6121" s="186" t="s">
        <v>859</v>
      </c>
      <c r="C6121" s="185" t="s">
        <v>26</v>
      </c>
      <c r="D6121" s="185" t="s">
        <v>860</v>
      </c>
      <c r="E6121" s="425" t="s">
        <v>2104</v>
      </c>
      <c r="F6121" s="425"/>
      <c r="G6121" s="187" t="s">
        <v>331</v>
      </c>
      <c r="H6121" s="188">
        <v>1</v>
      </c>
      <c r="I6121" s="189">
        <f>(M6121*$M$13)</f>
        <v>10.6168</v>
      </c>
      <c r="J6121" s="231">
        <f>TRUNC(I6121*H6121,2)</f>
        <v>10.61</v>
      </c>
      <c r="M6121">
        <v>11.54</v>
      </c>
    </row>
    <row r="6122" spans="1:13" ht="26.1" customHeight="1" x14ac:dyDescent="0.2">
      <c r="A6122" s="241" t="s">
        <v>2395</v>
      </c>
      <c r="B6122" s="201" t="s">
        <v>2709</v>
      </c>
      <c r="C6122" s="200" t="s">
        <v>26</v>
      </c>
      <c r="D6122" s="200" t="s">
        <v>2710</v>
      </c>
      <c r="E6122" s="427" t="s">
        <v>2123</v>
      </c>
      <c r="F6122" s="427"/>
      <c r="G6122" s="202" t="s">
        <v>32</v>
      </c>
      <c r="H6122" s="203">
        <v>4.7600000000000003E-2</v>
      </c>
      <c r="I6122" s="189">
        <f>(M6122*$M$13)</f>
        <v>18.390799999999999</v>
      </c>
      <c r="J6122" s="219">
        <f>TRUNC(I6122*H6122,2)</f>
        <v>0.87</v>
      </c>
      <c r="M6122">
        <v>19.989999999999998</v>
      </c>
    </row>
    <row r="6123" spans="1:13" ht="24" customHeight="1" x14ac:dyDescent="0.2">
      <c r="A6123" s="241" t="s">
        <v>2395</v>
      </c>
      <c r="B6123" s="201" t="s">
        <v>2700</v>
      </c>
      <c r="C6123" s="200" t="s">
        <v>26</v>
      </c>
      <c r="D6123" s="200" t="s">
        <v>2701</v>
      </c>
      <c r="E6123" s="427" t="s">
        <v>2123</v>
      </c>
      <c r="F6123" s="427"/>
      <c r="G6123" s="202" t="s">
        <v>32</v>
      </c>
      <c r="H6123" s="203">
        <v>4.7600000000000003E-2</v>
      </c>
      <c r="I6123" s="189">
        <f>(M6123*$M$13)</f>
        <v>25.309200000000004</v>
      </c>
      <c r="J6123" s="219">
        <f>TRUNC(I6123*H6123,2)</f>
        <v>1.2</v>
      </c>
      <c r="M6123">
        <v>27.51</v>
      </c>
    </row>
    <row r="6124" spans="1:13" ht="39" customHeight="1" x14ac:dyDescent="0.2">
      <c r="A6124" s="238" t="s">
        <v>2126</v>
      </c>
      <c r="B6124" s="191" t="s">
        <v>2754</v>
      </c>
      <c r="C6124" s="190" t="s">
        <v>26</v>
      </c>
      <c r="D6124" s="190" t="s">
        <v>2755</v>
      </c>
      <c r="E6124" s="426" t="s">
        <v>2119</v>
      </c>
      <c r="F6124" s="426"/>
      <c r="G6124" s="192" t="s">
        <v>331</v>
      </c>
      <c r="H6124" s="193">
        <v>1</v>
      </c>
      <c r="I6124" s="189">
        <f>(M6124*$M$13)</f>
        <v>0.89239999999999997</v>
      </c>
      <c r="J6124" s="219">
        <f>TRUNC(I6124*H6124,2)</f>
        <v>0.89</v>
      </c>
      <c r="M6124">
        <v>0.97</v>
      </c>
    </row>
    <row r="6125" spans="1:13" ht="24" customHeight="1" x14ac:dyDescent="0.2">
      <c r="A6125" s="238" t="s">
        <v>2126</v>
      </c>
      <c r="B6125" s="191" t="s">
        <v>2761</v>
      </c>
      <c r="C6125" s="190" t="s">
        <v>26</v>
      </c>
      <c r="D6125" s="190" t="s">
        <v>2762</v>
      </c>
      <c r="E6125" s="426" t="s">
        <v>2119</v>
      </c>
      <c r="F6125" s="426"/>
      <c r="G6125" s="192" t="s">
        <v>331</v>
      </c>
      <c r="H6125" s="193">
        <v>1</v>
      </c>
      <c r="I6125" s="189">
        <f>(M6125*$M$13)</f>
        <v>7.6544000000000008</v>
      </c>
      <c r="J6125" s="219">
        <f>TRUNC(I6125*H6125,2)</f>
        <v>7.65</v>
      </c>
      <c r="M6125">
        <v>8.32</v>
      </c>
    </row>
    <row r="6126" spans="1:13" x14ac:dyDescent="0.2">
      <c r="A6126" s="239"/>
      <c r="B6126" s="195"/>
      <c r="C6126" s="195"/>
      <c r="D6126" s="195"/>
      <c r="E6126" s="195" t="s">
        <v>3847</v>
      </c>
      <c r="F6126" s="196">
        <v>1.68</v>
      </c>
      <c r="G6126" s="195" t="s">
        <v>3848</v>
      </c>
      <c r="H6126" s="196">
        <v>0</v>
      </c>
      <c r="I6126" s="196">
        <v>1.68</v>
      </c>
      <c r="J6126" s="220"/>
      <c r="M6126">
        <v>1.68</v>
      </c>
    </row>
    <row r="6127" spans="1:13" ht="25.5" x14ac:dyDescent="0.2">
      <c r="A6127" s="239"/>
      <c r="B6127" s="195"/>
      <c r="C6127" s="195"/>
      <c r="D6127" s="195"/>
      <c r="E6127" s="195" t="s">
        <v>3849</v>
      </c>
      <c r="F6127" s="196">
        <v>0</v>
      </c>
      <c r="G6127" s="195"/>
      <c r="H6127" s="195" t="s">
        <v>3850</v>
      </c>
      <c r="I6127" s="196">
        <v>11.54</v>
      </c>
      <c r="J6127" s="220"/>
      <c r="M6127">
        <v>11.54</v>
      </c>
    </row>
    <row r="6128" spans="1:13" ht="30" customHeight="1" x14ac:dyDescent="0.2">
      <c r="A6128" s="240"/>
      <c r="B6128" s="197"/>
      <c r="C6128" s="197"/>
      <c r="D6128" s="197"/>
      <c r="E6128" s="197"/>
      <c r="F6128" s="197"/>
      <c r="G6128" s="197" t="s">
        <v>3851</v>
      </c>
      <c r="H6128" s="198">
        <v>6</v>
      </c>
      <c r="I6128" s="199">
        <v>69.239999999999995</v>
      </c>
      <c r="J6128" s="220"/>
      <c r="M6128">
        <v>69.239999999999995</v>
      </c>
    </row>
    <row r="6129" spans="1:13" ht="0.95" customHeight="1" x14ac:dyDescent="0.2">
      <c r="A6129" s="237"/>
      <c r="B6129" s="185"/>
      <c r="C6129" s="185"/>
      <c r="D6129" s="185"/>
      <c r="E6129" s="185"/>
      <c r="F6129" s="185"/>
      <c r="G6129" s="185"/>
      <c r="H6129" s="185"/>
      <c r="I6129" s="185"/>
      <c r="J6129" s="220"/>
    </row>
    <row r="6130" spans="1:13" ht="18" customHeight="1" x14ac:dyDescent="0.2">
      <c r="A6130" s="236" t="s">
        <v>4348</v>
      </c>
      <c r="B6130" s="183" t="s">
        <v>2</v>
      </c>
      <c r="C6130" s="182" t="s">
        <v>3</v>
      </c>
      <c r="D6130" s="182" t="s">
        <v>4</v>
      </c>
      <c r="E6130" s="419" t="s">
        <v>2100</v>
      </c>
      <c r="F6130" s="419"/>
      <c r="G6130" s="184" t="s">
        <v>5</v>
      </c>
      <c r="H6130" s="183" t="s">
        <v>6</v>
      </c>
      <c r="I6130" s="183" t="s">
        <v>7</v>
      </c>
      <c r="J6130" s="218" t="s">
        <v>8</v>
      </c>
      <c r="K6130" s="229">
        <f>J6132+J6133</f>
        <v>3.9699999999999998</v>
      </c>
      <c r="L6130" s="229">
        <f>J6131-K6130</f>
        <v>9.0300000000000011</v>
      </c>
      <c r="M6130" t="s">
        <v>7</v>
      </c>
    </row>
    <row r="6131" spans="1:13" ht="26.1" customHeight="1" x14ac:dyDescent="0.2">
      <c r="A6131" s="237" t="s">
        <v>2125</v>
      </c>
      <c r="B6131" s="186" t="s">
        <v>4195</v>
      </c>
      <c r="C6131" s="185" t="s">
        <v>26</v>
      </c>
      <c r="D6131" s="185" t="s">
        <v>4196</v>
      </c>
      <c r="E6131" s="425" t="s">
        <v>2104</v>
      </c>
      <c r="F6131" s="425"/>
      <c r="G6131" s="187" t="s">
        <v>331</v>
      </c>
      <c r="H6131" s="188">
        <v>1</v>
      </c>
      <c r="I6131" s="189">
        <f>(M6131*$M$13)</f>
        <v>13.008800000000001</v>
      </c>
      <c r="J6131" s="231">
        <f>TRUNC(I6131*H6131,2)</f>
        <v>13</v>
      </c>
      <c r="M6131">
        <v>14.14</v>
      </c>
    </row>
    <row r="6132" spans="1:13" ht="26.1" customHeight="1" x14ac:dyDescent="0.2">
      <c r="A6132" s="241" t="s">
        <v>2395</v>
      </c>
      <c r="B6132" s="201" t="s">
        <v>2709</v>
      </c>
      <c r="C6132" s="200" t="s">
        <v>26</v>
      </c>
      <c r="D6132" s="200" t="s">
        <v>2710</v>
      </c>
      <c r="E6132" s="427" t="s">
        <v>2123</v>
      </c>
      <c r="F6132" s="427"/>
      <c r="G6132" s="202" t="s">
        <v>32</v>
      </c>
      <c r="H6132" s="203">
        <v>9.11E-2</v>
      </c>
      <c r="I6132" s="189">
        <f>(M6132*$M$13)</f>
        <v>18.390799999999999</v>
      </c>
      <c r="J6132" s="219">
        <f>TRUNC(I6132*H6132,2)</f>
        <v>1.67</v>
      </c>
      <c r="M6132">
        <v>19.989999999999998</v>
      </c>
    </row>
    <row r="6133" spans="1:13" ht="24" customHeight="1" x14ac:dyDescent="0.2">
      <c r="A6133" s="241" t="s">
        <v>2395</v>
      </c>
      <c r="B6133" s="201" t="s">
        <v>2700</v>
      </c>
      <c r="C6133" s="200" t="s">
        <v>26</v>
      </c>
      <c r="D6133" s="200" t="s">
        <v>2701</v>
      </c>
      <c r="E6133" s="427" t="s">
        <v>2123</v>
      </c>
      <c r="F6133" s="427"/>
      <c r="G6133" s="202" t="s">
        <v>32</v>
      </c>
      <c r="H6133" s="203">
        <v>9.11E-2</v>
      </c>
      <c r="I6133" s="189">
        <f>(M6133*$M$13)</f>
        <v>25.309200000000004</v>
      </c>
      <c r="J6133" s="219">
        <f>TRUNC(I6133*H6133,2)</f>
        <v>2.2999999999999998</v>
      </c>
      <c r="M6133">
        <v>27.51</v>
      </c>
    </row>
    <row r="6134" spans="1:13" ht="39" customHeight="1" x14ac:dyDescent="0.2">
      <c r="A6134" s="238" t="s">
        <v>2126</v>
      </c>
      <c r="B6134" s="191" t="s">
        <v>2758</v>
      </c>
      <c r="C6134" s="190" t="s">
        <v>26</v>
      </c>
      <c r="D6134" s="190" t="s">
        <v>2759</v>
      </c>
      <c r="E6134" s="426" t="s">
        <v>2119</v>
      </c>
      <c r="F6134" s="426"/>
      <c r="G6134" s="192" t="s">
        <v>331</v>
      </c>
      <c r="H6134" s="193">
        <v>1</v>
      </c>
      <c r="I6134" s="189">
        <f>(M6134*$M$13)</f>
        <v>1.3800000000000001</v>
      </c>
      <c r="J6134" s="219">
        <f>TRUNC(I6134*H6134,2)</f>
        <v>1.38</v>
      </c>
      <c r="M6134">
        <v>1.5</v>
      </c>
    </row>
    <row r="6135" spans="1:13" ht="24" customHeight="1" x14ac:dyDescent="0.2">
      <c r="A6135" s="238" t="s">
        <v>2126</v>
      </c>
      <c r="B6135" s="191" t="s">
        <v>2761</v>
      </c>
      <c r="C6135" s="190" t="s">
        <v>26</v>
      </c>
      <c r="D6135" s="190" t="s">
        <v>2762</v>
      </c>
      <c r="E6135" s="426" t="s">
        <v>2119</v>
      </c>
      <c r="F6135" s="426"/>
      <c r="G6135" s="192" t="s">
        <v>331</v>
      </c>
      <c r="H6135" s="193">
        <v>1</v>
      </c>
      <c r="I6135" s="189">
        <f>(M6135*$M$13)</f>
        <v>7.6544000000000008</v>
      </c>
      <c r="J6135" s="219">
        <f>TRUNC(I6135*H6135,2)</f>
        <v>7.65</v>
      </c>
      <c r="M6135">
        <v>8.32</v>
      </c>
    </row>
    <row r="6136" spans="1:13" x14ac:dyDescent="0.2">
      <c r="A6136" s="239"/>
      <c r="B6136" s="195"/>
      <c r="C6136" s="195"/>
      <c r="D6136" s="195"/>
      <c r="E6136" s="195" t="s">
        <v>3847</v>
      </c>
      <c r="F6136" s="196">
        <v>3.22</v>
      </c>
      <c r="G6136" s="195" t="s">
        <v>3848</v>
      </c>
      <c r="H6136" s="196">
        <v>0</v>
      </c>
      <c r="I6136" s="196">
        <v>3.22</v>
      </c>
      <c r="J6136" s="220"/>
      <c r="M6136">
        <v>3.22</v>
      </c>
    </row>
    <row r="6137" spans="1:13" ht="25.5" x14ac:dyDescent="0.2">
      <c r="A6137" s="239"/>
      <c r="B6137" s="195"/>
      <c r="C6137" s="195"/>
      <c r="D6137" s="195"/>
      <c r="E6137" s="195" t="s">
        <v>3849</v>
      </c>
      <c r="F6137" s="196">
        <v>0</v>
      </c>
      <c r="G6137" s="195"/>
      <c r="H6137" s="195" t="s">
        <v>3850</v>
      </c>
      <c r="I6137" s="196">
        <v>14.14</v>
      </c>
      <c r="J6137" s="220"/>
      <c r="M6137">
        <v>14.14</v>
      </c>
    </row>
    <row r="6138" spans="1:13" ht="30" customHeight="1" x14ac:dyDescent="0.2">
      <c r="A6138" s="240"/>
      <c r="B6138" s="197"/>
      <c r="C6138" s="197"/>
      <c r="D6138" s="197"/>
      <c r="E6138" s="197"/>
      <c r="F6138" s="197"/>
      <c r="G6138" s="197" t="s">
        <v>3851</v>
      </c>
      <c r="H6138" s="198">
        <v>12</v>
      </c>
      <c r="I6138" s="199">
        <v>169.68</v>
      </c>
      <c r="J6138" s="220"/>
      <c r="M6138">
        <v>169.68</v>
      </c>
    </row>
    <row r="6139" spans="1:13" ht="0.95" customHeight="1" x14ac:dyDescent="0.2">
      <c r="A6139" s="237"/>
      <c r="B6139" s="185"/>
      <c r="C6139" s="185"/>
      <c r="D6139" s="185"/>
      <c r="E6139" s="185"/>
      <c r="F6139" s="185"/>
      <c r="G6139" s="185"/>
      <c r="H6139" s="185"/>
      <c r="I6139" s="185"/>
      <c r="J6139" s="220"/>
    </row>
    <row r="6140" spans="1:13" ht="18" customHeight="1" x14ac:dyDescent="0.2">
      <c r="A6140" s="236" t="s">
        <v>4349</v>
      </c>
      <c r="B6140" s="183" t="s">
        <v>2</v>
      </c>
      <c r="C6140" s="182" t="s">
        <v>3</v>
      </c>
      <c r="D6140" s="182" t="s">
        <v>4</v>
      </c>
      <c r="E6140" s="419" t="s">
        <v>2100</v>
      </c>
      <c r="F6140" s="419"/>
      <c r="G6140" s="184" t="s">
        <v>5</v>
      </c>
      <c r="H6140" s="183" t="s">
        <v>6</v>
      </c>
      <c r="I6140" s="183" t="s">
        <v>7</v>
      </c>
      <c r="J6140" s="218" t="s">
        <v>8</v>
      </c>
      <c r="K6140" s="229">
        <f>J6142+J6143</f>
        <v>11.93</v>
      </c>
      <c r="L6140" s="229">
        <f>J6141-K6140</f>
        <v>57.919999999999995</v>
      </c>
      <c r="M6140" t="s">
        <v>7</v>
      </c>
    </row>
    <row r="6141" spans="1:13" ht="26.1" customHeight="1" x14ac:dyDescent="0.2">
      <c r="A6141" s="237" t="s">
        <v>2125</v>
      </c>
      <c r="B6141" s="186" t="s">
        <v>853</v>
      </c>
      <c r="C6141" s="185" t="s">
        <v>26</v>
      </c>
      <c r="D6141" s="185" t="s">
        <v>854</v>
      </c>
      <c r="E6141" s="425" t="s">
        <v>2104</v>
      </c>
      <c r="F6141" s="425"/>
      <c r="G6141" s="187" t="s">
        <v>331</v>
      </c>
      <c r="H6141" s="188">
        <v>1</v>
      </c>
      <c r="I6141" s="189">
        <f>(M6141*$M$13)</f>
        <v>69.85560000000001</v>
      </c>
      <c r="J6141" s="231">
        <f>TRUNC(I6141*H6141,2)</f>
        <v>69.849999999999994</v>
      </c>
      <c r="M6141">
        <v>75.930000000000007</v>
      </c>
    </row>
    <row r="6142" spans="1:13" ht="26.1" customHeight="1" x14ac:dyDescent="0.2">
      <c r="A6142" s="241" t="s">
        <v>2395</v>
      </c>
      <c r="B6142" s="201" t="s">
        <v>2709</v>
      </c>
      <c r="C6142" s="200" t="s">
        <v>26</v>
      </c>
      <c r="D6142" s="200" t="s">
        <v>2710</v>
      </c>
      <c r="E6142" s="427" t="s">
        <v>2123</v>
      </c>
      <c r="F6142" s="427"/>
      <c r="G6142" s="202" t="s">
        <v>32</v>
      </c>
      <c r="H6142" s="203">
        <v>0.27339999999999998</v>
      </c>
      <c r="I6142" s="189">
        <f>(M6142*$M$13)</f>
        <v>18.390799999999999</v>
      </c>
      <c r="J6142" s="219">
        <f>TRUNC(I6142*H6142,2)</f>
        <v>5.0199999999999996</v>
      </c>
      <c r="M6142">
        <v>19.989999999999998</v>
      </c>
    </row>
    <row r="6143" spans="1:13" ht="24" customHeight="1" x14ac:dyDescent="0.2">
      <c r="A6143" s="241" t="s">
        <v>2395</v>
      </c>
      <c r="B6143" s="201" t="s">
        <v>2700</v>
      </c>
      <c r="C6143" s="200" t="s">
        <v>26</v>
      </c>
      <c r="D6143" s="200" t="s">
        <v>2701</v>
      </c>
      <c r="E6143" s="427" t="s">
        <v>2123</v>
      </c>
      <c r="F6143" s="427"/>
      <c r="G6143" s="202" t="s">
        <v>32</v>
      </c>
      <c r="H6143" s="203">
        <v>0.27339999999999998</v>
      </c>
      <c r="I6143" s="189">
        <f>(M6143*$M$13)</f>
        <v>25.309200000000004</v>
      </c>
      <c r="J6143" s="219">
        <f>TRUNC(I6143*H6143,2)</f>
        <v>6.91</v>
      </c>
      <c r="M6143">
        <v>27.51</v>
      </c>
    </row>
    <row r="6144" spans="1:13" ht="39" customHeight="1" x14ac:dyDescent="0.2">
      <c r="A6144" s="238" t="s">
        <v>2126</v>
      </c>
      <c r="B6144" s="191" t="s">
        <v>2758</v>
      </c>
      <c r="C6144" s="190" t="s">
        <v>26</v>
      </c>
      <c r="D6144" s="190" t="s">
        <v>2759</v>
      </c>
      <c r="E6144" s="426" t="s">
        <v>2119</v>
      </c>
      <c r="F6144" s="426"/>
      <c r="G6144" s="192" t="s">
        <v>331</v>
      </c>
      <c r="H6144" s="193">
        <v>3</v>
      </c>
      <c r="I6144" s="189">
        <f>(M6144*$M$13)</f>
        <v>1.3800000000000001</v>
      </c>
      <c r="J6144" s="219">
        <f>TRUNC(I6144*H6144,2)</f>
        <v>4.1399999999999997</v>
      </c>
      <c r="M6144">
        <v>1.5</v>
      </c>
    </row>
    <row r="6145" spans="1:13" ht="24" customHeight="1" x14ac:dyDescent="0.2">
      <c r="A6145" s="238" t="s">
        <v>2126</v>
      </c>
      <c r="B6145" s="191" t="s">
        <v>2752</v>
      </c>
      <c r="C6145" s="190" t="s">
        <v>26</v>
      </c>
      <c r="D6145" s="190" t="s">
        <v>2753</v>
      </c>
      <c r="E6145" s="426" t="s">
        <v>2119</v>
      </c>
      <c r="F6145" s="426"/>
      <c r="G6145" s="192" t="s">
        <v>331</v>
      </c>
      <c r="H6145" s="193">
        <v>1</v>
      </c>
      <c r="I6145" s="189">
        <f>(M6145*$M$13)</f>
        <v>53.774000000000008</v>
      </c>
      <c r="J6145" s="219">
        <f>TRUNC(I6145*H6145,2)</f>
        <v>53.77</v>
      </c>
      <c r="M6145">
        <v>58.45</v>
      </c>
    </row>
    <row r="6146" spans="1:13" x14ac:dyDescent="0.2">
      <c r="A6146" s="239"/>
      <c r="B6146" s="195"/>
      <c r="C6146" s="195"/>
      <c r="D6146" s="195"/>
      <c r="E6146" s="195" t="s">
        <v>3847</v>
      </c>
      <c r="F6146" s="196">
        <v>9.68</v>
      </c>
      <c r="G6146" s="195" t="s">
        <v>3848</v>
      </c>
      <c r="H6146" s="196">
        <v>0</v>
      </c>
      <c r="I6146" s="196">
        <v>9.68</v>
      </c>
      <c r="J6146" s="220"/>
      <c r="M6146">
        <v>9.68</v>
      </c>
    </row>
    <row r="6147" spans="1:13" ht="25.5" x14ac:dyDescent="0.2">
      <c r="A6147" s="239"/>
      <c r="B6147" s="195"/>
      <c r="C6147" s="195"/>
      <c r="D6147" s="195"/>
      <c r="E6147" s="195" t="s">
        <v>3849</v>
      </c>
      <c r="F6147" s="196">
        <v>0</v>
      </c>
      <c r="G6147" s="195"/>
      <c r="H6147" s="195" t="s">
        <v>3850</v>
      </c>
      <c r="I6147" s="196">
        <v>75.930000000000007</v>
      </c>
      <c r="J6147" s="220"/>
      <c r="M6147">
        <v>75.930000000000007</v>
      </c>
    </row>
    <row r="6148" spans="1:13" ht="30" customHeight="1" x14ac:dyDescent="0.2">
      <c r="A6148" s="240"/>
      <c r="B6148" s="197"/>
      <c r="C6148" s="197"/>
      <c r="D6148" s="197"/>
      <c r="E6148" s="197"/>
      <c r="F6148" s="197"/>
      <c r="G6148" s="197" t="s">
        <v>3851</v>
      </c>
      <c r="H6148" s="198">
        <v>1</v>
      </c>
      <c r="I6148" s="199">
        <v>75.930000000000007</v>
      </c>
      <c r="J6148" s="220"/>
      <c r="M6148">
        <v>75.930000000000007</v>
      </c>
    </row>
    <row r="6149" spans="1:13" ht="0.95" customHeight="1" x14ac:dyDescent="0.2">
      <c r="A6149" s="237"/>
      <c r="B6149" s="185"/>
      <c r="C6149" s="185"/>
      <c r="D6149" s="185"/>
      <c r="E6149" s="185"/>
      <c r="F6149" s="185"/>
      <c r="G6149" s="185"/>
      <c r="H6149" s="185"/>
      <c r="I6149" s="185"/>
      <c r="J6149" s="220"/>
    </row>
    <row r="6150" spans="1:13" ht="18" customHeight="1" x14ac:dyDescent="0.2">
      <c r="A6150" s="236" t="s">
        <v>4350</v>
      </c>
      <c r="B6150" s="183" t="s">
        <v>2</v>
      </c>
      <c r="C6150" s="182" t="s">
        <v>3</v>
      </c>
      <c r="D6150" s="182" t="s">
        <v>4</v>
      </c>
      <c r="E6150" s="419" t="s">
        <v>2100</v>
      </c>
      <c r="F6150" s="419"/>
      <c r="G6150" s="184" t="s">
        <v>5</v>
      </c>
      <c r="H6150" s="183" t="s">
        <v>6</v>
      </c>
      <c r="I6150" s="183" t="s">
        <v>7</v>
      </c>
      <c r="J6150" s="218" t="s">
        <v>8</v>
      </c>
      <c r="K6150" s="229">
        <f>J6152+J6153</f>
        <v>5.85</v>
      </c>
      <c r="L6150" s="229">
        <f>J6151-K6150</f>
        <v>2.2100000000000009</v>
      </c>
      <c r="M6150" t="s">
        <v>7</v>
      </c>
    </row>
    <row r="6151" spans="1:13" ht="39" customHeight="1" x14ac:dyDescent="0.2">
      <c r="A6151" s="237" t="s">
        <v>2125</v>
      </c>
      <c r="B6151" s="186" t="s">
        <v>4048</v>
      </c>
      <c r="C6151" s="185" t="s">
        <v>26</v>
      </c>
      <c r="D6151" s="185" t="s">
        <v>4049</v>
      </c>
      <c r="E6151" s="425" t="s">
        <v>2104</v>
      </c>
      <c r="F6151" s="425"/>
      <c r="G6151" s="187" t="s">
        <v>169</v>
      </c>
      <c r="H6151" s="188">
        <v>1</v>
      </c>
      <c r="I6151" s="189">
        <f>(M6151*$M$13)</f>
        <v>8.0684000000000005</v>
      </c>
      <c r="J6151" s="231">
        <f>TRUNC(I6151*H6151,2)</f>
        <v>8.06</v>
      </c>
      <c r="M6151">
        <v>8.77</v>
      </c>
    </row>
    <row r="6152" spans="1:13" ht="26.1" customHeight="1" x14ac:dyDescent="0.2">
      <c r="A6152" s="241" t="s">
        <v>2395</v>
      </c>
      <c r="B6152" s="201" t="s">
        <v>2709</v>
      </c>
      <c r="C6152" s="200" t="s">
        <v>26</v>
      </c>
      <c r="D6152" s="200" t="s">
        <v>2710</v>
      </c>
      <c r="E6152" s="427" t="s">
        <v>2123</v>
      </c>
      <c r="F6152" s="427"/>
      <c r="G6152" s="202" t="s">
        <v>32</v>
      </c>
      <c r="H6152" s="203">
        <v>0.13400000000000001</v>
      </c>
      <c r="I6152" s="189">
        <f>(M6152*$M$13)</f>
        <v>18.390799999999999</v>
      </c>
      <c r="J6152" s="219">
        <f>TRUNC(I6152*H6152,2)</f>
        <v>2.46</v>
      </c>
      <c r="M6152">
        <v>19.989999999999998</v>
      </c>
    </row>
    <row r="6153" spans="1:13" ht="24" customHeight="1" x14ac:dyDescent="0.2">
      <c r="A6153" s="241" t="s">
        <v>2395</v>
      </c>
      <c r="B6153" s="201" t="s">
        <v>2700</v>
      </c>
      <c r="C6153" s="200" t="s">
        <v>26</v>
      </c>
      <c r="D6153" s="200" t="s">
        <v>2701</v>
      </c>
      <c r="E6153" s="427" t="s">
        <v>2123</v>
      </c>
      <c r="F6153" s="427"/>
      <c r="G6153" s="202" t="s">
        <v>32</v>
      </c>
      <c r="H6153" s="203">
        <v>0.13400000000000001</v>
      </c>
      <c r="I6153" s="189">
        <f>(M6153*$M$13)</f>
        <v>25.309200000000004</v>
      </c>
      <c r="J6153" s="219">
        <f>TRUNC(I6153*H6153,2)</f>
        <v>3.39</v>
      </c>
      <c r="M6153">
        <v>27.51</v>
      </c>
    </row>
    <row r="6154" spans="1:13" ht="26.1" customHeight="1" x14ac:dyDescent="0.2">
      <c r="A6154" s="238" t="s">
        <v>2126</v>
      </c>
      <c r="B6154" s="191" t="s">
        <v>5011</v>
      </c>
      <c r="C6154" s="190" t="s">
        <v>26</v>
      </c>
      <c r="D6154" s="190" t="s">
        <v>5012</v>
      </c>
      <c r="E6154" s="426" t="s">
        <v>2119</v>
      </c>
      <c r="F6154" s="426"/>
      <c r="G6154" s="192" t="s">
        <v>169</v>
      </c>
      <c r="H6154" s="193">
        <v>1.0169999999999999</v>
      </c>
      <c r="I6154" s="189">
        <f>(M6154*$M$13)</f>
        <v>2.1896</v>
      </c>
      <c r="J6154" s="219">
        <f>TRUNC(I6154*H6154,2)</f>
        <v>2.2200000000000002</v>
      </c>
      <c r="M6154">
        <v>2.38</v>
      </c>
    </row>
    <row r="6155" spans="1:13" x14ac:dyDescent="0.2">
      <c r="A6155" s="239"/>
      <c r="B6155" s="195"/>
      <c r="C6155" s="195"/>
      <c r="D6155" s="195"/>
      <c r="E6155" s="195" t="s">
        <v>3847</v>
      </c>
      <c r="F6155" s="196">
        <v>4.74</v>
      </c>
      <c r="G6155" s="195" t="s">
        <v>3848</v>
      </c>
      <c r="H6155" s="196">
        <v>0</v>
      </c>
      <c r="I6155" s="196">
        <v>4.74</v>
      </c>
      <c r="J6155" s="220"/>
      <c r="M6155">
        <v>4.74</v>
      </c>
    </row>
    <row r="6156" spans="1:13" ht="25.5" x14ac:dyDescent="0.2">
      <c r="A6156" s="239"/>
      <c r="B6156" s="195"/>
      <c r="C6156" s="195"/>
      <c r="D6156" s="195"/>
      <c r="E6156" s="195" t="s">
        <v>3849</v>
      </c>
      <c r="F6156" s="196">
        <v>0</v>
      </c>
      <c r="G6156" s="195"/>
      <c r="H6156" s="195" t="s">
        <v>3850</v>
      </c>
      <c r="I6156" s="196">
        <v>8.77</v>
      </c>
      <c r="J6156" s="220"/>
      <c r="M6156">
        <v>8.77</v>
      </c>
    </row>
    <row r="6157" spans="1:13" ht="30" customHeight="1" x14ac:dyDescent="0.2">
      <c r="A6157" s="240"/>
      <c r="B6157" s="197"/>
      <c r="C6157" s="197"/>
      <c r="D6157" s="197"/>
      <c r="E6157" s="197"/>
      <c r="F6157" s="197"/>
      <c r="G6157" s="197" t="s">
        <v>3851</v>
      </c>
      <c r="H6157" s="198">
        <v>30</v>
      </c>
      <c r="I6157" s="199">
        <v>263.10000000000002</v>
      </c>
      <c r="J6157" s="220"/>
      <c r="M6157">
        <v>263.10000000000002</v>
      </c>
    </row>
    <row r="6158" spans="1:13" ht="0.95" customHeight="1" x14ac:dyDescent="0.2">
      <c r="A6158" s="237"/>
      <c r="B6158" s="185"/>
      <c r="C6158" s="185"/>
      <c r="D6158" s="185"/>
      <c r="E6158" s="185"/>
      <c r="F6158" s="185"/>
      <c r="G6158" s="185"/>
      <c r="H6158" s="185"/>
      <c r="I6158" s="185"/>
      <c r="J6158" s="220"/>
    </row>
    <row r="6159" spans="1:13" ht="18" customHeight="1" x14ac:dyDescent="0.2">
      <c r="A6159" s="236" t="s">
        <v>4351</v>
      </c>
      <c r="B6159" s="183" t="s">
        <v>2</v>
      </c>
      <c r="C6159" s="182" t="s">
        <v>3</v>
      </c>
      <c r="D6159" s="182" t="s">
        <v>4</v>
      </c>
      <c r="E6159" s="419" t="s">
        <v>2100</v>
      </c>
      <c r="F6159" s="419"/>
      <c r="G6159" s="184" t="s">
        <v>5</v>
      </c>
      <c r="H6159" s="183" t="s">
        <v>6</v>
      </c>
      <c r="I6159" s="183" t="s">
        <v>7</v>
      </c>
      <c r="J6159" s="218" t="s">
        <v>8</v>
      </c>
      <c r="K6159" s="229">
        <f>0</f>
        <v>0</v>
      </c>
      <c r="L6159" s="229">
        <f>J6160</f>
        <v>24.74</v>
      </c>
      <c r="M6159" t="s">
        <v>7</v>
      </c>
    </row>
    <row r="6160" spans="1:13" ht="39" customHeight="1" x14ac:dyDescent="0.2">
      <c r="A6160" s="237" t="s">
        <v>2125</v>
      </c>
      <c r="B6160" s="186" t="s">
        <v>841</v>
      </c>
      <c r="C6160" s="185" t="s">
        <v>26</v>
      </c>
      <c r="D6160" s="185" t="s">
        <v>842</v>
      </c>
      <c r="E6160" s="425" t="s">
        <v>2104</v>
      </c>
      <c r="F6160" s="425"/>
      <c r="G6160" s="187" t="s">
        <v>331</v>
      </c>
      <c r="H6160" s="188">
        <v>1</v>
      </c>
      <c r="I6160" s="189">
        <f>(M6160*$M$13)</f>
        <v>24.748000000000001</v>
      </c>
      <c r="J6160" s="231">
        <f>TRUNC(I6160*H6160,2)</f>
        <v>24.74</v>
      </c>
      <c r="M6160">
        <v>26.9</v>
      </c>
    </row>
    <row r="6161" spans="1:13" ht="39" customHeight="1" x14ac:dyDescent="0.2">
      <c r="A6161" s="241" t="s">
        <v>2395</v>
      </c>
      <c r="B6161" s="201" t="s">
        <v>2739</v>
      </c>
      <c r="C6161" s="200" t="s">
        <v>26</v>
      </c>
      <c r="D6161" s="200" t="s">
        <v>2740</v>
      </c>
      <c r="E6161" s="427" t="s">
        <v>2104</v>
      </c>
      <c r="F6161" s="427"/>
      <c r="G6161" s="202" t="s">
        <v>331</v>
      </c>
      <c r="H6161" s="203">
        <v>1</v>
      </c>
      <c r="I6161" s="189">
        <f>(M6161*$M$13)</f>
        <v>9.1172000000000004</v>
      </c>
      <c r="J6161" s="219">
        <f>TRUNC(I6161*H6161,2)</f>
        <v>9.11</v>
      </c>
      <c r="M6161">
        <v>9.91</v>
      </c>
    </row>
    <row r="6162" spans="1:13" ht="39" customHeight="1" x14ac:dyDescent="0.2">
      <c r="A6162" s="241" t="s">
        <v>2395</v>
      </c>
      <c r="B6162" s="201" t="s">
        <v>2743</v>
      </c>
      <c r="C6162" s="200" t="s">
        <v>26</v>
      </c>
      <c r="D6162" s="200" t="s">
        <v>2744</v>
      </c>
      <c r="E6162" s="427" t="s">
        <v>2104</v>
      </c>
      <c r="F6162" s="427"/>
      <c r="G6162" s="202" t="s">
        <v>331</v>
      </c>
      <c r="H6162" s="203">
        <v>1</v>
      </c>
      <c r="I6162" s="189">
        <f>(M6162*$M$13)</f>
        <v>15.630799999999999</v>
      </c>
      <c r="J6162" s="219">
        <f>TRUNC(I6162*H6162,2)</f>
        <v>15.63</v>
      </c>
      <c r="M6162">
        <v>16.989999999999998</v>
      </c>
    </row>
    <row r="6163" spans="1:13" x14ac:dyDescent="0.2">
      <c r="A6163" s="239"/>
      <c r="B6163" s="195"/>
      <c r="C6163" s="195"/>
      <c r="D6163" s="195"/>
      <c r="E6163" s="195" t="s">
        <v>3847</v>
      </c>
      <c r="F6163" s="196">
        <v>12.73</v>
      </c>
      <c r="G6163" s="195" t="s">
        <v>3848</v>
      </c>
      <c r="H6163" s="196">
        <v>0</v>
      </c>
      <c r="I6163" s="196">
        <v>12.73</v>
      </c>
      <c r="J6163" s="220"/>
      <c r="M6163">
        <v>12.73</v>
      </c>
    </row>
    <row r="6164" spans="1:13" ht="25.5" x14ac:dyDescent="0.2">
      <c r="A6164" s="239"/>
      <c r="B6164" s="195"/>
      <c r="C6164" s="195"/>
      <c r="D6164" s="195"/>
      <c r="E6164" s="195" t="s">
        <v>3849</v>
      </c>
      <c r="F6164" s="196">
        <v>0</v>
      </c>
      <c r="G6164" s="195"/>
      <c r="H6164" s="195" t="s">
        <v>3850</v>
      </c>
      <c r="I6164" s="196">
        <v>26.9</v>
      </c>
      <c r="J6164" s="220"/>
      <c r="M6164">
        <v>26.9</v>
      </c>
    </row>
    <row r="6165" spans="1:13" ht="30" customHeight="1" x14ac:dyDescent="0.2">
      <c r="A6165" s="240"/>
      <c r="B6165" s="197"/>
      <c r="C6165" s="197"/>
      <c r="D6165" s="197"/>
      <c r="E6165" s="197"/>
      <c r="F6165" s="197"/>
      <c r="G6165" s="197" t="s">
        <v>3851</v>
      </c>
      <c r="H6165" s="198">
        <v>13</v>
      </c>
      <c r="I6165" s="199">
        <v>349.7</v>
      </c>
      <c r="J6165" s="220"/>
      <c r="M6165">
        <v>349.7</v>
      </c>
    </row>
    <row r="6166" spans="1:13" ht="0.95" customHeight="1" x14ac:dyDescent="0.2">
      <c r="A6166" s="237"/>
      <c r="B6166" s="185"/>
      <c r="C6166" s="185"/>
      <c r="D6166" s="185"/>
      <c r="E6166" s="185"/>
      <c r="F6166" s="185"/>
      <c r="G6166" s="185"/>
      <c r="H6166" s="185"/>
      <c r="I6166" s="185"/>
      <c r="J6166" s="220"/>
    </row>
    <row r="6167" spans="1:13" ht="18" customHeight="1" x14ac:dyDescent="0.2">
      <c r="A6167" s="236" t="s">
        <v>4352</v>
      </c>
      <c r="B6167" s="183" t="s">
        <v>2</v>
      </c>
      <c r="C6167" s="182" t="s">
        <v>3</v>
      </c>
      <c r="D6167" s="182" t="s">
        <v>4</v>
      </c>
      <c r="E6167" s="419" t="s">
        <v>2100</v>
      </c>
      <c r="F6167" s="419"/>
      <c r="G6167" s="184" t="s">
        <v>5</v>
      </c>
      <c r="H6167" s="183" t="s">
        <v>6</v>
      </c>
      <c r="I6167" s="183" t="s">
        <v>7</v>
      </c>
      <c r="J6167" s="218" t="s">
        <v>8</v>
      </c>
      <c r="K6167" s="229">
        <f>J6169+J6170</f>
        <v>5.4399999999999995</v>
      </c>
      <c r="L6167" s="229">
        <f>J6168-K6167</f>
        <v>9.39</v>
      </c>
      <c r="M6167" t="s">
        <v>7</v>
      </c>
    </row>
    <row r="6168" spans="1:13" ht="26.1" customHeight="1" x14ac:dyDescent="0.2">
      <c r="A6168" s="237" t="s">
        <v>2125</v>
      </c>
      <c r="B6168" s="186" t="s">
        <v>4059</v>
      </c>
      <c r="C6168" s="185" t="s">
        <v>26</v>
      </c>
      <c r="D6168" s="185" t="s">
        <v>4060</v>
      </c>
      <c r="E6168" s="425" t="s">
        <v>2104</v>
      </c>
      <c r="F6168" s="425"/>
      <c r="G6168" s="187" t="s">
        <v>331</v>
      </c>
      <c r="H6168" s="188">
        <v>1</v>
      </c>
      <c r="I6168" s="189">
        <f>(M6168*$M$13)</f>
        <v>14.830400000000001</v>
      </c>
      <c r="J6168" s="231">
        <f>TRUNC(I6168*H6168,2)</f>
        <v>14.83</v>
      </c>
      <c r="M6168">
        <v>16.12</v>
      </c>
    </row>
    <row r="6169" spans="1:13" ht="26.1" customHeight="1" x14ac:dyDescent="0.2">
      <c r="A6169" s="241" t="s">
        <v>2395</v>
      </c>
      <c r="B6169" s="201" t="s">
        <v>2709</v>
      </c>
      <c r="C6169" s="200" t="s">
        <v>26</v>
      </c>
      <c r="D6169" s="200" t="s">
        <v>2710</v>
      </c>
      <c r="E6169" s="427" t="s">
        <v>2123</v>
      </c>
      <c r="F6169" s="427"/>
      <c r="G6169" s="202" t="s">
        <v>32</v>
      </c>
      <c r="H6169" s="203">
        <v>6.9000000000000006E-2</v>
      </c>
      <c r="I6169" s="189">
        <f>(M6169*$M$13)</f>
        <v>18.390799999999999</v>
      </c>
      <c r="J6169" s="219">
        <f>TRUNC(I6169*H6169,2)</f>
        <v>1.26</v>
      </c>
      <c r="M6169">
        <v>19.989999999999998</v>
      </c>
    </row>
    <row r="6170" spans="1:13" ht="24" customHeight="1" x14ac:dyDescent="0.2">
      <c r="A6170" s="241" t="s">
        <v>2395</v>
      </c>
      <c r="B6170" s="201" t="s">
        <v>2700</v>
      </c>
      <c r="C6170" s="200" t="s">
        <v>26</v>
      </c>
      <c r="D6170" s="200" t="s">
        <v>2701</v>
      </c>
      <c r="E6170" s="427" t="s">
        <v>2123</v>
      </c>
      <c r="F6170" s="427"/>
      <c r="G6170" s="202" t="s">
        <v>32</v>
      </c>
      <c r="H6170" s="203">
        <v>0.16550000000000001</v>
      </c>
      <c r="I6170" s="189">
        <f>(M6170*$M$13)</f>
        <v>25.309200000000004</v>
      </c>
      <c r="J6170" s="219">
        <f>TRUNC(I6170*H6170,2)</f>
        <v>4.18</v>
      </c>
      <c r="M6170">
        <v>27.51</v>
      </c>
    </row>
    <row r="6171" spans="1:13" ht="24" customHeight="1" x14ac:dyDescent="0.2">
      <c r="A6171" s="238" t="s">
        <v>2126</v>
      </c>
      <c r="B6171" s="191" t="s">
        <v>5017</v>
      </c>
      <c r="C6171" s="190" t="s">
        <v>26</v>
      </c>
      <c r="D6171" s="190" t="s">
        <v>5018</v>
      </c>
      <c r="E6171" s="426" t="s">
        <v>2119</v>
      </c>
      <c r="F6171" s="426"/>
      <c r="G6171" s="192" t="s">
        <v>331</v>
      </c>
      <c r="H6171" s="193">
        <v>1</v>
      </c>
      <c r="I6171" s="189">
        <f>(M6171*$M$13)</f>
        <v>2.0331999999999999</v>
      </c>
      <c r="J6171" s="219">
        <f>TRUNC(I6171*H6171,2)</f>
        <v>2.0299999999999998</v>
      </c>
      <c r="M6171">
        <v>2.21</v>
      </c>
    </row>
    <row r="6172" spans="1:13" ht="26.1" customHeight="1" x14ac:dyDescent="0.2">
      <c r="A6172" s="238" t="s">
        <v>2126</v>
      </c>
      <c r="B6172" s="191" t="s">
        <v>5019</v>
      </c>
      <c r="C6172" s="190" t="s">
        <v>26</v>
      </c>
      <c r="D6172" s="190" t="s">
        <v>5020</v>
      </c>
      <c r="E6172" s="426" t="s">
        <v>2119</v>
      </c>
      <c r="F6172" s="426"/>
      <c r="G6172" s="192" t="s">
        <v>331</v>
      </c>
      <c r="H6172" s="193">
        <v>1</v>
      </c>
      <c r="I6172" s="189">
        <f>(M6172*$M$13)</f>
        <v>7.3508000000000004</v>
      </c>
      <c r="J6172" s="219">
        <f>TRUNC(I6172*H6172,2)</f>
        <v>7.35</v>
      </c>
      <c r="M6172">
        <v>7.99</v>
      </c>
    </row>
    <row r="6173" spans="1:13" x14ac:dyDescent="0.2">
      <c r="A6173" s="239"/>
      <c r="B6173" s="195"/>
      <c r="C6173" s="195"/>
      <c r="D6173" s="195"/>
      <c r="E6173" s="195" t="s">
        <v>3847</v>
      </c>
      <c r="F6173" s="196">
        <v>4.51</v>
      </c>
      <c r="G6173" s="195" t="s">
        <v>3848</v>
      </c>
      <c r="H6173" s="196">
        <v>0</v>
      </c>
      <c r="I6173" s="196">
        <v>4.51</v>
      </c>
      <c r="J6173" s="220"/>
      <c r="M6173">
        <v>4.51</v>
      </c>
    </row>
    <row r="6174" spans="1:13" ht="25.5" x14ac:dyDescent="0.2">
      <c r="A6174" s="239"/>
      <c r="B6174" s="195"/>
      <c r="C6174" s="195"/>
      <c r="D6174" s="195"/>
      <c r="E6174" s="195" t="s">
        <v>3849</v>
      </c>
      <c r="F6174" s="196">
        <v>0</v>
      </c>
      <c r="G6174" s="195"/>
      <c r="H6174" s="195" t="s">
        <v>3850</v>
      </c>
      <c r="I6174" s="196">
        <v>16.12</v>
      </c>
      <c r="J6174" s="220"/>
      <c r="M6174">
        <v>16.12</v>
      </c>
    </row>
    <row r="6175" spans="1:13" ht="30" customHeight="1" x14ac:dyDescent="0.2">
      <c r="A6175" s="240"/>
      <c r="B6175" s="197"/>
      <c r="C6175" s="197"/>
      <c r="D6175" s="197"/>
      <c r="E6175" s="197"/>
      <c r="F6175" s="197"/>
      <c r="G6175" s="197" t="s">
        <v>3851</v>
      </c>
      <c r="H6175" s="198">
        <v>48</v>
      </c>
      <c r="I6175" s="199">
        <v>773.76</v>
      </c>
      <c r="J6175" s="220"/>
      <c r="M6175">
        <v>773.76</v>
      </c>
    </row>
    <row r="6176" spans="1:13" ht="0.95" customHeight="1" x14ac:dyDescent="0.2">
      <c r="A6176" s="237"/>
      <c r="B6176" s="185"/>
      <c r="C6176" s="185"/>
      <c r="D6176" s="185"/>
      <c r="E6176" s="185"/>
      <c r="F6176" s="185"/>
      <c r="G6176" s="185"/>
      <c r="H6176" s="185"/>
      <c r="I6176" s="185"/>
      <c r="J6176" s="220"/>
    </row>
    <row r="6177" spans="1:13" ht="18" customHeight="1" x14ac:dyDescent="0.2">
      <c r="A6177" s="236" t="s">
        <v>4353</v>
      </c>
      <c r="B6177" s="183" t="s">
        <v>2</v>
      </c>
      <c r="C6177" s="182" t="s">
        <v>3</v>
      </c>
      <c r="D6177" s="182" t="s">
        <v>4</v>
      </c>
      <c r="E6177" s="419" t="s">
        <v>2100</v>
      </c>
      <c r="F6177" s="419"/>
      <c r="G6177" s="184" t="s">
        <v>5</v>
      </c>
      <c r="H6177" s="183" t="s">
        <v>6</v>
      </c>
      <c r="I6177" s="183" t="s">
        <v>7</v>
      </c>
      <c r="J6177" s="218" t="s">
        <v>8</v>
      </c>
      <c r="K6177" s="229">
        <f>J6179+J6180</f>
        <v>8.16</v>
      </c>
      <c r="L6177" s="229">
        <f>J6178-K6177</f>
        <v>18.16</v>
      </c>
      <c r="M6177" t="s">
        <v>7</v>
      </c>
    </row>
    <row r="6178" spans="1:13" ht="26.1" customHeight="1" x14ac:dyDescent="0.2">
      <c r="A6178" s="237" t="s">
        <v>2125</v>
      </c>
      <c r="B6178" s="186" t="s">
        <v>4132</v>
      </c>
      <c r="C6178" s="185" t="s">
        <v>26</v>
      </c>
      <c r="D6178" s="185" t="s">
        <v>4133</v>
      </c>
      <c r="E6178" s="425" t="s">
        <v>2104</v>
      </c>
      <c r="F6178" s="425"/>
      <c r="G6178" s="187" t="s">
        <v>331</v>
      </c>
      <c r="H6178" s="188">
        <v>1</v>
      </c>
      <c r="I6178" s="189">
        <f>(M6178*$M$13)</f>
        <v>26.321200000000001</v>
      </c>
      <c r="J6178" s="231">
        <f>TRUNC(I6178*H6178,2)</f>
        <v>26.32</v>
      </c>
      <c r="M6178">
        <v>28.61</v>
      </c>
    </row>
    <row r="6179" spans="1:13" ht="26.1" customHeight="1" x14ac:dyDescent="0.2">
      <c r="A6179" s="241" t="s">
        <v>2395</v>
      </c>
      <c r="B6179" s="201" t="s">
        <v>2709</v>
      </c>
      <c r="C6179" s="200" t="s">
        <v>26</v>
      </c>
      <c r="D6179" s="200" t="s">
        <v>2710</v>
      </c>
      <c r="E6179" s="427" t="s">
        <v>2123</v>
      </c>
      <c r="F6179" s="427"/>
      <c r="G6179" s="202" t="s">
        <v>32</v>
      </c>
      <c r="H6179" s="203">
        <v>0.1033</v>
      </c>
      <c r="I6179" s="189">
        <f>(M6179*$M$13)</f>
        <v>18.390799999999999</v>
      </c>
      <c r="J6179" s="219">
        <f>TRUNC(I6179*H6179,2)</f>
        <v>1.89</v>
      </c>
      <c r="M6179">
        <v>19.989999999999998</v>
      </c>
    </row>
    <row r="6180" spans="1:13" ht="24" customHeight="1" x14ac:dyDescent="0.2">
      <c r="A6180" s="241" t="s">
        <v>2395</v>
      </c>
      <c r="B6180" s="201" t="s">
        <v>2700</v>
      </c>
      <c r="C6180" s="200" t="s">
        <v>26</v>
      </c>
      <c r="D6180" s="200" t="s">
        <v>2701</v>
      </c>
      <c r="E6180" s="427" t="s">
        <v>2123</v>
      </c>
      <c r="F6180" s="427"/>
      <c r="G6180" s="202" t="s">
        <v>32</v>
      </c>
      <c r="H6180" s="203">
        <v>0.24779999999999999</v>
      </c>
      <c r="I6180" s="189">
        <f>(M6180*$M$13)</f>
        <v>25.309200000000004</v>
      </c>
      <c r="J6180" s="219">
        <f>TRUNC(I6180*H6180,2)</f>
        <v>6.27</v>
      </c>
      <c r="M6180">
        <v>27.51</v>
      </c>
    </row>
    <row r="6181" spans="1:13" ht="24" customHeight="1" x14ac:dyDescent="0.2">
      <c r="A6181" s="238" t="s">
        <v>2126</v>
      </c>
      <c r="B6181" s="191" t="s">
        <v>5017</v>
      </c>
      <c r="C6181" s="190" t="s">
        <v>26</v>
      </c>
      <c r="D6181" s="190" t="s">
        <v>5018</v>
      </c>
      <c r="E6181" s="426" t="s">
        <v>2119</v>
      </c>
      <c r="F6181" s="426"/>
      <c r="G6181" s="192" t="s">
        <v>331</v>
      </c>
      <c r="H6181" s="193">
        <v>2</v>
      </c>
      <c r="I6181" s="189">
        <f>(M6181*$M$13)</f>
        <v>2.0331999999999999</v>
      </c>
      <c r="J6181" s="219">
        <f>TRUNC(I6181*H6181,2)</f>
        <v>4.0599999999999996</v>
      </c>
      <c r="M6181">
        <v>2.21</v>
      </c>
    </row>
    <row r="6182" spans="1:13" ht="24" customHeight="1" x14ac:dyDescent="0.2">
      <c r="A6182" s="238" t="s">
        <v>2126</v>
      </c>
      <c r="B6182" s="191" t="s">
        <v>5042</v>
      </c>
      <c r="C6182" s="190" t="s">
        <v>26</v>
      </c>
      <c r="D6182" s="190" t="s">
        <v>5043</v>
      </c>
      <c r="E6182" s="426" t="s">
        <v>2119</v>
      </c>
      <c r="F6182" s="426"/>
      <c r="G6182" s="192" t="s">
        <v>331</v>
      </c>
      <c r="H6182" s="193">
        <v>1</v>
      </c>
      <c r="I6182" s="189">
        <f>(M6182*$M$13)</f>
        <v>14.0944</v>
      </c>
      <c r="J6182" s="219">
        <f>TRUNC(I6182*H6182,2)</f>
        <v>14.09</v>
      </c>
      <c r="M6182">
        <v>15.32</v>
      </c>
    </row>
    <row r="6183" spans="1:13" x14ac:dyDescent="0.2">
      <c r="A6183" s="239"/>
      <c r="B6183" s="195"/>
      <c r="C6183" s="195"/>
      <c r="D6183" s="195"/>
      <c r="E6183" s="195" t="s">
        <v>3847</v>
      </c>
      <c r="F6183" s="196">
        <v>6.76</v>
      </c>
      <c r="G6183" s="195" t="s">
        <v>3848</v>
      </c>
      <c r="H6183" s="196">
        <v>0</v>
      </c>
      <c r="I6183" s="196">
        <v>6.76</v>
      </c>
      <c r="J6183" s="220"/>
      <c r="M6183">
        <v>6.76</v>
      </c>
    </row>
    <row r="6184" spans="1:13" ht="25.5" x14ac:dyDescent="0.2">
      <c r="A6184" s="239"/>
      <c r="B6184" s="195"/>
      <c r="C6184" s="195"/>
      <c r="D6184" s="195"/>
      <c r="E6184" s="195" t="s">
        <v>3849</v>
      </c>
      <c r="F6184" s="196">
        <v>0</v>
      </c>
      <c r="G6184" s="195"/>
      <c r="H6184" s="195" t="s">
        <v>3850</v>
      </c>
      <c r="I6184" s="196">
        <v>28.61</v>
      </c>
      <c r="J6184" s="220"/>
      <c r="M6184">
        <v>28.61</v>
      </c>
    </row>
    <row r="6185" spans="1:13" ht="30" customHeight="1" x14ac:dyDescent="0.2">
      <c r="A6185" s="240"/>
      <c r="B6185" s="197"/>
      <c r="C6185" s="197"/>
      <c r="D6185" s="197"/>
      <c r="E6185" s="197"/>
      <c r="F6185" s="197"/>
      <c r="G6185" s="197" t="s">
        <v>3851</v>
      </c>
      <c r="H6185" s="198">
        <v>6</v>
      </c>
      <c r="I6185" s="199">
        <v>171.66</v>
      </c>
      <c r="J6185" s="220"/>
      <c r="M6185">
        <v>171.66</v>
      </c>
    </row>
    <row r="6186" spans="1:13" ht="0.95" customHeight="1" x14ac:dyDescent="0.2">
      <c r="A6186" s="237"/>
      <c r="B6186" s="185"/>
      <c r="C6186" s="185"/>
      <c r="D6186" s="185"/>
      <c r="E6186" s="185"/>
      <c r="F6186" s="185"/>
      <c r="G6186" s="185"/>
      <c r="H6186" s="185"/>
      <c r="I6186" s="185"/>
      <c r="J6186" s="220"/>
    </row>
    <row r="6187" spans="1:13" ht="18" customHeight="1" x14ac:dyDescent="0.2">
      <c r="A6187" s="236" t="s">
        <v>4354</v>
      </c>
      <c r="B6187" s="183" t="s">
        <v>2</v>
      </c>
      <c r="C6187" s="182" t="s">
        <v>3</v>
      </c>
      <c r="D6187" s="182" t="s">
        <v>4</v>
      </c>
      <c r="E6187" s="419" t="s">
        <v>2100</v>
      </c>
      <c r="F6187" s="419"/>
      <c r="G6187" s="184" t="s">
        <v>5</v>
      </c>
      <c r="H6187" s="183" t="s">
        <v>6</v>
      </c>
      <c r="I6187" s="183" t="s">
        <v>7</v>
      </c>
      <c r="J6187" s="218" t="s">
        <v>8</v>
      </c>
      <c r="K6187" s="229">
        <f>J6190+J6191</f>
        <v>21.009999999999998</v>
      </c>
      <c r="L6187" s="229">
        <f>J6188-K6187</f>
        <v>321.63</v>
      </c>
      <c r="M6187" t="s">
        <v>7</v>
      </c>
    </row>
    <row r="6188" spans="1:13" ht="51.95" customHeight="1" x14ac:dyDescent="0.2">
      <c r="A6188" s="237" t="s">
        <v>2125</v>
      </c>
      <c r="B6188" s="186" t="s">
        <v>4355</v>
      </c>
      <c r="C6188" s="185" t="s">
        <v>26</v>
      </c>
      <c r="D6188" s="185" t="s">
        <v>4356</v>
      </c>
      <c r="E6188" s="425" t="s">
        <v>2104</v>
      </c>
      <c r="F6188" s="425"/>
      <c r="G6188" s="187" t="s">
        <v>331</v>
      </c>
      <c r="H6188" s="188">
        <v>1</v>
      </c>
      <c r="I6188" s="189">
        <f>(M6188*$M$13)</f>
        <v>342.64480000000003</v>
      </c>
      <c r="J6188" s="231">
        <f>TRUNC(I6188*H6188,2)</f>
        <v>342.64</v>
      </c>
      <c r="M6188">
        <v>372.44</v>
      </c>
    </row>
    <row r="6189" spans="1:13" ht="51.95" customHeight="1" x14ac:dyDescent="0.2">
      <c r="A6189" s="241" t="s">
        <v>2395</v>
      </c>
      <c r="B6189" s="201" t="s">
        <v>5044</v>
      </c>
      <c r="C6189" s="200" t="s">
        <v>26</v>
      </c>
      <c r="D6189" s="200" t="s">
        <v>5045</v>
      </c>
      <c r="E6189" s="427" t="s">
        <v>2123</v>
      </c>
      <c r="F6189" s="427"/>
      <c r="G6189" s="202" t="s">
        <v>50</v>
      </c>
      <c r="H6189" s="203">
        <v>1.17E-2</v>
      </c>
      <c r="I6189" s="189">
        <f>(M6189*$M$13)</f>
        <v>647.68920000000003</v>
      </c>
      <c r="J6189" s="219">
        <f>TRUNC(I6189*H6189,2)</f>
        <v>7.57</v>
      </c>
      <c r="M6189">
        <v>704.01</v>
      </c>
    </row>
    <row r="6190" spans="1:13" ht="26.1" customHeight="1" x14ac:dyDescent="0.2">
      <c r="A6190" s="241" t="s">
        <v>2395</v>
      </c>
      <c r="B6190" s="201" t="s">
        <v>2709</v>
      </c>
      <c r="C6190" s="200" t="s">
        <v>26</v>
      </c>
      <c r="D6190" s="200" t="s">
        <v>2710</v>
      </c>
      <c r="E6190" s="427" t="s">
        <v>2123</v>
      </c>
      <c r="F6190" s="427"/>
      <c r="G6190" s="202" t="s">
        <v>32</v>
      </c>
      <c r="H6190" s="203">
        <v>0.48110000000000003</v>
      </c>
      <c r="I6190" s="189">
        <f>(M6190*$M$13)</f>
        <v>18.390799999999999</v>
      </c>
      <c r="J6190" s="219">
        <f>TRUNC(I6190*H6190,2)</f>
        <v>8.84</v>
      </c>
      <c r="M6190">
        <v>19.989999999999998</v>
      </c>
    </row>
    <row r="6191" spans="1:13" ht="24" customHeight="1" x14ac:dyDescent="0.2">
      <c r="A6191" s="241" t="s">
        <v>2395</v>
      </c>
      <c r="B6191" s="201" t="s">
        <v>2700</v>
      </c>
      <c r="C6191" s="200" t="s">
        <v>26</v>
      </c>
      <c r="D6191" s="200" t="s">
        <v>2701</v>
      </c>
      <c r="E6191" s="427" t="s">
        <v>2123</v>
      </c>
      <c r="F6191" s="427"/>
      <c r="G6191" s="202" t="s">
        <v>32</v>
      </c>
      <c r="H6191" s="203">
        <v>0.48110000000000003</v>
      </c>
      <c r="I6191" s="189">
        <f>(M6191*$M$13)</f>
        <v>25.309200000000004</v>
      </c>
      <c r="J6191" s="219">
        <f>TRUNC(I6191*H6191,2)</f>
        <v>12.17</v>
      </c>
      <c r="M6191">
        <v>27.51</v>
      </c>
    </row>
    <row r="6192" spans="1:13" ht="39" customHeight="1" x14ac:dyDescent="0.2">
      <c r="A6192" s="238" t="s">
        <v>2126</v>
      </c>
      <c r="B6192" s="191" t="s">
        <v>5072</v>
      </c>
      <c r="C6192" s="190" t="s">
        <v>26</v>
      </c>
      <c r="D6192" s="190" t="s">
        <v>5073</v>
      </c>
      <c r="E6192" s="426" t="s">
        <v>2119</v>
      </c>
      <c r="F6192" s="426"/>
      <c r="G6192" s="192" t="s">
        <v>331</v>
      </c>
      <c r="H6192" s="193">
        <v>1</v>
      </c>
      <c r="I6192" s="189">
        <f>(M6192*$M$13)</f>
        <v>314.06040000000002</v>
      </c>
      <c r="J6192" s="219">
        <f>TRUNC(I6192*H6192,2)</f>
        <v>314.06</v>
      </c>
      <c r="M6192">
        <v>341.37</v>
      </c>
    </row>
    <row r="6193" spans="1:13" x14ac:dyDescent="0.2">
      <c r="A6193" s="239"/>
      <c r="B6193" s="195"/>
      <c r="C6193" s="195"/>
      <c r="D6193" s="195"/>
      <c r="E6193" s="195" t="s">
        <v>3847</v>
      </c>
      <c r="F6193" s="196">
        <v>18.760000000000002</v>
      </c>
      <c r="G6193" s="195" t="s">
        <v>3848</v>
      </c>
      <c r="H6193" s="196">
        <v>0</v>
      </c>
      <c r="I6193" s="196">
        <v>18.760000000000002</v>
      </c>
      <c r="J6193" s="220"/>
      <c r="M6193">
        <v>18.760000000000002</v>
      </c>
    </row>
    <row r="6194" spans="1:13" ht="25.5" x14ac:dyDescent="0.2">
      <c r="A6194" s="239"/>
      <c r="B6194" s="195"/>
      <c r="C6194" s="195"/>
      <c r="D6194" s="195"/>
      <c r="E6194" s="195" t="s">
        <v>3849</v>
      </c>
      <c r="F6194" s="196">
        <v>0</v>
      </c>
      <c r="G6194" s="195"/>
      <c r="H6194" s="195" t="s">
        <v>3850</v>
      </c>
      <c r="I6194" s="196">
        <v>372.44</v>
      </c>
      <c r="J6194" s="220"/>
      <c r="M6194">
        <v>372.44</v>
      </c>
    </row>
    <row r="6195" spans="1:13" ht="30" customHeight="1" x14ac:dyDescent="0.2">
      <c r="A6195" s="240"/>
      <c r="B6195" s="197"/>
      <c r="C6195" s="197"/>
      <c r="D6195" s="197"/>
      <c r="E6195" s="197"/>
      <c r="F6195" s="197"/>
      <c r="G6195" s="197" t="s">
        <v>3851</v>
      </c>
      <c r="H6195" s="198">
        <v>1</v>
      </c>
      <c r="I6195" s="199">
        <v>372.44</v>
      </c>
      <c r="J6195" s="220"/>
      <c r="M6195">
        <v>372.44</v>
      </c>
    </row>
    <row r="6196" spans="1:13" ht="0.95" customHeight="1" x14ac:dyDescent="0.2">
      <c r="A6196" s="237"/>
      <c r="B6196" s="185"/>
      <c r="C6196" s="185"/>
      <c r="D6196" s="185"/>
      <c r="E6196" s="185"/>
      <c r="F6196" s="185"/>
      <c r="G6196" s="185"/>
      <c r="H6196" s="185"/>
      <c r="I6196" s="185"/>
      <c r="J6196" s="220"/>
    </row>
    <row r="6197" spans="1:13" ht="18" customHeight="1" x14ac:dyDescent="0.2">
      <c r="A6197" s="236" t="s">
        <v>4357</v>
      </c>
      <c r="B6197" s="183" t="s">
        <v>2</v>
      </c>
      <c r="C6197" s="182" t="s">
        <v>3</v>
      </c>
      <c r="D6197" s="182" t="s">
        <v>4</v>
      </c>
      <c r="E6197" s="419" t="s">
        <v>2100</v>
      </c>
      <c r="F6197" s="419"/>
      <c r="G6197" s="184" t="s">
        <v>5</v>
      </c>
      <c r="H6197" s="183" t="s">
        <v>6</v>
      </c>
      <c r="I6197" s="183" t="s">
        <v>7</v>
      </c>
      <c r="J6197" s="218" t="s">
        <v>8</v>
      </c>
      <c r="K6197" s="229">
        <f>J6200+J6201</f>
        <v>27.89</v>
      </c>
      <c r="L6197" s="229">
        <f>J6198-K6197</f>
        <v>790.55000000000007</v>
      </c>
      <c r="M6197" t="s">
        <v>7</v>
      </c>
    </row>
    <row r="6198" spans="1:13" ht="51.95" customHeight="1" x14ac:dyDescent="0.2">
      <c r="A6198" s="237" t="s">
        <v>2125</v>
      </c>
      <c r="B6198" s="186" t="s">
        <v>4138</v>
      </c>
      <c r="C6198" s="185" t="s">
        <v>26</v>
      </c>
      <c r="D6198" s="185" t="s">
        <v>4139</v>
      </c>
      <c r="E6198" s="425" t="s">
        <v>2104</v>
      </c>
      <c r="F6198" s="425"/>
      <c r="G6198" s="187" t="s">
        <v>331</v>
      </c>
      <c r="H6198" s="188">
        <v>1</v>
      </c>
      <c r="I6198" s="189">
        <f>(M6198*$M$13)</f>
        <v>818.44120000000009</v>
      </c>
      <c r="J6198" s="231">
        <f>TRUNC(I6198*H6198,2)</f>
        <v>818.44</v>
      </c>
      <c r="M6198">
        <v>889.61</v>
      </c>
    </row>
    <row r="6199" spans="1:13" ht="51.95" customHeight="1" x14ac:dyDescent="0.2">
      <c r="A6199" s="241" t="s">
        <v>2395</v>
      </c>
      <c r="B6199" s="201" t="s">
        <v>5044</v>
      </c>
      <c r="C6199" s="200" t="s">
        <v>26</v>
      </c>
      <c r="D6199" s="200" t="s">
        <v>5045</v>
      </c>
      <c r="E6199" s="427" t="s">
        <v>2123</v>
      </c>
      <c r="F6199" s="427"/>
      <c r="G6199" s="202" t="s">
        <v>50</v>
      </c>
      <c r="H6199" s="203">
        <v>1.89E-2</v>
      </c>
      <c r="I6199" s="189">
        <f>(M6199*$M$13)</f>
        <v>647.68920000000003</v>
      </c>
      <c r="J6199" s="219">
        <f>TRUNC(I6199*H6199,2)</f>
        <v>12.24</v>
      </c>
      <c r="M6199">
        <v>704.01</v>
      </c>
    </row>
    <row r="6200" spans="1:13" ht="26.1" customHeight="1" x14ac:dyDescent="0.2">
      <c r="A6200" s="241" t="s">
        <v>2395</v>
      </c>
      <c r="B6200" s="201" t="s">
        <v>2709</v>
      </c>
      <c r="C6200" s="200" t="s">
        <v>26</v>
      </c>
      <c r="D6200" s="200" t="s">
        <v>2710</v>
      </c>
      <c r="E6200" s="427" t="s">
        <v>2123</v>
      </c>
      <c r="F6200" s="427"/>
      <c r="G6200" s="202" t="s">
        <v>32</v>
      </c>
      <c r="H6200" s="203">
        <v>0.63839999999999997</v>
      </c>
      <c r="I6200" s="189">
        <f>(M6200*$M$13)</f>
        <v>18.390799999999999</v>
      </c>
      <c r="J6200" s="219">
        <f>TRUNC(I6200*H6200,2)</f>
        <v>11.74</v>
      </c>
      <c r="M6200">
        <v>19.989999999999998</v>
      </c>
    </row>
    <row r="6201" spans="1:13" ht="24" customHeight="1" x14ac:dyDescent="0.2">
      <c r="A6201" s="241" t="s">
        <v>2395</v>
      </c>
      <c r="B6201" s="201" t="s">
        <v>2700</v>
      </c>
      <c r="C6201" s="200" t="s">
        <v>26</v>
      </c>
      <c r="D6201" s="200" t="s">
        <v>2701</v>
      </c>
      <c r="E6201" s="427" t="s">
        <v>2123</v>
      </c>
      <c r="F6201" s="427"/>
      <c r="G6201" s="202" t="s">
        <v>32</v>
      </c>
      <c r="H6201" s="203">
        <v>0.63839999999999997</v>
      </c>
      <c r="I6201" s="189">
        <f>(M6201*$M$13)</f>
        <v>25.309200000000004</v>
      </c>
      <c r="J6201" s="219">
        <f>TRUNC(I6201*H6201,2)</f>
        <v>16.149999999999999</v>
      </c>
      <c r="M6201">
        <v>27.51</v>
      </c>
    </row>
    <row r="6202" spans="1:13" ht="39" customHeight="1" x14ac:dyDescent="0.2">
      <c r="A6202" s="238" t="s">
        <v>2126</v>
      </c>
      <c r="B6202" s="191" t="s">
        <v>5048</v>
      </c>
      <c r="C6202" s="190" t="s">
        <v>26</v>
      </c>
      <c r="D6202" s="190" t="s">
        <v>5049</v>
      </c>
      <c r="E6202" s="426" t="s">
        <v>2119</v>
      </c>
      <c r="F6202" s="426"/>
      <c r="G6202" s="192" t="s">
        <v>331</v>
      </c>
      <c r="H6202" s="193">
        <v>1</v>
      </c>
      <c r="I6202" s="189">
        <f>(M6202*$M$13)</f>
        <v>778.31080000000009</v>
      </c>
      <c r="J6202" s="219">
        <f>TRUNC(I6202*H6202,2)</f>
        <v>778.31</v>
      </c>
      <c r="M6202">
        <v>845.99</v>
      </c>
    </row>
    <row r="6203" spans="1:13" x14ac:dyDescent="0.2">
      <c r="A6203" s="239"/>
      <c r="B6203" s="195"/>
      <c r="C6203" s="195"/>
      <c r="D6203" s="195"/>
      <c r="E6203" s="195" t="s">
        <v>3847</v>
      </c>
      <c r="F6203" s="196">
        <v>25.4</v>
      </c>
      <c r="G6203" s="195" t="s">
        <v>3848</v>
      </c>
      <c r="H6203" s="196">
        <v>0</v>
      </c>
      <c r="I6203" s="196">
        <v>25.4</v>
      </c>
      <c r="J6203" s="220"/>
      <c r="M6203">
        <v>25.4</v>
      </c>
    </row>
    <row r="6204" spans="1:13" ht="25.5" x14ac:dyDescent="0.2">
      <c r="A6204" s="239"/>
      <c r="B6204" s="195"/>
      <c r="C6204" s="195"/>
      <c r="D6204" s="195"/>
      <c r="E6204" s="195" t="s">
        <v>3849</v>
      </c>
      <c r="F6204" s="196">
        <v>0</v>
      </c>
      <c r="G6204" s="195"/>
      <c r="H6204" s="195" t="s">
        <v>3850</v>
      </c>
      <c r="I6204" s="196">
        <v>889.61</v>
      </c>
      <c r="J6204" s="220"/>
      <c r="M6204">
        <v>889.61</v>
      </c>
    </row>
    <row r="6205" spans="1:13" ht="30" customHeight="1" x14ac:dyDescent="0.2">
      <c r="A6205" s="240"/>
      <c r="B6205" s="197"/>
      <c r="C6205" s="197"/>
      <c r="D6205" s="197"/>
      <c r="E6205" s="197"/>
      <c r="F6205" s="197"/>
      <c r="G6205" s="197" t="s">
        <v>3851</v>
      </c>
      <c r="H6205" s="198">
        <v>1</v>
      </c>
      <c r="I6205" s="199">
        <v>889.61</v>
      </c>
      <c r="J6205" s="220"/>
      <c r="M6205">
        <v>889.61</v>
      </c>
    </row>
    <row r="6206" spans="1:13" ht="0.95" customHeight="1" x14ac:dyDescent="0.2">
      <c r="A6206" s="237"/>
      <c r="B6206" s="185"/>
      <c r="C6206" s="185"/>
      <c r="D6206" s="185"/>
      <c r="E6206" s="185"/>
      <c r="F6206" s="185"/>
      <c r="G6206" s="185"/>
      <c r="H6206" s="185"/>
      <c r="I6206" s="185"/>
      <c r="J6206" s="220"/>
    </row>
    <row r="6207" spans="1:13" ht="18" customHeight="1" x14ac:dyDescent="0.2">
      <c r="A6207" s="236" t="s">
        <v>4358</v>
      </c>
      <c r="B6207" s="183" t="s">
        <v>2</v>
      </c>
      <c r="C6207" s="182" t="s">
        <v>3</v>
      </c>
      <c r="D6207" s="182" t="s">
        <v>4</v>
      </c>
      <c r="E6207" s="419" t="s">
        <v>2100</v>
      </c>
      <c r="F6207" s="419"/>
      <c r="G6207" s="184" t="s">
        <v>5</v>
      </c>
      <c r="H6207" s="183" t="s">
        <v>6</v>
      </c>
      <c r="I6207" s="183" t="s">
        <v>7</v>
      </c>
      <c r="J6207" s="218" t="s">
        <v>8</v>
      </c>
      <c r="K6207" s="229">
        <v>0</v>
      </c>
      <c r="L6207" s="229">
        <f>J6208</f>
        <v>37.700000000000003</v>
      </c>
      <c r="M6207" t="s">
        <v>7</v>
      </c>
    </row>
    <row r="6208" spans="1:13" ht="39" customHeight="1" x14ac:dyDescent="0.2">
      <c r="A6208" s="237" t="s">
        <v>2125</v>
      </c>
      <c r="B6208" s="186" t="s">
        <v>4206</v>
      </c>
      <c r="C6208" s="185" t="s">
        <v>26</v>
      </c>
      <c r="D6208" s="185" t="s">
        <v>4207</v>
      </c>
      <c r="E6208" s="425" t="s">
        <v>2104</v>
      </c>
      <c r="F6208" s="425"/>
      <c r="G6208" s="187" t="s">
        <v>331</v>
      </c>
      <c r="H6208" s="188">
        <v>1</v>
      </c>
      <c r="I6208" s="189">
        <f>(M6208*$M$13)</f>
        <v>37.701599999999999</v>
      </c>
      <c r="J6208" s="231">
        <f>TRUNC(I6208*H6208,2)</f>
        <v>37.700000000000003</v>
      </c>
      <c r="M6208">
        <v>40.98</v>
      </c>
    </row>
    <row r="6209" spans="1:13" ht="39" customHeight="1" x14ac:dyDescent="0.2">
      <c r="A6209" s="241" t="s">
        <v>2395</v>
      </c>
      <c r="B6209" s="201" t="s">
        <v>2739</v>
      </c>
      <c r="C6209" s="200" t="s">
        <v>26</v>
      </c>
      <c r="D6209" s="200" t="s">
        <v>2740</v>
      </c>
      <c r="E6209" s="427" t="s">
        <v>2104</v>
      </c>
      <c r="F6209" s="427"/>
      <c r="G6209" s="202" t="s">
        <v>331</v>
      </c>
      <c r="H6209" s="203">
        <v>1</v>
      </c>
      <c r="I6209" s="189">
        <f>(M6209*$M$13)</f>
        <v>9.1172000000000004</v>
      </c>
      <c r="J6209" s="219">
        <f>TRUNC(I6209*H6209,2)</f>
        <v>9.11</v>
      </c>
      <c r="M6209">
        <v>9.91</v>
      </c>
    </row>
    <row r="6210" spans="1:13" ht="39" customHeight="1" x14ac:dyDescent="0.2">
      <c r="A6210" s="241" t="s">
        <v>2395</v>
      </c>
      <c r="B6210" s="201" t="s">
        <v>5060</v>
      </c>
      <c r="C6210" s="200" t="s">
        <v>26</v>
      </c>
      <c r="D6210" s="200" t="s">
        <v>5061</v>
      </c>
      <c r="E6210" s="427" t="s">
        <v>2104</v>
      </c>
      <c r="F6210" s="427"/>
      <c r="G6210" s="202" t="s">
        <v>331</v>
      </c>
      <c r="H6210" s="203">
        <v>1</v>
      </c>
      <c r="I6210" s="189">
        <f>(M6210*$M$13)</f>
        <v>28.584400000000002</v>
      </c>
      <c r="J6210" s="219">
        <f>TRUNC(I6210*H6210,2)</f>
        <v>28.58</v>
      </c>
      <c r="M6210">
        <v>31.07</v>
      </c>
    </row>
    <row r="6211" spans="1:13" x14ac:dyDescent="0.2">
      <c r="A6211" s="239"/>
      <c r="B6211" s="195"/>
      <c r="C6211" s="195"/>
      <c r="D6211" s="195"/>
      <c r="E6211" s="195" t="s">
        <v>3847</v>
      </c>
      <c r="F6211" s="196">
        <v>22.62</v>
      </c>
      <c r="G6211" s="195" t="s">
        <v>3848</v>
      </c>
      <c r="H6211" s="196">
        <v>0</v>
      </c>
      <c r="I6211" s="196">
        <v>22.62</v>
      </c>
      <c r="J6211" s="220"/>
      <c r="M6211">
        <v>22.62</v>
      </c>
    </row>
    <row r="6212" spans="1:13" ht="25.5" x14ac:dyDescent="0.2">
      <c r="A6212" s="239"/>
      <c r="B6212" s="195"/>
      <c r="C6212" s="195"/>
      <c r="D6212" s="195"/>
      <c r="E6212" s="195" t="s">
        <v>3849</v>
      </c>
      <c r="F6212" s="196">
        <v>0</v>
      </c>
      <c r="G6212" s="195"/>
      <c r="H6212" s="195" t="s">
        <v>3850</v>
      </c>
      <c r="I6212" s="196">
        <v>40.98</v>
      </c>
      <c r="J6212" s="220"/>
      <c r="M6212">
        <v>40.98</v>
      </c>
    </row>
    <row r="6213" spans="1:13" ht="30" customHeight="1" x14ac:dyDescent="0.2">
      <c r="A6213" s="240"/>
      <c r="B6213" s="197"/>
      <c r="C6213" s="197"/>
      <c r="D6213" s="197"/>
      <c r="E6213" s="197"/>
      <c r="F6213" s="197"/>
      <c r="G6213" s="197" t="s">
        <v>3851</v>
      </c>
      <c r="H6213" s="198">
        <v>10</v>
      </c>
      <c r="I6213" s="199">
        <v>409.8</v>
      </c>
      <c r="J6213" s="220"/>
      <c r="M6213">
        <v>409.8</v>
      </c>
    </row>
    <row r="6214" spans="1:13" ht="0.95" customHeight="1" x14ac:dyDescent="0.2">
      <c r="A6214" s="237"/>
      <c r="B6214" s="185"/>
      <c r="C6214" s="185"/>
      <c r="D6214" s="185"/>
      <c r="E6214" s="185"/>
      <c r="F6214" s="185"/>
      <c r="G6214" s="185"/>
      <c r="H6214" s="185"/>
      <c r="I6214" s="185"/>
      <c r="J6214" s="220"/>
    </row>
    <row r="6215" spans="1:13" ht="18" customHeight="1" x14ac:dyDescent="0.2">
      <c r="A6215" s="236" t="s">
        <v>4359</v>
      </c>
      <c r="B6215" s="183" t="s">
        <v>2</v>
      </c>
      <c r="C6215" s="182" t="s">
        <v>3</v>
      </c>
      <c r="D6215" s="182" t="s">
        <v>4</v>
      </c>
      <c r="E6215" s="419" t="s">
        <v>2100</v>
      </c>
      <c r="F6215" s="419"/>
      <c r="G6215" s="184" t="s">
        <v>5</v>
      </c>
      <c r="H6215" s="183" t="s">
        <v>6</v>
      </c>
      <c r="I6215" s="183" t="s">
        <v>7</v>
      </c>
      <c r="J6215" s="218" t="s">
        <v>8</v>
      </c>
      <c r="K6215" s="229">
        <f>0</f>
        <v>0</v>
      </c>
      <c r="L6215" s="229">
        <f>J6216</f>
        <v>25.94</v>
      </c>
      <c r="M6215" t="s">
        <v>7</v>
      </c>
    </row>
    <row r="6216" spans="1:13" ht="39" customHeight="1" x14ac:dyDescent="0.2">
      <c r="A6216" s="237" t="s">
        <v>2125</v>
      </c>
      <c r="B6216" s="186" t="s">
        <v>4212</v>
      </c>
      <c r="C6216" s="185" t="s">
        <v>26</v>
      </c>
      <c r="D6216" s="185" t="s">
        <v>4213</v>
      </c>
      <c r="E6216" s="425" t="s">
        <v>2104</v>
      </c>
      <c r="F6216" s="425"/>
      <c r="G6216" s="187" t="s">
        <v>331</v>
      </c>
      <c r="H6216" s="188">
        <v>1</v>
      </c>
      <c r="I6216" s="189">
        <f>(M6216*$M$13)</f>
        <v>25.943999999999999</v>
      </c>
      <c r="J6216" s="231">
        <f>TRUNC(I6216*H6216,2)</f>
        <v>25.94</v>
      </c>
      <c r="M6216">
        <v>28.2</v>
      </c>
    </row>
    <row r="6217" spans="1:13" ht="39" customHeight="1" x14ac:dyDescent="0.2">
      <c r="A6217" s="241" t="s">
        <v>2395</v>
      </c>
      <c r="B6217" s="201" t="s">
        <v>2739</v>
      </c>
      <c r="C6217" s="200" t="s">
        <v>26</v>
      </c>
      <c r="D6217" s="200" t="s">
        <v>2740</v>
      </c>
      <c r="E6217" s="427" t="s">
        <v>2104</v>
      </c>
      <c r="F6217" s="427"/>
      <c r="G6217" s="202" t="s">
        <v>331</v>
      </c>
      <c r="H6217" s="203">
        <v>1</v>
      </c>
      <c r="I6217" s="189">
        <f>(M6217*$M$13)</f>
        <v>9.1172000000000004</v>
      </c>
      <c r="J6217" s="219">
        <f>TRUNC(I6217*H6217,2)</f>
        <v>9.11</v>
      </c>
      <c r="M6217">
        <v>9.91</v>
      </c>
    </row>
    <row r="6218" spans="1:13" ht="39" customHeight="1" x14ac:dyDescent="0.2">
      <c r="A6218" s="241" t="s">
        <v>2395</v>
      </c>
      <c r="B6218" s="201" t="s">
        <v>5064</v>
      </c>
      <c r="C6218" s="200" t="s">
        <v>26</v>
      </c>
      <c r="D6218" s="200" t="s">
        <v>5065</v>
      </c>
      <c r="E6218" s="427" t="s">
        <v>2104</v>
      </c>
      <c r="F6218" s="427"/>
      <c r="G6218" s="202" t="s">
        <v>331</v>
      </c>
      <c r="H6218" s="203">
        <v>1</v>
      </c>
      <c r="I6218" s="189">
        <f>(M6218*$M$13)</f>
        <v>16.826799999999999</v>
      </c>
      <c r="J6218" s="219">
        <f>TRUNC(I6218*H6218,2)</f>
        <v>16.82</v>
      </c>
      <c r="M6218">
        <v>18.29</v>
      </c>
    </row>
    <row r="6219" spans="1:13" x14ac:dyDescent="0.2">
      <c r="A6219" s="239"/>
      <c r="B6219" s="195"/>
      <c r="C6219" s="195"/>
      <c r="D6219" s="195"/>
      <c r="E6219" s="195" t="s">
        <v>3847</v>
      </c>
      <c r="F6219" s="196">
        <v>13.08</v>
      </c>
      <c r="G6219" s="195" t="s">
        <v>3848</v>
      </c>
      <c r="H6219" s="196">
        <v>0</v>
      </c>
      <c r="I6219" s="196">
        <v>13.08</v>
      </c>
      <c r="J6219" s="220"/>
      <c r="M6219">
        <v>13.08</v>
      </c>
    </row>
    <row r="6220" spans="1:13" ht="25.5" x14ac:dyDescent="0.2">
      <c r="A6220" s="239"/>
      <c r="B6220" s="195"/>
      <c r="C6220" s="195"/>
      <c r="D6220" s="195"/>
      <c r="E6220" s="195" t="s">
        <v>3849</v>
      </c>
      <c r="F6220" s="196">
        <v>0</v>
      </c>
      <c r="G6220" s="195"/>
      <c r="H6220" s="195" t="s">
        <v>3850</v>
      </c>
      <c r="I6220" s="196">
        <v>28.2</v>
      </c>
      <c r="J6220" s="220"/>
      <c r="M6220">
        <v>28.2</v>
      </c>
    </row>
    <row r="6221" spans="1:13" ht="30" customHeight="1" x14ac:dyDescent="0.2">
      <c r="A6221" s="240"/>
      <c r="B6221" s="197"/>
      <c r="C6221" s="197"/>
      <c r="D6221" s="197"/>
      <c r="E6221" s="197"/>
      <c r="F6221" s="197"/>
      <c r="G6221" s="197" t="s">
        <v>3851</v>
      </c>
      <c r="H6221" s="198">
        <v>12</v>
      </c>
      <c r="I6221" s="199">
        <v>338.4</v>
      </c>
      <c r="J6221" s="220"/>
      <c r="M6221">
        <v>338.4</v>
      </c>
    </row>
    <row r="6222" spans="1:13" ht="0.95" customHeight="1" x14ac:dyDescent="0.2">
      <c r="A6222" s="237"/>
      <c r="B6222" s="185"/>
      <c r="C6222" s="185"/>
      <c r="D6222" s="185"/>
      <c r="E6222" s="185"/>
      <c r="F6222" s="185"/>
      <c r="G6222" s="185"/>
      <c r="H6222" s="185"/>
      <c r="I6222" s="185"/>
      <c r="J6222" s="220"/>
    </row>
    <row r="6223" spans="1:13" ht="18" customHeight="1" x14ac:dyDescent="0.2">
      <c r="A6223" s="236" t="s">
        <v>4824</v>
      </c>
      <c r="B6223" s="183" t="s">
        <v>2</v>
      </c>
      <c r="C6223" s="182" t="s">
        <v>3</v>
      </c>
      <c r="D6223" s="182" t="s">
        <v>4</v>
      </c>
      <c r="E6223" s="419" t="s">
        <v>2100</v>
      </c>
      <c r="F6223" s="419"/>
      <c r="G6223" s="184" t="s">
        <v>5</v>
      </c>
      <c r="H6223" s="183" t="s">
        <v>6</v>
      </c>
      <c r="I6223" s="183" t="s">
        <v>7</v>
      </c>
      <c r="J6223" s="218" t="s">
        <v>8</v>
      </c>
      <c r="K6223" s="229">
        <v>0</v>
      </c>
      <c r="L6223" s="229">
        <f>J6224</f>
        <v>3.89</v>
      </c>
      <c r="M6223" t="s">
        <v>7</v>
      </c>
    </row>
    <row r="6224" spans="1:13" ht="26.1" customHeight="1" x14ac:dyDescent="0.2">
      <c r="A6224" s="237" t="s">
        <v>2125</v>
      </c>
      <c r="B6224" s="186" t="s">
        <v>4793</v>
      </c>
      <c r="C6224" s="185" t="s">
        <v>167</v>
      </c>
      <c r="D6224" s="185" t="s">
        <v>4794</v>
      </c>
      <c r="E6224" s="425" t="s">
        <v>2104</v>
      </c>
      <c r="F6224" s="425"/>
      <c r="G6224" s="187" t="s">
        <v>331</v>
      </c>
      <c r="H6224" s="188">
        <v>1</v>
      </c>
      <c r="I6224" s="189">
        <f>(M6224*$M$13)</f>
        <v>3.8916000000000004</v>
      </c>
      <c r="J6224" s="231">
        <f>TRUNC(I6224*H6224,2)</f>
        <v>3.89</v>
      </c>
      <c r="M6224">
        <v>4.2300000000000004</v>
      </c>
    </row>
    <row r="6225" spans="1:13" ht="26.1" customHeight="1" x14ac:dyDescent="0.2">
      <c r="A6225" s="241" t="s">
        <v>2395</v>
      </c>
      <c r="B6225" s="201" t="s">
        <v>4956</v>
      </c>
      <c r="C6225" s="200" t="s">
        <v>627</v>
      </c>
      <c r="D6225" s="200" t="s">
        <v>4794</v>
      </c>
      <c r="E6225" s="427" t="s">
        <v>4952</v>
      </c>
      <c r="F6225" s="427"/>
      <c r="G6225" s="202" t="s">
        <v>331</v>
      </c>
      <c r="H6225" s="203">
        <v>1</v>
      </c>
      <c r="I6225" s="189">
        <f>(M6225*$M$13)</f>
        <v>3.8916000000000004</v>
      </c>
      <c r="J6225" s="219">
        <f>TRUNC(I6225*H6225,2)</f>
        <v>3.89</v>
      </c>
      <c r="M6225">
        <v>4.2300000000000004</v>
      </c>
    </row>
    <row r="6226" spans="1:13" x14ac:dyDescent="0.2">
      <c r="A6226" s="239"/>
      <c r="B6226" s="195"/>
      <c r="C6226" s="195"/>
      <c r="D6226" s="195"/>
      <c r="E6226" s="195" t="s">
        <v>3847</v>
      </c>
      <c r="F6226" s="196">
        <v>0.81</v>
      </c>
      <c r="G6226" s="195" t="s">
        <v>3848</v>
      </c>
      <c r="H6226" s="196">
        <v>0</v>
      </c>
      <c r="I6226" s="196">
        <v>0.81</v>
      </c>
      <c r="J6226" s="220"/>
      <c r="M6226">
        <v>0.81</v>
      </c>
    </row>
    <row r="6227" spans="1:13" ht="25.5" x14ac:dyDescent="0.2">
      <c r="A6227" s="239"/>
      <c r="B6227" s="195"/>
      <c r="C6227" s="195"/>
      <c r="D6227" s="195"/>
      <c r="E6227" s="195" t="s">
        <v>3849</v>
      </c>
      <c r="F6227" s="196">
        <v>0</v>
      </c>
      <c r="G6227" s="195"/>
      <c r="H6227" s="195" t="s">
        <v>3850</v>
      </c>
      <c r="I6227" s="196">
        <v>4.2300000000000004</v>
      </c>
      <c r="J6227" s="220"/>
      <c r="M6227">
        <v>4.2300000000000004</v>
      </c>
    </row>
    <row r="6228" spans="1:13" ht="30" customHeight="1" x14ac:dyDescent="0.2">
      <c r="A6228" s="240"/>
      <c r="B6228" s="197"/>
      <c r="C6228" s="197"/>
      <c r="D6228" s="197"/>
      <c r="E6228" s="197"/>
      <c r="F6228" s="197"/>
      <c r="G6228" s="197" t="s">
        <v>3851</v>
      </c>
      <c r="H6228" s="198">
        <v>18</v>
      </c>
      <c r="I6228" s="199">
        <v>76.14</v>
      </c>
      <c r="J6228" s="220"/>
      <c r="M6228">
        <v>76.14</v>
      </c>
    </row>
    <row r="6229" spans="1:13" ht="0.95" customHeight="1" x14ac:dyDescent="0.2">
      <c r="A6229" s="237"/>
      <c r="B6229" s="185"/>
      <c r="C6229" s="185"/>
      <c r="D6229" s="185"/>
      <c r="E6229" s="185"/>
      <c r="F6229" s="185"/>
      <c r="G6229" s="185"/>
      <c r="H6229" s="185"/>
      <c r="I6229" s="185"/>
      <c r="J6229" s="220"/>
    </row>
    <row r="6230" spans="1:13" ht="18" customHeight="1" x14ac:dyDescent="0.2">
      <c r="A6230" s="236" t="s">
        <v>4825</v>
      </c>
      <c r="B6230" s="183" t="s">
        <v>2</v>
      </c>
      <c r="C6230" s="182" t="s">
        <v>3</v>
      </c>
      <c r="D6230" s="182" t="s">
        <v>4</v>
      </c>
      <c r="E6230" s="419" t="s">
        <v>2100</v>
      </c>
      <c r="F6230" s="419"/>
      <c r="G6230" s="184" t="s">
        <v>5</v>
      </c>
      <c r="H6230" s="183" t="s">
        <v>6</v>
      </c>
      <c r="I6230" s="183" t="s">
        <v>7</v>
      </c>
      <c r="J6230" s="218" t="s">
        <v>8</v>
      </c>
      <c r="K6230" s="229">
        <v>0</v>
      </c>
      <c r="L6230" s="229">
        <f>J6231</f>
        <v>94.77</v>
      </c>
      <c r="M6230" t="s">
        <v>7</v>
      </c>
    </row>
    <row r="6231" spans="1:13" ht="26.1" customHeight="1" x14ac:dyDescent="0.2">
      <c r="A6231" s="237" t="s">
        <v>2125</v>
      </c>
      <c r="B6231" s="186" t="s">
        <v>4809</v>
      </c>
      <c r="C6231" s="185" t="s">
        <v>167</v>
      </c>
      <c r="D6231" s="185" t="s">
        <v>4810</v>
      </c>
      <c r="E6231" s="425" t="s">
        <v>2104</v>
      </c>
      <c r="F6231" s="425"/>
      <c r="G6231" s="187" t="s">
        <v>331</v>
      </c>
      <c r="H6231" s="188">
        <v>1</v>
      </c>
      <c r="I6231" s="189">
        <f>(M6231*$M$13)</f>
        <v>94.778400000000005</v>
      </c>
      <c r="J6231" s="231">
        <f>TRUNC(I6231*H6231,2)</f>
        <v>94.77</v>
      </c>
      <c r="M6231">
        <v>103.02</v>
      </c>
    </row>
    <row r="6232" spans="1:13" ht="26.1" customHeight="1" x14ac:dyDescent="0.2">
      <c r="A6232" s="241" t="s">
        <v>2395</v>
      </c>
      <c r="B6232" s="201" t="s">
        <v>5050</v>
      </c>
      <c r="C6232" s="200" t="s">
        <v>627</v>
      </c>
      <c r="D6232" s="200" t="s">
        <v>4810</v>
      </c>
      <c r="E6232" s="427" t="s">
        <v>5026</v>
      </c>
      <c r="F6232" s="427"/>
      <c r="G6232" s="202" t="s">
        <v>331</v>
      </c>
      <c r="H6232" s="203">
        <v>1</v>
      </c>
      <c r="I6232" s="189">
        <f>(M6232*$M$13)</f>
        <v>94.778400000000005</v>
      </c>
      <c r="J6232" s="219">
        <f>TRUNC(I6232*H6232,2)</f>
        <v>94.77</v>
      </c>
      <c r="M6232">
        <v>103.02</v>
      </c>
    </row>
    <row r="6233" spans="1:13" x14ac:dyDescent="0.2">
      <c r="A6233" s="239"/>
      <c r="B6233" s="195"/>
      <c r="C6233" s="195"/>
      <c r="D6233" s="195"/>
      <c r="E6233" s="195" t="s">
        <v>3847</v>
      </c>
      <c r="F6233" s="196">
        <v>34.68</v>
      </c>
      <c r="G6233" s="195" t="s">
        <v>3848</v>
      </c>
      <c r="H6233" s="196">
        <v>0</v>
      </c>
      <c r="I6233" s="196">
        <v>34.68</v>
      </c>
      <c r="J6233" s="220"/>
      <c r="M6233">
        <v>34.68</v>
      </c>
    </row>
    <row r="6234" spans="1:13" ht="25.5" x14ac:dyDescent="0.2">
      <c r="A6234" s="239"/>
      <c r="B6234" s="195"/>
      <c r="C6234" s="195"/>
      <c r="D6234" s="195"/>
      <c r="E6234" s="195" t="s">
        <v>3849</v>
      </c>
      <c r="F6234" s="196">
        <v>0</v>
      </c>
      <c r="G6234" s="195"/>
      <c r="H6234" s="195" t="s">
        <v>3850</v>
      </c>
      <c r="I6234" s="196">
        <v>103.02</v>
      </c>
      <c r="J6234" s="220"/>
      <c r="M6234">
        <v>103.02</v>
      </c>
    </row>
    <row r="6235" spans="1:13" ht="30" customHeight="1" x14ac:dyDescent="0.2">
      <c r="A6235" s="240"/>
      <c r="B6235" s="197"/>
      <c r="C6235" s="197"/>
      <c r="D6235" s="197"/>
      <c r="E6235" s="197"/>
      <c r="F6235" s="197"/>
      <c r="G6235" s="197" t="s">
        <v>3851</v>
      </c>
      <c r="H6235" s="198">
        <v>3</v>
      </c>
      <c r="I6235" s="199">
        <v>309.06</v>
      </c>
      <c r="J6235" s="220"/>
      <c r="M6235">
        <v>309.06</v>
      </c>
    </row>
    <row r="6236" spans="1:13" ht="0.95" customHeight="1" x14ac:dyDescent="0.2">
      <c r="A6236" s="237"/>
      <c r="B6236" s="185"/>
      <c r="C6236" s="185"/>
      <c r="D6236" s="185"/>
      <c r="E6236" s="185"/>
      <c r="F6236" s="185"/>
      <c r="G6236" s="185"/>
      <c r="H6236" s="185"/>
      <c r="I6236" s="185"/>
      <c r="J6236" s="220"/>
    </row>
    <row r="6237" spans="1:13" ht="18" customHeight="1" x14ac:dyDescent="0.2">
      <c r="A6237" s="236" t="s">
        <v>4826</v>
      </c>
      <c r="B6237" s="183" t="s">
        <v>2</v>
      </c>
      <c r="C6237" s="182" t="s">
        <v>3</v>
      </c>
      <c r="D6237" s="182" t="s">
        <v>4</v>
      </c>
      <c r="E6237" s="419" t="s">
        <v>2100</v>
      </c>
      <c r="F6237" s="419"/>
      <c r="G6237" s="184" t="s">
        <v>5</v>
      </c>
      <c r="H6237" s="183" t="s">
        <v>6</v>
      </c>
      <c r="I6237" s="183" t="s">
        <v>7</v>
      </c>
      <c r="J6237" s="218" t="s">
        <v>8</v>
      </c>
      <c r="K6237" s="229">
        <v>0</v>
      </c>
      <c r="L6237" s="229">
        <f>J6238</f>
        <v>711.71</v>
      </c>
      <c r="M6237" t="s">
        <v>7</v>
      </c>
    </row>
    <row r="6238" spans="1:13" ht="26.1" customHeight="1" x14ac:dyDescent="0.2">
      <c r="A6238" s="237" t="s">
        <v>2125</v>
      </c>
      <c r="B6238" s="186" t="s">
        <v>4827</v>
      </c>
      <c r="C6238" s="185" t="s">
        <v>167</v>
      </c>
      <c r="D6238" s="185" t="s">
        <v>4828</v>
      </c>
      <c r="E6238" s="425" t="s">
        <v>2104</v>
      </c>
      <c r="F6238" s="425"/>
      <c r="G6238" s="187" t="s">
        <v>331</v>
      </c>
      <c r="H6238" s="188">
        <v>1</v>
      </c>
      <c r="I6238" s="189">
        <f>(M6238*$M$13)</f>
        <v>711.7120000000001</v>
      </c>
      <c r="J6238" s="231">
        <f>TRUNC(I6238*H6238,2)</f>
        <v>711.71</v>
      </c>
      <c r="M6238">
        <v>773.6</v>
      </c>
    </row>
    <row r="6239" spans="1:13" ht="26.1" customHeight="1" x14ac:dyDescent="0.2">
      <c r="A6239" s="241" t="s">
        <v>2395</v>
      </c>
      <c r="B6239" s="201" t="s">
        <v>5074</v>
      </c>
      <c r="C6239" s="200" t="s">
        <v>2532</v>
      </c>
      <c r="D6239" s="200" t="s">
        <v>4828</v>
      </c>
      <c r="E6239" s="427" t="s">
        <v>5075</v>
      </c>
      <c r="F6239" s="427"/>
      <c r="G6239" s="202" t="s">
        <v>331</v>
      </c>
      <c r="H6239" s="203">
        <v>1</v>
      </c>
      <c r="I6239" s="189">
        <f>(M6239*$M$13)</f>
        <v>711.7120000000001</v>
      </c>
      <c r="J6239" s="219">
        <f>TRUNC(I6239*H6239,2)</f>
        <v>711.71</v>
      </c>
      <c r="M6239">
        <v>773.6</v>
      </c>
    </row>
    <row r="6240" spans="1:13" x14ac:dyDescent="0.2">
      <c r="A6240" s="239"/>
      <c r="B6240" s="195"/>
      <c r="C6240" s="195"/>
      <c r="D6240" s="195"/>
      <c r="E6240" s="195" t="s">
        <v>3847</v>
      </c>
      <c r="F6240" s="196">
        <v>83.6</v>
      </c>
      <c r="G6240" s="195" t="s">
        <v>3848</v>
      </c>
      <c r="H6240" s="196">
        <v>0</v>
      </c>
      <c r="I6240" s="196">
        <v>83.6</v>
      </c>
      <c r="J6240" s="220"/>
      <c r="M6240">
        <v>83.6</v>
      </c>
    </row>
    <row r="6241" spans="1:13" ht="25.5" x14ac:dyDescent="0.2">
      <c r="A6241" s="239"/>
      <c r="B6241" s="195"/>
      <c r="C6241" s="195"/>
      <c r="D6241" s="195"/>
      <c r="E6241" s="195" t="s">
        <v>3849</v>
      </c>
      <c r="F6241" s="196">
        <v>0</v>
      </c>
      <c r="G6241" s="195"/>
      <c r="H6241" s="195" t="s">
        <v>3850</v>
      </c>
      <c r="I6241" s="196">
        <v>773.6</v>
      </c>
      <c r="J6241" s="220"/>
      <c r="M6241">
        <v>773.6</v>
      </c>
    </row>
    <row r="6242" spans="1:13" ht="30" customHeight="1" x14ac:dyDescent="0.2">
      <c r="A6242" s="240"/>
      <c r="B6242" s="197"/>
      <c r="C6242" s="197"/>
      <c r="D6242" s="197"/>
      <c r="E6242" s="197"/>
      <c r="F6242" s="197"/>
      <c r="G6242" s="197" t="s">
        <v>3851</v>
      </c>
      <c r="H6242" s="198">
        <v>24</v>
      </c>
      <c r="I6242" s="199">
        <v>18566.400000000001</v>
      </c>
      <c r="J6242" s="220"/>
      <c r="M6242">
        <v>18566.400000000001</v>
      </c>
    </row>
    <row r="6243" spans="1:13" ht="0.95" customHeight="1" x14ac:dyDescent="0.2">
      <c r="A6243" s="237"/>
      <c r="B6243" s="185"/>
      <c r="C6243" s="185"/>
      <c r="D6243" s="185"/>
      <c r="E6243" s="185"/>
      <c r="F6243" s="185"/>
      <c r="G6243" s="185"/>
      <c r="H6243" s="185"/>
      <c r="I6243" s="185"/>
      <c r="J6243" s="220"/>
    </row>
    <row r="6244" spans="1:13" ht="18" customHeight="1" x14ac:dyDescent="0.2">
      <c r="A6244" s="236" t="s">
        <v>4829</v>
      </c>
      <c r="B6244" s="183" t="s">
        <v>2</v>
      </c>
      <c r="C6244" s="182" t="s">
        <v>3</v>
      </c>
      <c r="D6244" s="182" t="s">
        <v>4</v>
      </c>
      <c r="E6244" s="419" t="s">
        <v>2100</v>
      </c>
      <c r="F6244" s="419"/>
      <c r="G6244" s="184" t="s">
        <v>5</v>
      </c>
      <c r="H6244" s="183" t="s">
        <v>6</v>
      </c>
      <c r="I6244" s="183" t="s">
        <v>7</v>
      </c>
      <c r="J6244" s="218" t="s">
        <v>8</v>
      </c>
      <c r="K6244" s="229">
        <v>0</v>
      </c>
      <c r="L6244" s="229">
        <f>J6245</f>
        <v>10.53</v>
      </c>
      <c r="M6244" t="s">
        <v>7</v>
      </c>
    </row>
    <row r="6245" spans="1:13" ht="26.1" customHeight="1" x14ac:dyDescent="0.2">
      <c r="A6245" s="237" t="s">
        <v>2125</v>
      </c>
      <c r="B6245" s="186" t="s">
        <v>4817</v>
      </c>
      <c r="C6245" s="185" t="s">
        <v>167</v>
      </c>
      <c r="D6245" s="185" t="s">
        <v>4818</v>
      </c>
      <c r="E6245" s="425" t="s">
        <v>2104</v>
      </c>
      <c r="F6245" s="425"/>
      <c r="G6245" s="187" t="s">
        <v>331</v>
      </c>
      <c r="H6245" s="188">
        <v>1</v>
      </c>
      <c r="I6245" s="189">
        <f>(M6245*$M$13)</f>
        <v>10.533999999999999</v>
      </c>
      <c r="J6245" s="231">
        <f>TRUNC(I6245*H6245,2)</f>
        <v>10.53</v>
      </c>
      <c r="M6245">
        <v>11.45</v>
      </c>
    </row>
    <row r="6246" spans="1:13" ht="26.1" customHeight="1" x14ac:dyDescent="0.2">
      <c r="A6246" s="241" t="s">
        <v>2395</v>
      </c>
      <c r="B6246" s="201" t="s">
        <v>5071</v>
      </c>
      <c r="C6246" s="200" t="s">
        <v>15</v>
      </c>
      <c r="D6246" s="200" t="s">
        <v>4818</v>
      </c>
      <c r="E6246" s="427">
        <v>7</v>
      </c>
      <c r="F6246" s="427"/>
      <c r="G6246" s="202" t="s">
        <v>18</v>
      </c>
      <c r="H6246" s="203">
        <v>1</v>
      </c>
      <c r="I6246" s="189">
        <f>(M6246*$M$13)</f>
        <v>10.533999999999999</v>
      </c>
      <c r="J6246" s="219">
        <f>TRUNC(I6246*H6246,2)</f>
        <v>10.53</v>
      </c>
      <c r="M6246">
        <v>11.45</v>
      </c>
    </row>
    <row r="6247" spans="1:13" x14ac:dyDescent="0.2">
      <c r="A6247" s="239"/>
      <c r="B6247" s="195"/>
      <c r="C6247" s="195"/>
      <c r="D6247" s="195"/>
      <c r="E6247" s="195" t="s">
        <v>3847</v>
      </c>
      <c r="F6247" s="196">
        <v>11.45</v>
      </c>
      <c r="G6247" s="195" t="s">
        <v>3848</v>
      </c>
      <c r="H6247" s="196">
        <v>0</v>
      </c>
      <c r="I6247" s="196">
        <v>11.45</v>
      </c>
      <c r="J6247" s="220"/>
      <c r="M6247">
        <v>11.45</v>
      </c>
    </row>
    <row r="6248" spans="1:13" ht="25.5" x14ac:dyDescent="0.2">
      <c r="A6248" s="239"/>
      <c r="B6248" s="195"/>
      <c r="C6248" s="195"/>
      <c r="D6248" s="195"/>
      <c r="E6248" s="195" t="s">
        <v>3849</v>
      </c>
      <c r="F6248" s="196">
        <v>0</v>
      </c>
      <c r="G6248" s="195"/>
      <c r="H6248" s="195" t="s">
        <v>3850</v>
      </c>
      <c r="I6248" s="196">
        <v>11.45</v>
      </c>
      <c r="J6248" s="220"/>
      <c r="M6248">
        <v>11.45</v>
      </c>
    </row>
    <row r="6249" spans="1:13" ht="30" customHeight="1" x14ac:dyDescent="0.2">
      <c r="A6249" s="240"/>
      <c r="B6249" s="197"/>
      <c r="C6249" s="197"/>
      <c r="D6249" s="197"/>
      <c r="E6249" s="197"/>
      <c r="F6249" s="197"/>
      <c r="G6249" s="197" t="s">
        <v>3851</v>
      </c>
      <c r="H6249" s="198">
        <v>24</v>
      </c>
      <c r="I6249" s="199">
        <v>274.8</v>
      </c>
      <c r="J6249" s="220"/>
      <c r="M6249">
        <v>274.8</v>
      </c>
    </row>
    <row r="6250" spans="1:13" ht="0.95" customHeight="1" x14ac:dyDescent="0.2">
      <c r="A6250" s="237"/>
      <c r="B6250" s="185"/>
      <c r="C6250" s="185"/>
      <c r="D6250" s="185"/>
      <c r="E6250" s="185"/>
      <c r="F6250" s="185"/>
      <c r="G6250" s="185"/>
      <c r="H6250" s="185"/>
      <c r="I6250" s="185"/>
      <c r="J6250" s="220"/>
    </row>
    <row r="6251" spans="1:13" ht="24" customHeight="1" x14ac:dyDescent="0.2">
      <c r="A6251" s="242" t="s">
        <v>4360</v>
      </c>
      <c r="B6251" s="24"/>
      <c r="C6251" s="24"/>
      <c r="D6251" s="23" t="s">
        <v>4361</v>
      </c>
      <c r="E6251" s="24"/>
      <c r="F6251" s="428"/>
      <c r="G6251" s="428"/>
      <c r="H6251" s="24"/>
      <c r="I6251" s="24"/>
      <c r="J6251" s="210">
        <v>79207.11</v>
      </c>
    </row>
    <row r="6252" spans="1:13" ht="18" customHeight="1" x14ac:dyDescent="0.2">
      <c r="A6252" s="236" t="s">
        <v>4362</v>
      </c>
      <c r="B6252" s="183" t="s">
        <v>2</v>
      </c>
      <c r="C6252" s="182" t="s">
        <v>3</v>
      </c>
      <c r="D6252" s="182" t="s">
        <v>4</v>
      </c>
      <c r="E6252" s="419" t="s">
        <v>2100</v>
      </c>
      <c r="F6252" s="419"/>
      <c r="G6252" s="184" t="s">
        <v>5</v>
      </c>
      <c r="H6252" s="183" t="s">
        <v>6</v>
      </c>
      <c r="I6252" s="183" t="s">
        <v>7</v>
      </c>
      <c r="J6252" s="218" t="s">
        <v>8</v>
      </c>
      <c r="K6252" s="229">
        <f>J6254+J6255</f>
        <v>2.77</v>
      </c>
      <c r="L6252" s="229">
        <f>J6253-K6252</f>
        <v>20.05</v>
      </c>
      <c r="M6252" t="s">
        <v>7</v>
      </c>
    </row>
    <row r="6253" spans="1:13" ht="24" customHeight="1" x14ac:dyDescent="0.2">
      <c r="A6253" s="237" t="s">
        <v>2125</v>
      </c>
      <c r="B6253" s="186" t="s">
        <v>4363</v>
      </c>
      <c r="C6253" s="185" t="s">
        <v>15</v>
      </c>
      <c r="D6253" s="185" t="s">
        <v>4364</v>
      </c>
      <c r="E6253" s="425">
        <v>7</v>
      </c>
      <c r="F6253" s="425"/>
      <c r="G6253" s="187" t="s">
        <v>169</v>
      </c>
      <c r="H6253" s="188">
        <v>1</v>
      </c>
      <c r="I6253" s="189">
        <f>(M6253*$M$13)</f>
        <v>22.825199999999999</v>
      </c>
      <c r="J6253" s="231">
        <f>TRUNC(I6253*H6253,2)</f>
        <v>22.82</v>
      </c>
      <c r="M6253">
        <v>24.81</v>
      </c>
    </row>
    <row r="6254" spans="1:13" ht="24" customHeight="1" x14ac:dyDescent="0.2">
      <c r="A6254" s="238" t="s">
        <v>2126</v>
      </c>
      <c r="B6254" s="191" t="s">
        <v>2130</v>
      </c>
      <c r="C6254" s="190" t="s">
        <v>15</v>
      </c>
      <c r="D6254" s="190" t="s">
        <v>2131</v>
      </c>
      <c r="E6254" s="426" t="s">
        <v>2129</v>
      </c>
      <c r="F6254" s="426"/>
      <c r="G6254" s="192" t="s">
        <v>39</v>
      </c>
      <c r="H6254" s="193">
        <v>8.5000000000000006E-2</v>
      </c>
      <c r="I6254" s="189">
        <f>(M6254*$M$13)</f>
        <v>13.533200000000001</v>
      </c>
      <c r="J6254" s="219">
        <f>TRUNC(I6254*H6254,2)</f>
        <v>1.1499999999999999</v>
      </c>
      <c r="M6254">
        <v>14.71</v>
      </c>
    </row>
    <row r="6255" spans="1:13" ht="24" customHeight="1" x14ac:dyDescent="0.2">
      <c r="A6255" s="238" t="s">
        <v>2126</v>
      </c>
      <c r="B6255" s="191" t="s">
        <v>2154</v>
      </c>
      <c r="C6255" s="190" t="s">
        <v>15</v>
      </c>
      <c r="D6255" s="190" t="s">
        <v>2155</v>
      </c>
      <c r="E6255" s="426" t="s">
        <v>2129</v>
      </c>
      <c r="F6255" s="426"/>
      <c r="G6255" s="192" t="s">
        <v>39</v>
      </c>
      <c r="H6255" s="193">
        <v>8.5000000000000006E-2</v>
      </c>
      <c r="I6255" s="189">
        <f>(M6255*$M$13)</f>
        <v>19.136000000000003</v>
      </c>
      <c r="J6255" s="219">
        <f>TRUNC(I6255*H6255,2)</f>
        <v>1.62</v>
      </c>
      <c r="M6255">
        <v>20.8</v>
      </c>
    </row>
    <row r="6256" spans="1:13" ht="24" customHeight="1" x14ac:dyDescent="0.2">
      <c r="A6256" s="238" t="s">
        <v>2126</v>
      </c>
      <c r="B6256" s="191" t="s">
        <v>5076</v>
      </c>
      <c r="C6256" s="190" t="s">
        <v>15</v>
      </c>
      <c r="D6256" s="190" t="s">
        <v>5077</v>
      </c>
      <c r="E6256" s="426" t="s">
        <v>2119</v>
      </c>
      <c r="F6256" s="426"/>
      <c r="G6256" s="192" t="s">
        <v>132</v>
      </c>
      <c r="H6256" s="193">
        <v>1.02</v>
      </c>
      <c r="I6256" s="189">
        <f>(M6256*$M$13)</f>
        <v>19.669599999999999</v>
      </c>
      <c r="J6256" s="219">
        <f>TRUNC(I6256*H6256,2)</f>
        <v>20.059999999999999</v>
      </c>
      <c r="M6256">
        <v>21.38</v>
      </c>
    </row>
    <row r="6257" spans="1:13" x14ac:dyDescent="0.2">
      <c r="A6257" s="239"/>
      <c r="B6257" s="195"/>
      <c r="C6257" s="195"/>
      <c r="D6257" s="195"/>
      <c r="E6257" s="195" t="s">
        <v>3847</v>
      </c>
      <c r="F6257" s="196">
        <v>3.01</v>
      </c>
      <c r="G6257" s="195" t="s">
        <v>3848</v>
      </c>
      <c r="H6257" s="196">
        <v>0</v>
      </c>
      <c r="I6257" s="196">
        <v>3.01</v>
      </c>
      <c r="J6257" s="220"/>
      <c r="M6257">
        <v>3.01</v>
      </c>
    </row>
    <row r="6258" spans="1:13" ht="25.5" x14ac:dyDescent="0.2">
      <c r="A6258" s="239"/>
      <c r="B6258" s="195"/>
      <c r="C6258" s="195"/>
      <c r="D6258" s="195"/>
      <c r="E6258" s="195" t="s">
        <v>3849</v>
      </c>
      <c r="F6258" s="196">
        <v>0</v>
      </c>
      <c r="G6258" s="195"/>
      <c r="H6258" s="195" t="s">
        <v>3850</v>
      </c>
      <c r="I6258" s="196">
        <v>24.81</v>
      </c>
      <c r="J6258" s="220"/>
      <c r="M6258">
        <v>24.81</v>
      </c>
    </row>
    <row r="6259" spans="1:13" ht="30" customHeight="1" x14ac:dyDescent="0.2">
      <c r="A6259" s="240"/>
      <c r="B6259" s="197"/>
      <c r="C6259" s="197"/>
      <c r="D6259" s="197"/>
      <c r="E6259" s="197"/>
      <c r="F6259" s="197"/>
      <c r="G6259" s="197" t="s">
        <v>3851</v>
      </c>
      <c r="H6259" s="198">
        <v>6</v>
      </c>
      <c r="I6259" s="199">
        <v>148.86000000000001</v>
      </c>
      <c r="J6259" s="220"/>
      <c r="M6259">
        <v>148.86000000000001</v>
      </c>
    </row>
    <row r="6260" spans="1:13" ht="0.95" customHeight="1" x14ac:dyDescent="0.2">
      <c r="A6260" s="237"/>
      <c r="B6260" s="185"/>
      <c r="C6260" s="185"/>
      <c r="D6260" s="185"/>
      <c r="E6260" s="185"/>
      <c r="F6260" s="185"/>
      <c r="G6260" s="185"/>
      <c r="H6260" s="185"/>
      <c r="I6260" s="185"/>
      <c r="J6260" s="220"/>
    </row>
    <row r="6261" spans="1:13" ht="18" customHeight="1" x14ac:dyDescent="0.2">
      <c r="A6261" s="236" t="s">
        <v>4365</v>
      </c>
      <c r="B6261" s="183" t="s">
        <v>2</v>
      </c>
      <c r="C6261" s="182" t="s">
        <v>3</v>
      </c>
      <c r="D6261" s="182" t="s">
        <v>4</v>
      </c>
      <c r="E6261" s="419" t="s">
        <v>2100</v>
      </c>
      <c r="F6261" s="419"/>
      <c r="G6261" s="184" t="s">
        <v>5</v>
      </c>
      <c r="H6261" s="183" t="s">
        <v>6</v>
      </c>
      <c r="I6261" s="183" t="s">
        <v>7</v>
      </c>
      <c r="J6261" s="218" t="s">
        <v>8</v>
      </c>
      <c r="K6261" s="229">
        <f>J6263+J6264</f>
        <v>5.2200000000000006</v>
      </c>
      <c r="L6261" s="229">
        <f>J6262-K6261</f>
        <v>30.020000000000003</v>
      </c>
      <c r="M6261" t="s">
        <v>7</v>
      </c>
    </row>
    <row r="6262" spans="1:13" ht="24" customHeight="1" x14ac:dyDescent="0.2">
      <c r="A6262" s="237" t="s">
        <v>2125</v>
      </c>
      <c r="B6262" s="186" t="s">
        <v>4366</v>
      </c>
      <c r="C6262" s="185" t="s">
        <v>15</v>
      </c>
      <c r="D6262" s="185" t="s">
        <v>4367</v>
      </c>
      <c r="E6262" s="425">
        <v>7</v>
      </c>
      <c r="F6262" s="425"/>
      <c r="G6262" s="187" t="s">
        <v>169</v>
      </c>
      <c r="H6262" s="188">
        <v>1</v>
      </c>
      <c r="I6262" s="189">
        <f>(M6262*$M$13)</f>
        <v>35.245200000000004</v>
      </c>
      <c r="J6262" s="231">
        <f>TRUNC(I6262*H6262,2)</f>
        <v>35.24</v>
      </c>
      <c r="M6262">
        <v>38.31</v>
      </c>
    </row>
    <row r="6263" spans="1:13" ht="24" customHeight="1" x14ac:dyDescent="0.2">
      <c r="A6263" s="238" t="s">
        <v>2126</v>
      </c>
      <c r="B6263" s="191" t="s">
        <v>2130</v>
      </c>
      <c r="C6263" s="190" t="s">
        <v>15</v>
      </c>
      <c r="D6263" s="190" t="s">
        <v>2131</v>
      </c>
      <c r="E6263" s="426" t="s">
        <v>2129</v>
      </c>
      <c r="F6263" s="426"/>
      <c r="G6263" s="192" t="s">
        <v>39</v>
      </c>
      <c r="H6263" s="193">
        <v>0.16</v>
      </c>
      <c r="I6263" s="189">
        <f>(M6263*$M$13)</f>
        <v>13.533200000000001</v>
      </c>
      <c r="J6263" s="219">
        <f>TRUNC(I6263*H6263,2)</f>
        <v>2.16</v>
      </c>
      <c r="M6263">
        <v>14.71</v>
      </c>
    </row>
    <row r="6264" spans="1:13" ht="24" customHeight="1" x14ac:dyDescent="0.2">
      <c r="A6264" s="238" t="s">
        <v>2126</v>
      </c>
      <c r="B6264" s="191" t="s">
        <v>2154</v>
      </c>
      <c r="C6264" s="190" t="s">
        <v>15</v>
      </c>
      <c r="D6264" s="190" t="s">
        <v>2155</v>
      </c>
      <c r="E6264" s="426" t="s">
        <v>2129</v>
      </c>
      <c r="F6264" s="426"/>
      <c r="G6264" s="192" t="s">
        <v>39</v>
      </c>
      <c r="H6264" s="193">
        <v>0.16</v>
      </c>
      <c r="I6264" s="189">
        <f>(M6264*$M$13)</f>
        <v>19.136000000000003</v>
      </c>
      <c r="J6264" s="219">
        <f>TRUNC(I6264*H6264,2)</f>
        <v>3.06</v>
      </c>
      <c r="M6264">
        <v>20.8</v>
      </c>
    </row>
    <row r="6265" spans="1:13" ht="24" customHeight="1" x14ac:dyDescent="0.2">
      <c r="A6265" s="238" t="s">
        <v>2126</v>
      </c>
      <c r="B6265" s="191" t="s">
        <v>5078</v>
      </c>
      <c r="C6265" s="190" t="s">
        <v>15</v>
      </c>
      <c r="D6265" s="190" t="s">
        <v>4367</v>
      </c>
      <c r="E6265" s="426" t="s">
        <v>2119</v>
      </c>
      <c r="F6265" s="426"/>
      <c r="G6265" s="192" t="s">
        <v>132</v>
      </c>
      <c r="H6265" s="193">
        <v>1.02</v>
      </c>
      <c r="I6265" s="189">
        <f>(M6265*$M$13)</f>
        <v>29.44</v>
      </c>
      <c r="J6265" s="219">
        <f>TRUNC(I6265*H6265,2)</f>
        <v>30.02</v>
      </c>
      <c r="M6265">
        <v>32</v>
      </c>
    </row>
    <row r="6266" spans="1:13" x14ac:dyDescent="0.2">
      <c r="A6266" s="239"/>
      <c r="B6266" s="195"/>
      <c r="C6266" s="195"/>
      <c r="D6266" s="195"/>
      <c r="E6266" s="195" t="s">
        <v>3847</v>
      </c>
      <c r="F6266" s="196">
        <v>5.67</v>
      </c>
      <c r="G6266" s="195" t="s">
        <v>3848</v>
      </c>
      <c r="H6266" s="196">
        <v>0</v>
      </c>
      <c r="I6266" s="196">
        <v>5.67</v>
      </c>
      <c r="J6266" s="220"/>
      <c r="M6266">
        <v>5.67</v>
      </c>
    </row>
    <row r="6267" spans="1:13" ht="25.5" x14ac:dyDescent="0.2">
      <c r="A6267" s="239"/>
      <c r="B6267" s="195"/>
      <c r="C6267" s="195"/>
      <c r="D6267" s="195"/>
      <c r="E6267" s="195" t="s">
        <v>3849</v>
      </c>
      <c r="F6267" s="196">
        <v>0</v>
      </c>
      <c r="G6267" s="195"/>
      <c r="H6267" s="195" t="s">
        <v>3850</v>
      </c>
      <c r="I6267" s="196">
        <v>38.31</v>
      </c>
      <c r="J6267" s="220"/>
      <c r="M6267">
        <v>38.31</v>
      </c>
    </row>
    <row r="6268" spans="1:13" ht="30" customHeight="1" x14ac:dyDescent="0.2">
      <c r="A6268" s="240"/>
      <c r="B6268" s="197"/>
      <c r="C6268" s="197"/>
      <c r="D6268" s="197"/>
      <c r="E6268" s="197"/>
      <c r="F6268" s="197"/>
      <c r="G6268" s="197" t="s">
        <v>3851</v>
      </c>
      <c r="H6268" s="198">
        <v>3</v>
      </c>
      <c r="I6268" s="199">
        <v>114.93</v>
      </c>
      <c r="J6268" s="220"/>
      <c r="M6268">
        <v>114.93</v>
      </c>
    </row>
    <row r="6269" spans="1:13" ht="0.95" customHeight="1" x14ac:dyDescent="0.2">
      <c r="A6269" s="237"/>
      <c r="B6269" s="185"/>
      <c r="C6269" s="185"/>
      <c r="D6269" s="185"/>
      <c r="E6269" s="185"/>
      <c r="F6269" s="185"/>
      <c r="G6269" s="185"/>
      <c r="H6269" s="185"/>
      <c r="I6269" s="185"/>
      <c r="J6269" s="220"/>
    </row>
    <row r="6270" spans="1:13" ht="18" customHeight="1" x14ac:dyDescent="0.2">
      <c r="A6270" s="236" t="s">
        <v>4368</v>
      </c>
      <c r="B6270" s="183" t="s">
        <v>2</v>
      </c>
      <c r="C6270" s="182" t="s">
        <v>3</v>
      </c>
      <c r="D6270" s="182" t="s">
        <v>4</v>
      </c>
      <c r="E6270" s="419" t="s">
        <v>2100</v>
      </c>
      <c r="F6270" s="419"/>
      <c r="G6270" s="184" t="s">
        <v>5</v>
      </c>
      <c r="H6270" s="183" t="s">
        <v>6</v>
      </c>
      <c r="I6270" s="183" t="s">
        <v>7</v>
      </c>
      <c r="J6270" s="218" t="s">
        <v>8</v>
      </c>
      <c r="K6270" s="229">
        <f>J6272+J6273</f>
        <v>3</v>
      </c>
      <c r="L6270" s="229">
        <f>J6271-K6270</f>
        <v>2.1799999999999997</v>
      </c>
      <c r="M6270" t="s">
        <v>7</v>
      </c>
    </row>
    <row r="6271" spans="1:13" ht="24" customHeight="1" x14ac:dyDescent="0.2">
      <c r="A6271" s="237" t="s">
        <v>2125</v>
      </c>
      <c r="B6271" s="186" t="s">
        <v>760</v>
      </c>
      <c r="C6271" s="185" t="s">
        <v>15</v>
      </c>
      <c r="D6271" s="185" t="s">
        <v>761</v>
      </c>
      <c r="E6271" s="425">
        <v>20</v>
      </c>
      <c r="F6271" s="425"/>
      <c r="G6271" s="187" t="s">
        <v>17</v>
      </c>
      <c r="H6271" s="188">
        <v>1</v>
      </c>
      <c r="I6271" s="189">
        <f>(M6271*$M$13)</f>
        <v>5.1887999999999996</v>
      </c>
      <c r="J6271" s="231">
        <f>TRUNC(I6271*H6271,2)</f>
        <v>5.18</v>
      </c>
      <c r="M6271">
        <v>5.64</v>
      </c>
    </row>
    <row r="6272" spans="1:13" ht="24" customHeight="1" x14ac:dyDescent="0.2">
      <c r="A6272" s="238" t="s">
        <v>2126</v>
      </c>
      <c r="B6272" s="191" t="s">
        <v>2152</v>
      </c>
      <c r="C6272" s="190" t="s">
        <v>15</v>
      </c>
      <c r="D6272" s="190" t="s">
        <v>2153</v>
      </c>
      <c r="E6272" s="426" t="s">
        <v>2129</v>
      </c>
      <c r="F6272" s="426"/>
      <c r="G6272" s="192" t="s">
        <v>39</v>
      </c>
      <c r="H6272" s="193">
        <v>9.0700000000000003E-2</v>
      </c>
      <c r="I6272" s="189">
        <f>(M6272*$M$13)</f>
        <v>19.136000000000003</v>
      </c>
      <c r="J6272" s="219">
        <f>TRUNC(I6272*H6272,2)</f>
        <v>1.73</v>
      </c>
      <c r="M6272">
        <v>20.8</v>
      </c>
    </row>
    <row r="6273" spans="1:13" ht="24" customHeight="1" x14ac:dyDescent="0.2">
      <c r="A6273" s="238" t="s">
        <v>2126</v>
      </c>
      <c r="B6273" s="191" t="s">
        <v>2156</v>
      </c>
      <c r="C6273" s="190" t="s">
        <v>15</v>
      </c>
      <c r="D6273" s="190" t="s">
        <v>2157</v>
      </c>
      <c r="E6273" s="426" t="s">
        <v>2129</v>
      </c>
      <c r="F6273" s="426"/>
      <c r="G6273" s="192" t="s">
        <v>39</v>
      </c>
      <c r="H6273" s="193">
        <v>0.1077</v>
      </c>
      <c r="I6273" s="189">
        <f>(M6273*$M$13)</f>
        <v>11.8772</v>
      </c>
      <c r="J6273" s="219">
        <f>TRUNC(I6273*H6273,2)</f>
        <v>1.27</v>
      </c>
      <c r="M6273">
        <v>12.91</v>
      </c>
    </row>
    <row r="6274" spans="1:13" ht="24" customHeight="1" x14ac:dyDescent="0.2">
      <c r="A6274" s="238" t="s">
        <v>2126</v>
      </c>
      <c r="B6274" s="191" t="s">
        <v>2164</v>
      </c>
      <c r="C6274" s="190" t="s">
        <v>15</v>
      </c>
      <c r="D6274" s="190" t="s">
        <v>2165</v>
      </c>
      <c r="E6274" s="426" t="s">
        <v>2119</v>
      </c>
      <c r="F6274" s="426"/>
      <c r="G6274" s="192" t="s">
        <v>50</v>
      </c>
      <c r="H6274" s="193">
        <v>5.1999999999999998E-3</v>
      </c>
      <c r="I6274" s="189">
        <f>(M6274*$M$13)</f>
        <v>160.77000000000001</v>
      </c>
      <c r="J6274" s="219">
        <f>TRUNC(I6274*H6274,2)</f>
        <v>0.83</v>
      </c>
      <c r="M6274">
        <v>174.75</v>
      </c>
    </row>
    <row r="6275" spans="1:13" ht="24" customHeight="1" x14ac:dyDescent="0.2">
      <c r="A6275" s="238" t="s">
        <v>2126</v>
      </c>
      <c r="B6275" s="191" t="s">
        <v>2140</v>
      </c>
      <c r="C6275" s="190" t="s">
        <v>15</v>
      </c>
      <c r="D6275" s="190" t="s">
        <v>2141</v>
      </c>
      <c r="E6275" s="426" t="s">
        <v>2119</v>
      </c>
      <c r="F6275" s="426"/>
      <c r="G6275" s="192" t="s">
        <v>1871</v>
      </c>
      <c r="H6275" s="193">
        <v>2.27</v>
      </c>
      <c r="I6275" s="189">
        <f>(M6275*$M$13)</f>
        <v>0.59800000000000009</v>
      </c>
      <c r="J6275" s="219">
        <f>TRUNC(I6275*H6275,2)</f>
        <v>1.35</v>
      </c>
      <c r="M6275">
        <v>0.65</v>
      </c>
    </row>
    <row r="6276" spans="1:13" x14ac:dyDescent="0.2">
      <c r="A6276" s="239"/>
      <c r="B6276" s="195"/>
      <c r="C6276" s="195"/>
      <c r="D6276" s="195"/>
      <c r="E6276" s="195" t="s">
        <v>3847</v>
      </c>
      <c r="F6276" s="196">
        <v>3.27</v>
      </c>
      <c r="G6276" s="195" t="s">
        <v>3848</v>
      </c>
      <c r="H6276" s="196">
        <v>0</v>
      </c>
      <c r="I6276" s="196">
        <v>3.27</v>
      </c>
      <c r="J6276" s="220"/>
      <c r="M6276">
        <v>3.27</v>
      </c>
    </row>
    <row r="6277" spans="1:13" ht="25.5" x14ac:dyDescent="0.2">
      <c r="A6277" s="239"/>
      <c r="B6277" s="195"/>
      <c r="C6277" s="195"/>
      <c r="D6277" s="195"/>
      <c r="E6277" s="195" t="s">
        <v>3849</v>
      </c>
      <c r="F6277" s="196">
        <v>0</v>
      </c>
      <c r="G6277" s="195"/>
      <c r="H6277" s="195" t="s">
        <v>3850</v>
      </c>
      <c r="I6277" s="196">
        <v>5.64</v>
      </c>
      <c r="J6277" s="220"/>
      <c r="M6277">
        <v>5.64</v>
      </c>
    </row>
    <row r="6278" spans="1:13" ht="30" customHeight="1" x14ac:dyDescent="0.2">
      <c r="A6278" s="240"/>
      <c r="B6278" s="197"/>
      <c r="C6278" s="197"/>
      <c r="D6278" s="197"/>
      <c r="E6278" s="197"/>
      <c r="F6278" s="197"/>
      <c r="G6278" s="197" t="s">
        <v>3851</v>
      </c>
      <c r="H6278" s="198">
        <v>40</v>
      </c>
      <c r="I6278" s="199">
        <v>225.6</v>
      </c>
      <c r="J6278" s="220"/>
      <c r="M6278">
        <v>225.6</v>
      </c>
    </row>
    <row r="6279" spans="1:13" ht="0.95" customHeight="1" x14ac:dyDescent="0.2">
      <c r="A6279" s="237"/>
      <c r="B6279" s="185"/>
      <c r="C6279" s="185"/>
      <c r="D6279" s="185"/>
      <c r="E6279" s="185"/>
      <c r="F6279" s="185"/>
      <c r="G6279" s="185"/>
      <c r="H6279" s="185"/>
      <c r="I6279" s="185"/>
      <c r="J6279" s="220"/>
    </row>
    <row r="6280" spans="1:13" ht="18" customHeight="1" x14ac:dyDescent="0.2">
      <c r="A6280" s="236" t="s">
        <v>4369</v>
      </c>
      <c r="B6280" s="183" t="s">
        <v>2</v>
      </c>
      <c r="C6280" s="182" t="s">
        <v>3</v>
      </c>
      <c r="D6280" s="182" t="s">
        <v>4</v>
      </c>
      <c r="E6280" s="419" t="s">
        <v>2100</v>
      </c>
      <c r="F6280" s="419"/>
      <c r="G6280" s="184" t="s">
        <v>5</v>
      </c>
      <c r="H6280" s="183" t="s">
        <v>6</v>
      </c>
      <c r="I6280" s="183" t="s">
        <v>7</v>
      </c>
      <c r="J6280" s="218" t="s">
        <v>8</v>
      </c>
      <c r="K6280" s="229">
        <f>J6282+J6283</f>
        <v>48.989999999999995</v>
      </c>
      <c r="L6280" s="229">
        <f>J6281-K6280</f>
        <v>404.78999999999996</v>
      </c>
      <c r="M6280" t="s">
        <v>7</v>
      </c>
    </row>
    <row r="6281" spans="1:13" ht="24" customHeight="1" x14ac:dyDescent="0.2">
      <c r="A6281" s="237" t="s">
        <v>2125</v>
      </c>
      <c r="B6281" s="186" t="s">
        <v>771</v>
      </c>
      <c r="C6281" s="185" t="s">
        <v>15</v>
      </c>
      <c r="D6281" s="185" t="s">
        <v>772</v>
      </c>
      <c r="E6281" s="425">
        <v>7</v>
      </c>
      <c r="F6281" s="425"/>
      <c r="G6281" s="187" t="s">
        <v>18</v>
      </c>
      <c r="H6281" s="188">
        <v>1</v>
      </c>
      <c r="I6281" s="189">
        <f>(M6281*$M$13)</f>
        <v>453.78080000000006</v>
      </c>
      <c r="J6281" s="231">
        <f>TRUNC(I6281*H6281,2)</f>
        <v>453.78</v>
      </c>
      <c r="M6281">
        <v>493.24</v>
      </c>
    </row>
    <row r="6282" spans="1:13" ht="24" customHeight="1" x14ac:dyDescent="0.2">
      <c r="A6282" s="238" t="s">
        <v>2126</v>
      </c>
      <c r="B6282" s="191" t="s">
        <v>2130</v>
      </c>
      <c r="C6282" s="190" t="s">
        <v>15</v>
      </c>
      <c r="D6282" s="190" t="s">
        <v>2131</v>
      </c>
      <c r="E6282" s="426" t="s">
        <v>2129</v>
      </c>
      <c r="F6282" s="426"/>
      <c r="G6282" s="192" t="s">
        <v>39</v>
      </c>
      <c r="H6282" s="193">
        <v>1.5</v>
      </c>
      <c r="I6282" s="189">
        <f>(M6282*$M$13)</f>
        <v>13.533200000000001</v>
      </c>
      <c r="J6282" s="219">
        <f>TRUNC(I6282*H6282,2)</f>
        <v>20.29</v>
      </c>
      <c r="M6282">
        <v>14.71</v>
      </c>
    </row>
    <row r="6283" spans="1:13" ht="24" customHeight="1" x14ac:dyDescent="0.2">
      <c r="A6283" s="238" t="s">
        <v>2126</v>
      </c>
      <c r="B6283" s="191" t="s">
        <v>2154</v>
      </c>
      <c r="C6283" s="190" t="s">
        <v>15</v>
      </c>
      <c r="D6283" s="190" t="s">
        <v>2155</v>
      </c>
      <c r="E6283" s="426" t="s">
        <v>2129</v>
      </c>
      <c r="F6283" s="426"/>
      <c r="G6283" s="192" t="s">
        <v>39</v>
      </c>
      <c r="H6283" s="193">
        <v>1.5</v>
      </c>
      <c r="I6283" s="189">
        <f>(M6283*$M$13)</f>
        <v>19.136000000000003</v>
      </c>
      <c r="J6283" s="219">
        <f>TRUNC(I6283*H6283,2)</f>
        <v>28.7</v>
      </c>
      <c r="M6283">
        <v>20.8</v>
      </c>
    </row>
    <row r="6284" spans="1:13" ht="24" customHeight="1" x14ac:dyDescent="0.2">
      <c r="A6284" s="238" t="s">
        <v>2126</v>
      </c>
      <c r="B6284" s="191" t="s">
        <v>2698</v>
      </c>
      <c r="C6284" s="190" t="s">
        <v>15</v>
      </c>
      <c r="D6284" s="190" t="s">
        <v>2699</v>
      </c>
      <c r="E6284" s="426" t="s">
        <v>2119</v>
      </c>
      <c r="F6284" s="426"/>
      <c r="G6284" s="192" t="s">
        <v>54</v>
      </c>
      <c r="H6284" s="193">
        <v>1</v>
      </c>
      <c r="I6284" s="189">
        <f>(M6284*$M$13)</f>
        <v>404.78160000000003</v>
      </c>
      <c r="J6284" s="219">
        <f>TRUNC(I6284*H6284,2)</f>
        <v>404.78</v>
      </c>
      <c r="M6284">
        <v>439.98</v>
      </c>
    </row>
    <row r="6285" spans="1:13" x14ac:dyDescent="0.2">
      <c r="A6285" s="239"/>
      <c r="B6285" s="195"/>
      <c r="C6285" s="195"/>
      <c r="D6285" s="195"/>
      <c r="E6285" s="195" t="s">
        <v>3847</v>
      </c>
      <c r="F6285" s="196">
        <v>53.26</v>
      </c>
      <c r="G6285" s="195" t="s">
        <v>3848</v>
      </c>
      <c r="H6285" s="196">
        <v>0</v>
      </c>
      <c r="I6285" s="196">
        <v>53.26</v>
      </c>
      <c r="J6285" s="220"/>
      <c r="M6285">
        <v>53.26</v>
      </c>
    </row>
    <row r="6286" spans="1:13" ht="25.5" x14ac:dyDescent="0.2">
      <c r="A6286" s="239"/>
      <c r="B6286" s="195"/>
      <c r="C6286" s="195"/>
      <c r="D6286" s="195"/>
      <c r="E6286" s="195" t="s">
        <v>3849</v>
      </c>
      <c r="F6286" s="196">
        <v>0</v>
      </c>
      <c r="G6286" s="195"/>
      <c r="H6286" s="195" t="s">
        <v>3850</v>
      </c>
      <c r="I6286" s="196">
        <v>493.24</v>
      </c>
      <c r="J6286" s="220"/>
      <c r="M6286">
        <v>493.24</v>
      </c>
    </row>
    <row r="6287" spans="1:13" ht="30" customHeight="1" x14ac:dyDescent="0.2">
      <c r="A6287" s="240"/>
      <c r="B6287" s="197"/>
      <c r="C6287" s="197"/>
      <c r="D6287" s="197"/>
      <c r="E6287" s="197"/>
      <c r="F6287" s="197"/>
      <c r="G6287" s="197" t="s">
        <v>3851</v>
      </c>
      <c r="H6287" s="198">
        <v>3</v>
      </c>
      <c r="I6287" s="199">
        <v>1479.72</v>
      </c>
      <c r="J6287" s="220"/>
      <c r="M6287">
        <v>1479.72</v>
      </c>
    </row>
    <row r="6288" spans="1:13" ht="0.95" customHeight="1" x14ac:dyDescent="0.2">
      <c r="A6288" s="237"/>
      <c r="B6288" s="185"/>
      <c r="C6288" s="185"/>
      <c r="D6288" s="185"/>
      <c r="E6288" s="185"/>
      <c r="F6288" s="185"/>
      <c r="G6288" s="185"/>
      <c r="H6288" s="185"/>
      <c r="I6288" s="185"/>
      <c r="J6288" s="220"/>
    </row>
    <row r="6289" spans="1:13" ht="18" customHeight="1" x14ac:dyDescent="0.2">
      <c r="A6289" s="236" t="s">
        <v>4370</v>
      </c>
      <c r="B6289" s="183" t="s">
        <v>2</v>
      </c>
      <c r="C6289" s="182" t="s">
        <v>3</v>
      </c>
      <c r="D6289" s="182" t="s">
        <v>4</v>
      </c>
      <c r="E6289" s="419" t="s">
        <v>2100</v>
      </c>
      <c r="F6289" s="419"/>
      <c r="G6289" s="184" t="s">
        <v>5</v>
      </c>
      <c r="H6289" s="183" t="s">
        <v>6</v>
      </c>
      <c r="I6289" s="183" t="s">
        <v>7</v>
      </c>
      <c r="J6289" s="218" t="s">
        <v>8</v>
      </c>
      <c r="K6289" s="229">
        <f>J6291+J6292</f>
        <v>13.06</v>
      </c>
      <c r="L6289" s="229">
        <f>J6290-K6289</f>
        <v>6.4399999999999995</v>
      </c>
      <c r="M6289" t="s">
        <v>7</v>
      </c>
    </row>
    <row r="6290" spans="1:13" ht="26.1" customHeight="1" x14ac:dyDescent="0.2">
      <c r="A6290" s="237" t="s">
        <v>2125</v>
      </c>
      <c r="B6290" s="186" t="s">
        <v>1977</v>
      </c>
      <c r="C6290" s="185" t="s">
        <v>15</v>
      </c>
      <c r="D6290" s="185" t="s">
        <v>1978</v>
      </c>
      <c r="E6290" s="425">
        <v>7</v>
      </c>
      <c r="F6290" s="425"/>
      <c r="G6290" s="187" t="s">
        <v>54</v>
      </c>
      <c r="H6290" s="188">
        <v>1</v>
      </c>
      <c r="I6290" s="189">
        <f>(M6290*$M$13)</f>
        <v>19.504000000000001</v>
      </c>
      <c r="J6290" s="231">
        <f>TRUNC(I6290*H6290,2)</f>
        <v>19.5</v>
      </c>
      <c r="M6290">
        <v>21.2</v>
      </c>
    </row>
    <row r="6291" spans="1:13" ht="24" customHeight="1" x14ac:dyDescent="0.2">
      <c r="A6291" s="238" t="s">
        <v>2126</v>
      </c>
      <c r="B6291" s="191" t="s">
        <v>2130</v>
      </c>
      <c r="C6291" s="190" t="s">
        <v>15</v>
      </c>
      <c r="D6291" s="190" t="s">
        <v>2131</v>
      </c>
      <c r="E6291" s="426" t="s">
        <v>2129</v>
      </c>
      <c r="F6291" s="426"/>
      <c r="G6291" s="192" t="s">
        <v>39</v>
      </c>
      <c r="H6291" s="193">
        <v>0.4</v>
      </c>
      <c r="I6291" s="189">
        <f>(M6291*$M$13)</f>
        <v>13.533200000000001</v>
      </c>
      <c r="J6291" s="219">
        <f>TRUNC(I6291*H6291,2)</f>
        <v>5.41</v>
      </c>
      <c r="M6291">
        <v>14.71</v>
      </c>
    </row>
    <row r="6292" spans="1:13" ht="24" customHeight="1" x14ac:dyDescent="0.2">
      <c r="A6292" s="238" t="s">
        <v>2126</v>
      </c>
      <c r="B6292" s="191" t="s">
        <v>2154</v>
      </c>
      <c r="C6292" s="190" t="s">
        <v>15</v>
      </c>
      <c r="D6292" s="190" t="s">
        <v>2155</v>
      </c>
      <c r="E6292" s="426" t="s">
        <v>2129</v>
      </c>
      <c r="F6292" s="426"/>
      <c r="G6292" s="192" t="s">
        <v>39</v>
      </c>
      <c r="H6292" s="193">
        <v>0.4</v>
      </c>
      <c r="I6292" s="189">
        <f>(M6292*$M$13)</f>
        <v>19.136000000000003</v>
      </c>
      <c r="J6292" s="219">
        <f>TRUNC(I6292*H6292,2)</f>
        <v>7.65</v>
      </c>
      <c r="M6292">
        <v>20.8</v>
      </c>
    </row>
    <row r="6293" spans="1:13" ht="26.1" customHeight="1" x14ac:dyDescent="0.2">
      <c r="A6293" s="238" t="s">
        <v>2126</v>
      </c>
      <c r="B6293" s="191" t="s">
        <v>3427</v>
      </c>
      <c r="C6293" s="190" t="s">
        <v>15</v>
      </c>
      <c r="D6293" s="190" t="s">
        <v>3428</v>
      </c>
      <c r="E6293" s="426" t="s">
        <v>2119</v>
      </c>
      <c r="F6293" s="426"/>
      <c r="G6293" s="192" t="s">
        <v>54</v>
      </c>
      <c r="H6293" s="193">
        <v>1</v>
      </c>
      <c r="I6293" s="189">
        <f>(M6293*$M$13)</f>
        <v>6.44</v>
      </c>
      <c r="J6293" s="219">
        <f>TRUNC(I6293*H6293,2)</f>
        <v>6.44</v>
      </c>
      <c r="M6293">
        <v>7</v>
      </c>
    </row>
    <row r="6294" spans="1:13" x14ac:dyDescent="0.2">
      <c r="A6294" s="239"/>
      <c r="B6294" s="195"/>
      <c r="C6294" s="195"/>
      <c r="D6294" s="195"/>
      <c r="E6294" s="195" t="s">
        <v>3847</v>
      </c>
      <c r="F6294" s="196">
        <v>14.2</v>
      </c>
      <c r="G6294" s="195" t="s">
        <v>3848</v>
      </c>
      <c r="H6294" s="196">
        <v>0</v>
      </c>
      <c r="I6294" s="196">
        <v>14.2</v>
      </c>
      <c r="J6294" s="220"/>
      <c r="M6294">
        <v>14.2</v>
      </c>
    </row>
    <row r="6295" spans="1:13" ht="25.5" x14ac:dyDescent="0.2">
      <c r="A6295" s="239"/>
      <c r="B6295" s="195"/>
      <c r="C6295" s="195"/>
      <c r="D6295" s="195"/>
      <c r="E6295" s="195" t="s">
        <v>3849</v>
      </c>
      <c r="F6295" s="196">
        <v>0</v>
      </c>
      <c r="G6295" s="195"/>
      <c r="H6295" s="195" t="s">
        <v>3850</v>
      </c>
      <c r="I6295" s="196">
        <v>21.2</v>
      </c>
      <c r="J6295" s="220"/>
      <c r="M6295">
        <v>21.2</v>
      </c>
    </row>
    <row r="6296" spans="1:13" ht="30" customHeight="1" x14ac:dyDescent="0.2">
      <c r="A6296" s="240"/>
      <c r="B6296" s="197"/>
      <c r="C6296" s="197"/>
      <c r="D6296" s="197"/>
      <c r="E6296" s="197"/>
      <c r="F6296" s="197"/>
      <c r="G6296" s="197" t="s">
        <v>3851</v>
      </c>
      <c r="H6296" s="198">
        <v>16</v>
      </c>
      <c r="I6296" s="199">
        <v>339.2</v>
      </c>
      <c r="J6296" s="220"/>
      <c r="M6296">
        <v>339.2</v>
      </c>
    </row>
    <row r="6297" spans="1:13" ht="0.95" customHeight="1" x14ac:dyDescent="0.2">
      <c r="A6297" s="237"/>
      <c r="B6297" s="185"/>
      <c r="C6297" s="185"/>
      <c r="D6297" s="185"/>
      <c r="E6297" s="185"/>
      <c r="F6297" s="185"/>
      <c r="G6297" s="185"/>
      <c r="H6297" s="185"/>
      <c r="I6297" s="185"/>
      <c r="J6297" s="220"/>
    </row>
    <row r="6298" spans="1:13" ht="18" customHeight="1" x14ac:dyDescent="0.2">
      <c r="A6298" s="236" t="s">
        <v>4371</v>
      </c>
      <c r="B6298" s="183" t="s">
        <v>2</v>
      </c>
      <c r="C6298" s="182" t="s">
        <v>3</v>
      </c>
      <c r="D6298" s="182" t="s">
        <v>4</v>
      </c>
      <c r="E6298" s="419" t="s">
        <v>2100</v>
      </c>
      <c r="F6298" s="419"/>
      <c r="G6298" s="184" t="s">
        <v>5</v>
      </c>
      <c r="H6298" s="183" t="s">
        <v>6</v>
      </c>
      <c r="I6298" s="183" t="s">
        <v>7</v>
      </c>
      <c r="J6298" s="218" t="s">
        <v>8</v>
      </c>
      <c r="K6298" s="229">
        <f>J6300+J6301</f>
        <v>58.79</v>
      </c>
      <c r="L6298" s="229">
        <f>J6299-K6298</f>
        <v>177.55</v>
      </c>
      <c r="M6298" t="s">
        <v>7</v>
      </c>
    </row>
    <row r="6299" spans="1:13" ht="24" customHeight="1" x14ac:dyDescent="0.2">
      <c r="A6299" s="237" t="s">
        <v>2125</v>
      </c>
      <c r="B6299" s="186" t="s">
        <v>4372</v>
      </c>
      <c r="C6299" s="185" t="s">
        <v>15</v>
      </c>
      <c r="D6299" s="185" t="s">
        <v>4373</v>
      </c>
      <c r="E6299" s="425">
        <v>7</v>
      </c>
      <c r="F6299" s="425"/>
      <c r="G6299" s="187" t="s">
        <v>18</v>
      </c>
      <c r="H6299" s="188">
        <v>1</v>
      </c>
      <c r="I6299" s="189">
        <f>(M6299*$M$13)</f>
        <v>236.34799999999998</v>
      </c>
      <c r="J6299" s="231">
        <f>TRUNC(I6299*H6299,2)</f>
        <v>236.34</v>
      </c>
      <c r="M6299">
        <v>256.89999999999998</v>
      </c>
    </row>
    <row r="6300" spans="1:13" ht="24" customHeight="1" x14ac:dyDescent="0.2">
      <c r="A6300" s="238" t="s">
        <v>2126</v>
      </c>
      <c r="B6300" s="191" t="s">
        <v>2130</v>
      </c>
      <c r="C6300" s="190" t="s">
        <v>15</v>
      </c>
      <c r="D6300" s="190" t="s">
        <v>2131</v>
      </c>
      <c r="E6300" s="426" t="s">
        <v>2129</v>
      </c>
      <c r="F6300" s="426"/>
      <c r="G6300" s="192" t="s">
        <v>39</v>
      </c>
      <c r="H6300" s="193">
        <v>1.8</v>
      </c>
      <c r="I6300" s="189">
        <f>(M6300*$M$13)</f>
        <v>13.533200000000001</v>
      </c>
      <c r="J6300" s="219">
        <f>TRUNC(I6300*H6300,2)</f>
        <v>24.35</v>
      </c>
      <c r="M6300">
        <v>14.71</v>
      </c>
    </row>
    <row r="6301" spans="1:13" ht="24" customHeight="1" x14ac:dyDescent="0.2">
      <c r="A6301" s="238" t="s">
        <v>2126</v>
      </c>
      <c r="B6301" s="191" t="s">
        <v>2154</v>
      </c>
      <c r="C6301" s="190" t="s">
        <v>15</v>
      </c>
      <c r="D6301" s="190" t="s">
        <v>2155</v>
      </c>
      <c r="E6301" s="426" t="s">
        <v>2129</v>
      </c>
      <c r="F6301" s="426"/>
      <c r="G6301" s="192" t="s">
        <v>39</v>
      </c>
      <c r="H6301" s="193">
        <v>1.8</v>
      </c>
      <c r="I6301" s="189">
        <f>(M6301*$M$13)</f>
        <v>19.136000000000003</v>
      </c>
      <c r="J6301" s="219">
        <f>TRUNC(I6301*H6301,2)</f>
        <v>34.44</v>
      </c>
      <c r="M6301">
        <v>20.8</v>
      </c>
    </row>
    <row r="6302" spans="1:13" ht="24" customHeight="1" x14ac:dyDescent="0.2">
      <c r="A6302" s="238" t="s">
        <v>2126</v>
      </c>
      <c r="B6302" s="191" t="s">
        <v>5079</v>
      </c>
      <c r="C6302" s="190" t="s">
        <v>15</v>
      </c>
      <c r="D6302" s="190" t="s">
        <v>5080</v>
      </c>
      <c r="E6302" s="426" t="s">
        <v>2119</v>
      </c>
      <c r="F6302" s="426"/>
      <c r="G6302" s="192" t="s">
        <v>54</v>
      </c>
      <c r="H6302" s="193">
        <v>1</v>
      </c>
      <c r="I6302" s="189">
        <f>(M6302*$M$13)</f>
        <v>177.55080000000001</v>
      </c>
      <c r="J6302" s="219">
        <f>TRUNC(I6302*H6302,2)</f>
        <v>177.55</v>
      </c>
      <c r="M6302">
        <v>192.99</v>
      </c>
    </row>
    <row r="6303" spans="1:13" x14ac:dyDescent="0.2">
      <c r="A6303" s="239"/>
      <c r="B6303" s="195"/>
      <c r="C6303" s="195"/>
      <c r="D6303" s="195"/>
      <c r="E6303" s="195" t="s">
        <v>3847</v>
      </c>
      <c r="F6303" s="196">
        <v>63.91</v>
      </c>
      <c r="G6303" s="195" t="s">
        <v>3848</v>
      </c>
      <c r="H6303" s="196">
        <v>0</v>
      </c>
      <c r="I6303" s="196">
        <v>63.91</v>
      </c>
      <c r="J6303" s="220"/>
      <c r="M6303">
        <v>63.91</v>
      </c>
    </row>
    <row r="6304" spans="1:13" ht="25.5" x14ac:dyDescent="0.2">
      <c r="A6304" s="239"/>
      <c r="B6304" s="195"/>
      <c r="C6304" s="195"/>
      <c r="D6304" s="195"/>
      <c r="E6304" s="195" t="s">
        <v>3849</v>
      </c>
      <c r="F6304" s="196">
        <v>0</v>
      </c>
      <c r="G6304" s="195"/>
      <c r="H6304" s="195" t="s">
        <v>3850</v>
      </c>
      <c r="I6304" s="196">
        <v>256.89999999999998</v>
      </c>
      <c r="J6304" s="220"/>
      <c r="M6304">
        <v>256.89999999999998</v>
      </c>
    </row>
    <row r="6305" spans="1:13" ht="30" customHeight="1" x14ac:dyDescent="0.2">
      <c r="A6305" s="240"/>
      <c r="B6305" s="197"/>
      <c r="C6305" s="197"/>
      <c r="D6305" s="197"/>
      <c r="E6305" s="197"/>
      <c r="F6305" s="197"/>
      <c r="G6305" s="197" t="s">
        <v>3851</v>
      </c>
      <c r="H6305" s="198">
        <v>1</v>
      </c>
      <c r="I6305" s="199">
        <v>256.89999999999998</v>
      </c>
      <c r="J6305" s="220"/>
      <c r="M6305">
        <v>256.89999999999998</v>
      </c>
    </row>
    <row r="6306" spans="1:13" ht="0.95" customHeight="1" x14ac:dyDescent="0.2">
      <c r="A6306" s="237"/>
      <c r="B6306" s="185"/>
      <c r="C6306" s="185"/>
      <c r="D6306" s="185"/>
      <c r="E6306" s="185"/>
      <c r="F6306" s="185"/>
      <c r="G6306" s="185"/>
      <c r="H6306" s="185"/>
      <c r="I6306" s="185"/>
      <c r="J6306" s="220"/>
    </row>
    <row r="6307" spans="1:13" ht="18" customHeight="1" x14ac:dyDescent="0.2">
      <c r="A6307" s="236" t="s">
        <v>4374</v>
      </c>
      <c r="B6307" s="183" t="s">
        <v>2</v>
      </c>
      <c r="C6307" s="182" t="s">
        <v>3</v>
      </c>
      <c r="D6307" s="182" t="s">
        <v>4</v>
      </c>
      <c r="E6307" s="419" t="s">
        <v>2100</v>
      </c>
      <c r="F6307" s="419"/>
      <c r="G6307" s="184" t="s">
        <v>5</v>
      </c>
      <c r="H6307" s="183" t="s">
        <v>6</v>
      </c>
      <c r="I6307" s="183" t="s">
        <v>7</v>
      </c>
      <c r="J6307" s="218" t="s">
        <v>8</v>
      </c>
      <c r="K6307" s="229">
        <f>J6309+J6310</f>
        <v>39.19</v>
      </c>
      <c r="L6307" s="229">
        <f>J6308-K6307</f>
        <v>35.67</v>
      </c>
      <c r="M6307" t="s">
        <v>7</v>
      </c>
    </row>
    <row r="6308" spans="1:13" ht="24" customHeight="1" x14ac:dyDescent="0.2">
      <c r="A6308" s="237" t="s">
        <v>2125</v>
      </c>
      <c r="B6308" s="186" t="s">
        <v>4375</v>
      </c>
      <c r="C6308" s="185" t="s">
        <v>15</v>
      </c>
      <c r="D6308" s="185" t="s">
        <v>4376</v>
      </c>
      <c r="E6308" s="425">
        <v>7</v>
      </c>
      <c r="F6308" s="425"/>
      <c r="G6308" s="187" t="s">
        <v>18</v>
      </c>
      <c r="H6308" s="188">
        <v>1</v>
      </c>
      <c r="I6308" s="189">
        <f>(M6308*$M$13)</f>
        <v>74.869600000000005</v>
      </c>
      <c r="J6308" s="231">
        <f>TRUNC(I6308*H6308,2)</f>
        <v>74.86</v>
      </c>
      <c r="M6308">
        <v>81.38</v>
      </c>
    </row>
    <row r="6309" spans="1:13" ht="24" customHeight="1" x14ac:dyDescent="0.2">
      <c r="A6309" s="238" t="s">
        <v>2126</v>
      </c>
      <c r="B6309" s="191" t="s">
        <v>2130</v>
      </c>
      <c r="C6309" s="190" t="s">
        <v>15</v>
      </c>
      <c r="D6309" s="190" t="s">
        <v>2131</v>
      </c>
      <c r="E6309" s="426" t="s">
        <v>2129</v>
      </c>
      <c r="F6309" s="426"/>
      <c r="G6309" s="192" t="s">
        <v>39</v>
      </c>
      <c r="H6309" s="193">
        <v>1.2</v>
      </c>
      <c r="I6309" s="189">
        <f>(M6309*$M$13)</f>
        <v>13.533200000000001</v>
      </c>
      <c r="J6309" s="219">
        <f>TRUNC(I6309*H6309,2)</f>
        <v>16.23</v>
      </c>
      <c r="M6309">
        <v>14.71</v>
      </c>
    </row>
    <row r="6310" spans="1:13" ht="24" customHeight="1" x14ac:dyDescent="0.2">
      <c r="A6310" s="238" t="s">
        <v>2126</v>
      </c>
      <c r="B6310" s="191" t="s">
        <v>2154</v>
      </c>
      <c r="C6310" s="190" t="s">
        <v>15</v>
      </c>
      <c r="D6310" s="190" t="s">
        <v>2155</v>
      </c>
      <c r="E6310" s="426" t="s">
        <v>2129</v>
      </c>
      <c r="F6310" s="426"/>
      <c r="G6310" s="192" t="s">
        <v>39</v>
      </c>
      <c r="H6310" s="193">
        <v>1.2</v>
      </c>
      <c r="I6310" s="189">
        <f>(M6310*$M$13)</f>
        <v>19.136000000000003</v>
      </c>
      <c r="J6310" s="219">
        <f>TRUNC(I6310*H6310,2)</f>
        <v>22.96</v>
      </c>
      <c r="M6310">
        <v>20.8</v>
      </c>
    </row>
    <row r="6311" spans="1:13" ht="24" customHeight="1" x14ac:dyDescent="0.2">
      <c r="A6311" s="238" t="s">
        <v>2126</v>
      </c>
      <c r="B6311" s="191" t="s">
        <v>5081</v>
      </c>
      <c r="C6311" s="190" t="s">
        <v>15</v>
      </c>
      <c r="D6311" s="190" t="s">
        <v>4376</v>
      </c>
      <c r="E6311" s="426" t="s">
        <v>2119</v>
      </c>
      <c r="F6311" s="426"/>
      <c r="G6311" s="192" t="s">
        <v>54</v>
      </c>
      <c r="H6311" s="193">
        <v>1</v>
      </c>
      <c r="I6311" s="189">
        <f>(M6311*$M$13)</f>
        <v>35.668400000000005</v>
      </c>
      <c r="J6311" s="219">
        <f>TRUNC(I6311*H6311,2)</f>
        <v>35.659999999999997</v>
      </c>
      <c r="M6311">
        <v>38.770000000000003</v>
      </c>
    </row>
    <row r="6312" spans="1:13" x14ac:dyDescent="0.2">
      <c r="A6312" s="239"/>
      <c r="B6312" s="195"/>
      <c r="C6312" s="195"/>
      <c r="D6312" s="195"/>
      <c r="E6312" s="195" t="s">
        <v>3847</v>
      </c>
      <c r="F6312" s="196">
        <v>42.61</v>
      </c>
      <c r="G6312" s="195" t="s">
        <v>3848</v>
      </c>
      <c r="H6312" s="196">
        <v>0</v>
      </c>
      <c r="I6312" s="196">
        <v>42.61</v>
      </c>
      <c r="J6312" s="220"/>
      <c r="M6312">
        <v>42.61</v>
      </c>
    </row>
    <row r="6313" spans="1:13" ht="25.5" x14ac:dyDescent="0.2">
      <c r="A6313" s="239"/>
      <c r="B6313" s="195"/>
      <c r="C6313" s="195"/>
      <c r="D6313" s="195"/>
      <c r="E6313" s="195" t="s">
        <v>3849</v>
      </c>
      <c r="F6313" s="196">
        <v>0</v>
      </c>
      <c r="G6313" s="195"/>
      <c r="H6313" s="195" t="s">
        <v>3850</v>
      </c>
      <c r="I6313" s="196">
        <v>81.38</v>
      </c>
      <c r="J6313" s="220"/>
      <c r="M6313">
        <v>81.38</v>
      </c>
    </row>
    <row r="6314" spans="1:13" ht="30" customHeight="1" x14ac:dyDescent="0.2">
      <c r="A6314" s="240"/>
      <c r="B6314" s="197"/>
      <c r="C6314" s="197"/>
      <c r="D6314" s="197"/>
      <c r="E6314" s="197"/>
      <c r="F6314" s="197"/>
      <c r="G6314" s="197" t="s">
        <v>3851</v>
      </c>
      <c r="H6314" s="198">
        <v>1</v>
      </c>
      <c r="I6314" s="199">
        <v>81.38</v>
      </c>
      <c r="J6314" s="220"/>
      <c r="M6314">
        <v>81.38</v>
      </c>
    </row>
    <row r="6315" spans="1:13" ht="0.95" customHeight="1" x14ac:dyDescent="0.2">
      <c r="A6315" s="237"/>
      <c r="B6315" s="185"/>
      <c r="C6315" s="185"/>
      <c r="D6315" s="185"/>
      <c r="E6315" s="185"/>
      <c r="F6315" s="185"/>
      <c r="G6315" s="185"/>
      <c r="H6315" s="185"/>
      <c r="I6315" s="185"/>
      <c r="J6315" s="220"/>
    </row>
    <row r="6316" spans="1:13" ht="18" customHeight="1" x14ac:dyDescent="0.2">
      <c r="A6316" s="236" t="s">
        <v>4377</v>
      </c>
      <c r="B6316" s="183" t="s">
        <v>2</v>
      </c>
      <c r="C6316" s="182" t="s">
        <v>3</v>
      </c>
      <c r="D6316" s="182" t="s">
        <v>4</v>
      </c>
      <c r="E6316" s="419" t="s">
        <v>2100</v>
      </c>
      <c r="F6316" s="419"/>
      <c r="G6316" s="184" t="s">
        <v>5</v>
      </c>
      <c r="H6316" s="183" t="s">
        <v>6</v>
      </c>
      <c r="I6316" s="183" t="s">
        <v>7</v>
      </c>
      <c r="J6316" s="218" t="s">
        <v>8</v>
      </c>
      <c r="K6316" s="229">
        <f>J6318+J6319</f>
        <v>34.47</v>
      </c>
      <c r="L6316" s="229">
        <v>0</v>
      </c>
      <c r="M6316" t="s">
        <v>7</v>
      </c>
    </row>
    <row r="6317" spans="1:13" ht="26.1" customHeight="1" x14ac:dyDescent="0.2">
      <c r="A6317" s="237" t="s">
        <v>2125</v>
      </c>
      <c r="B6317" s="186" t="s">
        <v>140</v>
      </c>
      <c r="C6317" s="185" t="s">
        <v>15</v>
      </c>
      <c r="D6317" s="185" t="s">
        <v>261</v>
      </c>
      <c r="E6317" s="425">
        <v>2</v>
      </c>
      <c r="F6317" s="425"/>
      <c r="G6317" s="187" t="s">
        <v>50</v>
      </c>
      <c r="H6317" s="188">
        <v>1</v>
      </c>
      <c r="I6317" s="189">
        <f>(M6317*$M$13)</f>
        <v>34.4724</v>
      </c>
      <c r="J6317" s="231">
        <f>TRUNC(I6317*H6317,2)</f>
        <v>34.47</v>
      </c>
      <c r="M6317">
        <v>37.47</v>
      </c>
    </row>
    <row r="6318" spans="1:13" ht="24" customHeight="1" x14ac:dyDescent="0.2">
      <c r="A6318" s="238" t="s">
        <v>2126</v>
      </c>
      <c r="B6318" s="191" t="s">
        <v>2152</v>
      </c>
      <c r="C6318" s="190" t="s">
        <v>15</v>
      </c>
      <c r="D6318" s="190" t="s">
        <v>2153</v>
      </c>
      <c r="E6318" s="426" t="s">
        <v>2129</v>
      </c>
      <c r="F6318" s="426"/>
      <c r="G6318" s="192" t="s">
        <v>39</v>
      </c>
      <c r="H6318" s="193">
        <v>0.25</v>
      </c>
      <c r="I6318" s="189">
        <f>(M6318*$M$13)</f>
        <v>19.136000000000003</v>
      </c>
      <c r="J6318" s="219">
        <f>TRUNC(I6318*H6318,2)</f>
        <v>4.78</v>
      </c>
      <c r="M6318">
        <v>20.8</v>
      </c>
    </row>
    <row r="6319" spans="1:13" ht="24" customHeight="1" x14ac:dyDescent="0.2">
      <c r="A6319" s="238" t="s">
        <v>2126</v>
      </c>
      <c r="B6319" s="191" t="s">
        <v>2156</v>
      </c>
      <c r="C6319" s="190" t="s">
        <v>15</v>
      </c>
      <c r="D6319" s="190" t="s">
        <v>2157</v>
      </c>
      <c r="E6319" s="426" t="s">
        <v>2129</v>
      </c>
      <c r="F6319" s="426"/>
      <c r="G6319" s="192" t="s">
        <v>39</v>
      </c>
      <c r="H6319" s="193">
        <v>2.5</v>
      </c>
      <c r="I6319" s="189">
        <f>(M6319*$M$13)</f>
        <v>11.8772</v>
      </c>
      <c r="J6319" s="219">
        <f>TRUNC(I6319*H6319,2)</f>
        <v>29.69</v>
      </c>
      <c r="M6319">
        <v>12.91</v>
      </c>
    </row>
    <row r="6320" spans="1:13" x14ac:dyDescent="0.2">
      <c r="A6320" s="239"/>
      <c r="B6320" s="195"/>
      <c r="C6320" s="195"/>
      <c r="D6320" s="195"/>
      <c r="E6320" s="195" t="s">
        <v>3847</v>
      </c>
      <c r="F6320" s="196">
        <v>37.47</v>
      </c>
      <c r="G6320" s="195" t="s">
        <v>3848</v>
      </c>
      <c r="H6320" s="196">
        <v>0</v>
      </c>
      <c r="I6320" s="196">
        <v>37.47</v>
      </c>
      <c r="J6320" s="220"/>
      <c r="M6320">
        <v>37.47</v>
      </c>
    </row>
    <row r="6321" spans="1:13" ht="25.5" x14ac:dyDescent="0.2">
      <c r="A6321" s="239"/>
      <c r="B6321" s="195"/>
      <c r="C6321" s="195"/>
      <c r="D6321" s="195"/>
      <c r="E6321" s="195" t="s">
        <v>3849</v>
      </c>
      <c r="F6321" s="196">
        <v>0</v>
      </c>
      <c r="G6321" s="195"/>
      <c r="H6321" s="195" t="s">
        <v>3850</v>
      </c>
      <c r="I6321" s="196">
        <v>37.47</v>
      </c>
      <c r="J6321" s="220"/>
      <c r="M6321">
        <v>37.47</v>
      </c>
    </row>
    <row r="6322" spans="1:13" ht="30" customHeight="1" x14ac:dyDescent="0.2">
      <c r="A6322" s="240"/>
      <c r="B6322" s="197"/>
      <c r="C6322" s="197"/>
      <c r="D6322" s="197"/>
      <c r="E6322" s="197"/>
      <c r="F6322" s="197"/>
      <c r="G6322" s="197" t="s">
        <v>3851</v>
      </c>
      <c r="H6322" s="198">
        <v>1.2</v>
      </c>
      <c r="I6322" s="199">
        <v>44.96</v>
      </c>
      <c r="J6322" s="220"/>
      <c r="M6322">
        <v>44.96</v>
      </c>
    </row>
    <row r="6323" spans="1:13" ht="0.95" customHeight="1" x14ac:dyDescent="0.2">
      <c r="A6323" s="237"/>
      <c r="B6323" s="185"/>
      <c r="C6323" s="185"/>
      <c r="D6323" s="185"/>
      <c r="E6323" s="185"/>
      <c r="F6323" s="185"/>
      <c r="G6323" s="185"/>
      <c r="H6323" s="185"/>
      <c r="I6323" s="185"/>
      <c r="J6323" s="220"/>
    </row>
    <row r="6324" spans="1:13" ht="18" customHeight="1" x14ac:dyDescent="0.2">
      <c r="A6324" s="236" t="s">
        <v>4378</v>
      </c>
      <c r="B6324" s="183" t="s">
        <v>2</v>
      </c>
      <c r="C6324" s="182" t="s">
        <v>3</v>
      </c>
      <c r="D6324" s="182" t="s">
        <v>4</v>
      </c>
      <c r="E6324" s="419" t="s">
        <v>2100</v>
      </c>
      <c r="F6324" s="419"/>
      <c r="G6324" s="184" t="s">
        <v>5</v>
      </c>
      <c r="H6324" s="183" t="s">
        <v>6</v>
      </c>
      <c r="I6324" s="183" t="s">
        <v>7</v>
      </c>
      <c r="J6324" s="218" t="s">
        <v>8</v>
      </c>
      <c r="K6324" s="229">
        <f>J6326+J6327</f>
        <v>65.33</v>
      </c>
      <c r="L6324" s="229">
        <f>J6325-K6324</f>
        <v>138.44999999999999</v>
      </c>
      <c r="M6324" t="s">
        <v>7</v>
      </c>
    </row>
    <row r="6325" spans="1:13" ht="26.1" customHeight="1" x14ac:dyDescent="0.2">
      <c r="A6325" s="237" t="s">
        <v>2125</v>
      </c>
      <c r="B6325" s="186" t="s">
        <v>779</v>
      </c>
      <c r="C6325" s="185" t="s">
        <v>15</v>
      </c>
      <c r="D6325" s="185" t="s">
        <v>780</v>
      </c>
      <c r="E6325" s="425">
        <v>7</v>
      </c>
      <c r="F6325" s="425"/>
      <c r="G6325" s="187" t="s">
        <v>169</v>
      </c>
      <c r="H6325" s="188">
        <v>1</v>
      </c>
      <c r="I6325" s="189">
        <f>(M6325*$M$13)</f>
        <v>203.78</v>
      </c>
      <c r="J6325" s="231">
        <f>TRUNC(I6325*H6325,2)</f>
        <v>203.78</v>
      </c>
      <c r="M6325">
        <v>221.5</v>
      </c>
    </row>
    <row r="6326" spans="1:13" ht="24" customHeight="1" x14ac:dyDescent="0.2">
      <c r="A6326" s="238" t="s">
        <v>2126</v>
      </c>
      <c r="B6326" s="191" t="s">
        <v>2130</v>
      </c>
      <c r="C6326" s="190" t="s">
        <v>15</v>
      </c>
      <c r="D6326" s="190" t="s">
        <v>2131</v>
      </c>
      <c r="E6326" s="426" t="s">
        <v>2129</v>
      </c>
      <c r="F6326" s="426"/>
      <c r="G6326" s="192" t="s">
        <v>39</v>
      </c>
      <c r="H6326" s="193">
        <v>2</v>
      </c>
      <c r="I6326" s="189">
        <f>(M6326*$M$13)</f>
        <v>13.533200000000001</v>
      </c>
      <c r="J6326" s="219">
        <f>TRUNC(I6326*H6326,2)</f>
        <v>27.06</v>
      </c>
      <c r="M6326">
        <v>14.71</v>
      </c>
    </row>
    <row r="6327" spans="1:13" ht="24" customHeight="1" x14ac:dyDescent="0.2">
      <c r="A6327" s="238" t="s">
        <v>2126</v>
      </c>
      <c r="B6327" s="191" t="s">
        <v>2154</v>
      </c>
      <c r="C6327" s="190" t="s">
        <v>15</v>
      </c>
      <c r="D6327" s="190" t="s">
        <v>2155</v>
      </c>
      <c r="E6327" s="426" t="s">
        <v>2129</v>
      </c>
      <c r="F6327" s="426"/>
      <c r="G6327" s="192" t="s">
        <v>39</v>
      </c>
      <c r="H6327" s="193">
        <v>2</v>
      </c>
      <c r="I6327" s="189">
        <f>(M6327*$M$13)</f>
        <v>19.136000000000003</v>
      </c>
      <c r="J6327" s="219">
        <f>TRUNC(I6327*H6327,2)</f>
        <v>38.270000000000003</v>
      </c>
      <c r="M6327">
        <v>20.8</v>
      </c>
    </row>
    <row r="6328" spans="1:13" ht="26.1" customHeight="1" x14ac:dyDescent="0.2">
      <c r="A6328" s="238" t="s">
        <v>2126</v>
      </c>
      <c r="B6328" s="191" t="s">
        <v>2704</v>
      </c>
      <c r="C6328" s="190" t="s">
        <v>15</v>
      </c>
      <c r="D6328" s="190" t="s">
        <v>780</v>
      </c>
      <c r="E6328" s="426" t="s">
        <v>2119</v>
      </c>
      <c r="F6328" s="426"/>
      <c r="G6328" s="192" t="s">
        <v>132</v>
      </c>
      <c r="H6328" s="193">
        <v>1</v>
      </c>
      <c r="I6328" s="189">
        <f>(M6328*$M$13)</f>
        <v>138.44159999999999</v>
      </c>
      <c r="J6328" s="219">
        <f>TRUNC(I6328*H6328,2)</f>
        <v>138.44</v>
      </c>
      <c r="M6328">
        <v>150.47999999999999</v>
      </c>
    </row>
    <row r="6329" spans="1:13" x14ac:dyDescent="0.2">
      <c r="A6329" s="239"/>
      <c r="B6329" s="195"/>
      <c r="C6329" s="195"/>
      <c r="D6329" s="195"/>
      <c r="E6329" s="195" t="s">
        <v>3847</v>
      </c>
      <c r="F6329" s="196">
        <v>71.02</v>
      </c>
      <c r="G6329" s="195" t="s">
        <v>3848</v>
      </c>
      <c r="H6329" s="196">
        <v>0</v>
      </c>
      <c r="I6329" s="196">
        <v>71.02</v>
      </c>
      <c r="J6329" s="220"/>
      <c r="M6329">
        <v>71.02</v>
      </c>
    </row>
    <row r="6330" spans="1:13" ht="25.5" x14ac:dyDescent="0.2">
      <c r="A6330" s="239"/>
      <c r="B6330" s="195"/>
      <c r="C6330" s="195"/>
      <c r="D6330" s="195"/>
      <c r="E6330" s="195" t="s">
        <v>3849</v>
      </c>
      <c r="F6330" s="196">
        <v>0</v>
      </c>
      <c r="G6330" s="195"/>
      <c r="H6330" s="195" t="s">
        <v>3850</v>
      </c>
      <c r="I6330" s="196">
        <v>221.5</v>
      </c>
      <c r="J6330" s="220"/>
      <c r="M6330">
        <v>221.5</v>
      </c>
    </row>
    <row r="6331" spans="1:13" ht="30" customHeight="1" x14ac:dyDescent="0.2">
      <c r="A6331" s="240"/>
      <c r="B6331" s="197"/>
      <c r="C6331" s="197"/>
      <c r="D6331" s="197"/>
      <c r="E6331" s="197"/>
      <c r="F6331" s="197"/>
      <c r="G6331" s="197" t="s">
        <v>3851</v>
      </c>
      <c r="H6331" s="198">
        <v>18</v>
      </c>
      <c r="I6331" s="199">
        <v>3987</v>
      </c>
      <c r="J6331" s="220"/>
      <c r="M6331">
        <v>3987</v>
      </c>
    </row>
    <row r="6332" spans="1:13" ht="0.95" customHeight="1" x14ac:dyDescent="0.2">
      <c r="A6332" s="237"/>
      <c r="B6332" s="185"/>
      <c r="C6332" s="185"/>
      <c r="D6332" s="185"/>
      <c r="E6332" s="185"/>
      <c r="F6332" s="185"/>
      <c r="G6332" s="185"/>
      <c r="H6332" s="185"/>
      <c r="I6332" s="185"/>
      <c r="J6332" s="220"/>
    </row>
    <row r="6333" spans="1:13" ht="18" customHeight="1" x14ac:dyDescent="0.2">
      <c r="A6333" s="236" t="s">
        <v>4379</v>
      </c>
      <c r="B6333" s="183" t="s">
        <v>2</v>
      </c>
      <c r="C6333" s="182" t="s">
        <v>3</v>
      </c>
      <c r="D6333" s="182" t="s">
        <v>4</v>
      </c>
      <c r="E6333" s="419" t="s">
        <v>2100</v>
      </c>
      <c r="F6333" s="419"/>
      <c r="G6333" s="184" t="s">
        <v>5</v>
      </c>
      <c r="H6333" s="183" t="s">
        <v>6</v>
      </c>
      <c r="I6333" s="183" t="s">
        <v>7</v>
      </c>
      <c r="J6333" s="218" t="s">
        <v>8</v>
      </c>
      <c r="K6333" s="229">
        <f>J6335+J6336</f>
        <v>8.16</v>
      </c>
      <c r="L6333" s="229">
        <f>J6334-K6333</f>
        <v>11.239999999999998</v>
      </c>
      <c r="M6333" t="s">
        <v>7</v>
      </c>
    </row>
    <row r="6334" spans="1:13" ht="24" customHeight="1" x14ac:dyDescent="0.2">
      <c r="A6334" s="237" t="s">
        <v>2125</v>
      </c>
      <c r="B6334" s="186" t="s">
        <v>4380</v>
      </c>
      <c r="C6334" s="185" t="s">
        <v>15</v>
      </c>
      <c r="D6334" s="185" t="s">
        <v>4381</v>
      </c>
      <c r="E6334" s="425">
        <v>7</v>
      </c>
      <c r="F6334" s="425"/>
      <c r="G6334" s="187" t="s">
        <v>18</v>
      </c>
      <c r="H6334" s="188">
        <v>1</v>
      </c>
      <c r="I6334" s="189">
        <f>(M6334*$M$13)</f>
        <v>19.402799999999999</v>
      </c>
      <c r="J6334" s="231">
        <f>TRUNC(I6334*H6334,2)</f>
        <v>19.399999999999999</v>
      </c>
      <c r="M6334">
        <v>21.09</v>
      </c>
    </row>
    <row r="6335" spans="1:13" ht="24" customHeight="1" x14ac:dyDescent="0.2">
      <c r="A6335" s="238" t="s">
        <v>2126</v>
      </c>
      <c r="B6335" s="191" t="s">
        <v>2130</v>
      </c>
      <c r="C6335" s="190" t="s">
        <v>15</v>
      </c>
      <c r="D6335" s="190" t="s">
        <v>2131</v>
      </c>
      <c r="E6335" s="426" t="s">
        <v>2129</v>
      </c>
      <c r="F6335" s="426"/>
      <c r="G6335" s="192" t="s">
        <v>39</v>
      </c>
      <c r="H6335" s="193">
        <v>0.25</v>
      </c>
      <c r="I6335" s="189">
        <f>(M6335*$M$13)</f>
        <v>13.533200000000001</v>
      </c>
      <c r="J6335" s="219">
        <f>TRUNC(I6335*H6335,2)</f>
        <v>3.38</v>
      </c>
      <c r="M6335">
        <v>14.71</v>
      </c>
    </row>
    <row r="6336" spans="1:13" ht="24" customHeight="1" x14ac:dyDescent="0.2">
      <c r="A6336" s="238" t="s">
        <v>2126</v>
      </c>
      <c r="B6336" s="191" t="s">
        <v>2154</v>
      </c>
      <c r="C6336" s="190" t="s">
        <v>15</v>
      </c>
      <c r="D6336" s="190" t="s">
        <v>2155</v>
      </c>
      <c r="E6336" s="426" t="s">
        <v>2129</v>
      </c>
      <c r="F6336" s="426"/>
      <c r="G6336" s="192" t="s">
        <v>39</v>
      </c>
      <c r="H6336" s="193">
        <v>0.25</v>
      </c>
      <c r="I6336" s="189">
        <f>(M6336*$M$13)</f>
        <v>19.136000000000003</v>
      </c>
      <c r="J6336" s="219">
        <f>TRUNC(I6336*H6336,2)</f>
        <v>4.78</v>
      </c>
      <c r="M6336">
        <v>20.8</v>
      </c>
    </row>
    <row r="6337" spans="1:13" ht="24" customHeight="1" x14ac:dyDescent="0.2">
      <c r="A6337" s="238" t="s">
        <v>2126</v>
      </c>
      <c r="B6337" s="191" t="s">
        <v>5082</v>
      </c>
      <c r="C6337" s="190" t="s">
        <v>15</v>
      </c>
      <c r="D6337" s="190" t="s">
        <v>5083</v>
      </c>
      <c r="E6337" s="426" t="s">
        <v>2119</v>
      </c>
      <c r="F6337" s="426"/>
      <c r="G6337" s="192" t="s">
        <v>54</v>
      </c>
      <c r="H6337" s="193">
        <v>1</v>
      </c>
      <c r="I6337" s="189">
        <f>(M6337*$M$13)</f>
        <v>11.242400000000002</v>
      </c>
      <c r="J6337" s="219">
        <f>TRUNC(I6337*H6337,2)</f>
        <v>11.24</v>
      </c>
      <c r="M6337">
        <v>12.22</v>
      </c>
    </row>
    <row r="6338" spans="1:13" x14ac:dyDescent="0.2">
      <c r="A6338" s="239"/>
      <c r="B6338" s="195"/>
      <c r="C6338" s="195"/>
      <c r="D6338" s="195"/>
      <c r="E6338" s="195" t="s">
        <v>3847</v>
      </c>
      <c r="F6338" s="196">
        <v>8.8699999999999992</v>
      </c>
      <c r="G6338" s="195" t="s">
        <v>3848</v>
      </c>
      <c r="H6338" s="196">
        <v>0</v>
      </c>
      <c r="I6338" s="196">
        <v>8.8699999999999992</v>
      </c>
      <c r="J6338" s="220"/>
      <c r="M6338">
        <v>8.8699999999999992</v>
      </c>
    </row>
    <row r="6339" spans="1:13" ht="25.5" x14ac:dyDescent="0.2">
      <c r="A6339" s="239"/>
      <c r="B6339" s="195"/>
      <c r="C6339" s="195"/>
      <c r="D6339" s="195"/>
      <c r="E6339" s="195" t="s">
        <v>3849</v>
      </c>
      <c r="F6339" s="196">
        <v>0</v>
      </c>
      <c r="G6339" s="195"/>
      <c r="H6339" s="195" t="s">
        <v>3850</v>
      </c>
      <c r="I6339" s="196">
        <v>21.09</v>
      </c>
      <c r="J6339" s="220"/>
      <c r="M6339">
        <v>21.09</v>
      </c>
    </row>
    <row r="6340" spans="1:13" ht="30" customHeight="1" x14ac:dyDescent="0.2">
      <c r="A6340" s="240"/>
      <c r="B6340" s="197"/>
      <c r="C6340" s="197"/>
      <c r="D6340" s="197"/>
      <c r="E6340" s="197"/>
      <c r="F6340" s="197"/>
      <c r="G6340" s="197" t="s">
        <v>3851</v>
      </c>
      <c r="H6340" s="198">
        <v>3</v>
      </c>
      <c r="I6340" s="199">
        <v>63.27</v>
      </c>
      <c r="J6340" s="220"/>
      <c r="M6340">
        <v>63.27</v>
      </c>
    </row>
    <row r="6341" spans="1:13" ht="0.95" customHeight="1" x14ac:dyDescent="0.2">
      <c r="A6341" s="237"/>
      <c r="B6341" s="185"/>
      <c r="C6341" s="185"/>
      <c r="D6341" s="185"/>
      <c r="E6341" s="185"/>
      <c r="F6341" s="185"/>
      <c r="G6341" s="185"/>
      <c r="H6341" s="185"/>
      <c r="I6341" s="185"/>
      <c r="J6341" s="220"/>
    </row>
    <row r="6342" spans="1:13" ht="18" customHeight="1" x14ac:dyDescent="0.2">
      <c r="A6342" s="236" t="s">
        <v>4382</v>
      </c>
      <c r="B6342" s="183" t="s">
        <v>2</v>
      </c>
      <c r="C6342" s="182" t="s">
        <v>3</v>
      </c>
      <c r="D6342" s="182" t="s">
        <v>4</v>
      </c>
      <c r="E6342" s="419" t="s">
        <v>2100</v>
      </c>
      <c r="F6342" s="419"/>
      <c r="G6342" s="184" t="s">
        <v>5</v>
      </c>
      <c r="H6342" s="183" t="s">
        <v>6</v>
      </c>
      <c r="I6342" s="183" t="s">
        <v>7</v>
      </c>
      <c r="J6342" s="218" t="s">
        <v>8</v>
      </c>
      <c r="K6342" s="229">
        <f>J6343</f>
        <v>30.47</v>
      </c>
      <c r="L6342" s="229">
        <v>0</v>
      </c>
      <c r="M6342" t="s">
        <v>7</v>
      </c>
    </row>
    <row r="6343" spans="1:13" ht="24" customHeight="1" x14ac:dyDescent="0.2">
      <c r="A6343" s="237" t="s">
        <v>2125</v>
      </c>
      <c r="B6343" s="186" t="s">
        <v>72</v>
      </c>
      <c r="C6343" s="185" t="s">
        <v>15</v>
      </c>
      <c r="D6343" s="185" t="s">
        <v>73</v>
      </c>
      <c r="E6343" s="425">
        <v>4</v>
      </c>
      <c r="F6343" s="425"/>
      <c r="G6343" s="187" t="s">
        <v>50</v>
      </c>
      <c r="H6343" s="188">
        <v>1</v>
      </c>
      <c r="I6343" s="189">
        <f>(M6343*$M$13)</f>
        <v>30.470399999999998</v>
      </c>
      <c r="J6343" s="231">
        <f>TRUNC(I6343*H6343,2)</f>
        <v>30.47</v>
      </c>
      <c r="M6343">
        <v>33.119999999999997</v>
      </c>
    </row>
    <row r="6344" spans="1:13" ht="24" customHeight="1" x14ac:dyDescent="0.2">
      <c r="A6344" s="238" t="s">
        <v>2126</v>
      </c>
      <c r="B6344" s="191" t="s">
        <v>2156</v>
      </c>
      <c r="C6344" s="190" t="s">
        <v>15</v>
      </c>
      <c r="D6344" s="190" t="s">
        <v>2157</v>
      </c>
      <c r="E6344" s="426" t="s">
        <v>2129</v>
      </c>
      <c r="F6344" s="426"/>
      <c r="G6344" s="192" t="s">
        <v>39</v>
      </c>
      <c r="H6344" s="193">
        <v>2.5659999999999998</v>
      </c>
      <c r="I6344" s="189">
        <f>(M6344*$M$13)</f>
        <v>11.8772</v>
      </c>
      <c r="J6344" s="219">
        <f>TRUNC(I6344*H6344,2)</f>
        <v>30.47</v>
      </c>
      <c r="M6344">
        <v>12.91</v>
      </c>
    </row>
    <row r="6345" spans="1:13" x14ac:dyDescent="0.2">
      <c r="A6345" s="239"/>
      <c r="B6345" s="195"/>
      <c r="C6345" s="195"/>
      <c r="D6345" s="195"/>
      <c r="E6345" s="195" t="s">
        <v>3847</v>
      </c>
      <c r="F6345" s="196">
        <v>33.119999999999997</v>
      </c>
      <c r="G6345" s="195" t="s">
        <v>3848</v>
      </c>
      <c r="H6345" s="196">
        <v>0</v>
      </c>
      <c r="I6345" s="196">
        <v>33.119999999999997</v>
      </c>
      <c r="J6345" s="220"/>
      <c r="M6345">
        <v>33.119999999999997</v>
      </c>
    </row>
    <row r="6346" spans="1:13" ht="25.5" x14ac:dyDescent="0.2">
      <c r="A6346" s="239"/>
      <c r="B6346" s="195"/>
      <c r="C6346" s="195"/>
      <c r="D6346" s="195"/>
      <c r="E6346" s="195" t="s">
        <v>3849</v>
      </c>
      <c r="F6346" s="196">
        <v>0</v>
      </c>
      <c r="G6346" s="195"/>
      <c r="H6346" s="195" t="s">
        <v>3850</v>
      </c>
      <c r="I6346" s="196">
        <v>33.119999999999997</v>
      </c>
      <c r="J6346" s="220"/>
      <c r="M6346">
        <v>33.119999999999997</v>
      </c>
    </row>
    <row r="6347" spans="1:13" ht="30" customHeight="1" x14ac:dyDescent="0.2">
      <c r="A6347" s="240"/>
      <c r="B6347" s="197"/>
      <c r="C6347" s="197"/>
      <c r="D6347" s="197"/>
      <c r="E6347" s="197"/>
      <c r="F6347" s="197"/>
      <c r="G6347" s="197" t="s">
        <v>3851</v>
      </c>
      <c r="H6347" s="198">
        <v>8.1999999999999993</v>
      </c>
      <c r="I6347" s="199">
        <v>271.58</v>
      </c>
      <c r="J6347" s="220"/>
      <c r="M6347">
        <v>271.58</v>
      </c>
    </row>
    <row r="6348" spans="1:13" ht="0.95" customHeight="1" x14ac:dyDescent="0.2">
      <c r="A6348" s="237"/>
      <c r="B6348" s="185"/>
      <c r="C6348" s="185"/>
      <c r="D6348" s="185"/>
      <c r="E6348" s="185"/>
      <c r="F6348" s="185"/>
      <c r="G6348" s="185"/>
      <c r="H6348" s="185"/>
      <c r="I6348" s="185"/>
      <c r="J6348" s="220"/>
    </row>
    <row r="6349" spans="1:13" ht="18" customHeight="1" x14ac:dyDescent="0.2">
      <c r="A6349" s="236" t="s">
        <v>4383</v>
      </c>
      <c r="B6349" s="183" t="s">
        <v>2</v>
      </c>
      <c r="C6349" s="182" t="s">
        <v>3</v>
      </c>
      <c r="D6349" s="182" t="s">
        <v>4</v>
      </c>
      <c r="E6349" s="419" t="s">
        <v>2100</v>
      </c>
      <c r="F6349" s="419"/>
      <c r="G6349" s="184" t="s">
        <v>5</v>
      </c>
      <c r="H6349" s="183" t="s">
        <v>6</v>
      </c>
      <c r="I6349" s="183" t="s">
        <v>7</v>
      </c>
      <c r="J6349" s="218" t="s">
        <v>8</v>
      </c>
      <c r="K6349" s="229">
        <f>J6351+J6352</f>
        <v>6.52</v>
      </c>
      <c r="L6349" s="229">
        <f>J6350-K6349</f>
        <v>78.72</v>
      </c>
      <c r="M6349" t="s">
        <v>7</v>
      </c>
    </row>
    <row r="6350" spans="1:13" ht="24" customHeight="1" x14ac:dyDescent="0.2">
      <c r="A6350" s="237" t="s">
        <v>2125</v>
      </c>
      <c r="B6350" s="186" t="s">
        <v>4384</v>
      </c>
      <c r="C6350" s="185" t="s">
        <v>15</v>
      </c>
      <c r="D6350" s="185" t="s">
        <v>4385</v>
      </c>
      <c r="E6350" s="425">
        <v>7</v>
      </c>
      <c r="F6350" s="425"/>
      <c r="G6350" s="187" t="s">
        <v>54</v>
      </c>
      <c r="H6350" s="188">
        <v>1</v>
      </c>
      <c r="I6350" s="189">
        <f>(M6350*$M$13)</f>
        <v>85.247200000000007</v>
      </c>
      <c r="J6350" s="231">
        <f>TRUNC(I6350*H6350,2)</f>
        <v>85.24</v>
      </c>
      <c r="M6350">
        <v>92.66</v>
      </c>
    </row>
    <row r="6351" spans="1:13" ht="24" customHeight="1" x14ac:dyDescent="0.2">
      <c r="A6351" s="238" t="s">
        <v>2126</v>
      </c>
      <c r="B6351" s="191" t="s">
        <v>2130</v>
      </c>
      <c r="C6351" s="190" t="s">
        <v>15</v>
      </c>
      <c r="D6351" s="190" t="s">
        <v>2131</v>
      </c>
      <c r="E6351" s="426" t="s">
        <v>2129</v>
      </c>
      <c r="F6351" s="426"/>
      <c r="G6351" s="192" t="s">
        <v>39</v>
      </c>
      <c r="H6351" s="193">
        <v>0.2</v>
      </c>
      <c r="I6351" s="189">
        <f>(M6351*$M$13)</f>
        <v>13.533200000000001</v>
      </c>
      <c r="J6351" s="219">
        <f>TRUNC(I6351*H6351,2)</f>
        <v>2.7</v>
      </c>
      <c r="M6351">
        <v>14.71</v>
      </c>
    </row>
    <row r="6352" spans="1:13" ht="24" customHeight="1" x14ac:dyDescent="0.2">
      <c r="A6352" s="238" t="s">
        <v>2126</v>
      </c>
      <c r="B6352" s="191" t="s">
        <v>2154</v>
      </c>
      <c r="C6352" s="190" t="s">
        <v>15</v>
      </c>
      <c r="D6352" s="190" t="s">
        <v>2155</v>
      </c>
      <c r="E6352" s="426" t="s">
        <v>2129</v>
      </c>
      <c r="F6352" s="426"/>
      <c r="G6352" s="192" t="s">
        <v>39</v>
      </c>
      <c r="H6352" s="193">
        <v>0.2</v>
      </c>
      <c r="I6352" s="189">
        <f>(M6352*$M$13)</f>
        <v>19.136000000000003</v>
      </c>
      <c r="J6352" s="219">
        <f>TRUNC(I6352*H6352,2)</f>
        <v>3.82</v>
      </c>
      <c r="M6352">
        <v>20.8</v>
      </c>
    </row>
    <row r="6353" spans="1:13" ht="24" customHeight="1" x14ac:dyDescent="0.2">
      <c r="A6353" s="238" t="s">
        <v>2126</v>
      </c>
      <c r="B6353" s="191" t="s">
        <v>5084</v>
      </c>
      <c r="C6353" s="190" t="s">
        <v>15</v>
      </c>
      <c r="D6353" s="190" t="s">
        <v>5085</v>
      </c>
      <c r="E6353" s="426" t="s">
        <v>2119</v>
      </c>
      <c r="F6353" s="426"/>
      <c r="G6353" s="192" t="s">
        <v>54</v>
      </c>
      <c r="H6353" s="193">
        <v>1</v>
      </c>
      <c r="I6353" s="189">
        <f>(M6353*$M$13)</f>
        <v>78.71520000000001</v>
      </c>
      <c r="J6353" s="219">
        <f>TRUNC(I6353*H6353,2)</f>
        <v>78.709999999999994</v>
      </c>
      <c r="M6353">
        <v>85.56</v>
      </c>
    </row>
    <row r="6354" spans="1:13" x14ac:dyDescent="0.2">
      <c r="A6354" s="239"/>
      <c r="B6354" s="195"/>
      <c r="C6354" s="195"/>
      <c r="D6354" s="195"/>
      <c r="E6354" s="195" t="s">
        <v>3847</v>
      </c>
      <c r="F6354" s="196">
        <v>7.1</v>
      </c>
      <c r="G6354" s="195" t="s">
        <v>3848</v>
      </c>
      <c r="H6354" s="196">
        <v>0</v>
      </c>
      <c r="I6354" s="196">
        <v>7.1</v>
      </c>
      <c r="J6354" s="220"/>
      <c r="M6354">
        <v>7.1</v>
      </c>
    </row>
    <row r="6355" spans="1:13" ht="25.5" x14ac:dyDescent="0.2">
      <c r="A6355" s="239"/>
      <c r="B6355" s="195"/>
      <c r="C6355" s="195"/>
      <c r="D6355" s="195"/>
      <c r="E6355" s="195" t="s">
        <v>3849</v>
      </c>
      <c r="F6355" s="196">
        <v>0</v>
      </c>
      <c r="G6355" s="195"/>
      <c r="H6355" s="195" t="s">
        <v>3850</v>
      </c>
      <c r="I6355" s="196">
        <v>92.66</v>
      </c>
      <c r="J6355" s="220"/>
      <c r="M6355">
        <v>92.66</v>
      </c>
    </row>
    <row r="6356" spans="1:13" ht="30" customHeight="1" x14ac:dyDescent="0.2">
      <c r="A6356" s="240"/>
      <c r="B6356" s="197"/>
      <c r="C6356" s="197"/>
      <c r="D6356" s="197"/>
      <c r="E6356" s="197"/>
      <c r="F6356" s="197"/>
      <c r="G6356" s="197" t="s">
        <v>3851</v>
      </c>
      <c r="H6356" s="198">
        <v>3</v>
      </c>
      <c r="I6356" s="199">
        <v>277.98</v>
      </c>
      <c r="J6356" s="220"/>
      <c r="M6356">
        <v>277.98</v>
      </c>
    </row>
    <row r="6357" spans="1:13" ht="0.95" customHeight="1" x14ac:dyDescent="0.2">
      <c r="A6357" s="237"/>
      <c r="B6357" s="185"/>
      <c r="C6357" s="185"/>
      <c r="D6357" s="185"/>
      <c r="E6357" s="185"/>
      <c r="F6357" s="185"/>
      <c r="G6357" s="185"/>
      <c r="H6357" s="185"/>
      <c r="I6357" s="185"/>
      <c r="J6357" s="220"/>
    </row>
    <row r="6358" spans="1:13" ht="18" customHeight="1" x14ac:dyDescent="0.2">
      <c r="A6358" s="236" t="s">
        <v>4386</v>
      </c>
      <c r="B6358" s="183" t="s">
        <v>2</v>
      </c>
      <c r="C6358" s="182" t="s">
        <v>3</v>
      </c>
      <c r="D6358" s="182" t="s">
        <v>4</v>
      </c>
      <c r="E6358" s="419" t="s">
        <v>2100</v>
      </c>
      <c r="F6358" s="419"/>
      <c r="G6358" s="184" t="s">
        <v>5</v>
      </c>
      <c r="H6358" s="183" t="s">
        <v>6</v>
      </c>
      <c r="I6358" s="183" t="s">
        <v>7</v>
      </c>
      <c r="J6358" s="218" t="s">
        <v>8</v>
      </c>
      <c r="K6358" s="229">
        <f>J6360+J6361</f>
        <v>6.52</v>
      </c>
      <c r="L6358" s="229">
        <f>J6359-K6358</f>
        <v>5.6400000000000006</v>
      </c>
      <c r="M6358" t="s">
        <v>7</v>
      </c>
    </row>
    <row r="6359" spans="1:13" ht="24" customHeight="1" x14ac:dyDescent="0.2">
      <c r="A6359" s="237" t="s">
        <v>2125</v>
      </c>
      <c r="B6359" s="186" t="s">
        <v>4387</v>
      </c>
      <c r="C6359" s="185" t="s">
        <v>15</v>
      </c>
      <c r="D6359" s="185" t="s">
        <v>4388</v>
      </c>
      <c r="E6359" s="425">
        <v>7</v>
      </c>
      <c r="F6359" s="425"/>
      <c r="G6359" s="187" t="s">
        <v>18</v>
      </c>
      <c r="H6359" s="188">
        <v>1</v>
      </c>
      <c r="I6359" s="189">
        <f>(M6359*$M$13)</f>
        <v>12.162400000000002</v>
      </c>
      <c r="J6359" s="231">
        <f>TRUNC(I6359*H6359,2)</f>
        <v>12.16</v>
      </c>
      <c r="M6359">
        <v>13.22</v>
      </c>
    </row>
    <row r="6360" spans="1:13" ht="24" customHeight="1" x14ac:dyDescent="0.2">
      <c r="A6360" s="238" t="s">
        <v>2126</v>
      </c>
      <c r="B6360" s="191" t="s">
        <v>2130</v>
      </c>
      <c r="C6360" s="190" t="s">
        <v>15</v>
      </c>
      <c r="D6360" s="190" t="s">
        <v>2131</v>
      </c>
      <c r="E6360" s="426" t="s">
        <v>2129</v>
      </c>
      <c r="F6360" s="426"/>
      <c r="G6360" s="192" t="s">
        <v>39</v>
      </c>
      <c r="H6360" s="193">
        <v>0.2</v>
      </c>
      <c r="I6360" s="189">
        <f>(M6360*$M$13)</f>
        <v>13.533200000000001</v>
      </c>
      <c r="J6360" s="219">
        <f>TRUNC(I6360*H6360,2)</f>
        <v>2.7</v>
      </c>
      <c r="M6360">
        <v>14.71</v>
      </c>
    </row>
    <row r="6361" spans="1:13" ht="24" customHeight="1" x14ac:dyDescent="0.2">
      <c r="A6361" s="238" t="s">
        <v>2126</v>
      </c>
      <c r="B6361" s="191" t="s">
        <v>2154</v>
      </c>
      <c r="C6361" s="190" t="s">
        <v>15</v>
      </c>
      <c r="D6361" s="190" t="s">
        <v>2155</v>
      </c>
      <c r="E6361" s="426" t="s">
        <v>2129</v>
      </c>
      <c r="F6361" s="426"/>
      <c r="G6361" s="192" t="s">
        <v>39</v>
      </c>
      <c r="H6361" s="193">
        <v>0.2</v>
      </c>
      <c r="I6361" s="189">
        <f>(M6361*$M$13)</f>
        <v>19.136000000000003</v>
      </c>
      <c r="J6361" s="219">
        <f>TRUNC(I6361*H6361,2)</f>
        <v>3.82</v>
      </c>
      <c r="M6361">
        <v>20.8</v>
      </c>
    </row>
    <row r="6362" spans="1:13" ht="24" customHeight="1" x14ac:dyDescent="0.2">
      <c r="A6362" s="238" t="s">
        <v>2126</v>
      </c>
      <c r="B6362" s="191" t="s">
        <v>5086</v>
      </c>
      <c r="C6362" s="190" t="s">
        <v>15</v>
      </c>
      <c r="D6362" s="190" t="s">
        <v>5087</v>
      </c>
      <c r="E6362" s="426" t="s">
        <v>2119</v>
      </c>
      <c r="F6362" s="426"/>
      <c r="G6362" s="192" t="s">
        <v>54</v>
      </c>
      <c r="H6362" s="193">
        <v>1</v>
      </c>
      <c r="I6362" s="189">
        <f>(M6362*$M$13)</f>
        <v>5.6304000000000007</v>
      </c>
      <c r="J6362" s="219">
        <f>TRUNC(I6362*H6362,2)</f>
        <v>5.63</v>
      </c>
      <c r="M6362">
        <v>6.12</v>
      </c>
    </row>
    <row r="6363" spans="1:13" x14ac:dyDescent="0.2">
      <c r="A6363" s="239"/>
      <c r="B6363" s="195"/>
      <c r="C6363" s="195"/>
      <c r="D6363" s="195"/>
      <c r="E6363" s="195" t="s">
        <v>3847</v>
      </c>
      <c r="F6363" s="196">
        <v>7.1</v>
      </c>
      <c r="G6363" s="195" t="s">
        <v>3848</v>
      </c>
      <c r="H6363" s="196">
        <v>0</v>
      </c>
      <c r="I6363" s="196">
        <v>7.1</v>
      </c>
      <c r="J6363" s="220"/>
      <c r="M6363">
        <v>7.1</v>
      </c>
    </row>
    <row r="6364" spans="1:13" ht="25.5" x14ac:dyDescent="0.2">
      <c r="A6364" s="239"/>
      <c r="B6364" s="195"/>
      <c r="C6364" s="195"/>
      <c r="D6364" s="195"/>
      <c r="E6364" s="195" t="s">
        <v>3849</v>
      </c>
      <c r="F6364" s="196">
        <v>0</v>
      </c>
      <c r="G6364" s="195"/>
      <c r="H6364" s="195" t="s">
        <v>3850</v>
      </c>
      <c r="I6364" s="196">
        <v>13.22</v>
      </c>
      <c r="J6364" s="220"/>
      <c r="M6364">
        <v>13.22</v>
      </c>
    </row>
    <row r="6365" spans="1:13" ht="30" customHeight="1" x14ac:dyDescent="0.2">
      <c r="A6365" s="240"/>
      <c r="B6365" s="197"/>
      <c r="C6365" s="197"/>
      <c r="D6365" s="197"/>
      <c r="E6365" s="197"/>
      <c r="F6365" s="197"/>
      <c r="G6365" s="197" t="s">
        <v>3851</v>
      </c>
      <c r="H6365" s="198">
        <v>9</v>
      </c>
      <c r="I6365" s="199">
        <v>118.98</v>
      </c>
      <c r="J6365" s="220"/>
      <c r="M6365">
        <v>118.98</v>
      </c>
    </row>
    <row r="6366" spans="1:13" ht="0.95" customHeight="1" x14ac:dyDescent="0.2">
      <c r="A6366" s="237"/>
      <c r="B6366" s="185"/>
      <c r="C6366" s="185"/>
      <c r="D6366" s="185"/>
      <c r="E6366" s="185"/>
      <c r="F6366" s="185"/>
      <c r="G6366" s="185"/>
      <c r="H6366" s="185"/>
      <c r="I6366" s="185"/>
      <c r="J6366" s="220"/>
    </row>
    <row r="6367" spans="1:13" ht="18" customHeight="1" x14ac:dyDescent="0.2">
      <c r="A6367" s="236" t="s">
        <v>4389</v>
      </c>
      <c r="B6367" s="183" t="s">
        <v>2</v>
      </c>
      <c r="C6367" s="182" t="s">
        <v>3</v>
      </c>
      <c r="D6367" s="182" t="s">
        <v>4</v>
      </c>
      <c r="E6367" s="419" t="s">
        <v>2100</v>
      </c>
      <c r="F6367" s="419"/>
      <c r="G6367" s="184" t="s">
        <v>5</v>
      </c>
      <c r="H6367" s="183" t="s">
        <v>6</v>
      </c>
      <c r="I6367" s="183" t="s">
        <v>7</v>
      </c>
      <c r="J6367" s="218" t="s">
        <v>8</v>
      </c>
      <c r="K6367" s="229">
        <f>J6369+J6370</f>
        <v>9.7899999999999991</v>
      </c>
      <c r="L6367" s="229">
        <f>J6368-K6367</f>
        <v>11.310000000000002</v>
      </c>
      <c r="M6367" t="s">
        <v>7</v>
      </c>
    </row>
    <row r="6368" spans="1:13" ht="24" customHeight="1" x14ac:dyDescent="0.2">
      <c r="A6368" s="237" t="s">
        <v>2125</v>
      </c>
      <c r="B6368" s="186" t="s">
        <v>4390</v>
      </c>
      <c r="C6368" s="185" t="s">
        <v>15</v>
      </c>
      <c r="D6368" s="185" t="s">
        <v>4391</v>
      </c>
      <c r="E6368" s="425">
        <v>7</v>
      </c>
      <c r="F6368" s="425"/>
      <c r="G6368" s="187" t="s">
        <v>54</v>
      </c>
      <c r="H6368" s="188">
        <v>1</v>
      </c>
      <c r="I6368" s="189">
        <f>(M6368*$M$13)</f>
        <v>21.104800000000001</v>
      </c>
      <c r="J6368" s="231">
        <f>TRUNC(I6368*H6368,2)</f>
        <v>21.1</v>
      </c>
      <c r="M6368">
        <v>22.94</v>
      </c>
    </row>
    <row r="6369" spans="1:13" ht="24" customHeight="1" x14ac:dyDescent="0.2">
      <c r="A6369" s="238" t="s">
        <v>2126</v>
      </c>
      <c r="B6369" s="191" t="s">
        <v>2130</v>
      </c>
      <c r="C6369" s="190" t="s">
        <v>15</v>
      </c>
      <c r="D6369" s="190" t="s">
        <v>2131</v>
      </c>
      <c r="E6369" s="426" t="s">
        <v>2129</v>
      </c>
      <c r="F6369" s="426"/>
      <c r="G6369" s="192" t="s">
        <v>39</v>
      </c>
      <c r="H6369" s="193">
        <v>0.3</v>
      </c>
      <c r="I6369" s="189">
        <f>(M6369*$M$13)</f>
        <v>13.533200000000001</v>
      </c>
      <c r="J6369" s="219">
        <f>TRUNC(I6369*H6369,2)</f>
        <v>4.05</v>
      </c>
      <c r="M6369">
        <v>14.71</v>
      </c>
    </row>
    <row r="6370" spans="1:13" ht="24" customHeight="1" x14ac:dyDescent="0.2">
      <c r="A6370" s="238" t="s">
        <v>2126</v>
      </c>
      <c r="B6370" s="191" t="s">
        <v>2154</v>
      </c>
      <c r="C6370" s="190" t="s">
        <v>15</v>
      </c>
      <c r="D6370" s="190" t="s">
        <v>2155</v>
      </c>
      <c r="E6370" s="426" t="s">
        <v>2129</v>
      </c>
      <c r="F6370" s="426"/>
      <c r="G6370" s="192" t="s">
        <v>39</v>
      </c>
      <c r="H6370" s="193">
        <v>0.3</v>
      </c>
      <c r="I6370" s="189">
        <f>(M6370*$M$13)</f>
        <v>19.136000000000003</v>
      </c>
      <c r="J6370" s="219">
        <f>TRUNC(I6370*H6370,2)</f>
        <v>5.74</v>
      </c>
      <c r="M6370">
        <v>20.8</v>
      </c>
    </row>
    <row r="6371" spans="1:13" ht="24" customHeight="1" x14ac:dyDescent="0.2">
      <c r="A6371" s="238" t="s">
        <v>2126</v>
      </c>
      <c r="B6371" s="191" t="s">
        <v>5088</v>
      </c>
      <c r="C6371" s="190" t="s">
        <v>15</v>
      </c>
      <c r="D6371" s="190" t="s">
        <v>4391</v>
      </c>
      <c r="E6371" s="426" t="s">
        <v>2119</v>
      </c>
      <c r="F6371" s="426"/>
      <c r="G6371" s="192" t="s">
        <v>54</v>
      </c>
      <c r="H6371" s="193">
        <v>1</v>
      </c>
      <c r="I6371" s="189">
        <f>(M6371*$M$13)</f>
        <v>11.306799999999999</v>
      </c>
      <c r="J6371" s="219">
        <f>TRUNC(I6371*H6371,2)</f>
        <v>11.3</v>
      </c>
      <c r="M6371">
        <v>12.29</v>
      </c>
    </row>
    <row r="6372" spans="1:13" x14ac:dyDescent="0.2">
      <c r="A6372" s="239"/>
      <c r="B6372" s="195"/>
      <c r="C6372" s="195"/>
      <c r="D6372" s="195"/>
      <c r="E6372" s="195" t="s">
        <v>3847</v>
      </c>
      <c r="F6372" s="196">
        <v>10.65</v>
      </c>
      <c r="G6372" s="195" t="s">
        <v>3848</v>
      </c>
      <c r="H6372" s="196">
        <v>0</v>
      </c>
      <c r="I6372" s="196">
        <v>10.65</v>
      </c>
      <c r="J6372" s="220"/>
      <c r="M6372">
        <v>10.65</v>
      </c>
    </row>
    <row r="6373" spans="1:13" ht="25.5" x14ac:dyDescent="0.2">
      <c r="A6373" s="239"/>
      <c r="B6373" s="195"/>
      <c r="C6373" s="195"/>
      <c r="D6373" s="195"/>
      <c r="E6373" s="195" t="s">
        <v>3849</v>
      </c>
      <c r="F6373" s="196">
        <v>0</v>
      </c>
      <c r="G6373" s="195"/>
      <c r="H6373" s="195" t="s">
        <v>3850</v>
      </c>
      <c r="I6373" s="196">
        <v>22.94</v>
      </c>
      <c r="J6373" s="220"/>
      <c r="M6373">
        <v>22.94</v>
      </c>
    </row>
    <row r="6374" spans="1:13" ht="30" customHeight="1" x14ac:dyDescent="0.2">
      <c r="A6374" s="240"/>
      <c r="B6374" s="197"/>
      <c r="C6374" s="197"/>
      <c r="D6374" s="197"/>
      <c r="E6374" s="197"/>
      <c r="F6374" s="197"/>
      <c r="G6374" s="197" t="s">
        <v>3851</v>
      </c>
      <c r="H6374" s="198">
        <v>3</v>
      </c>
      <c r="I6374" s="199">
        <v>68.819999999999993</v>
      </c>
      <c r="J6374" s="220"/>
      <c r="M6374">
        <v>68.819999999999993</v>
      </c>
    </row>
    <row r="6375" spans="1:13" ht="0.95" customHeight="1" x14ac:dyDescent="0.2">
      <c r="A6375" s="237"/>
      <c r="B6375" s="185"/>
      <c r="C6375" s="185"/>
      <c r="D6375" s="185"/>
      <c r="E6375" s="185"/>
      <c r="F6375" s="185"/>
      <c r="G6375" s="185"/>
      <c r="H6375" s="185"/>
      <c r="I6375" s="185"/>
      <c r="J6375" s="220"/>
    </row>
    <row r="6376" spans="1:13" ht="18" customHeight="1" x14ac:dyDescent="0.2">
      <c r="A6376" s="236" t="s">
        <v>4392</v>
      </c>
      <c r="B6376" s="183" t="s">
        <v>2</v>
      </c>
      <c r="C6376" s="182" t="s">
        <v>3</v>
      </c>
      <c r="D6376" s="182" t="s">
        <v>4</v>
      </c>
      <c r="E6376" s="419" t="s">
        <v>2100</v>
      </c>
      <c r="F6376" s="419"/>
      <c r="G6376" s="184" t="s">
        <v>5</v>
      </c>
      <c r="H6376" s="183" t="s">
        <v>6</v>
      </c>
      <c r="I6376" s="183" t="s">
        <v>7</v>
      </c>
      <c r="J6376" s="218" t="s">
        <v>8</v>
      </c>
      <c r="K6376" s="229">
        <f>J6378+J6379</f>
        <v>48.989999999999995</v>
      </c>
      <c r="L6376" s="229">
        <f>J6377-K6376</f>
        <v>181.89</v>
      </c>
      <c r="M6376" t="s">
        <v>7</v>
      </c>
    </row>
    <row r="6377" spans="1:13" ht="39" customHeight="1" x14ac:dyDescent="0.2">
      <c r="A6377" s="237" t="s">
        <v>2125</v>
      </c>
      <c r="B6377" s="186" t="s">
        <v>768</v>
      </c>
      <c r="C6377" s="185" t="s">
        <v>15</v>
      </c>
      <c r="D6377" s="185" t="s">
        <v>769</v>
      </c>
      <c r="E6377" s="425">
        <v>7</v>
      </c>
      <c r="F6377" s="425"/>
      <c r="G6377" s="187" t="s">
        <v>18</v>
      </c>
      <c r="H6377" s="188">
        <v>1</v>
      </c>
      <c r="I6377" s="189">
        <f>(M6377*$M$13)</f>
        <v>230.88320000000002</v>
      </c>
      <c r="J6377" s="231">
        <f>TRUNC(I6377*H6377,2)</f>
        <v>230.88</v>
      </c>
      <c r="M6377">
        <v>250.96</v>
      </c>
    </row>
    <row r="6378" spans="1:13" ht="24" customHeight="1" x14ac:dyDescent="0.2">
      <c r="A6378" s="238" t="s">
        <v>2126</v>
      </c>
      <c r="B6378" s="191" t="s">
        <v>2130</v>
      </c>
      <c r="C6378" s="190" t="s">
        <v>15</v>
      </c>
      <c r="D6378" s="190" t="s">
        <v>2131</v>
      </c>
      <c r="E6378" s="426" t="s">
        <v>2129</v>
      </c>
      <c r="F6378" s="426"/>
      <c r="G6378" s="192" t="s">
        <v>39</v>
      </c>
      <c r="H6378" s="193">
        <v>1.5</v>
      </c>
      <c r="I6378" s="189">
        <f>(M6378*$M$13)</f>
        <v>13.533200000000001</v>
      </c>
      <c r="J6378" s="219">
        <f>TRUNC(I6378*H6378,2)</f>
        <v>20.29</v>
      </c>
      <c r="M6378">
        <v>14.71</v>
      </c>
    </row>
    <row r="6379" spans="1:13" ht="24" customHeight="1" x14ac:dyDescent="0.2">
      <c r="A6379" s="238" t="s">
        <v>2126</v>
      </c>
      <c r="B6379" s="191" t="s">
        <v>2154</v>
      </c>
      <c r="C6379" s="190" t="s">
        <v>15</v>
      </c>
      <c r="D6379" s="190" t="s">
        <v>2155</v>
      </c>
      <c r="E6379" s="426" t="s">
        <v>2129</v>
      </c>
      <c r="F6379" s="426"/>
      <c r="G6379" s="192" t="s">
        <v>39</v>
      </c>
      <c r="H6379" s="193">
        <v>1.5</v>
      </c>
      <c r="I6379" s="189">
        <f>(M6379*$M$13)</f>
        <v>19.136000000000003</v>
      </c>
      <c r="J6379" s="219">
        <f>TRUNC(I6379*H6379,2)</f>
        <v>28.7</v>
      </c>
      <c r="M6379">
        <v>20.8</v>
      </c>
    </row>
    <row r="6380" spans="1:13" ht="39" customHeight="1" x14ac:dyDescent="0.2">
      <c r="A6380" s="238" t="s">
        <v>2126</v>
      </c>
      <c r="B6380" s="191" t="s">
        <v>2696</v>
      </c>
      <c r="C6380" s="190" t="s">
        <v>15</v>
      </c>
      <c r="D6380" s="190" t="s">
        <v>2697</v>
      </c>
      <c r="E6380" s="426" t="s">
        <v>2119</v>
      </c>
      <c r="F6380" s="426"/>
      <c r="G6380" s="192" t="s">
        <v>54</v>
      </c>
      <c r="H6380" s="193">
        <v>1</v>
      </c>
      <c r="I6380" s="189">
        <f>(M6380*$M$13)</f>
        <v>181.88399999999999</v>
      </c>
      <c r="J6380" s="219">
        <f>TRUNC(I6380*H6380,2)</f>
        <v>181.88</v>
      </c>
      <c r="M6380">
        <v>197.7</v>
      </c>
    </row>
    <row r="6381" spans="1:13" x14ac:dyDescent="0.2">
      <c r="A6381" s="239"/>
      <c r="B6381" s="195"/>
      <c r="C6381" s="195"/>
      <c r="D6381" s="195"/>
      <c r="E6381" s="195" t="s">
        <v>3847</v>
      </c>
      <c r="F6381" s="196">
        <v>53.26</v>
      </c>
      <c r="G6381" s="195" t="s">
        <v>3848</v>
      </c>
      <c r="H6381" s="196">
        <v>0</v>
      </c>
      <c r="I6381" s="196">
        <v>53.26</v>
      </c>
      <c r="J6381" s="220"/>
      <c r="M6381">
        <v>53.26</v>
      </c>
    </row>
    <row r="6382" spans="1:13" ht="25.5" x14ac:dyDescent="0.2">
      <c r="A6382" s="239"/>
      <c r="B6382" s="195"/>
      <c r="C6382" s="195"/>
      <c r="D6382" s="195"/>
      <c r="E6382" s="195" t="s">
        <v>3849</v>
      </c>
      <c r="F6382" s="196">
        <v>0</v>
      </c>
      <c r="G6382" s="195"/>
      <c r="H6382" s="195" t="s">
        <v>3850</v>
      </c>
      <c r="I6382" s="196">
        <v>250.96</v>
      </c>
      <c r="J6382" s="220"/>
      <c r="M6382">
        <v>250.96</v>
      </c>
    </row>
    <row r="6383" spans="1:13" ht="30" customHeight="1" x14ac:dyDescent="0.2">
      <c r="A6383" s="240"/>
      <c r="B6383" s="197"/>
      <c r="C6383" s="197"/>
      <c r="D6383" s="197"/>
      <c r="E6383" s="197"/>
      <c r="F6383" s="197"/>
      <c r="G6383" s="197" t="s">
        <v>3851</v>
      </c>
      <c r="H6383" s="198">
        <v>6</v>
      </c>
      <c r="I6383" s="199">
        <v>1505.76</v>
      </c>
      <c r="J6383" s="220"/>
      <c r="M6383">
        <v>1505.76</v>
      </c>
    </row>
    <row r="6384" spans="1:13" ht="0.95" customHeight="1" x14ac:dyDescent="0.2">
      <c r="A6384" s="237"/>
      <c r="B6384" s="185"/>
      <c r="C6384" s="185"/>
      <c r="D6384" s="185"/>
      <c r="E6384" s="185"/>
      <c r="F6384" s="185"/>
      <c r="G6384" s="185"/>
      <c r="H6384" s="185"/>
      <c r="I6384" s="185"/>
      <c r="J6384" s="220"/>
    </row>
    <row r="6385" spans="1:13" ht="18" customHeight="1" x14ac:dyDescent="0.2">
      <c r="A6385" s="236" t="s">
        <v>4393</v>
      </c>
      <c r="B6385" s="183" t="s">
        <v>2</v>
      </c>
      <c r="C6385" s="182" t="s">
        <v>3</v>
      </c>
      <c r="D6385" s="182" t="s">
        <v>4</v>
      </c>
      <c r="E6385" s="419" t="s">
        <v>2100</v>
      </c>
      <c r="F6385" s="419"/>
      <c r="G6385" s="184" t="s">
        <v>5</v>
      </c>
      <c r="H6385" s="183" t="s">
        <v>6</v>
      </c>
      <c r="I6385" s="183" t="s">
        <v>7</v>
      </c>
      <c r="J6385" s="218" t="s">
        <v>8</v>
      </c>
      <c r="K6385" s="229">
        <f>J6387+J6388</f>
        <v>0.2</v>
      </c>
      <c r="L6385" s="229">
        <f>J6386-K6385</f>
        <v>9.84</v>
      </c>
      <c r="M6385" t="s">
        <v>7</v>
      </c>
    </row>
    <row r="6386" spans="1:13" ht="24" customHeight="1" x14ac:dyDescent="0.2">
      <c r="A6386" s="237" t="s">
        <v>2125</v>
      </c>
      <c r="B6386" s="186" t="s">
        <v>4394</v>
      </c>
      <c r="C6386" s="185" t="s">
        <v>15</v>
      </c>
      <c r="D6386" s="185" t="s">
        <v>4395</v>
      </c>
      <c r="E6386" s="425">
        <v>7</v>
      </c>
      <c r="F6386" s="425"/>
      <c r="G6386" s="187" t="s">
        <v>18</v>
      </c>
      <c r="H6386" s="188">
        <v>1</v>
      </c>
      <c r="I6386" s="189">
        <f>(M6386*$M$13)</f>
        <v>10.0464</v>
      </c>
      <c r="J6386" s="231">
        <f>TRUNC(I6386*H6386,2)</f>
        <v>10.039999999999999</v>
      </c>
      <c r="M6386">
        <v>10.92</v>
      </c>
    </row>
    <row r="6387" spans="1:13" ht="24" customHeight="1" x14ac:dyDescent="0.2">
      <c r="A6387" s="238" t="s">
        <v>2126</v>
      </c>
      <c r="B6387" s="191" t="s">
        <v>2130</v>
      </c>
      <c r="C6387" s="190" t="s">
        <v>15</v>
      </c>
      <c r="D6387" s="190" t="s">
        <v>2131</v>
      </c>
      <c r="E6387" s="426" t="s">
        <v>2129</v>
      </c>
      <c r="F6387" s="426"/>
      <c r="G6387" s="192" t="s">
        <v>39</v>
      </c>
      <c r="H6387" s="193">
        <v>6.6E-3</v>
      </c>
      <c r="I6387" s="189">
        <f>(M6387*$M$13)</f>
        <v>13.533200000000001</v>
      </c>
      <c r="J6387" s="219">
        <f>TRUNC(I6387*H6387,2)</f>
        <v>0.08</v>
      </c>
      <c r="M6387">
        <v>14.71</v>
      </c>
    </row>
    <row r="6388" spans="1:13" ht="24" customHeight="1" x14ac:dyDescent="0.2">
      <c r="A6388" s="238" t="s">
        <v>2126</v>
      </c>
      <c r="B6388" s="191" t="s">
        <v>2154</v>
      </c>
      <c r="C6388" s="190" t="s">
        <v>15</v>
      </c>
      <c r="D6388" s="190" t="s">
        <v>2155</v>
      </c>
      <c r="E6388" s="426" t="s">
        <v>2129</v>
      </c>
      <c r="F6388" s="426"/>
      <c r="G6388" s="192" t="s">
        <v>39</v>
      </c>
      <c r="H6388" s="193">
        <v>6.6E-3</v>
      </c>
      <c r="I6388" s="189">
        <f>(M6388*$M$13)</f>
        <v>19.136000000000003</v>
      </c>
      <c r="J6388" s="219">
        <f>TRUNC(I6388*H6388,2)</f>
        <v>0.12</v>
      </c>
      <c r="M6388">
        <v>20.8</v>
      </c>
    </row>
    <row r="6389" spans="1:13" ht="24" customHeight="1" x14ac:dyDescent="0.2">
      <c r="A6389" s="238" t="s">
        <v>2126</v>
      </c>
      <c r="B6389" s="191" t="s">
        <v>5089</v>
      </c>
      <c r="C6389" s="190" t="s">
        <v>15</v>
      </c>
      <c r="D6389" s="190" t="s">
        <v>4395</v>
      </c>
      <c r="E6389" s="426" t="s">
        <v>2119</v>
      </c>
      <c r="F6389" s="426"/>
      <c r="G6389" s="192" t="s">
        <v>54</v>
      </c>
      <c r="H6389" s="193">
        <v>1</v>
      </c>
      <c r="I6389" s="189">
        <f>(M6389*$M$13)</f>
        <v>9.8439999999999994</v>
      </c>
      <c r="J6389" s="219">
        <f>TRUNC(I6389*H6389,2)</f>
        <v>9.84</v>
      </c>
      <c r="M6389">
        <v>10.7</v>
      </c>
    </row>
    <row r="6390" spans="1:13" x14ac:dyDescent="0.2">
      <c r="A6390" s="239"/>
      <c r="B6390" s="195"/>
      <c r="C6390" s="195"/>
      <c r="D6390" s="195"/>
      <c r="E6390" s="195" t="s">
        <v>3847</v>
      </c>
      <c r="F6390" s="196">
        <v>0.22</v>
      </c>
      <c r="G6390" s="195" t="s">
        <v>3848</v>
      </c>
      <c r="H6390" s="196">
        <v>0</v>
      </c>
      <c r="I6390" s="196">
        <v>0.22</v>
      </c>
      <c r="J6390" s="220"/>
      <c r="M6390">
        <v>0.22</v>
      </c>
    </row>
    <row r="6391" spans="1:13" ht="25.5" x14ac:dyDescent="0.2">
      <c r="A6391" s="239"/>
      <c r="B6391" s="195"/>
      <c r="C6391" s="195"/>
      <c r="D6391" s="195"/>
      <c r="E6391" s="195" t="s">
        <v>3849</v>
      </c>
      <c r="F6391" s="196">
        <v>0</v>
      </c>
      <c r="G6391" s="195"/>
      <c r="H6391" s="195" t="s">
        <v>3850</v>
      </c>
      <c r="I6391" s="196">
        <v>10.92</v>
      </c>
      <c r="J6391" s="220"/>
      <c r="M6391">
        <v>10.92</v>
      </c>
    </row>
    <row r="6392" spans="1:13" ht="30" customHeight="1" x14ac:dyDescent="0.2">
      <c r="A6392" s="240"/>
      <c r="B6392" s="197"/>
      <c r="C6392" s="197"/>
      <c r="D6392" s="197"/>
      <c r="E6392" s="197"/>
      <c r="F6392" s="197"/>
      <c r="G6392" s="197" t="s">
        <v>3851</v>
      </c>
      <c r="H6392" s="198">
        <v>15</v>
      </c>
      <c r="I6392" s="199">
        <v>163.80000000000001</v>
      </c>
      <c r="J6392" s="220"/>
      <c r="M6392">
        <v>163.80000000000001</v>
      </c>
    </row>
    <row r="6393" spans="1:13" ht="0.95" customHeight="1" x14ac:dyDescent="0.2">
      <c r="A6393" s="237"/>
      <c r="B6393" s="185"/>
      <c r="C6393" s="185"/>
      <c r="D6393" s="185"/>
      <c r="E6393" s="185"/>
      <c r="F6393" s="185"/>
      <c r="G6393" s="185"/>
      <c r="H6393" s="185"/>
      <c r="I6393" s="185"/>
      <c r="J6393" s="220"/>
    </row>
    <row r="6394" spans="1:13" ht="18" customHeight="1" x14ac:dyDescent="0.2">
      <c r="A6394" s="236" t="s">
        <v>4396</v>
      </c>
      <c r="B6394" s="183" t="s">
        <v>2</v>
      </c>
      <c r="C6394" s="182" t="s">
        <v>3</v>
      </c>
      <c r="D6394" s="182" t="s">
        <v>4</v>
      </c>
      <c r="E6394" s="419" t="s">
        <v>2100</v>
      </c>
      <c r="F6394" s="419"/>
      <c r="G6394" s="184" t="s">
        <v>5</v>
      </c>
      <c r="H6394" s="183" t="s">
        <v>6</v>
      </c>
      <c r="I6394" s="183" t="s">
        <v>7</v>
      </c>
      <c r="J6394" s="218" t="s">
        <v>8</v>
      </c>
      <c r="K6394" s="229">
        <f>J6396+J6397</f>
        <v>6.8900000000000006</v>
      </c>
      <c r="L6394" s="229">
        <f>J6395-K6394</f>
        <v>5.07</v>
      </c>
      <c r="M6394" t="s">
        <v>7</v>
      </c>
    </row>
    <row r="6395" spans="1:13" ht="24" customHeight="1" x14ac:dyDescent="0.2">
      <c r="A6395" s="237" t="s">
        <v>2125</v>
      </c>
      <c r="B6395" s="186" t="s">
        <v>579</v>
      </c>
      <c r="C6395" s="185" t="s">
        <v>15</v>
      </c>
      <c r="D6395" s="185" t="s">
        <v>580</v>
      </c>
      <c r="E6395" s="425">
        <v>26</v>
      </c>
      <c r="F6395" s="425"/>
      <c r="G6395" s="187" t="s">
        <v>17</v>
      </c>
      <c r="H6395" s="188">
        <v>1</v>
      </c>
      <c r="I6395" s="189">
        <f t="shared" ref="I6395:I6400" si="136">(M6395*$M$13)</f>
        <v>11.969200000000001</v>
      </c>
      <c r="J6395" s="231">
        <f t="shared" ref="J6395:J6400" si="137">TRUNC(I6395*H6395,2)</f>
        <v>11.96</v>
      </c>
      <c r="M6395">
        <v>13.01</v>
      </c>
    </row>
    <row r="6396" spans="1:13" ht="24" customHeight="1" x14ac:dyDescent="0.2">
      <c r="A6396" s="238" t="s">
        <v>2126</v>
      </c>
      <c r="B6396" s="191" t="s">
        <v>2130</v>
      </c>
      <c r="C6396" s="190" t="s">
        <v>15</v>
      </c>
      <c r="D6396" s="190" t="s">
        <v>2131</v>
      </c>
      <c r="E6396" s="426" t="s">
        <v>2129</v>
      </c>
      <c r="F6396" s="426"/>
      <c r="G6396" s="192" t="s">
        <v>39</v>
      </c>
      <c r="H6396" s="193">
        <v>8.2199999999999995E-2</v>
      </c>
      <c r="I6396" s="189">
        <f t="shared" si="136"/>
        <v>13.533200000000001</v>
      </c>
      <c r="J6396" s="219">
        <f t="shared" si="137"/>
        <v>1.1100000000000001</v>
      </c>
      <c r="M6396">
        <v>14.71</v>
      </c>
    </row>
    <row r="6397" spans="1:13" ht="24" customHeight="1" x14ac:dyDescent="0.2">
      <c r="A6397" s="238" t="s">
        <v>2126</v>
      </c>
      <c r="B6397" s="191" t="s">
        <v>2150</v>
      </c>
      <c r="C6397" s="190" t="s">
        <v>15</v>
      </c>
      <c r="D6397" s="190" t="s">
        <v>2151</v>
      </c>
      <c r="E6397" s="426" t="s">
        <v>2129</v>
      </c>
      <c r="F6397" s="426"/>
      <c r="G6397" s="192" t="s">
        <v>39</v>
      </c>
      <c r="H6397" s="193">
        <v>0.30209999999999998</v>
      </c>
      <c r="I6397" s="189">
        <f t="shared" si="136"/>
        <v>19.136000000000003</v>
      </c>
      <c r="J6397" s="219">
        <f t="shared" si="137"/>
        <v>5.78</v>
      </c>
      <c r="M6397">
        <v>20.8</v>
      </c>
    </row>
    <row r="6398" spans="1:13" ht="24" customHeight="1" x14ac:dyDescent="0.2">
      <c r="A6398" s="238" t="s">
        <v>2126</v>
      </c>
      <c r="B6398" s="191" t="s">
        <v>2162</v>
      </c>
      <c r="C6398" s="190" t="s">
        <v>15</v>
      </c>
      <c r="D6398" s="190" t="s">
        <v>2163</v>
      </c>
      <c r="E6398" s="426" t="s">
        <v>2119</v>
      </c>
      <c r="F6398" s="426"/>
      <c r="G6398" s="192" t="s">
        <v>54</v>
      </c>
      <c r="H6398" s="193">
        <v>0.1</v>
      </c>
      <c r="I6398" s="189">
        <f t="shared" si="136"/>
        <v>1.0120000000000002</v>
      </c>
      <c r="J6398" s="219">
        <f t="shared" si="137"/>
        <v>0.1</v>
      </c>
      <c r="M6398">
        <v>1.1000000000000001</v>
      </c>
    </row>
    <row r="6399" spans="1:13" ht="24" customHeight="1" x14ac:dyDescent="0.2">
      <c r="A6399" s="238" t="s">
        <v>2126</v>
      </c>
      <c r="B6399" s="191" t="s">
        <v>2560</v>
      </c>
      <c r="C6399" s="190" t="s">
        <v>15</v>
      </c>
      <c r="D6399" s="190" t="s">
        <v>2561</v>
      </c>
      <c r="E6399" s="426" t="s">
        <v>2119</v>
      </c>
      <c r="F6399" s="426"/>
      <c r="G6399" s="192" t="s">
        <v>2192</v>
      </c>
      <c r="H6399" s="193">
        <v>0.12</v>
      </c>
      <c r="I6399" s="189">
        <f t="shared" si="136"/>
        <v>8.6296000000000017</v>
      </c>
      <c r="J6399" s="219">
        <f t="shared" si="137"/>
        <v>1.03</v>
      </c>
      <c r="M6399">
        <v>9.3800000000000008</v>
      </c>
    </row>
    <row r="6400" spans="1:13" ht="24" customHeight="1" x14ac:dyDescent="0.2">
      <c r="A6400" s="238" t="s">
        <v>2126</v>
      </c>
      <c r="B6400" s="191" t="s">
        <v>2562</v>
      </c>
      <c r="C6400" s="190" t="s">
        <v>15</v>
      </c>
      <c r="D6400" s="190" t="s">
        <v>2563</v>
      </c>
      <c r="E6400" s="426" t="s">
        <v>2119</v>
      </c>
      <c r="F6400" s="426"/>
      <c r="G6400" s="192" t="s">
        <v>2192</v>
      </c>
      <c r="H6400" s="193">
        <v>0.16</v>
      </c>
      <c r="I6400" s="189">
        <f t="shared" si="136"/>
        <v>24.748000000000001</v>
      </c>
      <c r="J6400" s="219">
        <f t="shared" si="137"/>
        <v>3.95</v>
      </c>
      <c r="M6400">
        <v>26.9</v>
      </c>
    </row>
    <row r="6401" spans="1:13" x14ac:dyDescent="0.2">
      <c r="A6401" s="239"/>
      <c r="B6401" s="195"/>
      <c r="C6401" s="195"/>
      <c r="D6401" s="195"/>
      <c r="E6401" s="195" t="s">
        <v>3847</v>
      </c>
      <c r="F6401" s="196">
        <v>7.48</v>
      </c>
      <c r="G6401" s="195" t="s">
        <v>3848</v>
      </c>
      <c r="H6401" s="196">
        <v>0</v>
      </c>
      <c r="I6401" s="196">
        <v>7.48</v>
      </c>
      <c r="J6401" s="220"/>
      <c r="M6401">
        <v>7.48</v>
      </c>
    </row>
    <row r="6402" spans="1:13" ht="25.5" x14ac:dyDescent="0.2">
      <c r="A6402" s="239"/>
      <c r="B6402" s="195"/>
      <c r="C6402" s="195"/>
      <c r="D6402" s="195"/>
      <c r="E6402" s="195" t="s">
        <v>3849</v>
      </c>
      <c r="F6402" s="196">
        <v>0</v>
      </c>
      <c r="G6402" s="195"/>
      <c r="H6402" s="195" t="s">
        <v>3850</v>
      </c>
      <c r="I6402" s="196">
        <v>13.01</v>
      </c>
      <c r="J6402" s="220"/>
      <c r="M6402">
        <v>13.01</v>
      </c>
    </row>
    <row r="6403" spans="1:13" ht="30" customHeight="1" x14ac:dyDescent="0.2">
      <c r="A6403" s="240"/>
      <c r="B6403" s="197"/>
      <c r="C6403" s="197"/>
      <c r="D6403" s="197"/>
      <c r="E6403" s="197"/>
      <c r="F6403" s="197"/>
      <c r="G6403" s="197" t="s">
        <v>3851</v>
      </c>
      <c r="H6403" s="198">
        <v>40</v>
      </c>
      <c r="I6403" s="199">
        <v>520.4</v>
      </c>
      <c r="J6403" s="220"/>
      <c r="M6403">
        <v>520.4</v>
      </c>
    </row>
    <row r="6404" spans="1:13" ht="0.95" customHeight="1" x14ac:dyDescent="0.2">
      <c r="A6404" s="237"/>
      <c r="B6404" s="185"/>
      <c r="C6404" s="185"/>
      <c r="D6404" s="185"/>
      <c r="E6404" s="185"/>
      <c r="F6404" s="185"/>
      <c r="G6404" s="185"/>
      <c r="H6404" s="185"/>
      <c r="I6404" s="185"/>
      <c r="J6404" s="220"/>
    </row>
    <row r="6405" spans="1:13" ht="18" customHeight="1" x14ac:dyDescent="0.2">
      <c r="A6405" s="236" t="s">
        <v>4397</v>
      </c>
      <c r="B6405" s="183" t="s">
        <v>2</v>
      </c>
      <c r="C6405" s="182" t="s">
        <v>3</v>
      </c>
      <c r="D6405" s="182" t="s">
        <v>4</v>
      </c>
      <c r="E6405" s="419" t="s">
        <v>2100</v>
      </c>
      <c r="F6405" s="419"/>
      <c r="G6405" s="184" t="s">
        <v>5</v>
      </c>
      <c r="H6405" s="183" t="s">
        <v>6</v>
      </c>
      <c r="I6405" s="183" t="s">
        <v>7</v>
      </c>
      <c r="J6405" s="218" t="s">
        <v>8</v>
      </c>
      <c r="K6405" s="229">
        <f>J6409+J6413+J6414</f>
        <v>11.21</v>
      </c>
      <c r="L6405" s="229">
        <f>J6406-K6405</f>
        <v>20.65</v>
      </c>
      <c r="M6405" t="s">
        <v>7</v>
      </c>
    </row>
    <row r="6406" spans="1:13" ht="26.1" customHeight="1" x14ac:dyDescent="0.2">
      <c r="A6406" s="237" t="s">
        <v>2125</v>
      </c>
      <c r="B6406" s="186" t="s">
        <v>925</v>
      </c>
      <c r="C6406" s="185" t="s">
        <v>15</v>
      </c>
      <c r="D6406" s="185" t="s">
        <v>926</v>
      </c>
      <c r="E6406" s="425">
        <v>22</v>
      </c>
      <c r="F6406" s="425"/>
      <c r="G6406" s="187" t="s">
        <v>17</v>
      </c>
      <c r="H6406" s="188">
        <v>1</v>
      </c>
      <c r="I6406" s="189">
        <f t="shared" ref="I6406:I6414" si="138">(M6406*$M$13)</f>
        <v>31.8688</v>
      </c>
      <c r="J6406" s="231">
        <f t="shared" ref="J6406:J6414" si="139">TRUNC(I6406*H6406,2)</f>
        <v>31.86</v>
      </c>
      <c r="M6406">
        <v>34.64</v>
      </c>
    </row>
    <row r="6407" spans="1:13" ht="24" customHeight="1" x14ac:dyDescent="0.2">
      <c r="A6407" s="238" t="s">
        <v>2126</v>
      </c>
      <c r="B6407" s="191" t="s">
        <v>2245</v>
      </c>
      <c r="C6407" s="190" t="s">
        <v>15</v>
      </c>
      <c r="D6407" s="190" t="s">
        <v>2246</v>
      </c>
      <c r="E6407" s="426" t="s">
        <v>2119</v>
      </c>
      <c r="F6407" s="426"/>
      <c r="G6407" s="192" t="s">
        <v>50</v>
      </c>
      <c r="H6407" s="193">
        <v>1.8100000000000002E-2</v>
      </c>
      <c r="I6407" s="189">
        <f t="shared" si="138"/>
        <v>123.36280000000001</v>
      </c>
      <c r="J6407" s="219">
        <f t="shared" si="139"/>
        <v>2.23</v>
      </c>
      <c r="M6407">
        <v>134.09</v>
      </c>
    </row>
    <row r="6408" spans="1:13" ht="24" customHeight="1" x14ac:dyDescent="0.2">
      <c r="A6408" s="238" t="s">
        <v>2126</v>
      </c>
      <c r="B6408" s="191" t="s">
        <v>2168</v>
      </c>
      <c r="C6408" s="190" t="s">
        <v>15</v>
      </c>
      <c r="D6408" s="190" t="s">
        <v>2169</v>
      </c>
      <c r="E6408" s="426" t="s">
        <v>2119</v>
      </c>
      <c r="F6408" s="426"/>
      <c r="G6408" s="192" t="s">
        <v>50</v>
      </c>
      <c r="H6408" s="193">
        <v>1.8100000000000002E-2</v>
      </c>
      <c r="I6408" s="189">
        <f t="shared" si="138"/>
        <v>125.49720000000001</v>
      </c>
      <c r="J6408" s="219">
        <f t="shared" si="139"/>
        <v>2.27</v>
      </c>
      <c r="M6408">
        <v>136.41</v>
      </c>
    </row>
    <row r="6409" spans="1:13" ht="24" customHeight="1" x14ac:dyDescent="0.2">
      <c r="A6409" s="238" t="s">
        <v>2126</v>
      </c>
      <c r="B6409" s="191" t="s">
        <v>2148</v>
      </c>
      <c r="C6409" s="190" t="s">
        <v>15</v>
      </c>
      <c r="D6409" s="190" t="s">
        <v>2149</v>
      </c>
      <c r="E6409" s="426" t="s">
        <v>2129</v>
      </c>
      <c r="F6409" s="426"/>
      <c r="G6409" s="192" t="s">
        <v>39</v>
      </c>
      <c r="H6409" s="193">
        <v>0.1109</v>
      </c>
      <c r="I6409" s="189">
        <f t="shared" si="138"/>
        <v>13.938000000000001</v>
      </c>
      <c r="J6409" s="219">
        <f t="shared" si="139"/>
        <v>1.54</v>
      </c>
      <c r="M6409">
        <v>15.15</v>
      </c>
    </row>
    <row r="6410" spans="1:13" ht="24" customHeight="1" x14ac:dyDescent="0.2">
      <c r="A6410" s="238" t="s">
        <v>2126</v>
      </c>
      <c r="B6410" s="191" t="s">
        <v>2270</v>
      </c>
      <c r="C6410" s="190" t="s">
        <v>15</v>
      </c>
      <c r="D6410" s="190" t="s">
        <v>2271</v>
      </c>
      <c r="E6410" s="426" t="s">
        <v>2119</v>
      </c>
      <c r="F6410" s="426"/>
      <c r="G6410" s="192" t="s">
        <v>50</v>
      </c>
      <c r="H6410" s="193">
        <v>3.3099999999999997E-2</v>
      </c>
      <c r="I6410" s="189">
        <f t="shared" si="138"/>
        <v>159.69360000000003</v>
      </c>
      <c r="J6410" s="219">
        <f t="shared" si="139"/>
        <v>5.28</v>
      </c>
      <c r="M6410">
        <v>173.58</v>
      </c>
    </row>
    <row r="6411" spans="1:13" ht="24" customHeight="1" x14ac:dyDescent="0.2">
      <c r="A6411" s="238" t="s">
        <v>2126</v>
      </c>
      <c r="B6411" s="191" t="s">
        <v>2140</v>
      </c>
      <c r="C6411" s="190" t="s">
        <v>15</v>
      </c>
      <c r="D6411" s="190" t="s">
        <v>2141</v>
      </c>
      <c r="E6411" s="426" t="s">
        <v>2119</v>
      </c>
      <c r="F6411" s="426"/>
      <c r="G6411" s="192" t="s">
        <v>1871</v>
      </c>
      <c r="H6411" s="193">
        <v>14.65</v>
      </c>
      <c r="I6411" s="189">
        <f t="shared" si="138"/>
        <v>0.59800000000000009</v>
      </c>
      <c r="J6411" s="219">
        <f t="shared" si="139"/>
        <v>8.76</v>
      </c>
      <c r="M6411">
        <v>0.65</v>
      </c>
    </row>
    <row r="6412" spans="1:13" ht="24" customHeight="1" x14ac:dyDescent="0.2">
      <c r="A6412" s="238" t="s">
        <v>2126</v>
      </c>
      <c r="B6412" s="191" t="s">
        <v>2258</v>
      </c>
      <c r="C6412" s="190" t="s">
        <v>15</v>
      </c>
      <c r="D6412" s="190" t="s">
        <v>2259</v>
      </c>
      <c r="E6412" s="426" t="s">
        <v>2119</v>
      </c>
      <c r="F6412" s="426"/>
      <c r="G6412" s="192" t="s">
        <v>132</v>
      </c>
      <c r="H6412" s="193">
        <v>0.1575</v>
      </c>
      <c r="I6412" s="189">
        <f t="shared" si="138"/>
        <v>13.496400000000001</v>
      </c>
      <c r="J6412" s="219">
        <f t="shared" si="139"/>
        <v>2.12</v>
      </c>
      <c r="M6412">
        <v>14.67</v>
      </c>
    </row>
    <row r="6413" spans="1:13" ht="24" customHeight="1" x14ac:dyDescent="0.2">
      <c r="A6413" s="238" t="s">
        <v>2126</v>
      </c>
      <c r="B6413" s="191" t="s">
        <v>2152</v>
      </c>
      <c r="C6413" s="190" t="s">
        <v>15</v>
      </c>
      <c r="D6413" s="190" t="s">
        <v>2153</v>
      </c>
      <c r="E6413" s="426" t="s">
        <v>2129</v>
      </c>
      <c r="F6413" s="426"/>
      <c r="G6413" s="192" t="s">
        <v>39</v>
      </c>
      <c r="H6413" s="193">
        <v>0.1658</v>
      </c>
      <c r="I6413" s="189">
        <f t="shared" si="138"/>
        <v>19.136000000000003</v>
      </c>
      <c r="J6413" s="219">
        <f t="shared" si="139"/>
        <v>3.17</v>
      </c>
      <c r="M6413">
        <v>20.8</v>
      </c>
    </row>
    <row r="6414" spans="1:13" ht="24" customHeight="1" x14ac:dyDescent="0.2">
      <c r="A6414" s="238" t="s">
        <v>2126</v>
      </c>
      <c r="B6414" s="191" t="s">
        <v>2156</v>
      </c>
      <c r="C6414" s="190" t="s">
        <v>15</v>
      </c>
      <c r="D6414" s="190" t="s">
        <v>2157</v>
      </c>
      <c r="E6414" s="426" t="s">
        <v>2129</v>
      </c>
      <c r="F6414" s="426"/>
      <c r="G6414" s="192" t="s">
        <v>39</v>
      </c>
      <c r="H6414" s="193">
        <v>0.54810000000000003</v>
      </c>
      <c r="I6414" s="189">
        <f t="shared" si="138"/>
        <v>11.8772</v>
      </c>
      <c r="J6414" s="219">
        <f t="shared" si="139"/>
        <v>6.5</v>
      </c>
      <c r="M6414">
        <v>12.91</v>
      </c>
    </row>
    <row r="6415" spans="1:13" x14ac:dyDescent="0.2">
      <c r="A6415" s="239"/>
      <c r="B6415" s="195"/>
      <c r="C6415" s="195"/>
      <c r="D6415" s="195"/>
      <c r="E6415" s="195" t="s">
        <v>3847</v>
      </c>
      <c r="F6415" s="196">
        <v>12.19</v>
      </c>
      <c r="G6415" s="195" t="s">
        <v>3848</v>
      </c>
      <c r="H6415" s="196">
        <v>0</v>
      </c>
      <c r="I6415" s="196">
        <v>12.19</v>
      </c>
      <c r="J6415" s="220"/>
      <c r="M6415">
        <v>12.19</v>
      </c>
    </row>
    <row r="6416" spans="1:13" ht="25.5" x14ac:dyDescent="0.2">
      <c r="A6416" s="239"/>
      <c r="B6416" s="195"/>
      <c r="C6416" s="195"/>
      <c r="D6416" s="195"/>
      <c r="E6416" s="195" t="s">
        <v>3849</v>
      </c>
      <c r="F6416" s="196">
        <v>0</v>
      </c>
      <c r="G6416" s="195"/>
      <c r="H6416" s="195" t="s">
        <v>3850</v>
      </c>
      <c r="I6416" s="196">
        <v>34.64</v>
      </c>
      <c r="J6416" s="220"/>
      <c r="M6416">
        <v>34.64</v>
      </c>
    </row>
    <row r="6417" spans="1:13" ht="30" customHeight="1" x14ac:dyDescent="0.2">
      <c r="A6417" s="240"/>
      <c r="B6417" s="197"/>
      <c r="C6417" s="197"/>
      <c r="D6417" s="197"/>
      <c r="E6417" s="197"/>
      <c r="F6417" s="197"/>
      <c r="G6417" s="197" t="s">
        <v>3851</v>
      </c>
      <c r="H6417" s="198">
        <v>7.5</v>
      </c>
      <c r="I6417" s="199">
        <v>259.8</v>
      </c>
      <c r="J6417" s="220"/>
      <c r="M6417">
        <v>259.8</v>
      </c>
    </row>
    <row r="6418" spans="1:13" ht="0.95" customHeight="1" x14ac:dyDescent="0.2">
      <c r="A6418" s="237"/>
      <c r="B6418" s="185"/>
      <c r="C6418" s="185"/>
      <c r="D6418" s="185"/>
      <c r="E6418" s="185"/>
      <c r="F6418" s="185"/>
      <c r="G6418" s="185"/>
      <c r="H6418" s="185"/>
      <c r="I6418" s="185"/>
      <c r="J6418" s="220"/>
    </row>
    <row r="6419" spans="1:13" ht="18" customHeight="1" x14ac:dyDescent="0.2">
      <c r="A6419" s="236" t="s">
        <v>4398</v>
      </c>
      <c r="B6419" s="183" t="s">
        <v>2</v>
      </c>
      <c r="C6419" s="182" t="s">
        <v>3</v>
      </c>
      <c r="D6419" s="182" t="s">
        <v>4</v>
      </c>
      <c r="E6419" s="419" t="s">
        <v>2100</v>
      </c>
      <c r="F6419" s="419"/>
      <c r="G6419" s="184" t="s">
        <v>5</v>
      </c>
      <c r="H6419" s="183" t="s">
        <v>6</v>
      </c>
      <c r="I6419" s="183" t="s">
        <v>7</v>
      </c>
      <c r="J6419" s="218" t="s">
        <v>8</v>
      </c>
      <c r="K6419" s="229">
        <f>J6431+J6432</f>
        <v>40.299999999999997</v>
      </c>
      <c r="L6419" s="229">
        <f>J6420-K6419</f>
        <v>585.67000000000007</v>
      </c>
      <c r="M6419" t="s">
        <v>7</v>
      </c>
    </row>
    <row r="6420" spans="1:13" ht="26.1" customHeight="1" x14ac:dyDescent="0.2">
      <c r="A6420" s="237" t="s">
        <v>2125</v>
      </c>
      <c r="B6420" s="186" t="s">
        <v>4399</v>
      </c>
      <c r="C6420" s="185" t="s">
        <v>15</v>
      </c>
      <c r="D6420" s="185" t="s">
        <v>4400</v>
      </c>
      <c r="E6420" s="425">
        <v>18</v>
      </c>
      <c r="F6420" s="425"/>
      <c r="G6420" s="187" t="s">
        <v>17</v>
      </c>
      <c r="H6420" s="188">
        <v>1</v>
      </c>
      <c r="I6420" s="189">
        <f t="shared" ref="I6420:I6439" si="140">(M6420*$M$13)</f>
        <v>625.97720000000004</v>
      </c>
      <c r="J6420" s="231">
        <f t="shared" ref="J6420:J6439" si="141">TRUNC(I6420*H6420,2)</f>
        <v>625.97</v>
      </c>
      <c r="M6420">
        <v>680.41</v>
      </c>
    </row>
    <row r="6421" spans="1:13" ht="24" customHeight="1" x14ac:dyDescent="0.2">
      <c r="A6421" s="238" t="s">
        <v>2126</v>
      </c>
      <c r="B6421" s="191" t="s">
        <v>2164</v>
      </c>
      <c r="C6421" s="190" t="s">
        <v>15</v>
      </c>
      <c r="D6421" s="190" t="s">
        <v>2165</v>
      </c>
      <c r="E6421" s="426" t="s">
        <v>2119</v>
      </c>
      <c r="F6421" s="426"/>
      <c r="G6421" s="192" t="s">
        <v>50</v>
      </c>
      <c r="H6421" s="193">
        <v>1.3299999999999999E-2</v>
      </c>
      <c r="I6421" s="189">
        <f t="shared" si="140"/>
        <v>160.77000000000001</v>
      </c>
      <c r="J6421" s="219">
        <f t="shared" si="141"/>
        <v>2.13</v>
      </c>
      <c r="M6421">
        <v>174.75</v>
      </c>
    </row>
    <row r="6422" spans="1:13" ht="24" customHeight="1" x14ac:dyDescent="0.2">
      <c r="A6422" s="238" t="s">
        <v>2126</v>
      </c>
      <c r="B6422" s="191" t="s">
        <v>2675</v>
      </c>
      <c r="C6422" s="190" t="s">
        <v>15</v>
      </c>
      <c r="D6422" s="190" t="s">
        <v>2676</v>
      </c>
      <c r="E6422" s="426" t="s">
        <v>2119</v>
      </c>
      <c r="F6422" s="426"/>
      <c r="G6422" s="192" t="s">
        <v>54</v>
      </c>
      <c r="H6422" s="193">
        <v>1.8200000000000001E-2</v>
      </c>
      <c r="I6422" s="189">
        <f t="shared" si="140"/>
        <v>11.4816</v>
      </c>
      <c r="J6422" s="219">
        <f t="shared" si="141"/>
        <v>0.2</v>
      </c>
      <c r="M6422">
        <v>12.48</v>
      </c>
    </row>
    <row r="6423" spans="1:13" ht="26.1" customHeight="1" x14ac:dyDescent="0.2">
      <c r="A6423" s="238" t="s">
        <v>2126</v>
      </c>
      <c r="B6423" s="191" t="s">
        <v>2677</v>
      </c>
      <c r="C6423" s="190" t="s">
        <v>15</v>
      </c>
      <c r="D6423" s="190" t="s">
        <v>2678</v>
      </c>
      <c r="E6423" s="426" t="s">
        <v>2119</v>
      </c>
      <c r="F6423" s="426"/>
      <c r="G6423" s="192" t="s">
        <v>54</v>
      </c>
      <c r="H6423" s="193">
        <v>5.9499999999999997E-2</v>
      </c>
      <c r="I6423" s="189">
        <f t="shared" si="140"/>
        <v>14.6648</v>
      </c>
      <c r="J6423" s="219">
        <f t="shared" si="141"/>
        <v>0.87</v>
      </c>
      <c r="M6423">
        <v>15.94</v>
      </c>
    </row>
    <row r="6424" spans="1:13" ht="24" customHeight="1" x14ac:dyDescent="0.2">
      <c r="A6424" s="238" t="s">
        <v>2126</v>
      </c>
      <c r="B6424" s="191" t="s">
        <v>2168</v>
      </c>
      <c r="C6424" s="190" t="s">
        <v>15</v>
      </c>
      <c r="D6424" s="190" t="s">
        <v>2169</v>
      </c>
      <c r="E6424" s="426" t="s">
        <v>2119</v>
      </c>
      <c r="F6424" s="426"/>
      <c r="G6424" s="192" t="s">
        <v>50</v>
      </c>
      <c r="H6424" s="193">
        <v>6.1999999999999998E-3</v>
      </c>
      <c r="I6424" s="189">
        <f t="shared" si="140"/>
        <v>125.49720000000001</v>
      </c>
      <c r="J6424" s="219">
        <f t="shared" si="141"/>
        <v>0.77</v>
      </c>
      <c r="M6424">
        <v>136.41</v>
      </c>
    </row>
    <row r="6425" spans="1:13" ht="24" customHeight="1" x14ac:dyDescent="0.2">
      <c r="A6425" s="238" t="s">
        <v>2126</v>
      </c>
      <c r="B6425" s="191" t="s">
        <v>2158</v>
      </c>
      <c r="C6425" s="190" t="s">
        <v>15</v>
      </c>
      <c r="D6425" s="190" t="s">
        <v>2159</v>
      </c>
      <c r="E6425" s="426" t="s">
        <v>2119</v>
      </c>
      <c r="F6425" s="426"/>
      <c r="G6425" s="192" t="s">
        <v>54</v>
      </c>
      <c r="H6425" s="193">
        <v>0.2</v>
      </c>
      <c r="I6425" s="189">
        <f t="shared" si="140"/>
        <v>24.352399999999999</v>
      </c>
      <c r="J6425" s="219">
        <f t="shared" si="141"/>
        <v>4.87</v>
      </c>
      <c r="M6425">
        <v>26.47</v>
      </c>
    </row>
    <row r="6426" spans="1:13" ht="24" customHeight="1" x14ac:dyDescent="0.2">
      <c r="A6426" s="238" t="s">
        <v>2126</v>
      </c>
      <c r="B6426" s="191" t="s">
        <v>5090</v>
      </c>
      <c r="C6426" s="190" t="s">
        <v>15</v>
      </c>
      <c r="D6426" s="190" t="s">
        <v>5091</v>
      </c>
      <c r="E6426" s="426" t="s">
        <v>2119</v>
      </c>
      <c r="F6426" s="426"/>
      <c r="G6426" s="192" t="s">
        <v>1871</v>
      </c>
      <c r="H6426" s="193">
        <v>8.2219999999999995</v>
      </c>
      <c r="I6426" s="189">
        <f t="shared" si="140"/>
        <v>10.5524</v>
      </c>
      <c r="J6426" s="219">
        <f t="shared" si="141"/>
        <v>86.76</v>
      </c>
      <c r="M6426">
        <v>11.47</v>
      </c>
    </row>
    <row r="6427" spans="1:13" ht="24" customHeight="1" x14ac:dyDescent="0.2">
      <c r="A6427" s="238" t="s">
        <v>2126</v>
      </c>
      <c r="B6427" s="191" t="s">
        <v>2702</v>
      </c>
      <c r="C6427" s="190" t="s">
        <v>15</v>
      </c>
      <c r="D6427" s="190" t="s">
        <v>2703</v>
      </c>
      <c r="E6427" s="426" t="s">
        <v>2119</v>
      </c>
      <c r="F6427" s="426"/>
      <c r="G6427" s="192" t="s">
        <v>50</v>
      </c>
      <c r="H6427" s="193">
        <v>6.1999999999999998E-3</v>
      </c>
      <c r="I6427" s="189">
        <f t="shared" si="140"/>
        <v>134.37520000000001</v>
      </c>
      <c r="J6427" s="219">
        <f t="shared" si="141"/>
        <v>0.83</v>
      </c>
      <c r="M6427">
        <v>146.06</v>
      </c>
    </row>
    <row r="6428" spans="1:13" ht="24" customHeight="1" x14ac:dyDescent="0.2">
      <c r="A6428" s="238" t="s">
        <v>2126</v>
      </c>
      <c r="B6428" s="191" t="s">
        <v>5092</v>
      </c>
      <c r="C6428" s="190" t="s">
        <v>15</v>
      </c>
      <c r="D6428" s="190" t="s">
        <v>5093</v>
      </c>
      <c r="E6428" s="426" t="s">
        <v>2119</v>
      </c>
      <c r="F6428" s="426"/>
      <c r="G6428" s="192" t="s">
        <v>1871</v>
      </c>
      <c r="H6428" s="193">
        <v>0.10199999999999999</v>
      </c>
      <c r="I6428" s="189">
        <f t="shared" si="140"/>
        <v>9.3288000000000011</v>
      </c>
      <c r="J6428" s="219">
        <f t="shared" si="141"/>
        <v>0.95</v>
      </c>
      <c r="M6428">
        <v>10.14</v>
      </c>
    </row>
    <row r="6429" spans="1:13" ht="24" customHeight="1" x14ac:dyDescent="0.2">
      <c r="A6429" s="238" t="s">
        <v>2126</v>
      </c>
      <c r="B6429" s="191" t="s">
        <v>2140</v>
      </c>
      <c r="C6429" s="190" t="s">
        <v>15</v>
      </c>
      <c r="D6429" s="190" t="s">
        <v>2141</v>
      </c>
      <c r="E6429" s="426" t="s">
        <v>2119</v>
      </c>
      <c r="F6429" s="426"/>
      <c r="G6429" s="192" t="s">
        <v>1871</v>
      </c>
      <c r="H6429" s="193">
        <v>4.4249999999999998</v>
      </c>
      <c r="I6429" s="189">
        <f t="shared" si="140"/>
        <v>0.59800000000000009</v>
      </c>
      <c r="J6429" s="219">
        <f t="shared" si="141"/>
        <v>2.64</v>
      </c>
      <c r="M6429">
        <v>0.65</v>
      </c>
    </row>
    <row r="6430" spans="1:13" ht="24" customHeight="1" x14ac:dyDescent="0.2">
      <c r="A6430" s="238" t="s">
        <v>2126</v>
      </c>
      <c r="B6430" s="191" t="s">
        <v>2680</v>
      </c>
      <c r="C6430" s="190" t="s">
        <v>15</v>
      </c>
      <c r="D6430" s="190" t="s">
        <v>2681</v>
      </c>
      <c r="E6430" s="426" t="s">
        <v>2119</v>
      </c>
      <c r="F6430" s="426"/>
      <c r="G6430" s="192" t="s">
        <v>54</v>
      </c>
      <c r="H6430" s="193">
        <v>0.29759999999999998</v>
      </c>
      <c r="I6430" s="189">
        <f t="shared" si="140"/>
        <v>2.5575999999999999</v>
      </c>
      <c r="J6430" s="219">
        <f t="shared" si="141"/>
        <v>0.76</v>
      </c>
      <c r="M6430">
        <v>2.78</v>
      </c>
    </row>
    <row r="6431" spans="1:13" ht="24" customHeight="1" x14ac:dyDescent="0.2">
      <c r="A6431" s="238" t="s">
        <v>2126</v>
      </c>
      <c r="B6431" s="191" t="s">
        <v>2152</v>
      </c>
      <c r="C6431" s="190" t="s">
        <v>15</v>
      </c>
      <c r="D6431" s="190" t="s">
        <v>2153</v>
      </c>
      <c r="E6431" s="426" t="s">
        <v>2129</v>
      </c>
      <c r="F6431" s="426"/>
      <c r="G6431" s="192" t="s">
        <v>39</v>
      </c>
      <c r="H6431" s="193">
        <v>1.1979</v>
      </c>
      <c r="I6431" s="189">
        <f t="shared" si="140"/>
        <v>19.136000000000003</v>
      </c>
      <c r="J6431" s="219">
        <f t="shared" si="141"/>
        <v>22.92</v>
      </c>
      <c r="M6431">
        <v>20.8</v>
      </c>
    </row>
    <row r="6432" spans="1:13" ht="24" customHeight="1" x14ac:dyDescent="0.2">
      <c r="A6432" s="238" t="s">
        <v>2126</v>
      </c>
      <c r="B6432" s="191" t="s">
        <v>2156</v>
      </c>
      <c r="C6432" s="190" t="s">
        <v>15</v>
      </c>
      <c r="D6432" s="190" t="s">
        <v>2157</v>
      </c>
      <c r="E6432" s="426" t="s">
        <v>2129</v>
      </c>
      <c r="F6432" s="426"/>
      <c r="G6432" s="192" t="s">
        <v>39</v>
      </c>
      <c r="H6432" s="193">
        <v>1.464</v>
      </c>
      <c r="I6432" s="189">
        <f t="shared" si="140"/>
        <v>11.8772</v>
      </c>
      <c r="J6432" s="219">
        <f t="shared" si="141"/>
        <v>17.38</v>
      </c>
      <c r="M6432">
        <v>12.91</v>
      </c>
    </row>
    <row r="6433" spans="1:13" ht="24" customHeight="1" x14ac:dyDescent="0.2">
      <c r="A6433" s="238" t="s">
        <v>2126</v>
      </c>
      <c r="B6433" s="191" t="s">
        <v>2671</v>
      </c>
      <c r="C6433" s="190" t="s">
        <v>15</v>
      </c>
      <c r="D6433" s="190" t="s">
        <v>2672</v>
      </c>
      <c r="E6433" s="426" t="s">
        <v>2119</v>
      </c>
      <c r="F6433" s="426"/>
      <c r="G6433" s="192" t="s">
        <v>1871</v>
      </c>
      <c r="H6433" s="193">
        <v>0.12379999999999999</v>
      </c>
      <c r="I6433" s="189">
        <f t="shared" si="140"/>
        <v>23.8096</v>
      </c>
      <c r="J6433" s="219">
        <f t="shared" si="141"/>
        <v>2.94</v>
      </c>
      <c r="M6433">
        <v>25.88</v>
      </c>
    </row>
    <row r="6434" spans="1:13" ht="24" customHeight="1" x14ac:dyDescent="0.2">
      <c r="A6434" s="238" t="s">
        <v>2126</v>
      </c>
      <c r="B6434" s="191" t="s">
        <v>5094</v>
      </c>
      <c r="C6434" s="190" t="s">
        <v>15</v>
      </c>
      <c r="D6434" s="190" t="s">
        <v>2679</v>
      </c>
      <c r="E6434" s="426" t="s">
        <v>2119</v>
      </c>
      <c r="F6434" s="426"/>
      <c r="G6434" s="192" t="s">
        <v>54</v>
      </c>
      <c r="H6434" s="193">
        <v>1</v>
      </c>
      <c r="I6434" s="189">
        <f t="shared" si="140"/>
        <v>165.5264</v>
      </c>
      <c r="J6434" s="219">
        <f t="shared" si="141"/>
        <v>165.52</v>
      </c>
      <c r="M6434">
        <v>179.92</v>
      </c>
    </row>
    <row r="6435" spans="1:13" ht="26.1" customHeight="1" x14ac:dyDescent="0.2">
      <c r="A6435" s="238" t="s">
        <v>2126</v>
      </c>
      <c r="B6435" s="191" t="s">
        <v>5095</v>
      </c>
      <c r="C6435" s="190" t="s">
        <v>15</v>
      </c>
      <c r="D6435" s="190" t="s">
        <v>5096</v>
      </c>
      <c r="E6435" s="426" t="s">
        <v>2119</v>
      </c>
      <c r="F6435" s="426"/>
      <c r="G6435" s="192" t="s">
        <v>54</v>
      </c>
      <c r="H6435" s="193">
        <v>0.4</v>
      </c>
      <c r="I6435" s="189">
        <f t="shared" si="140"/>
        <v>3.9468000000000001</v>
      </c>
      <c r="J6435" s="219">
        <f t="shared" si="141"/>
        <v>1.57</v>
      </c>
      <c r="M6435">
        <v>4.29</v>
      </c>
    </row>
    <row r="6436" spans="1:13" ht="24" customHeight="1" x14ac:dyDescent="0.2">
      <c r="A6436" s="238" t="s">
        <v>2126</v>
      </c>
      <c r="B6436" s="191" t="s">
        <v>5097</v>
      </c>
      <c r="C6436" s="190" t="s">
        <v>15</v>
      </c>
      <c r="D6436" s="190" t="s">
        <v>5098</v>
      </c>
      <c r="E6436" s="426" t="s">
        <v>2119</v>
      </c>
      <c r="F6436" s="426"/>
      <c r="G6436" s="192" t="s">
        <v>1871</v>
      </c>
      <c r="H6436" s="193">
        <v>0.94799999999999995</v>
      </c>
      <c r="I6436" s="189">
        <f t="shared" si="140"/>
        <v>11.389600000000002</v>
      </c>
      <c r="J6436" s="219">
        <f t="shared" si="141"/>
        <v>10.79</v>
      </c>
      <c r="M6436">
        <v>12.38</v>
      </c>
    </row>
    <row r="6437" spans="1:13" ht="24" customHeight="1" x14ac:dyDescent="0.2">
      <c r="A6437" s="238" t="s">
        <v>2126</v>
      </c>
      <c r="B6437" s="191" t="s">
        <v>2673</v>
      </c>
      <c r="C6437" s="190" t="s">
        <v>15</v>
      </c>
      <c r="D6437" s="190" t="s">
        <v>2674</v>
      </c>
      <c r="E6437" s="426" t="s">
        <v>2119</v>
      </c>
      <c r="F6437" s="426"/>
      <c r="G6437" s="192" t="s">
        <v>1871</v>
      </c>
      <c r="H6437" s="193">
        <v>0.23810000000000001</v>
      </c>
      <c r="I6437" s="189">
        <f t="shared" si="140"/>
        <v>30.847600000000003</v>
      </c>
      <c r="J6437" s="219">
        <f t="shared" si="141"/>
        <v>7.34</v>
      </c>
      <c r="M6437">
        <v>33.53</v>
      </c>
    </row>
    <row r="6438" spans="1:13" ht="24" customHeight="1" x14ac:dyDescent="0.2">
      <c r="A6438" s="238" t="s">
        <v>2126</v>
      </c>
      <c r="B6438" s="191" t="s">
        <v>2684</v>
      </c>
      <c r="C6438" s="190" t="s">
        <v>15</v>
      </c>
      <c r="D6438" s="190" t="s">
        <v>2685</v>
      </c>
      <c r="E6438" s="426" t="s">
        <v>2119</v>
      </c>
      <c r="F6438" s="426"/>
      <c r="G6438" s="192" t="s">
        <v>1871</v>
      </c>
      <c r="H6438" s="193">
        <v>10.337999999999999</v>
      </c>
      <c r="I6438" s="189">
        <f t="shared" si="140"/>
        <v>11.8956</v>
      </c>
      <c r="J6438" s="219">
        <f t="shared" si="141"/>
        <v>122.97</v>
      </c>
      <c r="M6438">
        <v>12.93</v>
      </c>
    </row>
    <row r="6439" spans="1:13" ht="24" customHeight="1" x14ac:dyDescent="0.2">
      <c r="A6439" s="238" t="s">
        <v>2126</v>
      </c>
      <c r="B6439" s="191" t="s">
        <v>3288</v>
      </c>
      <c r="C6439" s="190" t="s">
        <v>15</v>
      </c>
      <c r="D6439" s="190" t="s">
        <v>3289</v>
      </c>
      <c r="E6439" s="426" t="s">
        <v>2119</v>
      </c>
      <c r="F6439" s="426"/>
      <c r="G6439" s="192" t="s">
        <v>132</v>
      </c>
      <c r="H6439" s="193">
        <v>2.6</v>
      </c>
      <c r="I6439" s="189">
        <f t="shared" si="140"/>
        <v>66.828800000000001</v>
      </c>
      <c r="J6439" s="219">
        <f t="shared" si="141"/>
        <v>173.75</v>
      </c>
      <c r="M6439">
        <v>72.64</v>
      </c>
    </row>
    <row r="6440" spans="1:13" x14ac:dyDescent="0.2">
      <c r="A6440" s="239"/>
      <c r="B6440" s="195"/>
      <c r="C6440" s="195"/>
      <c r="D6440" s="195"/>
      <c r="E6440" s="195" t="s">
        <v>3847</v>
      </c>
      <c r="F6440" s="196">
        <v>43.81</v>
      </c>
      <c r="G6440" s="195" t="s">
        <v>3848</v>
      </c>
      <c r="H6440" s="196">
        <v>0</v>
      </c>
      <c r="I6440" s="196">
        <v>43.81</v>
      </c>
      <c r="J6440" s="220"/>
      <c r="M6440">
        <v>43.81</v>
      </c>
    </row>
    <row r="6441" spans="1:13" ht="25.5" x14ac:dyDescent="0.2">
      <c r="A6441" s="239"/>
      <c r="B6441" s="195"/>
      <c r="C6441" s="195"/>
      <c r="D6441" s="195"/>
      <c r="E6441" s="195" t="s">
        <v>3849</v>
      </c>
      <c r="F6441" s="196">
        <v>0</v>
      </c>
      <c r="G6441" s="195"/>
      <c r="H6441" s="195" t="s">
        <v>3850</v>
      </c>
      <c r="I6441" s="196">
        <v>680.41</v>
      </c>
      <c r="J6441" s="220"/>
      <c r="M6441">
        <v>680.41</v>
      </c>
    </row>
    <row r="6442" spans="1:13" ht="30" customHeight="1" x14ac:dyDescent="0.2">
      <c r="A6442" s="240"/>
      <c r="B6442" s="197"/>
      <c r="C6442" s="197"/>
      <c r="D6442" s="197"/>
      <c r="E6442" s="197"/>
      <c r="F6442" s="197"/>
      <c r="G6442" s="197" t="s">
        <v>3851</v>
      </c>
      <c r="H6442" s="198">
        <v>4</v>
      </c>
      <c r="I6442" s="199">
        <v>2721.64</v>
      </c>
      <c r="J6442" s="220"/>
      <c r="M6442">
        <v>2721.64</v>
      </c>
    </row>
    <row r="6443" spans="1:13" ht="0.95" customHeight="1" x14ac:dyDescent="0.2">
      <c r="A6443" s="237"/>
      <c r="B6443" s="185"/>
      <c r="C6443" s="185"/>
      <c r="D6443" s="185"/>
      <c r="E6443" s="185"/>
      <c r="F6443" s="185"/>
      <c r="G6443" s="185"/>
      <c r="H6443" s="185"/>
      <c r="I6443" s="185"/>
      <c r="J6443" s="220"/>
    </row>
    <row r="6444" spans="1:13" ht="18" customHeight="1" x14ac:dyDescent="0.2">
      <c r="A6444" s="236" t="s">
        <v>4401</v>
      </c>
      <c r="B6444" s="183" t="s">
        <v>2</v>
      </c>
      <c r="C6444" s="182" t="s">
        <v>3</v>
      </c>
      <c r="D6444" s="182" t="s">
        <v>4</v>
      </c>
      <c r="E6444" s="419" t="s">
        <v>2100</v>
      </c>
      <c r="F6444" s="419"/>
      <c r="G6444" s="184" t="s">
        <v>5</v>
      </c>
      <c r="H6444" s="183" t="s">
        <v>6</v>
      </c>
      <c r="I6444" s="183" t="s">
        <v>7</v>
      </c>
      <c r="J6444" s="218" t="s">
        <v>8</v>
      </c>
      <c r="K6444" s="229">
        <f>0</f>
        <v>0</v>
      </c>
      <c r="L6444" s="229">
        <f>J6445</f>
        <v>184</v>
      </c>
      <c r="M6444" t="s">
        <v>7</v>
      </c>
    </row>
    <row r="6445" spans="1:13" ht="26.1" customHeight="1" x14ac:dyDescent="0.2">
      <c r="A6445" s="237" t="s">
        <v>2125</v>
      </c>
      <c r="B6445" s="186" t="s">
        <v>4402</v>
      </c>
      <c r="C6445" s="185" t="s">
        <v>15</v>
      </c>
      <c r="D6445" s="185" t="s">
        <v>4403</v>
      </c>
      <c r="E6445" s="425">
        <v>7</v>
      </c>
      <c r="F6445" s="425"/>
      <c r="G6445" s="187" t="s">
        <v>32</v>
      </c>
      <c r="H6445" s="188">
        <v>1</v>
      </c>
      <c r="I6445" s="189">
        <f>(M6445*$M$13)</f>
        <v>184</v>
      </c>
      <c r="J6445" s="231">
        <f>TRUNC(I6445*H6445,2)</f>
        <v>184</v>
      </c>
      <c r="M6445">
        <v>200</v>
      </c>
    </row>
    <row r="6446" spans="1:13" ht="24" customHeight="1" x14ac:dyDescent="0.2">
      <c r="A6446" s="238" t="s">
        <v>2126</v>
      </c>
      <c r="B6446" s="191" t="s">
        <v>5099</v>
      </c>
      <c r="C6446" s="190" t="s">
        <v>15</v>
      </c>
      <c r="D6446" s="190" t="s">
        <v>5100</v>
      </c>
      <c r="E6446" s="426" t="s">
        <v>2119</v>
      </c>
      <c r="F6446" s="426"/>
      <c r="G6446" s="192" t="s">
        <v>39</v>
      </c>
      <c r="H6446" s="193">
        <v>1</v>
      </c>
      <c r="I6446" s="189">
        <f>(M6446*$M$13)</f>
        <v>184</v>
      </c>
      <c r="J6446" s="219">
        <f>TRUNC(I6446*H6446,2)</f>
        <v>184</v>
      </c>
      <c r="M6446">
        <v>200</v>
      </c>
    </row>
    <row r="6447" spans="1:13" x14ac:dyDescent="0.2">
      <c r="A6447" s="239"/>
      <c r="B6447" s="195"/>
      <c r="C6447" s="195"/>
      <c r="D6447" s="195"/>
      <c r="E6447" s="195" t="s">
        <v>3847</v>
      </c>
      <c r="F6447" s="196">
        <v>0</v>
      </c>
      <c r="G6447" s="195" t="s">
        <v>3848</v>
      </c>
      <c r="H6447" s="196">
        <v>0</v>
      </c>
      <c r="I6447" s="196">
        <v>0</v>
      </c>
      <c r="J6447" s="220"/>
      <c r="M6447">
        <v>0</v>
      </c>
    </row>
    <row r="6448" spans="1:13" ht="25.5" x14ac:dyDescent="0.2">
      <c r="A6448" s="239"/>
      <c r="B6448" s="195"/>
      <c r="C6448" s="195"/>
      <c r="D6448" s="195"/>
      <c r="E6448" s="195" t="s">
        <v>3849</v>
      </c>
      <c r="F6448" s="196">
        <v>0</v>
      </c>
      <c r="G6448" s="195"/>
      <c r="H6448" s="195" t="s">
        <v>3850</v>
      </c>
      <c r="I6448" s="196">
        <v>200</v>
      </c>
      <c r="J6448" s="220"/>
      <c r="M6448">
        <v>200</v>
      </c>
    </row>
    <row r="6449" spans="1:13" ht="30" customHeight="1" x14ac:dyDescent="0.2">
      <c r="A6449" s="240"/>
      <c r="B6449" s="197"/>
      <c r="C6449" s="197"/>
      <c r="D6449" s="197"/>
      <c r="E6449" s="197"/>
      <c r="F6449" s="197"/>
      <c r="G6449" s="197" t="s">
        <v>3851</v>
      </c>
      <c r="H6449" s="198">
        <v>13.25</v>
      </c>
      <c r="I6449" s="199">
        <v>2650</v>
      </c>
      <c r="J6449" s="220"/>
      <c r="M6449">
        <v>2650</v>
      </c>
    </row>
    <row r="6450" spans="1:13" ht="0.95" customHeight="1" x14ac:dyDescent="0.2">
      <c r="A6450" s="237"/>
      <c r="B6450" s="185"/>
      <c r="C6450" s="185"/>
      <c r="D6450" s="185"/>
      <c r="E6450" s="185"/>
      <c r="F6450" s="185"/>
      <c r="G6450" s="185"/>
      <c r="H6450" s="185"/>
      <c r="I6450" s="185"/>
      <c r="J6450" s="220"/>
    </row>
    <row r="6451" spans="1:13" ht="18" customHeight="1" x14ac:dyDescent="0.2">
      <c r="A6451" s="236" t="s">
        <v>4404</v>
      </c>
      <c r="B6451" s="183" t="s">
        <v>2</v>
      </c>
      <c r="C6451" s="182" t="s">
        <v>3</v>
      </c>
      <c r="D6451" s="182" t="s">
        <v>4</v>
      </c>
      <c r="E6451" s="419" t="s">
        <v>2100</v>
      </c>
      <c r="F6451" s="419"/>
      <c r="G6451" s="184" t="s">
        <v>5</v>
      </c>
      <c r="H6451" s="183" t="s">
        <v>6</v>
      </c>
      <c r="I6451" s="183" t="s">
        <v>7</v>
      </c>
      <c r="J6451" s="218" t="s">
        <v>8</v>
      </c>
      <c r="K6451" s="229">
        <f>J6452</f>
        <v>20.18</v>
      </c>
      <c r="L6451" s="229">
        <v>0</v>
      </c>
      <c r="M6451" t="s">
        <v>7</v>
      </c>
    </row>
    <row r="6452" spans="1:13" ht="24" customHeight="1" x14ac:dyDescent="0.2">
      <c r="A6452" s="237" t="s">
        <v>2125</v>
      </c>
      <c r="B6452" s="186" t="s">
        <v>69</v>
      </c>
      <c r="C6452" s="185" t="s">
        <v>15</v>
      </c>
      <c r="D6452" s="185" t="s">
        <v>70</v>
      </c>
      <c r="E6452" s="425">
        <v>4</v>
      </c>
      <c r="F6452" s="425"/>
      <c r="G6452" s="187" t="s">
        <v>50</v>
      </c>
      <c r="H6452" s="188">
        <v>1</v>
      </c>
      <c r="I6452" s="189">
        <f>(M6452*$M$13)</f>
        <v>20.184800000000003</v>
      </c>
      <c r="J6452" s="231">
        <f>TRUNC(I6452*H6452,2)</f>
        <v>20.18</v>
      </c>
      <c r="M6452">
        <v>21.94</v>
      </c>
    </row>
    <row r="6453" spans="1:13" ht="24" customHeight="1" x14ac:dyDescent="0.2">
      <c r="A6453" s="238" t="s">
        <v>2126</v>
      </c>
      <c r="B6453" s="191" t="s">
        <v>2156</v>
      </c>
      <c r="C6453" s="190" t="s">
        <v>15</v>
      </c>
      <c r="D6453" s="190" t="s">
        <v>2157</v>
      </c>
      <c r="E6453" s="426" t="s">
        <v>2129</v>
      </c>
      <c r="F6453" s="426"/>
      <c r="G6453" s="192" t="s">
        <v>39</v>
      </c>
      <c r="H6453" s="193">
        <v>1.7</v>
      </c>
      <c r="I6453" s="189">
        <f>(M6453*$M$13)</f>
        <v>11.8772</v>
      </c>
      <c r="J6453" s="219">
        <f>TRUNC(I6453*H6453,2)</f>
        <v>20.190000000000001</v>
      </c>
      <c r="M6453">
        <v>12.91</v>
      </c>
    </row>
    <row r="6454" spans="1:13" x14ac:dyDescent="0.2">
      <c r="A6454" s="239"/>
      <c r="B6454" s="195"/>
      <c r="C6454" s="195"/>
      <c r="D6454" s="195"/>
      <c r="E6454" s="195" t="s">
        <v>3847</v>
      </c>
      <c r="F6454" s="196">
        <v>21.94</v>
      </c>
      <c r="G6454" s="195" t="s">
        <v>3848</v>
      </c>
      <c r="H6454" s="196">
        <v>0</v>
      </c>
      <c r="I6454" s="196">
        <v>21.94</v>
      </c>
      <c r="J6454" s="220"/>
      <c r="M6454">
        <v>21.94</v>
      </c>
    </row>
    <row r="6455" spans="1:13" ht="25.5" x14ac:dyDescent="0.2">
      <c r="A6455" s="239"/>
      <c r="B6455" s="195"/>
      <c r="C6455" s="195"/>
      <c r="D6455" s="195"/>
      <c r="E6455" s="195" t="s">
        <v>3849</v>
      </c>
      <c r="F6455" s="196">
        <v>0</v>
      </c>
      <c r="G6455" s="195"/>
      <c r="H6455" s="195" t="s">
        <v>3850</v>
      </c>
      <c r="I6455" s="196">
        <v>21.94</v>
      </c>
      <c r="J6455" s="220"/>
      <c r="M6455">
        <v>21.94</v>
      </c>
    </row>
    <row r="6456" spans="1:13" ht="30" customHeight="1" x14ac:dyDescent="0.2">
      <c r="A6456" s="240"/>
      <c r="B6456" s="197"/>
      <c r="C6456" s="197"/>
      <c r="D6456" s="197"/>
      <c r="E6456" s="197"/>
      <c r="F6456" s="197"/>
      <c r="G6456" s="197" t="s">
        <v>3851</v>
      </c>
      <c r="H6456" s="198">
        <v>13.25</v>
      </c>
      <c r="I6456" s="199">
        <v>290.7</v>
      </c>
      <c r="J6456" s="220"/>
      <c r="M6456">
        <v>290.7</v>
      </c>
    </row>
    <row r="6457" spans="1:13" ht="0.95" customHeight="1" x14ac:dyDescent="0.2">
      <c r="A6457" s="237"/>
      <c r="B6457" s="185"/>
      <c r="C6457" s="185"/>
      <c r="D6457" s="185"/>
      <c r="E6457" s="185"/>
      <c r="F6457" s="185"/>
      <c r="G6457" s="185"/>
      <c r="H6457" s="185"/>
      <c r="I6457" s="185"/>
      <c r="J6457" s="220"/>
    </row>
    <row r="6458" spans="1:13" ht="18" customHeight="1" x14ac:dyDescent="0.2">
      <c r="A6458" s="236" t="s">
        <v>4405</v>
      </c>
      <c r="B6458" s="183" t="s">
        <v>2</v>
      </c>
      <c r="C6458" s="182" t="s">
        <v>3</v>
      </c>
      <c r="D6458" s="182" t="s">
        <v>4</v>
      </c>
      <c r="E6458" s="419" t="s">
        <v>2100</v>
      </c>
      <c r="F6458" s="419"/>
      <c r="G6458" s="184" t="s">
        <v>5</v>
      </c>
      <c r="H6458" s="183" t="s">
        <v>6</v>
      </c>
      <c r="I6458" s="183" t="s">
        <v>7</v>
      </c>
      <c r="J6458" s="218" t="s">
        <v>8</v>
      </c>
      <c r="K6458" s="229">
        <f>J6463+J6464</f>
        <v>16.72</v>
      </c>
      <c r="L6458" s="229">
        <f>J6459-K6458</f>
        <v>8.8300000000000018</v>
      </c>
      <c r="M6458" t="s">
        <v>7</v>
      </c>
    </row>
    <row r="6459" spans="1:13" ht="24" customHeight="1" x14ac:dyDescent="0.2">
      <c r="A6459" s="237" t="s">
        <v>2125</v>
      </c>
      <c r="B6459" s="186" t="s">
        <v>4406</v>
      </c>
      <c r="C6459" s="185" t="s">
        <v>15</v>
      </c>
      <c r="D6459" s="185" t="s">
        <v>4407</v>
      </c>
      <c r="E6459" s="425">
        <v>20</v>
      </c>
      <c r="F6459" s="425"/>
      <c r="G6459" s="187" t="s">
        <v>17</v>
      </c>
      <c r="H6459" s="188">
        <v>1</v>
      </c>
      <c r="I6459" s="189">
        <f t="shared" ref="I6459:I6464" si="142">(M6459*$M$13)</f>
        <v>25.557600000000001</v>
      </c>
      <c r="J6459" s="231">
        <f t="shared" ref="J6459:J6464" si="143">TRUNC(I6459*H6459,2)</f>
        <v>25.55</v>
      </c>
      <c r="M6459">
        <v>27.78</v>
      </c>
    </row>
    <row r="6460" spans="1:13" ht="24" customHeight="1" x14ac:dyDescent="0.2">
      <c r="A6460" s="238" t="s">
        <v>2126</v>
      </c>
      <c r="B6460" s="191" t="s">
        <v>2164</v>
      </c>
      <c r="C6460" s="190" t="s">
        <v>15</v>
      </c>
      <c r="D6460" s="190" t="s">
        <v>2165</v>
      </c>
      <c r="E6460" s="426" t="s">
        <v>2119</v>
      </c>
      <c r="F6460" s="426"/>
      <c r="G6460" s="192" t="s">
        <v>50</v>
      </c>
      <c r="H6460" s="193">
        <v>2.5499999999999998E-2</v>
      </c>
      <c r="I6460" s="189">
        <f t="shared" si="142"/>
        <v>160.77000000000001</v>
      </c>
      <c r="J6460" s="219">
        <f t="shared" si="143"/>
        <v>4.09</v>
      </c>
      <c r="M6460">
        <v>174.75</v>
      </c>
    </row>
    <row r="6461" spans="1:13" ht="24" customHeight="1" x14ac:dyDescent="0.2">
      <c r="A6461" s="238" t="s">
        <v>2126</v>
      </c>
      <c r="B6461" s="191" t="s">
        <v>2460</v>
      </c>
      <c r="C6461" s="190" t="s">
        <v>15</v>
      </c>
      <c r="D6461" s="190" t="s">
        <v>2461</v>
      </c>
      <c r="E6461" s="426" t="s">
        <v>2119</v>
      </c>
      <c r="F6461" s="426"/>
      <c r="G6461" s="192" t="s">
        <v>1871</v>
      </c>
      <c r="H6461" s="193">
        <v>3.8220000000000001</v>
      </c>
      <c r="I6461" s="189">
        <f t="shared" si="142"/>
        <v>0.91080000000000005</v>
      </c>
      <c r="J6461" s="219">
        <f t="shared" si="143"/>
        <v>3.48</v>
      </c>
      <c r="M6461">
        <v>0.99</v>
      </c>
    </row>
    <row r="6462" spans="1:13" ht="24" customHeight="1" x14ac:dyDescent="0.2">
      <c r="A6462" s="238" t="s">
        <v>2126</v>
      </c>
      <c r="B6462" s="191" t="s">
        <v>2140</v>
      </c>
      <c r="C6462" s="190" t="s">
        <v>15</v>
      </c>
      <c r="D6462" s="190" t="s">
        <v>2141</v>
      </c>
      <c r="E6462" s="426" t="s">
        <v>2119</v>
      </c>
      <c r="F6462" s="426"/>
      <c r="G6462" s="192" t="s">
        <v>1871</v>
      </c>
      <c r="H6462" s="193">
        <v>2.1</v>
      </c>
      <c r="I6462" s="189">
        <f t="shared" si="142"/>
        <v>0.59800000000000009</v>
      </c>
      <c r="J6462" s="219">
        <f t="shared" si="143"/>
        <v>1.25</v>
      </c>
      <c r="M6462">
        <v>0.65</v>
      </c>
    </row>
    <row r="6463" spans="1:13" ht="24" customHeight="1" x14ac:dyDescent="0.2">
      <c r="A6463" s="238" t="s">
        <v>2126</v>
      </c>
      <c r="B6463" s="191" t="s">
        <v>2152</v>
      </c>
      <c r="C6463" s="190" t="s">
        <v>15</v>
      </c>
      <c r="D6463" s="190" t="s">
        <v>2153</v>
      </c>
      <c r="E6463" s="426" t="s">
        <v>2129</v>
      </c>
      <c r="F6463" s="426"/>
      <c r="G6463" s="192" t="s">
        <v>39</v>
      </c>
      <c r="H6463" s="193">
        <v>0.52500000000000002</v>
      </c>
      <c r="I6463" s="189">
        <f t="shared" si="142"/>
        <v>19.136000000000003</v>
      </c>
      <c r="J6463" s="219">
        <f t="shared" si="143"/>
        <v>10.039999999999999</v>
      </c>
      <c r="M6463">
        <v>20.8</v>
      </c>
    </row>
    <row r="6464" spans="1:13" ht="24" customHeight="1" x14ac:dyDescent="0.2">
      <c r="A6464" s="238" t="s">
        <v>2126</v>
      </c>
      <c r="B6464" s="191" t="s">
        <v>2156</v>
      </c>
      <c r="C6464" s="190" t="s">
        <v>15</v>
      </c>
      <c r="D6464" s="190" t="s">
        <v>2157</v>
      </c>
      <c r="E6464" s="426" t="s">
        <v>2129</v>
      </c>
      <c r="F6464" s="426"/>
      <c r="G6464" s="192" t="s">
        <v>39</v>
      </c>
      <c r="H6464" s="193">
        <v>0.56320000000000003</v>
      </c>
      <c r="I6464" s="189">
        <f t="shared" si="142"/>
        <v>11.8772</v>
      </c>
      <c r="J6464" s="219">
        <f t="shared" si="143"/>
        <v>6.68</v>
      </c>
      <c r="M6464">
        <v>12.91</v>
      </c>
    </row>
    <row r="6465" spans="1:13" x14ac:dyDescent="0.2">
      <c r="A6465" s="239"/>
      <c r="B6465" s="195"/>
      <c r="C6465" s="195"/>
      <c r="D6465" s="195"/>
      <c r="E6465" s="195" t="s">
        <v>3847</v>
      </c>
      <c r="F6465" s="196">
        <v>18.190000000000001</v>
      </c>
      <c r="G6465" s="195" t="s">
        <v>3848</v>
      </c>
      <c r="H6465" s="196">
        <v>0</v>
      </c>
      <c r="I6465" s="196">
        <v>18.190000000000001</v>
      </c>
      <c r="J6465" s="220"/>
      <c r="M6465">
        <v>18.190000000000001</v>
      </c>
    </row>
    <row r="6466" spans="1:13" ht="25.5" x14ac:dyDescent="0.2">
      <c r="A6466" s="239"/>
      <c r="B6466" s="195"/>
      <c r="C6466" s="195"/>
      <c r="D6466" s="195"/>
      <c r="E6466" s="195" t="s">
        <v>3849</v>
      </c>
      <c r="F6466" s="196">
        <v>0</v>
      </c>
      <c r="G6466" s="195"/>
      <c r="H6466" s="195" t="s">
        <v>3850</v>
      </c>
      <c r="I6466" s="196">
        <v>27.78</v>
      </c>
      <c r="J6466" s="220"/>
      <c r="M6466">
        <v>27.78</v>
      </c>
    </row>
    <row r="6467" spans="1:13" ht="30" customHeight="1" x14ac:dyDescent="0.2">
      <c r="A6467" s="240"/>
      <c r="B6467" s="197"/>
      <c r="C6467" s="197"/>
      <c r="D6467" s="197"/>
      <c r="E6467" s="197"/>
      <c r="F6467" s="197"/>
      <c r="G6467" s="197" t="s">
        <v>3851</v>
      </c>
      <c r="H6467" s="198">
        <v>40</v>
      </c>
      <c r="I6467" s="199">
        <v>1111.2</v>
      </c>
      <c r="J6467" s="220"/>
      <c r="M6467">
        <v>1111.2</v>
      </c>
    </row>
    <row r="6468" spans="1:13" ht="0.95" customHeight="1" x14ac:dyDescent="0.2">
      <c r="A6468" s="237"/>
      <c r="B6468" s="185"/>
      <c r="C6468" s="185"/>
      <c r="D6468" s="185"/>
      <c r="E6468" s="185"/>
      <c r="F6468" s="185"/>
      <c r="G6468" s="185"/>
      <c r="H6468" s="185"/>
      <c r="I6468" s="185"/>
      <c r="J6468" s="220"/>
    </row>
    <row r="6469" spans="1:13" ht="18" customHeight="1" x14ac:dyDescent="0.2">
      <c r="A6469" s="236" t="s">
        <v>4408</v>
      </c>
      <c r="B6469" s="183" t="s">
        <v>2</v>
      </c>
      <c r="C6469" s="182" t="s">
        <v>3</v>
      </c>
      <c r="D6469" s="182" t="s">
        <v>4</v>
      </c>
      <c r="E6469" s="419" t="s">
        <v>2100</v>
      </c>
      <c r="F6469" s="419"/>
      <c r="G6469" s="184" t="s">
        <v>5</v>
      </c>
      <c r="H6469" s="183" t="s">
        <v>6</v>
      </c>
      <c r="I6469" s="183" t="s">
        <v>7</v>
      </c>
      <c r="J6469" s="218" t="s">
        <v>8</v>
      </c>
      <c r="K6469" s="229">
        <f>J6471+J6472</f>
        <v>16.32</v>
      </c>
      <c r="L6469" s="229">
        <f>J6470-K6469</f>
        <v>24.11</v>
      </c>
      <c r="M6469" t="s">
        <v>7</v>
      </c>
    </row>
    <row r="6470" spans="1:13" ht="26.1" customHeight="1" x14ac:dyDescent="0.2">
      <c r="A6470" s="237" t="s">
        <v>2125</v>
      </c>
      <c r="B6470" s="186" t="s">
        <v>4409</v>
      </c>
      <c r="C6470" s="185" t="s">
        <v>15</v>
      </c>
      <c r="D6470" s="185" t="s">
        <v>4410</v>
      </c>
      <c r="E6470" s="425">
        <v>7</v>
      </c>
      <c r="F6470" s="425"/>
      <c r="G6470" s="187" t="s">
        <v>18</v>
      </c>
      <c r="H6470" s="188">
        <v>1</v>
      </c>
      <c r="I6470" s="189">
        <f>(M6470*$M$13)</f>
        <v>40.434000000000005</v>
      </c>
      <c r="J6470" s="231">
        <f>TRUNC(I6470*H6470,2)</f>
        <v>40.43</v>
      </c>
      <c r="M6470">
        <v>43.95</v>
      </c>
    </row>
    <row r="6471" spans="1:13" ht="24" customHeight="1" x14ac:dyDescent="0.2">
      <c r="A6471" s="238" t="s">
        <v>2126</v>
      </c>
      <c r="B6471" s="191" t="s">
        <v>2130</v>
      </c>
      <c r="C6471" s="190" t="s">
        <v>15</v>
      </c>
      <c r="D6471" s="190" t="s">
        <v>2131</v>
      </c>
      <c r="E6471" s="426" t="s">
        <v>2129</v>
      </c>
      <c r="F6471" s="426"/>
      <c r="G6471" s="192" t="s">
        <v>39</v>
      </c>
      <c r="H6471" s="193">
        <v>0.5</v>
      </c>
      <c r="I6471" s="189">
        <f>(M6471*$M$13)</f>
        <v>13.533200000000001</v>
      </c>
      <c r="J6471" s="219">
        <f>TRUNC(I6471*H6471,2)</f>
        <v>6.76</v>
      </c>
      <c r="M6471">
        <v>14.71</v>
      </c>
    </row>
    <row r="6472" spans="1:13" ht="24" customHeight="1" x14ac:dyDescent="0.2">
      <c r="A6472" s="238" t="s">
        <v>2126</v>
      </c>
      <c r="B6472" s="191" t="s">
        <v>2154</v>
      </c>
      <c r="C6472" s="190" t="s">
        <v>15</v>
      </c>
      <c r="D6472" s="190" t="s">
        <v>2155</v>
      </c>
      <c r="E6472" s="426" t="s">
        <v>2129</v>
      </c>
      <c r="F6472" s="426"/>
      <c r="G6472" s="192" t="s">
        <v>39</v>
      </c>
      <c r="H6472" s="193">
        <v>0.5</v>
      </c>
      <c r="I6472" s="189">
        <f>(M6472*$M$13)</f>
        <v>19.136000000000003</v>
      </c>
      <c r="J6472" s="219">
        <f>TRUNC(I6472*H6472,2)</f>
        <v>9.56</v>
      </c>
      <c r="M6472">
        <v>20.8</v>
      </c>
    </row>
    <row r="6473" spans="1:13" ht="26.1" customHeight="1" x14ac:dyDescent="0.2">
      <c r="A6473" s="238" t="s">
        <v>2126</v>
      </c>
      <c r="B6473" s="191" t="s">
        <v>5101</v>
      </c>
      <c r="C6473" s="190" t="s">
        <v>15</v>
      </c>
      <c r="D6473" s="190" t="s">
        <v>5102</v>
      </c>
      <c r="E6473" s="426" t="s">
        <v>2119</v>
      </c>
      <c r="F6473" s="426"/>
      <c r="G6473" s="192" t="s">
        <v>54</v>
      </c>
      <c r="H6473" s="193">
        <v>1</v>
      </c>
      <c r="I6473" s="189">
        <f>(M6473*$M$13)</f>
        <v>24.103999999999999</v>
      </c>
      <c r="J6473" s="219">
        <f>TRUNC(I6473*H6473,2)</f>
        <v>24.1</v>
      </c>
      <c r="M6473">
        <v>26.2</v>
      </c>
    </row>
    <row r="6474" spans="1:13" x14ac:dyDescent="0.2">
      <c r="A6474" s="239"/>
      <c r="B6474" s="195"/>
      <c r="C6474" s="195"/>
      <c r="D6474" s="195"/>
      <c r="E6474" s="195" t="s">
        <v>3847</v>
      </c>
      <c r="F6474" s="196">
        <v>17.75</v>
      </c>
      <c r="G6474" s="195" t="s">
        <v>3848</v>
      </c>
      <c r="H6474" s="196">
        <v>0</v>
      </c>
      <c r="I6474" s="196">
        <v>17.75</v>
      </c>
      <c r="J6474" s="220"/>
      <c r="M6474">
        <v>17.75</v>
      </c>
    </row>
    <row r="6475" spans="1:13" ht="25.5" x14ac:dyDescent="0.2">
      <c r="A6475" s="239"/>
      <c r="B6475" s="195"/>
      <c r="C6475" s="195"/>
      <c r="D6475" s="195"/>
      <c r="E6475" s="195" t="s">
        <v>3849</v>
      </c>
      <c r="F6475" s="196">
        <v>0</v>
      </c>
      <c r="G6475" s="195"/>
      <c r="H6475" s="195" t="s">
        <v>3850</v>
      </c>
      <c r="I6475" s="196">
        <v>43.95</v>
      </c>
      <c r="J6475" s="220"/>
      <c r="M6475">
        <v>43.95</v>
      </c>
    </row>
    <row r="6476" spans="1:13" ht="30" customHeight="1" x14ac:dyDescent="0.2">
      <c r="A6476" s="240"/>
      <c r="B6476" s="197"/>
      <c r="C6476" s="197"/>
      <c r="D6476" s="197"/>
      <c r="E6476" s="197"/>
      <c r="F6476" s="197"/>
      <c r="G6476" s="197" t="s">
        <v>3851</v>
      </c>
      <c r="H6476" s="198">
        <v>4</v>
      </c>
      <c r="I6476" s="199">
        <v>175.8</v>
      </c>
      <c r="J6476" s="220"/>
      <c r="M6476">
        <v>175.8</v>
      </c>
    </row>
    <row r="6477" spans="1:13" ht="0.95" customHeight="1" x14ac:dyDescent="0.2">
      <c r="A6477" s="237"/>
      <c r="B6477" s="185"/>
      <c r="C6477" s="185"/>
      <c r="D6477" s="185"/>
      <c r="E6477" s="185"/>
      <c r="F6477" s="185"/>
      <c r="G6477" s="185"/>
      <c r="H6477" s="185"/>
      <c r="I6477" s="185"/>
      <c r="J6477" s="220"/>
    </row>
    <row r="6478" spans="1:13" ht="18" customHeight="1" x14ac:dyDescent="0.2">
      <c r="A6478" s="236" t="s">
        <v>4411</v>
      </c>
      <c r="B6478" s="183" t="s">
        <v>2</v>
      </c>
      <c r="C6478" s="182" t="s">
        <v>3</v>
      </c>
      <c r="D6478" s="182" t="s">
        <v>4</v>
      </c>
      <c r="E6478" s="419" t="s">
        <v>2100</v>
      </c>
      <c r="F6478" s="419"/>
      <c r="G6478" s="184" t="s">
        <v>5</v>
      </c>
      <c r="H6478" s="183" t="s">
        <v>6</v>
      </c>
      <c r="I6478" s="183" t="s">
        <v>7</v>
      </c>
      <c r="J6478" s="218" t="s">
        <v>8</v>
      </c>
      <c r="K6478" s="229">
        <f>J6480+J6481</f>
        <v>13.06</v>
      </c>
      <c r="L6478" s="229">
        <f>J6479-K6478</f>
        <v>42.949999999999996</v>
      </c>
      <c r="M6478" t="s">
        <v>7</v>
      </c>
    </row>
    <row r="6479" spans="1:13" ht="26.1" customHeight="1" x14ac:dyDescent="0.2">
      <c r="A6479" s="237" t="s">
        <v>2125</v>
      </c>
      <c r="B6479" s="186" t="s">
        <v>4412</v>
      </c>
      <c r="C6479" s="185" t="s">
        <v>15</v>
      </c>
      <c r="D6479" s="185" t="s">
        <v>4413</v>
      </c>
      <c r="E6479" s="425">
        <v>7</v>
      </c>
      <c r="F6479" s="425"/>
      <c r="G6479" s="187" t="s">
        <v>54</v>
      </c>
      <c r="H6479" s="188">
        <v>1</v>
      </c>
      <c r="I6479" s="189">
        <f>(M6479*$M$13)</f>
        <v>56.018800000000006</v>
      </c>
      <c r="J6479" s="231">
        <f>TRUNC(I6479*H6479,2)</f>
        <v>56.01</v>
      </c>
      <c r="M6479">
        <v>60.89</v>
      </c>
    </row>
    <row r="6480" spans="1:13" ht="24" customHeight="1" x14ac:dyDescent="0.2">
      <c r="A6480" s="238" t="s">
        <v>2126</v>
      </c>
      <c r="B6480" s="191" t="s">
        <v>2130</v>
      </c>
      <c r="C6480" s="190" t="s">
        <v>15</v>
      </c>
      <c r="D6480" s="190" t="s">
        <v>2131</v>
      </c>
      <c r="E6480" s="426" t="s">
        <v>2129</v>
      </c>
      <c r="F6480" s="426"/>
      <c r="G6480" s="192" t="s">
        <v>39</v>
      </c>
      <c r="H6480" s="193">
        <v>0.4</v>
      </c>
      <c r="I6480" s="189">
        <f>(M6480*$M$13)</f>
        <v>13.533200000000001</v>
      </c>
      <c r="J6480" s="219">
        <f>TRUNC(I6480*H6480,2)</f>
        <v>5.41</v>
      </c>
      <c r="M6480">
        <v>14.71</v>
      </c>
    </row>
    <row r="6481" spans="1:13" ht="24" customHeight="1" x14ac:dyDescent="0.2">
      <c r="A6481" s="238" t="s">
        <v>2126</v>
      </c>
      <c r="B6481" s="191" t="s">
        <v>2154</v>
      </c>
      <c r="C6481" s="190" t="s">
        <v>15</v>
      </c>
      <c r="D6481" s="190" t="s">
        <v>2155</v>
      </c>
      <c r="E6481" s="426" t="s">
        <v>2129</v>
      </c>
      <c r="F6481" s="426"/>
      <c r="G6481" s="192" t="s">
        <v>39</v>
      </c>
      <c r="H6481" s="193">
        <v>0.4</v>
      </c>
      <c r="I6481" s="189">
        <f>(M6481*$M$13)</f>
        <v>19.136000000000003</v>
      </c>
      <c r="J6481" s="219">
        <f>TRUNC(I6481*H6481,2)</f>
        <v>7.65</v>
      </c>
      <c r="M6481">
        <v>20.8</v>
      </c>
    </row>
    <row r="6482" spans="1:13" ht="26.1" customHeight="1" x14ac:dyDescent="0.2">
      <c r="A6482" s="238" t="s">
        <v>2126</v>
      </c>
      <c r="B6482" s="191" t="s">
        <v>5103</v>
      </c>
      <c r="C6482" s="190" t="s">
        <v>15</v>
      </c>
      <c r="D6482" s="190" t="s">
        <v>4413</v>
      </c>
      <c r="E6482" s="426" t="s">
        <v>2119</v>
      </c>
      <c r="F6482" s="426"/>
      <c r="G6482" s="192" t="s">
        <v>54</v>
      </c>
      <c r="H6482" s="193">
        <v>1</v>
      </c>
      <c r="I6482" s="189">
        <f>(M6482*$M$13)</f>
        <v>42.954799999999999</v>
      </c>
      <c r="J6482" s="219">
        <f>TRUNC(I6482*H6482,2)</f>
        <v>42.95</v>
      </c>
      <c r="M6482">
        <v>46.69</v>
      </c>
    </row>
    <row r="6483" spans="1:13" x14ac:dyDescent="0.2">
      <c r="A6483" s="239"/>
      <c r="B6483" s="195"/>
      <c r="C6483" s="195"/>
      <c r="D6483" s="195"/>
      <c r="E6483" s="195" t="s">
        <v>3847</v>
      </c>
      <c r="F6483" s="196">
        <v>14.2</v>
      </c>
      <c r="G6483" s="195" t="s">
        <v>3848</v>
      </c>
      <c r="H6483" s="196">
        <v>0</v>
      </c>
      <c r="I6483" s="196">
        <v>14.2</v>
      </c>
      <c r="J6483" s="220"/>
      <c r="M6483">
        <v>14.2</v>
      </c>
    </row>
    <row r="6484" spans="1:13" ht="25.5" x14ac:dyDescent="0.2">
      <c r="A6484" s="239"/>
      <c r="B6484" s="195"/>
      <c r="C6484" s="195"/>
      <c r="D6484" s="195"/>
      <c r="E6484" s="195" t="s">
        <v>3849</v>
      </c>
      <c r="F6484" s="196">
        <v>0</v>
      </c>
      <c r="G6484" s="195"/>
      <c r="H6484" s="195" t="s">
        <v>3850</v>
      </c>
      <c r="I6484" s="196">
        <v>60.89</v>
      </c>
      <c r="J6484" s="220"/>
      <c r="M6484">
        <v>60.89</v>
      </c>
    </row>
    <row r="6485" spans="1:13" ht="30" customHeight="1" x14ac:dyDescent="0.2">
      <c r="A6485" s="240"/>
      <c r="B6485" s="197"/>
      <c r="C6485" s="197"/>
      <c r="D6485" s="197"/>
      <c r="E6485" s="197"/>
      <c r="F6485" s="197"/>
      <c r="G6485" s="197" t="s">
        <v>3851</v>
      </c>
      <c r="H6485" s="198">
        <v>3</v>
      </c>
      <c r="I6485" s="199">
        <v>182.67</v>
      </c>
      <c r="J6485" s="220"/>
      <c r="M6485">
        <v>182.67</v>
      </c>
    </row>
    <row r="6486" spans="1:13" ht="0.95" customHeight="1" x14ac:dyDescent="0.2">
      <c r="A6486" s="237"/>
      <c r="B6486" s="185"/>
      <c r="C6486" s="185"/>
      <c r="D6486" s="185"/>
      <c r="E6486" s="185"/>
      <c r="F6486" s="185"/>
      <c r="G6486" s="185"/>
      <c r="H6486" s="185"/>
      <c r="I6486" s="185"/>
      <c r="J6486" s="220"/>
    </row>
    <row r="6487" spans="1:13" ht="18" customHeight="1" x14ac:dyDescent="0.2">
      <c r="A6487" s="236" t="s">
        <v>4414</v>
      </c>
      <c r="B6487" s="183" t="s">
        <v>2</v>
      </c>
      <c r="C6487" s="182" t="s">
        <v>3</v>
      </c>
      <c r="D6487" s="182" t="s">
        <v>4</v>
      </c>
      <c r="E6487" s="419" t="s">
        <v>2100</v>
      </c>
      <c r="F6487" s="419"/>
      <c r="G6487" s="184" t="s">
        <v>5</v>
      </c>
      <c r="H6487" s="183" t="s">
        <v>6</v>
      </c>
      <c r="I6487" s="183" t="s">
        <v>7</v>
      </c>
      <c r="J6487" s="218" t="s">
        <v>8</v>
      </c>
      <c r="K6487" s="229">
        <f>J6489+J6490</f>
        <v>48.989999999999995</v>
      </c>
      <c r="L6487" s="229">
        <f>J6488-K6487</f>
        <v>225.7</v>
      </c>
      <c r="M6487" t="s">
        <v>7</v>
      </c>
    </row>
    <row r="6488" spans="1:13" ht="26.1" customHeight="1" x14ac:dyDescent="0.2">
      <c r="A6488" s="237" t="s">
        <v>2125</v>
      </c>
      <c r="B6488" s="186" t="s">
        <v>4415</v>
      </c>
      <c r="C6488" s="185" t="s">
        <v>15</v>
      </c>
      <c r="D6488" s="185" t="s">
        <v>4416</v>
      </c>
      <c r="E6488" s="425">
        <v>7</v>
      </c>
      <c r="F6488" s="425"/>
      <c r="G6488" s="187" t="s">
        <v>18</v>
      </c>
      <c r="H6488" s="188">
        <v>1</v>
      </c>
      <c r="I6488" s="189">
        <f>(M6488*$M$13)</f>
        <v>274.6936</v>
      </c>
      <c r="J6488" s="231">
        <f>TRUNC(I6488*H6488,2)</f>
        <v>274.69</v>
      </c>
      <c r="M6488">
        <v>298.58</v>
      </c>
    </row>
    <row r="6489" spans="1:13" ht="24" customHeight="1" x14ac:dyDescent="0.2">
      <c r="A6489" s="238" t="s">
        <v>2126</v>
      </c>
      <c r="B6489" s="191" t="s">
        <v>2130</v>
      </c>
      <c r="C6489" s="190" t="s">
        <v>15</v>
      </c>
      <c r="D6489" s="190" t="s">
        <v>2131</v>
      </c>
      <c r="E6489" s="426" t="s">
        <v>2129</v>
      </c>
      <c r="F6489" s="426"/>
      <c r="G6489" s="192" t="s">
        <v>39</v>
      </c>
      <c r="H6489" s="193">
        <v>1.5</v>
      </c>
      <c r="I6489" s="189">
        <f>(M6489*$M$13)</f>
        <v>13.533200000000001</v>
      </c>
      <c r="J6489" s="219">
        <f>TRUNC(I6489*H6489,2)</f>
        <v>20.29</v>
      </c>
      <c r="M6489">
        <v>14.71</v>
      </c>
    </row>
    <row r="6490" spans="1:13" ht="24" customHeight="1" x14ac:dyDescent="0.2">
      <c r="A6490" s="238" t="s">
        <v>2126</v>
      </c>
      <c r="B6490" s="191" t="s">
        <v>2154</v>
      </c>
      <c r="C6490" s="190" t="s">
        <v>15</v>
      </c>
      <c r="D6490" s="190" t="s">
        <v>2155</v>
      </c>
      <c r="E6490" s="426" t="s">
        <v>2129</v>
      </c>
      <c r="F6490" s="426"/>
      <c r="G6490" s="192" t="s">
        <v>39</v>
      </c>
      <c r="H6490" s="193">
        <v>1.5</v>
      </c>
      <c r="I6490" s="189">
        <f>(M6490*$M$13)</f>
        <v>19.136000000000003</v>
      </c>
      <c r="J6490" s="219">
        <f>TRUNC(I6490*H6490,2)</f>
        <v>28.7</v>
      </c>
      <c r="M6490">
        <v>20.8</v>
      </c>
    </row>
    <row r="6491" spans="1:13" ht="26.1" customHeight="1" x14ac:dyDescent="0.2">
      <c r="A6491" s="238" t="s">
        <v>2126</v>
      </c>
      <c r="B6491" s="191" t="s">
        <v>5104</v>
      </c>
      <c r="C6491" s="190" t="s">
        <v>15</v>
      </c>
      <c r="D6491" s="190" t="s">
        <v>4416</v>
      </c>
      <c r="E6491" s="426" t="s">
        <v>2119</v>
      </c>
      <c r="F6491" s="426"/>
      <c r="G6491" s="192" t="s">
        <v>54</v>
      </c>
      <c r="H6491" s="193">
        <v>1</v>
      </c>
      <c r="I6491" s="189">
        <f>(M6491*$M$13)</f>
        <v>225.6944</v>
      </c>
      <c r="J6491" s="219">
        <f>TRUNC(I6491*H6491,2)</f>
        <v>225.69</v>
      </c>
      <c r="M6491">
        <v>245.32</v>
      </c>
    </row>
    <row r="6492" spans="1:13" x14ac:dyDescent="0.2">
      <c r="A6492" s="239"/>
      <c r="B6492" s="195"/>
      <c r="C6492" s="195"/>
      <c r="D6492" s="195"/>
      <c r="E6492" s="195" t="s">
        <v>3847</v>
      </c>
      <c r="F6492" s="196">
        <v>53.26</v>
      </c>
      <c r="G6492" s="195" t="s">
        <v>3848</v>
      </c>
      <c r="H6492" s="196">
        <v>0</v>
      </c>
      <c r="I6492" s="196">
        <v>53.26</v>
      </c>
      <c r="J6492" s="220"/>
      <c r="M6492">
        <v>53.26</v>
      </c>
    </row>
    <row r="6493" spans="1:13" ht="25.5" x14ac:dyDescent="0.2">
      <c r="A6493" s="239"/>
      <c r="B6493" s="195"/>
      <c r="C6493" s="195"/>
      <c r="D6493" s="195"/>
      <c r="E6493" s="195" t="s">
        <v>3849</v>
      </c>
      <c r="F6493" s="196">
        <v>0</v>
      </c>
      <c r="G6493" s="195"/>
      <c r="H6493" s="195" t="s">
        <v>3850</v>
      </c>
      <c r="I6493" s="196">
        <v>298.58</v>
      </c>
      <c r="J6493" s="220"/>
      <c r="M6493">
        <v>298.58</v>
      </c>
    </row>
    <row r="6494" spans="1:13" ht="30" customHeight="1" x14ac:dyDescent="0.2">
      <c r="A6494" s="240"/>
      <c r="B6494" s="197"/>
      <c r="C6494" s="197"/>
      <c r="D6494" s="197"/>
      <c r="E6494" s="197"/>
      <c r="F6494" s="197"/>
      <c r="G6494" s="197" t="s">
        <v>3851</v>
      </c>
      <c r="H6494" s="198">
        <v>2</v>
      </c>
      <c r="I6494" s="199">
        <v>597.16</v>
      </c>
      <c r="J6494" s="220"/>
      <c r="M6494">
        <v>597.16</v>
      </c>
    </row>
    <row r="6495" spans="1:13" ht="0.95" customHeight="1" x14ac:dyDescent="0.2">
      <c r="A6495" s="237"/>
      <c r="B6495" s="185"/>
      <c r="C6495" s="185"/>
      <c r="D6495" s="185"/>
      <c r="E6495" s="185"/>
      <c r="F6495" s="185"/>
      <c r="G6495" s="185"/>
      <c r="H6495" s="185"/>
      <c r="I6495" s="185"/>
      <c r="J6495" s="220"/>
    </row>
    <row r="6496" spans="1:13" ht="18" customHeight="1" x14ac:dyDescent="0.2">
      <c r="A6496" s="236" t="s">
        <v>4417</v>
      </c>
      <c r="B6496" s="183" t="s">
        <v>2</v>
      </c>
      <c r="C6496" s="182" t="s">
        <v>3</v>
      </c>
      <c r="D6496" s="182" t="s">
        <v>4</v>
      </c>
      <c r="E6496" s="419" t="s">
        <v>2100</v>
      </c>
      <c r="F6496" s="419"/>
      <c r="G6496" s="184" t="s">
        <v>5</v>
      </c>
      <c r="H6496" s="183" t="s">
        <v>6</v>
      </c>
      <c r="I6496" s="183" t="s">
        <v>7</v>
      </c>
      <c r="J6496" s="218" t="s">
        <v>8</v>
      </c>
      <c r="K6496" s="229">
        <f>J6498+J6499</f>
        <v>13.06</v>
      </c>
      <c r="L6496" s="229">
        <f>J6497-K6496</f>
        <v>35.449999999999996</v>
      </c>
      <c r="M6496" t="s">
        <v>7</v>
      </c>
    </row>
    <row r="6497" spans="1:13" ht="24" customHeight="1" x14ac:dyDescent="0.2">
      <c r="A6497" s="237" t="s">
        <v>2125</v>
      </c>
      <c r="B6497" s="186" t="s">
        <v>4418</v>
      </c>
      <c r="C6497" s="185" t="s">
        <v>15</v>
      </c>
      <c r="D6497" s="185" t="s">
        <v>4419</v>
      </c>
      <c r="E6497" s="425">
        <v>7</v>
      </c>
      <c r="F6497" s="425"/>
      <c r="G6497" s="187" t="s">
        <v>54</v>
      </c>
      <c r="H6497" s="188">
        <v>1</v>
      </c>
      <c r="I6497" s="189">
        <f>(M6497*$M$13)</f>
        <v>48.511600000000001</v>
      </c>
      <c r="J6497" s="231">
        <f>TRUNC(I6497*H6497,2)</f>
        <v>48.51</v>
      </c>
      <c r="M6497">
        <v>52.73</v>
      </c>
    </row>
    <row r="6498" spans="1:13" ht="24" customHeight="1" x14ac:dyDescent="0.2">
      <c r="A6498" s="238" t="s">
        <v>2126</v>
      </c>
      <c r="B6498" s="191" t="s">
        <v>2130</v>
      </c>
      <c r="C6498" s="190" t="s">
        <v>15</v>
      </c>
      <c r="D6498" s="190" t="s">
        <v>2131</v>
      </c>
      <c r="E6498" s="426" t="s">
        <v>2129</v>
      </c>
      <c r="F6498" s="426"/>
      <c r="G6498" s="192" t="s">
        <v>39</v>
      </c>
      <c r="H6498" s="193">
        <v>0.4</v>
      </c>
      <c r="I6498" s="189">
        <f>(M6498*$M$13)</f>
        <v>13.533200000000001</v>
      </c>
      <c r="J6498" s="219">
        <f>TRUNC(I6498*H6498,2)</f>
        <v>5.41</v>
      </c>
      <c r="M6498">
        <v>14.71</v>
      </c>
    </row>
    <row r="6499" spans="1:13" ht="24" customHeight="1" x14ac:dyDescent="0.2">
      <c r="A6499" s="238" t="s">
        <v>2126</v>
      </c>
      <c r="B6499" s="191" t="s">
        <v>2154</v>
      </c>
      <c r="C6499" s="190" t="s">
        <v>15</v>
      </c>
      <c r="D6499" s="190" t="s">
        <v>2155</v>
      </c>
      <c r="E6499" s="426" t="s">
        <v>2129</v>
      </c>
      <c r="F6499" s="426"/>
      <c r="G6499" s="192" t="s">
        <v>39</v>
      </c>
      <c r="H6499" s="193">
        <v>0.4</v>
      </c>
      <c r="I6499" s="189">
        <f>(M6499*$M$13)</f>
        <v>19.136000000000003</v>
      </c>
      <c r="J6499" s="219">
        <f>TRUNC(I6499*H6499,2)</f>
        <v>7.65</v>
      </c>
      <c r="M6499">
        <v>20.8</v>
      </c>
    </row>
    <row r="6500" spans="1:13" ht="24" customHeight="1" x14ac:dyDescent="0.2">
      <c r="A6500" s="238" t="s">
        <v>2126</v>
      </c>
      <c r="B6500" s="191" t="s">
        <v>5105</v>
      </c>
      <c r="C6500" s="190" t="s">
        <v>15</v>
      </c>
      <c r="D6500" s="190" t="s">
        <v>4419</v>
      </c>
      <c r="E6500" s="426" t="s">
        <v>2119</v>
      </c>
      <c r="F6500" s="426"/>
      <c r="G6500" s="192" t="s">
        <v>54</v>
      </c>
      <c r="H6500" s="193">
        <v>1</v>
      </c>
      <c r="I6500" s="189">
        <f>(M6500*$M$13)</f>
        <v>35.447600000000001</v>
      </c>
      <c r="J6500" s="219">
        <f>TRUNC(I6500*H6500,2)</f>
        <v>35.44</v>
      </c>
      <c r="M6500">
        <v>38.53</v>
      </c>
    </row>
    <row r="6501" spans="1:13" x14ac:dyDescent="0.2">
      <c r="A6501" s="239"/>
      <c r="B6501" s="195"/>
      <c r="C6501" s="195"/>
      <c r="D6501" s="195"/>
      <c r="E6501" s="195" t="s">
        <v>3847</v>
      </c>
      <c r="F6501" s="196">
        <v>14.2</v>
      </c>
      <c r="G6501" s="195" t="s">
        <v>3848</v>
      </c>
      <c r="H6501" s="196">
        <v>0</v>
      </c>
      <c r="I6501" s="196">
        <v>14.2</v>
      </c>
      <c r="J6501" s="220"/>
      <c r="M6501">
        <v>14.2</v>
      </c>
    </row>
    <row r="6502" spans="1:13" ht="25.5" x14ac:dyDescent="0.2">
      <c r="A6502" s="239"/>
      <c r="B6502" s="195"/>
      <c r="C6502" s="195"/>
      <c r="D6502" s="195"/>
      <c r="E6502" s="195" t="s">
        <v>3849</v>
      </c>
      <c r="F6502" s="196">
        <v>0</v>
      </c>
      <c r="G6502" s="195"/>
      <c r="H6502" s="195" t="s">
        <v>3850</v>
      </c>
      <c r="I6502" s="196">
        <v>52.73</v>
      </c>
      <c r="J6502" s="220"/>
      <c r="M6502">
        <v>52.73</v>
      </c>
    </row>
    <row r="6503" spans="1:13" ht="30" customHeight="1" x14ac:dyDescent="0.2">
      <c r="A6503" s="240"/>
      <c r="B6503" s="197"/>
      <c r="C6503" s="197"/>
      <c r="D6503" s="197"/>
      <c r="E6503" s="197"/>
      <c r="F6503" s="197"/>
      <c r="G6503" s="197" t="s">
        <v>3851</v>
      </c>
      <c r="H6503" s="198">
        <v>3</v>
      </c>
      <c r="I6503" s="199">
        <v>158.19</v>
      </c>
      <c r="J6503" s="220"/>
      <c r="M6503">
        <v>158.19</v>
      </c>
    </row>
    <row r="6504" spans="1:13" ht="0.95" customHeight="1" x14ac:dyDescent="0.2">
      <c r="A6504" s="237"/>
      <c r="B6504" s="185"/>
      <c r="C6504" s="185"/>
      <c r="D6504" s="185"/>
      <c r="E6504" s="185"/>
      <c r="F6504" s="185"/>
      <c r="G6504" s="185"/>
      <c r="H6504" s="185"/>
      <c r="I6504" s="185"/>
      <c r="J6504" s="220"/>
    </row>
    <row r="6505" spans="1:13" ht="18" customHeight="1" x14ac:dyDescent="0.2">
      <c r="A6505" s="236" t="s">
        <v>4420</v>
      </c>
      <c r="B6505" s="183" t="s">
        <v>2</v>
      </c>
      <c r="C6505" s="182" t="s">
        <v>3</v>
      </c>
      <c r="D6505" s="182" t="s">
        <v>4</v>
      </c>
      <c r="E6505" s="419" t="s">
        <v>2100</v>
      </c>
      <c r="F6505" s="419"/>
      <c r="G6505" s="184" t="s">
        <v>5</v>
      </c>
      <c r="H6505" s="183" t="s">
        <v>6</v>
      </c>
      <c r="I6505" s="183" t="s">
        <v>7</v>
      </c>
      <c r="J6505" s="218" t="s">
        <v>8</v>
      </c>
      <c r="K6505" s="229">
        <f>J6507+J6508</f>
        <v>1.46</v>
      </c>
      <c r="L6505" s="229">
        <f>J6506-K6505</f>
        <v>50.33</v>
      </c>
      <c r="M6505" t="s">
        <v>7</v>
      </c>
    </row>
    <row r="6506" spans="1:13" ht="26.1" customHeight="1" x14ac:dyDescent="0.2">
      <c r="A6506" s="237" t="s">
        <v>2125</v>
      </c>
      <c r="B6506" s="186" t="s">
        <v>1974</v>
      </c>
      <c r="C6506" s="185" t="s">
        <v>26</v>
      </c>
      <c r="D6506" s="185" t="s">
        <v>1975</v>
      </c>
      <c r="E6506" s="425" t="s">
        <v>2104</v>
      </c>
      <c r="F6506" s="425"/>
      <c r="G6506" s="187" t="s">
        <v>169</v>
      </c>
      <c r="H6506" s="188">
        <v>1</v>
      </c>
      <c r="I6506" s="189">
        <f>(M6506*$M$13)</f>
        <v>51.795999999999999</v>
      </c>
      <c r="J6506" s="231">
        <f>TRUNC(I6506*H6506,2)</f>
        <v>51.79</v>
      </c>
      <c r="M6506">
        <v>56.3</v>
      </c>
    </row>
    <row r="6507" spans="1:13" ht="26.1" customHeight="1" x14ac:dyDescent="0.2">
      <c r="A6507" s="241" t="s">
        <v>2395</v>
      </c>
      <c r="B6507" s="201" t="s">
        <v>2709</v>
      </c>
      <c r="C6507" s="200" t="s">
        <v>26</v>
      </c>
      <c r="D6507" s="200" t="s">
        <v>2710</v>
      </c>
      <c r="E6507" s="427" t="s">
        <v>2123</v>
      </c>
      <c r="F6507" s="427"/>
      <c r="G6507" s="202" t="s">
        <v>32</v>
      </c>
      <c r="H6507" s="203">
        <v>3.3700000000000001E-2</v>
      </c>
      <c r="I6507" s="189">
        <f>(M6507*$M$13)</f>
        <v>18.390799999999999</v>
      </c>
      <c r="J6507" s="219">
        <f>TRUNC(I6507*H6507,2)</f>
        <v>0.61</v>
      </c>
      <c r="M6507">
        <v>19.989999999999998</v>
      </c>
    </row>
    <row r="6508" spans="1:13" ht="24" customHeight="1" x14ac:dyDescent="0.2">
      <c r="A6508" s="241" t="s">
        <v>2395</v>
      </c>
      <c r="B6508" s="201" t="s">
        <v>2700</v>
      </c>
      <c r="C6508" s="200" t="s">
        <v>26</v>
      </c>
      <c r="D6508" s="200" t="s">
        <v>2701</v>
      </c>
      <c r="E6508" s="427" t="s">
        <v>2123</v>
      </c>
      <c r="F6508" s="427"/>
      <c r="G6508" s="202" t="s">
        <v>32</v>
      </c>
      <c r="H6508" s="203">
        <v>3.3700000000000001E-2</v>
      </c>
      <c r="I6508" s="189">
        <f>(M6508*$M$13)</f>
        <v>25.309200000000004</v>
      </c>
      <c r="J6508" s="219">
        <f>TRUNC(I6508*H6508,2)</f>
        <v>0.85</v>
      </c>
      <c r="M6508">
        <v>27.51</v>
      </c>
    </row>
    <row r="6509" spans="1:13" ht="24" customHeight="1" x14ac:dyDescent="0.2">
      <c r="A6509" s="238" t="s">
        <v>2126</v>
      </c>
      <c r="B6509" s="191" t="s">
        <v>3425</v>
      </c>
      <c r="C6509" s="190" t="s">
        <v>26</v>
      </c>
      <c r="D6509" s="190" t="s">
        <v>3426</v>
      </c>
      <c r="E6509" s="426" t="s">
        <v>2119</v>
      </c>
      <c r="F6509" s="426"/>
      <c r="G6509" s="192" t="s">
        <v>169</v>
      </c>
      <c r="H6509" s="193">
        <v>1.1000000000000001</v>
      </c>
      <c r="I6509" s="189">
        <f>(M6509*$M$13)</f>
        <v>45.760800000000003</v>
      </c>
      <c r="J6509" s="219">
        <f>TRUNC(I6509*H6509,2)</f>
        <v>50.33</v>
      </c>
      <c r="M6509">
        <v>49.74</v>
      </c>
    </row>
    <row r="6510" spans="1:13" x14ac:dyDescent="0.2">
      <c r="A6510" s="239"/>
      <c r="B6510" s="195"/>
      <c r="C6510" s="195"/>
      <c r="D6510" s="195"/>
      <c r="E6510" s="195" t="s">
        <v>3847</v>
      </c>
      <c r="F6510" s="196">
        <v>1.19</v>
      </c>
      <c r="G6510" s="195" t="s">
        <v>3848</v>
      </c>
      <c r="H6510" s="196">
        <v>0</v>
      </c>
      <c r="I6510" s="196">
        <v>1.19</v>
      </c>
      <c r="J6510" s="220"/>
      <c r="M6510">
        <v>1.19</v>
      </c>
    </row>
    <row r="6511" spans="1:13" ht="25.5" x14ac:dyDescent="0.2">
      <c r="A6511" s="239"/>
      <c r="B6511" s="195"/>
      <c r="C6511" s="195"/>
      <c r="D6511" s="195"/>
      <c r="E6511" s="195" t="s">
        <v>3849</v>
      </c>
      <c r="F6511" s="196">
        <v>0</v>
      </c>
      <c r="G6511" s="195"/>
      <c r="H6511" s="195" t="s">
        <v>3850</v>
      </c>
      <c r="I6511" s="196">
        <v>56.3</v>
      </c>
      <c r="J6511" s="220"/>
      <c r="M6511">
        <v>56.3</v>
      </c>
    </row>
    <row r="6512" spans="1:13" ht="30" customHeight="1" x14ac:dyDescent="0.2">
      <c r="A6512" s="240"/>
      <c r="B6512" s="197"/>
      <c r="C6512" s="197"/>
      <c r="D6512" s="197"/>
      <c r="E6512" s="197"/>
      <c r="F6512" s="197"/>
      <c r="G6512" s="197" t="s">
        <v>3851</v>
      </c>
      <c r="H6512" s="198">
        <v>30</v>
      </c>
      <c r="I6512" s="199">
        <v>1689</v>
      </c>
      <c r="J6512" s="220"/>
      <c r="M6512">
        <v>1689</v>
      </c>
    </row>
    <row r="6513" spans="1:13" ht="0.95" customHeight="1" x14ac:dyDescent="0.2">
      <c r="A6513" s="237"/>
      <c r="B6513" s="185"/>
      <c r="C6513" s="185"/>
      <c r="D6513" s="185"/>
      <c r="E6513" s="185"/>
      <c r="F6513" s="185"/>
      <c r="G6513" s="185"/>
      <c r="H6513" s="185"/>
      <c r="I6513" s="185"/>
      <c r="J6513" s="220"/>
    </row>
    <row r="6514" spans="1:13" ht="18" customHeight="1" x14ac:dyDescent="0.2">
      <c r="A6514" s="236" t="s">
        <v>4421</v>
      </c>
      <c r="B6514" s="183" t="s">
        <v>2</v>
      </c>
      <c r="C6514" s="182" t="s">
        <v>3</v>
      </c>
      <c r="D6514" s="182" t="s">
        <v>4</v>
      </c>
      <c r="E6514" s="419" t="s">
        <v>2100</v>
      </c>
      <c r="F6514" s="419"/>
      <c r="G6514" s="184" t="s">
        <v>5</v>
      </c>
      <c r="H6514" s="183" t="s">
        <v>6</v>
      </c>
      <c r="I6514" s="183" t="s">
        <v>7</v>
      </c>
      <c r="J6514" s="218" t="s">
        <v>8</v>
      </c>
      <c r="K6514" s="229">
        <f>J6516+J6517</f>
        <v>14.190000000000001</v>
      </c>
      <c r="L6514" s="229">
        <f>J6515-K6514</f>
        <v>58.56</v>
      </c>
      <c r="M6514" t="s">
        <v>7</v>
      </c>
    </row>
    <row r="6515" spans="1:13" ht="26.1" customHeight="1" x14ac:dyDescent="0.2">
      <c r="A6515" s="237" t="s">
        <v>2125</v>
      </c>
      <c r="B6515" s="186" t="s">
        <v>4422</v>
      </c>
      <c r="C6515" s="185" t="s">
        <v>26</v>
      </c>
      <c r="D6515" s="185" t="s">
        <v>4423</v>
      </c>
      <c r="E6515" s="425" t="s">
        <v>2104</v>
      </c>
      <c r="F6515" s="425"/>
      <c r="G6515" s="187" t="s">
        <v>169</v>
      </c>
      <c r="H6515" s="188">
        <v>1</v>
      </c>
      <c r="I6515" s="189">
        <f>(M6515*$M$13)</f>
        <v>72.753600000000006</v>
      </c>
      <c r="J6515" s="231">
        <f>TRUNC(I6515*H6515,2)</f>
        <v>72.75</v>
      </c>
      <c r="M6515">
        <v>79.08</v>
      </c>
    </row>
    <row r="6516" spans="1:13" ht="26.1" customHeight="1" x14ac:dyDescent="0.2">
      <c r="A6516" s="241" t="s">
        <v>2395</v>
      </c>
      <c r="B6516" s="201" t="s">
        <v>2709</v>
      </c>
      <c r="C6516" s="200" t="s">
        <v>26</v>
      </c>
      <c r="D6516" s="200" t="s">
        <v>2710</v>
      </c>
      <c r="E6516" s="427" t="s">
        <v>2123</v>
      </c>
      <c r="F6516" s="427"/>
      <c r="G6516" s="202" t="s">
        <v>32</v>
      </c>
      <c r="H6516" s="203">
        <v>0.3251</v>
      </c>
      <c r="I6516" s="189">
        <f>(M6516*$M$13)</f>
        <v>18.390799999999999</v>
      </c>
      <c r="J6516" s="219">
        <f>TRUNC(I6516*H6516,2)</f>
        <v>5.97</v>
      </c>
      <c r="M6516">
        <v>19.989999999999998</v>
      </c>
    </row>
    <row r="6517" spans="1:13" ht="24" customHeight="1" x14ac:dyDescent="0.2">
      <c r="A6517" s="241" t="s">
        <v>2395</v>
      </c>
      <c r="B6517" s="201" t="s">
        <v>2700</v>
      </c>
      <c r="C6517" s="200" t="s">
        <v>26</v>
      </c>
      <c r="D6517" s="200" t="s">
        <v>2701</v>
      </c>
      <c r="E6517" s="427" t="s">
        <v>2123</v>
      </c>
      <c r="F6517" s="427"/>
      <c r="G6517" s="202" t="s">
        <v>32</v>
      </c>
      <c r="H6517" s="203">
        <v>0.3251</v>
      </c>
      <c r="I6517" s="189">
        <f>(M6517*$M$13)</f>
        <v>25.309200000000004</v>
      </c>
      <c r="J6517" s="219">
        <f>TRUNC(I6517*H6517,2)</f>
        <v>8.2200000000000006</v>
      </c>
      <c r="M6517">
        <v>27.51</v>
      </c>
    </row>
    <row r="6518" spans="1:13" ht="26.1" customHeight="1" x14ac:dyDescent="0.2">
      <c r="A6518" s="241" t="s">
        <v>2395</v>
      </c>
      <c r="B6518" s="201" t="s">
        <v>3423</v>
      </c>
      <c r="C6518" s="200" t="s">
        <v>26</v>
      </c>
      <c r="D6518" s="200" t="s">
        <v>3424</v>
      </c>
      <c r="E6518" s="427" t="s">
        <v>2104</v>
      </c>
      <c r="F6518" s="427"/>
      <c r="G6518" s="202" t="s">
        <v>331</v>
      </c>
      <c r="H6518" s="203">
        <v>0.5</v>
      </c>
      <c r="I6518" s="189">
        <f>(M6518*$M$13)</f>
        <v>21.040400000000002</v>
      </c>
      <c r="J6518" s="219">
        <f>TRUNC(I6518*H6518,2)</f>
        <v>10.52</v>
      </c>
      <c r="M6518">
        <v>22.87</v>
      </c>
    </row>
    <row r="6519" spans="1:13" ht="24" customHeight="1" x14ac:dyDescent="0.2">
      <c r="A6519" s="238" t="s">
        <v>2126</v>
      </c>
      <c r="B6519" s="191" t="s">
        <v>3425</v>
      </c>
      <c r="C6519" s="190" t="s">
        <v>26</v>
      </c>
      <c r="D6519" s="190" t="s">
        <v>3426</v>
      </c>
      <c r="E6519" s="426" t="s">
        <v>2119</v>
      </c>
      <c r="F6519" s="426"/>
      <c r="G6519" s="192" t="s">
        <v>169</v>
      </c>
      <c r="H6519" s="193">
        <v>1.05</v>
      </c>
      <c r="I6519" s="189">
        <f>(M6519*$M$13)</f>
        <v>45.760800000000003</v>
      </c>
      <c r="J6519" s="219">
        <f>TRUNC(I6519*H6519,2)</f>
        <v>48.04</v>
      </c>
      <c r="M6519">
        <v>49.74</v>
      </c>
    </row>
    <row r="6520" spans="1:13" x14ac:dyDescent="0.2">
      <c r="A6520" s="239"/>
      <c r="B6520" s="195"/>
      <c r="C6520" s="195"/>
      <c r="D6520" s="195"/>
      <c r="E6520" s="195" t="s">
        <v>3847</v>
      </c>
      <c r="F6520" s="196">
        <v>17.11</v>
      </c>
      <c r="G6520" s="195" t="s">
        <v>3848</v>
      </c>
      <c r="H6520" s="196">
        <v>0</v>
      </c>
      <c r="I6520" s="196">
        <v>17.11</v>
      </c>
      <c r="J6520" s="220"/>
      <c r="M6520">
        <v>17.11</v>
      </c>
    </row>
    <row r="6521" spans="1:13" ht="25.5" x14ac:dyDescent="0.2">
      <c r="A6521" s="239"/>
      <c r="B6521" s="195"/>
      <c r="C6521" s="195"/>
      <c r="D6521" s="195"/>
      <c r="E6521" s="195" t="s">
        <v>3849</v>
      </c>
      <c r="F6521" s="196">
        <v>0</v>
      </c>
      <c r="G6521" s="195"/>
      <c r="H6521" s="195" t="s">
        <v>3850</v>
      </c>
      <c r="I6521" s="196">
        <v>79.08</v>
      </c>
      <c r="J6521" s="220"/>
      <c r="M6521">
        <v>79.08</v>
      </c>
    </row>
    <row r="6522" spans="1:13" ht="30" customHeight="1" x14ac:dyDescent="0.2">
      <c r="A6522" s="240"/>
      <c r="B6522" s="197"/>
      <c r="C6522" s="197"/>
      <c r="D6522" s="197"/>
      <c r="E6522" s="197"/>
      <c r="F6522" s="197"/>
      <c r="G6522" s="197" t="s">
        <v>3851</v>
      </c>
      <c r="H6522" s="198">
        <v>15</v>
      </c>
      <c r="I6522" s="199">
        <v>1186.2</v>
      </c>
      <c r="J6522" s="220"/>
      <c r="M6522">
        <v>1186.2</v>
      </c>
    </row>
    <row r="6523" spans="1:13" ht="0.95" customHeight="1" x14ac:dyDescent="0.2">
      <c r="A6523" s="237"/>
      <c r="B6523" s="185"/>
      <c r="C6523" s="185"/>
      <c r="D6523" s="185"/>
      <c r="E6523" s="185"/>
      <c r="F6523" s="185"/>
      <c r="G6523" s="185"/>
      <c r="H6523" s="185"/>
      <c r="I6523" s="185"/>
      <c r="J6523" s="220"/>
    </row>
    <row r="6524" spans="1:13" ht="18" customHeight="1" x14ac:dyDescent="0.2">
      <c r="A6524" s="236" t="s">
        <v>4424</v>
      </c>
      <c r="B6524" s="183" t="s">
        <v>2</v>
      </c>
      <c r="C6524" s="182" t="s">
        <v>3</v>
      </c>
      <c r="D6524" s="182" t="s">
        <v>4</v>
      </c>
      <c r="E6524" s="419" t="s">
        <v>2100</v>
      </c>
      <c r="F6524" s="419"/>
      <c r="G6524" s="184" t="s">
        <v>5</v>
      </c>
      <c r="H6524" s="183" t="s">
        <v>6</v>
      </c>
      <c r="I6524" s="183" t="s">
        <v>7</v>
      </c>
      <c r="J6524" s="218" t="s">
        <v>8</v>
      </c>
      <c r="K6524" s="229">
        <f>J6526+J6527</f>
        <v>10.48</v>
      </c>
      <c r="L6524" s="229">
        <f>J6525-K6524</f>
        <v>2.2099999999999991</v>
      </c>
      <c r="M6524" t="s">
        <v>7</v>
      </c>
    </row>
    <row r="6525" spans="1:13" ht="39" customHeight="1" x14ac:dyDescent="0.2">
      <c r="A6525" s="237" t="s">
        <v>2125</v>
      </c>
      <c r="B6525" s="186" t="s">
        <v>4425</v>
      </c>
      <c r="C6525" s="185" t="s">
        <v>26</v>
      </c>
      <c r="D6525" s="185" t="s">
        <v>4426</v>
      </c>
      <c r="E6525" s="425" t="s">
        <v>2104</v>
      </c>
      <c r="F6525" s="425"/>
      <c r="G6525" s="187" t="s">
        <v>331</v>
      </c>
      <c r="H6525" s="188">
        <v>1</v>
      </c>
      <c r="I6525" s="189">
        <f>(M6525*$M$13)</f>
        <v>12.696000000000002</v>
      </c>
      <c r="J6525" s="231">
        <f>TRUNC(I6525*H6525,2)</f>
        <v>12.69</v>
      </c>
      <c r="M6525">
        <v>13.8</v>
      </c>
    </row>
    <row r="6526" spans="1:13" ht="26.1" customHeight="1" x14ac:dyDescent="0.2">
      <c r="A6526" s="241" t="s">
        <v>2395</v>
      </c>
      <c r="B6526" s="201" t="s">
        <v>2709</v>
      </c>
      <c r="C6526" s="200" t="s">
        <v>26</v>
      </c>
      <c r="D6526" s="200" t="s">
        <v>2710</v>
      </c>
      <c r="E6526" s="427" t="s">
        <v>2123</v>
      </c>
      <c r="F6526" s="427"/>
      <c r="G6526" s="202" t="s">
        <v>32</v>
      </c>
      <c r="H6526" s="203">
        <v>0.24</v>
      </c>
      <c r="I6526" s="189">
        <f>(M6526*$M$13)</f>
        <v>18.390799999999999</v>
      </c>
      <c r="J6526" s="219">
        <f>TRUNC(I6526*H6526,2)</f>
        <v>4.41</v>
      </c>
      <c r="M6526">
        <v>19.989999999999998</v>
      </c>
    </row>
    <row r="6527" spans="1:13" ht="24" customHeight="1" x14ac:dyDescent="0.2">
      <c r="A6527" s="241" t="s">
        <v>2395</v>
      </c>
      <c r="B6527" s="201" t="s">
        <v>2700</v>
      </c>
      <c r="C6527" s="200" t="s">
        <v>26</v>
      </c>
      <c r="D6527" s="200" t="s">
        <v>2701</v>
      </c>
      <c r="E6527" s="427" t="s">
        <v>2123</v>
      </c>
      <c r="F6527" s="427"/>
      <c r="G6527" s="202" t="s">
        <v>32</v>
      </c>
      <c r="H6527" s="203">
        <v>0.24</v>
      </c>
      <c r="I6527" s="189">
        <f>(M6527*$M$13)</f>
        <v>25.309200000000004</v>
      </c>
      <c r="J6527" s="219">
        <f>TRUNC(I6527*H6527,2)</f>
        <v>6.07</v>
      </c>
      <c r="M6527">
        <v>27.51</v>
      </c>
    </row>
    <row r="6528" spans="1:13" ht="26.1" customHeight="1" x14ac:dyDescent="0.2">
      <c r="A6528" s="238" t="s">
        <v>2126</v>
      </c>
      <c r="B6528" s="191" t="s">
        <v>5106</v>
      </c>
      <c r="C6528" s="190" t="s">
        <v>26</v>
      </c>
      <c r="D6528" s="190" t="s">
        <v>5107</v>
      </c>
      <c r="E6528" s="426" t="s">
        <v>2119</v>
      </c>
      <c r="F6528" s="426"/>
      <c r="G6528" s="192" t="s">
        <v>331</v>
      </c>
      <c r="H6528" s="193">
        <v>1</v>
      </c>
      <c r="I6528" s="189">
        <f>(M6528*$M$13)</f>
        <v>2.2172000000000001</v>
      </c>
      <c r="J6528" s="219">
        <f>TRUNC(I6528*H6528,2)</f>
        <v>2.21</v>
      </c>
      <c r="M6528">
        <v>2.41</v>
      </c>
    </row>
    <row r="6529" spans="1:13" x14ac:dyDescent="0.2">
      <c r="A6529" s="239"/>
      <c r="B6529" s="195"/>
      <c r="C6529" s="195"/>
      <c r="D6529" s="195"/>
      <c r="E6529" s="195" t="s">
        <v>3847</v>
      </c>
      <c r="F6529" s="196">
        <v>8.5</v>
      </c>
      <c r="G6529" s="195" t="s">
        <v>3848</v>
      </c>
      <c r="H6529" s="196">
        <v>0</v>
      </c>
      <c r="I6529" s="196">
        <v>8.5</v>
      </c>
      <c r="J6529" s="220"/>
      <c r="M6529">
        <v>8.5</v>
      </c>
    </row>
    <row r="6530" spans="1:13" ht="25.5" x14ac:dyDescent="0.2">
      <c r="A6530" s="239"/>
      <c r="B6530" s="195"/>
      <c r="C6530" s="195"/>
      <c r="D6530" s="195"/>
      <c r="E6530" s="195" t="s">
        <v>3849</v>
      </c>
      <c r="F6530" s="196">
        <v>0</v>
      </c>
      <c r="G6530" s="195"/>
      <c r="H6530" s="195" t="s">
        <v>3850</v>
      </c>
      <c r="I6530" s="196">
        <v>13.8</v>
      </c>
      <c r="J6530" s="220"/>
      <c r="M6530">
        <v>13.8</v>
      </c>
    </row>
    <row r="6531" spans="1:13" ht="30" customHeight="1" x14ac:dyDescent="0.2">
      <c r="A6531" s="240"/>
      <c r="B6531" s="197"/>
      <c r="C6531" s="197"/>
      <c r="D6531" s="197"/>
      <c r="E6531" s="197"/>
      <c r="F6531" s="197"/>
      <c r="G6531" s="197" t="s">
        <v>3851</v>
      </c>
      <c r="H6531" s="198">
        <v>1</v>
      </c>
      <c r="I6531" s="199">
        <v>13.8</v>
      </c>
      <c r="J6531" s="220"/>
      <c r="M6531">
        <v>13.8</v>
      </c>
    </row>
    <row r="6532" spans="1:13" ht="0.95" customHeight="1" x14ac:dyDescent="0.2">
      <c r="A6532" s="237"/>
      <c r="B6532" s="185"/>
      <c r="C6532" s="185"/>
      <c r="D6532" s="185"/>
      <c r="E6532" s="185"/>
      <c r="F6532" s="185"/>
      <c r="G6532" s="185"/>
      <c r="H6532" s="185"/>
      <c r="I6532" s="185"/>
      <c r="J6532" s="220"/>
    </row>
    <row r="6533" spans="1:13" ht="18" customHeight="1" x14ac:dyDescent="0.2">
      <c r="A6533" s="236" t="s">
        <v>4427</v>
      </c>
      <c r="B6533" s="183" t="s">
        <v>2</v>
      </c>
      <c r="C6533" s="182" t="s">
        <v>3</v>
      </c>
      <c r="D6533" s="182" t="s">
        <v>4</v>
      </c>
      <c r="E6533" s="419" t="s">
        <v>2100</v>
      </c>
      <c r="F6533" s="419"/>
      <c r="G6533" s="184" t="s">
        <v>5</v>
      </c>
      <c r="H6533" s="183" t="s">
        <v>6</v>
      </c>
      <c r="I6533" s="183" t="s">
        <v>7</v>
      </c>
      <c r="J6533" s="218" t="s">
        <v>8</v>
      </c>
      <c r="K6533" s="229">
        <f>J6535+J6536</f>
        <v>8.6000000000000014</v>
      </c>
      <c r="L6533" s="229">
        <f>J6534-K6533</f>
        <v>6.6099999999999994</v>
      </c>
      <c r="M6533" t="s">
        <v>7</v>
      </c>
    </row>
    <row r="6534" spans="1:13" ht="39" customHeight="1" x14ac:dyDescent="0.2">
      <c r="A6534" s="237" t="s">
        <v>2125</v>
      </c>
      <c r="B6534" s="186" t="s">
        <v>4428</v>
      </c>
      <c r="C6534" s="185" t="s">
        <v>26</v>
      </c>
      <c r="D6534" s="185" t="s">
        <v>4429</v>
      </c>
      <c r="E6534" s="425" t="s">
        <v>2104</v>
      </c>
      <c r="F6534" s="425"/>
      <c r="G6534" s="187" t="s">
        <v>169</v>
      </c>
      <c r="H6534" s="188">
        <v>1</v>
      </c>
      <c r="I6534" s="189">
        <f>(M6534*$M$13)</f>
        <v>15.216799999999999</v>
      </c>
      <c r="J6534" s="231">
        <f>TRUNC(I6534*H6534,2)</f>
        <v>15.21</v>
      </c>
      <c r="M6534">
        <v>16.54</v>
      </c>
    </row>
    <row r="6535" spans="1:13" ht="26.1" customHeight="1" x14ac:dyDescent="0.2">
      <c r="A6535" s="241" t="s">
        <v>2395</v>
      </c>
      <c r="B6535" s="201" t="s">
        <v>2709</v>
      </c>
      <c r="C6535" s="200" t="s">
        <v>26</v>
      </c>
      <c r="D6535" s="200" t="s">
        <v>2710</v>
      </c>
      <c r="E6535" s="427" t="s">
        <v>2123</v>
      </c>
      <c r="F6535" s="427"/>
      <c r="G6535" s="202" t="s">
        <v>32</v>
      </c>
      <c r="H6535" s="203">
        <v>0.19700000000000001</v>
      </c>
      <c r="I6535" s="189">
        <f>(M6535*$M$13)</f>
        <v>18.390799999999999</v>
      </c>
      <c r="J6535" s="219">
        <f>TRUNC(I6535*H6535,2)</f>
        <v>3.62</v>
      </c>
      <c r="M6535">
        <v>19.989999999999998</v>
      </c>
    </row>
    <row r="6536" spans="1:13" ht="24" customHeight="1" x14ac:dyDescent="0.2">
      <c r="A6536" s="241" t="s">
        <v>2395</v>
      </c>
      <c r="B6536" s="201" t="s">
        <v>2700</v>
      </c>
      <c r="C6536" s="200" t="s">
        <v>26</v>
      </c>
      <c r="D6536" s="200" t="s">
        <v>2701</v>
      </c>
      <c r="E6536" s="427" t="s">
        <v>2123</v>
      </c>
      <c r="F6536" s="427"/>
      <c r="G6536" s="202" t="s">
        <v>32</v>
      </c>
      <c r="H6536" s="203">
        <v>0.19700000000000001</v>
      </c>
      <c r="I6536" s="189">
        <f>(M6536*$M$13)</f>
        <v>25.309200000000004</v>
      </c>
      <c r="J6536" s="219">
        <f>TRUNC(I6536*H6536,2)</f>
        <v>4.9800000000000004</v>
      </c>
      <c r="M6536">
        <v>27.51</v>
      </c>
    </row>
    <row r="6537" spans="1:13" ht="26.1" customHeight="1" x14ac:dyDescent="0.2">
      <c r="A6537" s="238" t="s">
        <v>2126</v>
      </c>
      <c r="B6537" s="191" t="s">
        <v>5108</v>
      </c>
      <c r="C6537" s="190" t="s">
        <v>26</v>
      </c>
      <c r="D6537" s="190" t="s">
        <v>5109</v>
      </c>
      <c r="E6537" s="426" t="s">
        <v>2119</v>
      </c>
      <c r="F6537" s="426"/>
      <c r="G6537" s="192" t="s">
        <v>169</v>
      </c>
      <c r="H6537" s="193">
        <v>1.0169999999999999</v>
      </c>
      <c r="I6537" s="189">
        <f>(M6537*$M$13)</f>
        <v>6.5136000000000003</v>
      </c>
      <c r="J6537" s="219">
        <f>TRUNC(I6537*H6537,2)</f>
        <v>6.62</v>
      </c>
      <c r="M6537">
        <v>7.08</v>
      </c>
    </row>
    <row r="6538" spans="1:13" x14ac:dyDescent="0.2">
      <c r="A6538" s="239"/>
      <c r="B6538" s="195"/>
      <c r="C6538" s="195"/>
      <c r="D6538" s="195"/>
      <c r="E6538" s="195" t="s">
        <v>3847</v>
      </c>
      <c r="F6538" s="196">
        <v>6.98</v>
      </c>
      <c r="G6538" s="195" t="s">
        <v>3848</v>
      </c>
      <c r="H6538" s="196">
        <v>0</v>
      </c>
      <c r="I6538" s="196">
        <v>6.98</v>
      </c>
      <c r="J6538" s="220"/>
      <c r="M6538">
        <v>6.98</v>
      </c>
    </row>
    <row r="6539" spans="1:13" ht="25.5" x14ac:dyDescent="0.2">
      <c r="A6539" s="239"/>
      <c r="B6539" s="195"/>
      <c r="C6539" s="195"/>
      <c r="D6539" s="195"/>
      <c r="E6539" s="195" t="s">
        <v>3849</v>
      </c>
      <c r="F6539" s="196">
        <v>0</v>
      </c>
      <c r="G6539" s="195"/>
      <c r="H6539" s="195" t="s">
        <v>3850</v>
      </c>
      <c r="I6539" s="196">
        <v>16.54</v>
      </c>
      <c r="J6539" s="220"/>
      <c r="M6539">
        <v>16.54</v>
      </c>
    </row>
    <row r="6540" spans="1:13" ht="30" customHeight="1" x14ac:dyDescent="0.2">
      <c r="A6540" s="240"/>
      <c r="B6540" s="197"/>
      <c r="C6540" s="197"/>
      <c r="D6540" s="197"/>
      <c r="E6540" s="197"/>
      <c r="F6540" s="197"/>
      <c r="G6540" s="197" t="s">
        <v>3851</v>
      </c>
      <c r="H6540" s="198">
        <v>6</v>
      </c>
      <c r="I6540" s="199">
        <v>99.24</v>
      </c>
      <c r="J6540" s="220"/>
      <c r="M6540">
        <v>99.24</v>
      </c>
    </row>
    <row r="6541" spans="1:13" ht="0.95" customHeight="1" x14ac:dyDescent="0.2">
      <c r="A6541" s="237"/>
      <c r="B6541" s="185"/>
      <c r="C6541" s="185"/>
      <c r="D6541" s="185"/>
      <c r="E6541" s="185"/>
      <c r="F6541" s="185"/>
      <c r="G6541" s="185"/>
      <c r="H6541" s="185"/>
      <c r="I6541" s="185"/>
      <c r="J6541" s="220"/>
    </row>
    <row r="6542" spans="1:13" ht="18" customHeight="1" x14ac:dyDescent="0.2">
      <c r="A6542" s="236" t="s">
        <v>4430</v>
      </c>
      <c r="B6542" s="183" t="s">
        <v>2</v>
      </c>
      <c r="C6542" s="182" t="s">
        <v>3</v>
      </c>
      <c r="D6542" s="182" t="s">
        <v>4</v>
      </c>
      <c r="E6542" s="419" t="s">
        <v>2100</v>
      </c>
      <c r="F6542" s="419"/>
      <c r="G6542" s="184" t="s">
        <v>5</v>
      </c>
      <c r="H6542" s="183" t="s">
        <v>6</v>
      </c>
      <c r="I6542" s="183" t="s">
        <v>7</v>
      </c>
      <c r="J6542" s="218" t="s">
        <v>8</v>
      </c>
      <c r="K6542" s="229">
        <f>J6544+J6545</f>
        <v>9.3000000000000007</v>
      </c>
      <c r="L6542" s="229">
        <f>J6543-K6542</f>
        <v>49.400000000000006</v>
      </c>
      <c r="M6542" t="s">
        <v>7</v>
      </c>
    </row>
    <row r="6543" spans="1:13" ht="39" customHeight="1" x14ac:dyDescent="0.2">
      <c r="A6543" s="237" t="s">
        <v>2125</v>
      </c>
      <c r="B6543" s="186" t="s">
        <v>4431</v>
      </c>
      <c r="C6543" s="185" t="s">
        <v>26</v>
      </c>
      <c r="D6543" s="185" t="s">
        <v>4432</v>
      </c>
      <c r="E6543" s="425" t="s">
        <v>2104</v>
      </c>
      <c r="F6543" s="425"/>
      <c r="G6543" s="187" t="s">
        <v>169</v>
      </c>
      <c r="H6543" s="188">
        <v>1</v>
      </c>
      <c r="I6543" s="189">
        <f>(M6543*$M$13)</f>
        <v>58.705200000000005</v>
      </c>
      <c r="J6543" s="231">
        <f>TRUNC(I6543*H6543,2)</f>
        <v>58.7</v>
      </c>
      <c r="M6543">
        <v>63.81</v>
      </c>
    </row>
    <row r="6544" spans="1:13" ht="26.1" customHeight="1" x14ac:dyDescent="0.2">
      <c r="A6544" s="241" t="s">
        <v>2395</v>
      </c>
      <c r="B6544" s="201" t="s">
        <v>2709</v>
      </c>
      <c r="C6544" s="200" t="s">
        <v>26</v>
      </c>
      <c r="D6544" s="200" t="s">
        <v>2710</v>
      </c>
      <c r="E6544" s="427" t="s">
        <v>2123</v>
      </c>
      <c r="F6544" s="427"/>
      <c r="G6544" s="202" t="s">
        <v>32</v>
      </c>
      <c r="H6544" s="203">
        <v>0.21299999999999999</v>
      </c>
      <c r="I6544" s="189">
        <f>(M6544*$M$13)</f>
        <v>18.390799999999999</v>
      </c>
      <c r="J6544" s="219">
        <f>TRUNC(I6544*H6544,2)</f>
        <v>3.91</v>
      </c>
      <c r="M6544">
        <v>19.989999999999998</v>
      </c>
    </row>
    <row r="6545" spans="1:13" ht="24" customHeight="1" x14ac:dyDescent="0.2">
      <c r="A6545" s="241" t="s">
        <v>2395</v>
      </c>
      <c r="B6545" s="201" t="s">
        <v>2700</v>
      </c>
      <c r="C6545" s="200" t="s">
        <v>26</v>
      </c>
      <c r="D6545" s="200" t="s">
        <v>2701</v>
      </c>
      <c r="E6545" s="427" t="s">
        <v>2123</v>
      </c>
      <c r="F6545" s="427"/>
      <c r="G6545" s="202" t="s">
        <v>32</v>
      </c>
      <c r="H6545" s="203">
        <v>0.21299999999999999</v>
      </c>
      <c r="I6545" s="189">
        <f>(M6545*$M$13)</f>
        <v>25.309200000000004</v>
      </c>
      <c r="J6545" s="219">
        <f>TRUNC(I6545*H6545,2)</f>
        <v>5.39</v>
      </c>
      <c r="M6545">
        <v>27.51</v>
      </c>
    </row>
    <row r="6546" spans="1:13" ht="26.1" customHeight="1" x14ac:dyDescent="0.2">
      <c r="A6546" s="238" t="s">
        <v>2126</v>
      </c>
      <c r="B6546" s="191" t="s">
        <v>5110</v>
      </c>
      <c r="C6546" s="190" t="s">
        <v>26</v>
      </c>
      <c r="D6546" s="190" t="s">
        <v>5111</v>
      </c>
      <c r="E6546" s="426" t="s">
        <v>2119</v>
      </c>
      <c r="F6546" s="426"/>
      <c r="G6546" s="192" t="s">
        <v>169</v>
      </c>
      <c r="H6546" s="193">
        <v>1.1000000000000001</v>
      </c>
      <c r="I6546" s="189">
        <f>(M6546*$M$13)</f>
        <v>44.9236</v>
      </c>
      <c r="J6546" s="219">
        <f>TRUNC(I6546*H6546,2)</f>
        <v>49.41</v>
      </c>
      <c r="M6546">
        <v>48.83</v>
      </c>
    </row>
    <row r="6547" spans="1:13" x14ac:dyDescent="0.2">
      <c r="A6547" s="239"/>
      <c r="B6547" s="195"/>
      <c r="C6547" s="195"/>
      <c r="D6547" s="195"/>
      <c r="E6547" s="195" t="s">
        <v>3847</v>
      </c>
      <c r="F6547" s="196">
        <v>7.54</v>
      </c>
      <c r="G6547" s="195" t="s">
        <v>3848</v>
      </c>
      <c r="H6547" s="196">
        <v>0</v>
      </c>
      <c r="I6547" s="196">
        <v>7.54</v>
      </c>
      <c r="J6547" s="220"/>
      <c r="M6547">
        <v>7.54</v>
      </c>
    </row>
    <row r="6548" spans="1:13" ht="25.5" x14ac:dyDescent="0.2">
      <c r="A6548" s="239"/>
      <c r="B6548" s="195"/>
      <c r="C6548" s="195"/>
      <c r="D6548" s="195"/>
      <c r="E6548" s="195" t="s">
        <v>3849</v>
      </c>
      <c r="F6548" s="196">
        <v>0</v>
      </c>
      <c r="G6548" s="195"/>
      <c r="H6548" s="195" t="s">
        <v>3850</v>
      </c>
      <c r="I6548" s="196">
        <v>63.81</v>
      </c>
      <c r="J6548" s="220"/>
      <c r="M6548">
        <v>63.81</v>
      </c>
    </row>
    <row r="6549" spans="1:13" ht="30" customHeight="1" x14ac:dyDescent="0.2">
      <c r="A6549" s="240"/>
      <c r="B6549" s="197"/>
      <c r="C6549" s="197"/>
      <c r="D6549" s="197"/>
      <c r="E6549" s="197"/>
      <c r="F6549" s="197"/>
      <c r="G6549" s="197" t="s">
        <v>3851</v>
      </c>
      <c r="H6549" s="198">
        <v>6</v>
      </c>
      <c r="I6549" s="199">
        <v>382.86</v>
      </c>
      <c r="J6549" s="220"/>
      <c r="M6549">
        <v>382.86</v>
      </c>
    </row>
    <row r="6550" spans="1:13" ht="0.95" customHeight="1" x14ac:dyDescent="0.2">
      <c r="A6550" s="237"/>
      <c r="B6550" s="185"/>
      <c r="C6550" s="185"/>
      <c r="D6550" s="185"/>
      <c r="E6550" s="185"/>
      <c r="F6550" s="185"/>
      <c r="G6550" s="185"/>
      <c r="H6550" s="185"/>
      <c r="I6550" s="185"/>
      <c r="J6550" s="220"/>
    </row>
    <row r="6551" spans="1:13" ht="18" customHeight="1" x14ac:dyDescent="0.2">
      <c r="A6551" s="236" t="s">
        <v>4433</v>
      </c>
      <c r="B6551" s="183" t="s">
        <v>2</v>
      </c>
      <c r="C6551" s="182" t="s">
        <v>3</v>
      </c>
      <c r="D6551" s="182" t="s">
        <v>4</v>
      </c>
      <c r="E6551" s="419" t="s">
        <v>2100</v>
      </c>
      <c r="F6551" s="419"/>
      <c r="G6551" s="184" t="s">
        <v>5</v>
      </c>
      <c r="H6551" s="183" t="s">
        <v>6</v>
      </c>
      <c r="I6551" s="183" t="s">
        <v>7</v>
      </c>
      <c r="J6551" s="218" t="s">
        <v>8</v>
      </c>
      <c r="K6551" s="229">
        <f>J6553+J6554</f>
        <v>11.05</v>
      </c>
      <c r="L6551" s="229">
        <f>J6552-K6551</f>
        <v>54.17</v>
      </c>
      <c r="M6551" t="s">
        <v>7</v>
      </c>
    </row>
    <row r="6552" spans="1:13" ht="26.1" customHeight="1" x14ac:dyDescent="0.2">
      <c r="A6552" s="237" t="s">
        <v>2125</v>
      </c>
      <c r="B6552" s="186" t="s">
        <v>4434</v>
      </c>
      <c r="C6552" s="185" t="s">
        <v>26</v>
      </c>
      <c r="D6552" s="185" t="s">
        <v>4435</v>
      </c>
      <c r="E6552" s="425" t="s">
        <v>2104</v>
      </c>
      <c r="F6552" s="425"/>
      <c r="G6552" s="187" t="s">
        <v>331</v>
      </c>
      <c r="H6552" s="188">
        <v>1</v>
      </c>
      <c r="I6552" s="189">
        <f>(M6552*$M$13)</f>
        <v>65.228000000000009</v>
      </c>
      <c r="J6552" s="231">
        <f>TRUNC(I6552*H6552,2)</f>
        <v>65.22</v>
      </c>
      <c r="M6552">
        <v>70.900000000000006</v>
      </c>
    </row>
    <row r="6553" spans="1:13" ht="26.1" customHeight="1" x14ac:dyDescent="0.2">
      <c r="A6553" s="241" t="s">
        <v>2395</v>
      </c>
      <c r="B6553" s="201" t="s">
        <v>2709</v>
      </c>
      <c r="C6553" s="200" t="s">
        <v>26</v>
      </c>
      <c r="D6553" s="200" t="s">
        <v>2710</v>
      </c>
      <c r="E6553" s="427" t="s">
        <v>2123</v>
      </c>
      <c r="F6553" s="427"/>
      <c r="G6553" s="202" t="s">
        <v>32</v>
      </c>
      <c r="H6553" s="203">
        <v>0.25309999999999999</v>
      </c>
      <c r="I6553" s="189">
        <f>(M6553*$M$13)</f>
        <v>18.390799999999999</v>
      </c>
      <c r="J6553" s="219">
        <f>TRUNC(I6553*H6553,2)</f>
        <v>4.6500000000000004</v>
      </c>
      <c r="M6553">
        <v>19.989999999999998</v>
      </c>
    </row>
    <row r="6554" spans="1:13" ht="24" customHeight="1" x14ac:dyDescent="0.2">
      <c r="A6554" s="241" t="s">
        <v>2395</v>
      </c>
      <c r="B6554" s="201" t="s">
        <v>2700</v>
      </c>
      <c r="C6554" s="200" t="s">
        <v>26</v>
      </c>
      <c r="D6554" s="200" t="s">
        <v>2701</v>
      </c>
      <c r="E6554" s="427" t="s">
        <v>2123</v>
      </c>
      <c r="F6554" s="427"/>
      <c r="G6554" s="202" t="s">
        <v>32</v>
      </c>
      <c r="H6554" s="203">
        <v>0.25309999999999999</v>
      </c>
      <c r="I6554" s="189">
        <f>(M6554*$M$13)</f>
        <v>25.309200000000004</v>
      </c>
      <c r="J6554" s="219">
        <f>TRUNC(I6554*H6554,2)</f>
        <v>6.4</v>
      </c>
      <c r="M6554">
        <v>27.51</v>
      </c>
    </row>
    <row r="6555" spans="1:13" ht="39" customHeight="1" x14ac:dyDescent="0.2">
      <c r="A6555" s="238" t="s">
        <v>2126</v>
      </c>
      <c r="B6555" s="191" t="s">
        <v>5112</v>
      </c>
      <c r="C6555" s="190" t="s">
        <v>26</v>
      </c>
      <c r="D6555" s="190" t="s">
        <v>5113</v>
      </c>
      <c r="E6555" s="426" t="s">
        <v>2119</v>
      </c>
      <c r="F6555" s="426"/>
      <c r="G6555" s="192" t="s">
        <v>331</v>
      </c>
      <c r="H6555" s="193">
        <v>1</v>
      </c>
      <c r="I6555" s="189">
        <f>(M6555*$M$13)</f>
        <v>54.178800000000003</v>
      </c>
      <c r="J6555" s="219">
        <f>TRUNC(I6555*H6555,2)</f>
        <v>54.17</v>
      </c>
      <c r="M6555">
        <v>58.89</v>
      </c>
    </row>
    <row r="6556" spans="1:13" x14ac:dyDescent="0.2">
      <c r="A6556" s="239"/>
      <c r="B6556" s="195"/>
      <c r="C6556" s="195"/>
      <c r="D6556" s="195"/>
      <c r="E6556" s="195" t="s">
        <v>3847</v>
      </c>
      <c r="F6556" s="196">
        <v>8.9600000000000009</v>
      </c>
      <c r="G6556" s="195" t="s">
        <v>3848</v>
      </c>
      <c r="H6556" s="196">
        <v>0</v>
      </c>
      <c r="I6556" s="196">
        <v>8.9600000000000009</v>
      </c>
      <c r="J6556" s="220"/>
      <c r="M6556">
        <v>8.9600000000000009</v>
      </c>
    </row>
    <row r="6557" spans="1:13" ht="25.5" x14ac:dyDescent="0.2">
      <c r="A6557" s="239"/>
      <c r="B6557" s="195"/>
      <c r="C6557" s="195"/>
      <c r="D6557" s="195"/>
      <c r="E6557" s="195" t="s">
        <v>3849</v>
      </c>
      <c r="F6557" s="196">
        <v>0</v>
      </c>
      <c r="G6557" s="195"/>
      <c r="H6557" s="195" t="s">
        <v>3850</v>
      </c>
      <c r="I6557" s="196">
        <v>70.900000000000006</v>
      </c>
      <c r="J6557" s="220"/>
      <c r="M6557">
        <v>70.900000000000006</v>
      </c>
    </row>
    <row r="6558" spans="1:13" ht="30" customHeight="1" x14ac:dyDescent="0.2">
      <c r="A6558" s="240"/>
      <c r="B6558" s="197"/>
      <c r="C6558" s="197"/>
      <c r="D6558" s="197"/>
      <c r="E6558" s="197"/>
      <c r="F6558" s="197"/>
      <c r="G6558" s="197" t="s">
        <v>3851</v>
      </c>
      <c r="H6558" s="198">
        <v>8</v>
      </c>
      <c r="I6558" s="199">
        <v>567.20000000000005</v>
      </c>
      <c r="J6558" s="220"/>
      <c r="M6558">
        <v>567.20000000000005</v>
      </c>
    </row>
    <row r="6559" spans="1:13" ht="0.95" customHeight="1" x14ac:dyDescent="0.2">
      <c r="A6559" s="237"/>
      <c r="B6559" s="185"/>
      <c r="C6559" s="185"/>
      <c r="D6559" s="185"/>
      <c r="E6559" s="185"/>
      <c r="F6559" s="185"/>
      <c r="G6559" s="185"/>
      <c r="H6559" s="185"/>
      <c r="I6559" s="185"/>
      <c r="J6559" s="220"/>
    </row>
    <row r="6560" spans="1:13" ht="18" customHeight="1" x14ac:dyDescent="0.2">
      <c r="A6560" s="236" t="s">
        <v>4436</v>
      </c>
      <c r="B6560" s="183" t="s">
        <v>2</v>
      </c>
      <c r="C6560" s="182" t="s">
        <v>3</v>
      </c>
      <c r="D6560" s="182" t="s">
        <v>4</v>
      </c>
      <c r="E6560" s="419" t="s">
        <v>2100</v>
      </c>
      <c r="F6560" s="419"/>
      <c r="G6560" s="184" t="s">
        <v>5</v>
      </c>
      <c r="H6560" s="183" t="s">
        <v>6</v>
      </c>
      <c r="I6560" s="183" t="s">
        <v>7</v>
      </c>
      <c r="J6560" s="218" t="s">
        <v>8</v>
      </c>
      <c r="K6560" s="229">
        <v>0</v>
      </c>
      <c r="L6560" s="229">
        <f>J6561</f>
        <v>448.29</v>
      </c>
      <c r="M6560" t="s">
        <v>7</v>
      </c>
    </row>
    <row r="6561" spans="1:13" ht="24" customHeight="1" x14ac:dyDescent="0.2">
      <c r="A6561" s="237" t="s">
        <v>2125</v>
      </c>
      <c r="B6561" s="186" t="s">
        <v>4781</v>
      </c>
      <c r="C6561" s="185" t="s">
        <v>167</v>
      </c>
      <c r="D6561" s="185" t="s">
        <v>4782</v>
      </c>
      <c r="E6561" s="425" t="s">
        <v>2104</v>
      </c>
      <c r="F6561" s="425"/>
      <c r="G6561" s="187" t="s">
        <v>331</v>
      </c>
      <c r="H6561" s="188">
        <v>1</v>
      </c>
      <c r="I6561" s="189">
        <f>(M6561*$M$13)</f>
        <v>448.29759999999999</v>
      </c>
      <c r="J6561" s="231">
        <f>TRUNC(I6561*H6561,2)</f>
        <v>448.29</v>
      </c>
      <c r="M6561">
        <v>487.28</v>
      </c>
    </row>
    <row r="6562" spans="1:13" ht="24" customHeight="1" x14ac:dyDescent="0.2">
      <c r="A6562" s="241" t="s">
        <v>2395</v>
      </c>
      <c r="B6562" s="201" t="s">
        <v>5114</v>
      </c>
      <c r="C6562" s="200" t="s">
        <v>15</v>
      </c>
      <c r="D6562" s="200" t="s">
        <v>5115</v>
      </c>
      <c r="E6562" s="427">
        <v>7</v>
      </c>
      <c r="F6562" s="427"/>
      <c r="G6562" s="202" t="s">
        <v>18</v>
      </c>
      <c r="H6562" s="203">
        <v>1</v>
      </c>
      <c r="I6562" s="189">
        <f>(M6562*$M$13)</f>
        <v>448.29759999999999</v>
      </c>
      <c r="J6562" s="219">
        <f>TRUNC(I6562*H6562,2)</f>
        <v>448.29</v>
      </c>
      <c r="M6562">
        <v>487.28</v>
      </c>
    </row>
    <row r="6563" spans="1:13" x14ac:dyDescent="0.2">
      <c r="A6563" s="239"/>
      <c r="B6563" s="195"/>
      <c r="C6563" s="195"/>
      <c r="D6563" s="195"/>
      <c r="E6563" s="195" t="s">
        <v>3847</v>
      </c>
      <c r="F6563" s="196">
        <v>16.32</v>
      </c>
      <c r="G6563" s="195" t="s">
        <v>3848</v>
      </c>
      <c r="H6563" s="196">
        <v>0</v>
      </c>
      <c r="I6563" s="196">
        <v>16.32</v>
      </c>
      <c r="J6563" s="220"/>
      <c r="M6563">
        <v>16.32</v>
      </c>
    </row>
    <row r="6564" spans="1:13" ht="25.5" x14ac:dyDescent="0.2">
      <c r="A6564" s="239"/>
      <c r="B6564" s="195"/>
      <c r="C6564" s="195"/>
      <c r="D6564" s="195"/>
      <c r="E6564" s="195" t="s">
        <v>3849</v>
      </c>
      <c r="F6564" s="196">
        <v>0</v>
      </c>
      <c r="G6564" s="195"/>
      <c r="H6564" s="195" t="s">
        <v>3850</v>
      </c>
      <c r="I6564" s="196">
        <v>487.28</v>
      </c>
      <c r="J6564" s="220"/>
      <c r="M6564">
        <v>487.28</v>
      </c>
    </row>
    <row r="6565" spans="1:13" ht="30" customHeight="1" x14ac:dyDescent="0.2">
      <c r="A6565" s="240"/>
      <c r="B6565" s="197"/>
      <c r="C6565" s="197"/>
      <c r="D6565" s="197"/>
      <c r="E6565" s="197"/>
      <c r="F6565" s="197"/>
      <c r="G6565" s="197" t="s">
        <v>3851</v>
      </c>
      <c r="H6565" s="198">
        <v>4</v>
      </c>
      <c r="I6565" s="199">
        <v>1949.12</v>
      </c>
      <c r="J6565" s="220"/>
      <c r="M6565">
        <v>1949.12</v>
      </c>
    </row>
    <row r="6566" spans="1:13" ht="0.95" customHeight="1" x14ac:dyDescent="0.2">
      <c r="A6566" s="237"/>
      <c r="B6566" s="185"/>
      <c r="C6566" s="185"/>
      <c r="D6566" s="185"/>
      <c r="E6566" s="185"/>
      <c r="F6566" s="185"/>
      <c r="G6566" s="185"/>
      <c r="H6566" s="185"/>
      <c r="I6566" s="185"/>
      <c r="J6566" s="220"/>
    </row>
    <row r="6567" spans="1:13" ht="18" customHeight="1" x14ac:dyDescent="0.2">
      <c r="A6567" s="236" t="s">
        <v>4780</v>
      </c>
      <c r="B6567" s="183" t="s">
        <v>2</v>
      </c>
      <c r="C6567" s="182" t="s">
        <v>3</v>
      </c>
      <c r="D6567" s="182" t="s">
        <v>4</v>
      </c>
      <c r="E6567" s="419" t="s">
        <v>2100</v>
      </c>
      <c r="F6567" s="419"/>
      <c r="G6567" s="184" t="s">
        <v>5</v>
      </c>
      <c r="H6567" s="183" t="s">
        <v>6</v>
      </c>
      <c r="I6567" s="183" t="s">
        <v>7</v>
      </c>
      <c r="J6567" s="218" t="s">
        <v>8</v>
      </c>
      <c r="K6567" s="229">
        <v>0</v>
      </c>
      <c r="L6567" s="229">
        <f>J6568</f>
        <v>100.3</v>
      </c>
      <c r="M6567" t="s">
        <v>7</v>
      </c>
    </row>
    <row r="6568" spans="1:13" ht="24" customHeight="1" x14ac:dyDescent="0.2">
      <c r="A6568" s="237" t="s">
        <v>2125</v>
      </c>
      <c r="B6568" s="186" t="s">
        <v>4784</v>
      </c>
      <c r="C6568" s="185" t="s">
        <v>167</v>
      </c>
      <c r="D6568" s="185" t="s">
        <v>4785</v>
      </c>
      <c r="E6568" s="425" t="s">
        <v>2104</v>
      </c>
      <c r="F6568" s="425"/>
      <c r="G6568" s="187" t="s">
        <v>331</v>
      </c>
      <c r="H6568" s="188">
        <v>1</v>
      </c>
      <c r="I6568" s="189">
        <f>(M6568*$M$13)</f>
        <v>100.30760000000001</v>
      </c>
      <c r="J6568" s="231">
        <f>TRUNC(I6568*H6568,2)</f>
        <v>100.3</v>
      </c>
      <c r="M6568">
        <v>109.03</v>
      </c>
    </row>
    <row r="6569" spans="1:13" ht="24" customHeight="1" x14ac:dyDescent="0.2">
      <c r="A6569" s="241" t="s">
        <v>2395</v>
      </c>
      <c r="B6569" s="201" t="s">
        <v>5116</v>
      </c>
      <c r="C6569" s="200" t="s">
        <v>627</v>
      </c>
      <c r="D6569" s="200" t="s">
        <v>5117</v>
      </c>
      <c r="E6569" s="427" t="s">
        <v>5118</v>
      </c>
      <c r="F6569" s="427"/>
      <c r="G6569" s="202" t="s">
        <v>331</v>
      </c>
      <c r="H6569" s="203">
        <v>1</v>
      </c>
      <c r="I6569" s="189">
        <f>(M6569*$M$13)</f>
        <v>100.30760000000001</v>
      </c>
      <c r="J6569" s="219">
        <f>TRUNC(I6569*H6569,2)</f>
        <v>100.3</v>
      </c>
      <c r="M6569">
        <v>109.03</v>
      </c>
    </row>
    <row r="6570" spans="1:13" x14ac:dyDescent="0.2">
      <c r="A6570" s="239"/>
      <c r="B6570" s="195"/>
      <c r="C6570" s="195"/>
      <c r="D6570" s="195"/>
      <c r="E6570" s="195" t="s">
        <v>3847</v>
      </c>
      <c r="F6570" s="196">
        <v>67.709999999999994</v>
      </c>
      <c r="G6570" s="195" t="s">
        <v>3848</v>
      </c>
      <c r="H6570" s="196">
        <v>0</v>
      </c>
      <c r="I6570" s="196">
        <v>67.709999999999994</v>
      </c>
      <c r="J6570" s="220"/>
      <c r="M6570">
        <v>67.709999999999994</v>
      </c>
    </row>
    <row r="6571" spans="1:13" ht="25.5" x14ac:dyDescent="0.2">
      <c r="A6571" s="239"/>
      <c r="B6571" s="195"/>
      <c r="C6571" s="195"/>
      <c r="D6571" s="195"/>
      <c r="E6571" s="195" t="s">
        <v>3849</v>
      </c>
      <c r="F6571" s="196">
        <v>0</v>
      </c>
      <c r="G6571" s="195"/>
      <c r="H6571" s="195" t="s">
        <v>3850</v>
      </c>
      <c r="I6571" s="196">
        <v>109.03</v>
      </c>
      <c r="J6571" s="220"/>
      <c r="M6571">
        <v>109.03</v>
      </c>
    </row>
    <row r="6572" spans="1:13" ht="30" customHeight="1" x14ac:dyDescent="0.2">
      <c r="A6572" s="240"/>
      <c r="B6572" s="197"/>
      <c r="C6572" s="197"/>
      <c r="D6572" s="197"/>
      <c r="E6572" s="197"/>
      <c r="F6572" s="197"/>
      <c r="G6572" s="197" t="s">
        <v>3851</v>
      </c>
      <c r="H6572" s="198">
        <v>3</v>
      </c>
      <c r="I6572" s="199">
        <v>327.08999999999997</v>
      </c>
      <c r="J6572" s="220"/>
      <c r="M6572">
        <v>327.08999999999997</v>
      </c>
    </row>
    <row r="6573" spans="1:13" ht="0.95" customHeight="1" x14ac:dyDescent="0.2">
      <c r="A6573" s="237"/>
      <c r="B6573" s="185"/>
      <c r="C6573" s="185"/>
      <c r="D6573" s="185"/>
      <c r="E6573" s="185"/>
      <c r="F6573" s="185"/>
      <c r="G6573" s="185"/>
      <c r="H6573" s="185"/>
      <c r="I6573" s="185"/>
      <c r="J6573" s="220"/>
    </row>
    <row r="6574" spans="1:13" ht="18" customHeight="1" x14ac:dyDescent="0.2">
      <c r="A6574" s="236" t="s">
        <v>4783</v>
      </c>
      <c r="B6574" s="183" t="s">
        <v>2</v>
      </c>
      <c r="C6574" s="182" t="s">
        <v>3</v>
      </c>
      <c r="D6574" s="182" t="s">
        <v>4</v>
      </c>
      <c r="E6574" s="419" t="s">
        <v>2100</v>
      </c>
      <c r="F6574" s="419"/>
      <c r="G6574" s="184" t="s">
        <v>5</v>
      </c>
      <c r="H6574" s="183" t="s">
        <v>6</v>
      </c>
      <c r="I6574" s="183" t="s">
        <v>7</v>
      </c>
      <c r="J6574" s="218" t="s">
        <v>8</v>
      </c>
      <c r="K6574" s="229">
        <f>J6576+J6577</f>
        <v>6.52</v>
      </c>
      <c r="L6574" s="229">
        <f>J6575-K6574</f>
        <v>15.190000000000001</v>
      </c>
      <c r="M6574" t="s">
        <v>7</v>
      </c>
    </row>
    <row r="6575" spans="1:13" ht="26.1" customHeight="1" x14ac:dyDescent="0.2">
      <c r="A6575" s="237" t="s">
        <v>2125</v>
      </c>
      <c r="B6575" s="186" t="s">
        <v>4831</v>
      </c>
      <c r="C6575" s="185" t="s">
        <v>167</v>
      </c>
      <c r="D6575" s="185" t="s">
        <v>4832</v>
      </c>
      <c r="E6575" s="425" t="s">
        <v>2104</v>
      </c>
      <c r="F6575" s="425"/>
      <c r="G6575" s="187" t="s">
        <v>331</v>
      </c>
      <c r="H6575" s="188">
        <v>1</v>
      </c>
      <c r="I6575" s="189">
        <f>(M6575*$M$13)</f>
        <v>21.712000000000003</v>
      </c>
      <c r="J6575" s="231">
        <f>TRUNC(I6575*H6575,2)</f>
        <v>21.71</v>
      </c>
      <c r="M6575">
        <v>23.6</v>
      </c>
    </row>
    <row r="6576" spans="1:13" ht="24" customHeight="1" x14ac:dyDescent="0.2">
      <c r="A6576" s="238" t="s">
        <v>2126</v>
      </c>
      <c r="B6576" s="191" t="s">
        <v>2130</v>
      </c>
      <c r="C6576" s="190" t="s">
        <v>15</v>
      </c>
      <c r="D6576" s="190" t="s">
        <v>2131</v>
      </c>
      <c r="E6576" s="426" t="s">
        <v>2129</v>
      </c>
      <c r="F6576" s="426"/>
      <c r="G6576" s="192" t="s">
        <v>39</v>
      </c>
      <c r="H6576" s="193">
        <v>0.2</v>
      </c>
      <c r="I6576" s="189">
        <f>(M6576*$M$13)</f>
        <v>13.533200000000001</v>
      </c>
      <c r="J6576" s="219">
        <f>TRUNC(I6576*H6576,2)</f>
        <v>2.7</v>
      </c>
      <c r="M6576">
        <v>14.71</v>
      </c>
    </row>
    <row r="6577" spans="1:13" ht="24" customHeight="1" x14ac:dyDescent="0.2">
      <c r="A6577" s="238" t="s">
        <v>2126</v>
      </c>
      <c r="B6577" s="191" t="s">
        <v>2154</v>
      </c>
      <c r="C6577" s="190" t="s">
        <v>15</v>
      </c>
      <c r="D6577" s="190" t="s">
        <v>2155</v>
      </c>
      <c r="E6577" s="426" t="s">
        <v>2129</v>
      </c>
      <c r="F6577" s="426"/>
      <c r="G6577" s="192" t="s">
        <v>39</v>
      </c>
      <c r="H6577" s="193">
        <v>0.2</v>
      </c>
      <c r="I6577" s="189">
        <f>(M6577*$M$13)</f>
        <v>19.136000000000003</v>
      </c>
      <c r="J6577" s="219">
        <f>TRUNC(I6577*H6577,2)</f>
        <v>3.82</v>
      </c>
      <c r="M6577">
        <v>20.8</v>
      </c>
    </row>
    <row r="6578" spans="1:13" ht="24" customHeight="1" x14ac:dyDescent="0.2">
      <c r="A6578" s="238" t="s">
        <v>2126</v>
      </c>
      <c r="B6578" s="191" t="s">
        <v>5119</v>
      </c>
      <c r="C6578" s="190" t="s">
        <v>569</v>
      </c>
      <c r="D6578" s="190" t="s">
        <v>5120</v>
      </c>
      <c r="E6578" s="426" t="s">
        <v>2119</v>
      </c>
      <c r="F6578" s="426"/>
      <c r="G6578" s="192" t="s">
        <v>54</v>
      </c>
      <c r="H6578" s="193">
        <v>1</v>
      </c>
      <c r="I6578" s="189">
        <f>(M6578*$M$13)</f>
        <v>15.180000000000001</v>
      </c>
      <c r="J6578" s="219">
        <f>TRUNC(I6578*H6578,2)</f>
        <v>15.18</v>
      </c>
      <c r="M6578">
        <v>16.5</v>
      </c>
    </row>
    <row r="6579" spans="1:13" x14ac:dyDescent="0.2">
      <c r="A6579" s="239"/>
      <c r="B6579" s="195"/>
      <c r="C6579" s="195"/>
      <c r="D6579" s="195"/>
      <c r="E6579" s="195" t="s">
        <v>3847</v>
      </c>
      <c r="F6579" s="196">
        <v>7.1</v>
      </c>
      <c r="G6579" s="195" t="s">
        <v>3848</v>
      </c>
      <c r="H6579" s="196">
        <v>0</v>
      </c>
      <c r="I6579" s="196">
        <v>7.1</v>
      </c>
      <c r="J6579" s="220"/>
      <c r="M6579">
        <v>7.1</v>
      </c>
    </row>
    <row r="6580" spans="1:13" ht="25.5" x14ac:dyDescent="0.2">
      <c r="A6580" s="239"/>
      <c r="B6580" s="195"/>
      <c r="C6580" s="195"/>
      <c r="D6580" s="195"/>
      <c r="E6580" s="195" t="s">
        <v>3849</v>
      </c>
      <c r="F6580" s="196">
        <v>0</v>
      </c>
      <c r="G6580" s="195"/>
      <c r="H6580" s="195" t="s">
        <v>3850</v>
      </c>
      <c r="I6580" s="196">
        <v>23.6</v>
      </c>
      <c r="J6580" s="220"/>
      <c r="M6580">
        <v>23.6</v>
      </c>
    </row>
    <row r="6581" spans="1:13" ht="30" customHeight="1" x14ac:dyDescent="0.2">
      <c r="A6581" s="240"/>
      <c r="B6581" s="197"/>
      <c r="C6581" s="197"/>
      <c r="D6581" s="197"/>
      <c r="E6581" s="197"/>
      <c r="F6581" s="197"/>
      <c r="G6581" s="197" t="s">
        <v>3851</v>
      </c>
      <c r="H6581" s="198">
        <v>1</v>
      </c>
      <c r="I6581" s="199">
        <v>23.6</v>
      </c>
      <c r="J6581" s="220"/>
      <c r="M6581">
        <v>23.6</v>
      </c>
    </row>
    <row r="6582" spans="1:13" ht="0.95" customHeight="1" x14ac:dyDescent="0.2">
      <c r="A6582" s="237"/>
      <c r="B6582" s="185"/>
      <c r="C6582" s="185"/>
      <c r="D6582" s="185"/>
      <c r="E6582" s="185"/>
      <c r="F6582" s="185"/>
      <c r="G6582" s="185"/>
      <c r="H6582" s="185"/>
      <c r="I6582" s="185"/>
      <c r="J6582" s="220"/>
    </row>
    <row r="6583" spans="1:13" ht="18" customHeight="1" x14ac:dyDescent="0.2">
      <c r="A6583" s="236" t="s">
        <v>4830</v>
      </c>
      <c r="B6583" s="183" t="s">
        <v>2</v>
      </c>
      <c r="C6583" s="182" t="s">
        <v>3</v>
      </c>
      <c r="D6583" s="182" t="s">
        <v>4</v>
      </c>
      <c r="E6583" s="419" t="s">
        <v>2100</v>
      </c>
      <c r="F6583" s="419"/>
      <c r="G6583" s="184" t="s">
        <v>5</v>
      </c>
      <c r="H6583" s="183" t="s">
        <v>6</v>
      </c>
      <c r="I6583" s="183" t="s">
        <v>7</v>
      </c>
      <c r="J6583" s="218" t="s">
        <v>8</v>
      </c>
      <c r="K6583" s="229">
        <f>J6585+J6586</f>
        <v>6.52</v>
      </c>
      <c r="L6583" s="229">
        <f>J6584-K6583</f>
        <v>25.55</v>
      </c>
      <c r="M6583" t="s">
        <v>7</v>
      </c>
    </row>
    <row r="6584" spans="1:13" ht="26.1" customHeight="1" x14ac:dyDescent="0.2">
      <c r="A6584" s="237" t="s">
        <v>2125</v>
      </c>
      <c r="B6584" s="186" t="s">
        <v>4834</v>
      </c>
      <c r="C6584" s="185" t="s">
        <v>167</v>
      </c>
      <c r="D6584" s="185" t="s">
        <v>4835</v>
      </c>
      <c r="E6584" s="425" t="s">
        <v>2104</v>
      </c>
      <c r="F6584" s="425"/>
      <c r="G6584" s="187" t="s">
        <v>331</v>
      </c>
      <c r="H6584" s="188">
        <v>1</v>
      </c>
      <c r="I6584" s="189">
        <f>(M6584*$M$13)</f>
        <v>32.071199999999997</v>
      </c>
      <c r="J6584" s="231">
        <f>TRUNC(I6584*H6584,2)</f>
        <v>32.07</v>
      </c>
      <c r="M6584">
        <v>34.86</v>
      </c>
    </row>
    <row r="6585" spans="1:13" ht="24" customHeight="1" x14ac:dyDescent="0.2">
      <c r="A6585" s="238" t="s">
        <v>2126</v>
      </c>
      <c r="B6585" s="191" t="s">
        <v>2130</v>
      </c>
      <c r="C6585" s="190" t="s">
        <v>15</v>
      </c>
      <c r="D6585" s="190" t="s">
        <v>2131</v>
      </c>
      <c r="E6585" s="426" t="s">
        <v>2129</v>
      </c>
      <c r="F6585" s="426"/>
      <c r="G6585" s="192" t="s">
        <v>39</v>
      </c>
      <c r="H6585" s="193">
        <v>0.2</v>
      </c>
      <c r="I6585" s="189">
        <f>(M6585*$M$13)</f>
        <v>13.533200000000001</v>
      </c>
      <c r="J6585" s="219">
        <f>TRUNC(I6585*H6585,2)</f>
        <v>2.7</v>
      </c>
      <c r="M6585">
        <v>14.71</v>
      </c>
    </row>
    <row r="6586" spans="1:13" ht="24" customHeight="1" x14ac:dyDescent="0.2">
      <c r="A6586" s="238" t="s">
        <v>2126</v>
      </c>
      <c r="B6586" s="191" t="s">
        <v>2154</v>
      </c>
      <c r="C6586" s="190" t="s">
        <v>15</v>
      </c>
      <c r="D6586" s="190" t="s">
        <v>2155</v>
      </c>
      <c r="E6586" s="426" t="s">
        <v>2129</v>
      </c>
      <c r="F6586" s="426"/>
      <c r="G6586" s="192" t="s">
        <v>39</v>
      </c>
      <c r="H6586" s="193">
        <v>0.2</v>
      </c>
      <c r="I6586" s="189">
        <f>(M6586*$M$13)</f>
        <v>19.136000000000003</v>
      </c>
      <c r="J6586" s="219">
        <f>TRUNC(I6586*H6586,2)</f>
        <v>3.82</v>
      </c>
      <c r="M6586">
        <v>20.8</v>
      </c>
    </row>
    <row r="6587" spans="1:13" ht="24" customHeight="1" x14ac:dyDescent="0.2">
      <c r="A6587" s="238" t="s">
        <v>2126</v>
      </c>
      <c r="B6587" s="191" t="s">
        <v>5121</v>
      </c>
      <c r="C6587" s="190" t="s">
        <v>569</v>
      </c>
      <c r="D6587" s="190" t="s">
        <v>5122</v>
      </c>
      <c r="E6587" s="426" t="s">
        <v>2119</v>
      </c>
      <c r="F6587" s="426"/>
      <c r="G6587" s="192" t="s">
        <v>54</v>
      </c>
      <c r="H6587" s="193">
        <v>1</v>
      </c>
      <c r="I6587" s="189">
        <f>(M6587*$M$13)</f>
        <v>25.539200000000001</v>
      </c>
      <c r="J6587" s="219">
        <f>TRUNC(I6587*H6587,2)</f>
        <v>25.53</v>
      </c>
      <c r="M6587">
        <v>27.76</v>
      </c>
    </row>
    <row r="6588" spans="1:13" x14ac:dyDescent="0.2">
      <c r="A6588" s="239"/>
      <c r="B6588" s="195"/>
      <c r="C6588" s="195"/>
      <c r="D6588" s="195"/>
      <c r="E6588" s="195" t="s">
        <v>3847</v>
      </c>
      <c r="F6588" s="196">
        <v>7.1</v>
      </c>
      <c r="G6588" s="195" t="s">
        <v>3848</v>
      </c>
      <c r="H6588" s="196">
        <v>0</v>
      </c>
      <c r="I6588" s="196">
        <v>7.1</v>
      </c>
      <c r="J6588" s="220"/>
      <c r="M6588">
        <v>7.1</v>
      </c>
    </row>
    <row r="6589" spans="1:13" ht="25.5" x14ac:dyDescent="0.2">
      <c r="A6589" s="239"/>
      <c r="B6589" s="195"/>
      <c r="C6589" s="195"/>
      <c r="D6589" s="195"/>
      <c r="E6589" s="195" t="s">
        <v>3849</v>
      </c>
      <c r="F6589" s="196">
        <v>0</v>
      </c>
      <c r="G6589" s="195"/>
      <c r="H6589" s="195" t="s">
        <v>3850</v>
      </c>
      <c r="I6589" s="196">
        <v>34.86</v>
      </c>
      <c r="J6589" s="220"/>
      <c r="M6589">
        <v>34.86</v>
      </c>
    </row>
    <row r="6590" spans="1:13" ht="30" customHeight="1" x14ac:dyDescent="0.2">
      <c r="A6590" s="240"/>
      <c r="B6590" s="197"/>
      <c r="C6590" s="197"/>
      <c r="D6590" s="197"/>
      <c r="E6590" s="197"/>
      <c r="F6590" s="197"/>
      <c r="G6590" s="197" t="s">
        <v>3851</v>
      </c>
      <c r="H6590" s="198">
        <v>2</v>
      </c>
      <c r="I6590" s="199">
        <v>69.72</v>
      </c>
      <c r="J6590" s="220"/>
      <c r="M6590">
        <v>69.72</v>
      </c>
    </row>
    <row r="6591" spans="1:13" ht="0.95" customHeight="1" x14ac:dyDescent="0.2">
      <c r="A6591" s="237"/>
      <c r="B6591" s="185"/>
      <c r="C6591" s="185"/>
      <c r="D6591" s="185"/>
      <c r="E6591" s="185"/>
      <c r="F6591" s="185"/>
      <c r="G6591" s="185"/>
      <c r="H6591" s="185"/>
      <c r="I6591" s="185"/>
      <c r="J6591" s="220"/>
    </row>
    <row r="6592" spans="1:13" ht="18" customHeight="1" x14ac:dyDescent="0.2">
      <c r="A6592" s="236" t="s">
        <v>4833</v>
      </c>
      <c r="B6592" s="183" t="s">
        <v>2</v>
      </c>
      <c r="C6592" s="182" t="s">
        <v>3</v>
      </c>
      <c r="D6592" s="182" t="s">
        <v>4</v>
      </c>
      <c r="E6592" s="419" t="s">
        <v>2100</v>
      </c>
      <c r="F6592" s="419"/>
      <c r="G6592" s="184" t="s">
        <v>5</v>
      </c>
      <c r="H6592" s="183" t="s">
        <v>6</v>
      </c>
      <c r="I6592" s="183" t="s">
        <v>7</v>
      </c>
      <c r="J6592" s="218" t="s">
        <v>8</v>
      </c>
      <c r="K6592" s="229">
        <f>J6594+J6595</f>
        <v>6.52</v>
      </c>
      <c r="L6592" s="229">
        <f>J6593-K6592</f>
        <v>12.09</v>
      </c>
      <c r="M6592" t="s">
        <v>7</v>
      </c>
    </row>
    <row r="6593" spans="1:13" ht="24" customHeight="1" x14ac:dyDescent="0.2">
      <c r="A6593" s="237" t="s">
        <v>2125</v>
      </c>
      <c r="B6593" s="186" t="s">
        <v>4837</v>
      </c>
      <c r="C6593" s="185" t="s">
        <v>167</v>
      </c>
      <c r="D6593" s="185" t="s">
        <v>4838</v>
      </c>
      <c r="E6593" s="425" t="s">
        <v>2104</v>
      </c>
      <c r="F6593" s="425"/>
      <c r="G6593" s="187" t="s">
        <v>331</v>
      </c>
      <c r="H6593" s="188">
        <v>1</v>
      </c>
      <c r="I6593" s="189">
        <f>(M6593*$M$13)</f>
        <v>18.611600000000003</v>
      </c>
      <c r="J6593" s="231">
        <f>TRUNC(I6593*H6593,2)</f>
        <v>18.61</v>
      </c>
      <c r="M6593">
        <v>20.23</v>
      </c>
    </row>
    <row r="6594" spans="1:13" ht="24" customHeight="1" x14ac:dyDescent="0.2">
      <c r="A6594" s="238" t="s">
        <v>2126</v>
      </c>
      <c r="B6594" s="191" t="s">
        <v>2130</v>
      </c>
      <c r="C6594" s="190" t="s">
        <v>15</v>
      </c>
      <c r="D6594" s="190" t="s">
        <v>2131</v>
      </c>
      <c r="E6594" s="426" t="s">
        <v>2129</v>
      </c>
      <c r="F6594" s="426"/>
      <c r="G6594" s="192" t="s">
        <v>39</v>
      </c>
      <c r="H6594" s="193">
        <v>0.2</v>
      </c>
      <c r="I6594" s="189">
        <f>(M6594*$M$13)</f>
        <v>13.533200000000001</v>
      </c>
      <c r="J6594" s="219">
        <f>TRUNC(I6594*H6594,2)</f>
        <v>2.7</v>
      </c>
      <c r="M6594">
        <v>14.71</v>
      </c>
    </row>
    <row r="6595" spans="1:13" ht="24" customHeight="1" x14ac:dyDescent="0.2">
      <c r="A6595" s="238" t="s">
        <v>2126</v>
      </c>
      <c r="B6595" s="191" t="s">
        <v>2154</v>
      </c>
      <c r="C6595" s="190" t="s">
        <v>15</v>
      </c>
      <c r="D6595" s="190" t="s">
        <v>2155</v>
      </c>
      <c r="E6595" s="426" t="s">
        <v>2129</v>
      </c>
      <c r="F6595" s="426"/>
      <c r="G6595" s="192" t="s">
        <v>39</v>
      </c>
      <c r="H6595" s="193">
        <v>0.2</v>
      </c>
      <c r="I6595" s="189">
        <f>(M6595*$M$13)</f>
        <v>19.136000000000003</v>
      </c>
      <c r="J6595" s="219">
        <f>TRUNC(I6595*H6595,2)</f>
        <v>3.82</v>
      </c>
      <c r="M6595">
        <v>20.8</v>
      </c>
    </row>
    <row r="6596" spans="1:13" ht="24" customHeight="1" x14ac:dyDescent="0.2">
      <c r="A6596" s="238" t="s">
        <v>2126</v>
      </c>
      <c r="B6596" s="191" t="s">
        <v>5123</v>
      </c>
      <c r="C6596" s="190" t="s">
        <v>569</v>
      </c>
      <c r="D6596" s="190" t="s">
        <v>5124</v>
      </c>
      <c r="E6596" s="426" t="s">
        <v>2119</v>
      </c>
      <c r="F6596" s="426"/>
      <c r="G6596" s="192" t="s">
        <v>54</v>
      </c>
      <c r="H6596" s="193">
        <v>1</v>
      </c>
      <c r="I6596" s="189">
        <f>(M6596*$M$13)</f>
        <v>12.079600000000001</v>
      </c>
      <c r="J6596" s="219">
        <f>TRUNC(I6596*H6596,2)</f>
        <v>12.07</v>
      </c>
      <c r="M6596">
        <v>13.13</v>
      </c>
    </row>
    <row r="6597" spans="1:13" x14ac:dyDescent="0.2">
      <c r="A6597" s="239"/>
      <c r="B6597" s="195"/>
      <c r="C6597" s="195"/>
      <c r="D6597" s="195"/>
      <c r="E6597" s="195" t="s">
        <v>3847</v>
      </c>
      <c r="F6597" s="196">
        <v>7.1</v>
      </c>
      <c r="G6597" s="195" t="s">
        <v>3848</v>
      </c>
      <c r="H6597" s="196">
        <v>0</v>
      </c>
      <c r="I6597" s="196">
        <v>7.1</v>
      </c>
      <c r="J6597" s="220"/>
      <c r="M6597">
        <v>7.1</v>
      </c>
    </row>
    <row r="6598" spans="1:13" ht="25.5" x14ac:dyDescent="0.2">
      <c r="A6598" s="239"/>
      <c r="B6598" s="195"/>
      <c r="C6598" s="195"/>
      <c r="D6598" s="195"/>
      <c r="E6598" s="195" t="s">
        <v>3849</v>
      </c>
      <c r="F6598" s="196">
        <v>0</v>
      </c>
      <c r="G6598" s="195"/>
      <c r="H6598" s="195" t="s">
        <v>3850</v>
      </c>
      <c r="I6598" s="196">
        <v>20.23</v>
      </c>
      <c r="J6598" s="220"/>
      <c r="M6598">
        <v>20.23</v>
      </c>
    </row>
    <row r="6599" spans="1:13" ht="30" customHeight="1" x14ac:dyDescent="0.2">
      <c r="A6599" s="240"/>
      <c r="B6599" s="197"/>
      <c r="C6599" s="197"/>
      <c r="D6599" s="197"/>
      <c r="E6599" s="197"/>
      <c r="F6599" s="197"/>
      <c r="G6599" s="197" t="s">
        <v>3851</v>
      </c>
      <c r="H6599" s="198">
        <v>1</v>
      </c>
      <c r="I6599" s="199">
        <v>20.23</v>
      </c>
      <c r="J6599" s="220"/>
      <c r="M6599">
        <v>20.23</v>
      </c>
    </row>
    <row r="6600" spans="1:13" ht="0.95" customHeight="1" x14ac:dyDescent="0.2">
      <c r="A6600" s="237"/>
      <c r="B6600" s="185"/>
      <c r="C6600" s="185"/>
      <c r="D6600" s="185"/>
      <c r="E6600" s="185"/>
      <c r="F6600" s="185"/>
      <c r="G6600" s="185"/>
      <c r="H6600" s="185"/>
      <c r="I6600" s="185"/>
      <c r="J6600" s="220"/>
    </row>
    <row r="6601" spans="1:13" ht="18" customHeight="1" x14ac:dyDescent="0.2">
      <c r="A6601" s="236" t="s">
        <v>4836</v>
      </c>
      <c r="B6601" s="183" t="s">
        <v>2</v>
      </c>
      <c r="C6601" s="182" t="s">
        <v>3</v>
      </c>
      <c r="D6601" s="182" t="s">
        <v>4</v>
      </c>
      <c r="E6601" s="419" t="s">
        <v>2100</v>
      </c>
      <c r="F6601" s="419"/>
      <c r="G6601" s="184" t="s">
        <v>5</v>
      </c>
      <c r="H6601" s="183" t="s">
        <v>6</v>
      </c>
      <c r="I6601" s="183" t="s">
        <v>7</v>
      </c>
      <c r="J6601" s="218" t="s">
        <v>8</v>
      </c>
      <c r="K6601" s="229">
        <v>0</v>
      </c>
      <c r="L6601" s="229">
        <f>J6602</f>
        <v>4.05</v>
      </c>
      <c r="M6601" t="s">
        <v>7</v>
      </c>
    </row>
    <row r="6602" spans="1:13" ht="24" customHeight="1" x14ac:dyDescent="0.2">
      <c r="A6602" s="237" t="s">
        <v>2125</v>
      </c>
      <c r="B6602" s="186" t="s">
        <v>4840</v>
      </c>
      <c r="C6602" s="185" t="s">
        <v>167</v>
      </c>
      <c r="D6602" s="185" t="s">
        <v>4841</v>
      </c>
      <c r="E6602" s="425" t="s">
        <v>2104</v>
      </c>
      <c r="F6602" s="425"/>
      <c r="G6602" s="187" t="s">
        <v>331</v>
      </c>
      <c r="H6602" s="188">
        <v>1</v>
      </c>
      <c r="I6602" s="189">
        <f>(M6602*$M$13)</f>
        <v>4.0571999999999999</v>
      </c>
      <c r="J6602" s="231">
        <f>TRUNC(I6602*H6602,2)</f>
        <v>4.05</v>
      </c>
      <c r="M6602">
        <v>4.41</v>
      </c>
    </row>
    <row r="6603" spans="1:13" ht="24" customHeight="1" x14ac:dyDescent="0.2">
      <c r="A6603" s="241" t="s">
        <v>2395</v>
      </c>
      <c r="B6603" s="201" t="s">
        <v>5125</v>
      </c>
      <c r="C6603" s="200" t="s">
        <v>569</v>
      </c>
      <c r="D6603" s="200" t="s">
        <v>5126</v>
      </c>
      <c r="E6603" s="427" t="s">
        <v>5127</v>
      </c>
      <c r="F6603" s="427"/>
      <c r="G6603" s="202" t="s">
        <v>54</v>
      </c>
      <c r="H6603" s="203">
        <v>1</v>
      </c>
      <c r="I6603" s="189">
        <f>(M6603*$M$13)</f>
        <v>4.0571999999999999</v>
      </c>
      <c r="J6603" s="219">
        <f>TRUNC(I6603*H6603,2)</f>
        <v>4.05</v>
      </c>
      <c r="M6603">
        <v>4.41</v>
      </c>
    </row>
    <row r="6604" spans="1:13" x14ac:dyDescent="0.2">
      <c r="A6604" s="239"/>
      <c r="B6604" s="195"/>
      <c r="C6604" s="195"/>
      <c r="D6604" s="195"/>
      <c r="E6604" s="195" t="s">
        <v>3847</v>
      </c>
      <c r="F6604" s="196">
        <v>3.34</v>
      </c>
      <c r="G6604" s="195" t="s">
        <v>3848</v>
      </c>
      <c r="H6604" s="196">
        <v>0</v>
      </c>
      <c r="I6604" s="196">
        <v>3.34</v>
      </c>
      <c r="J6604" s="220"/>
      <c r="M6604">
        <v>3.34</v>
      </c>
    </row>
    <row r="6605" spans="1:13" ht="25.5" x14ac:dyDescent="0.2">
      <c r="A6605" s="239"/>
      <c r="B6605" s="195"/>
      <c r="C6605" s="195"/>
      <c r="D6605" s="195"/>
      <c r="E6605" s="195" t="s">
        <v>3849</v>
      </c>
      <c r="F6605" s="196">
        <v>0</v>
      </c>
      <c r="G6605" s="195"/>
      <c r="H6605" s="195" t="s">
        <v>3850</v>
      </c>
      <c r="I6605" s="196">
        <v>4.41</v>
      </c>
      <c r="J6605" s="220"/>
      <c r="M6605">
        <v>4.41</v>
      </c>
    </row>
    <row r="6606" spans="1:13" ht="30" customHeight="1" x14ac:dyDescent="0.2">
      <c r="A6606" s="240"/>
      <c r="B6606" s="197"/>
      <c r="C6606" s="197"/>
      <c r="D6606" s="197"/>
      <c r="E6606" s="197"/>
      <c r="F6606" s="197"/>
      <c r="G6606" s="197" t="s">
        <v>3851</v>
      </c>
      <c r="H6606" s="198">
        <v>33</v>
      </c>
      <c r="I6606" s="199">
        <v>145.53</v>
      </c>
      <c r="J6606" s="220"/>
      <c r="M6606">
        <v>145.53</v>
      </c>
    </row>
    <row r="6607" spans="1:13" ht="0.95" customHeight="1" x14ac:dyDescent="0.2">
      <c r="A6607" s="237"/>
      <c r="B6607" s="185"/>
      <c r="C6607" s="185"/>
      <c r="D6607" s="185"/>
      <c r="E6607" s="185"/>
      <c r="F6607" s="185"/>
      <c r="G6607" s="185"/>
      <c r="H6607" s="185"/>
      <c r="I6607" s="185"/>
      <c r="J6607" s="220"/>
    </row>
    <row r="6608" spans="1:13" ht="18" customHeight="1" x14ac:dyDescent="0.2">
      <c r="A6608" s="236" t="s">
        <v>4839</v>
      </c>
      <c r="B6608" s="183" t="s">
        <v>2</v>
      </c>
      <c r="C6608" s="182" t="s">
        <v>3</v>
      </c>
      <c r="D6608" s="182" t="s">
        <v>4</v>
      </c>
      <c r="E6608" s="419" t="s">
        <v>2100</v>
      </c>
      <c r="F6608" s="419"/>
      <c r="G6608" s="184" t="s">
        <v>5</v>
      </c>
      <c r="H6608" s="183" t="s">
        <v>6</v>
      </c>
      <c r="I6608" s="183" t="s">
        <v>7</v>
      </c>
      <c r="J6608" s="218" t="s">
        <v>8</v>
      </c>
      <c r="K6608" s="229">
        <v>0</v>
      </c>
      <c r="L6608" s="229">
        <f>J6609</f>
        <v>11.58</v>
      </c>
      <c r="M6608" t="s">
        <v>7</v>
      </c>
    </row>
    <row r="6609" spans="1:13" ht="26.1" customHeight="1" x14ac:dyDescent="0.2">
      <c r="A6609" s="237" t="s">
        <v>2125</v>
      </c>
      <c r="B6609" s="186" t="s">
        <v>4843</v>
      </c>
      <c r="C6609" s="185" t="s">
        <v>167</v>
      </c>
      <c r="D6609" s="185" t="s">
        <v>4844</v>
      </c>
      <c r="E6609" s="425" t="s">
        <v>2104</v>
      </c>
      <c r="F6609" s="425"/>
      <c r="G6609" s="187" t="s">
        <v>169</v>
      </c>
      <c r="H6609" s="188">
        <v>1</v>
      </c>
      <c r="I6609" s="189">
        <f>(M6609*$M$13)</f>
        <v>11.582800000000001</v>
      </c>
      <c r="J6609" s="231">
        <f>TRUNC(I6609*H6609,2)</f>
        <v>11.58</v>
      </c>
      <c r="M6609">
        <v>12.59</v>
      </c>
    </row>
    <row r="6610" spans="1:13" ht="26.1" customHeight="1" x14ac:dyDescent="0.2">
      <c r="A6610" s="241" t="s">
        <v>2395</v>
      </c>
      <c r="B6610" s="201" t="s">
        <v>5128</v>
      </c>
      <c r="C6610" s="200" t="s">
        <v>5335</v>
      </c>
      <c r="D6610" s="200" t="s">
        <v>4844</v>
      </c>
      <c r="E6610" s="427">
        <v>69.2</v>
      </c>
      <c r="F6610" s="427"/>
      <c r="G6610" s="202" t="s">
        <v>331</v>
      </c>
      <c r="H6610" s="203">
        <v>1</v>
      </c>
      <c r="I6610" s="189">
        <f>(M6610*$M$13)</f>
        <v>11.582800000000001</v>
      </c>
      <c r="J6610" s="219">
        <f>TRUNC(I6610*H6610,2)</f>
        <v>11.58</v>
      </c>
      <c r="M6610">
        <v>12.59</v>
      </c>
    </row>
    <row r="6611" spans="1:13" x14ac:dyDescent="0.2">
      <c r="A6611" s="239"/>
      <c r="B6611" s="195"/>
      <c r="C6611" s="195"/>
      <c r="D6611" s="195"/>
      <c r="E6611" s="195" t="s">
        <v>3847</v>
      </c>
      <c r="F6611" s="196">
        <v>9.56</v>
      </c>
      <c r="G6611" s="195" t="s">
        <v>3848</v>
      </c>
      <c r="H6611" s="196">
        <v>0</v>
      </c>
      <c r="I6611" s="196">
        <v>9.56</v>
      </c>
      <c r="J6611" s="220"/>
      <c r="M6611">
        <v>9.56</v>
      </c>
    </row>
    <row r="6612" spans="1:13" ht="25.5" x14ac:dyDescent="0.2">
      <c r="A6612" s="239"/>
      <c r="B6612" s="195"/>
      <c r="C6612" s="195"/>
      <c r="D6612" s="195"/>
      <c r="E6612" s="195" t="s">
        <v>3849</v>
      </c>
      <c r="F6612" s="196">
        <v>0</v>
      </c>
      <c r="G6612" s="195"/>
      <c r="H6612" s="195" t="s">
        <v>3850</v>
      </c>
      <c r="I6612" s="196">
        <v>12.59</v>
      </c>
      <c r="J6612" s="220"/>
      <c r="M6612">
        <v>12.59</v>
      </c>
    </row>
    <row r="6613" spans="1:13" ht="30" customHeight="1" x14ac:dyDescent="0.2">
      <c r="A6613" s="240"/>
      <c r="B6613" s="197"/>
      <c r="C6613" s="197"/>
      <c r="D6613" s="197"/>
      <c r="E6613" s="197"/>
      <c r="F6613" s="197"/>
      <c r="G6613" s="197" t="s">
        <v>3851</v>
      </c>
      <c r="H6613" s="198">
        <v>8</v>
      </c>
      <c r="I6613" s="199">
        <v>100.72</v>
      </c>
      <c r="J6613" s="220"/>
      <c r="M6613">
        <v>100.72</v>
      </c>
    </row>
    <row r="6614" spans="1:13" ht="0.95" customHeight="1" x14ac:dyDescent="0.2">
      <c r="A6614" s="237"/>
      <c r="B6614" s="185"/>
      <c r="C6614" s="185"/>
      <c r="D6614" s="185"/>
      <c r="E6614" s="185"/>
      <c r="F6614" s="185"/>
      <c r="G6614" s="185"/>
      <c r="H6614" s="185"/>
      <c r="I6614" s="185"/>
      <c r="J6614" s="220"/>
    </row>
    <row r="6615" spans="1:13" ht="18" customHeight="1" x14ac:dyDescent="0.2">
      <c r="A6615" s="236" t="s">
        <v>4842</v>
      </c>
      <c r="B6615" s="183" t="s">
        <v>2</v>
      </c>
      <c r="C6615" s="182" t="s">
        <v>3</v>
      </c>
      <c r="D6615" s="182" t="s">
        <v>4</v>
      </c>
      <c r="E6615" s="419" t="s">
        <v>2100</v>
      </c>
      <c r="F6615" s="419"/>
      <c r="G6615" s="184" t="s">
        <v>5</v>
      </c>
      <c r="H6615" s="183" t="s">
        <v>6</v>
      </c>
      <c r="I6615" s="183" t="s">
        <v>7</v>
      </c>
      <c r="J6615" s="218" t="s">
        <v>8</v>
      </c>
      <c r="K6615" s="229">
        <v>0</v>
      </c>
      <c r="L6615" s="229">
        <f>J6616</f>
        <v>8.36</v>
      </c>
      <c r="M6615" t="s">
        <v>7</v>
      </c>
    </row>
    <row r="6616" spans="1:13" ht="24" customHeight="1" x14ac:dyDescent="0.2">
      <c r="A6616" s="237" t="s">
        <v>2125</v>
      </c>
      <c r="B6616" s="186" t="s">
        <v>4846</v>
      </c>
      <c r="C6616" s="185" t="s">
        <v>167</v>
      </c>
      <c r="D6616" s="185" t="s">
        <v>4847</v>
      </c>
      <c r="E6616" s="425" t="s">
        <v>2104</v>
      </c>
      <c r="F6616" s="425"/>
      <c r="G6616" s="187" t="s">
        <v>331</v>
      </c>
      <c r="H6616" s="188">
        <v>1</v>
      </c>
      <c r="I6616" s="189">
        <f>(M6616*$M$13)</f>
        <v>8.3628</v>
      </c>
      <c r="J6616" s="231">
        <f>TRUNC(I6616*H6616,2)</f>
        <v>8.36</v>
      </c>
      <c r="M6616">
        <v>9.09</v>
      </c>
    </row>
    <row r="6617" spans="1:13" ht="24" customHeight="1" x14ac:dyDescent="0.2">
      <c r="A6617" s="241" t="s">
        <v>2395</v>
      </c>
      <c r="B6617" s="201" t="s">
        <v>3119</v>
      </c>
      <c r="C6617" s="200" t="s">
        <v>569</v>
      </c>
      <c r="D6617" s="200" t="s">
        <v>4847</v>
      </c>
      <c r="E6617" s="427" t="s">
        <v>5129</v>
      </c>
      <c r="F6617" s="427"/>
      <c r="G6617" s="202" t="s">
        <v>54</v>
      </c>
      <c r="H6617" s="203">
        <v>1</v>
      </c>
      <c r="I6617" s="189">
        <f>(M6617*$M$13)</f>
        <v>8.3628</v>
      </c>
      <c r="J6617" s="219">
        <f>TRUNC(I6617*H6617,2)</f>
        <v>8.36</v>
      </c>
      <c r="M6617">
        <v>9.09</v>
      </c>
    </row>
    <row r="6618" spans="1:13" x14ac:dyDescent="0.2">
      <c r="A6618" s="239"/>
      <c r="B6618" s="195"/>
      <c r="C6618" s="195"/>
      <c r="D6618" s="195"/>
      <c r="E6618" s="195" t="s">
        <v>3847</v>
      </c>
      <c r="F6618" s="196">
        <v>0</v>
      </c>
      <c r="G6618" s="195" t="s">
        <v>3848</v>
      </c>
      <c r="H6618" s="196">
        <v>0</v>
      </c>
      <c r="I6618" s="196">
        <v>0</v>
      </c>
      <c r="J6618" s="220"/>
      <c r="M6618">
        <v>0</v>
      </c>
    </row>
    <row r="6619" spans="1:13" ht="25.5" x14ac:dyDescent="0.2">
      <c r="A6619" s="239"/>
      <c r="B6619" s="195"/>
      <c r="C6619" s="195"/>
      <c r="D6619" s="195"/>
      <c r="E6619" s="195" t="s">
        <v>3849</v>
      </c>
      <c r="F6619" s="196">
        <v>0</v>
      </c>
      <c r="G6619" s="195"/>
      <c r="H6619" s="195" t="s">
        <v>3850</v>
      </c>
      <c r="I6619" s="196">
        <v>9.09</v>
      </c>
      <c r="J6619" s="220"/>
      <c r="M6619">
        <v>9.09</v>
      </c>
    </row>
    <row r="6620" spans="1:13" ht="30" customHeight="1" x14ac:dyDescent="0.2">
      <c r="A6620" s="240"/>
      <c r="B6620" s="197"/>
      <c r="C6620" s="197"/>
      <c r="D6620" s="197"/>
      <c r="E6620" s="197"/>
      <c r="F6620" s="197"/>
      <c r="G6620" s="197" t="s">
        <v>3851</v>
      </c>
      <c r="H6620" s="198">
        <v>2</v>
      </c>
      <c r="I6620" s="199">
        <v>18.18</v>
      </c>
      <c r="J6620" s="220"/>
      <c r="M6620">
        <v>18.18</v>
      </c>
    </row>
    <row r="6621" spans="1:13" ht="0.95" customHeight="1" x14ac:dyDescent="0.2">
      <c r="A6621" s="237"/>
      <c r="B6621" s="185"/>
      <c r="C6621" s="185"/>
      <c r="D6621" s="185"/>
      <c r="E6621" s="185"/>
      <c r="F6621" s="185"/>
      <c r="G6621" s="185"/>
      <c r="H6621" s="185"/>
      <c r="I6621" s="185"/>
      <c r="J6621" s="220"/>
    </row>
    <row r="6622" spans="1:13" ht="18" customHeight="1" x14ac:dyDescent="0.2">
      <c r="A6622" s="236" t="s">
        <v>4845</v>
      </c>
      <c r="B6622" s="183" t="s">
        <v>2</v>
      </c>
      <c r="C6622" s="182" t="s">
        <v>3</v>
      </c>
      <c r="D6622" s="182" t="s">
        <v>4</v>
      </c>
      <c r="E6622" s="419" t="s">
        <v>2100</v>
      </c>
      <c r="F6622" s="419"/>
      <c r="G6622" s="184" t="s">
        <v>5</v>
      </c>
      <c r="H6622" s="183" t="s">
        <v>6</v>
      </c>
      <c r="I6622" s="183" t="s">
        <v>7</v>
      </c>
      <c r="J6622" s="218" t="s">
        <v>8</v>
      </c>
      <c r="K6622" s="229">
        <v>0</v>
      </c>
      <c r="L6622" s="229">
        <f>J6623</f>
        <v>120.91</v>
      </c>
      <c r="M6622" t="s">
        <v>7</v>
      </c>
    </row>
    <row r="6623" spans="1:13" ht="39" customHeight="1" x14ac:dyDescent="0.2">
      <c r="A6623" s="237" t="s">
        <v>2125</v>
      </c>
      <c r="B6623" s="186" t="s">
        <v>4849</v>
      </c>
      <c r="C6623" s="185" t="s">
        <v>167</v>
      </c>
      <c r="D6623" s="185" t="s">
        <v>4850</v>
      </c>
      <c r="E6623" s="425" t="s">
        <v>2104</v>
      </c>
      <c r="F6623" s="425"/>
      <c r="G6623" s="187" t="s">
        <v>180</v>
      </c>
      <c r="H6623" s="188">
        <v>1</v>
      </c>
      <c r="I6623" s="189">
        <f>(M6623*$M$13)</f>
        <v>120.91560000000001</v>
      </c>
      <c r="J6623" s="231">
        <f>TRUNC(I6623*H6623,2)</f>
        <v>120.91</v>
      </c>
      <c r="M6623">
        <v>131.43</v>
      </c>
    </row>
    <row r="6624" spans="1:13" ht="39" customHeight="1" x14ac:dyDescent="0.2">
      <c r="A6624" s="241" t="s">
        <v>2395</v>
      </c>
      <c r="B6624" s="201" t="s">
        <v>5130</v>
      </c>
      <c r="C6624" s="200" t="s">
        <v>15</v>
      </c>
      <c r="D6624" s="200" t="s">
        <v>5131</v>
      </c>
      <c r="E6624" s="427">
        <v>27</v>
      </c>
      <c r="F6624" s="427"/>
      <c r="G6624" s="202" t="s">
        <v>17</v>
      </c>
      <c r="H6624" s="203">
        <v>1</v>
      </c>
      <c r="I6624" s="189">
        <f>(M6624*$M$13)</f>
        <v>120.91560000000001</v>
      </c>
      <c r="J6624" s="219">
        <f>TRUNC(I6624*H6624,2)</f>
        <v>120.91</v>
      </c>
      <c r="M6624">
        <v>131.43</v>
      </c>
    </row>
    <row r="6625" spans="1:13" x14ac:dyDescent="0.2">
      <c r="A6625" s="239"/>
      <c r="B6625" s="195"/>
      <c r="C6625" s="195"/>
      <c r="D6625" s="195"/>
      <c r="E6625" s="195" t="s">
        <v>3847</v>
      </c>
      <c r="F6625" s="196">
        <v>44.13</v>
      </c>
      <c r="G6625" s="195" t="s">
        <v>3848</v>
      </c>
      <c r="H6625" s="196">
        <v>0</v>
      </c>
      <c r="I6625" s="196">
        <v>44.13</v>
      </c>
      <c r="J6625" s="220"/>
      <c r="M6625">
        <v>44.13</v>
      </c>
    </row>
    <row r="6626" spans="1:13" ht="25.5" x14ac:dyDescent="0.2">
      <c r="A6626" s="239"/>
      <c r="B6626" s="195"/>
      <c r="C6626" s="195"/>
      <c r="D6626" s="195"/>
      <c r="E6626" s="195" t="s">
        <v>3849</v>
      </c>
      <c r="F6626" s="196">
        <v>0</v>
      </c>
      <c r="G6626" s="195"/>
      <c r="H6626" s="195" t="s">
        <v>3850</v>
      </c>
      <c r="I6626" s="196">
        <v>131.43</v>
      </c>
      <c r="J6626" s="220"/>
      <c r="M6626">
        <v>131.43</v>
      </c>
    </row>
    <row r="6627" spans="1:13" ht="30" customHeight="1" x14ac:dyDescent="0.2">
      <c r="A6627" s="240"/>
      <c r="B6627" s="197"/>
      <c r="C6627" s="197"/>
      <c r="D6627" s="197"/>
      <c r="E6627" s="197"/>
      <c r="F6627" s="197"/>
      <c r="G6627" s="197" t="s">
        <v>3851</v>
      </c>
      <c r="H6627" s="198">
        <v>20</v>
      </c>
      <c r="I6627" s="199">
        <v>2628.6</v>
      </c>
      <c r="J6627" s="220"/>
      <c r="M6627">
        <v>2628.6</v>
      </c>
    </row>
    <row r="6628" spans="1:13" ht="0.95" customHeight="1" x14ac:dyDescent="0.2">
      <c r="A6628" s="237"/>
      <c r="B6628" s="185"/>
      <c r="C6628" s="185"/>
      <c r="D6628" s="185"/>
      <c r="E6628" s="185"/>
      <c r="F6628" s="185"/>
      <c r="G6628" s="185"/>
      <c r="H6628" s="185"/>
      <c r="I6628" s="185"/>
      <c r="J6628" s="220"/>
    </row>
    <row r="6629" spans="1:13" ht="18" customHeight="1" x14ac:dyDescent="0.2">
      <c r="A6629" s="236" t="s">
        <v>4848</v>
      </c>
      <c r="B6629" s="183" t="s">
        <v>2</v>
      </c>
      <c r="C6629" s="182" t="s">
        <v>3</v>
      </c>
      <c r="D6629" s="182" t="s">
        <v>4</v>
      </c>
      <c r="E6629" s="419" t="s">
        <v>2100</v>
      </c>
      <c r="F6629" s="419"/>
      <c r="G6629" s="184" t="s">
        <v>5</v>
      </c>
      <c r="H6629" s="183" t="s">
        <v>6</v>
      </c>
      <c r="I6629" s="183" t="s">
        <v>7</v>
      </c>
      <c r="J6629" s="218" t="s">
        <v>8</v>
      </c>
      <c r="K6629" s="229">
        <v>0</v>
      </c>
      <c r="L6629" s="229">
        <f>J6630</f>
        <v>2717.04</v>
      </c>
      <c r="M6629" t="s">
        <v>7</v>
      </c>
    </row>
    <row r="6630" spans="1:13" ht="39" customHeight="1" x14ac:dyDescent="0.2">
      <c r="A6630" s="237" t="s">
        <v>2125</v>
      </c>
      <c r="B6630" s="186" t="s">
        <v>4852</v>
      </c>
      <c r="C6630" s="185" t="s">
        <v>167</v>
      </c>
      <c r="D6630" s="185" t="s">
        <v>4853</v>
      </c>
      <c r="E6630" s="425" t="s">
        <v>2104</v>
      </c>
      <c r="F6630" s="425"/>
      <c r="G6630" s="187" t="s">
        <v>331</v>
      </c>
      <c r="H6630" s="188">
        <v>1</v>
      </c>
      <c r="I6630" s="189">
        <f>(M6630*$M$13)</f>
        <v>2717.0452</v>
      </c>
      <c r="J6630" s="231">
        <f>TRUNC(I6630*H6630,2)</f>
        <v>2717.04</v>
      </c>
      <c r="M6630">
        <v>2953.31</v>
      </c>
    </row>
    <row r="6631" spans="1:13" ht="39" customHeight="1" x14ac:dyDescent="0.2">
      <c r="A6631" s="241" t="s">
        <v>2395</v>
      </c>
      <c r="B6631" s="201" t="s">
        <v>5132</v>
      </c>
      <c r="C6631" s="200" t="s">
        <v>5133</v>
      </c>
      <c r="D6631" s="200" t="s">
        <v>4853</v>
      </c>
      <c r="E6631" s="427">
        <v>106</v>
      </c>
      <c r="F6631" s="427"/>
      <c r="G6631" s="202" t="s">
        <v>331</v>
      </c>
      <c r="H6631" s="203">
        <v>1</v>
      </c>
      <c r="I6631" s="189">
        <f>(M6631*$M$13)</f>
        <v>2717.0452</v>
      </c>
      <c r="J6631" s="219">
        <f>TRUNC(I6631*H6631,2)</f>
        <v>2717.04</v>
      </c>
      <c r="M6631">
        <v>2953.31</v>
      </c>
    </row>
    <row r="6632" spans="1:13" x14ac:dyDescent="0.2">
      <c r="A6632" s="239"/>
      <c r="B6632" s="195"/>
      <c r="C6632" s="195"/>
      <c r="D6632" s="195"/>
      <c r="E6632" s="195" t="s">
        <v>3847</v>
      </c>
      <c r="F6632" s="196">
        <v>166.98</v>
      </c>
      <c r="G6632" s="195" t="s">
        <v>3848</v>
      </c>
      <c r="H6632" s="196">
        <v>0</v>
      </c>
      <c r="I6632" s="196">
        <v>166.98</v>
      </c>
      <c r="J6632" s="220"/>
      <c r="M6632">
        <v>166.98</v>
      </c>
    </row>
    <row r="6633" spans="1:13" ht="25.5" x14ac:dyDescent="0.2">
      <c r="A6633" s="239"/>
      <c r="B6633" s="195"/>
      <c r="C6633" s="195"/>
      <c r="D6633" s="195"/>
      <c r="E6633" s="195" t="s">
        <v>3849</v>
      </c>
      <c r="F6633" s="196">
        <v>0</v>
      </c>
      <c r="G6633" s="195"/>
      <c r="H6633" s="195" t="s">
        <v>3850</v>
      </c>
      <c r="I6633" s="196">
        <v>2953.31</v>
      </c>
      <c r="J6633" s="220"/>
      <c r="M6633">
        <v>2953.31</v>
      </c>
    </row>
    <row r="6634" spans="1:13" ht="30" customHeight="1" x14ac:dyDescent="0.2">
      <c r="A6634" s="240"/>
      <c r="B6634" s="197"/>
      <c r="C6634" s="197"/>
      <c r="D6634" s="197"/>
      <c r="E6634" s="197"/>
      <c r="F6634" s="197"/>
      <c r="G6634" s="197" t="s">
        <v>3851</v>
      </c>
      <c r="H6634" s="198">
        <v>1</v>
      </c>
      <c r="I6634" s="199">
        <v>2953.31</v>
      </c>
      <c r="J6634" s="220"/>
      <c r="M6634">
        <v>2953.31</v>
      </c>
    </row>
    <row r="6635" spans="1:13" ht="0.95" customHeight="1" x14ac:dyDescent="0.2">
      <c r="A6635" s="237"/>
      <c r="B6635" s="185"/>
      <c r="C6635" s="185"/>
      <c r="D6635" s="185"/>
      <c r="E6635" s="185"/>
      <c r="F6635" s="185"/>
      <c r="G6635" s="185"/>
      <c r="H6635" s="185"/>
      <c r="I6635" s="185"/>
      <c r="J6635" s="220"/>
    </row>
    <row r="6636" spans="1:13" ht="18" customHeight="1" x14ac:dyDescent="0.2">
      <c r="A6636" s="236" t="s">
        <v>4851</v>
      </c>
      <c r="B6636" s="183" t="s">
        <v>2</v>
      </c>
      <c r="C6636" s="182" t="s">
        <v>3</v>
      </c>
      <c r="D6636" s="182" t="s">
        <v>4</v>
      </c>
      <c r="E6636" s="419" t="s">
        <v>2100</v>
      </c>
      <c r="F6636" s="419"/>
      <c r="G6636" s="184" t="s">
        <v>5</v>
      </c>
      <c r="H6636" s="183" t="s">
        <v>6</v>
      </c>
      <c r="I6636" s="183" t="s">
        <v>7</v>
      </c>
      <c r="J6636" s="218" t="s">
        <v>8</v>
      </c>
      <c r="K6636" s="229">
        <v>0</v>
      </c>
      <c r="L6636" s="229">
        <f>J6637</f>
        <v>8.36</v>
      </c>
      <c r="M6636" t="s">
        <v>7</v>
      </c>
    </row>
    <row r="6637" spans="1:13" ht="24" customHeight="1" x14ac:dyDescent="0.2">
      <c r="A6637" s="237" t="s">
        <v>2125</v>
      </c>
      <c r="B6637" s="186" t="s">
        <v>4855</v>
      </c>
      <c r="C6637" s="185" t="s">
        <v>167</v>
      </c>
      <c r="D6637" s="185" t="s">
        <v>4856</v>
      </c>
      <c r="E6637" s="425" t="s">
        <v>2104</v>
      </c>
      <c r="F6637" s="425"/>
      <c r="G6637" s="187" t="s">
        <v>331</v>
      </c>
      <c r="H6637" s="188">
        <v>1</v>
      </c>
      <c r="I6637" s="189">
        <f>(M6637*$M$13)</f>
        <v>8.3628</v>
      </c>
      <c r="J6637" s="231">
        <f>TRUNC(I6637*H6637,2)</f>
        <v>8.36</v>
      </c>
      <c r="M6637">
        <v>9.09</v>
      </c>
    </row>
    <row r="6638" spans="1:13" ht="24" customHeight="1" x14ac:dyDescent="0.2">
      <c r="A6638" s="241" t="s">
        <v>2395</v>
      </c>
      <c r="B6638" s="201" t="s">
        <v>3119</v>
      </c>
      <c r="C6638" s="200" t="s">
        <v>569</v>
      </c>
      <c r="D6638" s="200" t="s">
        <v>4847</v>
      </c>
      <c r="E6638" s="427" t="s">
        <v>5129</v>
      </c>
      <c r="F6638" s="427"/>
      <c r="G6638" s="202" t="s">
        <v>54</v>
      </c>
      <c r="H6638" s="203">
        <v>1</v>
      </c>
      <c r="I6638" s="189">
        <f>(M6638*$M$13)</f>
        <v>8.3628</v>
      </c>
      <c r="J6638" s="219">
        <f>TRUNC(I6638*H6638,2)</f>
        <v>8.36</v>
      </c>
      <c r="M6638">
        <v>9.09</v>
      </c>
    </row>
    <row r="6639" spans="1:13" x14ac:dyDescent="0.2">
      <c r="A6639" s="239"/>
      <c r="B6639" s="195"/>
      <c r="C6639" s="195"/>
      <c r="D6639" s="195"/>
      <c r="E6639" s="195" t="s">
        <v>3847</v>
      </c>
      <c r="F6639" s="196">
        <v>0</v>
      </c>
      <c r="G6639" s="195" t="s">
        <v>3848</v>
      </c>
      <c r="H6639" s="196">
        <v>0</v>
      </c>
      <c r="I6639" s="196">
        <v>0</v>
      </c>
      <c r="J6639" s="220"/>
      <c r="M6639">
        <v>0</v>
      </c>
    </row>
    <row r="6640" spans="1:13" ht="25.5" x14ac:dyDescent="0.2">
      <c r="A6640" s="239"/>
      <c r="B6640" s="195"/>
      <c r="C6640" s="195"/>
      <c r="D6640" s="195"/>
      <c r="E6640" s="195" t="s">
        <v>3849</v>
      </c>
      <c r="F6640" s="196">
        <v>0</v>
      </c>
      <c r="G6640" s="195"/>
      <c r="H6640" s="195" t="s">
        <v>3850</v>
      </c>
      <c r="I6640" s="196">
        <v>9.09</v>
      </c>
      <c r="J6640" s="220"/>
      <c r="M6640">
        <v>9.09</v>
      </c>
    </row>
    <row r="6641" spans="1:13" ht="30" customHeight="1" x14ac:dyDescent="0.2">
      <c r="A6641" s="240"/>
      <c r="B6641" s="197"/>
      <c r="C6641" s="197"/>
      <c r="D6641" s="197"/>
      <c r="E6641" s="197"/>
      <c r="F6641" s="197"/>
      <c r="G6641" s="197" t="s">
        <v>3851</v>
      </c>
      <c r="H6641" s="198">
        <v>4</v>
      </c>
      <c r="I6641" s="199">
        <v>36.36</v>
      </c>
      <c r="J6641" s="220"/>
      <c r="M6641">
        <v>36.36</v>
      </c>
    </row>
    <row r="6642" spans="1:13" ht="0.95" customHeight="1" x14ac:dyDescent="0.2">
      <c r="A6642" s="237"/>
      <c r="B6642" s="185"/>
      <c r="C6642" s="185"/>
      <c r="D6642" s="185"/>
      <c r="E6642" s="185"/>
      <c r="F6642" s="185"/>
      <c r="G6642" s="185"/>
      <c r="H6642" s="185"/>
      <c r="I6642" s="185"/>
      <c r="J6642" s="220"/>
    </row>
    <row r="6643" spans="1:13" ht="18" customHeight="1" x14ac:dyDescent="0.2">
      <c r="A6643" s="236" t="s">
        <v>4854</v>
      </c>
      <c r="B6643" s="183" t="s">
        <v>2</v>
      </c>
      <c r="C6643" s="182" t="s">
        <v>3</v>
      </c>
      <c r="D6643" s="182" t="s">
        <v>4</v>
      </c>
      <c r="E6643" s="419" t="s">
        <v>2100</v>
      </c>
      <c r="F6643" s="419"/>
      <c r="G6643" s="184" t="s">
        <v>5</v>
      </c>
      <c r="H6643" s="183" t="s">
        <v>6</v>
      </c>
      <c r="I6643" s="183" t="s">
        <v>7</v>
      </c>
      <c r="J6643" s="218" t="s">
        <v>8</v>
      </c>
      <c r="K6643" s="229">
        <f>J6645</f>
        <v>25.3</v>
      </c>
      <c r="L6643" s="229">
        <f>J6644-K6643</f>
        <v>18.84</v>
      </c>
      <c r="M6643" t="s">
        <v>7</v>
      </c>
    </row>
    <row r="6644" spans="1:13" ht="24" customHeight="1" x14ac:dyDescent="0.2">
      <c r="A6644" s="237" t="s">
        <v>2125</v>
      </c>
      <c r="B6644" s="186" t="s">
        <v>4897</v>
      </c>
      <c r="C6644" s="185" t="s">
        <v>167</v>
      </c>
      <c r="D6644" s="185" t="s">
        <v>4898</v>
      </c>
      <c r="E6644" s="425" t="s">
        <v>2104</v>
      </c>
      <c r="F6644" s="425"/>
      <c r="G6644" s="187" t="s">
        <v>331</v>
      </c>
      <c r="H6644" s="188">
        <v>1</v>
      </c>
      <c r="I6644" s="189">
        <f>(M6644*$M$13)</f>
        <v>44.141599999999997</v>
      </c>
      <c r="J6644" s="231">
        <f>TRUNC(I6644*H6644,2)</f>
        <v>44.14</v>
      </c>
      <c r="M6644">
        <v>47.98</v>
      </c>
    </row>
    <row r="6645" spans="1:13" ht="24" customHeight="1" x14ac:dyDescent="0.2">
      <c r="A6645" s="241" t="s">
        <v>2395</v>
      </c>
      <c r="B6645" s="201" t="s">
        <v>2700</v>
      </c>
      <c r="C6645" s="200" t="s">
        <v>26</v>
      </c>
      <c r="D6645" s="200" t="s">
        <v>2701</v>
      </c>
      <c r="E6645" s="427" t="s">
        <v>2123</v>
      </c>
      <c r="F6645" s="427"/>
      <c r="G6645" s="202" t="s">
        <v>32</v>
      </c>
      <c r="H6645" s="203">
        <v>1</v>
      </c>
      <c r="I6645" s="189">
        <f>(M6645*$M$13)</f>
        <v>25.309200000000004</v>
      </c>
      <c r="J6645" s="219">
        <f>TRUNC(I6645*H6645,2)</f>
        <v>25.3</v>
      </c>
      <c r="M6645">
        <v>27.51</v>
      </c>
    </row>
    <row r="6646" spans="1:13" ht="24" customHeight="1" x14ac:dyDescent="0.2">
      <c r="A6646" s="238" t="s">
        <v>2126</v>
      </c>
      <c r="B6646" s="191" t="s">
        <v>5352</v>
      </c>
      <c r="C6646" s="190" t="s">
        <v>167</v>
      </c>
      <c r="D6646" s="190" t="s">
        <v>5353</v>
      </c>
      <c r="E6646" s="426" t="s">
        <v>2119</v>
      </c>
      <c r="F6646" s="426"/>
      <c r="G6646" s="192" t="s">
        <v>5354</v>
      </c>
      <c r="H6646" s="193">
        <v>1</v>
      </c>
      <c r="I6646" s="194">
        <v>20.47</v>
      </c>
      <c r="J6646" s="219">
        <v>20.47</v>
      </c>
      <c r="M6646">
        <v>20.47</v>
      </c>
    </row>
    <row r="6647" spans="1:13" x14ac:dyDescent="0.2">
      <c r="A6647" s="239"/>
      <c r="B6647" s="195"/>
      <c r="C6647" s="195"/>
      <c r="D6647" s="195"/>
      <c r="E6647" s="195" t="s">
        <v>3847</v>
      </c>
      <c r="F6647" s="196">
        <v>21.48</v>
      </c>
      <c r="G6647" s="195" t="s">
        <v>3848</v>
      </c>
      <c r="H6647" s="196">
        <v>0</v>
      </c>
      <c r="I6647" s="196">
        <v>21.48</v>
      </c>
      <c r="J6647" s="220"/>
      <c r="M6647">
        <v>21.48</v>
      </c>
    </row>
    <row r="6648" spans="1:13" ht="25.5" x14ac:dyDescent="0.2">
      <c r="A6648" s="239"/>
      <c r="B6648" s="195"/>
      <c r="C6648" s="195"/>
      <c r="D6648" s="195"/>
      <c r="E6648" s="195" t="s">
        <v>3849</v>
      </c>
      <c r="F6648" s="196">
        <v>0</v>
      </c>
      <c r="G6648" s="195"/>
      <c r="H6648" s="195" t="s">
        <v>3850</v>
      </c>
      <c r="I6648" s="196">
        <v>47.98</v>
      </c>
      <c r="J6648" s="220"/>
      <c r="M6648">
        <v>47.98</v>
      </c>
    </row>
    <row r="6649" spans="1:13" ht="30" customHeight="1" x14ac:dyDescent="0.2">
      <c r="A6649" s="240"/>
      <c r="B6649" s="197"/>
      <c r="C6649" s="197"/>
      <c r="D6649" s="197"/>
      <c r="E6649" s="197"/>
      <c r="F6649" s="197"/>
      <c r="G6649" s="197" t="s">
        <v>3851</v>
      </c>
      <c r="H6649" s="198">
        <v>3</v>
      </c>
      <c r="I6649" s="199">
        <v>143.94</v>
      </c>
      <c r="J6649" s="220"/>
      <c r="M6649">
        <v>143.94</v>
      </c>
    </row>
    <row r="6650" spans="1:13" ht="0.95" customHeight="1" x14ac:dyDescent="0.2">
      <c r="A6650" s="237"/>
      <c r="B6650" s="185"/>
      <c r="C6650" s="185"/>
      <c r="D6650" s="185"/>
      <c r="E6650" s="185"/>
      <c r="F6650" s="185"/>
      <c r="G6650" s="185"/>
      <c r="H6650" s="185"/>
      <c r="I6650" s="185"/>
      <c r="J6650" s="220"/>
    </row>
    <row r="6651" spans="1:13" ht="18" customHeight="1" x14ac:dyDescent="0.2">
      <c r="A6651" s="236" t="s">
        <v>4896</v>
      </c>
      <c r="B6651" s="183" t="s">
        <v>2</v>
      </c>
      <c r="C6651" s="182" t="s">
        <v>3</v>
      </c>
      <c r="D6651" s="182" t="s">
        <v>4</v>
      </c>
      <c r="E6651" s="419" t="s">
        <v>2100</v>
      </c>
      <c r="F6651" s="419"/>
      <c r="G6651" s="184" t="s">
        <v>5</v>
      </c>
      <c r="H6651" s="183" t="s">
        <v>6</v>
      </c>
      <c r="I6651" s="183" t="s">
        <v>7</v>
      </c>
      <c r="J6651" s="218" t="s">
        <v>8</v>
      </c>
      <c r="K6651" s="229">
        <f>J6653</f>
        <v>25.3</v>
      </c>
      <c r="L6651" s="229">
        <f>J6652-K6651</f>
        <v>16.559999999999999</v>
      </c>
      <c r="M6651" t="s">
        <v>7</v>
      </c>
    </row>
    <row r="6652" spans="1:13" ht="24" customHeight="1" x14ac:dyDescent="0.2">
      <c r="A6652" s="237" t="s">
        <v>2125</v>
      </c>
      <c r="B6652" s="186" t="s">
        <v>4900</v>
      </c>
      <c r="C6652" s="185" t="s">
        <v>167</v>
      </c>
      <c r="D6652" s="185" t="s">
        <v>4901</v>
      </c>
      <c r="E6652" s="425" t="s">
        <v>2104</v>
      </c>
      <c r="F6652" s="425"/>
      <c r="G6652" s="187" t="s">
        <v>331</v>
      </c>
      <c r="H6652" s="188">
        <v>1</v>
      </c>
      <c r="I6652" s="189">
        <f>(M6652*$M$13)</f>
        <v>41.869199999999999</v>
      </c>
      <c r="J6652" s="231">
        <f>TRUNC(I6652*H6652,2)</f>
        <v>41.86</v>
      </c>
      <c r="M6652">
        <v>45.51</v>
      </c>
    </row>
    <row r="6653" spans="1:13" ht="24" customHeight="1" x14ac:dyDescent="0.2">
      <c r="A6653" s="241" t="s">
        <v>2395</v>
      </c>
      <c r="B6653" s="201" t="s">
        <v>2700</v>
      </c>
      <c r="C6653" s="200" t="s">
        <v>26</v>
      </c>
      <c r="D6653" s="200" t="s">
        <v>2701</v>
      </c>
      <c r="E6653" s="427" t="s">
        <v>2123</v>
      </c>
      <c r="F6653" s="427"/>
      <c r="G6653" s="202" t="s">
        <v>32</v>
      </c>
      <c r="H6653" s="203">
        <v>1</v>
      </c>
      <c r="I6653" s="189">
        <f>(M6653*$M$13)</f>
        <v>25.309200000000004</v>
      </c>
      <c r="J6653" s="219">
        <f>TRUNC(I6653*H6653,2)</f>
        <v>25.3</v>
      </c>
      <c r="M6653">
        <v>27.51</v>
      </c>
    </row>
    <row r="6654" spans="1:13" ht="24" customHeight="1" x14ac:dyDescent="0.2">
      <c r="A6654" s="238" t="s">
        <v>2126</v>
      </c>
      <c r="B6654" s="191" t="s">
        <v>5355</v>
      </c>
      <c r="C6654" s="190" t="s">
        <v>167</v>
      </c>
      <c r="D6654" s="190" t="s">
        <v>4901</v>
      </c>
      <c r="E6654" s="426" t="s">
        <v>2119</v>
      </c>
      <c r="F6654" s="426"/>
      <c r="G6654" s="192" t="s">
        <v>5354</v>
      </c>
      <c r="H6654" s="193">
        <v>1</v>
      </c>
      <c r="I6654" s="194">
        <v>18</v>
      </c>
      <c r="J6654" s="219">
        <v>18</v>
      </c>
      <c r="M6654">
        <v>18</v>
      </c>
    </row>
    <row r="6655" spans="1:13" x14ac:dyDescent="0.2">
      <c r="A6655" s="239"/>
      <c r="B6655" s="195"/>
      <c r="C6655" s="195"/>
      <c r="D6655" s="195"/>
      <c r="E6655" s="195" t="s">
        <v>3847</v>
      </c>
      <c r="F6655" s="196">
        <v>21.48</v>
      </c>
      <c r="G6655" s="195" t="s">
        <v>3848</v>
      </c>
      <c r="H6655" s="196">
        <v>0</v>
      </c>
      <c r="I6655" s="196">
        <v>21.48</v>
      </c>
      <c r="J6655" s="220"/>
      <c r="M6655">
        <v>21.48</v>
      </c>
    </row>
    <row r="6656" spans="1:13" ht="25.5" x14ac:dyDescent="0.2">
      <c r="A6656" s="239"/>
      <c r="B6656" s="195"/>
      <c r="C6656" s="195"/>
      <c r="D6656" s="195"/>
      <c r="E6656" s="195" t="s">
        <v>3849</v>
      </c>
      <c r="F6656" s="196">
        <v>0</v>
      </c>
      <c r="G6656" s="195"/>
      <c r="H6656" s="195" t="s">
        <v>3850</v>
      </c>
      <c r="I6656" s="196">
        <v>45.51</v>
      </c>
      <c r="J6656" s="220"/>
      <c r="M6656">
        <v>45.51</v>
      </c>
    </row>
    <row r="6657" spans="1:13" ht="30" customHeight="1" x14ac:dyDescent="0.2">
      <c r="A6657" s="240"/>
      <c r="B6657" s="197"/>
      <c r="C6657" s="197"/>
      <c r="D6657" s="197"/>
      <c r="E6657" s="197"/>
      <c r="F6657" s="197"/>
      <c r="G6657" s="197" t="s">
        <v>3851</v>
      </c>
      <c r="H6657" s="198">
        <v>3</v>
      </c>
      <c r="I6657" s="199">
        <v>136.53</v>
      </c>
      <c r="J6657" s="220"/>
      <c r="M6657">
        <v>136.53</v>
      </c>
    </row>
    <row r="6658" spans="1:13" ht="0.95" customHeight="1" x14ac:dyDescent="0.2">
      <c r="A6658" s="237"/>
      <c r="B6658" s="185"/>
      <c r="C6658" s="185"/>
      <c r="D6658" s="185"/>
      <c r="E6658" s="185"/>
      <c r="F6658" s="185"/>
      <c r="G6658" s="185"/>
      <c r="H6658" s="185"/>
      <c r="I6658" s="185"/>
      <c r="J6658" s="220"/>
    </row>
    <row r="6659" spans="1:13" ht="18" customHeight="1" x14ac:dyDescent="0.2">
      <c r="A6659" s="236" t="s">
        <v>4899</v>
      </c>
      <c r="B6659" s="183" t="s">
        <v>2</v>
      </c>
      <c r="C6659" s="182" t="s">
        <v>3</v>
      </c>
      <c r="D6659" s="182" t="s">
        <v>4</v>
      </c>
      <c r="E6659" s="419" t="s">
        <v>2100</v>
      </c>
      <c r="F6659" s="419"/>
      <c r="G6659" s="184" t="s">
        <v>5</v>
      </c>
      <c r="H6659" s="183" t="s">
        <v>6</v>
      </c>
      <c r="I6659" s="183" t="s">
        <v>7</v>
      </c>
      <c r="J6659" s="218" t="s">
        <v>8</v>
      </c>
      <c r="K6659" s="229">
        <v>0</v>
      </c>
      <c r="L6659" s="229">
        <f>J6660</f>
        <v>128.72</v>
      </c>
      <c r="M6659" t="s">
        <v>7</v>
      </c>
    </row>
    <row r="6660" spans="1:13" ht="26.1" customHeight="1" x14ac:dyDescent="0.2">
      <c r="A6660" s="237" t="s">
        <v>2125</v>
      </c>
      <c r="B6660" s="186" t="s">
        <v>5293</v>
      </c>
      <c r="C6660" s="185" t="s">
        <v>167</v>
      </c>
      <c r="D6660" s="185" t="s">
        <v>5294</v>
      </c>
      <c r="E6660" s="425" t="s">
        <v>2106</v>
      </c>
      <c r="F6660" s="425"/>
      <c r="G6660" s="187" t="s">
        <v>331</v>
      </c>
      <c r="H6660" s="188">
        <v>1</v>
      </c>
      <c r="I6660" s="189">
        <f>(M6660*$M$13)</f>
        <v>128.72639999999998</v>
      </c>
      <c r="J6660" s="231">
        <f>TRUNC(I6660*H6660,2)</f>
        <v>128.72</v>
      </c>
      <c r="M6660">
        <v>139.91999999999999</v>
      </c>
    </row>
    <row r="6661" spans="1:13" ht="26.1" customHeight="1" x14ac:dyDescent="0.2">
      <c r="A6661" s="241" t="s">
        <v>2395</v>
      </c>
      <c r="B6661" s="201" t="s">
        <v>5356</v>
      </c>
      <c r="C6661" s="200" t="s">
        <v>3131</v>
      </c>
      <c r="D6661" s="200" t="s">
        <v>5357</v>
      </c>
      <c r="E6661" s="427">
        <v>12</v>
      </c>
      <c r="F6661" s="427"/>
      <c r="G6661" s="202" t="s">
        <v>331</v>
      </c>
      <c r="H6661" s="203">
        <v>1</v>
      </c>
      <c r="I6661" s="189">
        <f>(M6661*$M$13)</f>
        <v>128.72639999999998</v>
      </c>
      <c r="J6661" s="219">
        <f>TRUNC(I6661*H6661,2)</f>
        <v>128.72</v>
      </c>
      <c r="M6661">
        <v>139.91999999999999</v>
      </c>
    </row>
    <row r="6662" spans="1:13" x14ac:dyDescent="0.2">
      <c r="A6662" s="239"/>
      <c r="B6662" s="195"/>
      <c r="C6662" s="195"/>
      <c r="D6662" s="195"/>
      <c r="E6662" s="195" t="s">
        <v>3847</v>
      </c>
      <c r="F6662" s="196">
        <v>7.08</v>
      </c>
      <c r="G6662" s="195" t="s">
        <v>3848</v>
      </c>
      <c r="H6662" s="196">
        <v>0</v>
      </c>
      <c r="I6662" s="196">
        <v>7.08</v>
      </c>
      <c r="J6662" s="220"/>
      <c r="M6662">
        <v>7.08</v>
      </c>
    </row>
    <row r="6663" spans="1:13" ht="25.5" x14ac:dyDescent="0.2">
      <c r="A6663" s="239"/>
      <c r="B6663" s="195"/>
      <c r="C6663" s="195"/>
      <c r="D6663" s="195"/>
      <c r="E6663" s="195" t="s">
        <v>3849</v>
      </c>
      <c r="F6663" s="196">
        <v>0</v>
      </c>
      <c r="G6663" s="195"/>
      <c r="H6663" s="195" t="s">
        <v>3850</v>
      </c>
      <c r="I6663" s="196">
        <v>139.91999999999999</v>
      </c>
      <c r="J6663" s="220"/>
      <c r="M6663">
        <v>139.91999999999999</v>
      </c>
    </row>
    <row r="6664" spans="1:13" ht="30" customHeight="1" x14ac:dyDescent="0.2">
      <c r="A6664" s="240"/>
      <c r="B6664" s="197"/>
      <c r="C6664" s="197"/>
      <c r="D6664" s="197"/>
      <c r="E6664" s="197"/>
      <c r="F6664" s="197"/>
      <c r="G6664" s="197" t="s">
        <v>3851</v>
      </c>
      <c r="H6664" s="198">
        <v>9</v>
      </c>
      <c r="I6664" s="199">
        <v>1259.28</v>
      </c>
      <c r="J6664" s="220"/>
      <c r="M6664">
        <v>1259.28</v>
      </c>
    </row>
    <row r="6665" spans="1:13" ht="0.95" customHeight="1" x14ac:dyDescent="0.2">
      <c r="A6665" s="237"/>
      <c r="B6665" s="185"/>
      <c r="C6665" s="185"/>
      <c r="D6665" s="185"/>
      <c r="E6665" s="185"/>
      <c r="F6665" s="185"/>
      <c r="G6665" s="185"/>
      <c r="H6665" s="185"/>
      <c r="I6665" s="185"/>
      <c r="J6665" s="220"/>
    </row>
    <row r="6666" spans="1:13" ht="18" customHeight="1" x14ac:dyDescent="0.2">
      <c r="A6666" s="236" t="s">
        <v>5292</v>
      </c>
      <c r="B6666" s="183" t="s">
        <v>2</v>
      </c>
      <c r="C6666" s="182" t="s">
        <v>3</v>
      </c>
      <c r="D6666" s="182" t="s">
        <v>4</v>
      </c>
      <c r="E6666" s="419" t="s">
        <v>2100</v>
      </c>
      <c r="F6666" s="419"/>
      <c r="G6666" s="184" t="s">
        <v>5</v>
      </c>
      <c r="H6666" s="183" t="s">
        <v>6</v>
      </c>
      <c r="I6666" s="183" t="s">
        <v>7</v>
      </c>
      <c r="J6666" s="218" t="s">
        <v>8</v>
      </c>
      <c r="K6666" s="229">
        <f>J6668+J6669</f>
        <v>163.34</v>
      </c>
      <c r="L6666" s="229">
        <f>J6667-K6666</f>
        <v>43665.73</v>
      </c>
      <c r="M6666" t="s">
        <v>7</v>
      </c>
    </row>
    <row r="6667" spans="1:13" ht="24" customHeight="1" x14ac:dyDescent="0.2">
      <c r="A6667" s="237" t="s">
        <v>2125</v>
      </c>
      <c r="B6667" s="186" t="s">
        <v>5333</v>
      </c>
      <c r="C6667" s="185" t="s">
        <v>15</v>
      </c>
      <c r="D6667" s="185" t="s">
        <v>5334</v>
      </c>
      <c r="E6667" s="425">
        <v>7</v>
      </c>
      <c r="F6667" s="425"/>
      <c r="G6667" s="187" t="s">
        <v>18</v>
      </c>
      <c r="H6667" s="188">
        <v>1</v>
      </c>
      <c r="I6667" s="189">
        <f>(M6667*$M$13)</f>
        <v>43829.076000000008</v>
      </c>
      <c r="J6667" s="231">
        <f>TRUNC(I6667*H6667,2)</f>
        <v>43829.07</v>
      </c>
      <c r="M6667">
        <v>47640.3</v>
      </c>
    </row>
    <row r="6668" spans="1:13" ht="24" customHeight="1" x14ac:dyDescent="0.2">
      <c r="A6668" s="238" t="s">
        <v>2126</v>
      </c>
      <c r="B6668" s="191" t="s">
        <v>2130</v>
      </c>
      <c r="C6668" s="190" t="s">
        <v>15</v>
      </c>
      <c r="D6668" s="190" t="s">
        <v>2131</v>
      </c>
      <c r="E6668" s="426" t="s">
        <v>2129</v>
      </c>
      <c r="F6668" s="426"/>
      <c r="G6668" s="192" t="s">
        <v>39</v>
      </c>
      <c r="H6668" s="193">
        <v>5</v>
      </c>
      <c r="I6668" s="189">
        <f>(M6668*$M$13)</f>
        <v>13.533200000000001</v>
      </c>
      <c r="J6668" s="219">
        <f>TRUNC(I6668*H6668,2)</f>
        <v>67.66</v>
      </c>
      <c r="M6668">
        <v>14.71</v>
      </c>
    </row>
    <row r="6669" spans="1:13" ht="24" customHeight="1" x14ac:dyDescent="0.2">
      <c r="A6669" s="238" t="s">
        <v>2126</v>
      </c>
      <c r="B6669" s="191" t="s">
        <v>2154</v>
      </c>
      <c r="C6669" s="190" t="s">
        <v>15</v>
      </c>
      <c r="D6669" s="190" t="s">
        <v>2155</v>
      </c>
      <c r="E6669" s="426" t="s">
        <v>2129</v>
      </c>
      <c r="F6669" s="426"/>
      <c r="G6669" s="192" t="s">
        <v>39</v>
      </c>
      <c r="H6669" s="193">
        <v>5</v>
      </c>
      <c r="I6669" s="189">
        <f>(M6669*$M$13)</f>
        <v>19.136000000000003</v>
      </c>
      <c r="J6669" s="219">
        <f>TRUNC(I6669*H6669,2)</f>
        <v>95.68</v>
      </c>
      <c r="M6669">
        <v>20.8</v>
      </c>
    </row>
    <row r="6670" spans="1:13" ht="26.1" customHeight="1" x14ac:dyDescent="0.2">
      <c r="A6670" s="238" t="s">
        <v>2126</v>
      </c>
      <c r="B6670" s="191" t="s">
        <v>5358</v>
      </c>
      <c r="C6670" s="190" t="s">
        <v>15</v>
      </c>
      <c r="D6670" s="190" t="s">
        <v>5359</v>
      </c>
      <c r="E6670" s="426" t="s">
        <v>2119</v>
      </c>
      <c r="F6670" s="426"/>
      <c r="G6670" s="192" t="s">
        <v>54</v>
      </c>
      <c r="H6670" s="193">
        <v>1</v>
      </c>
      <c r="I6670" s="189">
        <f>(M6670*$M$13)</f>
        <v>43665.73</v>
      </c>
      <c r="J6670" s="219">
        <f>TRUNC(I6670*H6670,2)</f>
        <v>43665.73</v>
      </c>
      <c r="M6670">
        <v>47462.75</v>
      </c>
    </row>
    <row r="6671" spans="1:13" x14ac:dyDescent="0.2">
      <c r="A6671" s="239"/>
      <c r="B6671" s="195"/>
      <c r="C6671" s="195"/>
      <c r="D6671" s="195"/>
      <c r="E6671" s="195" t="s">
        <v>3847</v>
      </c>
      <c r="F6671" s="196">
        <v>177.55</v>
      </c>
      <c r="G6671" s="195" t="s">
        <v>3848</v>
      </c>
      <c r="H6671" s="196">
        <v>0</v>
      </c>
      <c r="I6671" s="196">
        <v>177.55</v>
      </c>
      <c r="J6671" s="220"/>
      <c r="M6671">
        <v>177.55</v>
      </c>
    </row>
    <row r="6672" spans="1:13" ht="25.5" x14ac:dyDescent="0.2">
      <c r="A6672" s="239"/>
      <c r="B6672" s="195"/>
      <c r="C6672" s="195"/>
      <c r="D6672" s="195"/>
      <c r="E6672" s="195" t="s">
        <v>3849</v>
      </c>
      <c r="F6672" s="196">
        <v>0</v>
      </c>
      <c r="G6672" s="195"/>
      <c r="H6672" s="195" t="s">
        <v>3850</v>
      </c>
      <c r="I6672" s="196">
        <v>47640.3</v>
      </c>
      <c r="J6672" s="220"/>
      <c r="M6672">
        <v>47640.3</v>
      </c>
    </row>
    <row r="6673" spans="1:13" ht="30" customHeight="1" x14ac:dyDescent="0.2">
      <c r="A6673" s="240"/>
      <c r="B6673" s="197"/>
      <c r="C6673" s="197"/>
      <c r="D6673" s="197"/>
      <c r="E6673" s="197"/>
      <c r="F6673" s="197"/>
      <c r="G6673" s="197" t="s">
        <v>3851</v>
      </c>
      <c r="H6673" s="198">
        <v>1</v>
      </c>
      <c r="I6673" s="199">
        <v>47640.3</v>
      </c>
      <c r="J6673" s="220"/>
      <c r="M6673">
        <v>47640.3</v>
      </c>
    </row>
    <row r="6674" spans="1:13" ht="0.95" customHeight="1" x14ac:dyDescent="0.2">
      <c r="A6674" s="237"/>
      <c r="B6674" s="185"/>
      <c r="C6674" s="185"/>
      <c r="D6674" s="185"/>
      <c r="E6674" s="185"/>
      <c r="F6674" s="185"/>
      <c r="G6674" s="185"/>
      <c r="H6674" s="185"/>
      <c r="I6674" s="185"/>
      <c r="J6674" s="220"/>
    </row>
    <row r="6675" spans="1:13" ht="24" customHeight="1" x14ac:dyDescent="0.2">
      <c r="A6675" s="242" t="s">
        <v>4437</v>
      </c>
      <c r="B6675" s="24"/>
      <c r="C6675" s="24"/>
      <c r="D6675" s="23" t="s">
        <v>4438</v>
      </c>
      <c r="E6675" s="24"/>
      <c r="F6675" s="428"/>
      <c r="G6675" s="428"/>
      <c r="H6675" s="24"/>
      <c r="I6675" s="24"/>
      <c r="J6675" s="210"/>
    </row>
    <row r="6676" spans="1:13" ht="24" customHeight="1" x14ac:dyDescent="0.2">
      <c r="A6676" s="243" t="s">
        <v>4439</v>
      </c>
      <c r="B6676" s="28"/>
      <c r="C6676" s="28"/>
      <c r="D6676" s="27" t="s">
        <v>3908</v>
      </c>
      <c r="E6676" s="28"/>
      <c r="F6676" s="429"/>
      <c r="G6676" s="429"/>
      <c r="H6676" s="28"/>
      <c r="I6676" s="28"/>
      <c r="J6676" s="211"/>
    </row>
    <row r="6677" spans="1:13" ht="18" customHeight="1" x14ac:dyDescent="0.2">
      <c r="A6677" s="236" t="s">
        <v>4440</v>
      </c>
      <c r="B6677" s="183" t="s">
        <v>2</v>
      </c>
      <c r="C6677" s="182" t="s">
        <v>3</v>
      </c>
      <c r="D6677" s="182" t="s">
        <v>4</v>
      </c>
      <c r="E6677" s="419" t="s">
        <v>2100</v>
      </c>
      <c r="F6677" s="419"/>
      <c r="G6677" s="184" t="s">
        <v>5</v>
      </c>
      <c r="H6677" s="183" t="s">
        <v>6</v>
      </c>
      <c r="I6677" s="183" t="s">
        <v>7</v>
      </c>
      <c r="J6677" s="218" t="s">
        <v>8</v>
      </c>
      <c r="K6677" s="229">
        <f>J6679+J6680</f>
        <v>0.32</v>
      </c>
      <c r="L6677" s="229">
        <f>J6678-K6677</f>
        <v>1.3499999999999999</v>
      </c>
      <c r="M6677" t="s">
        <v>7</v>
      </c>
    </row>
    <row r="6678" spans="1:13" ht="24" customHeight="1" x14ac:dyDescent="0.2">
      <c r="A6678" s="237" t="s">
        <v>2125</v>
      </c>
      <c r="B6678" s="186" t="s">
        <v>867</v>
      </c>
      <c r="C6678" s="185" t="s">
        <v>15</v>
      </c>
      <c r="D6678" s="185" t="s">
        <v>868</v>
      </c>
      <c r="E6678" s="425">
        <v>7</v>
      </c>
      <c r="F6678" s="425"/>
      <c r="G6678" s="187" t="s">
        <v>18</v>
      </c>
      <c r="H6678" s="188">
        <v>1</v>
      </c>
      <c r="I6678" s="189">
        <f>(M6678*$M$13)</f>
        <v>1.6744000000000001</v>
      </c>
      <c r="J6678" s="231">
        <f>TRUNC(I6678*H6678,2)</f>
        <v>1.67</v>
      </c>
      <c r="M6678">
        <v>1.82</v>
      </c>
    </row>
    <row r="6679" spans="1:13" ht="24" customHeight="1" x14ac:dyDescent="0.2">
      <c r="A6679" s="238" t="s">
        <v>2126</v>
      </c>
      <c r="B6679" s="191" t="s">
        <v>2130</v>
      </c>
      <c r="C6679" s="190" t="s">
        <v>15</v>
      </c>
      <c r="D6679" s="190" t="s">
        <v>2131</v>
      </c>
      <c r="E6679" s="426" t="s">
        <v>2129</v>
      </c>
      <c r="F6679" s="426"/>
      <c r="G6679" s="192" t="s">
        <v>39</v>
      </c>
      <c r="H6679" s="193">
        <v>0.01</v>
      </c>
      <c r="I6679" s="189">
        <f>(M6679*$M$13)</f>
        <v>13.533200000000001</v>
      </c>
      <c r="J6679" s="219">
        <f>TRUNC(I6679*H6679,2)</f>
        <v>0.13</v>
      </c>
      <c r="M6679">
        <v>14.71</v>
      </c>
    </row>
    <row r="6680" spans="1:13" ht="24" customHeight="1" x14ac:dyDescent="0.2">
      <c r="A6680" s="238" t="s">
        <v>2126</v>
      </c>
      <c r="B6680" s="191" t="s">
        <v>2154</v>
      </c>
      <c r="C6680" s="190" t="s">
        <v>15</v>
      </c>
      <c r="D6680" s="190" t="s">
        <v>2155</v>
      </c>
      <c r="E6680" s="426" t="s">
        <v>2129</v>
      </c>
      <c r="F6680" s="426"/>
      <c r="G6680" s="192" t="s">
        <v>39</v>
      </c>
      <c r="H6680" s="193">
        <v>0.01</v>
      </c>
      <c r="I6680" s="189">
        <f>(M6680*$M$13)</f>
        <v>19.136000000000003</v>
      </c>
      <c r="J6680" s="219">
        <f>TRUNC(I6680*H6680,2)</f>
        <v>0.19</v>
      </c>
      <c r="M6680">
        <v>20.8</v>
      </c>
    </row>
    <row r="6681" spans="1:13" ht="24" customHeight="1" x14ac:dyDescent="0.2">
      <c r="A6681" s="238" t="s">
        <v>2126</v>
      </c>
      <c r="B6681" s="191" t="s">
        <v>2765</v>
      </c>
      <c r="C6681" s="190" t="s">
        <v>15</v>
      </c>
      <c r="D6681" s="190" t="s">
        <v>2766</v>
      </c>
      <c r="E6681" s="426" t="s">
        <v>2119</v>
      </c>
      <c r="F6681" s="426"/>
      <c r="G6681" s="192" t="s">
        <v>54</v>
      </c>
      <c r="H6681" s="193">
        <v>1</v>
      </c>
      <c r="I6681" s="189">
        <f>(M6681*$M$13)</f>
        <v>1.3616000000000001</v>
      </c>
      <c r="J6681" s="219">
        <f>TRUNC(I6681*H6681,2)</f>
        <v>1.36</v>
      </c>
      <c r="M6681">
        <v>1.48</v>
      </c>
    </row>
    <row r="6682" spans="1:13" x14ac:dyDescent="0.2">
      <c r="A6682" s="239"/>
      <c r="B6682" s="195"/>
      <c r="C6682" s="195"/>
      <c r="D6682" s="195"/>
      <c r="E6682" s="195" t="s">
        <v>3847</v>
      </c>
      <c r="F6682" s="196">
        <v>0.34</v>
      </c>
      <c r="G6682" s="195" t="s">
        <v>3848</v>
      </c>
      <c r="H6682" s="196">
        <v>0</v>
      </c>
      <c r="I6682" s="196">
        <v>0.34</v>
      </c>
      <c r="J6682" s="220"/>
      <c r="M6682">
        <v>0.34</v>
      </c>
    </row>
    <row r="6683" spans="1:13" ht="25.5" x14ac:dyDescent="0.2">
      <c r="A6683" s="239"/>
      <c r="B6683" s="195"/>
      <c r="C6683" s="195"/>
      <c r="D6683" s="195"/>
      <c r="E6683" s="195" t="s">
        <v>3849</v>
      </c>
      <c r="F6683" s="196">
        <v>0</v>
      </c>
      <c r="G6683" s="195"/>
      <c r="H6683" s="195" t="s">
        <v>3850</v>
      </c>
      <c r="I6683" s="196">
        <v>1.82</v>
      </c>
      <c r="J6683" s="220"/>
      <c r="M6683">
        <v>1.82</v>
      </c>
    </row>
    <row r="6684" spans="1:13" ht="30" customHeight="1" x14ac:dyDescent="0.2">
      <c r="A6684" s="240"/>
      <c r="B6684" s="197"/>
      <c r="C6684" s="197"/>
      <c r="D6684" s="197"/>
      <c r="E6684" s="197"/>
      <c r="F6684" s="197"/>
      <c r="G6684" s="197" t="s">
        <v>3851</v>
      </c>
      <c r="H6684" s="198">
        <v>65</v>
      </c>
      <c r="I6684" s="199">
        <v>118.3</v>
      </c>
      <c r="J6684" s="220"/>
      <c r="M6684">
        <v>118.3</v>
      </c>
    </row>
    <row r="6685" spans="1:13" ht="0.95" customHeight="1" x14ac:dyDescent="0.2">
      <c r="A6685" s="237"/>
      <c r="B6685" s="185"/>
      <c r="C6685" s="185"/>
      <c r="D6685" s="185"/>
      <c r="E6685" s="185"/>
      <c r="F6685" s="185"/>
      <c r="G6685" s="185"/>
      <c r="H6685" s="185"/>
      <c r="I6685" s="185"/>
      <c r="J6685" s="220"/>
    </row>
    <row r="6686" spans="1:13" ht="18" customHeight="1" x14ac:dyDescent="0.2">
      <c r="A6686" s="236" t="s">
        <v>4441</v>
      </c>
      <c r="B6686" s="183" t="s">
        <v>2</v>
      </c>
      <c r="C6686" s="182" t="s">
        <v>3</v>
      </c>
      <c r="D6686" s="182" t="s">
        <v>4</v>
      </c>
      <c r="E6686" s="419" t="s">
        <v>2100</v>
      </c>
      <c r="F6686" s="419"/>
      <c r="G6686" s="184" t="s">
        <v>5</v>
      </c>
      <c r="H6686" s="183" t="s">
        <v>6</v>
      </c>
      <c r="I6686" s="183" t="s">
        <v>7</v>
      </c>
      <c r="J6686" s="218" t="s">
        <v>8</v>
      </c>
      <c r="K6686" s="229">
        <f>J6688+J6689</f>
        <v>22.86</v>
      </c>
      <c r="L6686" s="229">
        <f>J6687-K6686</f>
        <v>24.86</v>
      </c>
      <c r="M6686" t="s">
        <v>7</v>
      </c>
    </row>
    <row r="6687" spans="1:13" ht="24" customHeight="1" x14ac:dyDescent="0.2">
      <c r="A6687" s="237" t="s">
        <v>2125</v>
      </c>
      <c r="B6687" s="186" t="s">
        <v>4011</v>
      </c>
      <c r="C6687" s="185" t="s">
        <v>15</v>
      </c>
      <c r="D6687" s="185" t="s">
        <v>4012</v>
      </c>
      <c r="E6687" s="425">
        <v>7</v>
      </c>
      <c r="F6687" s="425"/>
      <c r="G6687" s="187" t="s">
        <v>18</v>
      </c>
      <c r="H6687" s="188">
        <v>1</v>
      </c>
      <c r="I6687" s="189">
        <f>(M6687*$M$13)</f>
        <v>47.720399999999998</v>
      </c>
      <c r="J6687" s="231">
        <f>TRUNC(I6687*H6687,2)</f>
        <v>47.72</v>
      </c>
      <c r="M6687">
        <v>51.87</v>
      </c>
    </row>
    <row r="6688" spans="1:13" ht="24" customHeight="1" x14ac:dyDescent="0.2">
      <c r="A6688" s="238" t="s">
        <v>2126</v>
      </c>
      <c r="B6688" s="191" t="s">
        <v>2130</v>
      </c>
      <c r="C6688" s="190" t="s">
        <v>15</v>
      </c>
      <c r="D6688" s="190" t="s">
        <v>2131</v>
      </c>
      <c r="E6688" s="426" t="s">
        <v>2129</v>
      </c>
      <c r="F6688" s="426"/>
      <c r="G6688" s="192" t="s">
        <v>39</v>
      </c>
      <c r="H6688" s="193">
        <v>0.7</v>
      </c>
      <c r="I6688" s="189">
        <f>(M6688*$M$13)</f>
        <v>13.533200000000001</v>
      </c>
      <c r="J6688" s="219">
        <f>TRUNC(I6688*H6688,2)</f>
        <v>9.4700000000000006</v>
      </c>
      <c r="M6688">
        <v>14.71</v>
      </c>
    </row>
    <row r="6689" spans="1:13" ht="24" customHeight="1" x14ac:dyDescent="0.2">
      <c r="A6689" s="238" t="s">
        <v>2126</v>
      </c>
      <c r="B6689" s="191" t="s">
        <v>2154</v>
      </c>
      <c r="C6689" s="190" t="s">
        <v>15</v>
      </c>
      <c r="D6689" s="190" t="s">
        <v>2155</v>
      </c>
      <c r="E6689" s="426" t="s">
        <v>2129</v>
      </c>
      <c r="F6689" s="426"/>
      <c r="G6689" s="192" t="s">
        <v>39</v>
      </c>
      <c r="H6689" s="193">
        <v>0.7</v>
      </c>
      <c r="I6689" s="189">
        <f>(M6689*$M$13)</f>
        <v>19.136000000000003</v>
      </c>
      <c r="J6689" s="219">
        <f>TRUNC(I6689*H6689,2)</f>
        <v>13.39</v>
      </c>
      <c r="M6689">
        <v>20.8</v>
      </c>
    </row>
    <row r="6690" spans="1:13" ht="24" customHeight="1" x14ac:dyDescent="0.2">
      <c r="A6690" s="238" t="s">
        <v>2126</v>
      </c>
      <c r="B6690" s="191" t="s">
        <v>4996</v>
      </c>
      <c r="C6690" s="190" t="s">
        <v>15</v>
      </c>
      <c r="D6690" s="190" t="s">
        <v>4997</v>
      </c>
      <c r="E6690" s="426" t="s">
        <v>2119</v>
      </c>
      <c r="F6690" s="426"/>
      <c r="G6690" s="192" t="s">
        <v>54</v>
      </c>
      <c r="H6690" s="193">
        <v>1</v>
      </c>
      <c r="I6690" s="189">
        <f>(M6690*$M$13)</f>
        <v>24.8584</v>
      </c>
      <c r="J6690" s="219">
        <f>TRUNC(I6690*H6690,2)</f>
        <v>24.85</v>
      </c>
      <c r="M6690">
        <v>27.02</v>
      </c>
    </row>
    <row r="6691" spans="1:13" x14ac:dyDescent="0.2">
      <c r="A6691" s="239"/>
      <c r="B6691" s="195"/>
      <c r="C6691" s="195"/>
      <c r="D6691" s="195"/>
      <c r="E6691" s="195" t="s">
        <v>3847</v>
      </c>
      <c r="F6691" s="196">
        <v>24.85</v>
      </c>
      <c r="G6691" s="195" t="s">
        <v>3848</v>
      </c>
      <c r="H6691" s="196">
        <v>0</v>
      </c>
      <c r="I6691" s="196">
        <v>24.85</v>
      </c>
      <c r="J6691" s="220"/>
      <c r="M6691">
        <v>24.85</v>
      </c>
    </row>
    <row r="6692" spans="1:13" ht="25.5" x14ac:dyDescent="0.2">
      <c r="A6692" s="239"/>
      <c r="B6692" s="195"/>
      <c r="C6692" s="195"/>
      <c r="D6692" s="195"/>
      <c r="E6692" s="195" t="s">
        <v>3849</v>
      </c>
      <c r="F6692" s="196">
        <v>0</v>
      </c>
      <c r="G6692" s="195"/>
      <c r="H6692" s="195" t="s">
        <v>3850</v>
      </c>
      <c r="I6692" s="196">
        <v>51.87</v>
      </c>
      <c r="J6692" s="220"/>
      <c r="M6692">
        <v>51.87</v>
      </c>
    </row>
    <row r="6693" spans="1:13" ht="30" customHeight="1" x14ac:dyDescent="0.2">
      <c r="A6693" s="240"/>
      <c r="B6693" s="197"/>
      <c r="C6693" s="197"/>
      <c r="D6693" s="197"/>
      <c r="E6693" s="197"/>
      <c r="F6693" s="197"/>
      <c r="G6693" s="197" t="s">
        <v>3851</v>
      </c>
      <c r="H6693" s="198">
        <v>1</v>
      </c>
      <c r="I6693" s="199">
        <v>51.87</v>
      </c>
      <c r="J6693" s="220"/>
      <c r="M6693">
        <v>51.87</v>
      </c>
    </row>
    <row r="6694" spans="1:13" ht="0.95" customHeight="1" x14ac:dyDescent="0.2">
      <c r="A6694" s="237"/>
      <c r="B6694" s="185"/>
      <c r="C6694" s="185"/>
      <c r="D6694" s="185"/>
      <c r="E6694" s="185"/>
      <c r="F6694" s="185"/>
      <c r="G6694" s="185"/>
      <c r="H6694" s="185"/>
      <c r="I6694" s="185"/>
      <c r="J6694" s="220"/>
    </row>
    <row r="6695" spans="1:13" ht="18" customHeight="1" x14ac:dyDescent="0.2">
      <c r="A6695" s="236" t="s">
        <v>4442</v>
      </c>
      <c r="B6695" s="183" t="s">
        <v>2</v>
      </c>
      <c r="C6695" s="182" t="s">
        <v>3</v>
      </c>
      <c r="D6695" s="182" t="s">
        <v>4</v>
      </c>
      <c r="E6695" s="419" t="s">
        <v>2100</v>
      </c>
      <c r="F6695" s="419"/>
      <c r="G6695" s="184" t="s">
        <v>5</v>
      </c>
      <c r="H6695" s="183" t="s">
        <v>6</v>
      </c>
      <c r="I6695" s="183" t="s">
        <v>7</v>
      </c>
      <c r="J6695" s="218" t="s">
        <v>8</v>
      </c>
      <c r="K6695" s="229">
        <f>J6697+J6698</f>
        <v>2.6100000000000003</v>
      </c>
      <c r="L6695" s="229">
        <f>J6696-K6695</f>
        <v>2.6499999999999995</v>
      </c>
      <c r="M6695" t="s">
        <v>7</v>
      </c>
    </row>
    <row r="6696" spans="1:13" ht="24" customHeight="1" x14ac:dyDescent="0.2">
      <c r="A6696" s="237" t="s">
        <v>2125</v>
      </c>
      <c r="B6696" s="186" t="s">
        <v>4148</v>
      </c>
      <c r="C6696" s="185" t="s">
        <v>15</v>
      </c>
      <c r="D6696" s="185" t="s">
        <v>4149</v>
      </c>
      <c r="E6696" s="425">
        <v>7</v>
      </c>
      <c r="F6696" s="425"/>
      <c r="G6696" s="187" t="s">
        <v>54</v>
      </c>
      <c r="H6696" s="188">
        <v>1</v>
      </c>
      <c r="I6696" s="189">
        <f>(M6696*$M$13)</f>
        <v>5.2624000000000004</v>
      </c>
      <c r="J6696" s="231">
        <f>TRUNC(I6696*H6696,2)</f>
        <v>5.26</v>
      </c>
      <c r="M6696">
        <v>5.72</v>
      </c>
    </row>
    <row r="6697" spans="1:13" ht="24" customHeight="1" x14ac:dyDescent="0.2">
      <c r="A6697" s="238" t="s">
        <v>2126</v>
      </c>
      <c r="B6697" s="191" t="s">
        <v>2130</v>
      </c>
      <c r="C6697" s="190" t="s">
        <v>15</v>
      </c>
      <c r="D6697" s="190" t="s">
        <v>2131</v>
      </c>
      <c r="E6697" s="426" t="s">
        <v>2129</v>
      </c>
      <c r="F6697" s="426"/>
      <c r="G6697" s="192" t="s">
        <v>39</v>
      </c>
      <c r="H6697" s="193">
        <v>0.08</v>
      </c>
      <c r="I6697" s="189">
        <f>(M6697*$M$13)</f>
        <v>13.533200000000001</v>
      </c>
      <c r="J6697" s="219">
        <f>TRUNC(I6697*H6697,2)</f>
        <v>1.08</v>
      </c>
      <c r="M6697">
        <v>14.71</v>
      </c>
    </row>
    <row r="6698" spans="1:13" ht="24" customHeight="1" x14ac:dyDescent="0.2">
      <c r="A6698" s="238" t="s">
        <v>2126</v>
      </c>
      <c r="B6698" s="191" t="s">
        <v>2154</v>
      </c>
      <c r="C6698" s="190" t="s">
        <v>15</v>
      </c>
      <c r="D6698" s="190" t="s">
        <v>2155</v>
      </c>
      <c r="E6698" s="426" t="s">
        <v>2129</v>
      </c>
      <c r="F6698" s="426"/>
      <c r="G6698" s="192" t="s">
        <v>39</v>
      </c>
      <c r="H6698" s="193">
        <v>0.08</v>
      </c>
      <c r="I6698" s="189">
        <f>(M6698*$M$13)</f>
        <v>19.136000000000003</v>
      </c>
      <c r="J6698" s="219">
        <f>TRUNC(I6698*H6698,2)</f>
        <v>1.53</v>
      </c>
      <c r="M6698">
        <v>20.8</v>
      </c>
    </row>
    <row r="6699" spans="1:13" ht="24" customHeight="1" x14ac:dyDescent="0.2">
      <c r="A6699" s="238" t="s">
        <v>2126</v>
      </c>
      <c r="B6699" s="191" t="s">
        <v>5051</v>
      </c>
      <c r="C6699" s="190" t="s">
        <v>15</v>
      </c>
      <c r="D6699" s="190" t="s">
        <v>5052</v>
      </c>
      <c r="E6699" s="426" t="s">
        <v>2119</v>
      </c>
      <c r="F6699" s="426"/>
      <c r="G6699" s="192" t="s">
        <v>54</v>
      </c>
      <c r="H6699" s="193">
        <v>1</v>
      </c>
      <c r="I6699" s="189">
        <f>(M6699*$M$13)</f>
        <v>2.6588000000000003</v>
      </c>
      <c r="J6699" s="219">
        <f>TRUNC(I6699*H6699,2)</f>
        <v>2.65</v>
      </c>
      <c r="M6699">
        <v>2.89</v>
      </c>
    </row>
    <row r="6700" spans="1:13" x14ac:dyDescent="0.2">
      <c r="A6700" s="239"/>
      <c r="B6700" s="195"/>
      <c r="C6700" s="195"/>
      <c r="D6700" s="195"/>
      <c r="E6700" s="195" t="s">
        <v>3847</v>
      </c>
      <c r="F6700" s="196">
        <v>2.83</v>
      </c>
      <c r="G6700" s="195" t="s">
        <v>3848</v>
      </c>
      <c r="H6700" s="196">
        <v>0</v>
      </c>
      <c r="I6700" s="196">
        <v>2.83</v>
      </c>
      <c r="J6700" s="220"/>
      <c r="M6700">
        <v>2.83</v>
      </c>
    </row>
    <row r="6701" spans="1:13" ht="25.5" x14ac:dyDescent="0.2">
      <c r="A6701" s="239"/>
      <c r="B6701" s="195"/>
      <c r="C6701" s="195"/>
      <c r="D6701" s="195"/>
      <c r="E6701" s="195" t="s">
        <v>3849</v>
      </c>
      <c r="F6701" s="196">
        <v>0</v>
      </c>
      <c r="G6701" s="195"/>
      <c r="H6701" s="195" t="s">
        <v>3850</v>
      </c>
      <c r="I6701" s="196">
        <v>5.72</v>
      </c>
      <c r="J6701" s="220"/>
      <c r="M6701">
        <v>5.72</v>
      </c>
    </row>
    <row r="6702" spans="1:13" ht="30" customHeight="1" x14ac:dyDescent="0.2">
      <c r="A6702" s="240"/>
      <c r="B6702" s="197"/>
      <c r="C6702" s="197"/>
      <c r="D6702" s="197"/>
      <c r="E6702" s="197"/>
      <c r="F6702" s="197"/>
      <c r="G6702" s="197" t="s">
        <v>3851</v>
      </c>
      <c r="H6702" s="198">
        <v>14</v>
      </c>
      <c r="I6702" s="199">
        <v>80.08</v>
      </c>
      <c r="J6702" s="220"/>
      <c r="M6702">
        <v>80.08</v>
      </c>
    </row>
    <row r="6703" spans="1:13" ht="0.95" customHeight="1" x14ac:dyDescent="0.2">
      <c r="A6703" s="237"/>
      <c r="B6703" s="185"/>
      <c r="C6703" s="185"/>
      <c r="D6703" s="185"/>
      <c r="E6703" s="185"/>
      <c r="F6703" s="185"/>
      <c r="G6703" s="185"/>
      <c r="H6703" s="185"/>
      <c r="I6703" s="185"/>
      <c r="J6703" s="220"/>
    </row>
    <row r="6704" spans="1:13" ht="18" customHeight="1" x14ac:dyDescent="0.2">
      <c r="A6704" s="236" t="s">
        <v>4443</v>
      </c>
      <c r="B6704" s="183" t="s">
        <v>2</v>
      </c>
      <c r="C6704" s="182" t="s">
        <v>3</v>
      </c>
      <c r="D6704" s="182" t="s">
        <v>4</v>
      </c>
      <c r="E6704" s="419" t="s">
        <v>2100</v>
      </c>
      <c r="F6704" s="419"/>
      <c r="G6704" s="184" t="s">
        <v>5</v>
      </c>
      <c r="H6704" s="183" t="s">
        <v>6</v>
      </c>
      <c r="I6704" s="183" t="s">
        <v>7</v>
      </c>
      <c r="J6704" s="218" t="s">
        <v>8</v>
      </c>
      <c r="K6704" s="229">
        <f>J6706+J6707</f>
        <v>11.1</v>
      </c>
      <c r="L6704" s="229">
        <f>J6705-K6704</f>
        <v>7.76</v>
      </c>
      <c r="M6704" t="s">
        <v>7</v>
      </c>
    </row>
    <row r="6705" spans="1:13" ht="24" customHeight="1" x14ac:dyDescent="0.2">
      <c r="A6705" s="237" t="s">
        <v>2125</v>
      </c>
      <c r="B6705" s="186" t="s">
        <v>3976</v>
      </c>
      <c r="C6705" s="185" t="s">
        <v>15</v>
      </c>
      <c r="D6705" s="185" t="s">
        <v>3977</v>
      </c>
      <c r="E6705" s="425">
        <v>7</v>
      </c>
      <c r="F6705" s="425"/>
      <c r="G6705" s="187" t="s">
        <v>54</v>
      </c>
      <c r="H6705" s="188">
        <v>1</v>
      </c>
      <c r="I6705" s="189">
        <f>(M6705*$M$13)</f>
        <v>18.869200000000003</v>
      </c>
      <c r="J6705" s="231">
        <f>TRUNC(I6705*H6705,2)</f>
        <v>18.86</v>
      </c>
      <c r="M6705">
        <v>20.51</v>
      </c>
    </row>
    <row r="6706" spans="1:13" ht="24" customHeight="1" x14ac:dyDescent="0.2">
      <c r="A6706" s="238" t="s">
        <v>2126</v>
      </c>
      <c r="B6706" s="191" t="s">
        <v>2130</v>
      </c>
      <c r="C6706" s="190" t="s">
        <v>15</v>
      </c>
      <c r="D6706" s="190" t="s">
        <v>2131</v>
      </c>
      <c r="E6706" s="426" t="s">
        <v>2129</v>
      </c>
      <c r="F6706" s="426"/>
      <c r="G6706" s="192" t="s">
        <v>39</v>
      </c>
      <c r="H6706" s="193">
        <v>0.34</v>
      </c>
      <c r="I6706" s="189">
        <f>(M6706*$M$13)</f>
        <v>13.533200000000001</v>
      </c>
      <c r="J6706" s="219">
        <f>TRUNC(I6706*H6706,2)</f>
        <v>4.5999999999999996</v>
      </c>
      <c r="M6706">
        <v>14.71</v>
      </c>
    </row>
    <row r="6707" spans="1:13" ht="24" customHeight="1" x14ac:dyDescent="0.2">
      <c r="A6707" s="238" t="s">
        <v>2126</v>
      </c>
      <c r="B6707" s="191" t="s">
        <v>2154</v>
      </c>
      <c r="C6707" s="190" t="s">
        <v>15</v>
      </c>
      <c r="D6707" s="190" t="s">
        <v>2155</v>
      </c>
      <c r="E6707" s="426" t="s">
        <v>2129</v>
      </c>
      <c r="F6707" s="426"/>
      <c r="G6707" s="192" t="s">
        <v>39</v>
      </c>
      <c r="H6707" s="193">
        <v>0.34</v>
      </c>
      <c r="I6707" s="189">
        <f>(M6707*$M$13)</f>
        <v>19.136000000000003</v>
      </c>
      <c r="J6707" s="219">
        <f>TRUNC(I6707*H6707,2)</f>
        <v>6.5</v>
      </c>
      <c r="M6707">
        <v>20.8</v>
      </c>
    </row>
    <row r="6708" spans="1:13" ht="24" customHeight="1" x14ac:dyDescent="0.2">
      <c r="A6708" s="238" t="s">
        <v>2126</v>
      </c>
      <c r="B6708" s="191" t="s">
        <v>4964</v>
      </c>
      <c r="C6708" s="190" t="s">
        <v>15</v>
      </c>
      <c r="D6708" s="190" t="s">
        <v>3977</v>
      </c>
      <c r="E6708" s="426" t="s">
        <v>2119</v>
      </c>
      <c r="F6708" s="426"/>
      <c r="G6708" s="192" t="s">
        <v>54</v>
      </c>
      <c r="H6708" s="193">
        <v>1</v>
      </c>
      <c r="I6708" s="189">
        <f>(M6708*$M$13)</f>
        <v>7.7648000000000001</v>
      </c>
      <c r="J6708" s="219">
        <f>TRUNC(I6708*H6708,2)</f>
        <v>7.76</v>
      </c>
      <c r="M6708">
        <v>8.44</v>
      </c>
    </row>
    <row r="6709" spans="1:13" x14ac:dyDescent="0.2">
      <c r="A6709" s="239"/>
      <c r="B6709" s="195"/>
      <c r="C6709" s="195"/>
      <c r="D6709" s="195"/>
      <c r="E6709" s="195" t="s">
        <v>3847</v>
      </c>
      <c r="F6709" s="196">
        <v>12.07</v>
      </c>
      <c r="G6709" s="195" t="s">
        <v>3848</v>
      </c>
      <c r="H6709" s="196">
        <v>0</v>
      </c>
      <c r="I6709" s="196">
        <v>12.07</v>
      </c>
      <c r="J6709" s="220"/>
      <c r="M6709">
        <v>12.07</v>
      </c>
    </row>
    <row r="6710" spans="1:13" ht="25.5" x14ac:dyDescent="0.2">
      <c r="A6710" s="239"/>
      <c r="B6710" s="195"/>
      <c r="C6710" s="195"/>
      <c r="D6710" s="195"/>
      <c r="E6710" s="195" t="s">
        <v>3849</v>
      </c>
      <c r="F6710" s="196">
        <v>0</v>
      </c>
      <c r="G6710" s="195"/>
      <c r="H6710" s="195" t="s">
        <v>3850</v>
      </c>
      <c r="I6710" s="196">
        <v>20.51</v>
      </c>
      <c r="J6710" s="220"/>
      <c r="M6710">
        <v>20.51</v>
      </c>
    </row>
    <row r="6711" spans="1:13" ht="30" customHeight="1" x14ac:dyDescent="0.2">
      <c r="A6711" s="240"/>
      <c r="B6711" s="197"/>
      <c r="C6711" s="197"/>
      <c r="D6711" s="197"/>
      <c r="E6711" s="197"/>
      <c r="F6711" s="197"/>
      <c r="G6711" s="197" t="s">
        <v>3851</v>
      </c>
      <c r="H6711" s="198">
        <v>7</v>
      </c>
      <c r="I6711" s="199">
        <v>143.57</v>
      </c>
      <c r="J6711" s="220"/>
      <c r="M6711">
        <v>143.57</v>
      </c>
    </row>
    <row r="6712" spans="1:13" ht="0.95" customHeight="1" x14ac:dyDescent="0.2">
      <c r="A6712" s="237"/>
      <c r="B6712" s="185"/>
      <c r="C6712" s="185"/>
      <c r="D6712" s="185"/>
      <c r="E6712" s="185"/>
      <c r="F6712" s="185"/>
      <c r="G6712" s="185"/>
      <c r="H6712" s="185"/>
      <c r="I6712" s="185"/>
      <c r="J6712" s="220"/>
    </row>
    <row r="6713" spans="1:13" ht="18" customHeight="1" x14ac:dyDescent="0.2">
      <c r="A6713" s="236" t="s">
        <v>4444</v>
      </c>
      <c r="B6713" s="183" t="s">
        <v>2</v>
      </c>
      <c r="C6713" s="182" t="s">
        <v>3</v>
      </c>
      <c r="D6713" s="182" t="s">
        <v>4</v>
      </c>
      <c r="E6713" s="419" t="s">
        <v>2100</v>
      </c>
      <c r="F6713" s="419"/>
      <c r="G6713" s="184" t="s">
        <v>5</v>
      </c>
      <c r="H6713" s="183" t="s">
        <v>6</v>
      </c>
      <c r="I6713" s="183" t="s">
        <v>7</v>
      </c>
      <c r="J6713" s="218" t="s">
        <v>8</v>
      </c>
      <c r="K6713" s="229">
        <f>J6715+J6716</f>
        <v>0.97</v>
      </c>
      <c r="L6713" s="229">
        <f>J6714-K6713</f>
        <v>0.24</v>
      </c>
      <c r="M6713" t="s">
        <v>7</v>
      </c>
    </row>
    <row r="6714" spans="1:13" ht="24" customHeight="1" x14ac:dyDescent="0.2">
      <c r="A6714" s="237" t="s">
        <v>2125</v>
      </c>
      <c r="B6714" s="186" t="s">
        <v>4153</v>
      </c>
      <c r="C6714" s="185" t="s">
        <v>15</v>
      </c>
      <c r="D6714" s="185" t="s">
        <v>4154</v>
      </c>
      <c r="E6714" s="425">
        <v>7</v>
      </c>
      <c r="F6714" s="425"/>
      <c r="G6714" s="187" t="s">
        <v>54</v>
      </c>
      <c r="H6714" s="188">
        <v>1</v>
      </c>
      <c r="I6714" s="189">
        <f>(M6714*$M$13)</f>
        <v>1.2144000000000001</v>
      </c>
      <c r="J6714" s="231">
        <f>TRUNC(I6714*H6714,2)</f>
        <v>1.21</v>
      </c>
      <c r="M6714">
        <v>1.32</v>
      </c>
    </row>
    <row r="6715" spans="1:13" ht="24" customHeight="1" x14ac:dyDescent="0.2">
      <c r="A6715" s="238" t="s">
        <v>2126</v>
      </c>
      <c r="B6715" s="191" t="s">
        <v>2130</v>
      </c>
      <c r="C6715" s="190" t="s">
        <v>15</v>
      </c>
      <c r="D6715" s="190" t="s">
        <v>2131</v>
      </c>
      <c r="E6715" s="426" t="s">
        <v>2129</v>
      </c>
      <c r="F6715" s="426"/>
      <c r="G6715" s="192" t="s">
        <v>39</v>
      </c>
      <c r="H6715" s="193">
        <v>0.03</v>
      </c>
      <c r="I6715" s="189">
        <f>(M6715*$M$13)</f>
        <v>13.533200000000001</v>
      </c>
      <c r="J6715" s="219">
        <f>TRUNC(I6715*H6715,2)</f>
        <v>0.4</v>
      </c>
      <c r="M6715">
        <v>14.71</v>
      </c>
    </row>
    <row r="6716" spans="1:13" ht="24" customHeight="1" x14ac:dyDescent="0.2">
      <c r="A6716" s="238" t="s">
        <v>2126</v>
      </c>
      <c r="B6716" s="191" t="s">
        <v>2154</v>
      </c>
      <c r="C6716" s="190" t="s">
        <v>15</v>
      </c>
      <c r="D6716" s="190" t="s">
        <v>2155</v>
      </c>
      <c r="E6716" s="426" t="s">
        <v>2129</v>
      </c>
      <c r="F6716" s="426"/>
      <c r="G6716" s="192" t="s">
        <v>39</v>
      </c>
      <c r="H6716" s="193">
        <v>0.03</v>
      </c>
      <c r="I6716" s="189">
        <f>(M6716*$M$13)</f>
        <v>19.136000000000003</v>
      </c>
      <c r="J6716" s="219">
        <f>TRUNC(I6716*H6716,2)</f>
        <v>0.56999999999999995</v>
      </c>
      <c r="M6716">
        <v>20.8</v>
      </c>
    </row>
    <row r="6717" spans="1:13" ht="24" customHeight="1" x14ac:dyDescent="0.2">
      <c r="A6717" s="238" t="s">
        <v>2126</v>
      </c>
      <c r="B6717" s="191" t="s">
        <v>5053</v>
      </c>
      <c r="C6717" s="190" t="s">
        <v>15</v>
      </c>
      <c r="D6717" s="190" t="s">
        <v>5054</v>
      </c>
      <c r="E6717" s="426" t="s">
        <v>2119</v>
      </c>
      <c r="F6717" s="426"/>
      <c r="G6717" s="192" t="s">
        <v>54</v>
      </c>
      <c r="H6717" s="193">
        <v>1</v>
      </c>
      <c r="I6717" s="189">
        <f>(M6717*$M$13)</f>
        <v>0.23920000000000002</v>
      </c>
      <c r="J6717" s="219">
        <f>TRUNC(I6717*H6717,2)</f>
        <v>0.23</v>
      </c>
      <c r="M6717">
        <v>0.26</v>
      </c>
    </row>
    <row r="6718" spans="1:13" x14ac:dyDescent="0.2">
      <c r="A6718" s="239"/>
      <c r="B6718" s="195"/>
      <c r="C6718" s="195"/>
      <c r="D6718" s="195"/>
      <c r="E6718" s="195" t="s">
        <v>3847</v>
      </c>
      <c r="F6718" s="196">
        <v>1.06</v>
      </c>
      <c r="G6718" s="195" t="s">
        <v>3848</v>
      </c>
      <c r="H6718" s="196">
        <v>0</v>
      </c>
      <c r="I6718" s="196">
        <v>1.06</v>
      </c>
      <c r="J6718" s="220"/>
      <c r="M6718">
        <v>1.06</v>
      </c>
    </row>
    <row r="6719" spans="1:13" ht="25.5" x14ac:dyDescent="0.2">
      <c r="A6719" s="239"/>
      <c r="B6719" s="195"/>
      <c r="C6719" s="195"/>
      <c r="D6719" s="195"/>
      <c r="E6719" s="195" t="s">
        <v>3849</v>
      </c>
      <c r="F6719" s="196">
        <v>0</v>
      </c>
      <c r="G6719" s="195"/>
      <c r="H6719" s="195" t="s">
        <v>3850</v>
      </c>
      <c r="I6719" s="196">
        <v>1.32</v>
      </c>
      <c r="J6719" s="220"/>
      <c r="M6719">
        <v>1.32</v>
      </c>
    </row>
    <row r="6720" spans="1:13" ht="30" customHeight="1" x14ac:dyDescent="0.2">
      <c r="A6720" s="240"/>
      <c r="B6720" s="197"/>
      <c r="C6720" s="197"/>
      <c r="D6720" s="197"/>
      <c r="E6720" s="197"/>
      <c r="F6720" s="197"/>
      <c r="G6720" s="197" t="s">
        <v>3851</v>
      </c>
      <c r="H6720" s="198">
        <v>21</v>
      </c>
      <c r="I6720" s="199">
        <v>27.72</v>
      </c>
      <c r="J6720" s="220"/>
      <c r="M6720">
        <v>27.72</v>
      </c>
    </row>
    <row r="6721" spans="1:13" ht="0.95" customHeight="1" x14ac:dyDescent="0.2">
      <c r="A6721" s="237"/>
      <c r="B6721" s="185"/>
      <c r="C6721" s="185"/>
      <c r="D6721" s="185"/>
      <c r="E6721" s="185"/>
      <c r="F6721" s="185"/>
      <c r="G6721" s="185"/>
      <c r="H6721" s="185"/>
      <c r="I6721" s="185"/>
      <c r="J6721" s="220"/>
    </row>
    <row r="6722" spans="1:13" ht="18" customHeight="1" x14ac:dyDescent="0.2">
      <c r="A6722" s="236" t="s">
        <v>4445</v>
      </c>
      <c r="B6722" s="183" t="s">
        <v>2</v>
      </c>
      <c r="C6722" s="182" t="s">
        <v>3</v>
      </c>
      <c r="D6722" s="182" t="s">
        <v>4</v>
      </c>
      <c r="E6722" s="419" t="s">
        <v>2100</v>
      </c>
      <c r="F6722" s="419"/>
      <c r="G6722" s="184" t="s">
        <v>5</v>
      </c>
      <c r="H6722" s="183" t="s">
        <v>6</v>
      </c>
      <c r="I6722" s="183" t="s">
        <v>7</v>
      </c>
      <c r="J6722" s="218" t="s">
        <v>8</v>
      </c>
      <c r="K6722" s="229">
        <f>J6724+J6725</f>
        <v>4.5599999999999996</v>
      </c>
      <c r="L6722" s="229">
        <f>J6723-K6722</f>
        <v>4.88</v>
      </c>
      <c r="M6722" t="s">
        <v>7</v>
      </c>
    </row>
    <row r="6723" spans="1:13" ht="24" customHeight="1" x14ac:dyDescent="0.2">
      <c r="A6723" s="237" t="s">
        <v>2125</v>
      </c>
      <c r="B6723" s="186" t="s">
        <v>4077</v>
      </c>
      <c r="C6723" s="185" t="s">
        <v>15</v>
      </c>
      <c r="D6723" s="185" t="s">
        <v>4078</v>
      </c>
      <c r="E6723" s="425">
        <v>7</v>
      </c>
      <c r="F6723" s="425"/>
      <c r="G6723" s="187" t="s">
        <v>18</v>
      </c>
      <c r="H6723" s="188">
        <v>1</v>
      </c>
      <c r="I6723" s="189">
        <f>(M6723*$M$13)</f>
        <v>9.4483999999999995</v>
      </c>
      <c r="J6723" s="231">
        <f>TRUNC(I6723*H6723,2)</f>
        <v>9.44</v>
      </c>
      <c r="M6723">
        <v>10.27</v>
      </c>
    </row>
    <row r="6724" spans="1:13" ht="24" customHeight="1" x14ac:dyDescent="0.2">
      <c r="A6724" s="238" t="s">
        <v>2126</v>
      </c>
      <c r="B6724" s="191" t="s">
        <v>2130</v>
      </c>
      <c r="C6724" s="190" t="s">
        <v>15</v>
      </c>
      <c r="D6724" s="190" t="s">
        <v>2131</v>
      </c>
      <c r="E6724" s="426" t="s">
        <v>2129</v>
      </c>
      <c r="F6724" s="426"/>
      <c r="G6724" s="192" t="s">
        <v>39</v>
      </c>
      <c r="H6724" s="193">
        <v>0.14000000000000001</v>
      </c>
      <c r="I6724" s="189">
        <f>(M6724*$M$13)</f>
        <v>13.533200000000001</v>
      </c>
      <c r="J6724" s="219">
        <f>TRUNC(I6724*H6724,2)</f>
        <v>1.89</v>
      </c>
      <c r="M6724">
        <v>14.71</v>
      </c>
    </row>
    <row r="6725" spans="1:13" ht="24" customHeight="1" x14ac:dyDescent="0.2">
      <c r="A6725" s="238" t="s">
        <v>2126</v>
      </c>
      <c r="B6725" s="191" t="s">
        <v>2154</v>
      </c>
      <c r="C6725" s="190" t="s">
        <v>15</v>
      </c>
      <c r="D6725" s="190" t="s">
        <v>2155</v>
      </c>
      <c r="E6725" s="426" t="s">
        <v>2129</v>
      </c>
      <c r="F6725" s="426"/>
      <c r="G6725" s="192" t="s">
        <v>39</v>
      </c>
      <c r="H6725" s="193">
        <v>0.14000000000000001</v>
      </c>
      <c r="I6725" s="189">
        <f>(M6725*$M$13)</f>
        <v>19.136000000000003</v>
      </c>
      <c r="J6725" s="219">
        <f>TRUNC(I6725*H6725,2)</f>
        <v>2.67</v>
      </c>
      <c r="M6725">
        <v>20.8</v>
      </c>
    </row>
    <row r="6726" spans="1:13" ht="24" customHeight="1" x14ac:dyDescent="0.2">
      <c r="A6726" s="238" t="s">
        <v>2126</v>
      </c>
      <c r="B6726" s="191" t="s">
        <v>5027</v>
      </c>
      <c r="C6726" s="190" t="s">
        <v>15</v>
      </c>
      <c r="D6726" s="190" t="s">
        <v>5028</v>
      </c>
      <c r="E6726" s="426" t="s">
        <v>2119</v>
      </c>
      <c r="F6726" s="426"/>
      <c r="G6726" s="192" t="s">
        <v>54</v>
      </c>
      <c r="H6726" s="193">
        <v>1</v>
      </c>
      <c r="I6726" s="189">
        <f>(M6726*$M$13)</f>
        <v>4.8852000000000002</v>
      </c>
      <c r="J6726" s="219">
        <f>TRUNC(I6726*H6726,2)</f>
        <v>4.88</v>
      </c>
      <c r="M6726">
        <v>5.31</v>
      </c>
    </row>
    <row r="6727" spans="1:13" x14ac:dyDescent="0.2">
      <c r="A6727" s="239"/>
      <c r="B6727" s="195"/>
      <c r="C6727" s="195"/>
      <c r="D6727" s="195"/>
      <c r="E6727" s="195" t="s">
        <v>3847</v>
      </c>
      <c r="F6727" s="196">
        <v>4.96</v>
      </c>
      <c r="G6727" s="195" t="s">
        <v>3848</v>
      </c>
      <c r="H6727" s="196">
        <v>0</v>
      </c>
      <c r="I6727" s="196">
        <v>4.96</v>
      </c>
      <c r="J6727" s="220"/>
      <c r="M6727">
        <v>4.96</v>
      </c>
    </row>
    <row r="6728" spans="1:13" ht="25.5" x14ac:dyDescent="0.2">
      <c r="A6728" s="239"/>
      <c r="B6728" s="195"/>
      <c r="C6728" s="195"/>
      <c r="D6728" s="195"/>
      <c r="E6728" s="195" t="s">
        <v>3849</v>
      </c>
      <c r="F6728" s="196">
        <v>0</v>
      </c>
      <c r="G6728" s="195"/>
      <c r="H6728" s="195" t="s">
        <v>3850</v>
      </c>
      <c r="I6728" s="196">
        <v>10.27</v>
      </c>
      <c r="J6728" s="220"/>
      <c r="M6728">
        <v>10.27</v>
      </c>
    </row>
    <row r="6729" spans="1:13" ht="30" customHeight="1" x14ac:dyDescent="0.2">
      <c r="A6729" s="240"/>
      <c r="B6729" s="197"/>
      <c r="C6729" s="197"/>
      <c r="D6729" s="197"/>
      <c r="E6729" s="197"/>
      <c r="F6729" s="197"/>
      <c r="G6729" s="197" t="s">
        <v>3851</v>
      </c>
      <c r="H6729" s="198">
        <v>12</v>
      </c>
      <c r="I6729" s="199">
        <v>123.24</v>
      </c>
      <c r="J6729" s="220"/>
      <c r="M6729">
        <v>123.24</v>
      </c>
    </row>
    <row r="6730" spans="1:13" ht="0.95" customHeight="1" x14ac:dyDescent="0.2">
      <c r="A6730" s="237"/>
      <c r="B6730" s="185"/>
      <c r="C6730" s="185"/>
      <c r="D6730" s="185"/>
      <c r="E6730" s="185"/>
      <c r="F6730" s="185"/>
      <c r="G6730" s="185"/>
      <c r="H6730" s="185"/>
      <c r="I6730" s="185"/>
      <c r="J6730" s="220"/>
    </row>
    <row r="6731" spans="1:13" ht="18" customHeight="1" x14ac:dyDescent="0.2">
      <c r="A6731" s="236" t="s">
        <v>4446</v>
      </c>
      <c r="B6731" s="183" t="s">
        <v>2</v>
      </c>
      <c r="C6731" s="182" t="s">
        <v>3</v>
      </c>
      <c r="D6731" s="182" t="s">
        <v>4</v>
      </c>
      <c r="E6731" s="419" t="s">
        <v>2100</v>
      </c>
      <c r="F6731" s="419"/>
      <c r="G6731" s="184" t="s">
        <v>5</v>
      </c>
      <c r="H6731" s="183" t="s">
        <v>6</v>
      </c>
      <c r="I6731" s="183" t="s">
        <v>7</v>
      </c>
      <c r="J6731" s="218" t="s">
        <v>8</v>
      </c>
      <c r="K6731" s="229">
        <f>J6733+J6734</f>
        <v>13.06</v>
      </c>
      <c r="L6731" s="229">
        <f>J6732-K6731</f>
        <v>9.4</v>
      </c>
      <c r="M6731" t="s">
        <v>7</v>
      </c>
    </row>
    <row r="6732" spans="1:13" ht="24" customHeight="1" x14ac:dyDescent="0.2">
      <c r="A6732" s="237" t="s">
        <v>2125</v>
      </c>
      <c r="B6732" s="186" t="s">
        <v>4086</v>
      </c>
      <c r="C6732" s="185" t="s">
        <v>15</v>
      </c>
      <c r="D6732" s="185" t="s">
        <v>4087</v>
      </c>
      <c r="E6732" s="425">
        <v>7</v>
      </c>
      <c r="F6732" s="425"/>
      <c r="G6732" s="187" t="s">
        <v>169</v>
      </c>
      <c r="H6732" s="188">
        <v>1</v>
      </c>
      <c r="I6732" s="189">
        <f>(M6732*$M$13)</f>
        <v>22.466400000000004</v>
      </c>
      <c r="J6732" s="231">
        <f>TRUNC(I6732*H6732,2)</f>
        <v>22.46</v>
      </c>
      <c r="M6732">
        <v>24.42</v>
      </c>
    </row>
    <row r="6733" spans="1:13" ht="24" customHeight="1" x14ac:dyDescent="0.2">
      <c r="A6733" s="238" t="s">
        <v>2126</v>
      </c>
      <c r="B6733" s="191" t="s">
        <v>2130</v>
      </c>
      <c r="C6733" s="190" t="s">
        <v>15</v>
      </c>
      <c r="D6733" s="190" t="s">
        <v>2131</v>
      </c>
      <c r="E6733" s="426" t="s">
        <v>2129</v>
      </c>
      <c r="F6733" s="426"/>
      <c r="G6733" s="192" t="s">
        <v>39</v>
      </c>
      <c r="H6733" s="193">
        <v>0.4</v>
      </c>
      <c r="I6733" s="189">
        <f>(M6733*$M$13)</f>
        <v>13.533200000000001</v>
      </c>
      <c r="J6733" s="219">
        <f>TRUNC(I6733*H6733,2)</f>
        <v>5.41</v>
      </c>
      <c r="M6733">
        <v>14.71</v>
      </c>
    </row>
    <row r="6734" spans="1:13" ht="24" customHeight="1" x14ac:dyDescent="0.2">
      <c r="A6734" s="238" t="s">
        <v>2126</v>
      </c>
      <c r="B6734" s="191" t="s">
        <v>2154</v>
      </c>
      <c r="C6734" s="190" t="s">
        <v>15</v>
      </c>
      <c r="D6734" s="190" t="s">
        <v>2155</v>
      </c>
      <c r="E6734" s="426" t="s">
        <v>2129</v>
      </c>
      <c r="F6734" s="426"/>
      <c r="G6734" s="192" t="s">
        <v>39</v>
      </c>
      <c r="H6734" s="193">
        <v>0.4</v>
      </c>
      <c r="I6734" s="189">
        <f>(M6734*$M$13)</f>
        <v>19.136000000000003</v>
      </c>
      <c r="J6734" s="219">
        <f>TRUNC(I6734*H6734,2)</f>
        <v>7.65</v>
      </c>
      <c r="M6734">
        <v>20.8</v>
      </c>
    </row>
    <row r="6735" spans="1:13" ht="24" customHeight="1" x14ac:dyDescent="0.2">
      <c r="A6735" s="238" t="s">
        <v>2126</v>
      </c>
      <c r="B6735" s="191" t="s">
        <v>5030</v>
      </c>
      <c r="C6735" s="190" t="s">
        <v>15</v>
      </c>
      <c r="D6735" s="190" t="s">
        <v>5031</v>
      </c>
      <c r="E6735" s="426" t="s">
        <v>2119</v>
      </c>
      <c r="F6735" s="426"/>
      <c r="G6735" s="192" t="s">
        <v>132</v>
      </c>
      <c r="H6735" s="193">
        <v>1</v>
      </c>
      <c r="I6735" s="189">
        <f>(M6735*$M$13)</f>
        <v>9.4024000000000019</v>
      </c>
      <c r="J6735" s="219">
        <f>TRUNC(I6735*H6735,2)</f>
        <v>9.4</v>
      </c>
      <c r="M6735">
        <v>10.220000000000001</v>
      </c>
    </row>
    <row r="6736" spans="1:13" x14ac:dyDescent="0.2">
      <c r="A6736" s="239"/>
      <c r="B6736" s="195"/>
      <c r="C6736" s="195"/>
      <c r="D6736" s="195"/>
      <c r="E6736" s="195" t="s">
        <v>3847</v>
      </c>
      <c r="F6736" s="196">
        <v>14.2</v>
      </c>
      <c r="G6736" s="195" t="s">
        <v>3848</v>
      </c>
      <c r="H6736" s="196">
        <v>0</v>
      </c>
      <c r="I6736" s="196">
        <v>14.2</v>
      </c>
      <c r="J6736" s="220"/>
      <c r="M6736">
        <v>14.2</v>
      </c>
    </row>
    <row r="6737" spans="1:13" ht="25.5" x14ac:dyDescent="0.2">
      <c r="A6737" s="239"/>
      <c r="B6737" s="195"/>
      <c r="C6737" s="195"/>
      <c r="D6737" s="195"/>
      <c r="E6737" s="195" t="s">
        <v>3849</v>
      </c>
      <c r="F6737" s="196">
        <v>0</v>
      </c>
      <c r="G6737" s="195"/>
      <c r="H6737" s="195" t="s">
        <v>3850</v>
      </c>
      <c r="I6737" s="196">
        <v>24.42</v>
      </c>
      <c r="J6737" s="220"/>
      <c r="M6737">
        <v>24.42</v>
      </c>
    </row>
    <row r="6738" spans="1:13" ht="30" customHeight="1" x14ac:dyDescent="0.2">
      <c r="A6738" s="240"/>
      <c r="B6738" s="197"/>
      <c r="C6738" s="197"/>
      <c r="D6738" s="197"/>
      <c r="E6738" s="197"/>
      <c r="F6738" s="197"/>
      <c r="G6738" s="197" t="s">
        <v>3851</v>
      </c>
      <c r="H6738" s="198">
        <v>93</v>
      </c>
      <c r="I6738" s="199">
        <v>2271.06</v>
      </c>
      <c r="J6738" s="220"/>
      <c r="M6738">
        <v>2271.06</v>
      </c>
    </row>
    <row r="6739" spans="1:13" ht="0.95" customHeight="1" x14ac:dyDescent="0.2">
      <c r="A6739" s="237"/>
      <c r="B6739" s="185"/>
      <c r="C6739" s="185"/>
      <c r="D6739" s="185"/>
      <c r="E6739" s="185"/>
      <c r="F6739" s="185"/>
      <c r="G6739" s="185"/>
      <c r="H6739" s="185"/>
      <c r="I6739" s="185"/>
      <c r="J6739" s="220"/>
    </row>
    <row r="6740" spans="1:13" ht="18" customHeight="1" x14ac:dyDescent="0.2">
      <c r="A6740" s="236" t="s">
        <v>4447</v>
      </c>
      <c r="B6740" s="183" t="s">
        <v>2</v>
      </c>
      <c r="C6740" s="182" t="s">
        <v>3</v>
      </c>
      <c r="D6740" s="182" t="s">
        <v>4</v>
      </c>
      <c r="E6740" s="419" t="s">
        <v>2100</v>
      </c>
      <c r="F6740" s="419"/>
      <c r="G6740" s="184" t="s">
        <v>5</v>
      </c>
      <c r="H6740" s="183" t="s">
        <v>6</v>
      </c>
      <c r="I6740" s="183" t="s">
        <v>7</v>
      </c>
      <c r="J6740" s="218" t="s">
        <v>8</v>
      </c>
      <c r="K6740" s="229">
        <f>J6742+J6743</f>
        <v>1.95</v>
      </c>
      <c r="L6740" s="229">
        <f>J6741-K6740</f>
        <v>2.0999999999999996</v>
      </c>
      <c r="M6740" t="s">
        <v>7</v>
      </c>
    </row>
    <row r="6741" spans="1:13" ht="24" customHeight="1" x14ac:dyDescent="0.2">
      <c r="A6741" s="237" t="s">
        <v>2125</v>
      </c>
      <c r="B6741" s="186" t="s">
        <v>4101</v>
      </c>
      <c r="C6741" s="185" t="s">
        <v>15</v>
      </c>
      <c r="D6741" s="185" t="s">
        <v>4102</v>
      </c>
      <c r="E6741" s="425">
        <v>7</v>
      </c>
      <c r="F6741" s="425"/>
      <c r="G6741" s="187" t="s">
        <v>18</v>
      </c>
      <c r="H6741" s="188">
        <v>1</v>
      </c>
      <c r="I6741" s="189">
        <f>(M6741*$M$13)</f>
        <v>4.0571999999999999</v>
      </c>
      <c r="J6741" s="231">
        <f>TRUNC(I6741*H6741,2)</f>
        <v>4.05</v>
      </c>
      <c r="M6741">
        <v>4.41</v>
      </c>
    </row>
    <row r="6742" spans="1:13" ht="24" customHeight="1" x14ac:dyDescent="0.2">
      <c r="A6742" s="238" t="s">
        <v>2126</v>
      </c>
      <c r="B6742" s="191" t="s">
        <v>2130</v>
      </c>
      <c r="C6742" s="190" t="s">
        <v>15</v>
      </c>
      <c r="D6742" s="190" t="s">
        <v>2131</v>
      </c>
      <c r="E6742" s="426" t="s">
        <v>2129</v>
      </c>
      <c r="F6742" s="426"/>
      <c r="G6742" s="192" t="s">
        <v>39</v>
      </c>
      <c r="H6742" s="193">
        <v>0.06</v>
      </c>
      <c r="I6742" s="189">
        <f>(M6742*$M$13)</f>
        <v>13.533200000000001</v>
      </c>
      <c r="J6742" s="219">
        <f>TRUNC(I6742*H6742,2)</f>
        <v>0.81</v>
      </c>
      <c r="M6742">
        <v>14.71</v>
      </c>
    </row>
    <row r="6743" spans="1:13" ht="24" customHeight="1" x14ac:dyDescent="0.2">
      <c r="A6743" s="238" t="s">
        <v>2126</v>
      </c>
      <c r="B6743" s="191" t="s">
        <v>2154</v>
      </c>
      <c r="C6743" s="190" t="s">
        <v>15</v>
      </c>
      <c r="D6743" s="190" t="s">
        <v>2155</v>
      </c>
      <c r="E6743" s="426" t="s">
        <v>2129</v>
      </c>
      <c r="F6743" s="426"/>
      <c r="G6743" s="192" t="s">
        <v>39</v>
      </c>
      <c r="H6743" s="193">
        <v>0.06</v>
      </c>
      <c r="I6743" s="189">
        <f>(M6743*$M$13)</f>
        <v>19.136000000000003</v>
      </c>
      <c r="J6743" s="219">
        <f>TRUNC(I6743*H6743,2)</f>
        <v>1.1399999999999999</v>
      </c>
      <c r="M6743">
        <v>20.8</v>
      </c>
    </row>
    <row r="6744" spans="1:13" ht="24" customHeight="1" x14ac:dyDescent="0.2">
      <c r="A6744" s="238" t="s">
        <v>2126</v>
      </c>
      <c r="B6744" s="191" t="s">
        <v>5036</v>
      </c>
      <c r="C6744" s="190" t="s">
        <v>15</v>
      </c>
      <c r="D6744" s="190" t="s">
        <v>5037</v>
      </c>
      <c r="E6744" s="426" t="s">
        <v>2119</v>
      </c>
      <c r="F6744" s="426"/>
      <c r="G6744" s="192" t="s">
        <v>54</v>
      </c>
      <c r="H6744" s="193">
        <v>1</v>
      </c>
      <c r="I6744" s="189">
        <f>(M6744*$M$13)</f>
        <v>2.1068000000000002</v>
      </c>
      <c r="J6744" s="219">
        <f>TRUNC(I6744*H6744,2)</f>
        <v>2.1</v>
      </c>
      <c r="M6744">
        <v>2.29</v>
      </c>
    </row>
    <row r="6745" spans="1:13" x14ac:dyDescent="0.2">
      <c r="A6745" s="239"/>
      <c r="B6745" s="195"/>
      <c r="C6745" s="195"/>
      <c r="D6745" s="195"/>
      <c r="E6745" s="195" t="s">
        <v>3847</v>
      </c>
      <c r="F6745" s="196">
        <v>2.12</v>
      </c>
      <c r="G6745" s="195" t="s">
        <v>3848</v>
      </c>
      <c r="H6745" s="196">
        <v>0</v>
      </c>
      <c r="I6745" s="196">
        <v>2.12</v>
      </c>
      <c r="J6745" s="220"/>
      <c r="M6745">
        <v>2.12</v>
      </c>
    </row>
    <row r="6746" spans="1:13" ht="25.5" x14ac:dyDescent="0.2">
      <c r="A6746" s="239"/>
      <c r="B6746" s="195"/>
      <c r="C6746" s="195"/>
      <c r="D6746" s="195"/>
      <c r="E6746" s="195" t="s">
        <v>3849</v>
      </c>
      <c r="F6746" s="196">
        <v>0</v>
      </c>
      <c r="G6746" s="195"/>
      <c r="H6746" s="195" t="s">
        <v>3850</v>
      </c>
      <c r="I6746" s="196">
        <v>4.41</v>
      </c>
      <c r="J6746" s="220"/>
      <c r="M6746">
        <v>4.41</v>
      </c>
    </row>
    <row r="6747" spans="1:13" ht="30" customHeight="1" x14ac:dyDescent="0.2">
      <c r="A6747" s="240"/>
      <c r="B6747" s="197"/>
      <c r="C6747" s="197"/>
      <c r="D6747" s="197"/>
      <c r="E6747" s="197"/>
      <c r="F6747" s="197"/>
      <c r="G6747" s="197" t="s">
        <v>3851</v>
      </c>
      <c r="H6747" s="198">
        <v>43</v>
      </c>
      <c r="I6747" s="199">
        <v>189.63</v>
      </c>
      <c r="J6747" s="220"/>
      <c r="M6747">
        <v>189.63</v>
      </c>
    </row>
    <row r="6748" spans="1:13" ht="0.95" customHeight="1" x14ac:dyDescent="0.2">
      <c r="A6748" s="237"/>
      <c r="B6748" s="185"/>
      <c r="C6748" s="185"/>
      <c r="D6748" s="185"/>
      <c r="E6748" s="185"/>
      <c r="F6748" s="185"/>
      <c r="G6748" s="185"/>
      <c r="H6748" s="185"/>
      <c r="I6748" s="185"/>
      <c r="J6748" s="220"/>
    </row>
    <row r="6749" spans="1:13" ht="18" customHeight="1" x14ac:dyDescent="0.2">
      <c r="A6749" s="236" t="s">
        <v>4448</v>
      </c>
      <c r="B6749" s="183" t="s">
        <v>2</v>
      </c>
      <c r="C6749" s="182" t="s">
        <v>3</v>
      </c>
      <c r="D6749" s="182" t="s">
        <v>4</v>
      </c>
      <c r="E6749" s="419" t="s">
        <v>2100</v>
      </c>
      <c r="F6749" s="419"/>
      <c r="G6749" s="184" t="s">
        <v>5</v>
      </c>
      <c r="H6749" s="183" t="s">
        <v>6</v>
      </c>
      <c r="I6749" s="183" t="s">
        <v>7</v>
      </c>
      <c r="J6749" s="218" t="s">
        <v>8</v>
      </c>
      <c r="K6749" s="229">
        <f>J6752+J6753</f>
        <v>1.17</v>
      </c>
      <c r="L6749" s="229">
        <f>J6750-K6749</f>
        <v>158.71</v>
      </c>
      <c r="M6749" t="s">
        <v>7</v>
      </c>
    </row>
    <row r="6750" spans="1:13" ht="39" customHeight="1" x14ac:dyDescent="0.2">
      <c r="A6750" s="237" t="s">
        <v>2125</v>
      </c>
      <c r="B6750" s="186" t="s">
        <v>4449</v>
      </c>
      <c r="C6750" s="185" t="s">
        <v>26</v>
      </c>
      <c r="D6750" s="185" t="s">
        <v>4450</v>
      </c>
      <c r="E6750" s="425" t="s">
        <v>2104</v>
      </c>
      <c r="F6750" s="425"/>
      <c r="G6750" s="187" t="s">
        <v>331</v>
      </c>
      <c r="H6750" s="188">
        <v>1</v>
      </c>
      <c r="I6750" s="189">
        <f t="shared" ref="I6750:I6755" si="144">(M6750*$M$13)</f>
        <v>159.88679999999999</v>
      </c>
      <c r="J6750" s="231">
        <f t="shared" ref="J6750:J6755" si="145">TRUNC(I6750*H6750,2)</f>
        <v>159.88</v>
      </c>
      <c r="M6750">
        <v>173.79</v>
      </c>
    </row>
    <row r="6751" spans="1:13" ht="39" customHeight="1" x14ac:dyDescent="0.2">
      <c r="A6751" s="241" t="s">
        <v>2395</v>
      </c>
      <c r="B6751" s="201" t="s">
        <v>4924</v>
      </c>
      <c r="C6751" s="200" t="s">
        <v>26</v>
      </c>
      <c r="D6751" s="200" t="s">
        <v>4925</v>
      </c>
      <c r="E6751" s="427" t="s">
        <v>3775</v>
      </c>
      <c r="F6751" s="427"/>
      <c r="G6751" s="202" t="s">
        <v>50</v>
      </c>
      <c r="H6751" s="203">
        <v>4.9000000000000002E-2</v>
      </c>
      <c r="I6751" s="189">
        <f t="shared" si="144"/>
        <v>245.01439999999999</v>
      </c>
      <c r="J6751" s="219">
        <f t="shared" si="145"/>
        <v>12</v>
      </c>
      <c r="M6751">
        <v>266.32</v>
      </c>
    </row>
    <row r="6752" spans="1:13" ht="24" customHeight="1" x14ac:dyDescent="0.2">
      <c r="A6752" s="241" t="s">
        <v>2395</v>
      </c>
      <c r="B6752" s="201" t="s">
        <v>2452</v>
      </c>
      <c r="C6752" s="200" t="s">
        <v>26</v>
      </c>
      <c r="D6752" s="200" t="s">
        <v>2453</v>
      </c>
      <c r="E6752" s="427" t="s">
        <v>2123</v>
      </c>
      <c r="F6752" s="427"/>
      <c r="G6752" s="202" t="s">
        <v>32</v>
      </c>
      <c r="H6752" s="203">
        <v>3.04E-2</v>
      </c>
      <c r="I6752" s="189">
        <f t="shared" si="144"/>
        <v>25.005600000000001</v>
      </c>
      <c r="J6752" s="219">
        <f t="shared" si="145"/>
        <v>0.76</v>
      </c>
      <c r="M6752">
        <v>27.18</v>
      </c>
    </row>
    <row r="6753" spans="1:13" ht="24" customHeight="1" x14ac:dyDescent="0.2">
      <c r="A6753" s="241" t="s">
        <v>2395</v>
      </c>
      <c r="B6753" s="201" t="s">
        <v>2446</v>
      </c>
      <c r="C6753" s="200" t="s">
        <v>26</v>
      </c>
      <c r="D6753" s="200" t="s">
        <v>2447</v>
      </c>
      <c r="E6753" s="427" t="s">
        <v>2123</v>
      </c>
      <c r="F6753" s="427"/>
      <c r="G6753" s="202" t="s">
        <v>32</v>
      </c>
      <c r="H6753" s="203">
        <v>2.3900000000000001E-2</v>
      </c>
      <c r="I6753" s="189">
        <f t="shared" si="144"/>
        <v>17.461600000000001</v>
      </c>
      <c r="J6753" s="219">
        <f t="shared" si="145"/>
        <v>0.41</v>
      </c>
      <c r="M6753">
        <v>18.98</v>
      </c>
    </row>
    <row r="6754" spans="1:13" ht="39" customHeight="1" x14ac:dyDescent="0.2">
      <c r="A6754" s="241" t="s">
        <v>2395</v>
      </c>
      <c r="B6754" s="201" t="s">
        <v>5134</v>
      </c>
      <c r="C6754" s="200" t="s">
        <v>26</v>
      </c>
      <c r="D6754" s="200" t="s">
        <v>5135</v>
      </c>
      <c r="E6754" s="427" t="s">
        <v>2117</v>
      </c>
      <c r="F6754" s="427"/>
      <c r="G6754" s="202" t="s">
        <v>50</v>
      </c>
      <c r="H6754" s="203">
        <v>1.4800000000000001E-2</v>
      </c>
      <c r="I6754" s="189">
        <f t="shared" si="144"/>
        <v>2591.6124</v>
      </c>
      <c r="J6754" s="219">
        <f t="shared" si="145"/>
        <v>38.35</v>
      </c>
      <c r="M6754">
        <v>2816.97</v>
      </c>
    </row>
    <row r="6755" spans="1:13" ht="26.1" customHeight="1" x14ac:dyDescent="0.2">
      <c r="A6755" s="238" t="s">
        <v>2126</v>
      </c>
      <c r="B6755" s="191" t="s">
        <v>5136</v>
      </c>
      <c r="C6755" s="190" t="s">
        <v>26</v>
      </c>
      <c r="D6755" s="190" t="s">
        <v>5137</v>
      </c>
      <c r="E6755" s="426" t="s">
        <v>2119</v>
      </c>
      <c r="F6755" s="426"/>
      <c r="G6755" s="192" t="s">
        <v>331</v>
      </c>
      <c r="H6755" s="193">
        <v>1</v>
      </c>
      <c r="I6755" s="189">
        <f t="shared" si="144"/>
        <v>108.36680000000001</v>
      </c>
      <c r="J6755" s="219">
        <f t="shared" si="145"/>
        <v>108.36</v>
      </c>
      <c r="M6755">
        <v>117.79</v>
      </c>
    </row>
    <row r="6756" spans="1:13" x14ac:dyDescent="0.2">
      <c r="A6756" s="239"/>
      <c r="B6756" s="195"/>
      <c r="C6756" s="195"/>
      <c r="D6756" s="195"/>
      <c r="E6756" s="195" t="s">
        <v>3847</v>
      </c>
      <c r="F6756" s="196">
        <v>26.98</v>
      </c>
      <c r="G6756" s="195" t="s">
        <v>3848</v>
      </c>
      <c r="H6756" s="196">
        <v>0</v>
      </c>
      <c r="I6756" s="196">
        <v>26.98</v>
      </c>
      <c r="J6756" s="220"/>
      <c r="M6756">
        <v>26.98</v>
      </c>
    </row>
    <row r="6757" spans="1:13" ht="25.5" x14ac:dyDescent="0.2">
      <c r="A6757" s="239"/>
      <c r="B6757" s="195"/>
      <c r="C6757" s="195"/>
      <c r="D6757" s="195"/>
      <c r="E6757" s="195" t="s">
        <v>3849</v>
      </c>
      <c r="F6757" s="196">
        <v>0</v>
      </c>
      <c r="G6757" s="195"/>
      <c r="H6757" s="195" t="s">
        <v>3850</v>
      </c>
      <c r="I6757" s="196">
        <v>173.79</v>
      </c>
      <c r="J6757" s="220"/>
      <c r="M6757">
        <v>173.79</v>
      </c>
    </row>
    <row r="6758" spans="1:13" ht="30" customHeight="1" x14ac:dyDescent="0.2">
      <c r="A6758" s="240"/>
      <c r="B6758" s="197"/>
      <c r="C6758" s="197"/>
      <c r="D6758" s="197"/>
      <c r="E6758" s="197"/>
      <c r="F6758" s="197"/>
      <c r="G6758" s="197" t="s">
        <v>3851</v>
      </c>
      <c r="H6758" s="198">
        <v>6</v>
      </c>
      <c r="I6758" s="199">
        <v>1042.74</v>
      </c>
      <c r="J6758" s="220"/>
      <c r="M6758">
        <v>1042.74</v>
      </c>
    </row>
    <row r="6759" spans="1:13" ht="0.95" customHeight="1" x14ac:dyDescent="0.2">
      <c r="A6759" s="237"/>
      <c r="B6759" s="185"/>
      <c r="C6759" s="185"/>
      <c r="D6759" s="185"/>
      <c r="E6759" s="185"/>
      <c r="F6759" s="185"/>
      <c r="G6759" s="185"/>
      <c r="H6759" s="185"/>
      <c r="I6759" s="185"/>
      <c r="J6759" s="220"/>
    </row>
    <row r="6760" spans="1:13" ht="18" customHeight="1" x14ac:dyDescent="0.2">
      <c r="A6760" s="236" t="s">
        <v>4451</v>
      </c>
      <c r="B6760" s="183" t="s">
        <v>2</v>
      </c>
      <c r="C6760" s="182" t="s">
        <v>3</v>
      </c>
      <c r="D6760" s="182" t="s">
        <v>4</v>
      </c>
      <c r="E6760" s="419" t="s">
        <v>2100</v>
      </c>
      <c r="F6760" s="419"/>
      <c r="G6760" s="184" t="s">
        <v>5</v>
      </c>
      <c r="H6760" s="183" t="s">
        <v>6</v>
      </c>
      <c r="I6760" s="183" t="s">
        <v>7</v>
      </c>
      <c r="J6760" s="218" t="s">
        <v>8</v>
      </c>
      <c r="K6760" s="229">
        <f>J6766+J6767</f>
        <v>135.41999999999999</v>
      </c>
      <c r="L6760" s="229">
        <f>J6761-K6760</f>
        <v>379.17000000000007</v>
      </c>
      <c r="M6760" t="s">
        <v>7</v>
      </c>
    </row>
    <row r="6761" spans="1:13" ht="51.95" customHeight="1" x14ac:dyDescent="0.2">
      <c r="A6761" s="237" t="s">
        <v>2125</v>
      </c>
      <c r="B6761" s="186" t="s">
        <v>4452</v>
      </c>
      <c r="C6761" s="185" t="s">
        <v>26</v>
      </c>
      <c r="D6761" s="185" t="s">
        <v>4453</v>
      </c>
      <c r="E6761" s="425" t="s">
        <v>5138</v>
      </c>
      <c r="F6761" s="425"/>
      <c r="G6761" s="187" t="s">
        <v>331</v>
      </c>
      <c r="H6761" s="188">
        <v>1</v>
      </c>
      <c r="I6761" s="189">
        <f t="shared" ref="I6761:I6779" si="146">(M6761*$M$13)</f>
        <v>514.59280000000001</v>
      </c>
      <c r="J6761" s="231">
        <f t="shared" ref="J6761:J6779" si="147">TRUNC(I6761*H6761,2)</f>
        <v>514.59</v>
      </c>
      <c r="M6761">
        <v>559.34</v>
      </c>
    </row>
    <row r="6762" spans="1:13" ht="26.1" customHeight="1" x14ac:dyDescent="0.2">
      <c r="A6762" s="241" t="s">
        <v>2395</v>
      </c>
      <c r="B6762" s="201" t="s">
        <v>5139</v>
      </c>
      <c r="C6762" s="200" t="s">
        <v>26</v>
      </c>
      <c r="D6762" s="200" t="s">
        <v>5140</v>
      </c>
      <c r="E6762" s="427" t="s">
        <v>3775</v>
      </c>
      <c r="F6762" s="427"/>
      <c r="G6762" s="202" t="s">
        <v>17</v>
      </c>
      <c r="H6762" s="203">
        <v>0.58499999999999996</v>
      </c>
      <c r="I6762" s="189">
        <f t="shared" si="146"/>
        <v>5.3727999999999998</v>
      </c>
      <c r="J6762" s="219">
        <f t="shared" si="147"/>
        <v>3.14</v>
      </c>
      <c r="M6762">
        <v>5.84</v>
      </c>
    </row>
    <row r="6763" spans="1:13" ht="65.099999999999994" customHeight="1" x14ac:dyDescent="0.2">
      <c r="A6763" s="241" t="s">
        <v>2395</v>
      </c>
      <c r="B6763" s="201" t="s">
        <v>2497</v>
      </c>
      <c r="C6763" s="200" t="s">
        <v>26</v>
      </c>
      <c r="D6763" s="200" t="s">
        <v>2498</v>
      </c>
      <c r="E6763" s="427" t="s">
        <v>2398</v>
      </c>
      <c r="F6763" s="427"/>
      <c r="G6763" s="202" t="s">
        <v>2399</v>
      </c>
      <c r="H6763" s="203">
        <v>3.6900000000000002E-2</v>
      </c>
      <c r="I6763" s="189">
        <f t="shared" si="146"/>
        <v>129.4992</v>
      </c>
      <c r="J6763" s="219">
        <f t="shared" si="147"/>
        <v>4.7699999999999996</v>
      </c>
      <c r="M6763">
        <v>140.76</v>
      </c>
    </row>
    <row r="6764" spans="1:13" ht="65.099999999999994" customHeight="1" x14ac:dyDescent="0.2">
      <c r="A6764" s="241" t="s">
        <v>2395</v>
      </c>
      <c r="B6764" s="201" t="s">
        <v>2499</v>
      </c>
      <c r="C6764" s="200" t="s">
        <v>26</v>
      </c>
      <c r="D6764" s="200" t="s">
        <v>2500</v>
      </c>
      <c r="E6764" s="427" t="s">
        <v>2398</v>
      </c>
      <c r="F6764" s="427"/>
      <c r="G6764" s="202" t="s">
        <v>2402</v>
      </c>
      <c r="H6764" s="203">
        <v>7.5300000000000006E-2</v>
      </c>
      <c r="I6764" s="189">
        <f t="shared" si="146"/>
        <v>51.924799999999998</v>
      </c>
      <c r="J6764" s="219">
        <f t="shared" si="147"/>
        <v>3.9</v>
      </c>
      <c r="M6764">
        <v>56.44</v>
      </c>
    </row>
    <row r="6765" spans="1:13" ht="39" customHeight="1" x14ac:dyDescent="0.2">
      <c r="A6765" s="241" t="s">
        <v>2395</v>
      </c>
      <c r="B6765" s="201" t="s">
        <v>5141</v>
      </c>
      <c r="C6765" s="200" t="s">
        <v>26</v>
      </c>
      <c r="D6765" s="200" t="s">
        <v>5142</v>
      </c>
      <c r="E6765" s="427" t="s">
        <v>2123</v>
      </c>
      <c r="F6765" s="427"/>
      <c r="G6765" s="202" t="s">
        <v>50</v>
      </c>
      <c r="H6765" s="203">
        <v>1.44E-2</v>
      </c>
      <c r="I6765" s="189">
        <f t="shared" si="146"/>
        <v>434.7552</v>
      </c>
      <c r="J6765" s="219">
        <f t="shared" si="147"/>
        <v>6.26</v>
      </c>
      <c r="M6765">
        <v>472.56</v>
      </c>
    </row>
    <row r="6766" spans="1:13" ht="24" customHeight="1" x14ac:dyDescent="0.2">
      <c r="A6766" s="241" t="s">
        <v>2395</v>
      </c>
      <c r="B6766" s="201" t="s">
        <v>2452</v>
      </c>
      <c r="C6766" s="200" t="s">
        <v>26</v>
      </c>
      <c r="D6766" s="200" t="s">
        <v>2453</v>
      </c>
      <c r="E6766" s="427" t="s">
        <v>2123</v>
      </c>
      <c r="F6766" s="427"/>
      <c r="G6766" s="202" t="s">
        <v>32</v>
      </c>
      <c r="H6766" s="203">
        <v>3.4971999999999999</v>
      </c>
      <c r="I6766" s="189">
        <f t="shared" si="146"/>
        <v>25.005600000000001</v>
      </c>
      <c r="J6766" s="219">
        <f t="shared" si="147"/>
        <v>87.44</v>
      </c>
      <c r="M6766">
        <v>27.18</v>
      </c>
    </row>
    <row r="6767" spans="1:13" ht="24" customHeight="1" x14ac:dyDescent="0.2">
      <c r="A6767" s="241" t="s">
        <v>2395</v>
      </c>
      <c r="B6767" s="201" t="s">
        <v>2446</v>
      </c>
      <c r="C6767" s="200" t="s">
        <v>26</v>
      </c>
      <c r="D6767" s="200" t="s">
        <v>2447</v>
      </c>
      <c r="E6767" s="427" t="s">
        <v>2123</v>
      </c>
      <c r="F6767" s="427"/>
      <c r="G6767" s="202" t="s">
        <v>32</v>
      </c>
      <c r="H6767" s="203">
        <v>2.7477999999999998</v>
      </c>
      <c r="I6767" s="189">
        <f t="shared" si="146"/>
        <v>17.461600000000001</v>
      </c>
      <c r="J6767" s="219">
        <f t="shared" si="147"/>
        <v>47.98</v>
      </c>
      <c r="M6767">
        <v>18.98</v>
      </c>
    </row>
    <row r="6768" spans="1:13" ht="39" customHeight="1" x14ac:dyDescent="0.2">
      <c r="A6768" s="241" t="s">
        <v>2395</v>
      </c>
      <c r="B6768" s="201" t="s">
        <v>5143</v>
      </c>
      <c r="C6768" s="200" t="s">
        <v>26</v>
      </c>
      <c r="D6768" s="200" t="s">
        <v>5144</v>
      </c>
      <c r="E6768" s="427" t="s">
        <v>2123</v>
      </c>
      <c r="F6768" s="427"/>
      <c r="G6768" s="202" t="s">
        <v>50</v>
      </c>
      <c r="H6768" s="203">
        <v>7.9799999999999996E-2</v>
      </c>
      <c r="I6768" s="189">
        <f t="shared" si="146"/>
        <v>507.71120000000002</v>
      </c>
      <c r="J6768" s="219">
        <f t="shared" si="147"/>
        <v>40.51</v>
      </c>
      <c r="M6768">
        <v>551.86</v>
      </c>
    </row>
    <row r="6769" spans="1:13" ht="26.1" customHeight="1" x14ac:dyDescent="0.2">
      <c r="A6769" s="241" t="s">
        <v>2395</v>
      </c>
      <c r="B6769" s="201" t="s">
        <v>5145</v>
      </c>
      <c r="C6769" s="200" t="s">
        <v>26</v>
      </c>
      <c r="D6769" s="200" t="s">
        <v>5146</v>
      </c>
      <c r="E6769" s="427" t="s">
        <v>2117</v>
      </c>
      <c r="F6769" s="427"/>
      <c r="G6769" s="202" t="s">
        <v>50</v>
      </c>
      <c r="H6769" s="203">
        <v>4.1500000000000002E-2</v>
      </c>
      <c r="I6769" s="189">
        <f t="shared" si="146"/>
        <v>880.08120000000008</v>
      </c>
      <c r="J6769" s="219">
        <f t="shared" si="147"/>
        <v>36.520000000000003</v>
      </c>
      <c r="M6769">
        <v>956.61</v>
      </c>
    </row>
    <row r="6770" spans="1:13" ht="26.1" customHeight="1" x14ac:dyDescent="0.2">
      <c r="A6770" s="241" t="s">
        <v>2395</v>
      </c>
      <c r="B6770" s="201" t="s">
        <v>5147</v>
      </c>
      <c r="C6770" s="200" t="s">
        <v>26</v>
      </c>
      <c r="D6770" s="200" t="s">
        <v>5148</v>
      </c>
      <c r="E6770" s="427" t="s">
        <v>2117</v>
      </c>
      <c r="F6770" s="427"/>
      <c r="G6770" s="202" t="s">
        <v>2413</v>
      </c>
      <c r="H6770" s="203">
        <v>1.6658999999999999</v>
      </c>
      <c r="I6770" s="189">
        <f t="shared" si="146"/>
        <v>9.5220000000000002</v>
      </c>
      <c r="J6770" s="219">
        <f t="shared" si="147"/>
        <v>15.86</v>
      </c>
      <c r="M6770">
        <v>10.35</v>
      </c>
    </row>
    <row r="6771" spans="1:13" ht="39" customHeight="1" x14ac:dyDescent="0.2">
      <c r="A6771" s="241" t="s">
        <v>2395</v>
      </c>
      <c r="B6771" s="201" t="s">
        <v>5149</v>
      </c>
      <c r="C6771" s="200" t="s">
        <v>26</v>
      </c>
      <c r="D6771" s="200" t="s">
        <v>5150</v>
      </c>
      <c r="E6771" s="427" t="s">
        <v>2117</v>
      </c>
      <c r="F6771" s="427"/>
      <c r="G6771" s="202" t="s">
        <v>50</v>
      </c>
      <c r="H6771" s="203">
        <v>8.72E-2</v>
      </c>
      <c r="I6771" s="189">
        <f t="shared" si="146"/>
        <v>418.68279999999999</v>
      </c>
      <c r="J6771" s="219">
        <f t="shared" si="147"/>
        <v>36.5</v>
      </c>
      <c r="M6771">
        <v>455.09</v>
      </c>
    </row>
    <row r="6772" spans="1:13" ht="39" customHeight="1" x14ac:dyDescent="0.2">
      <c r="A6772" s="241" t="s">
        <v>2395</v>
      </c>
      <c r="B6772" s="201" t="s">
        <v>4926</v>
      </c>
      <c r="C6772" s="200" t="s">
        <v>26</v>
      </c>
      <c r="D6772" s="200" t="s">
        <v>4927</v>
      </c>
      <c r="E6772" s="427" t="s">
        <v>2117</v>
      </c>
      <c r="F6772" s="427"/>
      <c r="G6772" s="202" t="s">
        <v>50</v>
      </c>
      <c r="H6772" s="203">
        <v>5.0999999999999997E-2</v>
      </c>
      <c r="I6772" s="189">
        <f t="shared" si="146"/>
        <v>2143.0296000000003</v>
      </c>
      <c r="J6772" s="219">
        <f t="shared" si="147"/>
        <v>109.29</v>
      </c>
      <c r="M6772">
        <v>2329.38</v>
      </c>
    </row>
    <row r="6773" spans="1:13" ht="26.1" customHeight="1" x14ac:dyDescent="0.2">
      <c r="A6773" s="238" t="s">
        <v>2126</v>
      </c>
      <c r="B6773" s="191" t="s">
        <v>5151</v>
      </c>
      <c r="C6773" s="190" t="s">
        <v>26</v>
      </c>
      <c r="D6773" s="190" t="s">
        <v>5152</v>
      </c>
      <c r="E6773" s="426" t="s">
        <v>2119</v>
      </c>
      <c r="F6773" s="426"/>
      <c r="G6773" s="192" t="s">
        <v>331</v>
      </c>
      <c r="H6773" s="193">
        <v>14.175000000000001</v>
      </c>
      <c r="I6773" s="189">
        <f t="shared" si="146"/>
        <v>3.0452000000000004</v>
      </c>
      <c r="J6773" s="219">
        <f t="shared" si="147"/>
        <v>43.16</v>
      </c>
      <c r="M6773">
        <v>3.31</v>
      </c>
    </row>
    <row r="6774" spans="1:13" ht="26.1" customHeight="1" x14ac:dyDescent="0.2">
      <c r="A6774" s="238" t="s">
        <v>2126</v>
      </c>
      <c r="B6774" s="191" t="s">
        <v>2686</v>
      </c>
      <c r="C6774" s="190" t="s">
        <v>26</v>
      </c>
      <c r="D6774" s="190" t="s">
        <v>2687</v>
      </c>
      <c r="E6774" s="426" t="s">
        <v>2119</v>
      </c>
      <c r="F6774" s="426"/>
      <c r="G6774" s="192" t="s">
        <v>2576</v>
      </c>
      <c r="H6774" s="193">
        <v>6.0000000000000001E-3</v>
      </c>
      <c r="I6774" s="189">
        <f t="shared" si="146"/>
        <v>8.1696000000000009</v>
      </c>
      <c r="J6774" s="219">
        <f t="shared" si="147"/>
        <v>0.04</v>
      </c>
      <c r="M6774">
        <v>8.8800000000000008</v>
      </c>
    </row>
    <row r="6775" spans="1:13" ht="26.1" customHeight="1" x14ac:dyDescent="0.2">
      <c r="A6775" s="238" t="s">
        <v>2126</v>
      </c>
      <c r="B6775" s="191" t="s">
        <v>5153</v>
      </c>
      <c r="C6775" s="190" t="s">
        <v>26</v>
      </c>
      <c r="D6775" s="190" t="s">
        <v>5154</v>
      </c>
      <c r="E6775" s="426" t="s">
        <v>2119</v>
      </c>
      <c r="F6775" s="426"/>
      <c r="G6775" s="192" t="s">
        <v>169</v>
      </c>
      <c r="H6775" s="193">
        <v>0.1295</v>
      </c>
      <c r="I6775" s="189">
        <f t="shared" si="146"/>
        <v>7.7648000000000001</v>
      </c>
      <c r="J6775" s="219">
        <f t="shared" si="147"/>
        <v>1</v>
      </c>
      <c r="M6775">
        <v>8.44</v>
      </c>
    </row>
    <row r="6776" spans="1:13" ht="26.1" customHeight="1" x14ac:dyDescent="0.2">
      <c r="A6776" s="238" t="s">
        <v>2126</v>
      </c>
      <c r="B6776" s="191" t="s">
        <v>2688</v>
      </c>
      <c r="C6776" s="190" t="s">
        <v>26</v>
      </c>
      <c r="D6776" s="190" t="s">
        <v>2689</v>
      </c>
      <c r="E6776" s="426" t="s">
        <v>2119</v>
      </c>
      <c r="F6776" s="426"/>
      <c r="G6776" s="192" t="s">
        <v>169</v>
      </c>
      <c r="H6776" s="193">
        <v>0.154</v>
      </c>
      <c r="I6776" s="189">
        <f t="shared" si="146"/>
        <v>2.7140000000000004</v>
      </c>
      <c r="J6776" s="219">
        <f t="shared" si="147"/>
        <v>0.41</v>
      </c>
      <c r="M6776">
        <v>2.95</v>
      </c>
    </row>
    <row r="6777" spans="1:13" ht="26.1" customHeight="1" x14ac:dyDescent="0.2">
      <c r="A6777" s="238" t="s">
        <v>2126</v>
      </c>
      <c r="B6777" s="191" t="s">
        <v>2690</v>
      </c>
      <c r="C6777" s="190" t="s">
        <v>26</v>
      </c>
      <c r="D6777" s="190" t="s">
        <v>2691</v>
      </c>
      <c r="E6777" s="426" t="s">
        <v>2119</v>
      </c>
      <c r="F6777" s="426"/>
      <c r="G6777" s="192" t="s">
        <v>2413</v>
      </c>
      <c r="H6777" s="193">
        <v>1.37E-2</v>
      </c>
      <c r="I6777" s="189">
        <f t="shared" si="146"/>
        <v>20.028400000000001</v>
      </c>
      <c r="J6777" s="219">
        <f t="shared" si="147"/>
        <v>0.27</v>
      </c>
      <c r="M6777">
        <v>21.77</v>
      </c>
    </row>
    <row r="6778" spans="1:13" ht="26.1" customHeight="1" x14ac:dyDescent="0.2">
      <c r="A6778" s="238" t="s">
        <v>2126</v>
      </c>
      <c r="B6778" s="191" t="s">
        <v>5155</v>
      </c>
      <c r="C6778" s="190" t="s">
        <v>26</v>
      </c>
      <c r="D6778" s="190" t="s">
        <v>5156</v>
      </c>
      <c r="E6778" s="426" t="s">
        <v>2119</v>
      </c>
      <c r="F6778" s="426"/>
      <c r="G6778" s="192" t="s">
        <v>169</v>
      </c>
      <c r="H6778" s="193">
        <v>0.48299999999999998</v>
      </c>
      <c r="I6778" s="189">
        <f t="shared" si="146"/>
        <v>17.811199999999999</v>
      </c>
      <c r="J6778" s="219">
        <f t="shared" si="147"/>
        <v>8.6</v>
      </c>
      <c r="M6778">
        <v>19.36</v>
      </c>
    </row>
    <row r="6779" spans="1:13" ht="26.1" customHeight="1" x14ac:dyDescent="0.2">
      <c r="A6779" s="238" t="s">
        <v>2126</v>
      </c>
      <c r="B6779" s="191" t="s">
        <v>5157</v>
      </c>
      <c r="C6779" s="190" t="s">
        <v>26</v>
      </c>
      <c r="D6779" s="190" t="s">
        <v>5158</v>
      </c>
      <c r="E6779" s="426" t="s">
        <v>2119</v>
      </c>
      <c r="F6779" s="426"/>
      <c r="G6779" s="192" t="s">
        <v>331</v>
      </c>
      <c r="H6779" s="193">
        <v>14.058999999999999</v>
      </c>
      <c r="I6779" s="189">
        <f t="shared" si="146"/>
        <v>4.9036</v>
      </c>
      <c r="J6779" s="219">
        <f t="shared" si="147"/>
        <v>68.930000000000007</v>
      </c>
      <c r="M6779">
        <v>5.33</v>
      </c>
    </row>
    <row r="6780" spans="1:13" x14ac:dyDescent="0.2">
      <c r="A6780" s="239"/>
      <c r="B6780" s="195"/>
      <c r="C6780" s="195"/>
      <c r="D6780" s="195"/>
      <c r="E6780" s="195" t="s">
        <v>3847</v>
      </c>
      <c r="F6780" s="196">
        <v>192.51000000000002</v>
      </c>
      <c r="G6780" s="195" t="s">
        <v>3848</v>
      </c>
      <c r="H6780" s="196">
        <v>0</v>
      </c>
      <c r="I6780" s="196">
        <v>192.51000000000002</v>
      </c>
      <c r="J6780" s="220"/>
      <c r="M6780">
        <v>192.51000000000002</v>
      </c>
    </row>
    <row r="6781" spans="1:13" ht="25.5" x14ac:dyDescent="0.2">
      <c r="A6781" s="239"/>
      <c r="B6781" s="195"/>
      <c r="C6781" s="195"/>
      <c r="D6781" s="195"/>
      <c r="E6781" s="195" t="s">
        <v>3849</v>
      </c>
      <c r="F6781" s="196">
        <v>0</v>
      </c>
      <c r="G6781" s="195"/>
      <c r="H6781" s="195" t="s">
        <v>3850</v>
      </c>
      <c r="I6781" s="196">
        <v>559.34</v>
      </c>
      <c r="J6781" s="220"/>
      <c r="M6781">
        <v>559.34</v>
      </c>
    </row>
    <row r="6782" spans="1:13" ht="30" customHeight="1" x14ac:dyDescent="0.2">
      <c r="A6782" s="240"/>
      <c r="B6782" s="197"/>
      <c r="C6782" s="197"/>
      <c r="D6782" s="197"/>
      <c r="E6782" s="197"/>
      <c r="F6782" s="197"/>
      <c r="G6782" s="197" t="s">
        <v>3851</v>
      </c>
      <c r="H6782" s="198">
        <v>1</v>
      </c>
      <c r="I6782" s="199">
        <v>559.34</v>
      </c>
      <c r="J6782" s="220"/>
      <c r="M6782">
        <v>559.34</v>
      </c>
    </row>
    <row r="6783" spans="1:13" ht="0.95" customHeight="1" x14ac:dyDescent="0.2">
      <c r="A6783" s="237"/>
      <c r="B6783" s="185"/>
      <c r="C6783" s="185"/>
      <c r="D6783" s="185"/>
      <c r="E6783" s="185"/>
      <c r="F6783" s="185"/>
      <c r="G6783" s="185"/>
      <c r="H6783" s="185"/>
      <c r="I6783" s="185"/>
      <c r="J6783" s="220"/>
    </row>
    <row r="6784" spans="1:13" ht="18" customHeight="1" x14ac:dyDescent="0.2">
      <c r="A6784" s="236" t="s">
        <v>4454</v>
      </c>
      <c r="B6784" s="183" t="s">
        <v>2</v>
      </c>
      <c r="C6784" s="182" t="s">
        <v>3</v>
      </c>
      <c r="D6784" s="182" t="s">
        <v>4</v>
      </c>
      <c r="E6784" s="419" t="s">
        <v>2100</v>
      </c>
      <c r="F6784" s="419"/>
      <c r="G6784" s="184" t="s">
        <v>5</v>
      </c>
      <c r="H6784" s="183" t="s">
        <v>6</v>
      </c>
      <c r="I6784" s="183" t="s">
        <v>7</v>
      </c>
      <c r="J6784" s="218" t="s">
        <v>8</v>
      </c>
      <c r="K6784" s="229">
        <f>J6786+J6787</f>
        <v>7.25</v>
      </c>
      <c r="L6784" s="229">
        <f>J6785-K6784</f>
        <v>3.33</v>
      </c>
      <c r="M6784" t="s">
        <v>7</v>
      </c>
    </row>
    <row r="6785" spans="1:13" ht="39" customHeight="1" x14ac:dyDescent="0.2">
      <c r="A6785" s="237" t="s">
        <v>2125</v>
      </c>
      <c r="B6785" s="186" t="s">
        <v>4455</v>
      </c>
      <c r="C6785" s="185" t="s">
        <v>26</v>
      </c>
      <c r="D6785" s="185" t="s">
        <v>4456</v>
      </c>
      <c r="E6785" s="425" t="s">
        <v>2104</v>
      </c>
      <c r="F6785" s="425"/>
      <c r="G6785" s="187" t="s">
        <v>169</v>
      </c>
      <c r="H6785" s="188">
        <v>1</v>
      </c>
      <c r="I6785" s="189">
        <f>(M6785*$M$13)</f>
        <v>10.5892</v>
      </c>
      <c r="J6785" s="231">
        <f>TRUNC(I6785*H6785,2)</f>
        <v>10.58</v>
      </c>
      <c r="M6785">
        <v>11.51</v>
      </c>
    </row>
    <row r="6786" spans="1:13" ht="26.1" customHeight="1" x14ac:dyDescent="0.2">
      <c r="A6786" s="241" t="s">
        <v>2395</v>
      </c>
      <c r="B6786" s="201" t="s">
        <v>2709</v>
      </c>
      <c r="C6786" s="200" t="s">
        <v>26</v>
      </c>
      <c r="D6786" s="200" t="s">
        <v>2710</v>
      </c>
      <c r="E6786" s="427" t="s">
        <v>2123</v>
      </c>
      <c r="F6786" s="427"/>
      <c r="G6786" s="202" t="s">
        <v>32</v>
      </c>
      <c r="H6786" s="203">
        <v>0.16600000000000001</v>
      </c>
      <c r="I6786" s="189">
        <f>(M6786*$M$13)</f>
        <v>18.390799999999999</v>
      </c>
      <c r="J6786" s="219">
        <f>TRUNC(I6786*H6786,2)</f>
        <v>3.05</v>
      </c>
      <c r="M6786">
        <v>19.989999999999998</v>
      </c>
    </row>
    <row r="6787" spans="1:13" ht="24" customHeight="1" x14ac:dyDescent="0.2">
      <c r="A6787" s="241" t="s">
        <v>2395</v>
      </c>
      <c r="B6787" s="201" t="s">
        <v>2700</v>
      </c>
      <c r="C6787" s="200" t="s">
        <v>26</v>
      </c>
      <c r="D6787" s="200" t="s">
        <v>2701</v>
      </c>
      <c r="E6787" s="427" t="s">
        <v>2123</v>
      </c>
      <c r="F6787" s="427"/>
      <c r="G6787" s="202" t="s">
        <v>32</v>
      </c>
      <c r="H6787" s="203">
        <v>0.16600000000000001</v>
      </c>
      <c r="I6787" s="189">
        <f>(M6787*$M$13)</f>
        <v>25.309200000000004</v>
      </c>
      <c r="J6787" s="219">
        <f>TRUNC(I6787*H6787,2)</f>
        <v>4.2</v>
      </c>
      <c r="M6787">
        <v>27.51</v>
      </c>
    </row>
    <row r="6788" spans="1:13" ht="39" customHeight="1" x14ac:dyDescent="0.2">
      <c r="A6788" s="238" t="s">
        <v>2126</v>
      </c>
      <c r="B6788" s="191" t="s">
        <v>5159</v>
      </c>
      <c r="C6788" s="190" t="s">
        <v>26</v>
      </c>
      <c r="D6788" s="190" t="s">
        <v>5160</v>
      </c>
      <c r="E6788" s="426" t="s">
        <v>2119</v>
      </c>
      <c r="F6788" s="426"/>
      <c r="G6788" s="192" t="s">
        <v>169</v>
      </c>
      <c r="H6788" s="193">
        <v>1.0169999999999999</v>
      </c>
      <c r="I6788" s="189">
        <f>(M6788*$M$13)</f>
        <v>3.2936000000000001</v>
      </c>
      <c r="J6788" s="219">
        <f>TRUNC(I6788*H6788,2)</f>
        <v>3.34</v>
      </c>
      <c r="M6788">
        <v>3.58</v>
      </c>
    </row>
    <row r="6789" spans="1:13" x14ac:dyDescent="0.2">
      <c r="A6789" s="239"/>
      <c r="B6789" s="195"/>
      <c r="C6789" s="195"/>
      <c r="D6789" s="195"/>
      <c r="E6789" s="195" t="s">
        <v>3847</v>
      </c>
      <c r="F6789" s="196">
        <v>5.87</v>
      </c>
      <c r="G6789" s="195" t="s">
        <v>3848</v>
      </c>
      <c r="H6789" s="196">
        <v>0</v>
      </c>
      <c r="I6789" s="196">
        <v>5.87</v>
      </c>
      <c r="J6789" s="220"/>
      <c r="M6789">
        <v>5.87</v>
      </c>
    </row>
    <row r="6790" spans="1:13" ht="25.5" x14ac:dyDescent="0.2">
      <c r="A6790" s="239"/>
      <c r="B6790" s="195"/>
      <c r="C6790" s="195"/>
      <c r="D6790" s="195"/>
      <c r="E6790" s="195" t="s">
        <v>3849</v>
      </c>
      <c r="F6790" s="196">
        <v>0</v>
      </c>
      <c r="G6790" s="195"/>
      <c r="H6790" s="195" t="s">
        <v>3850</v>
      </c>
      <c r="I6790" s="196">
        <v>11.51</v>
      </c>
      <c r="J6790" s="220"/>
      <c r="M6790">
        <v>11.51</v>
      </c>
    </row>
    <row r="6791" spans="1:13" ht="30" customHeight="1" x14ac:dyDescent="0.2">
      <c r="A6791" s="240"/>
      <c r="B6791" s="197"/>
      <c r="C6791" s="197"/>
      <c r="D6791" s="197"/>
      <c r="E6791" s="197"/>
      <c r="F6791" s="197"/>
      <c r="G6791" s="197" t="s">
        <v>3851</v>
      </c>
      <c r="H6791" s="198">
        <v>150</v>
      </c>
      <c r="I6791" s="199">
        <v>1726.5</v>
      </c>
      <c r="J6791" s="220"/>
      <c r="M6791">
        <v>1726.5</v>
      </c>
    </row>
    <row r="6792" spans="1:13" ht="0.95" customHeight="1" x14ac:dyDescent="0.2">
      <c r="A6792" s="237"/>
      <c r="B6792" s="185"/>
      <c r="C6792" s="185"/>
      <c r="D6792" s="185"/>
      <c r="E6792" s="185"/>
      <c r="F6792" s="185"/>
      <c r="G6792" s="185"/>
      <c r="H6792" s="185"/>
      <c r="I6792" s="185"/>
      <c r="J6792" s="220"/>
    </row>
    <row r="6793" spans="1:13" ht="18" customHeight="1" x14ac:dyDescent="0.2">
      <c r="A6793" s="236" t="s">
        <v>4457</v>
      </c>
      <c r="B6793" s="183" t="s">
        <v>2</v>
      </c>
      <c r="C6793" s="182" t="s">
        <v>3</v>
      </c>
      <c r="D6793" s="182" t="s">
        <v>4</v>
      </c>
      <c r="E6793" s="419" t="s">
        <v>2100</v>
      </c>
      <c r="F6793" s="419"/>
      <c r="G6793" s="184" t="s">
        <v>5</v>
      </c>
      <c r="H6793" s="183" t="s">
        <v>6</v>
      </c>
      <c r="I6793" s="183" t="s">
        <v>7</v>
      </c>
      <c r="J6793" s="218" t="s">
        <v>8</v>
      </c>
      <c r="K6793" s="229">
        <f>J6796+J6797</f>
        <v>42.16</v>
      </c>
      <c r="L6793" s="229">
        <f>J6794-K6793</f>
        <v>127.97</v>
      </c>
      <c r="M6793" t="s">
        <v>7</v>
      </c>
    </row>
    <row r="6794" spans="1:13" ht="51.95" customHeight="1" x14ac:dyDescent="0.2">
      <c r="A6794" s="237" t="s">
        <v>2125</v>
      </c>
      <c r="B6794" s="186" t="s">
        <v>4458</v>
      </c>
      <c r="C6794" s="185" t="s">
        <v>26</v>
      </c>
      <c r="D6794" s="185" t="s">
        <v>4459</v>
      </c>
      <c r="E6794" s="425" t="s">
        <v>5138</v>
      </c>
      <c r="F6794" s="425"/>
      <c r="G6794" s="187" t="s">
        <v>331</v>
      </c>
      <c r="H6794" s="188">
        <v>1</v>
      </c>
      <c r="I6794" s="189">
        <f>(M6794*$M$13)</f>
        <v>170.13560000000001</v>
      </c>
      <c r="J6794" s="231">
        <f>TRUNC(I6794*H6794,2)</f>
        <v>170.13</v>
      </c>
      <c r="M6794">
        <v>184.93</v>
      </c>
    </row>
    <row r="6795" spans="1:13" ht="51.95" customHeight="1" x14ac:dyDescent="0.2">
      <c r="A6795" s="241" t="s">
        <v>2395</v>
      </c>
      <c r="B6795" s="201" t="s">
        <v>5044</v>
      </c>
      <c r="C6795" s="200" t="s">
        <v>26</v>
      </c>
      <c r="D6795" s="200" t="s">
        <v>5045</v>
      </c>
      <c r="E6795" s="427" t="s">
        <v>2123</v>
      </c>
      <c r="F6795" s="427"/>
      <c r="G6795" s="202" t="s">
        <v>50</v>
      </c>
      <c r="H6795" s="203">
        <v>1.4E-2</v>
      </c>
      <c r="I6795" s="189">
        <f>(M6795*$M$13)</f>
        <v>647.68920000000003</v>
      </c>
      <c r="J6795" s="219">
        <f>TRUNC(I6795*H6795,2)</f>
        <v>9.06</v>
      </c>
      <c r="M6795">
        <v>704.01</v>
      </c>
    </row>
    <row r="6796" spans="1:13" ht="26.1" customHeight="1" x14ac:dyDescent="0.2">
      <c r="A6796" s="241" t="s">
        <v>2395</v>
      </c>
      <c r="B6796" s="201" t="s">
        <v>2709</v>
      </c>
      <c r="C6796" s="200" t="s">
        <v>26</v>
      </c>
      <c r="D6796" s="200" t="s">
        <v>2710</v>
      </c>
      <c r="E6796" s="427" t="s">
        <v>2123</v>
      </c>
      <c r="F6796" s="427"/>
      <c r="G6796" s="202" t="s">
        <v>32</v>
      </c>
      <c r="H6796" s="203">
        <v>0.96499999999999997</v>
      </c>
      <c r="I6796" s="189">
        <f>(M6796*$M$13)</f>
        <v>18.390799999999999</v>
      </c>
      <c r="J6796" s="219">
        <f>TRUNC(I6796*H6796,2)</f>
        <v>17.739999999999998</v>
      </c>
      <c r="M6796">
        <v>19.989999999999998</v>
      </c>
    </row>
    <row r="6797" spans="1:13" ht="24" customHeight="1" x14ac:dyDescent="0.2">
      <c r="A6797" s="241" t="s">
        <v>2395</v>
      </c>
      <c r="B6797" s="201" t="s">
        <v>2700</v>
      </c>
      <c r="C6797" s="200" t="s">
        <v>26</v>
      </c>
      <c r="D6797" s="200" t="s">
        <v>2701</v>
      </c>
      <c r="E6797" s="427" t="s">
        <v>2123</v>
      </c>
      <c r="F6797" s="427"/>
      <c r="G6797" s="202" t="s">
        <v>32</v>
      </c>
      <c r="H6797" s="203">
        <v>0.96499999999999997</v>
      </c>
      <c r="I6797" s="189">
        <f>(M6797*$M$13)</f>
        <v>25.309200000000004</v>
      </c>
      <c r="J6797" s="219">
        <f>TRUNC(I6797*H6797,2)</f>
        <v>24.42</v>
      </c>
      <c r="M6797">
        <v>27.51</v>
      </c>
    </row>
    <row r="6798" spans="1:13" ht="39" customHeight="1" x14ac:dyDescent="0.2">
      <c r="A6798" s="238" t="s">
        <v>2126</v>
      </c>
      <c r="B6798" s="191" t="s">
        <v>5161</v>
      </c>
      <c r="C6798" s="190" t="s">
        <v>26</v>
      </c>
      <c r="D6798" s="190" t="s">
        <v>5162</v>
      </c>
      <c r="E6798" s="426" t="s">
        <v>2119</v>
      </c>
      <c r="F6798" s="426"/>
      <c r="G6798" s="192" t="s">
        <v>331</v>
      </c>
      <c r="H6798" s="193">
        <v>1</v>
      </c>
      <c r="I6798" s="189">
        <f>(M6798*$M$13)</f>
        <v>118.91000000000001</v>
      </c>
      <c r="J6798" s="219">
        <f>TRUNC(I6798*H6798,2)</f>
        <v>118.91</v>
      </c>
      <c r="M6798">
        <v>129.25</v>
      </c>
    </row>
    <row r="6799" spans="1:13" x14ac:dyDescent="0.2">
      <c r="A6799" s="239"/>
      <c r="B6799" s="195"/>
      <c r="C6799" s="195"/>
      <c r="D6799" s="195"/>
      <c r="E6799" s="195" t="s">
        <v>3847</v>
      </c>
      <c r="F6799" s="196">
        <v>36.25</v>
      </c>
      <c r="G6799" s="195" t="s">
        <v>3848</v>
      </c>
      <c r="H6799" s="196">
        <v>0</v>
      </c>
      <c r="I6799" s="196">
        <v>36.25</v>
      </c>
      <c r="J6799" s="220"/>
      <c r="M6799">
        <v>36.25</v>
      </c>
    </row>
    <row r="6800" spans="1:13" ht="25.5" x14ac:dyDescent="0.2">
      <c r="A6800" s="239"/>
      <c r="B6800" s="195"/>
      <c r="C6800" s="195"/>
      <c r="D6800" s="195"/>
      <c r="E6800" s="195" t="s">
        <v>3849</v>
      </c>
      <c r="F6800" s="196">
        <v>0</v>
      </c>
      <c r="G6800" s="195"/>
      <c r="H6800" s="195" t="s">
        <v>3850</v>
      </c>
      <c r="I6800" s="196">
        <v>184.93</v>
      </c>
      <c r="J6800" s="220"/>
      <c r="M6800">
        <v>184.93</v>
      </c>
    </row>
    <row r="6801" spans="1:13" ht="30" customHeight="1" x14ac:dyDescent="0.2">
      <c r="A6801" s="240"/>
      <c r="B6801" s="197"/>
      <c r="C6801" s="197"/>
      <c r="D6801" s="197"/>
      <c r="E6801" s="197"/>
      <c r="F6801" s="197"/>
      <c r="G6801" s="197" t="s">
        <v>3851</v>
      </c>
      <c r="H6801" s="198">
        <v>1</v>
      </c>
      <c r="I6801" s="199">
        <v>184.93</v>
      </c>
      <c r="J6801" s="220"/>
      <c r="M6801">
        <v>184.93</v>
      </c>
    </row>
    <row r="6802" spans="1:13" ht="0.95" customHeight="1" x14ac:dyDescent="0.2">
      <c r="A6802" s="237"/>
      <c r="B6802" s="185"/>
      <c r="C6802" s="185"/>
      <c r="D6802" s="185"/>
      <c r="E6802" s="185"/>
      <c r="F6802" s="185"/>
      <c r="G6802" s="185"/>
      <c r="H6802" s="185"/>
      <c r="I6802" s="185"/>
      <c r="J6802" s="220"/>
    </row>
    <row r="6803" spans="1:13" ht="18" customHeight="1" x14ac:dyDescent="0.2">
      <c r="A6803" s="236" t="s">
        <v>4460</v>
      </c>
      <c r="B6803" s="183" t="s">
        <v>2</v>
      </c>
      <c r="C6803" s="182" t="s">
        <v>3</v>
      </c>
      <c r="D6803" s="182" t="s">
        <v>4</v>
      </c>
      <c r="E6803" s="419" t="s">
        <v>2100</v>
      </c>
      <c r="F6803" s="419"/>
      <c r="G6803" s="184" t="s">
        <v>5</v>
      </c>
      <c r="H6803" s="183" t="s">
        <v>6</v>
      </c>
      <c r="I6803" s="183" t="s">
        <v>7</v>
      </c>
      <c r="J6803" s="218" t="s">
        <v>8</v>
      </c>
      <c r="K6803" s="229">
        <f>J6805+J6806</f>
        <v>39.06</v>
      </c>
      <c r="L6803" s="229">
        <f>J6804-K6803</f>
        <v>259.29000000000002</v>
      </c>
      <c r="M6803" t="s">
        <v>7</v>
      </c>
    </row>
    <row r="6804" spans="1:13" ht="39" customHeight="1" x14ac:dyDescent="0.2">
      <c r="A6804" s="237" t="s">
        <v>2125</v>
      </c>
      <c r="B6804" s="186" t="s">
        <v>4461</v>
      </c>
      <c r="C6804" s="185" t="s">
        <v>26</v>
      </c>
      <c r="D6804" s="185" t="s">
        <v>4462</v>
      </c>
      <c r="E6804" s="425" t="s">
        <v>5138</v>
      </c>
      <c r="F6804" s="425"/>
      <c r="G6804" s="187" t="s">
        <v>331</v>
      </c>
      <c r="H6804" s="188">
        <v>1</v>
      </c>
      <c r="I6804" s="189">
        <f>(M6804*$M$13)</f>
        <v>298.35600000000005</v>
      </c>
      <c r="J6804" s="231">
        <f>TRUNC(I6804*H6804,2)</f>
        <v>298.35000000000002</v>
      </c>
      <c r="M6804">
        <v>324.3</v>
      </c>
    </row>
    <row r="6805" spans="1:13" ht="24" customHeight="1" x14ac:dyDescent="0.2">
      <c r="A6805" s="241" t="s">
        <v>2395</v>
      </c>
      <c r="B6805" s="201" t="s">
        <v>2452</v>
      </c>
      <c r="C6805" s="200" t="s">
        <v>26</v>
      </c>
      <c r="D6805" s="200" t="s">
        <v>2453</v>
      </c>
      <c r="E6805" s="427" t="s">
        <v>2123</v>
      </c>
      <c r="F6805" s="427"/>
      <c r="G6805" s="202" t="s">
        <v>32</v>
      </c>
      <c r="H6805" s="203">
        <v>1.0088999999999999</v>
      </c>
      <c r="I6805" s="189">
        <f>(M6805*$M$13)</f>
        <v>25.005600000000001</v>
      </c>
      <c r="J6805" s="219">
        <f>TRUNC(I6805*H6805,2)</f>
        <v>25.22</v>
      </c>
      <c r="M6805">
        <v>27.18</v>
      </c>
    </row>
    <row r="6806" spans="1:13" ht="24" customHeight="1" x14ac:dyDescent="0.2">
      <c r="A6806" s="241" t="s">
        <v>2395</v>
      </c>
      <c r="B6806" s="201" t="s">
        <v>2446</v>
      </c>
      <c r="C6806" s="200" t="s">
        <v>26</v>
      </c>
      <c r="D6806" s="200" t="s">
        <v>2447</v>
      </c>
      <c r="E6806" s="427" t="s">
        <v>2123</v>
      </c>
      <c r="F6806" s="427"/>
      <c r="G6806" s="202" t="s">
        <v>32</v>
      </c>
      <c r="H6806" s="203">
        <v>0.79269999999999996</v>
      </c>
      <c r="I6806" s="189">
        <f>(M6806*$M$13)</f>
        <v>17.461600000000001</v>
      </c>
      <c r="J6806" s="219">
        <f>TRUNC(I6806*H6806,2)</f>
        <v>13.84</v>
      </c>
      <c r="M6806">
        <v>18.98</v>
      </c>
    </row>
    <row r="6807" spans="1:13" ht="39" customHeight="1" x14ac:dyDescent="0.2">
      <c r="A6807" s="241" t="s">
        <v>2395</v>
      </c>
      <c r="B6807" s="201" t="s">
        <v>5143</v>
      </c>
      <c r="C6807" s="200" t="s">
        <v>26</v>
      </c>
      <c r="D6807" s="200" t="s">
        <v>5144</v>
      </c>
      <c r="E6807" s="427" t="s">
        <v>2123</v>
      </c>
      <c r="F6807" s="427"/>
      <c r="G6807" s="202" t="s">
        <v>50</v>
      </c>
      <c r="H6807" s="203">
        <v>4.4000000000000003E-3</v>
      </c>
      <c r="I6807" s="189">
        <f>(M6807*$M$13)</f>
        <v>507.71120000000002</v>
      </c>
      <c r="J6807" s="219">
        <f>TRUNC(I6807*H6807,2)</f>
        <v>2.23</v>
      </c>
      <c r="M6807">
        <v>551.86</v>
      </c>
    </row>
    <row r="6808" spans="1:13" ht="39" customHeight="1" x14ac:dyDescent="0.2">
      <c r="A6808" s="238" t="s">
        <v>2126</v>
      </c>
      <c r="B6808" s="191" t="s">
        <v>5163</v>
      </c>
      <c r="C6808" s="190" t="s">
        <v>26</v>
      </c>
      <c r="D6808" s="190" t="s">
        <v>5164</v>
      </c>
      <c r="E6808" s="426" t="s">
        <v>2119</v>
      </c>
      <c r="F6808" s="426"/>
      <c r="G6808" s="192" t="s">
        <v>331</v>
      </c>
      <c r="H6808" s="193">
        <v>1</v>
      </c>
      <c r="I6808" s="189">
        <f>(M6808*$M$13)</f>
        <v>257.06640000000004</v>
      </c>
      <c r="J6808" s="219">
        <f>TRUNC(I6808*H6808,2)</f>
        <v>257.06</v>
      </c>
      <c r="M6808">
        <v>279.42</v>
      </c>
    </row>
    <row r="6809" spans="1:13" x14ac:dyDescent="0.2">
      <c r="A6809" s="239"/>
      <c r="B6809" s="195"/>
      <c r="C6809" s="195"/>
      <c r="D6809" s="195"/>
      <c r="E6809" s="195" t="s">
        <v>3847</v>
      </c>
      <c r="F6809" s="196">
        <v>31.93</v>
      </c>
      <c r="G6809" s="195" t="s">
        <v>3848</v>
      </c>
      <c r="H6809" s="196">
        <v>0</v>
      </c>
      <c r="I6809" s="196">
        <v>31.93</v>
      </c>
      <c r="J6809" s="220"/>
      <c r="M6809">
        <v>31.93</v>
      </c>
    </row>
    <row r="6810" spans="1:13" ht="25.5" x14ac:dyDescent="0.2">
      <c r="A6810" s="239"/>
      <c r="B6810" s="195"/>
      <c r="C6810" s="195"/>
      <c r="D6810" s="195"/>
      <c r="E6810" s="195" t="s">
        <v>3849</v>
      </c>
      <c r="F6810" s="196">
        <v>0</v>
      </c>
      <c r="G6810" s="195"/>
      <c r="H6810" s="195" t="s">
        <v>3850</v>
      </c>
      <c r="I6810" s="196">
        <v>324.3</v>
      </c>
      <c r="J6810" s="220"/>
      <c r="M6810">
        <v>324.3</v>
      </c>
    </row>
    <row r="6811" spans="1:13" ht="30" customHeight="1" x14ac:dyDescent="0.2">
      <c r="A6811" s="240"/>
      <c r="B6811" s="197"/>
      <c r="C6811" s="197"/>
      <c r="D6811" s="197"/>
      <c r="E6811" s="197"/>
      <c r="F6811" s="197"/>
      <c r="G6811" s="197" t="s">
        <v>3851</v>
      </c>
      <c r="H6811" s="198">
        <v>1</v>
      </c>
      <c r="I6811" s="199">
        <v>324.3</v>
      </c>
      <c r="J6811" s="220"/>
      <c r="M6811">
        <v>324.3</v>
      </c>
    </row>
    <row r="6812" spans="1:13" ht="0.95" customHeight="1" x14ac:dyDescent="0.2">
      <c r="A6812" s="237"/>
      <c r="B6812" s="185"/>
      <c r="C6812" s="185"/>
      <c r="D6812" s="185"/>
      <c r="E6812" s="185"/>
      <c r="F6812" s="185"/>
      <c r="G6812" s="185"/>
      <c r="H6812" s="185"/>
      <c r="I6812" s="185"/>
      <c r="J6812" s="220"/>
    </row>
    <row r="6813" spans="1:13" ht="18" customHeight="1" x14ac:dyDescent="0.2">
      <c r="A6813" s="236" t="s">
        <v>4786</v>
      </c>
      <c r="B6813" s="183" t="s">
        <v>2</v>
      </c>
      <c r="C6813" s="182" t="s">
        <v>3</v>
      </c>
      <c r="D6813" s="182" t="s">
        <v>4</v>
      </c>
      <c r="E6813" s="419" t="s">
        <v>2100</v>
      </c>
      <c r="F6813" s="419"/>
      <c r="G6813" s="184" t="s">
        <v>5</v>
      </c>
      <c r="H6813" s="183" t="s">
        <v>6</v>
      </c>
      <c r="I6813" s="183" t="s">
        <v>7</v>
      </c>
      <c r="J6813" s="218" t="s">
        <v>8</v>
      </c>
      <c r="K6813" s="229">
        <v>0</v>
      </c>
      <c r="L6813" s="229">
        <f>J6814</f>
        <v>7.99</v>
      </c>
      <c r="M6813" t="s">
        <v>7</v>
      </c>
    </row>
    <row r="6814" spans="1:13" ht="24" customHeight="1" x14ac:dyDescent="0.2">
      <c r="A6814" s="237" t="s">
        <v>2125</v>
      </c>
      <c r="B6814" s="186" t="s">
        <v>4787</v>
      </c>
      <c r="C6814" s="185" t="s">
        <v>167</v>
      </c>
      <c r="D6814" s="185" t="s">
        <v>4788</v>
      </c>
      <c r="E6814" s="425" t="s">
        <v>2104</v>
      </c>
      <c r="F6814" s="425"/>
      <c r="G6814" s="187" t="s">
        <v>169</v>
      </c>
      <c r="H6814" s="188">
        <v>1</v>
      </c>
      <c r="I6814" s="189">
        <f>(M6814*$M$13)</f>
        <v>7.9947999999999997</v>
      </c>
      <c r="J6814" s="231">
        <f>TRUNC(I6814*H6814,2)</f>
        <v>7.99</v>
      </c>
      <c r="M6814">
        <v>8.69</v>
      </c>
    </row>
    <row r="6815" spans="1:13" ht="24" customHeight="1" x14ac:dyDescent="0.2">
      <c r="A6815" s="241" t="s">
        <v>2395</v>
      </c>
      <c r="B6815" s="201" t="s">
        <v>5165</v>
      </c>
      <c r="C6815" s="200" t="s">
        <v>627</v>
      </c>
      <c r="D6815" s="200" t="s">
        <v>4788</v>
      </c>
      <c r="E6815" s="427" t="s">
        <v>5166</v>
      </c>
      <c r="F6815" s="427"/>
      <c r="G6815" s="202" t="s">
        <v>169</v>
      </c>
      <c r="H6815" s="203">
        <v>1</v>
      </c>
      <c r="I6815" s="189">
        <f>(M6815*$M$13)</f>
        <v>7.9947999999999997</v>
      </c>
      <c r="J6815" s="219">
        <f>TRUNC(I6815*H6815,2)</f>
        <v>7.99</v>
      </c>
      <c r="M6815">
        <v>8.69</v>
      </c>
    </row>
    <row r="6816" spans="1:13" x14ac:dyDescent="0.2">
      <c r="A6816" s="239"/>
      <c r="B6816" s="195"/>
      <c r="C6816" s="195"/>
      <c r="D6816" s="195"/>
      <c r="E6816" s="195" t="s">
        <v>3847</v>
      </c>
      <c r="F6816" s="196">
        <v>4.1399999999999997</v>
      </c>
      <c r="G6816" s="195" t="s">
        <v>3848</v>
      </c>
      <c r="H6816" s="196">
        <v>0</v>
      </c>
      <c r="I6816" s="196">
        <v>4.1399999999999997</v>
      </c>
      <c r="J6816" s="220"/>
      <c r="M6816">
        <v>4.1399999999999997</v>
      </c>
    </row>
    <row r="6817" spans="1:13" ht="25.5" x14ac:dyDescent="0.2">
      <c r="A6817" s="239"/>
      <c r="B6817" s="195"/>
      <c r="C6817" s="195"/>
      <c r="D6817" s="195"/>
      <c r="E6817" s="195" t="s">
        <v>3849</v>
      </c>
      <c r="F6817" s="196">
        <v>0</v>
      </c>
      <c r="G6817" s="195"/>
      <c r="H6817" s="195" t="s">
        <v>3850</v>
      </c>
      <c r="I6817" s="196">
        <v>8.69</v>
      </c>
      <c r="J6817" s="220"/>
      <c r="M6817">
        <v>8.69</v>
      </c>
    </row>
    <row r="6818" spans="1:13" ht="30" customHeight="1" x14ac:dyDescent="0.2">
      <c r="A6818" s="240"/>
      <c r="B6818" s="197"/>
      <c r="C6818" s="197"/>
      <c r="D6818" s="197"/>
      <c r="E6818" s="197"/>
      <c r="F6818" s="197"/>
      <c r="G6818" s="197" t="s">
        <v>3851</v>
      </c>
      <c r="H6818" s="198">
        <v>400</v>
      </c>
      <c r="I6818" s="199">
        <v>3476</v>
      </c>
      <c r="J6818" s="220"/>
      <c r="M6818">
        <v>3476</v>
      </c>
    </row>
    <row r="6819" spans="1:13" ht="0.95" customHeight="1" x14ac:dyDescent="0.2">
      <c r="A6819" s="237"/>
      <c r="B6819" s="185"/>
      <c r="C6819" s="185"/>
      <c r="D6819" s="185"/>
      <c r="E6819" s="185"/>
      <c r="F6819" s="185"/>
      <c r="G6819" s="185"/>
      <c r="H6819" s="185"/>
      <c r="I6819" s="185"/>
      <c r="J6819" s="220"/>
    </row>
    <row r="6820" spans="1:13" ht="24" customHeight="1" x14ac:dyDescent="0.2">
      <c r="A6820" s="243" t="s">
        <v>4463</v>
      </c>
      <c r="B6820" s="28"/>
      <c r="C6820" s="28"/>
      <c r="D6820" s="27" t="s">
        <v>4464</v>
      </c>
      <c r="E6820" s="28"/>
      <c r="F6820" s="429"/>
      <c r="G6820" s="429"/>
      <c r="H6820" s="28"/>
      <c r="I6820" s="28"/>
      <c r="J6820" s="211"/>
    </row>
    <row r="6821" spans="1:13" ht="18" customHeight="1" x14ac:dyDescent="0.2">
      <c r="A6821" s="236" t="s">
        <v>4465</v>
      </c>
      <c r="B6821" s="183" t="s">
        <v>2</v>
      </c>
      <c r="C6821" s="182" t="s">
        <v>3</v>
      </c>
      <c r="D6821" s="182" t="s">
        <v>4</v>
      </c>
      <c r="E6821" s="419" t="s">
        <v>2100</v>
      </c>
      <c r="F6821" s="419"/>
      <c r="G6821" s="184" t="s">
        <v>5</v>
      </c>
      <c r="H6821" s="183" t="s">
        <v>6</v>
      </c>
      <c r="I6821" s="183" t="s">
        <v>7</v>
      </c>
      <c r="J6821" s="218" t="s">
        <v>8</v>
      </c>
      <c r="K6821" s="229">
        <f>0</f>
        <v>0</v>
      </c>
      <c r="L6821" s="229">
        <f>J6822</f>
        <v>7.0000000000000007E-2</v>
      </c>
      <c r="M6821" t="s">
        <v>7</v>
      </c>
    </row>
    <row r="6822" spans="1:13" ht="24" customHeight="1" x14ac:dyDescent="0.2">
      <c r="A6822" s="237" t="s">
        <v>2125</v>
      </c>
      <c r="B6822" s="186" t="s">
        <v>798</v>
      </c>
      <c r="C6822" s="185" t="s">
        <v>15</v>
      </c>
      <c r="D6822" s="185" t="s">
        <v>799</v>
      </c>
      <c r="E6822" s="425">
        <v>7</v>
      </c>
      <c r="F6822" s="425"/>
      <c r="G6822" s="187" t="s">
        <v>18</v>
      </c>
      <c r="H6822" s="188">
        <v>1</v>
      </c>
      <c r="I6822" s="189">
        <f>(M6822*$M$13)</f>
        <v>7.3599999999999999E-2</v>
      </c>
      <c r="J6822" s="231">
        <f>TRUNC(I6822*H6822,2)</f>
        <v>7.0000000000000007E-2</v>
      </c>
      <c r="M6822">
        <v>0.08</v>
      </c>
    </row>
    <row r="6823" spans="1:13" ht="24" customHeight="1" x14ac:dyDescent="0.2">
      <c r="A6823" s="238" t="s">
        <v>2126</v>
      </c>
      <c r="B6823" s="191" t="s">
        <v>2715</v>
      </c>
      <c r="C6823" s="190" t="s">
        <v>15</v>
      </c>
      <c r="D6823" s="190" t="s">
        <v>799</v>
      </c>
      <c r="E6823" s="426" t="s">
        <v>2119</v>
      </c>
      <c r="F6823" s="426"/>
      <c r="G6823" s="192" t="s">
        <v>54</v>
      </c>
      <c r="H6823" s="193">
        <v>1</v>
      </c>
      <c r="I6823" s="189">
        <f>(M6823*$M$13)</f>
        <v>7.3599999999999999E-2</v>
      </c>
      <c r="J6823" s="219">
        <f>TRUNC(I6823*H6823,2)</f>
        <v>7.0000000000000007E-2</v>
      </c>
      <c r="M6823">
        <v>0.08</v>
      </c>
    </row>
    <row r="6824" spans="1:13" x14ac:dyDescent="0.2">
      <c r="A6824" s="239"/>
      <c r="B6824" s="195"/>
      <c r="C6824" s="195"/>
      <c r="D6824" s="195"/>
      <c r="E6824" s="195" t="s">
        <v>3847</v>
      </c>
      <c r="F6824" s="196">
        <v>0</v>
      </c>
      <c r="G6824" s="195" t="s">
        <v>3848</v>
      </c>
      <c r="H6824" s="196">
        <v>0</v>
      </c>
      <c r="I6824" s="196">
        <v>0</v>
      </c>
      <c r="J6824" s="220"/>
      <c r="M6824">
        <v>0</v>
      </c>
    </row>
    <row r="6825" spans="1:13" ht="25.5" x14ac:dyDescent="0.2">
      <c r="A6825" s="239"/>
      <c r="B6825" s="195"/>
      <c r="C6825" s="195"/>
      <c r="D6825" s="195"/>
      <c r="E6825" s="195" t="s">
        <v>3849</v>
      </c>
      <c r="F6825" s="196">
        <v>0</v>
      </c>
      <c r="G6825" s="195"/>
      <c r="H6825" s="195" t="s">
        <v>3850</v>
      </c>
      <c r="I6825" s="196">
        <v>0.08</v>
      </c>
      <c r="J6825" s="220"/>
      <c r="M6825">
        <v>0.08</v>
      </c>
    </row>
    <row r="6826" spans="1:13" ht="30" customHeight="1" x14ac:dyDescent="0.2">
      <c r="A6826" s="240"/>
      <c r="B6826" s="197"/>
      <c r="C6826" s="197"/>
      <c r="D6826" s="197"/>
      <c r="E6826" s="197"/>
      <c r="F6826" s="197"/>
      <c r="G6826" s="197" t="s">
        <v>3851</v>
      </c>
      <c r="H6826" s="198">
        <v>168</v>
      </c>
      <c r="I6826" s="199">
        <v>13.44</v>
      </c>
      <c r="J6826" s="220"/>
      <c r="M6826">
        <v>13.44</v>
      </c>
    </row>
    <row r="6827" spans="1:13" ht="0.95" customHeight="1" x14ac:dyDescent="0.2">
      <c r="A6827" s="237"/>
      <c r="B6827" s="185"/>
      <c r="C6827" s="185"/>
      <c r="D6827" s="185"/>
      <c r="E6827" s="185"/>
      <c r="F6827" s="185"/>
      <c r="G6827" s="185"/>
      <c r="H6827" s="185"/>
      <c r="I6827" s="185"/>
      <c r="J6827" s="220"/>
    </row>
    <row r="6828" spans="1:13" ht="18" customHeight="1" x14ac:dyDescent="0.2">
      <c r="A6828" s="236" t="s">
        <v>4466</v>
      </c>
      <c r="B6828" s="183" t="s">
        <v>2</v>
      </c>
      <c r="C6828" s="182" t="s">
        <v>3</v>
      </c>
      <c r="D6828" s="182" t="s">
        <v>4</v>
      </c>
      <c r="E6828" s="419" t="s">
        <v>2100</v>
      </c>
      <c r="F6828" s="419"/>
      <c r="G6828" s="184" t="s">
        <v>5</v>
      </c>
      <c r="H6828" s="183" t="s">
        <v>6</v>
      </c>
      <c r="I6828" s="183" t="s">
        <v>7</v>
      </c>
      <c r="J6828" s="218" t="s">
        <v>8</v>
      </c>
      <c r="K6828" s="229">
        <f>J6830+J6831</f>
        <v>0.32</v>
      </c>
      <c r="L6828" s="229">
        <f>J6829-K6828</f>
        <v>1.3499999999999999</v>
      </c>
      <c r="M6828" t="s">
        <v>7</v>
      </c>
    </row>
    <row r="6829" spans="1:13" ht="24" customHeight="1" x14ac:dyDescent="0.2">
      <c r="A6829" s="237" t="s">
        <v>2125</v>
      </c>
      <c r="B6829" s="186" t="s">
        <v>867</v>
      </c>
      <c r="C6829" s="185" t="s">
        <v>15</v>
      </c>
      <c r="D6829" s="185" t="s">
        <v>868</v>
      </c>
      <c r="E6829" s="425">
        <v>7</v>
      </c>
      <c r="F6829" s="425"/>
      <c r="G6829" s="187" t="s">
        <v>18</v>
      </c>
      <c r="H6829" s="188">
        <v>1</v>
      </c>
      <c r="I6829" s="189">
        <f>(M6829*$M$13)</f>
        <v>1.6744000000000001</v>
      </c>
      <c r="J6829" s="231">
        <f>TRUNC(I6829*H6829,2)</f>
        <v>1.67</v>
      </c>
      <c r="M6829">
        <v>1.82</v>
      </c>
    </row>
    <row r="6830" spans="1:13" ht="24" customHeight="1" x14ac:dyDescent="0.2">
      <c r="A6830" s="238" t="s">
        <v>2126</v>
      </c>
      <c r="B6830" s="191" t="s">
        <v>2130</v>
      </c>
      <c r="C6830" s="190" t="s">
        <v>15</v>
      </c>
      <c r="D6830" s="190" t="s">
        <v>2131</v>
      </c>
      <c r="E6830" s="426" t="s">
        <v>2129</v>
      </c>
      <c r="F6830" s="426"/>
      <c r="G6830" s="192" t="s">
        <v>39</v>
      </c>
      <c r="H6830" s="193">
        <v>0.01</v>
      </c>
      <c r="I6830" s="189">
        <f>(M6830*$M$13)</f>
        <v>13.533200000000001</v>
      </c>
      <c r="J6830" s="219">
        <f>TRUNC(I6830*H6830,2)</f>
        <v>0.13</v>
      </c>
      <c r="M6830">
        <v>14.71</v>
      </c>
    </row>
    <row r="6831" spans="1:13" ht="24" customHeight="1" x14ac:dyDescent="0.2">
      <c r="A6831" s="238" t="s">
        <v>2126</v>
      </c>
      <c r="B6831" s="191" t="s">
        <v>2154</v>
      </c>
      <c r="C6831" s="190" t="s">
        <v>15</v>
      </c>
      <c r="D6831" s="190" t="s">
        <v>2155</v>
      </c>
      <c r="E6831" s="426" t="s">
        <v>2129</v>
      </c>
      <c r="F6831" s="426"/>
      <c r="G6831" s="192" t="s">
        <v>39</v>
      </c>
      <c r="H6831" s="193">
        <v>0.01</v>
      </c>
      <c r="I6831" s="189">
        <f>(M6831*$M$13)</f>
        <v>19.136000000000003</v>
      </c>
      <c r="J6831" s="219">
        <f>TRUNC(I6831*H6831,2)</f>
        <v>0.19</v>
      </c>
      <c r="M6831">
        <v>20.8</v>
      </c>
    </row>
    <row r="6832" spans="1:13" ht="24" customHeight="1" x14ac:dyDescent="0.2">
      <c r="A6832" s="238" t="s">
        <v>2126</v>
      </c>
      <c r="B6832" s="191" t="s">
        <v>2765</v>
      </c>
      <c r="C6832" s="190" t="s">
        <v>15</v>
      </c>
      <c r="D6832" s="190" t="s">
        <v>2766</v>
      </c>
      <c r="E6832" s="426" t="s">
        <v>2119</v>
      </c>
      <c r="F6832" s="426"/>
      <c r="G6832" s="192" t="s">
        <v>54</v>
      </c>
      <c r="H6832" s="193">
        <v>1</v>
      </c>
      <c r="I6832" s="189">
        <f>(M6832*$M$13)</f>
        <v>1.3616000000000001</v>
      </c>
      <c r="J6832" s="219">
        <f>TRUNC(I6832*H6832,2)</f>
        <v>1.36</v>
      </c>
      <c r="M6832">
        <v>1.48</v>
      </c>
    </row>
    <row r="6833" spans="1:13" x14ac:dyDescent="0.2">
      <c r="A6833" s="239"/>
      <c r="B6833" s="195"/>
      <c r="C6833" s="195"/>
      <c r="D6833" s="195"/>
      <c r="E6833" s="195" t="s">
        <v>3847</v>
      </c>
      <c r="F6833" s="196">
        <v>0.34</v>
      </c>
      <c r="G6833" s="195" t="s">
        <v>3848</v>
      </c>
      <c r="H6833" s="196">
        <v>0</v>
      </c>
      <c r="I6833" s="196">
        <v>0.34</v>
      </c>
      <c r="J6833" s="220"/>
      <c r="M6833">
        <v>0.34</v>
      </c>
    </row>
    <row r="6834" spans="1:13" ht="25.5" x14ac:dyDescent="0.2">
      <c r="A6834" s="239"/>
      <c r="B6834" s="195"/>
      <c r="C6834" s="195"/>
      <c r="D6834" s="195"/>
      <c r="E6834" s="195" t="s">
        <v>3849</v>
      </c>
      <c r="F6834" s="196">
        <v>0</v>
      </c>
      <c r="G6834" s="195"/>
      <c r="H6834" s="195" t="s">
        <v>3850</v>
      </c>
      <c r="I6834" s="196">
        <v>1.82</v>
      </c>
      <c r="J6834" s="220"/>
      <c r="M6834">
        <v>1.82</v>
      </c>
    </row>
    <row r="6835" spans="1:13" ht="30" customHeight="1" x14ac:dyDescent="0.2">
      <c r="A6835" s="240"/>
      <c r="B6835" s="197"/>
      <c r="C6835" s="197"/>
      <c r="D6835" s="197"/>
      <c r="E6835" s="197"/>
      <c r="F6835" s="197"/>
      <c r="G6835" s="197" t="s">
        <v>3851</v>
      </c>
      <c r="H6835" s="198">
        <v>270</v>
      </c>
      <c r="I6835" s="199">
        <v>491.4</v>
      </c>
      <c r="J6835" s="220"/>
      <c r="M6835">
        <v>491.4</v>
      </c>
    </row>
    <row r="6836" spans="1:13" ht="0.95" customHeight="1" x14ac:dyDescent="0.2">
      <c r="A6836" s="237"/>
      <c r="B6836" s="185"/>
      <c r="C6836" s="185"/>
      <c r="D6836" s="185"/>
      <c r="E6836" s="185"/>
      <c r="F6836" s="185"/>
      <c r="G6836" s="185"/>
      <c r="H6836" s="185"/>
      <c r="I6836" s="185"/>
      <c r="J6836" s="220"/>
    </row>
    <row r="6837" spans="1:13" ht="18" customHeight="1" x14ac:dyDescent="0.2">
      <c r="A6837" s="236" t="s">
        <v>4467</v>
      </c>
      <c r="B6837" s="183" t="s">
        <v>2</v>
      </c>
      <c r="C6837" s="182" t="s">
        <v>3</v>
      </c>
      <c r="D6837" s="182" t="s">
        <v>4</v>
      </c>
      <c r="E6837" s="419" t="s">
        <v>2100</v>
      </c>
      <c r="F6837" s="419"/>
      <c r="G6837" s="184" t="s">
        <v>5</v>
      </c>
      <c r="H6837" s="183" t="s">
        <v>6</v>
      </c>
      <c r="I6837" s="183" t="s">
        <v>7</v>
      </c>
      <c r="J6837" s="218" t="s">
        <v>8</v>
      </c>
      <c r="K6837" s="229">
        <f>J6839+J6840</f>
        <v>0.51</v>
      </c>
      <c r="L6837" s="229">
        <f>J6838-K6837</f>
        <v>0.16000000000000003</v>
      </c>
      <c r="M6837" t="s">
        <v>7</v>
      </c>
    </row>
    <row r="6838" spans="1:13" ht="24" customHeight="1" x14ac:dyDescent="0.2">
      <c r="A6838" s="237" t="s">
        <v>2125</v>
      </c>
      <c r="B6838" s="186" t="s">
        <v>801</v>
      </c>
      <c r="C6838" s="185" t="s">
        <v>15</v>
      </c>
      <c r="D6838" s="185" t="s">
        <v>802</v>
      </c>
      <c r="E6838" s="425">
        <v>7</v>
      </c>
      <c r="F6838" s="425"/>
      <c r="G6838" s="187" t="s">
        <v>18</v>
      </c>
      <c r="H6838" s="188">
        <v>1</v>
      </c>
      <c r="I6838" s="189">
        <f>(M6838*$M$13)</f>
        <v>0.67159999999999997</v>
      </c>
      <c r="J6838" s="231">
        <f>TRUNC(I6838*H6838,2)</f>
        <v>0.67</v>
      </c>
      <c r="M6838">
        <v>0.73</v>
      </c>
    </row>
    <row r="6839" spans="1:13" ht="24" customHeight="1" x14ac:dyDescent="0.2">
      <c r="A6839" s="238" t="s">
        <v>2126</v>
      </c>
      <c r="B6839" s="191" t="s">
        <v>2130</v>
      </c>
      <c r="C6839" s="190" t="s">
        <v>15</v>
      </c>
      <c r="D6839" s="190" t="s">
        <v>2131</v>
      </c>
      <c r="E6839" s="426" t="s">
        <v>2129</v>
      </c>
      <c r="F6839" s="426"/>
      <c r="G6839" s="192" t="s">
        <v>39</v>
      </c>
      <c r="H6839" s="193">
        <v>1.6E-2</v>
      </c>
      <c r="I6839" s="189">
        <f>(M6839*$M$13)</f>
        <v>13.533200000000001</v>
      </c>
      <c r="J6839" s="219">
        <f>TRUNC(I6839*H6839,2)</f>
        <v>0.21</v>
      </c>
      <c r="M6839">
        <v>14.71</v>
      </c>
    </row>
    <row r="6840" spans="1:13" ht="24" customHeight="1" x14ac:dyDescent="0.2">
      <c r="A6840" s="238" t="s">
        <v>2126</v>
      </c>
      <c r="B6840" s="191" t="s">
        <v>2154</v>
      </c>
      <c r="C6840" s="190" t="s">
        <v>15</v>
      </c>
      <c r="D6840" s="190" t="s">
        <v>2155</v>
      </c>
      <c r="E6840" s="426" t="s">
        <v>2129</v>
      </c>
      <c r="F6840" s="426"/>
      <c r="G6840" s="192" t="s">
        <v>39</v>
      </c>
      <c r="H6840" s="193">
        <v>1.6E-2</v>
      </c>
      <c r="I6840" s="189">
        <f>(M6840*$M$13)</f>
        <v>19.136000000000003</v>
      </c>
      <c r="J6840" s="219">
        <f>TRUNC(I6840*H6840,2)</f>
        <v>0.3</v>
      </c>
      <c r="M6840">
        <v>20.8</v>
      </c>
    </row>
    <row r="6841" spans="1:13" ht="24" customHeight="1" x14ac:dyDescent="0.2">
      <c r="A6841" s="238" t="s">
        <v>2126</v>
      </c>
      <c r="B6841" s="191" t="s">
        <v>2716</v>
      </c>
      <c r="C6841" s="190" t="s">
        <v>15</v>
      </c>
      <c r="D6841" s="190" t="s">
        <v>802</v>
      </c>
      <c r="E6841" s="426" t="s">
        <v>2119</v>
      </c>
      <c r="F6841" s="426"/>
      <c r="G6841" s="192" t="s">
        <v>54</v>
      </c>
      <c r="H6841" s="193">
        <v>1</v>
      </c>
      <c r="I6841" s="189">
        <f>(M6841*$M$13)</f>
        <v>0.15640000000000001</v>
      </c>
      <c r="J6841" s="219">
        <f>TRUNC(I6841*H6841,2)</f>
        <v>0.15</v>
      </c>
      <c r="M6841">
        <v>0.17</v>
      </c>
    </row>
    <row r="6842" spans="1:13" x14ac:dyDescent="0.2">
      <c r="A6842" s="239"/>
      <c r="B6842" s="195"/>
      <c r="C6842" s="195"/>
      <c r="D6842" s="195"/>
      <c r="E6842" s="195" t="s">
        <v>3847</v>
      </c>
      <c r="F6842" s="196">
        <v>0.56000000000000005</v>
      </c>
      <c r="G6842" s="195" t="s">
        <v>3848</v>
      </c>
      <c r="H6842" s="196">
        <v>0</v>
      </c>
      <c r="I6842" s="196">
        <v>0.56000000000000005</v>
      </c>
      <c r="J6842" s="220"/>
      <c r="M6842">
        <v>0.56000000000000005</v>
      </c>
    </row>
    <row r="6843" spans="1:13" ht="25.5" x14ac:dyDescent="0.2">
      <c r="A6843" s="239"/>
      <c r="B6843" s="195"/>
      <c r="C6843" s="195"/>
      <c r="D6843" s="195"/>
      <c r="E6843" s="195" t="s">
        <v>3849</v>
      </c>
      <c r="F6843" s="196">
        <v>0</v>
      </c>
      <c r="G6843" s="195"/>
      <c r="H6843" s="195" t="s">
        <v>3850</v>
      </c>
      <c r="I6843" s="196">
        <v>0.73</v>
      </c>
      <c r="J6843" s="220"/>
      <c r="M6843">
        <v>0.73</v>
      </c>
    </row>
    <row r="6844" spans="1:13" ht="30" customHeight="1" x14ac:dyDescent="0.2">
      <c r="A6844" s="240"/>
      <c r="B6844" s="197"/>
      <c r="C6844" s="197"/>
      <c r="D6844" s="197"/>
      <c r="E6844" s="197"/>
      <c r="F6844" s="197"/>
      <c r="G6844" s="197" t="s">
        <v>3851</v>
      </c>
      <c r="H6844" s="198">
        <v>570</v>
      </c>
      <c r="I6844" s="199">
        <v>416.1</v>
      </c>
      <c r="J6844" s="220"/>
      <c r="M6844">
        <v>416.1</v>
      </c>
    </row>
    <row r="6845" spans="1:13" ht="0.95" customHeight="1" x14ac:dyDescent="0.2">
      <c r="A6845" s="237"/>
      <c r="B6845" s="185"/>
      <c r="C6845" s="185"/>
      <c r="D6845" s="185"/>
      <c r="E6845" s="185"/>
      <c r="F6845" s="185"/>
      <c r="G6845" s="185"/>
      <c r="H6845" s="185"/>
      <c r="I6845" s="185"/>
      <c r="J6845" s="220"/>
    </row>
    <row r="6846" spans="1:13" ht="18" customHeight="1" x14ac:dyDescent="0.2">
      <c r="A6846" s="236" t="s">
        <v>4468</v>
      </c>
      <c r="B6846" s="183" t="s">
        <v>2</v>
      </c>
      <c r="C6846" s="182" t="s">
        <v>3</v>
      </c>
      <c r="D6846" s="182" t="s">
        <v>4</v>
      </c>
      <c r="E6846" s="419" t="s">
        <v>2100</v>
      </c>
      <c r="F6846" s="419"/>
      <c r="G6846" s="184" t="s">
        <v>5</v>
      </c>
      <c r="H6846" s="183" t="s">
        <v>6</v>
      </c>
      <c r="I6846" s="183" t="s">
        <v>7</v>
      </c>
      <c r="J6846" s="218" t="s">
        <v>8</v>
      </c>
      <c r="K6846" s="229">
        <f>J6848+J6849</f>
        <v>2.11</v>
      </c>
      <c r="L6846" s="229">
        <f>J6847-K6846</f>
        <v>2.72</v>
      </c>
      <c r="M6846" t="s">
        <v>7</v>
      </c>
    </row>
    <row r="6847" spans="1:13" ht="24" customHeight="1" x14ac:dyDescent="0.2">
      <c r="A6847" s="237" t="s">
        <v>2125</v>
      </c>
      <c r="B6847" s="186" t="s">
        <v>4469</v>
      </c>
      <c r="C6847" s="185" t="s">
        <v>15</v>
      </c>
      <c r="D6847" s="185" t="s">
        <v>4470</v>
      </c>
      <c r="E6847" s="425">
        <v>7</v>
      </c>
      <c r="F6847" s="425"/>
      <c r="G6847" s="187" t="s">
        <v>169</v>
      </c>
      <c r="H6847" s="188">
        <v>1</v>
      </c>
      <c r="I6847" s="189">
        <f>(M6847*$M$13)</f>
        <v>4.83</v>
      </c>
      <c r="J6847" s="231">
        <f>TRUNC(I6847*H6847,2)</f>
        <v>4.83</v>
      </c>
      <c r="M6847">
        <v>5.25</v>
      </c>
    </row>
    <row r="6848" spans="1:13" ht="24" customHeight="1" x14ac:dyDescent="0.2">
      <c r="A6848" s="238" t="s">
        <v>2126</v>
      </c>
      <c r="B6848" s="191" t="s">
        <v>2130</v>
      </c>
      <c r="C6848" s="190" t="s">
        <v>15</v>
      </c>
      <c r="D6848" s="190" t="s">
        <v>2131</v>
      </c>
      <c r="E6848" s="426" t="s">
        <v>2129</v>
      </c>
      <c r="F6848" s="426"/>
      <c r="G6848" s="192" t="s">
        <v>39</v>
      </c>
      <c r="H6848" s="193">
        <v>6.5000000000000002E-2</v>
      </c>
      <c r="I6848" s="189">
        <f>(M6848*$M$13)</f>
        <v>13.533200000000001</v>
      </c>
      <c r="J6848" s="219">
        <f>TRUNC(I6848*H6848,2)</f>
        <v>0.87</v>
      </c>
      <c r="M6848">
        <v>14.71</v>
      </c>
    </row>
    <row r="6849" spans="1:13" ht="24" customHeight="1" x14ac:dyDescent="0.2">
      <c r="A6849" s="238" t="s">
        <v>2126</v>
      </c>
      <c r="B6849" s="191" t="s">
        <v>2154</v>
      </c>
      <c r="C6849" s="190" t="s">
        <v>15</v>
      </c>
      <c r="D6849" s="190" t="s">
        <v>2155</v>
      </c>
      <c r="E6849" s="426" t="s">
        <v>2129</v>
      </c>
      <c r="F6849" s="426"/>
      <c r="G6849" s="192" t="s">
        <v>39</v>
      </c>
      <c r="H6849" s="193">
        <v>6.5000000000000002E-2</v>
      </c>
      <c r="I6849" s="189">
        <f>(M6849*$M$13)</f>
        <v>19.136000000000003</v>
      </c>
      <c r="J6849" s="219">
        <f>TRUNC(I6849*H6849,2)</f>
        <v>1.24</v>
      </c>
      <c r="M6849">
        <v>20.8</v>
      </c>
    </row>
    <row r="6850" spans="1:13" ht="24" customHeight="1" x14ac:dyDescent="0.2">
      <c r="A6850" s="238" t="s">
        <v>2126</v>
      </c>
      <c r="B6850" s="191" t="s">
        <v>5167</v>
      </c>
      <c r="C6850" s="190" t="s">
        <v>15</v>
      </c>
      <c r="D6850" s="190" t="s">
        <v>5168</v>
      </c>
      <c r="E6850" s="426" t="s">
        <v>2119</v>
      </c>
      <c r="F6850" s="426"/>
      <c r="G6850" s="192" t="s">
        <v>132</v>
      </c>
      <c r="H6850" s="193">
        <v>1.02</v>
      </c>
      <c r="I6850" s="189">
        <f>(M6850*$M$13)</f>
        <v>2.6680000000000001</v>
      </c>
      <c r="J6850" s="219">
        <f>TRUNC(I6850*H6850,2)</f>
        <v>2.72</v>
      </c>
      <c r="M6850">
        <v>2.9</v>
      </c>
    </row>
    <row r="6851" spans="1:13" x14ac:dyDescent="0.2">
      <c r="A6851" s="239"/>
      <c r="B6851" s="195"/>
      <c r="C6851" s="195"/>
      <c r="D6851" s="195"/>
      <c r="E6851" s="195" t="s">
        <v>3847</v>
      </c>
      <c r="F6851" s="196">
        <v>2.2999999999999998</v>
      </c>
      <c r="G6851" s="195" t="s">
        <v>3848</v>
      </c>
      <c r="H6851" s="196">
        <v>0</v>
      </c>
      <c r="I6851" s="196">
        <v>2.2999999999999998</v>
      </c>
      <c r="J6851" s="220"/>
      <c r="M6851">
        <v>2.2999999999999998</v>
      </c>
    </row>
    <row r="6852" spans="1:13" ht="25.5" x14ac:dyDescent="0.2">
      <c r="A6852" s="239"/>
      <c r="B6852" s="195"/>
      <c r="C6852" s="195"/>
      <c r="D6852" s="195"/>
      <c r="E6852" s="195" t="s">
        <v>3849</v>
      </c>
      <c r="F6852" s="196">
        <v>0</v>
      </c>
      <c r="G6852" s="195"/>
      <c r="H6852" s="195" t="s">
        <v>3850</v>
      </c>
      <c r="I6852" s="196">
        <v>5.25</v>
      </c>
      <c r="J6852" s="220"/>
      <c r="M6852">
        <v>5.25</v>
      </c>
    </row>
    <row r="6853" spans="1:13" ht="30" customHeight="1" x14ac:dyDescent="0.2">
      <c r="A6853" s="240"/>
      <c r="B6853" s="197"/>
      <c r="C6853" s="197"/>
      <c r="D6853" s="197"/>
      <c r="E6853" s="197"/>
      <c r="F6853" s="197"/>
      <c r="G6853" s="197" t="s">
        <v>3851</v>
      </c>
      <c r="H6853" s="198">
        <v>2450</v>
      </c>
      <c r="I6853" s="199">
        <v>12862.5</v>
      </c>
      <c r="J6853" s="220"/>
      <c r="M6853">
        <v>12862.5</v>
      </c>
    </row>
    <row r="6854" spans="1:13" ht="0.95" customHeight="1" x14ac:dyDescent="0.2">
      <c r="A6854" s="237"/>
      <c r="B6854" s="185"/>
      <c r="C6854" s="185"/>
      <c r="D6854" s="185"/>
      <c r="E6854" s="185"/>
      <c r="F6854" s="185"/>
      <c r="G6854" s="185"/>
      <c r="H6854" s="185"/>
      <c r="I6854" s="185"/>
      <c r="J6854" s="220"/>
    </row>
    <row r="6855" spans="1:13" ht="18" customHeight="1" x14ac:dyDescent="0.2">
      <c r="A6855" s="236" t="s">
        <v>4471</v>
      </c>
      <c r="B6855" s="183" t="s">
        <v>2</v>
      </c>
      <c r="C6855" s="182" t="s">
        <v>3</v>
      </c>
      <c r="D6855" s="182" t="s">
        <v>4</v>
      </c>
      <c r="E6855" s="419" t="s">
        <v>2100</v>
      </c>
      <c r="F6855" s="419"/>
      <c r="G6855" s="184" t="s">
        <v>5</v>
      </c>
      <c r="H6855" s="183" t="s">
        <v>6</v>
      </c>
      <c r="I6855" s="183" t="s">
        <v>7</v>
      </c>
      <c r="J6855" s="218" t="s">
        <v>8</v>
      </c>
      <c r="K6855" s="229">
        <f>J6857+J6858</f>
        <v>2.6100000000000003</v>
      </c>
      <c r="L6855" s="229">
        <f>J6856-K6855</f>
        <v>2.6499999999999995</v>
      </c>
      <c r="M6855" t="s">
        <v>7</v>
      </c>
    </row>
    <row r="6856" spans="1:13" ht="24" customHeight="1" x14ac:dyDescent="0.2">
      <c r="A6856" s="237" t="s">
        <v>2125</v>
      </c>
      <c r="B6856" s="186" t="s">
        <v>4148</v>
      </c>
      <c r="C6856" s="185" t="s">
        <v>15</v>
      </c>
      <c r="D6856" s="185" t="s">
        <v>4149</v>
      </c>
      <c r="E6856" s="425">
        <v>7</v>
      </c>
      <c r="F6856" s="425"/>
      <c r="G6856" s="187" t="s">
        <v>54</v>
      </c>
      <c r="H6856" s="188">
        <v>1</v>
      </c>
      <c r="I6856" s="189">
        <f>(M6856*$M$13)</f>
        <v>5.2624000000000004</v>
      </c>
      <c r="J6856" s="231">
        <f>TRUNC(I6856*H6856,2)</f>
        <v>5.26</v>
      </c>
      <c r="M6856">
        <v>5.72</v>
      </c>
    </row>
    <row r="6857" spans="1:13" ht="24" customHeight="1" x14ac:dyDescent="0.2">
      <c r="A6857" s="238" t="s">
        <v>2126</v>
      </c>
      <c r="B6857" s="191" t="s">
        <v>2130</v>
      </c>
      <c r="C6857" s="190" t="s">
        <v>15</v>
      </c>
      <c r="D6857" s="190" t="s">
        <v>2131</v>
      </c>
      <c r="E6857" s="426" t="s">
        <v>2129</v>
      </c>
      <c r="F6857" s="426"/>
      <c r="G6857" s="192" t="s">
        <v>39</v>
      </c>
      <c r="H6857" s="193">
        <v>0.08</v>
      </c>
      <c r="I6857" s="189">
        <f>(M6857*$M$13)</f>
        <v>13.533200000000001</v>
      </c>
      <c r="J6857" s="219">
        <f>TRUNC(I6857*H6857,2)</f>
        <v>1.08</v>
      </c>
      <c r="M6857">
        <v>14.71</v>
      </c>
    </row>
    <row r="6858" spans="1:13" ht="24" customHeight="1" x14ac:dyDescent="0.2">
      <c r="A6858" s="238" t="s">
        <v>2126</v>
      </c>
      <c r="B6858" s="191" t="s">
        <v>2154</v>
      </c>
      <c r="C6858" s="190" t="s">
        <v>15</v>
      </c>
      <c r="D6858" s="190" t="s">
        <v>2155</v>
      </c>
      <c r="E6858" s="426" t="s">
        <v>2129</v>
      </c>
      <c r="F6858" s="426"/>
      <c r="G6858" s="192" t="s">
        <v>39</v>
      </c>
      <c r="H6858" s="193">
        <v>0.08</v>
      </c>
      <c r="I6858" s="189">
        <f>(M6858*$M$13)</f>
        <v>19.136000000000003</v>
      </c>
      <c r="J6858" s="219">
        <f>TRUNC(I6858*H6858,2)</f>
        <v>1.53</v>
      </c>
      <c r="M6858">
        <v>20.8</v>
      </c>
    </row>
    <row r="6859" spans="1:13" ht="24" customHeight="1" x14ac:dyDescent="0.2">
      <c r="A6859" s="238" t="s">
        <v>2126</v>
      </c>
      <c r="B6859" s="191" t="s">
        <v>5051</v>
      </c>
      <c r="C6859" s="190" t="s">
        <v>15</v>
      </c>
      <c r="D6859" s="190" t="s">
        <v>5052</v>
      </c>
      <c r="E6859" s="426" t="s">
        <v>2119</v>
      </c>
      <c r="F6859" s="426"/>
      <c r="G6859" s="192" t="s">
        <v>54</v>
      </c>
      <c r="H6859" s="193">
        <v>1</v>
      </c>
      <c r="I6859" s="189">
        <f>(M6859*$M$13)</f>
        <v>2.6588000000000003</v>
      </c>
      <c r="J6859" s="219">
        <f>TRUNC(I6859*H6859,2)</f>
        <v>2.65</v>
      </c>
      <c r="M6859">
        <v>2.89</v>
      </c>
    </row>
    <row r="6860" spans="1:13" x14ac:dyDescent="0.2">
      <c r="A6860" s="239"/>
      <c r="B6860" s="195"/>
      <c r="C6860" s="195"/>
      <c r="D6860" s="195"/>
      <c r="E6860" s="195" t="s">
        <v>3847</v>
      </c>
      <c r="F6860" s="196">
        <v>2.83</v>
      </c>
      <c r="G6860" s="195" t="s">
        <v>3848</v>
      </c>
      <c r="H6860" s="196">
        <v>0</v>
      </c>
      <c r="I6860" s="196">
        <v>2.83</v>
      </c>
      <c r="J6860" s="220"/>
      <c r="M6860">
        <v>2.83</v>
      </c>
    </row>
    <row r="6861" spans="1:13" ht="25.5" x14ac:dyDescent="0.2">
      <c r="A6861" s="239"/>
      <c r="B6861" s="195"/>
      <c r="C6861" s="195"/>
      <c r="D6861" s="195"/>
      <c r="E6861" s="195" t="s">
        <v>3849</v>
      </c>
      <c r="F6861" s="196">
        <v>0</v>
      </c>
      <c r="G6861" s="195"/>
      <c r="H6861" s="195" t="s">
        <v>3850</v>
      </c>
      <c r="I6861" s="196">
        <v>5.72</v>
      </c>
      <c r="J6861" s="220"/>
      <c r="M6861">
        <v>5.72</v>
      </c>
    </row>
    <row r="6862" spans="1:13" ht="30" customHeight="1" x14ac:dyDescent="0.2">
      <c r="A6862" s="240"/>
      <c r="B6862" s="197"/>
      <c r="C6862" s="197"/>
      <c r="D6862" s="197"/>
      <c r="E6862" s="197"/>
      <c r="F6862" s="197"/>
      <c r="G6862" s="197" t="s">
        <v>3851</v>
      </c>
      <c r="H6862" s="198">
        <v>200</v>
      </c>
      <c r="I6862" s="199">
        <v>1144</v>
      </c>
      <c r="J6862" s="220"/>
      <c r="M6862">
        <v>1144</v>
      </c>
    </row>
    <row r="6863" spans="1:13" ht="0.95" customHeight="1" x14ac:dyDescent="0.2">
      <c r="A6863" s="237"/>
      <c r="B6863" s="185"/>
      <c r="C6863" s="185"/>
      <c r="D6863" s="185"/>
      <c r="E6863" s="185"/>
      <c r="F6863" s="185"/>
      <c r="G6863" s="185"/>
      <c r="H6863" s="185"/>
      <c r="I6863" s="185"/>
      <c r="J6863" s="220"/>
    </row>
    <row r="6864" spans="1:13" ht="18" customHeight="1" x14ac:dyDescent="0.2">
      <c r="A6864" s="236" t="s">
        <v>4870</v>
      </c>
      <c r="B6864" s="183" t="s">
        <v>2</v>
      </c>
      <c r="C6864" s="182" t="s">
        <v>3</v>
      </c>
      <c r="D6864" s="182" t="s">
        <v>4</v>
      </c>
      <c r="E6864" s="419" t="s">
        <v>2100</v>
      </c>
      <c r="F6864" s="419"/>
      <c r="G6864" s="184" t="s">
        <v>5</v>
      </c>
      <c r="H6864" s="183" t="s">
        <v>6</v>
      </c>
      <c r="I6864" s="183" t="s">
        <v>7</v>
      </c>
      <c r="J6864" s="218" t="s">
        <v>8</v>
      </c>
      <c r="K6864" s="229">
        <f>J6866+J6867</f>
        <v>11.1</v>
      </c>
      <c r="L6864" s="229">
        <f>J6865-K6864</f>
        <v>7.76</v>
      </c>
      <c r="M6864" t="s">
        <v>7</v>
      </c>
    </row>
    <row r="6865" spans="1:13" ht="24" customHeight="1" x14ac:dyDescent="0.2">
      <c r="A6865" s="237" t="s">
        <v>2125</v>
      </c>
      <c r="B6865" s="186" t="s">
        <v>3976</v>
      </c>
      <c r="C6865" s="185" t="s">
        <v>15</v>
      </c>
      <c r="D6865" s="185" t="s">
        <v>3977</v>
      </c>
      <c r="E6865" s="425">
        <v>7</v>
      </c>
      <c r="F6865" s="425"/>
      <c r="G6865" s="187" t="s">
        <v>54</v>
      </c>
      <c r="H6865" s="188">
        <v>1</v>
      </c>
      <c r="I6865" s="189">
        <f>(M6865*$M$13)</f>
        <v>18.869200000000003</v>
      </c>
      <c r="J6865" s="231">
        <f>TRUNC(I6865*H6865,2)</f>
        <v>18.86</v>
      </c>
      <c r="M6865">
        <v>20.51</v>
      </c>
    </row>
    <row r="6866" spans="1:13" ht="24" customHeight="1" x14ac:dyDescent="0.2">
      <c r="A6866" s="238" t="s">
        <v>2126</v>
      </c>
      <c r="B6866" s="191" t="s">
        <v>2130</v>
      </c>
      <c r="C6866" s="190" t="s">
        <v>15</v>
      </c>
      <c r="D6866" s="190" t="s">
        <v>2131</v>
      </c>
      <c r="E6866" s="426" t="s">
        <v>2129</v>
      </c>
      <c r="F6866" s="426"/>
      <c r="G6866" s="192" t="s">
        <v>39</v>
      </c>
      <c r="H6866" s="193">
        <v>0.34</v>
      </c>
      <c r="I6866" s="189">
        <f>(M6866*$M$13)</f>
        <v>13.533200000000001</v>
      </c>
      <c r="J6866" s="219">
        <f>TRUNC(I6866*H6866,2)</f>
        <v>4.5999999999999996</v>
      </c>
      <c r="M6866">
        <v>14.71</v>
      </c>
    </row>
    <row r="6867" spans="1:13" ht="24" customHeight="1" x14ac:dyDescent="0.2">
      <c r="A6867" s="238" t="s">
        <v>2126</v>
      </c>
      <c r="B6867" s="191" t="s">
        <v>2154</v>
      </c>
      <c r="C6867" s="190" t="s">
        <v>15</v>
      </c>
      <c r="D6867" s="190" t="s">
        <v>2155</v>
      </c>
      <c r="E6867" s="426" t="s">
        <v>2129</v>
      </c>
      <c r="F6867" s="426"/>
      <c r="G6867" s="192" t="s">
        <v>39</v>
      </c>
      <c r="H6867" s="193">
        <v>0.34</v>
      </c>
      <c r="I6867" s="189">
        <f>(M6867*$M$13)</f>
        <v>19.136000000000003</v>
      </c>
      <c r="J6867" s="219">
        <f>TRUNC(I6867*H6867,2)</f>
        <v>6.5</v>
      </c>
      <c r="M6867">
        <v>20.8</v>
      </c>
    </row>
    <row r="6868" spans="1:13" ht="24" customHeight="1" x14ac:dyDescent="0.2">
      <c r="A6868" s="238" t="s">
        <v>2126</v>
      </c>
      <c r="B6868" s="191" t="s">
        <v>4964</v>
      </c>
      <c r="C6868" s="190" t="s">
        <v>15</v>
      </c>
      <c r="D6868" s="190" t="s">
        <v>3977</v>
      </c>
      <c r="E6868" s="426" t="s">
        <v>2119</v>
      </c>
      <c r="F6868" s="426"/>
      <c r="G6868" s="192" t="s">
        <v>54</v>
      </c>
      <c r="H6868" s="193">
        <v>1</v>
      </c>
      <c r="I6868" s="189">
        <f>(M6868*$M$13)</f>
        <v>7.7648000000000001</v>
      </c>
      <c r="J6868" s="219">
        <f>TRUNC(I6868*H6868,2)</f>
        <v>7.76</v>
      </c>
      <c r="M6868">
        <v>8.44</v>
      </c>
    </row>
    <row r="6869" spans="1:13" x14ac:dyDescent="0.2">
      <c r="A6869" s="239"/>
      <c r="B6869" s="195"/>
      <c r="C6869" s="195"/>
      <c r="D6869" s="195"/>
      <c r="E6869" s="195" t="s">
        <v>3847</v>
      </c>
      <c r="F6869" s="196">
        <v>12.07</v>
      </c>
      <c r="G6869" s="195" t="s">
        <v>3848</v>
      </c>
      <c r="H6869" s="196">
        <v>0</v>
      </c>
      <c r="I6869" s="196">
        <v>12.07</v>
      </c>
      <c r="J6869" s="220"/>
      <c r="M6869">
        <v>12.07</v>
      </c>
    </row>
    <row r="6870" spans="1:13" ht="25.5" x14ac:dyDescent="0.2">
      <c r="A6870" s="239"/>
      <c r="B6870" s="195"/>
      <c r="C6870" s="195"/>
      <c r="D6870" s="195"/>
      <c r="E6870" s="195" t="s">
        <v>3849</v>
      </c>
      <c r="F6870" s="196">
        <v>0</v>
      </c>
      <c r="G6870" s="195"/>
      <c r="H6870" s="195" t="s">
        <v>3850</v>
      </c>
      <c r="I6870" s="196">
        <v>20.51</v>
      </c>
      <c r="J6870" s="220"/>
      <c r="M6870">
        <v>20.51</v>
      </c>
    </row>
    <row r="6871" spans="1:13" ht="30" customHeight="1" x14ac:dyDescent="0.2">
      <c r="A6871" s="240"/>
      <c r="B6871" s="197"/>
      <c r="C6871" s="197"/>
      <c r="D6871" s="197"/>
      <c r="E6871" s="197"/>
      <c r="F6871" s="197"/>
      <c r="G6871" s="197" t="s">
        <v>3851</v>
      </c>
      <c r="H6871" s="198">
        <v>80</v>
      </c>
      <c r="I6871" s="199">
        <v>1640.8</v>
      </c>
      <c r="J6871" s="220"/>
      <c r="M6871">
        <v>1640.8</v>
      </c>
    </row>
    <row r="6872" spans="1:13" ht="0.95" customHeight="1" x14ac:dyDescent="0.2">
      <c r="A6872" s="237"/>
      <c r="B6872" s="185"/>
      <c r="C6872" s="185"/>
      <c r="D6872" s="185"/>
      <c r="E6872" s="185"/>
      <c r="F6872" s="185"/>
      <c r="G6872" s="185"/>
      <c r="H6872" s="185"/>
      <c r="I6872" s="185"/>
      <c r="J6872" s="220"/>
    </row>
    <row r="6873" spans="1:13" ht="18" customHeight="1" x14ac:dyDescent="0.2">
      <c r="A6873" s="236" t="s">
        <v>4871</v>
      </c>
      <c r="B6873" s="183" t="s">
        <v>2</v>
      </c>
      <c r="C6873" s="182" t="s">
        <v>3</v>
      </c>
      <c r="D6873" s="182" t="s">
        <v>4</v>
      </c>
      <c r="E6873" s="419" t="s">
        <v>2100</v>
      </c>
      <c r="F6873" s="419"/>
      <c r="G6873" s="184" t="s">
        <v>5</v>
      </c>
      <c r="H6873" s="183" t="s">
        <v>6</v>
      </c>
      <c r="I6873" s="183" t="s">
        <v>7</v>
      </c>
      <c r="J6873" s="218" t="s">
        <v>8</v>
      </c>
      <c r="K6873" s="229">
        <f>J6875+J6876</f>
        <v>0.97</v>
      </c>
      <c r="L6873" s="229">
        <f>J6874-K6873</f>
        <v>0.24</v>
      </c>
      <c r="M6873" t="s">
        <v>7</v>
      </c>
    </row>
    <row r="6874" spans="1:13" ht="24" customHeight="1" x14ac:dyDescent="0.2">
      <c r="A6874" s="237" t="s">
        <v>2125</v>
      </c>
      <c r="B6874" s="186" t="s">
        <v>4153</v>
      </c>
      <c r="C6874" s="185" t="s">
        <v>15</v>
      </c>
      <c r="D6874" s="185" t="s">
        <v>4154</v>
      </c>
      <c r="E6874" s="425">
        <v>7</v>
      </c>
      <c r="F6874" s="425"/>
      <c r="G6874" s="187" t="s">
        <v>54</v>
      </c>
      <c r="H6874" s="188">
        <v>1</v>
      </c>
      <c r="I6874" s="189">
        <f>(M6874*$M$13)</f>
        <v>1.2144000000000001</v>
      </c>
      <c r="J6874" s="231">
        <f>TRUNC(I6874*H6874,2)</f>
        <v>1.21</v>
      </c>
      <c r="M6874">
        <v>1.32</v>
      </c>
    </row>
    <row r="6875" spans="1:13" ht="24" customHeight="1" x14ac:dyDescent="0.2">
      <c r="A6875" s="238" t="s">
        <v>2126</v>
      </c>
      <c r="B6875" s="191" t="s">
        <v>2130</v>
      </c>
      <c r="C6875" s="190" t="s">
        <v>15</v>
      </c>
      <c r="D6875" s="190" t="s">
        <v>2131</v>
      </c>
      <c r="E6875" s="426" t="s">
        <v>2129</v>
      </c>
      <c r="F6875" s="426"/>
      <c r="G6875" s="192" t="s">
        <v>39</v>
      </c>
      <c r="H6875" s="193">
        <v>0.03</v>
      </c>
      <c r="I6875" s="189">
        <f>(M6875*$M$13)</f>
        <v>13.533200000000001</v>
      </c>
      <c r="J6875" s="219">
        <f>TRUNC(I6875*H6875,2)</f>
        <v>0.4</v>
      </c>
      <c r="M6875">
        <v>14.71</v>
      </c>
    </row>
    <row r="6876" spans="1:13" ht="24" customHeight="1" x14ac:dyDescent="0.2">
      <c r="A6876" s="238" t="s">
        <v>2126</v>
      </c>
      <c r="B6876" s="191" t="s">
        <v>2154</v>
      </c>
      <c r="C6876" s="190" t="s">
        <v>15</v>
      </c>
      <c r="D6876" s="190" t="s">
        <v>2155</v>
      </c>
      <c r="E6876" s="426" t="s">
        <v>2129</v>
      </c>
      <c r="F6876" s="426"/>
      <c r="G6876" s="192" t="s">
        <v>39</v>
      </c>
      <c r="H6876" s="193">
        <v>0.03</v>
      </c>
      <c r="I6876" s="189">
        <f>(M6876*$M$13)</f>
        <v>19.136000000000003</v>
      </c>
      <c r="J6876" s="219">
        <f>TRUNC(I6876*H6876,2)</f>
        <v>0.56999999999999995</v>
      </c>
      <c r="M6876">
        <v>20.8</v>
      </c>
    </row>
    <row r="6877" spans="1:13" ht="24" customHeight="1" x14ac:dyDescent="0.2">
      <c r="A6877" s="238" t="s">
        <v>2126</v>
      </c>
      <c r="B6877" s="191" t="s">
        <v>5053</v>
      </c>
      <c r="C6877" s="190" t="s">
        <v>15</v>
      </c>
      <c r="D6877" s="190" t="s">
        <v>5054</v>
      </c>
      <c r="E6877" s="426" t="s">
        <v>2119</v>
      </c>
      <c r="F6877" s="426"/>
      <c r="G6877" s="192" t="s">
        <v>54</v>
      </c>
      <c r="H6877" s="193">
        <v>1</v>
      </c>
      <c r="I6877" s="189">
        <f>(M6877*$M$13)</f>
        <v>0.23920000000000002</v>
      </c>
      <c r="J6877" s="219">
        <f>TRUNC(I6877*H6877,2)</f>
        <v>0.23</v>
      </c>
      <c r="M6877">
        <v>0.26</v>
      </c>
    </row>
    <row r="6878" spans="1:13" x14ac:dyDescent="0.2">
      <c r="A6878" s="239"/>
      <c r="B6878" s="195"/>
      <c r="C6878" s="195"/>
      <c r="D6878" s="195"/>
      <c r="E6878" s="195" t="s">
        <v>3847</v>
      </c>
      <c r="F6878" s="196">
        <v>1.06</v>
      </c>
      <c r="G6878" s="195" t="s">
        <v>3848</v>
      </c>
      <c r="H6878" s="196">
        <v>0</v>
      </c>
      <c r="I6878" s="196">
        <v>1.06</v>
      </c>
      <c r="J6878" s="220"/>
      <c r="M6878">
        <v>1.06</v>
      </c>
    </row>
    <row r="6879" spans="1:13" ht="25.5" x14ac:dyDescent="0.2">
      <c r="A6879" s="239"/>
      <c r="B6879" s="195"/>
      <c r="C6879" s="195"/>
      <c r="D6879" s="195"/>
      <c r="E6879" s="195" t="s">
        <v>3849</v>
      </c>
      <c r="F6879" s="196">
        <v>0</v>
      </c>
      <c r="G6879" s="195"/>
      <c r="H6879" s="195" t="s">
        <v>3850</v>
      </c>
      <c r="I6879" s="196">
        <v>1.32</v>
      </c>
      <c r="J6879" s="220"/>
      <c r="M6879">
        <v>1.32</v>
      </c>
    </row>
    <row r="6880" spans="1:13" ht="30" customHeight="1" x14ac:dyDescent="0.2">
      <c r="A6880" s="240"/>
      <c r="B6880" s="197"/>
      <c r="C6880" s="197"/>
      <c r="D6880" s="197"/>
      <c r="E6880" s="197"/>
      <c r="F6880" s="197"/>
      <c r="G6880" s="197" t="s">
        <v>3851</v>
      </c>
      <c r="H6880" s="198">
        <v>200</v>
      </c>
      <c r="I6880" s="199">
        <v>264</v>
      </c>
      <c r="J6880" s="220"/>
      <c r="M6880">
        <v>264</v>
      </c>
    </row>
    <row r="6881" spans="1:13" ht="0.95" customHeight="1" x14ac:dyDescent="0.2">
      <c r="A6881" s="237"/>
      <c r="B6881" s="185"/>
      <c r="C6881" s="185"/>
      <c r="D6881" s="185"/>
      <c r="E6881" s="185"/>
      <c r="F6881" s="185"/>
      <c r="G6881" s="185"/>
      <c r="H6881" s="185"/>
      <c r="I6881" s="185"/>
      <c r="J6881" s="220"/>
    </row>
    <row r="6882" spans="1:13" ht="18" customHeight="1" x14ac:dyDescent="0.2">
      <c r="A6882" s="236" t="s">
        <v>4872</v>
      </c>
      <c r="B6882" s="183" t="s">
        <v>2</v>
      </c>
      <c r="C6882" s="182" t="s">
        <v>3</v>
      </c>
      <c r="D6882" s="182" t="s">
        <v>4</v>
      </c>
      <c r="E6882" s="419" t="s">
        <v>2100</v>
      </c>
      <c r="F6882" s="419"/>
      <c r="G6882" s="184" t="s">
        <v>5</v>
      </c>
      <c r="H6882" s="183" t="s">
        <v>6</v>
      </c>
      <c r="I6882" s="183" t="s">
        <v>7</v>
      </c>
      <c r="J6882" s="218" t="s">
        <v>8</v>
      </c>
      <c r="K6882" s="229">
        <f>J6884+J6885</f>
        <v>4.5599999999999996</v>
      </c>
      <c r="L6882" s="229">
        <f>J6883-K6882</f>
        <v>4.88</v>
      </c>
      <c r="M6882" t="s">
        <v>7</v>
      </c>
    </row>
    <row r="6883" spans="1:13" ht="24" customHeight="1" x14ac:dyDescent="0.2">
      <c r="A6883" s="237" t="s">
        <v>2125</v>
      </c>
      <c r="B6883" s="186" t="s">
        <v>4077</v>
      </c>
      <c r="C6883" s="185" t="s">
        <v>15</v>
      </c>
      <c r="D6883" s="185" t="s">
        <v>4078</v>
      </c>
      <c r="E6883" s="425">
        <v>7</v>
      </c>
      <c r="F6883" s="425"/>
      <c r="G6883" s="187" t="s">
        <v>18</v>
      </c>
      <c r="H6883" s="188">
        <v>1</v>
      </c>
      <c r="I6883" s="189">
        <f>(M6883*$M$13)</f>
        <v>9.4483999999999995</v>
      </c>
      <c r="J6883" s="231">
        <f>TRUNC(I6883*H6883,2)</f>
        <v>9.44</v>
      </c>
      <c r="M6883">
        <v>10.27</v>
      </c>
    </row>
    <row r="6884" spans="1:13" ht="24" customHeight="1" x14ac:dyDescent="0.2">
      <c r="A6884" s="238" t="s">
        <v>2126</v>
      </c>
      <c r="B6884" s="191" t="s">
        <v>2130</v>
      </c>
      <c r="C6884" s="190" t="s">
        <v>15</v>
      </c>
      <c r="D6884" s="190" t="s">
        <v>2131</v>
      </c>
      <c r="E6884" s="426" t="s">
        <v>2129</v>
      </c>
      <c r="F6884" s="426"/>
      <c r="G6884" s="192" t="s">
        <v>39</v>
      </c>
      <c r="H6884" s="193">
        <v>0.14000000000000001</v>
      </c>
      <c r="I6884" s="189">
        <f>(M6884*$M$13)</f>
        <v>13.533200000000001</v>
      </c>
      <c r="J6884" s="219">
        <f>TRUNC(I6884*H6884,2)</f>
        <v>1.89</v>
      </c>
      <c r="M6884">
        <v>14.71</v>
      </c>
    </row>
    <row r="6885" spans="1:13" ht="24" customHeight="1" x14ac:dyDescent="0.2">
      <c r="A6885" s="238" t="s">
        <v>2126</v>
      </c>
      <c r="B6885" s="191" t="s">
        <v>2154</v>
      </c>
      <c r="C6885" s="190" t="s">
        <v>15</v>
      </c>
      <c r="D6885" s="190" t="s">
        <v>2155</v>
      </c>
      <c r="E6885" s="426" t="s">
        <v>2129</v>
      </c>
      <c r="F6885" s="426"/>
      <c r="G6885" s="192" t="s">
        <v>39</v>
      </c>
      <c r="H6885" s="193">
        <v>0.14000000000000001</v>
      </c>
      <c r="I6885" s="189">
        <f>(M6885*$M$13)</f>
        <v>19.136000000000003</v>
      </c>
      <c r="J6885" s="219">
        <f>TRUNC(I6885*H6885,2)</f>
        <v>2.67</v>
      </c>
      <c r="M6885">
        <v>20.8</v>
      </c>
    </row>
    <row r="6886" spans="1:13" ht="24" customHeight="1" x14ac:dyDescent="0.2">
      <c r="A6886" s="238" t="s">
        <v>2126</v>
      </c>
      <c r="B6886" s="191" t="s">
        <v>5027</v>
      </c>
      <c r="C6886" s="190" t="s">
        <v>15</v>
      </c>
      <c r="D6886" s="190" t="s">
        <v>5028</v>
      </c>
      <c r="E6886" s="426" t="s">
        <v>2119</v>
      </c>
      <c r="F6886" s="426"/>
      <c r="G6886" s="192" t="s">
        <v>54</v>
      </c>
      <c r="H6886" s="193">
        <v>1</v>
      </c>
      <c r="I6886" s="189">
        <f>(M6886*$M$13)</f>
        <v>4.8852000000000002</v>
      </c>
      <c r="J6886" s="219">
        <f>TRUNC(I6886*H6886,2)</f>
        <v>4.88</v>
      </c>
      <c r="M6886">
        <v>5.31</v>
      </c>
    </row>
    <row r="6887" spans="1:13" x14ac:dyDescent="0.2">
      <c r="A6887" s="239"/>
      <c r="B6887" s="195"/>
      <c r="C6887" s="195"/>
      <c r="D6887" s="195"/>
      <c r="E6887" s="195" t="s">
        <v>3847</v>
      </c>
      <c r="F6887" s="196">
        <v>4.96</v>
      </c>
      <c r="G6887" s="195" t="s">
        <v>3848</v>
      </c>
      <c r="H6887" s="196">
        <v>0</v>
      </c>
      <c r="I6887" s="196">
        <v>4.96</v>
      </c>
      <c r="J6887" s="220"/>
      <c r="M6887">
        <v>4.96</v>
      </c>
    </row>
    <row r="6888" spans="1:13" ht="25.5" x14ac:dyDescent="0.2">
      <c r="A6888" s="239"/>
      <c r="B6888" s="195"/>
      <c r="C6888" s="195"/>
      <c r="D6888" s="195"/>
      <c r="E6888" s="195" t="s">
        <v>3849</v>
      </c>
      <c r="F6888" s="196">
        <v>0</v>
      </c>
      <c r="G6888" s="195"/>
      <c r="H6888" s="195" t="s">
        <v>3850</v>
      </c>
      <c r="I6888" s="196">
        <v>10.27</v>
      </c>
      <c r="J6888" s="220"/>
      <c r="M6888">
        <v>10.27</v>
      </c>
    </row>
    <row r="6889" spans="1:13" ht="30" customHeight="1" x14ac:dyDescent="0.2">
      <c r="A6889" s="240"/>
      <c r="B6889" s="197"/>
      <c r="C6889" s="197"/>
      <c r="D6889" s="197"/>
      <c r="E6889" s="197"/>
      <c r="F6889" s="197"/>
      <c r="G6889" s="197" t="s">
        <v>3851</v>
      </c>
      <c r="H6889" s="198">
        <v>30</v>
      </c>
      <c r="I6889" s="199">
        <v>308.10000000000002</v>
      </c>
      <c r="J6889" s="220"/>
      <c r="M6889">
        <v>308.10000000000002</v>
      </c>
    </row>
    <row r="6890" spans="1:13" ht="0.95" customHeight="1" x14ac:dyDescent="0.2">
      <c r="A6890" s="237"/>
      <c r="B6890" s="185"/>
      <c r="C6890" s="185"/>
      <c r="D6890" s="185"/>
      <c r="E6890" s="185"/>
      <c r="F6890" s="185"/>
      <c r="G6890" s="185"/>
      <c r="H6890" s="185"/>
      <c r="I6890" s="185"/>
      <c r="J6890" s="220"/>
    </row>
    <row r="6891" spans="1:13" ht="18" customHeight="1" x14ac:dyDescent="0.2">
      <c r="A6891" s="236" t="s">
        <v>4873</v>
      </c>
      <c r="B6891" s="183" t="s">
        <v>2</v>
      </c>
      <c r="C6891" s="182" t="s">
        <v>3</v>
      </c>
      <c r="D6891" s="182" t="s">
        <v>4</v>
      </c>
      <c r="E6891" s="419" t="s">
        <v>2100</v>
      </c>
      <c r="F6891" s="419"/>
      <c r="G6891" s="184" t="s">
        <v>5</v>
      </c>
      <c r="H6891" s="183" t="s">
        <v>6</v>
      </c>
      <c r="I6891" s="183" t="s">
        <v>7</v>
      </c>
      <c r="J6891" s="218" t="s">
        <v>8</v>
      </c>
      <c r="K6891" s="229">
        <f>J6893+J6894</f>
        <v>5.2200000000000006</v>
      </c>
      <c r="L6891" s="229">
        <f>J6892-K6891</f>
        <v>17.350000000000001</v>
      </c>
      <c r="M6891" t="s">
        <v>7</v>
      </c>
    </row>
    <row r="6892" spans="1:13" ht="24" customHeight="1" x14ac:dyDescent="0.2">
      <c r="A6892" s="237" t="s">
        <v>2125</v>
      </c>
      <c r="B6892" s="186" t="s">
        <v>3917</v>
      </c>
      <c r="C6892" s="185" t="s">
        <v>15</v>
      </c>
      <c r="D6892" s="185" t="s">
        <v>3918</v>
      </c>
      <c r="E6892" s="425">
        <v>7</v>
      </c>
      <c r="F6892" s="425"/>
      <c r="G6892" s="187" t="s">
        <v>18</v>
      </c>
      <c r="H6892" s="188">
        <v>1</v>
      </c>
      <c r="I6892" s="189">
        <f>(M6892*$M$13)</f>
        <v>22.576799999999999</v>
      </c>
      <c r="J6892" s="231">
        <f>TRUNC(I6892*H6892,2)</f>
        <v>22.57</v>
      </c>
      <c r="M6892">
        <v>24.54</v>
      </c>
    </row>
    <row r="6893" spans="1:13" ht="24" customHeight="1" x14ac:dyDescent="0.2">
      <c r="A6893" s="238" t="s">
        <v>2126</v>
      </c>
      <c r="B6893" s="191" t="s">
        <v>2130</v>
      </c>
      <c r="C6893" s="190" t="s">
        <v>15</v>
      </c>
      <c r="D6893" s="190" t="s">
        <v>2131</v>
      </c>
      <c r="E6893" s="426" t="s">
        <v>2129</v>
      </c>
      <c r="F6893" s="426"/>
      <c r="G6893" s="192" t="s">
        <v>39</v>
      </c>
      <c r="H6893" s="193">
        <v>0.16</v>
      </c>
      <c r="I6893" s="189">
        <f>(M6893*$M$13)</f>
        <v>13.533200000000001</v>
      </c>
      <c r="J6893" s="219">
        <f>TRUNC(I6893*H6893,2)</f>
        <v>2.16</v>
      </c>
      <c r="M6893">
        <v>14.71</v>
      </c>
    </row>
    <row r="6894" spans="1:13" ht="24" customHeight="1" x14ac:dyDescent="0.2">
      <c r="A6894" s="238" t="s">
        <v>2126</v>
      </c>
      <c r="B6894" s="191" t="s">
        <v>2154</v>
      </c>
      <c r="C6894" s="190" t="s">
        <v>15</v>
      </c>
      <c r="D6894" s="190" t="s">
        <v>2155</v>
      </c>
      <c r="E6894" s="426" t="s">
        <v>2129</v>
      </c>
      <c r="F6894" s="426"/>
      <c r="G6894" s="192" t="s">
        <v>39</v>
      </c>
      <c r="H6894" s="193">
        <v>0.16</v>
      </c>
      <c r="I6894" s="189">
        <f>(M6894*$M$13)</f>
        <v>19.136000000000003</v>
      </c>
      <c r="J6894" s="219">
        <f>TRUNC(I6894*H6894,2)</f>
        <v>3.06</v>
      </c>
      <c r="M6894">
        <v>20.8</v>
      </c>
    </row>
    <row r="6895" spans="1:13" ht="24" customHeight="1" x14ac:dyDescent="0.2">
      <c r="A6895" s="238" t="s">
        <v>2126</v>
      </c>
      <c r="B6895" s="191" t="s">
        <v>4910</v>
      </c>
      <c r="C6895" s="190" t="s">
        <v>15</v>
      </c>
      <c r="D6895" s="190" t="s">
        <v>4911</v>
      </c>
      <c r="E6895" s="426" t="s">
        <v>2119</v>
      </c>
      <c r="F6895" s="426"/>
      <c r="G6895" s="192" t="s">
        <v>54</v>
      </c>
      <c r="H6895" s="193">
        <v>1</v>
      </c>
      <c r="I6895" s="189">
        <f>(M6895*$M$13)</f>
        <v>17.360400000000002</v>
      </c>
      <c r="J6895" s="219">
        <f>TRUNC(I6895*H6895,2)</f>
        <v>17.36</v>
      </c>
      <c r="M6895">
        <v>18.87</v>
      </c>
    </row>
    <row r="6896" spans="1:13" x14ac:dyDescent="0.2">
      <c r="A6896" s="239"/>
      <c r="B6896" s="195"/>
      <c r="C6896" s="195"/>
      <c r="D6896" s="195"/>
      <c r="E6896" s="195" t="s">
        <v>3847</v>
      </c>
      <c r="F6896" s="196">
        <v>5.67</v>
      </c>
      <c r="G6896" s="195" t="s">
        <v>3848</v>
      </c>
      <c r="H6896" s="196">
        <v>0</v>
      </c>
      <c r="I6896" s="196">
        <v>5.67</v>
      </c>
      <c r="J6896" s="220"/>
      <c r="M6896">
        <v>5.67</v>
      </c>
    </row>
    <row r="6897" spans="1:13" ht="25.5" x14ac:dyDescent="0.2">
      <c r="A6897" s="239"/>
      <c r="B6897" s="195"/>
      <c r="C6897" s="195"/>
      <c r="D6897" s="195"/>
      <c r="E6897" s="195" t="s">
        <v>3849</v>
      </c>
      <c r="F6897" s="196">
        <v>0</v>
      </c>
      <c r="G6897" s="195"/>
      <c r="H6897" s="195" t="s">
        <v>3850</v>
      </c>
      <c r="I6897" s="196">
        <v>24.54</v>
      </c>
      <c r="J6897" s="220"/>
      <c r="M6897">
        <v>24.54</v>
      </c>
    </row>
    <row r="6898" spans="1:13" ht="30" customHeight="1" x14ac:dyDescent="0.2">
      <c r="A6898" s="240"/>
      <c r="B6898" s="197"/>
      <c r="C6898" s="197"/>
      <c r="D6898" s="197"/>
      <c r="E6898" s="197"/>
      <c r="F6898" s="197"/>
      <c r="G6898" s="197" t="s">
        <v>3851</v>
      </c>
      <c r="H6898" s="198">
        <v>1</v>
      </c>
      <c r="I6898" s="199">
        <v>24.54</v>
      </c>
      <c r="J6898" s="220"/>
      <c r="M6898">
        <v>24.54</v>
      </c>
    </row>
    <row r="6899" spans="1:13" ht="0.95" customHeight="1" x14ac:dyDescent="0.2">
      <c r="A6899" s="237"/>
      <c r="B6899" s="185"/>
      <c r="C6899" s="185"/>
      <c r="D6899" s="185"/>
      <c r="E6899" s="185"/>
      <c r="F6899" s="185"/>
      <c r="G6899" s="185"/>
      <c r="H6899" s="185"/>
      <c r="I6899" s="185"/>
      <c r="J6899" s="220"/>
    </row>
    <row r="6900" spans="1:13" ht="18" customHeight="1" x14ac:dyDescent="0.2">
      <c r="A6900" s="236" t="s">
        <v>4874</v>
      </c>
      <c r="B6900" s="183" t="s">
        <v>2</v>
      </c>
      <c r="C6900" s="182" t="s">
        <v>3</v>
      </c>
      <c r="D6900" s="182" t="s">
        <v>4</v>
      </c>
      <c r="E6900" s="419" t="s">
        <v>2100</v>
      </c>
      <c r="F6900" s="419"/>
      <c r="G6900" s="184" t="s">
        <v>5</v>
      </c>
      <c r="H6900" s="183" t="s">
        <v>6</v>
      </c>
      <c r="I6900" s="183" t="s">
        <v>7</v>
      </c>
      <c r="J6900" s="218" t="s">
        <v>8</v>
      </c>
      <c r="K6900" s="229">
        <f>J6902+J6903</f>
        <v>5.2200000000000006</v>
      </c>
      <c r="L6900" s="229">
        <f>J6901-K6900</f>
        <v>24.369999999999997</v>
      </c>
      <c r="M6900" t="s">
        <v>7</v>
      </c>
    </row>
    <row r="6901" spans="1:13" ht="24" customHeight="1" x14ac:dyDescent="0.2">
      <c r="A6901" s="237" t="s">
        <v>2125</v>
      </c>
      <c r="B6901" s="186" t="s">
        <v>4082</v>
      </c>
      <c r="C6901" s="185" t="s">
        <v>15</v>
      </c>
      <c r="D6901" s="185" t="s">
        <v>4083</v>
      </c>
      <c r="E6901" s="425">
        <v>7</v>
      </c>
      <c r="F6901" s="425"/>
      <c r="G6901" s="187" t="s">
        <v>18</v>
      </c>
      <c r="H6901" s="188">
        <v>1</v>
      </c>
      <c r="I6901" s="189">
        <f>(M6901*$M$13)</f>
        <v>29.596400000000003</v>
      </c>
      <c r="J6901" s="231">
        <f>TRUNC(I6901*H6901,2)</f>
        <v>29.59</v>
      </c>
      <c r="M6901">
        <v>32.17</v>
      </c>
    </row>
    <row r="6902" spans="1:13" ht="24" customHeight="1" x14ac:dyDescent="0.2">
      <c r="A6902" s="238" t="s">
        <v>2126</v>
      </c>
      <c r="B6902" s="191" t="s">
        <v>2130</v>
      </c>
      <c r="C6902" s="190" t="s">
        <v>15</v>
      </c>
      <c r="D6902" s="190" t="s">
        <v>2131</v>
      </c>
      <c r="E6902" s="426" t="s">
        <v>2129</v>
      </c>
      <c r="F6902" s="426"/>
      <c r="G6902" s="192" t="s">
        <v>39</v>
      </c>
      <c r="H6902" s="193">
        <v>0.16</v>
      </c>
      <c r="I6902" s="189">
        <f>(M6902*$M$13)</f>
        <v>13.533200000000001</v>
      </c>
      <c r="J6902" s="219">
        <f>TRUNC(I6902*H6902,2)</f>
        <v>2.16</v>
      </c>
      <c r="M6902">
        <v>14.71</v>
      </c>
    </row>
    <row r="6903" spans="1:13" ht="24" customHeight="1" x14ac:dyDescent="0.2">
      <c r="A6903" s="238" t="s">
        <v>2126</v>
      </c>
      <c r="B6903" s="191" t="s">
        <v>2154</v>
      </c>
      <c r="C6903" s="190" t="s">
        <v>15</v>
      </c>
      <c r="D6903" s="190" t="s">
        <v>2155</v>
      </c>
      <c r="E6903" s="426" t="s">
        <v>2129</v>
      </c>
      <c r="F6903" s="426"/>
      <c r="G6903" s="192" t="s">
        <v>39</v>
      </c>
      <c r="H6903" s="193">
        <v>0.16</v>
      </c>
      <c r="I6903" s="189">
        <f>(M6903*$M$13)</f>
        <v>19.136000000000003</v>
      </c>
      <c r="J6903" s="219">
        <f>TRUNC(I6903*H6903,2)</f>
        <v>3.06</v>
      </c>
      <c r="M6903">
        <v>20.8</v>
      </c>
    </row>
    <row r="6904" spans="1:13" ht="24" customHeight="1" x14ac:dyDescent="0.2">
      <c r="A6904" s="238" t="s">
        <v>2126</v>
      </c>
      <c r="B6904" s="191" t="s">
        <v>5029</v>
      </c>
      <c r="C6904" s="190" t="s">
        <v>15</v>
      </c>
      <c r="D6904" s="190" t="s">
        <v>4083</v>
      </c>
      <c r="E6904" s="426" t="s">
        <v>2119</v>
      </c>
      <c r="F6904" s="426"/>
      <c r="G6904" s="192" t="s">
        <v>54</v>
      </c>
      <c r="H6904" s="193">
        <v>1</v>
      </c>
      <c r="I6904" s="189">
        <f>(M6904*$M$13)</f>
        <v>24.380000000000003</v>
      </c>
      <c r="J6904" s="219">
        <f>TRUNC(I6904*H6904,2)</f>
        <v>24.38</v>
      </c>
      <c r="M6904">
        <v>26.5</v>
      </c>
    </row>
    <row r="6905" spans="1:13" x14ac:dyDescent="0.2">
      <c r="A6905" s="239"/>
      <c r="B6905" s="195"/>
      <c r="C6905" s="195"/>
      <c r="D6905" s="195"/>
      <c r="E6905" s="195" t="s">
        <v>3847</v>
      </c>
      <c r="F6905" s="196">
        <v>5.67</v>
      </c>
      <c r="G6905" s="195" t="s">
        <v>3848</v>
      </c>
      <c r="H6905" s="196">
        <v>0</v>
      </c>
      <c r="I6905" s="196">
        <v>5.67</v>
      </c>
      <c r="J6905" s="220"/>
      <c r="M6905">
        <v>5.67</v>
      </c>
    </row>
    <row r="6906" spans="1:13" ht="25.5" x14ac:dyDescent="0.2">
      <c r="A6906" s="239"/>
      <c r="B6906" s="195"/>
      <c r="C6906" s="195"/>
      <c r="D6906" s="195"/>
      <c r="E6906" s="195" t="s">
        <v>3849</v>
      </c>
      <c r="F6906" s="196">
        <v>0</v>
      </c>
      <c r="G6906" s="195"/>
      <c r="H6906" s="195" t="s">
        <v>3850</v>
      </c>
      <c r="I6906" s="196">
        <v>32.17</v>
      </c>
      <c r="J6906" s="220"/>
      <c r="M6906">
        <v>32.17</v>
      </c>
    </row>
    <row r="6907" spans="1:13" ht="30" customHeight="1" x14ac:dyDescent="0.2">
      <c r="A6907" s="240"/>
      <c r="B6907" s="197"/>
      <c r="C6907" s="197"/>
      <c r="D6907" s="197"/>
      <c r="E6907" s="197"/>
      <c r="F6907" s="197"/>
      <c r="G6907" s="197" t="s">
        <v>3851</v>
      </c>
      <c r="H6907" s="198">
        <v>2</v>
      </c>
      <c r="I6907" s="199">
        <v>64.34</v>
      </c>
      <c r="J6907" s="220"/>
      <c r="M6907">
        <v>64.34</v>
      </c>
    </row>
    <row r="6908" spans="1:13" ht="0.95" customHeight="1" x14ac:dyDescent="0.2">
      <c r="A6908" s="237"/>
      <c r="B6908" s="185"/>
      <c r="C6908" s="185"/>
      <c r="D6908" s="185"/>
      <c r="E6908" s="185"/>
      <c r="F6908" s="185"/>
      <c r="G6908" s="185"/>
      <c r="H6908" s="185"/>
      <c r="I6908" s="185"/>
      <c r="J6908" s="220"/>
    </row>
    <row r="6909" spans="1:13" ht="18" customHeight="1" x14ac:dyDescent="0.2">
      <c r="A6909" s="236" t="s">
        <v>4875</v>
      </c>
      <c r="B6909" s="183" t="s">
        <v>2</v>
      </c>
      <c r="C6909" s="182" t="s">
        <v>3</v>
      </c>
      <c r="D6909" s="182" t="s">
        <v>4</v>
      </c>
      <c r="E6909" s="419" t="s">
        <v>2100</v>
      </c>
      <c r="F6909" s="419"/>
      <c r="G6909" s="184" t="s">
        <v>5</v>
      </c>
      <c r="H6909" s="183" t="s">
        <v>6</v>
      </c>
      <c r="I6909" s="183" t="s">
        <v>7</v>
      </c>
      <c r="J6909" s="218" t="s">
        <v>8</v>
      </c>
      <c r="K6909" s="229">
        <f>J6911+J6912</f>
        <v>10.45</v>
      </c>
      <c r="L6909" s="229">
        <f>J6910-K6909</f>
        <v>22.88</v>
      </c>
      <c r="M6909" t="s">
        <v>7</v>
      </c>
    </row>
    <row r="6910" spans="1:13" ht="26.1" customHeight="1" x14ac:dyDescent="0.2">
      <c r="A6910" s="237" t="s">
        <v>2125</v>
      </c>
      <c r="B6910" s="186" t="s">
        <v>865</v>
      </c>
      <c r="C6910" s="185" t="s">
        <v>15</v>
      </c>
      <c r="D6910" s="185" t="s">
        <v>866</v>
      </c>
      <c r="E6910" s="425">
        <v>7</v>
      </c>
      <c r="F6910" s="425"/>
      <c r="G6910" s="187" t="s">
        <v>169</v>
      </c>
      <c r="H6910" s="188">
        <v>1</v>
      </c>
      <c r="I6910" s="189">
        <f>(M6910*$M$13)</f>
        <v>33.331600000000002</v>
      </c>
      <c r="J6910" s="231">
        <f>TRUNC(I6910*H6910,2)</f>
        <v>33.33</v>
      </c>
      <c r="M6910">
        <v>36.229999999999997</v>
      </c>
    </row>
    <row r="6911" spans="1:13" ht="24" customHeight="1" x14ac:dyDescent="0.2">
      <c r="A6911" s="238" t="s">
        <v>2126</v>
      </c>
      <c r="B6911" s="191" t="s">
        <v>2130</v>
      </c>
      <c r="C6911" s="190" t="s">
        <v>15</v>
      </c>
      <c r="D6911" s="190" t="s">
        <v>2131</v>
      </c>
      <c r="E6911" s="426" t="s">
        <v>2129</v>
      </c>
      <c r="F6911" s="426"/>
      <c r="G6911" s="192" t="s">
        <v>39</v>
      </c>
      <c r="H6911" s="193">
        <v>0.32</v>
      </c>
      <c r="I6911" s="189">
        <f>(M6911*$M$13)</f>
        <v>13.533200000000001</v>
      </c>
      <c r="J6911" s="219">
        <f>TRUNC(I6911*H6911,2)</f>
        <v>4.33</v>
      </c>
      <c r="M6911">
        <v>14.71</v>
      </c>
    </row>
    <row r="6912" spans="1:13" ht="24" customHeight="1" x14ac:dyDescent="0.2">
      <c r="A6912" s="238" t="s">
        <v>2126</v>
      </c>
      <c r="B6912" s="191" t="s">
        <v>2154</v>
      </c>
      <c r="C6912" s="190" t="s">
        <v>15</v>
      </c>
      <c r="D6912" s="190" t="s">
        <v>2155</v>
      </c>
      <c r="E6912" s="426" t="s">
        <v>2129</v>
      </c>
      <c r="F6912" s="426"/>
      <c r="G6912" s="192" t="s">
        <v>39</v>
      </c>
      <c r="H6912" s="193">
        <v>0.32</v>
      </c>
      <c r="I6912" s="189">
        <f>(M6912*$M$13)</f>
        <v>19.136000000000003</v>
      </c>
      <c r="J6912" s="219">
        <f>TRUNC(I6912*H6912,2)</f>
        <v>6.12</v>
      </c>
      <c r="M6912">
        <v>20.8</v>
      </c>
    </row>
    <row r="6913" spans="1:13" ht="26.1" customHeight="1" x14ac:dyDescent="0.2">
      <c r="A6913" s="238" t="s">
        <v>2126</v>
      </c>
      <c r="B6913" s="191" t="s">
        <v>2764</v>
      </c>
      <c r="C6913" s="190" t="s">
        <v>15</v>
      </c>
      <c r="D6913" s="190" t="s">
        <v>866</v>
      </c>
      <c r="E6913" s="426" t="s">
        <v>2119</v>
      </c>
      <c r="F6913" s="426"/>
      <c r="G6913" s="192" t="s">
        <v>132</v>
      </c>
      <c r="H6913" s="193">
        <v>1</v>
      </c>
      <c r="I6913" s="189">
        <f>(M6913*$M$13)</f>
        <v>22.889600000000002</v>
      </c>
      <c r="J6913" s="219">
        <f>TRUNC(I6913*H6913,2)</f>
        <v>22.88</v>
      </c>
      <c r="M6913">
        <v>24.88</v>
      </c>
    </row>
    <row r="6914" spans="1:13" x14ac:dyDescent="0.2">
      <c r="A6914" s="239"/>
      <c r="B6914" s="195"/>
      <c r="C6914" s="195"/>
      <c r="D6914" s="195"/>
      <c r="E6914" s="195" t="s">
        <v>3847</v>
      </c>
      <c r="F6914" s="196">
        <v>11.35</v>
      </c>
      <c r="G6914" s="195" t="s">
        <v>3848</v>
      </c>
      <c r="H6914" s="196">
        <v>0</v>
      </c>
      <c r="I6914" s="196">
        <v>11.35</v>
      </c>
      <c r="J6914" s="220"/>
      <c r="M6914">
        <v>11.35</v>
      </c>
    </row>
    <row r="6915" spans="1:13" ht="25.5" x14ac:dyDescent="0.2">
      <c r="A6915" s="239"/>
      <c r="B6915" s="195"/>
      <c r="C6915" s="195"/>
      <c r="D6915" s="195"/>
      <c r="E6915" s="195" t="s">
        <v>3849</v>
      </c>
      <c r="F6915" s="196">
        <v>0</v>
      </c>
      <c r="G6915" s="195"/>
      <c r="H6915" s="195" t="s">
        <v>3850</v>
      </c>
      <c r="I6915" s="196">
        <v>36.229999999999997</v>
      </c>
      <c r="J6915" s="220"/>
      <c r="M6915">
        <v>36.229999999999997</v>
      </c>
    </row>
    <row r="6916" spans="1:13" ht="30" customHeight="1" x14ac:dyDescent="0.2">
      <c r="A6916" s="240"/>
      <c r="B6916" s="197"/>
      <c r="C6916" s="197"/>
      <c r="D6916" s="197"/>
      <c r="E6916" s="197"/>
      <c r="F6916" s="197"/>
      <c r="G6916" s="197" t="s">
        <v>3851</v>
      </c>
      <c r="H6916" s="198">
        <v>54</v>
      </c>
      <c r="I6916" s="199">
        <v>1956.42</v>
      </c>
      <c r="J6916" s="220"/>
      <c r="M6916">
        <v>1956.42</v>
      </c>
    </row>
    <row r="6917" spans="1:13" ht="0.95" customHeight="1" x14ac:dyDescent="0.2">
      <c r="A6917" s="237"/>
      <c r="B6917" s="185"/>
      <c r="C6917" s="185"/>
      <c r="D6917" s="185"/>
      <c r="E6917" s="185"/>
      <c r="F6917" s="185"/>
      <c r="G6917" s="185"/>
      <c r="H6917" s="185"/>
      <c r="I6917" s="185"/>
      <c r="J6917" s="220"/>
    </row>
    <row r="6918" spans="1:13" ht="18" customHeight="1" x14ac:dyDescent="0.2">
      <c r="A6918" s="236" t="s">
        <v>4876</v>
      </c>
      <c r="B6918" s="183" t="s">
        <v>2</v>
      </c>
      <c r="C6918" s="182" t="s">
        <v>3</v>
      </c>
      <c r="D6918" s="182" t="s">
        <v>4</v>
      </c>
      <c r="E6918" s="419" t="s">
        <v>2100</v>
      </c>
      <c r="F6918" s="419"/>
      <c r="G6918" s="184" t="s">
        <v>5</v>
      </c>
      <c r="H6918" s="183" t="s">
        <v>6</v>
      </c>
      <c r="I6918" s="183" t="s">
        <v>7</v>
      </c>
      <c r="J6918" s="218" t="s">
        <v>8</v>
      </c>
      <c r="K6918" s="229">
        <f>J6920+J6921</f>
        <v>13.06</v>
      </c>
      <c r="L6918" s="229">
        <f>J6919-K6918</f>
        <v>9.4</v>
      </c>
      <c r="M6918" t="s">
        <v>7</v>
      </c>
    </row>
    <row r="6919" spans="1:13" ht="24" customHeight="1" x14ac:dyDescent="0.2">
      <c r="A6919" s="237" t="s">
        <v>2125</v>
      </c>
      <c r="B6919" s="186" t="s">
        <v>4086</v>
      </c>
      <c r="C6919" s="185" t="s">
        <v>15</v>
      </c>
      <c r="D6919" s="185" t="s">
        <v>4087</v>
      </c>
      <c r="E6919" s="425">
        <v>7</v>
      </c>
      <c r="F6919" s="425"/>
      <c r="G6919" s="187" t="s">
        <v>169</v>
      </c>
      <c r="H6919" s="188">
        <v>1</v>
      </c>
      <c r="I6919" s="189">
        <f>(M6919*$M$13)</f>
        <v>22.466400000000004</v>
      </c>
      <c r="J6919" s="231">
        <f>TRUNC(I6919*H6919,2)</f>
        <v>22.46</v>
      </c>
      <c r="M6919">
        <v>24.42</v>
      </c>
    </row>
    <row r="6920" spans="1:13" ht="24" customHeight="1" x14ac:dyDescent="0.2">
      <c r="A6920" s="238" t="s">
        <v>2126</v>
      </c>
      <c r="B6920" s="191" t="s">
        <v>2130</v>
      </c>
      <c r="C6920" s="190" t="s">
        <v>15</v>
      </c>
      <c r="D6920" s="190" t="s">
        <v>2131</v>
      </c>
      <c r="E6920" s="426" t="s">
        <v>2129</v>
      </c>
      <c r="F6920" s="426"/>
      <c r="G6920" s="192" t="s">
        <v>39</v>
      </c>
      <c r="H6920" s="193">
        <v>0.4</v>
      </c>
      <c r="I6920" s="189">
        <f>(M6920*$M$13)</f>
        <v>13.533200000000001</v>
      </c>
      <c r="J6920" s="219">
        <f>TRUNC(I6920*H6920,2)</f>
        <v>5.41</v>
      </c>
      <c r="M6920">
        <v>14.71</v>
      </c>
    </row>
    <row r="6921" spans="1:13" ht="24" customHeight="1" x14ac:dyDescent="0.2">
      <c r="A6921" s="238" t="s">
        <v>2126</v>
      </c>
      <c r="B6921" s="191" t="s">
        <v>2154</v>
      </c>
      <c r="C6921" s="190" t="s">
        <v>15</v>
      </c>
      <c r="D6921" s="190" t="s">
        <v>2155</v>
      </c>
      <c r="E6921" s="426" t="s">
        <v>2129</v>
      </c>
      <c r="F6921" s="426"/>
      <c r="G6921" s="192" t="s">
        <v>39</v>
      </c>
      <c r="H6921" s="193">
        <v>0.4</v>
      </c>
      <c r="I6921" s="189">
        <f>(M6921*$M$13)</f>
        <v>19.136000000000003</v>
      </c>
      <c r="J6921" s="219">
        <f>TRUNC(I6921*H6921,2)</f>
        <v>7.65</v>
      </c>
      <c r="M6921">
        <v>20.8</v>
      </c>
    </row>
    <row r="6922" spans="1:13" ht="24" customHeight="1" x14ac:dyDescent="0.2">
      <c r="A6922" s="238" t="s">
        <v>2126</v>
      </c>
      <c r="B6922" s="191" t="s">
        <v>5030</v>
      </c>
      <c r="C6922" s="190" t="s">
        <v>15</v>
      </c>
      <c r="D6922" s="190" t="s">
        <v>5031</v>
      </c>
      <c r="E6922" s="426" t="s">
        <v>2119</v>
      </c>
      <c r="F6922" s="426"/>
      <c r="G6922" s="192" t="s">
        <v>132</v>
      </c>
      <c r="H6922" s="193">
        <v>1</v>
      </c>
      <c r="I6922" s="189">
        <f>(M6922*$M$13)</f>
        <v>9.4024000000000019</v>
      </c>
      <c r="J6922" s="219">
        <f>TRUNC(I6922*H6922,2)</f>
        <v>9.4</v>
      </c>
      <c r="M6922">
        <v>10.220000000000001</v>
      </c>
    </row>
    <row r="6923" spans="1:13" x14ac:dyDescent="0.2">
      <c r="A6923" s="239"/>
      <c r="B6923" s="195"/>
      <c r="C6923" s="195"/>
      <c r="D6923" s="195"/>
      <c r="E6923" s="195" t="s">
        <v>3847</v>
      </c>
      <c r="F6923" s="196">
        <v>14.2</v>
      </c>
      <c r="G6923" s="195" t="s">
        <v>3848</v>
      </c>
      <c r="H6923" s="196">
        <v>0</v>
      </c>
      <c r="I6923" s="196">
        <v>14.2</v>
      </c>
      <c r="J6923" s="220"/>
      <c r="M6923">
        <v>14.2</v>
      </c>
    </row>
    <row r="6924" spans="1:13" ht="25.5" x14ac:dyDescent="0.2">
      <c r="A6924" s="239"/>
      <c r="B6924" s="195"/>
      <c r="C6924" s="195"/>
      <c r="D6924" s="195"/>
      <c r="E6924" s="195" t="s">
        <v>3849</v>
      </c>
      <c r="F6924" s="196">
        <v>0</v>
      </c>
      <c r="G6924" s="195"/>
      <c r="H6924" s="195" t="s">
        <v>3850</v>
      </c>
      <c r="I6924" s="196">
        <v>24.42</v>
      </c>
      <c r="J6924" s="220"/>
      <c r="M6924">
        <v>24.42</v>
      </c>
    </row>
    <row r="6925" spans="1:13" ht="30" customHeight="1" x14ac:dyDescent="0.2">
      <c r="A6925" s="240"/>
      <c r="B6925" s="197"/>
      <c r="C6925" s="197"/>
      <c r="D6925" s="197"/>
      <c r="E6925" s="197"/>
      <c r="F6925" s="197"/>
      <c r="G6925" s="197" t="s">
        <v>3851</v>
      </c>
      <c r="H6925" s="198">
        <v>270</v>
      </c>
      <c r="I6925" s="199">
        <v>6593.4</v>
      </c>
      <c r="J6925" s="220"/>
      <c r="M6925">
        <v>6593.4</v>
      </c>
    </row>
    <row r="6926" spans="1:13" ht="0.95" customHeight="1" x14ac:dyDescent="0.2">
      <c r="A6926" s="237"/>
      <c r="B6926" s="185"/>
      <c r="C6926" s="185"/>
      <c r="D6926" s="185"/>
      <c r="E6926" s="185"/>
      <c r="F6926" s="185"/>
      <c r="G6926" s="185"/>
      <c r="H6926" s="185"/>
      <c r="I6926" s="185"/>
      <c r="J6926" s="220"/>
    </row>
    <row r="6927" spans="1:13" ht="18" customHeight="1" x14ac:dyDescent="0.2">
      <c r="A6927" s="236" t="s">
        <v>4877</v>
      </c>
      <c r="B6927" s="183" t="s">
        <v>2</v>
      </c>
      <c r="C6927" s="182" t="s">
        <v>3</v>
      </c>
      <c r="D6927" s="182" t="s">
        <v>4</v>
      </c>
      <c r="E6927" s="419" t="s">
        <v>2100</v>
      </c>
      <c r="F6927" s="419"/>
      <c r="G6927" s="184" t="s">
        <v>5</v>
      </c>
      <c r="H6927" s="183" t="s">
        <v>6</v>
      </c>
      <c r="I6927" s="183" t="s">
        <v>7</v>
      </c>
      <c r="J6927" s="218" t="s">
        <v>8</v>
      </c>
      <c r="K6927" s="229">
        <f>J6929+J6930</f>
        <v>4.8900000000000006</v>
      </c>
      <c r="L6927" s="229">
        <f>J6928-K6927</f>
        <v>2.4399999999999995</v>
      </c>
      <c r="M6927" t="s">
        <v>7</v>
      </c>
    </row>
    <row r="6928" spans="1:13" ht="24" customHeight="1" x14ac:dyDescent="0.2">
      <c r="A6928" s="237" t="s">
        <v>2125</v>
      </c>
      <c r="B6928" s="186" t="s">
        <v>3923</v>
      </c>
      <c r="C6928" s="185" t="s">
        <v>15</v>
      </c>
      <c r="D6928" s="185" t="s">
        <v>3924</v>
      </c>
      <c r="E6928" s="425">
        <v>7</v>
      </c>
      <c r="F6928" s="425"/>
      <c r="G6928" s="187" t="s">
        <v>18</v>
      </c>
      <c r="H6928" s="188">
        <v>1</v>
      </c>
      <c r="I6928" s="189">
        <f>(M6928*$M$13)</f>
        <v>7.3323999999999998</v>
      </c>
      <c r="J6928" s="231">
        <f>TRUNC(I6928*H6928,2)</f>
        <v>7.33</v>
      </c>
      <c r="M6928">
        <v>7.97</v>
      </c>
    </row>
    <row r="6929" spans="1:13" ht="24" customHeight="1" x14ac:dyDescent="0.2">
      <c r="A6929" s="238" t="s">
        <v>2126</v>
      </c>
      <c r="B6929" s="191" t="s">
        <v>2130</v>
      </c>
      <c r="C6929" s="190" t="s">
        <v>15</v>
      </c>
      <c r="D6929" s="190" t="s">
        <v>2131</v>
      </c>
      <c r="E6929" s="426" t="s">
        <v>2129</v>
      </c>
      <c r="F6929" s="426"/>
      <c r="G6929" s="192" t="s">
        <v>39</v>
      </c>
      <c r="H6929" s="193">
        <v>0.15</v>
      </c>
      <c r="I6929" s="189">
        <f>(M6929*$M$13)</f>
        <v>13.533200000000001</v>
      </c>
      <c r="J6929" s="219">
        <f>TRUNC(I6929*H6929,2)</f>
        <v>2.02</v>
      </c>
      <c r="M6929">
        <v>14.71</v>
      </c>
    </row>
    <row r="6930" spans="1:13" ht="24" customHeight="1" x14ac:dyDescent="0.2">
      <c r="A6930" s="238" t="s">
        <v>2126</v>
      </c>
      <c r="B6930" s="191" t="s">
        <v>2154</v>
      </c>
      <c r="C6930" s="190" t="s">
        <v>15</v>
      </c>
      <c r="D6930" s="190" t="s">
        <v>2155</v>
      </c>
      <c r="E6930" s="426" t="s">
        <v>2129</v>
      </c>
      <c r="F6930" s="426"/>
      <c r="G6930" s="192" t="s">
        <v>39</v>
      </c>
      <c r="H6930" s="193">
        <v>0.15</v>
      </c>
      <c r="I6930" s="189">
        <f>(M6930*$M$13)</f>
        <v>19.136000000000003</v>
      </c>
      <c r="J6930" s="219">
        <f>TRUNC(I6930*H6930,2)</f>
        <v>2.87</v>
      </c>
      <c r="M6930">
        <v>20.8</v>
      </c>
    </row>
    <row r="6931" spans="1:13" ht="24" customHeight="1" x14ac:dyDescent="0.2">
      <c r="A6931" s="238" t="s">
        <v>2126</v>
      </c>
      <c r="B6931" s="191" t="s">
        <v>4915</v>
      </c>
      <c r="C6931" s="190" t="s">
        <v>15</v>
      </c>
      <c r="D6931" s="190" t="s">
        <v>4916</v>
      </c>
      <c r="E6931" s="426" t="s">
        <v>2119</v>
      </c>
      <c r="F6931" s="426"/>
      <c r="G6931" s="192" t="s">
        <v>54</v>
      </c>
      <c r="H6931" s="193">
        <v>1</v>
      </c>
      <c r="I6931" s="189">
        <f>(M6931*$M$13)</f>
        <v>2.4380000000000002</v>
      </c>
      <c r="J6931" s="219">
        <f>TRUNC(I6931*H6931,2)</f>
        <v>2.4300000000000002</v>
      </c>
      <c r="M6931">
        <v>2.65</v>
      </c>
    </row>
    <row r="6932" spans="1:13" x14ac:dyDescent="0.2">
      <c r="A6932" s="239"/>
      <c r="B6932" s="195"/>
      <c r="C6932" s="195"/>
      <c r="D6932" s="195"/>
      <c r="E6932" s="195" t="s">
        <v>3847</v>
      </c>
      <c r="F6932" s="196">
        <v>5.32</v>
      </c>
      <c r="G6932" s="195" t="s">
        <v>3848</v>
      </c>
      <c r="H6932" s="196">
        <v>0</v>
      </c>
      <c r="I6932" s="196">
        <v>5.32</v>
      </c>
      <c r="J6932" s="220"/>
      <c r="M6932">
        <v>5.32</v>
      </c>
    </row>
    <row r="6933" spans="1:13" ht="25.5" x14ac:dyDescent="0.2">
      <c r="A6933" s="239"/>
      <c r="B6933" s="195"/>
      <c r="C6933" s="195"/>
      <c r="D6933" s="195"/>
      <c r="E6933" s="195" t="s">
        <v>3849</v>
      </c>
      <c r="F6933" s="196">
        <v>0</v>
      </c>
      <c r="G6933" s="195"/>
      <c r="H6933" s="195" t="s">
        <v>3850</v>
      </c>
      <c r="I6933" s="196">
        <v>7.97</v>
      </c>
      <c r="J6933" s="220"/>
      <c r="M6933">
        <v>7.97</v>
      </c>
    </row>
    <row r="6934" spans="1:13" ht="30" customHeight="1" x14ac:dyDescent="0.2">
      <c r="A6934" s="240"/>
      <c r="B6934" s="197"/>
      <c r="C6934" s="197"/>
      <c r="D6934" s="197"/>
      <c r="E6934" s="197"/>
      <c r="F6934" s="197"/>
      <c r="G6934" s="197" t="s">
        <v>3851</v>
      </c>
      <c r="H6934" s="198">
        <v>21</v>
      </c>
      <c r="I6934" s="199">
        <v>167.37</v>
      </c>
      <c r="J6934" s="220"/>
      <c r="M6934">
        <v>167.37</v>
      </c>
    </row>
    <row r="6935" spans="1:13" ht="0.95" customHeight="1" x14ac:dyDescent="0.2">
      <c r="A6935" s="237"/>
      <c r="B6935" s="185"/>
      <c r="C6935" s="185"/>
      <c r="D6935" s="185"/>
      <c r="E6935" s="185"/>
      <c r="F6935" s="185"/>
      <c r="G6935" s="185"/>
      <c r="H6935" s="185"/>
      <c r="I6935" s="185"/>
      <c r="J6935" s="220"/>
    </row>
    <row r="6936" spans="1:13" ht="18" customHeight="1" x14ac:dyDescent="0.2">
      <c r="A6936" s="236" t="s">
        <v>4878</v>
      </c>
      <c r="B6936" s="183" t="s">
        <v>2</v>
      </c>
      <c r="C6936" s="182" t="s">
        <v>3</v>
      </c>
      <c r="D6936" s="182" t="s">
        <v>4</v>
      </c>
      <c r="E6936" s="419" t="s">
        <v>2100</v>
      </c>
      <c r="F6936" s="419"/>
      <c r="G6936" s="184" t="s">
        <v>5</v>
      </c>
      <c r="H6936" s="183" t="s">
        <v>6</v>
      </c>
      <c r="I6936" s="183" t="s">
        <v>7</v>
      </c>
      <c r="J6936" s="218" t="s">
        <v>8</v>
      </c>
      <c r="K6936" s="229">
        <f>J6938+J6939</f>
        <v>1.95</v>
      </c>
      <c r="L6936" s="229">
        <f>J6937-K6936</f>
        <v>2.0999999999999996</v>
      </c>
      <c r="M6936" t="s">
        <v>7</v>
      </c>
    </row>
    <row r="6937" spans="1:13" ht="24" customHeight="1" x14ac:dyDescent="0.2">
      <c r="A6937" s="237" t="s">
        <v>2125</v>
      </c>
      <c r="B6937" s="186" t="s">
        <v>4101</v>
      </c>
      <c r="C6937" s="185" t="s">
        <v>15</v>
      </c>
      <c r="D6937" s="185" t="s">
        <v>4102</v>
      </c>
      <c r="E6937" s="425">
        <v>7</v>
      </c>
      <c r="F6937" s="425"/>
      <c r="G6937" s="187" t="s">
        <v>18</v>
      </c>
      <c r="H6937" s="188">
        <v>1</v>
      </c>
      <c r="I6937" s="189">
        <f>(M6937*$M$13)</f>
        <v>4.0571999999999999</v>
      </c>
      <c r="J6937" s="231">
        <f>TRUNC(I6937*H6937,2)</f>
        <v>4.05</v>
      </c>
      <c r="M6937">
        <v>4.41</v>
      </c>
    </row>
    <row r="6938" spans="1:13" ht="24" customHeight="1" x14ac:dyDescent="0.2">
      <c r="A6938" s="238" t="s">
        <v>2126</v>
      </c>
      <c r="B6938" s="191" t="s">
        <v>2130</v>
      </c>
      <c r="C6938" s="190" t="s">
        <v>15</v>
      </c>
      <c r="D6938" s="190" t="s">
        <v>2131</v>
      </c>
      <c r="E6938" s="426" t="s">
        <v>2129</v>
      </c>
      <c r="F6938" s="426"/>
      <c r="G6938" s="192" t="s">
        <v>39</v>
      </c>
      <c r="H6938" s="193">
        <v>0.06</v>
      </c>
      <c r="I6938" s="189">
        <f>(M6938*$M$13)</f>
        <v>13.533200000000001</v>
      </c>
      <c r="J6938" s="219">
        <f>TRUNC(I6938*H6938,2)</f>
        <v>0.81</v>
      </c>
      <c r="M6938">
        <v>14.71</v>
      </c>
    </row>
    <row r="6939" spans="1:13" ht="24" customHeight="1" x14ac:dyDescent="0.2">
      <c r="A6939" s="238" t="s">
        <v>2126</v>
      </c>
      <c r="B6939" s="191" t="s">
        <v>2154</v>
      </c>
      <c r="C6939" s="190" t="s">
        <v>15</v>
      </c>
      <c r="D6939" s="190" t="s">
        <v>2155</v>
      </c>
      <c r="E6939" s="426" t="s">
        <v>2129</v>
      </c>
      <c r="F6939" s="426"/>
      <c r="G6939" s="192" t="s">
        <v>39</v>
      </c>
      <c r="H6939" s="193">
        <v>0.06</v>
      </c>
      <c r="I6939" s="189">
        <f>(M6939*$M$13)</f>
        <v>19.136000000000003</v>
      </c>
      <c r="J6939" s="219">
        <f>TRUNC(I6939*H6939,2)</f>
        <v>1.1399999999999999</v>
      </c>
      <c r="M6939">
        <v>20.8</v>
      </c>
    </row>
    <row r="6940" spans="1:13" ht="24" customHeight="1" x14ac:dyDescent="0.2">
      <c r="A6940" s="238" t="s">
        <v>2126</v>
      </c>
      <c r="B6940" s="191" t="s">
        <v>5036</v>
      </c>
      <c r="C6940" s="190" t="s">
        <v>15</v>
      </c>
      <c r="D6940" s="190" t="s">
        <v>5037</v>
      </c>
      <c r="E6940" s="426" t="s">
        <v>2119</v>
      </c>
      <c r="F6940" s="426"/>
      <c r="G6940" s="192" t="s">
        <v>54</v>
      </c>
      <c r="H6940" s="193">
        <v>1</v>
      </c>
      <c r="I6940" s="189">
        <f>(M6940*$M$13)</f>
        <v>2.1068000000000002</v>
      </c>
      <c r="J6940" s="219">
        <f>TRUNC(I6940*H6940,2)</f>
        <v>2.1</v>
      </c>
      <c r="M6940">
        <v>2.29</v>
      </c>
    </row>
    <row r="6941" spans="1:13" x14ac:dyDescent="0.2">
      <c r="A6941" s="239"/>
      <c r="B6941" s="195"/>
      <c r="C6941" s="195"/>
      <c r="D6941" s="195"/>
      <c r="E6941" s="195" t="s">
        <v>3847</v>
      </c>
      <c r="F6941" s="196">
        <v>2.12</v>
      </c>
      <c r="G6941" s="195" t="s">
        <v>3848</v>
      </c>
      <c r="H6941" s="196">
        <v>0</v>
      </c>
      <c r="I6941" s="196">
        <v>2.12</v>
      </c>
      <c r="J6941" s="220"/>
      <c r="M6941">
        <v>2.12</v>
      </c>
    </row>
    <row r="6942" spans="1:13" ht="25.5" x14ac:dyDescent="0.2">
      <c r="A6942" s="239"/>
      <c r="B6942" s="195"/>
      <c r="C6942" s="195"/>
      <c r="D6942" s="195"/>
      <c r="E6942" s="195" t="s">
        <v>3849</v>
      </c>
      <c r="F6942" s="196">
        <v>0</v>
      </c>
      <c r="G6942" s="195"/>
      <c r="H6942" s="195" t="s">
        <v>3850</v>
      </c>
      <c r="I6942" s="196">
        <v>4.41</v>
      </c>
      <c r="J6942" s="220"/>
      <c r="M6942">
        <v>4.41</v>
      </c>
    </row>
    <row r="6943" spans="1:13" ht="30" customHeight="1" x14ac:dyDescent="0.2">
      <c r="A6943" s="240"/>
      <c r="B6943" s="197"/>
      <c r="C6943" s="197"/>
      <c r="D6943" s="197"/>
      <c r="E6943" s="197"/>
      <c r="F6943" s="197"/>
      <c r="G6943" s="197" t="s">
        <v>3851</v>
      </c>
      <c r="H6943" s="198">
        <v>127</v>
      </c>
      <c r="I6943" s="199">
        <v>560.07000000000005</v>
      </c>
      <c r="J6943" s="220"/>
      <c r="M6943">
        <v>560.07000000000005</v>
      </c>
    </row>
    <row r="6944" spans="1:13" ht="0.95" customHeight="1" x14ac:dyDescent="0.2">
      <c r="A6944" s="237"/>
      <c r="B6944" s="185"/>
      <c r="C6944" s="185"/>
      <c r="D6944" s="185"/>
      <c r="E6944" s="185"/>
      <c r="F6944" s="185"/>
      <c r="G6944" s="185"/>
      <c r="H6944" s="185"/>
      <c r="I6944" s="185"/>
      <c r="J6944" s="220"/>
    </row>
    <row r="6945" spans="1:13" ht="18" customHeight="1" x14ac:dyDescent="0.2">
      <c r="A6945" s="236" t="s">
        <v>4879</v>
      </c>
      <c r="B6945" s="183" t="s">
        <v>2</v>
      </c>
      <c r="C6945" s="182" t="s">
        <v>3</v>
      </c>
      <c r="D6945" s="182" t="s">
        <v>4</v>
      </c>
      <c r="E6945" s="419" t="s">
        <v>2100</v>
      </c>
      <c r="F6945" s="419"/>
      <c r="G6945" s="184" t="s">
        <v>5</v>
      </c>
      <c r="H6945" s="183" t="s">
        <v>6</v>
      </c>
      <c r="I6945" s="183" t="s">
        <v>7</v>
      </c>
      <c r="J6945" s="218" t="s">
        <v>8</v>
      </c>
      <c r="K6945" s="229">
        <f>J6948+J6947</f>
        <v>4.8900000000000006</v>
      </c>
      <c r="L6945" s="229">
        <f>J6946-K6945</f>
        <v>27.68</v>
      </c>
      <c r="M6945" t="s">
        <v>7</v>
      </c>
    </row>
    <row r="6946" spans="1:13" ht="24" customHeight="1" x14ac:dyDescent="0.2">
      <c r="A6946" s="237" t="s">
        <v>2125</v>
      </c>
      <c r="B6946" s="186" t="s">
        <v>4472</v>
      </c>
      <c r="C6946" s="185" t="s">
        <v>15</v>
      </c>
      <c r="D6946" s="185" t="s">
        <v>4473</v>
      </c>
      <c r="E6946" s="425">
        <v>7</v>
      </c>
      <c r="F6946" s="425"/>
      <c r="G6946" s="187" t="s">
        <v>18</v>
      </c>
      <c r="H6946" s="188">
        <v>1</v>
      </c>
      <c r="I6946" s="189">
        <f>(M6946*$M$13)</f>
        <v>32.577199999999998</v>
      </c>
      <c r="J6946" s="231">
        <f>TRUNC(I6946*H6946,2)</f>
        <v>32.57</v>
      </c>
      <c r="M6946">
        <v>35.409999999999997</v>
      </c>
    </row>
    <row r="6947" spans="1:13" ht="24" customHeight="1" x14ac:dyDescent="0.2">
      <c r="A6947" s="238" t="s">
        <v>2126</v>
      </c>
      <c r="B6947" s="191" t="s">
        <v>2130</v>
      </c>
      <c r="C6947" s="190" t="s">
        <v>15</v>
      </c>
      <c r="D6947" s="190" t="s">
        <v>2131</v>
      </c>
      <c r="E6947" s="426" t="s">
        <v>2129</v>
      </c>
      <c r="F6947" s="426"/>
      <c r="G6947" s="192" t="s">
        <v>39</v>
      </c>
      <c r="H6947" s="193">
        <v>0.15</v>
      </c>
      <c r="I6947" s="189">
        <f>(M6947*$M$13)</f>
        <v>13.533200000000001</v>
      </c>
      <c r="J6947" s="219">
        <f>TRUNC(I6947*H6947,2)</f>
        <v>2.02</v>
      </c>
      <c r="M6947">
        <v>14.71</v>
      </c>
    </row>
    <row r="6948" spans="1:13" ht="24" customHeight="1" x14ac:dyDescent="0.2">
      <c r="A6948" s="238" t="s">
        <v>2126</v>
      </c>
      <c r="B6948" s="191" t="s">
        <v>2154</v>
      </c>
      <c r="C6948" s="190" t="s">
        <v>15</v>
      </c>
      <c r="D6948" s="190" t="s">
        <v>2155</v>
      </c>
      <c r="E6948" s="426" t="s">
        <v>2129</v>
      </c>
      <c r="F6948" s="426"/>
      <c r="G6948" s="192" t="s">
        <v>39</v>
      </c>
      <c r="H6948" s="193">
        <v>0.15</v>
      </c>
      <c r="I6948" s="189">
        <f>(M6948*$M$13)</f>
        <v>19.136000000000003</v>
      </c>
      <c r="J6948" s="219">
        <f>TRUNC(I6948*H6948,2)</f>
        <v>2.87</v>
      </c>
      <c r="M6948">
        <v>20.8</v>
      </c>
    </row>
    <row r="6949" spans="1:13" ht="24" customHeight="1" x14ac:dyDescent="0.2">
      <c r="A6949" s="238" t="s">
        <v>2126</v>
      </c>
      <c r="B6949" s="191" t="s">
        <v>5169</v>
      </c>
      <c r="C6949" s="190" t="s">
        <v>15</v>
      </c>
      <c r="D6949" s="190" t="s">
        <v>5170</v>
      </c>
      <c r="E6949" s="426" t="s">
        <v>2119</v>
      </c>
      <c r="F6949" s="426"/>
      <c r="G6949" s="192" t="s">
        <v>54</v>
      </c>
      <c r="H6949" s="193">
        <v>1</v>
      </c>
      <c r="I6949" s="189">
        <f>(M6949*$M$13)</f>
        <v>27.6828</v>
      </c>
      <c r="J6949" s="219">
        <f>TRUNC(I6949*H6949,2)</f>
        <v>27.68</v>
      </c>
      <c r="M6949">
        <v>30.09</v>
      </c>
    </row>
    <row r="6950" spans="1:13" x14ac:dyDescent="0.2">
      <c r="A6950" s="239"/>
      <c r="B6950" s="195"/>
      <c r="C6950" s="195"/>
      <c r="D6950" s="195"/>
      <c r="E6950" s="195" t="s">
        <v>3847</v>
      </c>
      <c r="F6950" s="196">
        <v>5.32</v>
      </c>
      <c r="G6950" s="195" t="s">
        <v>3848</v>
      </c>
      <c r="H6950" s="196">
        <v>0</v>
      </c>
      <c r="I6950" s="196">
        <v>5.32</v>
      </c>
      <c r="J6950" s="220"/>
      <c r="M6950">
        <v>5.32</v>
      </c>
    </row>
    <row r="6951" spans="1:13" ht="25.5" x14ac:dyDescent="0.2">
      <c r="A6951" s="239"/>
      <c r="B6951" s="195"/>
      <c r="C6951" s="195"/>
      <c r="D6951" s="195"/>
      <c r="E6951" s="195" t="s">
        <v>3849</v>
      </c>
      <c r="F6951" s="196">
        <v>0</v>
      </c>
      <c r="G6951" s="195"/>
      <c r="H6951" s="195" t="s">
        <v>3850</v>
      </c>
      <c r="I6951" s="196">
        <v>35.409999999999997</v>
      </c>
      <c r="J6951" s="220"/>
      <c r="M6951">
        <v>35.409999999999997</v>
      </c>
    </row>
    <row r="6952" spans="1:13" ht="30" customHeight="1" x14ac:dyDescent="0.2">
      <c r="A6952" s="240"/>
      <c r="B6952" s="197"/>
      <c r="C6952" s="197"/>
      <c r="D6952" s="197"/>
      <c r="E6952" s="197"/>
      <c r="F6952" s="197"/>
      <c r="G6952" s="197" t="s">
        <v>3851</v>
      </c>
      <c r="H6952" s="198">
        <v>8</v>
      </c>
      <c r="I6952" s="199">
        <v>283.27999999999997</v>
      </c>
      <c r="J6952" s="220"/>
      <c r="M6952">
        <v>283.27999999999997</v>
      </c>
    </row>
    <row r="6953" spans="1:13" ht="0.95" customHeight="1" x14ac:dyDescent="0.2">
      <c r="A6953" s="237"/>
      <c r="B6953" s="185"/>
      <c r="C6953" s="185"/>
      <c r="D6953" s="185"/>
      <c r="E6953" s="185"/>
      <c r="F6953" s="185"/>
      <c r="G6953" s="185"/>
      <c r="H6953" s="185"/>
      <c r="I6953" s="185"/>
      <c r="J6953" s="220"/>
    </row>
    <row r="6954" spans="1:13" ht="18" customHeight="1" x14ac:dyDescent="0.2">
      <c r="A6954" s="236" t="s">
        <v>4880</v>
      </c>
      <c r="B6954" s="183" t="s">
        <v>2</v>
      </c>
      <c r="C6954" s="182" t="s">
        <v>3</v>
      </c>
      <c r="D6954" s="182" t="s">
        <v>4</v>
      </c>
      <c r="E6954" s="419" t="s">
        <v>2100</v>
      </c>
      <c r="F6954" s="419"/>
      <c r="G6954" s="184" t="s">
        <v>5</v>
      </c>
      <c r="H6954" s="183" t="s">
        <v>6</v>
      </c>
      <c r="I6954" s="183" t="s">
        <v>7</v>
      </c>
      <c r="J6954" s="218" t="s">
        <v>8</v>
      </c>
      <c r="K6954" s="229">
        <f>J6956+J6957</f>
        <v>0.32</v>
      </c>
      <c r="L6954" s="229">
        <f>J6955-K6954</f>
        <v>0.10999999999999999</v>
      </c>
      <c r="M6954" t="s">
        <v>7</v>
      </c>
    </row>
    <row r="6955" spans="1:13" ht="24" customHeight="1" x14ac:dyDescent="0.2">
      <c r="A6955" s="237" t="s">
        <v>2125</v>
      </c>
      <c r="B6955" s="186" t="s">
        <v>1987</v>
      </c>
      <c r="C6955" s="185" t="s">
        <v>15</v>
      </c>
      <c r="D6955" s="185" t="s">
        <v>1988</v>
      </c>
      <c r="E6955" s="425">
        <v>7</v>
      </c>
      <c r="F6955" s="425"/>
      <c r="G6955" s="187" t="s">
        <v>18</v>
      </c>
      <c r="H6955" s="188">
        <v>1</v>
      </c>
      <c r="I6955" s="189">
        <f>(M6955*$M$13)</f>
        <v>0.43240000000000001</v>
      </c>
      <c r="J6955" s="231">
        <f>TRUNC(I6955*H6955,2)</f>
        <v>0.43</v>
      </c>
      <c r="M6955">
        <v>0.47</v>
      </c>
    </row>
    <row r="6956" spans="1:13" ht="24" customHeight="1" x14ac:dyDescent="0.2">
      <c r="A6956" s="238" t="s">
        <v>2126</v>
      </c>
      <c r="B6956" s="191" t="s">
        <v>2130</v>
      </c>
      <c r="C6956" s="190" t="s">
        <v>15</v>
      </c>
      <c r="D6956" s="190" t="s">
        <v>2131</v>
      </c>
      <c r="E6956" s="426" t="s">
        <v>2129</v>
      </c>
      <c r="F6956" s="426"/>
      <c r="G6956" s="192" t="s">
        <v>39</v>
      </c>
      <c r="H6956" s="193">
        <v>1.01E-2</v>
      </c>
      <c r="I6956" s="189">
        <f>(M6956*$M$13)</f>
        <v>13.533200000000001</v>
      </c>
      <c r="J6956" s="219">
        <f>TRUNC(I6956*H6956,2)</f>
        <v>0.13</v>
      </c>
      <c r="M6956">
        <v>14.71</v>
      </c>
    </row>
    <row r="6957" spans="1:13" ht="24" customHeight="1" x14ac:dyDescent="0.2">
      <c r="A6957" s="238" t="s">
        <v>2126</v>
      </c>
      <c r="B6957" s="191" t="s">
        <v>2154</v>
      </c>
      <c r="C6957" s="190" t="s">
        <v>15</v>
      </c>
      <c r="D6957" s="190" t="s">
        <v>2155</v>
      </c>
      <c r="E6957" s="426" t="s">
        <v>2129</v>
      </c>
      <c r="F6957" s="426"/>
      <c r="G6957" s="192" t="s">
        <v>39</v>
      </c>
      <c r="H6957" s="193">
        <v>1.01E-2</v>
      </c>
      <c r="I6957" s="189">
        <f>(M6957*$M$13)</f>
        <v>19.136000000000003</v>
      </c>
      <c r="J6957" s="219">
        <f>TRUNC(I6957*H6957,2)</f>
        <v>0.19</v>
      </c>
      <c r="M6957">
        <v>20.8</v>
      </c>
    </row>
    <row r="6958" spans="1:13" ht="24" customHeight="1" x14ac:dyDescent="0.2">
      <c r="A6958" s="238" t="s">
        <v>2126</v>
      </c>
      <c r="B6958" s="191" t="s">
        <v>3429</v>
      </c>
      <c r="C6958" s="190" t="s">
        <v>15</v>
      </c>
      <c r="D6958" s="190" t="s">
        <v>1988</v>
      </c>
      <c r="E6958" s="426" t="s">
        <v>2119</v>
      </c>
      <c r="F6958" s="426"/>
      <c r="G6958" s="192" t="s">
        <v>54</v>
      </c>
      <c r="H6958" s="193">
        <v>1</v>
      </c>
      <c r="I6958" s="189">
        <f>(M6958*$M$13)</f>
        <v>0.1104</v>
      </c>
      <c r="J6958" s="219">
        <f>TRUNC(I6958*H6958,2)</f>
        <v>0.11</v>
      </c>
      <c r="M6958">
        <v>0.12</v>
      </c>
    </row>
    <row r="6959" spans="1:13" x14ac:dyDescent="0.2">
      <c r="A6959" s="239"/>
      <c r="B6959" s="195"/>
      <c r="C6959" s="195"/>
      <c r="D6959" s="195"/>
      <c r="E6959" s="195" t="s">
        <v>3847</v>
      </c>
      <c r="F6959" s="196">
        <v>0.35</v>
      </c>
      <c r="G6959" s="195" t="s">
        <v>3848</v>
      </c>
      <c r="H6959" s="196">
        <v>0</v>
      </c>
      <c r="I6959" s="196">
        <v>0.35</v>
      </c>
      <c r="J6959" s="220"/>
      <c r="M6959">
        <v>0.35</v>
      </c>
    </row>
    <row r="6960" spans="1:13" ht="25.5" x14ac:dyDescent="0.2">
      <c r="A6960" s="239"/>
      <c r="B6960" s="195"/>
      <c r="C6960" s="195"/>
      <c r="D6960" s="195"/>
      <c r="E6960" s="195" t="s">
        <v>3849</v>
      </c>
      <c r="F6960" s="196">
        <v>0</v>
      </c>
      <c r="G6960" s="195"/>
      <c r="H6960" s="195" t="s">
        <v>3850</v>
      </c>
      <c r="I6960" s="196">
        <v>0.47</v>
      </c>
      <c r="J6960" s="220"/>
      <c r="M6960">
        <v>0.47</v>
      </c>
    </row>
    <row r="6961" spans="1:13" ht="30" customHeight="1" x14ac:dyDescent="0.2">
      <c r="A6961" s="240"/>
      <c r="B6961" s="197"/>
      <c r="C6961" s="197"/>
      <c r="D6961" s="197"/>
      <c r="E6961" s="197"/>
      <c r="F6961" s="197"/>
      <c r="G6961" s="197" t="s">
        <v>3851</v>
      </c>
      <c r="H6961" s="198">
        <v>570</v>
      </c>
      <c r="I6961" s="199">
        <v>267.89999999999998</v>
      </c>
      <c r="J6961" s="220"/>
      <c r="M6961">
        <v>267.89999999999998</v>
      </c>
    </row>
    <row r="6962" spans="1:13" ht="0.95" customHeight="1" x14ac:dyDescent="0.2">
      <c r="A6962" s="237"/>
      <c r="B6962" s="185"/>
      <c r="C6962" s="185"/>
      <c r="D6962" s="185"/>
      <c r="E6962" s="185"/>
      <c r="F6962" s="185"/>
      <c r="G6962" s="185"/>
      <c r="H6962" s="185"/>
      <c r="I6962" s="185"/>
      <c r="J6962" s="220"/>
    </row>
    <row r="6963" spans="1:13" ht="18" customHeight="1" x14ac:dyDescent="0.2">
      <c r="A6963" s="236" t="s">
        <v>4881</v>
      </c>
      <c r="B6963" s="183" t="s">
        <v>2</v>
      </c>
      <c r="C6963" s="182" t="s">
        <v>3</v>
      </c>
      <c r="D6963" s="182" t="s">
        <v>4</v>
      </c>
      <c r="E6963" s="419" t="s">
        <v>2100</v>
      </c>
      <c r="F6963" s="419"/>
      <c r="G6963" s="184" t="s">
        <v>5</v>
      </c>
      <c r="H6963" s="183" t="s">
        <v>6</v>
      </c>
      <c r="I6963" s="183" t="s">
        <v>7</v>
      </c>
      <c r="J6963" s="218" t="s">
        <v>8</v>
      </c>
      <c r="K6963" s="229">
        <f>J6965+J6966</f>
        <v>0.2</v>
      </c>
      <c r="L6963" s="229">
        <f>J6964-K6963</f>
        <v>0.22999999999999998</v>
      </c>
      <c r="M6963" t="s">
        <v>7</v>
      </c>
    </row>
    <row r="6964" spans="1:13" ht="26.1" customHeight="1" x14ac:dyDescent="0.2">
      <c r="A6964" s="237" t="s">
        <v>2125</v>
      </c>
      <c r="B6964" s="186" t="s">
        <v>804</v>
      </c>
      <c r="C6964" s="185" t="s">
        <v>15</v>
      </c>
      <c r="D6964" s="185" t="s">
        <v>805</v>
      </c>
      <c r="E6964" s="425">
        <v>7</v>
      </c>
      <c r="F6964" s="425"/>
      <c r="G6964" s="187" t="s">
        <v>18</v>
      </c>
      <c r="H6964" s="188">
        <v>1</v>
      </c>
      <c r="I6964" s="189">
        <f>(M6964*$M$13)</f>
        <v>0.43240000000000001</v>
      </c>
      <c r="J6964" s="231">
        <f>TRUNC(I6964*H6964,2)</f>
        <v>0.43</v>
      </c>
      <c r="M6964">
        <v>0.47</v>
      </c>
    </row>
    <row r="6965" spans="1:13" ht="24" customHeight="1" x14ac:dyDescent="0.2">
      <c r="A6965" s="238" t="s">
        <v>2126</v>
      </c>
      <c r="B6965" s="191" t="s">
        <v>2130</v>
      </c>
      <c r="C6965" s="190" t="s">
        <v>15</v>
      </c>
      <c r="D6965" s="190" t="s">
        <v>2131</v>
      </c>
      <c r="E6965" s="426" t="s">
        <v>2129</v>
      </c>
      <c r="F6965" s="426"/>
      <c r="G6965" s="192" t="s">
        <v>39</v>
      </c>
      <c r="H6965" s="193">
        <v>6.6E-3</v>
      </c>
      <c r="I6965" s="189">
        <f>(M6965*$M$13)</f>
        <v>13.533200000000001</v>
      </c>
      <c r="J6965" s="219">
        <f>TRUNC(I6965*H6965,2)</f>
        <v>0.08</v>
      </c>
      <c r="M6965">
        <v>14.71</v>
      </c>
    </row>
    <row r="6966" spans="1:13" ht="24" customHeight="1" x14ac:dyDescent="0.2">
      <c r="A6966" s="238" t="s">
        <v>2126</v>
      </c>
      <c r="B6966" s="191" t="s">
        <v>2154</v>
      </c>
      <c r="C6966" s="190" t="s">
        <v>15</v>
      </c>
      <c r="D6966" s="190" t="s">
        <v>2155</v>
      </c>
      <c r="E6966" s="426" t="s">
        <v>2129</v>
      </c>
      <c r="F6966" s="426"/>
      <c r="G6966" s="192" t="s">
        <v>39</v>
      </c>
      <c r="H6966" s="193">
        <v>6.6E-3</v>
      </c>
      <c r="I6966" s="189">
        <f>(M6966*$M$13)</f>
        <v>19.136000000000003</v>
      </c>
      <c r="J6966" s="219">
        <f>TRUNC(I6966*H6966,2)</f>
        <v>0.12</v>
      </c>
      <c r="M6966">
        <v>20.8</v>
      </c>
    </row>
    <row r="6967" spans="1:13" ht="26.1" customHeight="1" x14ac:dyDescent="0.2">
      <c r="A6967" s="238" t="s">
        <v>2126</v>
      </c>
      <c r="B6967" s="191" t="s">
        <v>2717</v>
      </c>
      <c r="C6967" s="190" t="s">
        <v>15</v>
      </c>
      <c r="D6967" s="190" t="s">
        <v>2718</v>
      </c>
      <c r="E6967" s="426" t="s">
        <v>2119</v>
      </c>
      <c r="F6967" s="426"/>
      <c r="G6967" s="192" t="s">
        <v>54</v>
      </c>
      <c r="H6967" s="193">
        <v>1</v>
      </c>
      <c r="I6967" s="189">
        <f>(M6967*$M$13)</f>
        <v>0.23</v>
      </c>
      <c r="J6967" s="219">
        <f>TRUNC(I6967*H6967,2)</f>
        <v>0.23</v>
      </c>
      <c r="M6967">
        <v>0.25</v>
      </c>
    </row>
    <row r="6968" spans="1:13" x14ac:dyDescent="0.2">
      <c r="A6968" s="239"/>
      <c r="B6968" s="195"/>
      <c r="C6968" s="195"/>
      <c r="D6968" s="195"/>
      <c r="E6968" s="195" t="s">
        <v>3847</v>
      </c>
      <c r="F6968" s="196">
        <v>0.22</v>
      </c>
      <c r="G6968" s="195" t="s">
        <v>3848</v>
      </c>
      <c r="H6968" s="196">
        <v>0</v>
      </c>
      <c r="I6968" s="196">
        <v>0.22</v>
      </c>
      <c r="J6968" s="220"/>
      <c r="M6968">
        <v>0.22</v>
      </c>
    </row>
    <row r="6969" spans="1:13" ht="25.5" x14ac:dyDescent="0.2">
      <c r="A6969" s="239"/>
      <c r="B6969" s="195"/>
      <c r="C6969" s="195"/>
      <c r="D6969" s="195"/>
      <c r="E6969" s="195" t="s">
        <v>3849</v>
      </c>
      <c r="F6969" s="196">
        <v>0</v>
      </c>
      <c r="G6969" s="195"/>
      <c r="H6969" s="195" t="s">
        <v>3850</v>
      </c>
      <c r="I6969" s="196">
        <v>0.47</v>
      </c>
      <c r="J6969" s="220"/>
      <c r="M6969">
        <v>0.47</v>
      </c>
    </row>
    <row r="6970" spans="1:13" ht="30" customHeight="1" x14ac:dyDescent="0.2">
      <c r="A6970" s="240"/>
      <c r="B6970" s="197"/>
      <c r="C6970" s="197"/>
      <c r="D6970" s="197"/>
      <c r="E6970" s="197"/>
      <c r="F6970" s="197"/>
      <c r="G6970" s="197" t="s">
        <v>3851</v>
      </c>
      <c r="H6970" s="198">
        <v>168</v>
      </c>
      <c r="I6970" s="199">
        <v>78.959999999999994</v>
      </c>
      <c r="J6970" s="220"/>
      <c r="M6970">
        <v>78.959999999999994</v>
      </c>
    </row>
    <row r="6971" spans="1:13" ht="0.95" customHeight="1" x14ac:dyDescent="0.2">
      <c r="A6971" s="237"/>
      <c r="B6971" s="185"/>
      <c r="C6971" s="185"/>
      <c r="D6971" s="185"/>
      <c r="E6971" s="185"/>
      <c r="F6971" s="185"/>
      <c r="G6971" s="185"/>
      <c r="H6971" s="185"/>
      <c r="I6971" s="185"/>
      <c r="J6971" s="220"/>
    </row>
    <row r="6972" spans="1:13" ht="18" customHeight="1" x14ac:dyDescent="0.2">
      <c r="A6972" s="236" t="s">
        <v>4882</v>
      </c>
      <c r="B6972" s="183" t="s">
        <v>2</v>
      </c>
      <c r="C6972" s="182" t="s">
        <v>3</v>
      </c>
      <c r="D6972" s="182" t="s">
        <v>4</v>
      </c>
      <c r="E6972" s="419" t="s">
        <v>2100</v>
      </c>
      <c r="F6972" s="419"/>
      <c r="G6972" s="184" t="s">
        <v>5</v>
      </c>
      <c r="H6972" s="183" t="s">
        <v>6</v>
      </c>
      <c r="I6972" s="183" t="s">
        <v>7</v>
      </c>
      <c r="J6972" s="218" t="s">
        <v>8</v>
      </c>
      <c r="K6972" s="229">
        <f>J6974+J6975</f>
        <v>4.2300000000000004</v>
      </c>
      <c r="L6972" s="229">
        <f>J6973-K6972</f>
        <v>24.98</v>
      </c>
      <c r="M6972" t="s">
        <v>7</v>
      </c>
    </row>
    <row r="6973" spans="1:13" ht="24" customHeight="1" x14ac:dyDescent="0.2">
      <c r="A6973" s="237" t="s">
        <v>2125</v>
      </c>
      <c r="B6973" s="186" t="s">
        <v>4474</v>
      </c>
      <c r="C6973" s="185" t="s">
        <v>15</v>
      </c>
      <c r="D6973" s="185" t="s">
        <v>4475</v>
      </c>
      <c r="E6973" s="425">
        <v>7</v>
      </c>
      <c r="F6973" s="425"/>
      <c r="G6973" s="187" t="s">
        <v>54</v>
      </c>
      <c r="H6973" s="188">
        <v>1</v>
      </c>
      <c r="I6973" s="189">
        <f>(M6973*$M$13)</f>
        <v>29.21</v>
      </c>
      <c r="J6973" s="231">
        <f>TRUNC(I6973*H6973,2)</f>
        <v>29.21</v>
      </c>
      <c r="M6973">
        <v>31.75</v>
      </c>
    </row>
    <row r="6974" spans="1:13" ht="24" customHeight="1" x14ac:dyDescent="0.2">
      <c r="A6974" s="238" t="s">
        <v>2126</v>
      </c>
      <c r="B6974" s="191" t="s">
        <v>2130</v>
      </c>
      <c r="C6974" s="190" t="s">
        <v>15</v>
      </c>
      <c r="D6974" s="190" t="s">
        <v>2131</v>
      </c>
      <c r="E6974" s="426" t="s">
        <v>2129</v>
      </c>
      <c r="F6974" s="426"/>
      <c r="G6974" s="192" t="s">
        <v>39</v>
      </c>
      <c r="H6974" s="193">
        <v>0.13</v>
      </c>
      <c r="I6974" s="189">
        <f>(M6974*$M$13)</f>
        <v>13.533200000000001</v>
      </c>
      <c r="J6974" s="219">
        <f>TRUNC(I6974*H6974,2)</f>
        <v>1.75</v>
      </c>
      <c r="M6974">
        <v>14.71</v>
      </c>
    </row>
    <row r="6975" spans="1:13" ht="24" customHeight="1" x14ac:dyDescent="0.2">
      <c r="A6975" s="238" t="s">
        <v>2126</v>
      </c>
      <c r="B6975" s="191" t="s">
        <v>2154</v>
      </c>
      <c r="C6975" s="190" t="s">
        <v>15</v>
      </c>
      <c r="D6975" s="190" t="s">
        <v>2155</v>
      </c>
      <c r="E6975" s="426" t="s">
        <v>2129</v>
      </c>
      <c r="F6975" s="426"/>
      <c r="G6975" s="192" t="s">
        <v>39</v>
      </c>
      <c r="H6975" s="193">
        <v>0.13</v>
      </c>
      <c r="I6975" s="189">
        <f>(M6975*$M$13)</f>
        <v>19.136000000000003</v>
      </c>
      <c r="J6975" s="219">
        <f>TRUNC(I6975*H6975,2)</f>
        <v>2.48</v>
      </c>
      <c r="M6975">
        <v>20.8</v>
      </c>
    </row>
    <row r="6976" spans="1:13" ht="24" customHeight="1" x14ac:dyDescent="0.2">
      <c r="A6976" s="238" t="s">
        <v>2126</v>
      </c>
      <c r="B6976" s="191" t="s">
        <v>5171</v>
      </c>
      <c r="C6976" s="190" t="s">
        <v>15</v>
      </c>
      <c r="D6976" s="190" t="s">
        <v>5172</v>
      </c>
      <c r="E6976" s="426" t="s">
        <v>2119</v>
      </c>
      <c r="F6976" s="426"/>
      <c r="G6976" s="192" t="s">
        <v>54</v>
      </c>
      <c r="H6976" s="193">
        <v>1</v>
      </c>
      <c r="I6976" s="189">
        <f>(M6976*$M$13)</f>
        <v>24.968800000000002</v>
      </c>
      <c r="J6976" s="219">
        <f>TRUNC(I6976*H6976,2)</f>
        <v>24.96</v>
      </c>
      <c r="M6976">
        <v>27.14</v>
      </c>
    </row>
    <row r="6977" spans="1:13" x14ac:dyDescent="0.2">
      <c r="A6977" s="239"/>
      <c r="B6977" s="195"/>
      <c r="C6977" s="195"/>
      <c r="D6977" s="195"/>
      <c r="E6977" s="195" t="s">
        <v>3847</v>
      </c>
      <c r="F6977" s="196">
        <v>4.6100000000000003</v>
      </c>
      <c r="G6977" s="195" t="s">
        <v>3848</v>
      </c>
      <c r="H6977" s="196">
        <v>0</v>
      </c>
      <c r="I6977" s="196">
        <v>4.6100000000000003</v>
      </c>
      <c r="J6977" s="220"/>
      <c r="M6977">
        <v>4.6100000000000003</v>
      </c>
    </row>
    <row r="6978" spans="1:13" ht="25.5" x14ac:dyDescent="0.2">
      <c r="A6978" s="239"/>
      <c r="B6978" s="195"/>
      <c r="C6978" s="195"/>
      <c r="D6978" s="195"/>
      <c r="E6978" s="195" t="s">
        <v>3849</v>
      </c>
      <c r="F6978" s="196">
        <v>0</v>
      </c>
      <c r="G6978" s="195"/>
      <c r="H6978" s="195" t="s">
        <v>3850</v>
      </c>
      <c r="I6978" s="196">
        <v>31.75</v>
      </c>
      <c r="J6978" s="220"/>
      <c r="M6978">
        <v>31.75</v>
      </c>
    </row>
    <row r="6979" spans="1:13" ht="30" customHeight="1" x14ac:dyDescent="0.2">
      <c r="A6979" s="240"/>
      <c r="B6979" s="197"/>
      <c r="C6979" s="197"/>
      <c r="D6979" s="197"/>
      <c r="E6979" s="197"/>
      <c r="F6979" s="197"/>
      <c r="G6979" s="197" t="s">
        <v>3851</v>
      </c>
      <c r="H6979" s="198">
        <v>138</v>
      </c>
      <c r="I6979" s="199">
        <v>4381.5</v>
      </c>
      <c r="J6979" s="220"/>
      <c r="M6979">
        <v>4381.5</v>
      </c>
    </row>
    <row r="6980" spans="1:13" ht="0.95" customHeight="1" x14ac:dyDescent="0.2">
      <c r="A6980" s="237"/>
      <c r="B6980" s="185"/>
      <c r="C6980" s="185"/>
      <c r="D6980" s="185"/>
      <c r="E6980" s="185"/>
      <c r="F6980" s="185"/>
      <c r="G6980" s="185"/>
      <c r="H6980" s="185"/>
      <c r="I6980" s="185"/>
      <c r="J6980" s="220"/>
    </row>
    <row r="6981" spans="1:13" ht="18" customHeight="1" x14ac:dyDescent="0.2">
      <c r="A6981" s="236" t="s">
        <v>4883</v>
      </c>
      <c r="B6981" s="183" t="s">
        <v>2</v>
      </c>
      <c r="C6981" s="182" t="s">
        <v>3</v>
      </c>
      <c r="D6981" s="182" t="s">
        <v>4</v>
      </c>
      <c r="E6981" s="419" t="s">
        <v>2100</v>
      </c>
      <c r="F6981" s="419"/>
      <c r="G6981" s="184" t="s">
        <v>5</v>
      </c>
      <c r="H6981" s="183" t="s">
        <v>6</v>
      </c>
      <c r="I6981" s="183" t="s">
        <v>7</v>
      </c>
      <c r="J6981" s="218" t="s">
        <v>8</v>
      </c>
      <c r="K6981" s="229">
        <f>J6983+J6984</f>
        <v>0.2</v>
      </c>
      <c r="L6981" s="229">
        <f>J6982-K6981</f>
        <v>0.14000000000000001</v>
      </c>
      <c r="M6981" t="s">
        <v>7</v>
      </c>
    </row>
    <row r="6982" spans="1:13" ht="24" customHeight="1" x14ac:dyDescent="0.2">
      <c r="A6982" s="237" t="s">
        <v>2125</v>
      </c>
      <c r="B6982" s="186" t="s">
        <v>807</v>
      </c>
      <c r="C6982" s="185" t="s">
        <v>15</v>
      </c>
      <c r="D6982" s="185" t="s">
        <v>808</v>
      </c>
      <c r="E6982" s="425">
        <v>7</v>
      </c>
      <c r="F6982" s="425"/>
      <c r="G6982" s="187" t="s">
        <v>18</v>
      </c>
      <c r="H6982" s="188">
        <v>1</v>
      </c>
      <c r="I6982" s="189">
        <f>(M6982*$M$13)</f>
        <v>0.34040000000000004</v>
      </c>
      <c r="J6982" s="231">
        <f>TRUNC(I6982*H6982,2)</f>
        <v>0.34</v>
      </c>
      <c r="M6982">
        <v>0.37</v>
      </c>
    </row>
    <row r="6983" spans="1:13" ht="24" customHeight="1" x14ac:dyDescent="0.2">
      <c r="A6983" s="238" t="s">
        <v>2126</v>
      </c>
      <c r="B6983" s="191" t="s">
        <v>2130</v>
      </c>
      <c r="C6983" s="190" t="s">
        <v>15</v>
      </c>
      <c r="D6983" s="190" t="s">
        <v>2131</v>
      </c>
      <c r="E6983" s="426" t="s">
        <v>2129</v>
      </c>
      <c r="F6983" s="426"/>
      <c r="G6983" s="192" t="s">
        <v>39</v>
      </c>
      <c r="H6983" s="193">
        <v>6.6E-3</v>
      </c>
      <c r="I6983" s="189">
        <f>(M6983*$M$13)</f>
        <v>13.533200000000001</v>
      </c>
      <c r="J6983" s="219">
        <f>TRUNC(I6983*H6983,2)</f>
        <v>0.08</v>
      </c>
      <c r="M6983">
        <v>14.71</v>
      </c>
    </row>
    <row r="6984" spans="1:13" ht="24" customHeight="1" x14ac:dyDescent="0.2">
      <c r="A6984" s="238" t="s">
        <v>2126</v>
      </c>
      <c r="B6984" s="191" t="s">
        <v>2154</v>
      </c>
      <c r="C6984" s="190" t="s">
        <v>15</v>
      </c>
      <c r="D6984" s="190" t="s">
        <v>2155</v>
      </c>
      <c r="E6984" s="426" t="s">
        <v>2129</v>
      </c>
      <c r="F6984" s="426"/>
      <c r="G6984" s="192" t="s">
        <v>39</v>
      </c>
      <c r="H6984" s="193">
        <v>6.6E-3</v>
      </c>
      <c r="I6984" s="189">
        <f>(M6984*$M$13)</f>
        <v>19.136000000000003</v>
      </c>
      <c r="J6984" s="219">
        <f>TRUNC(I6984*H6984,2)</f>
        <v>0.12</v>
      </c>
      <c r="M6984">
        <v>20.8</v>
      </c>
    </row>
    <row r="6985" spans="1:13" ht="24" customHeight="1" x14ac:dyDescent="0.2">
      <c r="A6985" s="238" t="s">
        <v>2126</v>
      </c>
      <c r="B6985" s="191" t="s">
        <v>2719</v>
      </c>
      <c r="C6985" s="190" t="s">
        <v>15</v>
      </c>
      <c r="D6985" s="190" t="s">
        <v>2720</v>
      </c>
      <c r="E6985" s="426" t="s">
        <v>2119</v>
      </c>
      <c r="F6985" s="426"/>
      <c r="G6985" s="192" t="s">
        <v>54</v>
      </c>
      <c r="H6985" s="193">
        <v>1</v>
      </c>
      <c r="I6985" s="189">
        <f>(M6985*$M$13)</f>
        <v>0.13800000000000001</v>
      </c>
      <c r="J6985" s="219">
        <f>TRUNC(I6985*H6985,2)</f>
        <v>0.13</v>
      </c>
      <c r="M6985">
        <v>0.15</v>
      </c>
    </row>
    <row r="6986" spans="1:13" x14ac:dyDescent="0.2">
      <c r="A6986" s="239"/>
      <c r="B6986" s="195"/>
      <c r="C6986" s="195"/>
      <c r="D6986" s="195"/>
      <c r="E6986" s="195" t="s">
        <v>3847</v>
      </c>
      <c r="F6986" s="196">
        <v>0.22</v>
      </c>
      <c r="G6986" s="195" t="s">
        <v>3848</v>
      </c>
      <c r="H6986" s="196">
        <v>0</v>
      </c>
      <c r="I6986" s="196">
        <v>0.22</v>
      </c>
      <c r="J6986" s="220"/>
      <c r="M6986">
        <v>0.22</v>
      </c>
    </row>
    <row r="6987" spans="1:13" ht="25.5" x14ac:dyDescent="0.2">
      <c r="A6987" s="239"/>
      <c r="B6987" s="195"/>
      <c r="C6987" s="195"/>
      <c r="D6987" s="195"/>
      <c r="E6987" s="195" t="s">
        <v>3849</v>
      </c>
      <c r="F6987" s="196">
        <v>0</v>
      </c>
      <c r="G6987" s="195"/>
      <c r="H6987" s="195" t="s">
        <v>3850</v>
      </c>
      <c r="I6987" s="196">
        <v>0.37</v>
      </c>
      <c r="J6987" s="220"/>
      <c r="M6987">
        <v>0.37</v>
      </c>
    </row>
    <row r="6988" spans="1:13" ht="30" customHeight="1" x14ac:dyDescent="0.2">
      <c r="A6988" s="240"/>
      <c r="B6988" s="197"/>
      <c r="C6988" s="197"/>
      <c r="D6988" s="197"/>
      <c r="E6988" s="197"/>
      <c r="F6988" s="197"/>
      <c r="G6988" s="197" t="s">
        <v>3851</v>
      </c>
      <c r="H6988" s="198">
        <v>168</v>
      </c>
      <c r="I6988" s="199">
        <v>62.16</v>
      </c>
      <c r="J6988" s="220"/>
      <c r="M6988">
        <v>62.16</v>
      </c>
    </row>
    <row r="6989" spans="1:13" ht="0.95" customHeight="1" x14ac:dyDescent="0.2">
      <c r="A6989" s="237"/>
      <c r="B6989" s="185"/>
      <c r="C6989" s="185"/>
      <c r="D6989" s="185"/>
      <c r="E6989" s="185"/>
      <c r="F6989" s="185"/>
      <c r="G6989" s="185"/>
      <c r="H6989" s="185"/>
      <c r="I6989" s="185"/>
      <c r="J6989" s="220"/>
    </row>
    <row r="6990" spans="1:13" ht="18" customHeight="1" x14ac:dyDescent="0.2">
      <c r="A6990" s="236" t="s">
        <v>4884</v>
      </c>
      <c r="B6990" s="183" t="s">
        <v>2</v>
      </c>
      <c r="C6990" s="182" t="s">
        <v>3</v>
      </c>
      <c r="D6990" s="182" t="s">
        <v>4</v>
      </c>
      <c r="E6990" s="419" t="s">
        <v>2100</v>
      </c>
      <c r="F6990" s="419"/>
      <c r="G6990" s="184" t="s">
        <v>5</v>
      </c>
      <c r="H6990" s="183" t="s">
        <v>6</v>
      </c>
      <c r="I6990" s="183" t="s">
        <v>7</v>
      </c>
      <c r="J6990" s="218" t="s">
        <v>8</v>
      </c>
      <c r="K6990" s="229">
        <f>J6992+J6993</f>
        <v>5.43</v>
      </c>
      <c r="L6990" s="229">
        <f>J6991-K6990</f>
        <v>643.30000000000007</v>
      </c>
      <c r="M6990" t="s">
        <v>7</v>
      </c>
    </row>
    <row r="6991" spans="1:13" ht="26.1" customHeight="1" x14ac:dyDescent="0.2">
      <c r="A6991" s="237" t="s">
        <v>2125</v>
      </c>
      <c r="B6991" s="186" t="s">
        <v>4476</v>
      </c>
      <c r="C6991" s="185" t="s">
        <v>15</v>
      </c>
      <c r="D6991" s="185" t="s">
        <v>4477</v>
      </c>
      <c r="E6991" s="425">
        <v>7</v>
      </c>
      <c r="F6991" s="425"/>
      <c r="G6991" s="187" t="s">
        <v>54</v>
      </c>
      <c r="H6991" s="188">
        <v>1</v>
      </c>
      <c r="I6991" s="189">
        <f>(M6991*$M$13)</f>
        <v>648.73800000000006</v>
      </c>
      <c r="J6991" s="231">
        <f>TRUNC(I6991*H6991,2)</f>
        <v>648.73</v>
      </c>
      <c r="M6991">
        <v>705.15</v>
      </c>
    </row>
    <row r="6992" spans="1:13" ht="24" customHeight="1" x14ac:dyDescent="0.2">
      <c r="A6992" s="238" t="s">
        <v>2126</v>
      </c>
      <c r="B6992" s="191" t="s">
        <v>2130</v>
      </c>
      <c r="C6992" s="190" t="s">
        <v>15</v>
      </c>
      <c r="D6992" s="190" t="s">
        <v>2131</v>
      </c>
      <c r="E6992" s="426" t="s">
        <v>2129</v>
      </c>
      <c r="F6992" s="426"/>
      <c r="G6992" s="192" t="s">
        <v>39</v>
      </c>
      <c r="H6992" s="193">
        <v>0.16669999999999999</v>
      </c>
      <c r="I6992" s="189">
        <f>(M6992*$M$13)</f>
        <v>13.533200000000001</v>
      </c>
      <c r="J6992" s="219">
        <f>TRUNC(I6992*H6992,2)</f>
        <v>2.25</v>
      </c>
      <c r="M6992">
        <v>14.71</v>
      </c>
    </row>
    <row r="6993" spans="1:13" ht="24" customHeight="1" x14ac:dyDescent="0.2">
      <c r="A6993" s="238" t="s">
        <v>2126</v>
      </c>
      <c r="B6993" s="191" t="s">
        <v>2154</v>
      </c>
      <c r="C6993" s="190" t="s">
        <v>15</v>
      </c>
      <c r="D6993" s="190" t="s">
        <v>2155</v>
      </c>
      <c r="E6993" s="426" t="s">
        <v>2129</v>
      </c>
      <c r="F6993" s="426"/>
      <c r="G6993" s="192" t="s">
        <v>39</v>
      </c>
      <c r="H6993" s="193">
        <v>0.16669999999999999</v>
      </c>
      <c r="I6993" s="189">
        <f>(M6993*$M$13)</f>
        <v>19.136000000000003</v>
      </c>
      <c r="J6993" s="219">
        <f>TRUNC(I6993*H6993,2)</f>
        <v>3.18</v>
      </c>
      <c r="M6993">
        <v>20.8</v>
      </c>
    </row>
    <row r="6994" spans="1:13" ht="26.1" customHeight="1" x14ac:dyDescent="0.2">
      <c r="A6994" s="238" t="s">
        <v>2126</v>
      </c>
      <c r="B6994" s="191" t="s">
        <v>5173</v>
      </c>
      <c r="C6994" s="190" t="s">
        <v>15</v>
      </c>
      <c r="D6994" s="190" t="s">
        <v>5174</v>
      </c>
      <c r="E6994" s="426" t="s">
        <v>2119</v>
      </c>
      <c r="F6994" s="426"/>
      <c r="G6994" s="192" t="s">
        <v>54</v>
      </c>
      <c r="H6994" s="193">
        <v>1</v>
      </c>
      <c r="I6994" s="189">
        <f>(M6994*$M$13)</f>
        <v>643.30079999999998</v>
      </c>
      <c r="J6994" s="219">
        <f>TRUNC(I6994*H6994,2)</f>
        <v>643.29999999999995</v>
      </c>
      <c r="M6994">
        <v>699.24</v>
      </c>
    </row>
    <row r="6995" spans="1:13" x14ac:dyDescent="0.2">
      <c r="A6995" s="239"/>
      <c r="B6995" s="195"/>
      <c r="C6995" s="195"/>
      <c r="D6995" s="195"/>
      <c r="E6995" s="195" t="s">
        <v>3847</v>
      </c>
      <c r="F6995" s="196">
        <v>5.91</v>
      </c>
      <c r="G6995" s="195" t="s">
        <v>3848</v>
      </c>
      <c r="H6995" s="196">
        <v>0</v>
      </c>
      <c r="I6995" s="196">
        <v>5.91</v>
      </c>
      <c r="J6995" s="220"/>
      <c r="M6995">
        <v>5.91</v>
      </c>
    </row>
    <row r="6996" spans="1:13" ht="25.5" x14ac:dyDescent="0.2">
      <c r="A6996" s="239"/>
      <c r="B6996" s="195"/>
      <c r="C6996" s="195"/>
      <c r="D6996" s="195"/>
      <c r="E6996" s="195" t="s">
        <v>3849</v>
      </c>
      <c r="F6996" s="196">
        <v>0</v>
      </c>
      <c r="G6996" s="195"/>
      <c r="H6996" s="195" t="s">
        <v>3850</v>
      </c>
      <c r="I6996" s="196">
        <v>705.15</v>
      </c>
      <c r="J6996" s="220"/>
      <c r="M6996">
        <v>705.15</v>
      </c>
    </row>
    <row r="6997" spans="1:13" ht="30" customHeight="1" x14ac:dyDescent="0.2">
      <c r="A6997" s="240"/>
      <c r="B6997" s="197"/>
      <c r="C6997" s="197"/>
      <c r="D6997" s="197"/>
      <c r="E6997" s="197"/>
      <c r="F6997" s="197"/>
      <c r="G6997" s="197" t="s">
        <v>3851</v>
      </c>
      <c r="H6997" s="198">
        <v>2</v>
      </c>
      <c r="I6997" s="199">
        <v>1410.3</v>
      </c>
      <c r="J6997" s="220"/>
      <c r="M6997">
        <v>1410.3</v>
      </c>
    </row>
    <row r="6998" spans="1:13" ht="0.95" customHeight="1" x14ac:dyDescent="0.2">
      <c r="A6998" s="237"/>
      <c r="B6998" s="185"/>
      <c r="C6998" s="185"/>
      <c r="D6998" s="185"/>
      <c r="E6998" s="185"/>
      <c r="F6998" s="185"/>
      <c r="G6998" s="185"/>
      <c r="H6998" s="185"/>
      <c r="I6998" s="185"/>
      <c r="J6998" s="220"/>
    </row>
    <row r="6999" spans="1:13" ht="18" customHeight="1" x14ac:dyDescent="0.2">
      <c r="A6999" s="236" t="s">
        <v>4885</v>
      </c>
      <c r="B6999" s="183" t="s">
        <v>2</v>
      </c>
      <c r="C6999" s="182" t="s">
        <v>3</v>
      </c>
      <c r="D6999" s="182" t="s">
        <v>4</v>
      </c>
      <c r="E6999" s="419" t="s">
        <v>2100</v>
      </c>
      <c r="F6999" s="419"/>
      <c r="G6999" s="184" t="s">
        <v>5</v>
      </c>
      <c r="H6999" s="183" t="s">
        <v>6</v>
      </c>
      <c r="I6999" s="183" t="s">
        <v>7</v>
      </c>
      <c r="J6999" s="218" t="s">
        <v>8</v>
      </c>
      <c r="K6999" s="229">
        <f>J7001+J7002</f>
        <v>3.26</v>
      </c>
      <c r="L6999" s="229">
        <f>J7000-K6999</f>
        <v>63.059999999999995</v>
      </c>
      <c r="M6999" t="s">
        <v>7</v>
      </c>
    </row>
    <row r="7000" spans="1:13" ht="24" customHeight="1" x14ac:dyDescent="0.2">
      <c r="A7000" s="237" t="s">
        <v>2125</v>
      </c>
      <c r="B7000" s="186" t="s">
        <v>4480</v>
      </c>
      <c r="C7000" s="185" t="s">
        <v>15</v>
      </c>
      <c r="D7000" s="185" t="s">
        <v>4481</v>
      </c>
      <c r="E7000" s="425">
        <v>7</v>
      </c>
      <c r="F7000" s="425"/>
      <c r="G7000" s="187" t="s">
        <v>18</v>
      </c>
      <c r="H7000" s="188">
        <v>1</v>
      </c>
      <c r="I7000" s="189">
        <f>(M7000*$M$13)</f>
        <v>66.322800000000001</v>
      </c>
      <c r="J7000" s="231">
        <f>TRUNC(I7000*H7000,2)</f>
        <v>66.319999999999993</v>
      </c>
      <c r="M7000">
        <v>72.09</v>
      </c>
    </row>
    <row r="7001" spans="1:13" ht="24" customHeight="1" x14ac:dyDescent="0.2">
      <c r="A7001" s="238" t="s">
        <v>2126</v>
      </c>
      <c r="B7001" s="191" t="s">
        <v>2130</v>
      </c>
      <c r="C7001" s="190" t="s">
        <v>15</v>
      </c>
      <c r="D7001" s="190" t="s">
        <v>2131</v>
      </c>
      <c r="E7001" s="426" t="s">
        <v>2129</v>
      </c>
      <c r="F7001" s="426"/>
      <c r="G7001" s="192" t="s">
        <v>39</v>
      </c>
      <c r="H7001" s="193">
        <v>0.1</v>
      </c>
      <c r="I7001" s="189">
        <f>(M7001*$M$13)</f>
        <v>13.533200000000001</v>
      </c>
      <c r="J7001" s="219">
        <f>TRUNC(I7001*H7001,2)</f>
        <v>1.35</v>
      </c>
      <c r="M7001">
        <v>14.71</v>
      </c>
    </row>
    <row r="7002" spans="1:13" ht="24" customHeight="1" x14ac:dyDescent="0.2">
      <c r="A7002" s="238" t="s">
        <v>2126</v>
      </c>
      <c r="B7002" s="191" t="s">
        <v>2154</v>
      </c>
      <c r="C7002" s="190" t="s">
        <v>15</v>
      </c>
      <c r="D7002" s="190" t="s">
        <v>2155</v>
      </c>
      <c r="E7002" s="426" t="s">
        <v>2129</v>
      </c>
      <c r="F7002" s="426"/>
      <c r="G7002" s="192" t="s">
        <v>39</v>
      </c>
      <c r="H7002" s="193">
        <v>0.1</v>
      </c>
      <c r="I7002" s="189">
        <f>(M7002*$M$13)</f>
        <v>19.136000000000003</v>
      </c>
      <c r="J7002" s="219">
        <f>TRUNC(I7002*H7002,2)</f>
        <v>1.91</v>
      </c>
      <c r="M7002">
        <v>20.8</v>
      </c>
    </row>
    <row r="7003" spans="1:13" ht="24" customHeight="1" x14ac:dyDescent="0.2">
      <c r="A7003" s="238" t="s">
        <v>2126</v>
      </c>
      <c r="B7003" s="191" t="s">
        <v>5175</v>
      </c>
      <c r="C7003" s="190" t="s">
        <v>15</v>
      </c>
      <c r="D7003" s="190" t="s">
        <v>4481</v>
      </c>
      <c r="E7003" s="426" t="s">
        <v>2119</v>
      </c>
      <c r="F7003" s="426"/>
      <c r="G7003" s="192" t="s">
        <v>54</v>
      </c>
      <c r="H7003" s="193">
        <v>1</v>
      </c>
      <c r="I7003" s="189">
        <f>(M7003*$M$13)</f>
        <v>63.05680000000001</v>
      </c>
      <c r="J7003" s="219">
        <f>TRUNC(I7003*H7003,2)</f>
        <v>63.05</v>
      </c>
      <c r="M7003">
        <v>68.540000000000006</v>
      </c>
    </row>
    <row r="7004" spans="1:13" x14ac:dyDescent="0.2">
      <c r="A7004" s="239"/>
      <c r="B7004" s="195"/>
      <c r="C7004" s="195"/>
      <c r="D7004" s="195"/>
      <c r="E7004" s="195" t="s">
        <v>3847</v>
      </c>
      <c r="F7004" s="196">
        <v>3.55</v>
      </c>
      <c r="G7004" s="195" t="s">
        <v>3848</v>
      </c>
      <c r="H7004" s="196">
        <v>0</v>
      </c>
      <c r="I7004" s="196">
        <v>3.55</v>
      </c>
      <c r="J7004" s="220"/>
      <c r="M7004">
        <v>3.55</v>
      </c>
    </row>
    <row r="7005" spans="1:13" ht="25.5" x14ac:dyDescent="0.2">
      <c r="A7005" s="239"/>
      <c r="B7005" s="195"/>
      <c r="C7005" s="195"/>
      <c r="D7005" s="195"/>
      <c r="E7005" s="195" t="s">
        <v>3849</v>
      </c>
      <c r="F7005" s="196">
        <v>0</v>
      </c>
      <c r="G7005" s="195"/>
      <c r="H7005" s="195" t="s">
        <v>3850</v>
      </c>
      <c r="I7005" s="196">
        <v>72.09</v>
      </c>
      <c r="J7005" s="220"/>
      <c r="M7005">
        <v>72.09</v>
      </c>
    </row>
    <row r="7006" spans="1:13" ht="30" customHeight="1" x14ac:dyDescent="0.2">
      <c r="A7006" s="240"/>
      <c r="B7006" s="197"/>
      <c r="C7006" s="197"/>
      <c r="D7006" s="197"/>
      <c r="E7006" s="197"/>
      <c r="F7006" s="197"/>
      <c r="G7006" s="197" t="s">
        <v>3851</v>
      </c>
      <c r="H7006" s="198">
        <v>3</v>
      </c>
      <c r="I7006" s="199">
        <v>216.27</v>
      </c>
      <c r="J7006" s="220"/>
      <c r="M7006">
        <v>216.27</v>
      </c>
    </row>
    <row r="7007" spans="1:13" ht="0.95" customHeight="1" x14ac:dyDescent="0.2">
      <c r="A7007" s="237"/>
      <c r="B7007" s="185"/>
      <c r="C7007" s="185"/>
      <c r="D7007" s="185"/>
      <c r="E7007" s="185"/>
      <c r="F7007" s="185"/>
      <c r="G7007" s="185"/>
      <c r="H7007" s="185"/>
      <c r="I7007" s="185"/>
      <c r="J7007" s="220"/>
    </row>
    <row r="7008" spans="1:13" ht="18" customHeight="1" x14ac:dyDescent="0.2">
      <c r="A7008" s="236" t="s">
        <v>4886</v>
      </c>
      <c r="B7008" s="183" t="s">
        <v>2</v>
      </c>
      <c r="C7008" s="182" t="s">
        <v>3</v>
      </c>
      <c r="D7008" s="182" t="s">
        <v>4</v>
      </c>
      <c r="E7008" s="419" t="s">
        <v>2100</v>
      </c>
      <c r="F7008" s="419"/>
      <c r="G7008" s="184" t="s">
        <v>5</v>
      </c>
      <c r="H7008" s="183" t="s">
        <v>6</v>
      </c>
      <c r="I7008" s="183" t="s">
        <v>7</v>
      </c>
      <c r="J7008" s="218" t="s">
        <v>8</v>
      </c>
      <c r="K7008" s="229">
        <f>J7010+J7011</f>
        <v>3.91</v>
      </c>
      <c r="L7008" s="229">
        <f>J7009-K7008</f>
        <v>2.2800000000000002</v>
      </c>
      <c r="M7008" t="s">
        <v>7</v>
      </c>
    </row>
    <row r="7009" spans="1:13" ht="24" customHeight="1" x14ac:dyDescent="0.2">
      <c r="A7009" s="237" t="s">
        <v>2125</v>
      </c>
      <c r="B7009" s="186" t="s">
        <v>863</v>
      </c>
      <c r="C7009" s="185" t="s">
        <v>15</v>
      </c>
      <c r="D7009" s="185" t="s">
        <v>864</v>
      </c>
      <c r="E7009" s="425">
        <v>7</v>
      </c>
      <c r="F7009" s="425"/>
      <c r="G7009" s="187" t="s">
        <v>18</v>
      </c>
      <c r="H7009" s="188">
        <v>1</v>
      </c>
      <c r="I7009" s="189">
        <f>(M7009*$M$13)</f>
        <v>6.1916000000000011</v>
      </c>
      <c r="J7009" s="231">
        <f>TRUNC(I7009*H7009,2)</f>
        <v>6.19</v>
      </c>
      <c r="M7009">
        <v>6.73</v>
      </c>
    </row>
    <row r="7010" spans="1:13" ht="24" customHeight="1" x14ac:dyDescent="0.2">
      <c r="A7010" s="238" t="s">
        <v>2126</v>
      </c>
      <c r="B7010" s="191" t="s">
        <v>2130</v>
      </c>
      <c r="C7010" s="190" t="s">
        <v>15</v>
      </c>
      <c r="D7010" s="190" t="s">
        <v>2131</v>
      </c>
      <c r="E7010" s="426" t="s">
        <v>2129</v>
      </c>
      <c r="F7010" s="426"/>
      <c r="G7010" s="192" t="s">
        <v>39</v>
      </c>
      <c r="H7010" s="193">
        <v>0.12</v>
      </c>
      <c r="I7010" s="189">
        <f>(M7010*$M$13)</f>
        <v>13.533200000000001</v>
      </c>
      <c r="J7010" s="219">
        <f>TRUNC(I7010*H7010,2)</f>
        <v>1.62</v>
      </c>
      <c r="M7010">
        <v>14.71</v>
      </c>
    </row>
    <row r="7011" spans="1:13" ht="24" customHeight="1" x14ac:dyDescent="0.2">
      <c r="A7011" s="238" t="s">
        <v>2126</v>
      </c>
      <c r="B7011" s="191" t="s">
        <v>2154</v>
      </c>
      <c r="C7011" s="190" t="s">
        <v>15</v>
      </c>
      <c r="D7011" s="190" t="s">
        <v>2155</v>
      </c>
      <c r="E7011" s="426" t="s">
        <v>2129</v>
      </c>
      <c r="F7011" s="426"/>
      <c r="G7011" s="192" t="s">
        <v>39</v>
      </c>
      <c r="H7011" s="193">
        <v>0.12</v>
      </c>
      <c r="I7011" s="189">
        <f>(M7011*$M$13)</f>
        <v>19.136000000000003</v>
      </c>
      <c r="J7011" s="219">
        <f>TRUNC(I7011*H7011,2)</f>
        <v>2.29</v>
      </c>
      <c r="M7011">
        <v>20.8</v>
      </c>
    </row>
    <row r="7012" spans="1:13" ht="24" customHeight="1" x14ac:dyDescent="0.2">
      <c r="A7012" s="238" t="s">
        <v>2126</v>
      </c>
      <c r="B7012" s="191" t="s">
        <v>2763</v>
      </c>
      <c r="C7012" s="190" t="s">
        <v>15</v>
      </c>
      <c r="D7012" s="190" t="s">
        <v>864</v>
      </c>
      <c r="E7012" s="426" t="s">
        <v>2119</v>
      </c>
      <c r="F7012" s="426"/>
      <c r="G7012" s="192" t="s">
        <v>54</v>
      </c>
      <c r="H7012" s="193">
        <v>1</v>
      </c>
      <c r="I7012" s="189">
        <f>(M7012*$M$13)</f>
        <v>2.2816000000000001</v>
      </c>
      <c r="J7012" s="219">
        <f>TRUNC(I7012*H7012,2)</f>
        <v>2.2799999999999998</v>
      </c>
      <c r="M7012">
        <v>2.48</v>
      </c>
    </row>
    <row r="7013" spans="1:13" x14ac:dyDescent="0.2">
      <c r="A7013" s="239"/>
      <c r="B7013" s="195"/>
      <c r="C7013" s="195"/>
      <c r="D7013" s="195"/>
      <c r="E7013" s="195" t="s">
        <v>3847</v>
      </c>
      <c r="F7013" s="196">
        <v>4.25</v>
      </c>
      <c r="G7013" s="195" t="s">
        <v>3848</v>
      </c>
      <c r="H7013" s="196">
        <v>0</v>
      </c>
      <c r="I7013" s="196">
        <v>4.25</v>
      </c>
      <c r="J7013" s="220"/>
      <c r="M7013">
        <v>4.25</v>
      </c>
    </row>
    <row r="7014" spans="1:13" ht="25.5" x14ac:dyDescent="0.2">
      <c r="A7014" s="239"/>
      <c r="B7014" s="195"/>
      <c r="C7014" s="195"/>
      <c r="D7014" s="195"/>
      <c r="E7014" s="195" t="s">
        <v>3849</v>
      </c>
      <c r="F7014" s="196">
        <v>0</v>
      </c>
      <c r="G7014" s="195"/>
      <c r="H7014" s="195" t="s">
        <v>3850</v>
      </c>
      <c r="I7014" s="196">
        <v>6.73</v>
      </c>
      <c r="J7014" s="220"/>
      <c r="M7014">
        <v>6.73</v>
      </c>
    </row>
    <row r="7015" spans="1:13" ht="30" customHeight="1" x14ac:dyDescent="0.2">
      <c r="A7015" s="240"/>
      <c r="B7015" s="197"/>
      <c r="C7015" s="197"/>
      <c r="D7015" s="197"/>
      <c r="E7015" s="197"/>
      <c r="F7015" s="197"/>
      <c r="G7015" s="197" t="s">
        <v>3851</v>
      </c>
      <c r="H7015" s="198">
        <v>10</v>
      </c>
      <c r="I7015" s="199">
        <v>67.3</v>
      </c>
      <c r="J7015" s="220"/>
      <c r="M7015">
        <v>67.3</v>
      </c>
    </row>
    <row r="7016" spans="1:13" ht="0.95" customHeight="1" x14ac:dyDescent="0.2">
      <c r="A7016" s="237"/>
      <c r="B7016" s="185"/>
      <c r="C7016" s="185"/>
      <c r="D7016" s="185"/>
      <c r="E7016" s="185"/>
      <c r="F7016" s="185"/>
      <c r="G7016" s="185"/>
      <c r="H7016" s="185"/>
      <c r="I7016" s="185"/>
      <c r="J7016" s="220"/>
    </row>
    <row r="7017" spans="1:13" ht="18" customHeight="1" x14ac:dyDescent="0.2">
      <c r="A7017" s="236" t="s">
        <v>4887</v>
      </c>
      <c r="B7017" s="183" t="s">
        <v>2</v>
      </c>
      <c r="C7017" s="182" t="s">
        <v>3</v>
      </c>
      <c r="D7017" s="182" t="s">
        <v>4</v>
      </c>
      <c r="E7017" s="419" t="s">
        <v>2100</v>
      </c>
      <c r="F7017" s="419"/>
      <c r="G7017" s="184" t="s">
        <v>5</v>
      </c>
      <c r="H7017" s="183" t="s">
        <v>6</v>
      </c>
      <c r="I7017" s="183" t="s">
        <v>7</v>
      </c>
      <c r="J7017" s="218" t="s">
        <v>8</v>
      </c>
      <c r="K7017" s="229">
        <f>J7019+J7020</f>
        <v>6.52</v>
      </c>
      <c r="L7017" s="229">
        <f>J7018-K7017</f>
        <v>6.0300000000000011</v>
      </c>
      <c r="M7017" t="s">
        <v>7</v>
      </c>
    </row>
    <row r="7018" spans="1:13" ht="24" customHeight="1" x14ac:dyDescent="0.2">
      <c r="A7018" s="237" t="s">
        <v>2125</v>
      </c>
      <c r="B7018" s="186" t="s">
        <v>3929</v>
      </c>
      <c r="C7018" s="185" t="s">
        <v>15</v>
      </c>
      <c r="D7018" s="185" t="s">
        <v>3930</v>
      </c>
      <c r="E7018" s="425">
        <v>7</v>
      </c>
      <c r="F7018" s="425"/>
      <c r="G7018" s="187" t="s">
        <v>169</v>
      </c>
      <c r="H7018" s="188">
        <v>1</v>
      </c>
      <c r="I7018" s="189">
        <f>(M7018*$M$13)</f>
        <v>12.558000000000002</v>
      </c>
      <c r="J7018" s="231">
        <f>TRUNC(I7018*H7018,2)</f>
        <v>12.55</v>
      </c>
      <c r="M7018">
        <v>13.65</v>
      </c>
    </row>
    <row r="7019" spans="1:13" ht="24" customHeight="1" x14ac:dyDescent="0.2">
      <c r="A7019" s="238" t="s">
        <v>2126</v>
      </c>
      <c r="B7019" s="191" t="s">
        <v>2130</v>
      </c>
      <c r="C7019" s="190" t="s">
        <v>15</v>
      </c>
      <c r="D7019" s="190" t="s">
        <v>2131</v>
      </c>
      <c r="E7019" s="426" t="s">
        <v>2129</v>
      </c>
      <c r="F7019" s="426"/>
      <c r="G7019" s="192" t="s">
        <v>39</v>
      </c>
      <c r="H7019" s="193">
        <v>0.2</v>
      </c>
      <c r="I7019" s="189">
        <f>(M7019*$M$13)</f>
        <v>13.533200000000001</v>
      </c>
      <c r="J7019" s="219">
        <f>TRUNC(I7019*H7019,2)</f>
        <v>2.7</v>
      </c>
      <c r="M7019">
        <v>14.71</v>
      </c>
    </row>
    <row r="7020" spans="1:13" ht="24" customHeight="1" x14ac:dyDescent="0.2">
      <c r="A7020" s="238" t="s">
        <v>2126</v>
      </c>
      <c r="B7020" s="191" t="s">
        <v>2154</v>
      </c>
      <c r="C7020" s="190" t="s">
        <v>15</v>
      </c>
      <c r="D7020" s="190" t="s">
        <v>2155</v>
      </c>
      <c r="E7020" s="426" t="s">
        <v>2129</v>
      </c>
      <c r="F7020" s="426"/>
      <c r="G7020" s="192" t="s">
        <v>39</v>
      </c>
      <c r="H7020" s="193">
        <v>0.2</v>
      </c>
      <c r="I7020" s="189">
        <f>(M7020*$M$13)</f>
        <v>19.136000000000003</v>
      </c>
      <c r="J7020" s="219">
        <f>TRUNC(I7020*H7020,2)</f>
        <v>3.82</v>
      </c>
      <c r="M7020">
        <v>20.8</v>
      </c>
    </row>
    <row r="7021" spans="1:13" ht="24" customHeight="1" x14ac:dyDescent="0.2">
      <c r="A7021" s="238" t="s">
        <v>2126</v>
      </c>
      <c r="B7021" s="191" t="s">
        <v>4919</v>
      </c>
      <c r="C7021" s="190" t="s">
        <v>15</v>
      </c>
      <c r="D7021" s="190" t="s">
        <v>3930</v>
      </c>
      <c r="E7021" s="426" t="s">
        <v>2119</v>
      </c>
      <c r="F7021" s="426"/>
      <c r="G7021" s="192" t="s">
        <v>132</v>
      </c>
      <c r="H7021" s="193">
        <v>1</v>
      </c>
      <c r="I7021" s="189">
        <f>(M7021*$M$13)</f>
        <v>6.0259999999999998</v>
      </c>
      <c r="J7021" s="219">
        <f>TRUNC(I7021*H7021,2)</f>
        <v>6.02</v>
      </c>
      <c r="M7021">
        <v>6.55</v>
      </c>
    </row>
    <row r="7022" spans="1:13" x14ac:dyDescent="0.2">
      <c r="A7022" s="239"/>
      <c r="B7022" s="195"/>
      <c r="C7022" s="195"/>
      <c r="D7022" s="195"/>
      <c r="E7022" s="195" t="s">
        <v>3847</v>
      </c>
      <c r="F7022" s="196">
        <v>7.1</v>
      </c>
      <c r="G7022" s="195" t="s">
        <v>3848</v>
      </c>
      <c r="H7022" s="196">
        <v>0</v>
      </c>
      <c r="I7022" s="196">
        <v>7.1</v>
      </c>
      <c r="J7022" s="220"/>
      <c r="M7022">
        <v>7.1</v>
      </c>
    </row>
    <row r="7023" spans="1:13" ht="25.5" x14ac:dyDescent="0.2">
      <c r="A7023" s="239"/>
      <c r="B7023" s="195"/>
      <c r="C7023" s="195"/>
      <c r="D7023" s="195"/>
      <c r="E7023" s="195" t="s">
        <v>3849</v>
      </c>
      <c r="F7023" s="196">
        <v>0</v>
      </c>
      <c r="G7023" s="195"/>
      <c r="H7023" s="195" t="s">
        <v>3850</v>
      </c>
      <c r="I7023" s="196">
        <v>13.65</v>
      </c>
      <c r="J7023" s="220"/>
      <c r="M7023">
        <v>13.65</v>
      </c>
    </row>
    <row r="7024" spans="1:13" ht="30" customHeight="1" x14ac:dyDescent="0.2">
      <c r="A7024" s="240"/>
      <c r="B7024" s="197"/>
      <c r="C7024" s="197"/>
      <c r="D7024" s="197"/>
      <c r="E7024" s="197"/>
      <c r="F7024" s="197"/>
      <c r="G7024" s="197" t="s">
        <v>3851</v>
      </c>
      <c r="H7024" s="198">
        <v>54</v>
      </c>
      <c r="I7024" s="199">
        <v>737.1</v>
      </c>
      <c r="J7024" s="220"/>
      <c r="M7024">
        <v>737.1</v>
      </c>
    </row>
    <row r="7025" spans="1:13" ht="0.95" customHeight="1" x14ac:dyDescent="0.2">
      <c r="A7025" s="237"/>
      <c r="B7025" s="185"/>
      <c r="C7025" s="185"/>
      <c r="D7025" s="185"/>
      <c r="E7025" s="185"/>
      <c r="F7025" s="185"/>
      <c r="G7025" s="185"/>
      <c r="H7025" s="185"/>
      <c r="I7025" s="185"/>
      <c r="J7025" s="220"/>
    </row>
    <row r="7026" spans="1:13" ht="18" customHeight="1" x14ac:dyDescent="0.2">
      <c r="A7026" s="236" t="s">
        <v>4888</v>
      </c>
      <c r="B7026" s="183" t="s">
        <v>2</v>
      </c>
      <c r="C7026" s="182" t="s">
        <v>3</v>
      </c>
      <c r="D7026" s="182" t="s">
        <v>4</v>
      </c>
      <c r="E7026" s="419" t="s">
        <v>2100</v>
      </c>
      <c r="F7026" s="419"/>
      <c r="G7026" s="184" t="s">
        <v>5</v>
      </c>
      <c r="H7026" s="183" t="s">
        <v>6</v>
      </c>
      <c r="I7026" s="183" t="s">
        <v>7</v>
      </c>
      <c r="J7026" s="218" t="s">
        <v>8</v>
      </c>
      <c r="K7026" s="229">
        <f>J7028+J7029</f>
        <v>5.2200000000000006</v>
      </c>
      <c r="L7026" s="229">
        <f>J7027-K7026</f>
        <v>13.99</v>
      </c>
      <c r="M7026" t="s">
        <v>7</v>
      </c>
    </row>
    <row r="7027" spans="1:13" ht="24" customHeight="1" x14ac:dyDescent="0.2">
      <c r="A7027" s="237" t="s">
        <v>2125</v>
      </c>
      <c r="B7027" s="186" t="s">
        <v>3931</v>
      </c>
      <c r="C7027" s="185" t="s">
        <v>15</v>
      </c>
      <c r="D7027" s="185" t="s">
        <v>3932</v>
      </c>
      <c r="E7027" s="425">
        <v>7</v>
      </c>
      <c r="F7027" s="425"/>
      <c r="G7027" s="187" t="s">
        <v>18</v>
      </c>
      <c r="H7027" s="188">
        <v>1</v>
      </c>
      <c r="I7027" s="189">
        <f>(M7027*$M$13)</f>
        <v>19.218800000000002</v>
      </c>
      <c r="J7027" s="231">
        <f>TRUNC(I7027*H7027,2)</f>
        <v>19.21</v>
      </c>
      <c r="M7027">
        <v>20.89</v>
      </c>
    </row>
    <row r="7028" spans="1:13" ht="24" customHeight="1" x14ac:dyDescent="0.2">
      <c r="A7028" s="238" t="s">
        <v>2126</v>
      </c>
      <c r="B7028" s="191" t="s">
        <v>2130</v>
      </c>
      <c r="C7028" s="190" t="s">
        <v>15</v>
      </c>
      <c r="D7028" s="190" t="s">
        <v>2131</v>
      </c>
      <c r="E7028" s="426" t="s">
        <v>2129</v>
      </c>
      <c r="F7028" s="426"/>
      <c r="G7028" s="192" t="s">
        <v>39</v>
      </c>
      <c r="H7028" s="193">
        <v>0.16</v>
      </c>
      <c r="I7028" s="189">
        <f>(M7028*$M$13)</f>
        <v>13.533200000000001</v>
      </c>
      <c r="J7028" s="219">
        <f>TRUNC(I7028*H7028,2)</f>
        <v>2.16</v>
      </c>
      <c r="M7028">
        <v>14.71</v>
      </c>
    </row>
    <row r="7029" spans="1:13" ht="24" customHeight="1" x14ac:dyDescent="0.2">
      <c r="A7029" s="238" t="s">
        <v>2126</v>
      </c>
      <c r="B7029" s="191" t="s">
        <v>2154</v>
      </c>
      <c r="C7029" s="190" t="s">
        <v>15</v>
      </c>
      <c r="D7029" s="190" t="s">
        <v>2155</v>
      </c>
      <c r="E7029" s="426" t="s">
        <v>2129</v>
      </c>
      <c r="F7029" s="426"/>
      <c r="G7029" s="192" t="s">
        <v>39</v>
      </c>
      <c r="H7029" s="193">
        <v>0.16</v>
      </c>
      <c r="I7029" s="189">
        <f>(M7029*$M$13)</f>
        <v>19.136000000000003</v>
      </c>
      <c r="J7029" s="219">
        <f>TRUNC(I7029*H7029,2)</f>
        <v>3.06</v>
      </c>
      <c r="M7029">
        <v>20.8</v>
      </c>
    </row>
    <row r="7030" spans="1:13" ht="24" customHeight="1" x14ac:dyDescent="0.2">
      <c r="A7030" s="238" t="s">
        <v>2126</v>
      </c>
      <c r="B7030" s="191" t="s">
        <v>4920</v>
      </c>
      <c r="C7030" s="190" t="s">
        <v>15</v>
      </c>
      <c r="D7030" s="190" t="s">
        <v>3932</v>
      </c>
      <c r="E7030" s="426" t="s">
        <v>2119</v>
      </c>
      <c r="F7030" s="426"/>
      <c r="G7030" s="192" t="s">
        <v>54</v>
      </c>
      <c r="H7030" s="193">
        <v>1</v>
      </c>
      <c r="I7030" s="189">
        <f>(M7030*$M$13)</f>
        <v>14.002400000000002</v>
      </c>
      <c r="J7030" s="219">
        <f>TRUNC(I7030*H7030,2)</f>
        <v>14</v>
      </c>
      <c r="M7030">
        <v>15.22</v>
      </c>
    </row>
    <row r="7031" spans="1:13" x14ac:dyDescent="0.2">
      <c r="A7031" s="239"/>
      <c r="B7031" s="195"/>
      <c r="C7031" s="195"/>
      <c r="D7031" s="195"/>
      <c r="E7031" s="195" t="s">
        <v>3847</v>
      </c>
      <c r="F7031" s="196">
        <v>5.67</v>
      </c>
      <c r="G7031" s="195" t="s">
        <v>3848</v>
      </c>
      <c r="H7031" s="196">
        <v>0</v>
      </c>
      <c r="I7031" s="196">
        <v>5.67</v>
      </c>
      <c r="J7031" s="220"/>
      <c r="M7031">
        <v>5.67</v>
      </c>
    </row>
    <row r="7032" spans="1:13" ht="25.5" x14ac:dyDescent="0.2">
      <c r="A7032" s="239"/>
      <c r="B7032" s="195"/>
      <c r="C7032" s="195"/>
      <c r="D7032" s="195"/>
      <c r="E7032" s="195" t="s">
        <v>3849</v>
      </c>
      <c r="F7032" s="196">
        <v>0</v>
      </c>
      <c r="G7032" s="195"/>
      <c r="H7032" s="195" t="s">
        <v>3850</v>
      </c>
      <c r="I7032" s="196">
        <v>20.89</v>
      </c>
      <c r="J7032" s="220"/>
      <c r="M7032">
        <v>20.89</v>
      </c>
    </row>
    <row r="7033" spans="1:13" ht="30" customHeight="1" x14ac:dyDescent="0.2">
      <c r="A7033" s="240"/>
      <c r="B7033" s="197"/>
      <c r="C7033" s="197"/>
      <c r="D7033" s="197"/>
      <c r="E7033" s="197"/>
      <c r="F7033" s="197"/>
      <c r="G7033" s="197" t="s">
        <v>3851</v>
      </c>
      <c r="H7033" s="198">
        <v>2</v>
      </c>
      <c r="I7033" s="199">
        <v>41.78</v>
      </c>
      <c r="J7033" s="220"/>
      <c r="M7033">
        <v>41.78</v>
      </c>
    </row>
    <row r="7034" spans="1:13" ht="0.95" customHeight="1" x14ac:dyDescent="0.2">
      <c r="A7034" s="237"/>
      <c r="B7034" s="185"/>
      <c r="C7034" s="185"/>
      <c r="D7034" s="185"/>
      <c r="E7034" s="185"/>
      <c r="F7034" s="185"/>
      <c r="G7034" s="185"/>
      <c r="H7034" s="185"/>
      <c r="I7034" s="185"/>
      <c r="J7034" s="220"/>
    </row>
    <row r="7035" spans="1:13" ht="18" customHeight="1" x14ac:dyDescent="0.2">
      <c r="A7035" s="236" t="s">
        <v>4889</v>
      </c>
      <c r="B7035" s="183" t="s">
        <v>2</v>
      </c>
      <c r="C7035" s="182" t="s">
        <v>3</v>
      </c>
      <c r="D7035" s="182" t="s">
        <v>4</v>
      </c>
      <c r="E7035" s="419" t="s">
        <v>2100</v>
      </c>
      <c r="F7035" s="419"/>
      <c r="G7035" s="184" t="s">
        <v>5</v>
      </c>
      <c r="H7035" s="183" t="s">
        <v>6</v>
      </c>
      <c r="I7035" s="183" t="s">
        <v>7</v>
      </c>
      <c r="J7035" s="218" t="s">
        <v>8</v>
      </c>
      <c r="K7035" s="229">
        <f>J7037+J7038</f>
        <v>270.96000000000004</v>
      </c>
      <c r="L7035" s="229">
        <f>J7036-K7035</f>
        <v>763.61999999999989</v>
      </c>
      <c r="M7035" t="s">
        <v>7</v>
      </c>
    </row>
    <row r="7036" spans="1:13" ht="26.1" customHeight="1" x14ac:dyDescent="0.2">
      <c r="A7036" s="237" t="s">
        <v>2125</v>
      </c>
      <c r="B7036" s="186" t="s">
        <v>4482</v>
      </c>
      <c r="C7036" s="185" t="s">
        <v>26</v>
      </c>
      <c r="D7036" s="185" t="s">
        <v>4483</v>
      </c>
      <c r="E7036" s="425" t="s">
        <v>5138</v>
      </c>
      <c r="F7036" s="425"/>
      <c r="G7036" s="187" t="s">
        <v>331</v>
      </c>
      <c r="H7036" s="188">
        <v>1</v>
      </c>
      <c r="I7036" s="189">
        <f>(M7036*$M$13)</f>
        <v>1034.586</v>
      </c>
      <c r="J7036" s="231">
        <f>TRUNC(I7036*H7036,2)</f>
        <v>1034.58</v>
      </c>
      <c r="M7036">
        <v>1124.55</v>
      </c>
    </row>
    <row r="7037" spans="1:13" ht="26.1" customHeight="1" x14ac:dyDescent="0.2">
      <c r="A7037" s="241" t="s">
        <v>2395</v>
      </c>
      <c r="B7037" s="201" t="s">
        <v>2709</v>
      </c>
      <c r="C7037" s="200" t="s">
        <v>26</v>
      </c>
      <c r="D7037" s="200" t="s">
        <v>2710</v>
      </c>
      <c r="E7037" s="427" t="s">
        <v>2123</v>
      </c>
      <c r="F7037" s="427"/>
      <c r="G7037" s="202" t="s">
        <v>32</v>
      </c>
      <c r="H7037" s="203">
        <v>6.2007000000000003</v>
      </c>
      <c r="I7037" s="189">
        <f>(M7037*$M$13)</f>
        <v>18.390799999999999</v>
      </c>
      <c r="J7037" s="219">
        <f>TRUNC(I7037*H7037,2)</f>
        <v>114.03</v>
      </c>
      <c r="M7037">
        <v>19.989999999999998</v>
      </c>
    </row>
    <row r="7038" spans="1:13" ht="24" customHeight="1" x14ac:dyDescent="0.2">
      <c r="A7038" s="241" t="s">
        <v>2395</v>
      </c>
      <c r="B7038" s="201" t="s">
        <v>2700</v>
      </c>
      <c r="C7038" s="200" t="s">
        <v>26</v>
      </c>
      <c r="D7038" s="200" t="s">
        <v>2701</v>
      </c>
      <c r="E7038" s="427" t="s">
        <v>2123</v>
      </c>
      <c r="F7038" s="427"/>
      <c r="G7038" s="202" t="s">
        <v>32</v>
      </c>
      <c r="H7038" s="203">
        <v>6.2007000000000003</v>
      </c>
      <c r="I7038" s="189">
        <f>(M7038*$M$13)</f>
        <v>25.309200000000004</v>
      </c>
      <c r="J7038" s="219">
        <f>TRUNC(I7038*H7038,2)</f>
        <v>156.93</v>
      </c>
      <c r="M7038">
        <v>27.51</v>
      </c>
    </row>
    <row r="7039" spans="1:13" ht="26.1" customHeight="1" x14ac:dyDescent="0.2">
      <c r="A7039" s="238" t="s">
        <v>2126</v>
      </c>
      <c r="B7039" s="191" t="s">
        <v>5176</v>
      </c>
      <c r="C7039" s="190" t="s">
        <v>26</v>
      </c>
      <c r="D7039" s="190" t="s">
        <v>5177</v>
      </c>
      <c r="E7039" s="426" t="s">
        <v>2119</v>
      </c>
      <c r="F7039" s="426"/>
      <c r="G7039" s="192" t="s">
        <v>331</v>
      </c>
      <c r="H7039" s="193">
        <v>1</v>
      </c>
      <c r="I7039" s="189">
        <f>(M7039*$M$13)</f>
        <v>763.61840000000007</v>
      </c>
      <c r="J7039" s="219">
        <f>TRUNC(I7039*H7039,2)</f>
        <v>763.61</v>
      </c>
      <c r="M7039">
        <v>830.02</v>
      </c>
    </row>
    <row r="7040" spans="1:13" x14ac:dyDescent="0.2">
      <c r="A7040" s="239"/>
      <c r="B7040" s="195"/>
      <c r="C7040" s="195"/>
      <c r="D7040" s="195"/>
      <c r="E7040" s="195" t="s">
        <v>3847</v>
      </c>
      <c r="F7040" s="196">
        <v>219.75</v>
      </c>
      <c r="G7040" s="195" t="s">
        <v>3848</v>
      </c>
      <c r="H7040" s="196">
        <v>0</v>
      </c>
      <c r="I7040" s="196">
        <v>219.75</v>
      </c>
      <c r="J7040" s="220"/>
      <c r="M7040">
        <v>219.75</v>
      </c>
    </row>
    <row r="7041" spans="1:13" ht="25.5" x14ac:dyDescent="0.2">
      <c r="A7041" s="239"/>
      <c r="B7041" s="195"/>
      <c r="C7041" s="195"/>
      <c r="D7041" s="195"/>
      <c r="E7041" s="195" t="s">
        <v>3849</v>
      </c>
      <c r="F7041" s="196">
        <v>0</v>
      </c>
      <c r="G7041" s="195"/>
      <c r="H7041" s="195" t="s">
        <v>3850</v>
      </c>
      <c r="I7041" s="196">
        <v>1124.55</v>
      </c>
      <c r="J7041" s="220"/>
      <c r="M7041">
        <v>1124.55</v>
      </c>
    </row>
    <row r="7042" spans="1:13" ht="30" customHeight="1" x14ac:dyDescent="0.2">
      <c r="A7042" s="240"/>
      <c r="B7042" s="197"/>
      <c r="C7042" s="197"/>
      <c r="D7042" s="197"/>
      <c r="E7042" s="197"/>
      <c r="F7042" s="197"/>
      <c r="G7042" s="197" t="s">
        <v>3851</v>
      </c>
      <c r="H7042" s="198">
        <v>6</v>
      </c>
      <c r="I7042" s="199">
        <v>6747.3</v>
      </c>
      <c r="J7042" s="220"/>
      <c r="M7042">
        <v>6747.3</v>
      </c>
    </row>
    <row r="7043" spans="1:13" ht="0.95" customHeight="1" x14ac:dyDescent="0.2">
      <c r="A7043" s="237"/>
      <c r="B7043" s="185"/>
      <c r="C7043" s="185"/>
      <c r="D7043" s="185"/>
      <c r="E7043" s="185"/>
      <c r="F7043" s="185"/>
      <c r="G7043" s="185"/>
      <c r="H7043" s="185"/>
      <c r="I7043" s="185"/>
      <c r="J7043" s="220"/>
    </row>
    <row r="7044" spans="1:13" ht="18" customHeight="1" x14ac:dyDescent="0.2">
      <c r="A7044" s="236" t="s">
        <v>4890</v>
      </c>
      <c r="B7044" s="183" t="s">
        <v>2</v>
      </c>
      <c r="C7044" s="182" t="s">
        <v>3</v>
      </c>
      <c r="D7044" s="182" t="s">
        <v>4</v>
      </c>
      <c r="E7044" s="419" t="s">
        <v>2100</v>
      </c>
      <c r="F7044" s="419"/>
      <c r="G7044" s="184" t="s">
        <v>5</v>
      </c>
      <c r="H7044" s="183" t="s">
        <v>6</v>
      </c>
      <c r="I7044" s="183" t="s">
        <v>7</v>
      </c>
      <c r="J7044" s="218" t="s">
        <v>8</v>
      </c>
      <c r="K7044" s="229">
        <f>J7046+J7047</f>
        <v>9</v>
      </c>
      <c r="L7044" s="229">
        <f>J7045-K7044</f>
        <v>28.630000000000003</v>
      </c>
      <c r="M7044" t="s">
        <v>7</v>
      </c>
    </row>
    <row r="7045" spans="1:13" ht="26.1" customHeight="1" x14ac:dyDescent="0.2">
      <c r="A7045" s="237" t="s">
        <v>2125</v>
      </c>
      <c r="B7045" s="186" t="s">
        <v>4484</v>
      </c>
      <c r="C7045" s="185" t="s">
        <v>26</v>
      </c>
      <c r="D7045" s="185" t="s">
        <v>4485</v>
      </c>
      <c r="E7045" s="425" t="s">
        <v>5138</v>
      </c>
      <c r="F7045" s="425"/>
      <c r="G7045" s="187" t="s">
        <v>331</v>
      </c>
      <c r="H7045" s="188">
        <v>1</v>
      </c>
      <c r="I7045" s="189">
        <f>(M7045*$M$13)</f>
        <v>37.6372</v>
      </c>
      <c r="J7045" s="231">
        <f>TRUNC(I7045*H7045,2)</f>
        <v>37.630000000000003</v>
      </c>
      <c r="M7045">
        <v>40.909999999999997</v>
      </c>
    </row>
    <row r="7046" spans="1:13" ht="26.1" customHeight="1" x14ac:dyDescent="0.2">
      <c r="A7046" s="241" t="s">
        <v>2395</v>
      </c>
      <c r="B7046" s="201" t="s">
        <v>2709</v>
      </c>
      <c r="C7046" s="200" t="s">
        <v>26</v>
      </c>
      <c r="D7046" s="200" t="s">
        <v>2710</v>
      </c>
      <c r="E7046" s="427" t="s">
        <v>2123</v>
      </c>
      <c r="F7046" s="427"/>
      <c r="G7046" s="202" t="s">
        <v>32</v>
      </c>
      <c r="H7046" s="203">
        <v>0.20619999999999999</v>
      </c>
      <c r="I7046" s="189">
        <f>(M7046*$M$13)</f>
        <v>18.390799999999999</v>
      </c>
      <c r="J7046" s="219">
        <f>TRUNC(I7046*H7046,2)</f>
        <v>3.79</v>
      </c>
      <c r="M7046">
        <v>19.989999999999998</v>
      </c>
    </row>
    <row r="7047" spans="1:13" ht="24" customHeight="1" x14ac:dyDescent="0.2">
      <c r="A7047" s="241" t="s">
        <v>2395</v>
      </c>
      <c r="B7047" s="201" t="s">
        <v>2700</v>
      </c>
      <c r="C7047" s="200" t="s">
        <v>26</v>
      </c>
      <c r="D7047" s="200" t="s">
        <v>2701</v>
      </c>
      <c r="E7047" s="427" t="s">
        <v>2123</v>
      </c>
      <c r="F7047" s="427"/>
      <c r="G7047" s="202" t="s">
        <v>32</v>
      </c>
      <c r="H7047" s="203">
        <v>0.20619999999999999</v>
      </c>
      <c r="I7047" s="189">
        <f>(M7047*$M$13)</f>
        <v>25.309200000000004</v>
      </c>
      <c r="J7047" s="219">
        <f>TRUNC(I7047*H7047,2)</f>
        <v>5.21</v>
      </c>
      <c r="M7047">
        <v>27.51</v>
      </c>
    </row>
    <row r="7048" spans="1:13" ht="26.1" customHeight="1" x14ac:dyDescent="0.2">
      <c r="A7048" s="238" t="s">
        <v>2126</v>
      </c>
      <c r="B7048" s="191" t="s">
        <v>5178</v>
      </c>
      <c r="C7048" s="190" t="s">
        <v>26</v>
      </c>
      <c r="D7048" s="190" t="s">
        <v>5179</v>
      </c>
      <c r="E7048" s="426" t="s">
        <v>2119</v>
      </c>
      <c r="F7048" s="426"/>
      <c r="G7048" s="192" t="s">
        <v>331</v>
      </c>
      <c r="H7048" s="193">
        <v>1</v>
      </c>
      <c r="I7048" s="189">
        <f>(M7048*$M$13)</f>
        <v>28.630400000000002</v>
      </c>
      <c r="J7048" s="219">
        <f>TRUNC(I7048*H7048,2)</f>
        <v>28.63</v>
      </c>
      <c r="M7048">
        <v>31.12</v>
      </c>
    </row>
    <row r="7049" spans="1:13" x14ac:dyDescent="0.2">
      <c r="A7049" s="239"/>
      <c r="B7049" s="195"/>
      <c r="C7049" s="195"/>
      <c r="D7049" s="195"/>
      <c r="E7049" s="195" t="s">
        <v>3847</v>
      </c>
      <c r="F7049" s="196">
        <v>7.29</v>
      </c>
      <c r="G7049" s="195" t="s">
        <v>3848</v>
      </c>
      <c r="H7049" s="196">
        <v>0</v>
      </c>
      <c r="I7049" s="196">
        <v>7.29</v>
      </c>
      <c r="J7049" s="220"/>
      <c r="M7049">
        <v>7.29</v>
      </c>
    </row>
    <row r="7050" spans="1:13" ht="25.5" x14ac:dyDescent="0.2">
      <c r="A7050" s="239"/>
      <c r="B7050" s="195"/>
      <c r="C7050" s="195"/>
      <c r="D7050" s="195"/>
      <c r="E7050" s="195" t="s">
        <v>3849</v>
      </c>
      <c r="F7050" s="196">
        <v>0</v>
      </c>
      <c r="G7050" s="195"/>
      <c r="H7050" s="195" t="s">
        <v>3850</v>
      </c>
      <c r="I7050" s="196">
        <v>40.909999999999997</v>
      </c>
      <c r="J7050" s="220"/>
      <c r="M7050">
        <v>40.909999999999997</v>
      </c>
    </row>
    <row r="7051" spans="1:13" ht="30" customHeight="1" x14ac:dyDescent="0.2">
      <c r="A7051" s="240"/>
      <c r="B7051" s="197"/>
      <c r="C7051" s="197"/>
      <c r="D7051" s="197"/>
      <c r="E7051" s="197"/>
      <c r="F7051" s="197"/>
      <c r="G7051" s="197" t="s">
        <v>3851</v>
      </c>
      <c r="H7051" s="198">
        <v>3</v>
      </c>
      <c r="I7051" s="199">
        <v>122.73</v>
      </c>
      <c r="J7051" s="220"/>
      <c r="M7051">
        <v>122.73</v>
      </c>
    </row>
    <row r="7052" spans="1:13" ht="0.95" customHeight="1" x14ac:dyDescent="0.2">
      <c r="A7052" s="237"/>
      <c r="B7052" s="185"/>
      <c r="C7052" s="185"/>
      <c r="D7052" s="185"/>
      <c r="E7052" s="185"/>
      <c r="F7052" s="185"/>
      <c r="G7052" s="185"/>
      <c r="H7052" s="185"/>
      <c r="I7052" s="185"/>
      <c r="J7052" s="220"/>
    </row>
    <row r="7053" spans="1:13" ht="18" customHeight="1" x14ac:dyDescent="0.2">
      <c r="A7053" s="236" t="s">
        <v>4891</v>
      </c>
      <c r="B7053" s="183" t="s">
        <v>2</v>
      </c>
      <c r="C7053" s="182" t="s">
        <v>3</v>
      </c>
      <c r="D7053" s="182" t="s">
        <v>4</v>
      </c>
      <c r="E7053" s="419" t="s">
        <v>2100</v>
      </c>
      <c r="F7053" s="419"/>
      <c r="G7053" s="184" t="s">
        <v>5</v>
      </c>
      <c r="H7053" s="183" t="s">
        <v>6</v>
      </c>
      <c r="I7053" s="183" t="s">
        <v>7</v>
      </c>
      <c r="J7053" s="218" t="s">
        <v>8</v>
      </c>
      <c r="K7053" s="229">
        <v>0</v>
      </c>
      <c r="L7053" s="229">
        <f>J7054</f>
        <v>3.89</v>
      </c>
      <c r="M7053" t="s">
        <v>7</v>
      </c>
    </row>
    <row r="7054" spans="1:13" ht="26.1" customHeight="1" x14ac:dyDescent="0.2">
      <c r="A7054" s="237" t="s">
        <v>2125</v>
      </c>
      <c r="B7054" s="186" t="s">
        <v>4793</v>
      </c>
      <c r="C7054" s="185" t="s">
        <v>167</v>
      </c>
      <c r="D7054" s="185" t="s">
        <v>4794</v>
      </c>
      <c r="E7054" s="425" t="s">
        <v>2104</v>
      </c>
      <c r="F7054" s="425"/>
      <c r="G7054" s="187" t="s">
        <v>331</v>
      </c>
      <c r="H7054" s="188">
        <v>1</v>
      </c>
      <c r="I7054" s="189">
        <f>(M7054*$M$13)</f>
        <v>3.8916000000000004</v>
      </c>
      <c r="J7054" s="231">
        <f>TRUNC(I7054*H7054,2)</f>
        <v>3.89</v>
      </c>
      <c r="M7054">
        <v>4.2300000000000004</v>
      </c>
    </row>
    <row r="7055" spans="1:13" ht="26.1" customHeight="1" x14ac:dyDescent="0.2">
      <c r="A7055" s="241" t="s">
        <v>2395</v>
      </c>
      <c r="B7055" s="201" t="s">
        <v>4956</v>
      </c>
      <c r="C7055" s="200" t="s">
        <v>627</v>
      </c>
      <c r="D7055" s="200" t="s">
        <v>4794</v>
      </c>
      <c r="E7055" s="427" t="s">
        <v>4952</v>
      </c>
      <c r="F7055" s="427"/>
      <c r="G7055" s="202" t="s">
        <v>331</v>
      </c>
      <c r="H7055" s="203">
        <v>1</v>
      </c>
      <c r="I7055" s="189">
        <f>(M7055*$M$13)</f>
        <v>3.8916000000000004</v>
      </c>
      <c r="J7055" s="219">
        <f>TRUNC(I7055*H7055,2)</f>
        <v>3.89</v>
      </c>
      <c r="M7055">
        <v>4.2300000000000004</v>
      </c>
    </row>
    <row r="7056" spans="1:13" x14ac:dyDescent="0.2">
      <c r="A7056" s="239"/>
      <c r="B7056" s="195"/>
      <c r="C7056" s="195"/>
      <c r="D7056" s="195"/>
      <c r="E7056" s="195" t="s">
        <v>3847</v>
      </c>
      <c r="F7056" s="196">
        <v>0.81</v>
      </c>
      <c r="G7056" s="195" t="s">
        <v>3848</v>
      </c>
      <c r="H7056" s="196">
        <v>0</v>
      </c>
      <c r="I7056" s="196">
        <v>0.81</v>
      </c>
      <c r="J7056" s="220"/>
      <c r="M7056">
        <v>0.81</v>
      </c>
    </row>
    <row r="7057" spans="1:13" ht="25.5" x14ac:dyDescent="0.2">
      <c r="A7057" s="239"/>
      <c r="B7057" s="195"/>
      <c r="C7057" s="195"/>
      <c r="D7057" s="195"/>
      <c r="E7057" s="195" t="s">
        <v>3849</v>
      </c>
      <c r="F7057" s="196">
        <v>0</v>
      </c>
      <c r="G7057" s="195"/>
      <c r="H7057" s="195" t="s">
        <v>3850</v>
      </c>
      <c r="I7057" s="196">
        <v>4.2300000000000004</v>
      </c>
      <c r="J7057" s="220"/>
      <c r="M7057">
        <v>4.2300000000000004</v>
      </c>
    </row>
    <row r="7058" spans="1:13" ht="30" customHeight="1" x14ac:dyDescent="0.2">
      <c r="A7058" s="240"/>
      <c r="B7058" s="197"/>
      <c r="C7058" s="197"/>
      <c r="D7058" s="197"/>
      <c r="E7058" s="197"/>
      <c r="F7058" s="197"/>
      <c r="G7058" s="197" t="s">
        <v>3851</v>
      </c>
      <c r="H7058" s="198">
        <v>36</v>
      </c>
      <c r="I7058" s="199">
        <v>152.28</v>
      </c>
      <c r="J7058" s="220"/>
      <c r="M7058">
        <v>152.28</v>
      </c>
    </row>
    <row r="7059" spans="1:13" ht="0.95" customHeight="1" x14ac:dyDescent="0.2">
      <c r="A7059" s="237"/>
      <c r="B7059" s="185"/>
      <c r="C7059" s="185"/>
      <c r="D7059" s="185"/>
      <c r="E7059" s="185"/>
      <c r="F7059" s="185"/>
      <c r="G7059" s="185"/>
      <c r="H7059" s="185"/>
      <c r="I7059" s="185"/>
      <c r="J7059" s="220"/>
    </row>
    <row r="7060" spans="1:13" ht="18" customHeight="1" x14ac:dyDescent="0.2">
      <c r="A7060" s="236" t="s">
        <v>4892</v>
      </c>
      <c r="B7060" s="183" t="s">
        <v>2</v>
      </c>
      <c r="C7060" s="182" t="s">
        <v>3</v>
      </c>
      <c r="D7060" s="182" t="s">
        <v>4</v>
      </c>
      <c r="E7060" s="419" t="s">
        <v>2100</v>
      </c>
      <c r="F7060" s="419"/>
      <c r="G7060" s="184" t="s">
        <v>5</v>
      </c>
      <c r="H7060" s="183" t="s">
        <v>6</v>
      </c>
      <c r="I7060" s="183" t="s">
        <v>7</v>
      </c>
      <c r="J7060" s="218" t="s">
        <v>8</v>
      </c>
      <c r="K7060" s="229">
        <v>0</v>
      </c>
      <c r="L7060" s="229">
        <f>J7061</f>
        <v>52.72</v>
      </c>
      <c r="M7060" t="s">
        <v>7</v>
      </c>
    </row>
    <row r="7061" spans="1:13" ht="26.1" customHeight="1" x14ac:dyDescent="0.2">
      <c r="A7061" s="237" t="s">
        <v>2125</v>
      </c>
      <c r="B7061" s="186" t="s">
        <v>4857</v>
      </c>
      <c r="C7061" s="185" t="s">
        <v>167</v>
      </c>
      <c r="D7061" s="185" t="s">
        <v>4858</v>
      </c>
      <c r="E7061" s="425" t="s">
        <v>2104</v>
      </c>
      <c r="F7061" s="425"/>
      <c r="G7061" s="187" t="s">
        <v>331</v>
      </c>
      <c r="H7061" s="188">
        <v>1</v>
      </c>
      <c r="I7061" s="189">
        <f>(M7061*$M$13)</f>
        <v>52.725200000000001</v>
      </c>
      <c r="J7061" s="231">
        <f>TRUNC(I7061*H7061,2)</f>
        <v>52.72</v>
      </c>
      <c r="M7061">
        <v>57.31</v>
      </c>
    </row>
    <row r="7062" spans="1:13" ht="26.1" customHeight="1" x14ac:dyDescent="0.2">
      <c r="A7062" s="241" t="s">
        <v>2395</v>
      </c>
      <c r="B7062" s="201" t="s">
        <v>5180</v>
      </c>
      <c r="C7062" s="200" t="s">
        <v>2532</v>
      </c>
      <c r="D7062" s="200" t="s">
        <v>4858</v>
      </c>
      <c r="E7062" s="427" t="s">
        <v>5181</v>
      </c>
      <c r="F7062" s="427"/>
      <c r="G7062" s="202" t="s">
        <v>331</v>
      </c>
      <c r="H7062" s="203">
        <v>1</v>
      </c>
      <c r="I7062" s="189">
        <f>(M7062*$M$13)</f>
        <v>52.725200000000001</v>
      </c>
      <c r="J7062" s="219">
        <f>TRUNC(I7062*H7062,2)</f>
        <v>52.72</v>
      </c>
      <c r="M7062">
        <v>57.31</v>
      </c>
    </row>
    <row r="7063" spans="1:13" x14ac:dyDescent="0.2">
      <c r="A7063" s="239"/>
      <c r="B7063" s="195"/>
      <c r="C7063" s="195"/>
      <c r="D7063" s="195"/>
      <c r="E7063" s="195" t="s">
        <v>3847</v>
      </c>
      <c r="F7063" s="196">
        <v>12.11</v>
      </c>
      <c r="G7063" s="195" t="s">
        <v>3848</v>
      </c>
      <c r="H7063" s="196">
        <v>0</v>
      </c>
      <c r="I7063" s="196">
        <v>12.11</v>
      </c>
      <c r="J7063" s="220"/>
      <c r="M7063">
        <v>12.11</v>
      </c>
    </row>
    <row r="7064" spans="1:13" ht="25.5" x14ac:dyDescent="0.2">
      <c r="A7064" s="239"/>
      <c r="B7064" s="195"/>
      <c r="C7064" s="195"/>
      <c r="D7064" s="195"/>
      <c r="E7064" s="195" t="s">
        <v>3849</v>
      </c>
      <c r="F7064" s="196">
        <v>0</v>
      </c>
      <c r="G7064" s="195"/>
      <c r="H7064" s="195" t="s">
        <v>3850</v>
      </c>
      <c r="I7064" s="196">
        <v>57.31</v>
      </c>
      <c r="J7064" s="220"/>
      <c r="M7064">
        <v>57.31</v>
      </c>
    </row>
    <row r="7065" spans="1:13" ht="30" customHeight="1" x14ac:dyDescent="0.2">
      <c r="A7065" s="240"/>
      <c r="B7065" s="197"/>
      <c r="C7065" s="197"/>
      <c r="D7065" s="197"/>
      <c r="E7065" s="197"/>
      <c r="F7065" s="197"/>
      <c r="G7065" s="197" t="s">
        <v>3851</v>
      </c>
      <c r="H7065" s="198">
        <v>72</v>
      </c>
      <c r="I7065" s="199">
        <v>4126.32</v>
      </c>
      <c r="J7065" s="220"/>
      <c r="M7065">
        <v>4126.32</v>
      </c>
    </row>
    <row r="7066" spans="1:13" ht="0.95" customHeight="1" x14ac:dyDescent="0.2">
      <c r="A7066" s="237"/>
      <c r="B7066" s="185"/>
      <c r="C7066" s="185"/>
      <c r="D7066" s="185"/>
      <c r="E7066" s="185"/>
      <c r="F7066" s="185"/>
      <c r="G7066" s="185"/>
      <c r="H7066" s="185"/>
      <c r="I7066" s="185"/>
      <c r="J7066" s="220"/>
    </row>
    <row r="7067" spans="1:13" ht="18" customHeight="1" x14ac:dyDescent="0.2">
      <c r="A7067" s="236" t="s">
        <v>4893</v>
      </c>
      <c r="B7067" s="183" t="s">
        <v>2</v>
      </c>
      <c r="C7067" s="182" t="s">
        <v>3</v>
      </c>
      <c r="D7067" s="182" t="s">
        <v>4</v>
      </c>
      <c r="E7067" s="419" t="s">
        <v>2100</v>
      </c>
      <c r="F7067" s="419"/>
      <c r="G7067" s="184" t="s">
        <v>5</v>
      </c>
      <c r="H7067" s="183" t="s">
        <v>6</v>
      </c>
      <c r="I7067" s="183" t="s">
        <v>7</v>
      </c>
      <c r="J7067" s="218" t="s">
        <v>8</v>
      </c>
      <c r="K7067" s="229">
        <f>J7069+J7070</f>
        <v>0.92</v>
      </c>
      <c r="L7067" s="229">
        <f>J7068-K7067</f>
        <v>0.49999999999999989</v>
      </c>
      <c r="M7067" t="s">
        <v>7</v>
      </c>
    </row>
    <row r="7068" spans="1:13" ht="24" customHeight="1" x14ac:dyDescent="0.2">
      <c r="A7068" s="237" t="s">
        <v>2125</v>
      </c>
      <c r="B7068" s="186" t="s">
        <v>4718</v>
      </c>
      <c r="C7068" s="185" t="s">
        <v>15</v>
      </c>
      <c r="D7068" s="185" t="s">
        <v>4719</v>
      </c>
      <c r="E7068" s="425">
        <v>7</v>
      </c>
      <c r="F7068" s="425"/>
      <c r="G7068" s="187" t="s">
        <v>18</v>
      </c>
      <c r="H7068" s="188">
        <v>1</v>
      </c>
      <c r="I7068" s="189">
        <f>(M7068*$M$13)</f>
        <v>1.4260000000000002</v>
      </c>
      <c r="J7068" s="231">
        <f>TRUNC(I7068*H7068,2)</f>
        <v>1.42</v>
      </c>
      <c r="M7068">
        <v>1.55</v>
      </c>
    </row>
    <row r="7069" spans="1:13" ht="24" customHeight="1" x14ac:dyDescent="0.2">
      <c r="A7069" s="238" t="s">
        <v>2126</v>
      </c>
      <c r="B7069" s="191" t="s">
        <v>2130</v>
      </c>
      <c r="C7069" s="190" t="s">
        <v>15</v>
      </c>
      <c r="D7069" s="190" t="s">
        <v>2131</v>
      </c>
      <c r="E7069" s="426" t="s">
        <v>2129</v>
      </c>
      <c r="F7069" s="426"/>
      <c r="G7069" s="192" t="s">
        <v>39</v>
      </c>
      <c r="H7069" s="193">
        <v>2.8299999999999999E-2</v>
      </c>
      <c r="I7069" s="189">
        <f>(M7069*$M$13)</f>
        <v>13.533200000000001</v>
      </c>
      <c r="J7069" s="219">
        <f>TRUNC(I7069*H7069,2)</f>
        <v>0.38</v>
      </c>
      <c r="M7069">
        <v>14.71</v>
      </c>
    </row>
    <row r="7070" spans="1:13" ht="24" customHeight="1" x14ac:dyDescent="0.2">
      <c r="A7070" s="238" t="s">
        <v>2126</v>
      </c>
      <c r="B7070" s="191" t="s">
        <v>2154</v>
      </c>
      <c r="C7070" s="190" t="s">
        <v>15</v>
      </c>
      <c r="D7070" s="190" t="s">
        <v>2155</v>
      </c>
      <c r="E7070" s="426" t="s">
        <v>2129</v>
      </c>
      <c r="F7070" s="426"/>
      <c r="G7070" s="192" t="s">
        <v>39</v>
      </c>
      <c r="H7070" s="193">
        <v>2.8299999999999999E-2</v>
      </c>
      <c r="I7070" s="189">
        <f>(M7070*$M$13)</f>
        <v>19.136000000000003</v>
      </c>
      <c r="J7070" s="219">
        <f>TRUNC(I7070*H7070,2)</f>
        <v>0.54</v>
      </c>
      <c r="M7070">
        <v>20.8</v>
      </c>
    </row>
    <row r="7071" spans="1:13" ht="24" customHeight="1" x14ac:dyDescent="0.2">
      <c r="A7071" s="238" t="s">
        <v>2126</v>
      </c>
      <c r="B7071" s="191" t="s">
        <v>5182</v>
      </c>
      <c r="C7071" s="190" t="s">
        <v>15</v>
      </c>
      <c r="D7071" s="190" t="s">
        <v>4719</v>
      </c>
      <c r="E7071" s="426" t="s">
        <v>2119</v>
      </c>
      <c r="F7071" s="426"/>
      <c r="G7071" s="192" t="s">
        <v>54</v>
      </c>
      <c r="H7071" s="193">
        <v>1</v>
      </c>
      <c r="I7071" s="189">
        <f>(M7071*$M$13)</f>
        <v>0.5152000000000001</v>
      </c>
      <c r="J7071" s="219">
        <f>TRUNC(I7071*H7071,2)</f>
        <v>0.51</v>
      </c>
      <c r="M7071">
        <v>0.56000000000000005</v>
      </c>
    </row>
    <row r="7072" spans="1:13" x14ac:dyDescent="0.2">
      <c r="A7072" s="239"/>
      <c r="B7072" s="195"/>
      <c r="C7072" s="195"/>
      <c r="D7072" s="195"/>
      <c r="E7072" s="195" t="s">
        <v>3847</v>
      </c>
      <c r="F7072" s="196">
        <v>0.99</v>
      </c>
      <c r="G7072" s="195" t="s">
        <v>3848</v>
      </c>
      <c r="H7072" s="196">
        <v>0</v>
      </c>
      <c r="I7072" s="196">
        <v>0.99</v>
      </c>
      <c r="J7072" s="220"/>
      <c r="M7072">
        <v>0.99</v>
      </c>
    </row>
    <row r="7073" spans="1:13" ht="25.5" x14ac:dyDescent="0.2">
      <c r="A7073" s="239"/>
      <c r="B7073" s="195"/>
      <c r="C7073" s="195"/>
      <c r="D7073" s="195"/>
      <c r="E7073" s="195" t="s">
        <v>3849</v>
      </c>
      <c r="F7073" s="196">
        <v>0</v>
      </c>
      <c r="G7073" s="195"/>
      <c r="H7073" s="195" t="s">
        <v>3850</v>
      </c>
      <c r="I7073" s="196">
        <v>1.55</v>
      </c>
      <c r="J7073" s="220"/>
      <c r="M7073">
        <v>1.55</v>
      </c>
    </row>
    <row r="7074" spans="1:13" ht="30" customHeight="1" x14ac:dyDescent="0.2">
      <c r="A7074" s="240"/>
      <c r="B7074" s="197"/>
      <c r="C7074" s="197"/>
      <c r="D7074" s="197"/>
      <c r="E7074" s="197"/>
      <c r="F7074" s="197"/>
      <c r="G7074" s="197" t="s">
        <v>3851</v>
      </c>
      <c r="H7074" s="198">
        <v>8</v>
      </c>
      <c r="I7074" s="199">
        <v>12.4</v>
      </c>
      <c r="J7074" s="220"/>
      <c r="M7074">
        <v>12.4</v>
      </c>
    </row>
    <row r="7075" spans="1:13" ht="0.95" customHeight="1" x14ac:dyDescent="0.2">
      <c r="A7075" s="237"/>
      <c r="B7075" s="185"/>
      <c r="C7075" s="185"/>
      <c r="D7075" s="185"/>
      <c r="E7075" s="185"/>
      <c r="F7075" s="185"/>
      <c r="G7075" s="185"/>
      <c r="H7075" s="185"/>
      <c r="I7075" s="185"/>
      <c r="J7075" s="220"/>
    </row>
    <row r="7076" spans="1:13" ht="18" customHeight="1" x14ac:dyDescent="0.2">
      <c r="A7076" s="252" t="s">
        <v>4894</v>
      </c>
      <c r="B7076" s="253" t="s">
        <v>2</v>
      </c>
      <c r="C7076" s="254" t="s">
        <v>3</v>
      </c>
      <c r="D7076" s="254" t="s">
        <v>4</v>
      </c>
      <c r="E7076" s="442" t="s">
        <v>2100</v>
      </c>
      <c r="F7076" s="442"/>
      <c r="G7076" s="255" t="s">
        <v>5</v>
      </c>
      <c r="H7076" s="253" t="s">
        <v>6</v>
      </c>
      <c r="I7076" s="253" t="s">
        <v>7</v>
      </c>
      <c r="J7076" s="256" t="s">
        <v>8</v>
      </c>
      <c r="K7076" s="229">
        <f>J7078+J7079</f>
        <v>0.65</v>
      </c>
      <c r="L7076" s="229">
        <f>J7077-K7076</f>
        <v>0.39</v>
      </c>
      <c r="M7076" t="s">
        <v>7</v>
      </c>
    </row>
    <row r="7077" spans="1:13" ht="24" customHeight="1" x14ac:dyDescent="0.2">
      <c r="A7077" s="237" t="s">
        <v>2125</v>
      </c>
      <c r="B7077" s="186" t="s">
        <v>4721</v>
      </c>
      <c r="C7077" s="185" t="s">
        <v>15</v>
      </c>
      <c r="D7077" s="185" t="s">
        <v>4722</v>
      </c>
      <c r="E7077" s="425">
        <v>7</v>
      </c>
      <c r="F7077" s="425"/>
      <c r="G7077" s="187" t="s">
        <v>18</v>
      </c>
      <c r="H7077" s="188">
        <v>1</v>
      </c>
      <c r="I7077" s="189">
        <f>(M7077*$M$13)</f>
        <v>1.0488</v>
      </c>
      <c r="J7077" s="231">
        <f>TRUNC(I7077*H7077,2)</f>
        <v>1.04</v>
      </c>
      <c r="M7077">
        <v>1.1399999999999999</v>
      </c>
    </row>
    <row r="7078" spans="1:13" ht="24" customHeight="1" x14ac:dyDescent="0.2">
      <c r="A7078" s="238" t="s">
        <v>2126</v>
      </c>
      <c r="B7078" s="191" t="s">
        <v>2130</v>
      </c>
      <c r="C7078" s="190" t="s">
        <v>15</v>
      </c>
      <c r="D7078" s="190" t="s">
        <v>2131</v>
      </c>
      <c r="E7078" s="426" t="s">
        <v>2129</v>
      </c>
      <c r="F7078" s="426"/>
      <c r="G7078" s="192" t="s">
        <v>39</v>
      </c>
      <c r="H7078" s="193">
        <v>0.02</v>
      </c>
      <c r="I7078" s="189">
        <f>(M7078*$M$13)</f>
        <v>13.533200000000001</v>
      </c>
      <c r="J7078" s="219">
        <f>TRUNC(I7078*H7078,2)</f>
        <v>0.27</v>
      </c>
      <c r="M7078">
        <v>14.71</v>
      </c>
    </row>
    <row r="7079" spans="1:13" ht="24" customHeight="1" x14ac:dyDescent="0.2">
      <c r="A7079" s="238" t="s">
        <v>2126</v>
      </c>
      <c r="B7079" s="191" t="s">
        <v>2154</v>
      </c>
      <c r="C7079" s="190" t="s">
        <v>15</v>
      </c>
      <c r="D7079" s="190" t="s">
        <v>2155</v>
      </c>
      <c r="E7079" s="426" t="s">
        <v>2129</v>
      </c>
      <c r="F7079" s="426"/>
      <c r="G7079" s="192" t="s">
        <v>39</v>
      </c>
      <c r="H7079" s="193">
        <v>0.02</v>
      </c>
      <c r="I7079" s="189">
        <f>(M7079*$M$13)</f>
        <v>19.136000000000003</v>
      </c>
      <c r="J7079" s="219">
        <f>TRUNC(I7079*H7079,2)</f>
        <v>0.38</v>
      </c>
      <c r="M7079">
        <v>20.8</v>
      </c>
    </row>
    <row r="7080" spans="1:13" ht="24" customHeight="1" x14ac:dyDescent="0.2">
      <c r="A7080" s="238" t="s">
        <v>2126</v>
      </c>
      <c r="B7080" s="191" t="s">
        <v>5183</v>
      </c>
      <c r="C7080" s="190" t="s">
        <v>15</v>
      </c>
      <c r="D7080" s="190" t="s">
        <v>4722</v>
      </c>
      <c r="E7080" s="426" t="s">
        <v>2119</v>
      </c>
      <c r="F7080" s="426"/>
      <c r="G7080" s="192" t="s">
        <v>54</v>
      </c>
      <c r="H7080" s="193">
        <v>1</v>
      </c>
      <c r="I7080" s="189">
        <f>(M7080*$M$13)</f>
        <v>0.40479999999999999</v>
      </c>
      <c r="J7080" s="219">
        <f>TRUNC(I7080*H7080,2)</f>
        <v>0.4</v>
      </c>
      <c r="M7080">
        <v>0.44</v>
      </c>
    </row>
    <row r="7081" spans="1:13" x14ac:dyDescent="0.2">
      <c r="A7081" s="239"/>
      <c r="B7081" s="195"/>
      <c r="C7081" s="195"/>
      <c r="D7081" s="195"/>
      <c r="E7081" s="195" t="s">
        <v>3847</v>
      </c>
      <c r="F7081" s="196">
        <v>0.7</v>
      </c>
      <c r="G7081" s="195" t="s">
        <v>3848</v>
      </c>
      <c r="H7081" s="196">
        <v>0</v>
      </c>
      <c r="I7081" s="196">
        <v>0.7</v>
      </c>
      <c r="J7081" s="220"/>
      <c r="M7081">
        <v>0.7</v>
      </c>
    </row>
    <row r="7082" spans="1:13" ht="25.5" x14ac:dyDescent="0.2">
      <c r="A7082" s="239"/>
      <c r="B7082" s="195"/>
      <c r="C7082" s="195"/>
      <c r="D7082" s="195"/>
      <c r="E7082" s="195" t="s">
        <v>3849</v>
      </c>
      <c r="F7082" s="196">
        <v>0</v>
      </c>
      <c r="G7082" s="195"/>
      <c r="H7082" s="195" t="s">
        <v>3850</v>
      </c>
      <c r="I7082" s="196">
        <v>1.1399999999999999</v>
      </c>
      <c r="J7082" s="220"/>
      <c r="M7082">
        <v>1.1399999999999999</v>
      </c>
    </row>
    <row r="7083" spans="1:13" ht="30" customHeight="1" x14ac:dyDescent="0.2">
      <c r="A7083" s="240"/>
      <c r="B7083" s="197"/>
      <c r="C7083" s="197"/>
      <c r="D7083" s="197"/>
      <c r="E7083" s="197"/>
      <c r="F7083" s="197"/>
      <c r="G7083" s="197" t="s">
        <v>3851</v>
      </c>
      <c r="H7083" s="198">
        <v>8</v>
      </c>
      <c r="I7083" s="199">
        <v>9.1199999999999992</v>
      </c>
      <c r="J7083" s="220"/>
      <c r="M7083">
        <v>9.1199999999999992</v>
      </c>
    </row>
    <row r="7084" spans="1:13" ht="0.95" customHeight="1" x14ac:dyDescent="0.2">
      <c r="A7084" s="237"/>
      <c r="B7084" s="185"/>
      <c r="C7084" s="185"/>
      <c r="D7084" s="185"/>
      <c r="E7084" s="185"/>
      <c r="F7084" s="185"/>
      <c r="G7084" s="185"/>
      <c r="H7084" s="185"/>
      <c r="I7084" s="185"/>
      <c r="J7084" s="220"/>
    </row>
    <row r="7085" spans="1:13" ht="18" customHeight="1" x14ac:dyDescent="0.2">
      <c r="A7085" s="236" t="s">
        <v>4895</v>
      </c>
      <c r="B7085" s="183" t="s">
        <v>2</v>
      </c>
      <c r="C7085" s="182" t="s">
        <v>3</v>
      </c>
      <c r="D7085" s="182" t="s">
        <v>4</v>
      </c>
      <c r="E7085" s="419" t="s">
        <v>2100</v>
      </c>
      <c r="F7085" s="419"/>
      <c r="G7085" s="184" t="s">
        <v>5</v>
      </c>
      <c r="H7085" s="183" t="s">
        <v>6</v>
      </c>
      <c r="I7085" s="183" t="s">
        <v>7</v>
      </c>
      <c r="J7085" s="218" t="s">
        <v>8</v>
      </c>
      <c r="K7085" s="229">
        <f>J7087+J7088</f>
        <v>1.62</v>
      </c>
      <c r="L7085" s="229">
        <f>J7086-K7085</f>
        <v>2.17</v>
      </c>
      <c r="M7085" t="s">
        <v>7</v>
      </c>
    </row>
    <row r="7086" spans="1:13" ht="24" customHeight="1" x14ac:dyDescent="0.2">
      <c r="A7086" s="237" t="s">
        <v>2125</v>
      </c>
      <c r="B7086" s="186" t="s">
        <v>4866</v>
      </c>
      <c r="C7086" s="185" t="s">
        <v>15</v>
      </c>
      <c r="D7086" s="185" t="s">
        <v>4867</v>
      </c>
      <c r="E7086" s="425">
        <v>7</v>
      </c>
      <c r="F7086" s="425"/>
      <c r="G7086" s="187" t="s">
        <v>18</v>
      </c>
      <c r="H7086" s="188">
        <v>1</v>
      </c>
      <c r="I7086" s="189">
        <f>(M7086*$M$13)</f>
        <v>3.7904000000000004</v>
      </c>
      <c r="J7086" s="231">
        <f>TRUNC(I7086*H7086,2)</f>
        <v>3.79</v>
      </c>
      <c r="M7086">
        <v>4.12</v>
      </c>
    </row>
    <row r="7087" spans="1:13" ht="24" customHeight="1" x14ac:dyDescent="0.2">
      <c r="A7087" s="238" t="s">
        <v>2126</v>
      </c>
      <c r="B7087" s="191" t="s">
        <v>2130</v>
      </c>
      <c r="C7087" s="190" t="s">
        <v>15</v>
      </c>
      <c r="D7087" s="190" t="s">
        <v>2131</v>
      </c>
      <c r="E7087" s="426" t="s">
        <v>2129</v>
      </c>
      <c r="F7087" s="426"/>
      <c r="G7087" s="192" t="s">
        <v>39</v>
      </c>
      <c r="H7087" s="193">
        <v>0.05</v>
      </c>
      <c r="I7087" s="189">
        <f>(M7087*$M$13)</f>
        <v>13.533200000000001</v>
      </c>
      <c r="J7087" s="219">
        <f>TRUNC(I7087*H7087,2)</f>
        <v>0.67</v>
      </c>
      <c r="M7087">
        <v>14.71</v>
      </c>
    </row>
    <row r="7088" spans="1:13" ht="24" customHeight="1" x14ac:dyDescent="0.2">
      <c r="A7088" s="238" t="s">
        <v>2126</v>
      </c>
      <c r="B7088" s="191" t="s">
        <v>2154</v>
      </c>
      <c r="C7088" s="190" t="s">
        <v>15</v>
      </c>
      <c r="D7088" s="190" t="s">
        <v>2155</v>
      </c>
      <c r="E7088" s="426" t="s">
        <v>2129</v>
      </c>
      <c r="F7088" s="426"/>
      <c r="G7088" s="192" t="s">
        <v>39</v>
      </c>
      <c r="H7088" s="193">
        <v>0.05</v>
      </c>
      <c r="I7088" s="189">
        <f>(M7088*$M$13)</f>
        <v>19.136000000000003</v>
      </c>
      <c r="J7088" s="219">
        <f>TRUNC(I7088*H7088,2)</f>
        <v>0.95</v>
      </c>
      <c r="M7088">
        <v>20.8</v>
      </c>
    </row>
    <row r="7089" spans="1:13" ht="24" customHeight="1" x14ac:dyDescent="0.2">
      <c r="A7089" s="238" t="s">
        <v>2126</v>
      </c>
      <c r="B7089" s="191" t="s">
        <v>5184</v>
      </c>
      <c r="C7089" s="190" t="s">
        <v>15</v>
      </c>
      <c r="D7089" s="190" t="s">
        <v>5185</v>
      </c>
      <c r="E7089" s="426" t="s">
        <v>2119</v>
      </c>
      <c r="F7089" s="426"/>
      <c r="G7089" s="192" t="s">
        <v>54</v>
      </c>
      <c r="H7089" s="193">
        <v>1</v>
      </c>
      <c r="I7089" s="189">
        <f>(M7089*$M$13)</f>
        <v>2.1620000000000004</v>
      </c>
      <c r="J7089" s="219">
        <f>TRUNC(I7089*H7089,2)</f>
        <v>2.16</v>
      </c>
      <c r="M7089">
        <v>2.35</v>
      </c>
    </row>
    <row r="7090" spans="1:13" x14ac:dyDescent="0.2">
      <c r="A7090" s="239"/>
      <c r="B7090" s="195"/>
      <c r="C7090" s="195"/>
      <c r="D7090" s="195"/>
      <c r="E7090" s="195" t="s">
        <v>3847</v>
      </c>
      <c r="F7090" s="196">
        <v>1.77</v>
      </c>
      <c r="G7090" s="195" t="s">
        <v>3848</v>
      </c>
      <c r="H7090" s="196">
        <v>0</v>
      </c>
      <c r="I7090" s="196">
        <v>1.77</v>
      </c>
      <c r="J7090" s="220"/>
      <c r="M7090">
        <v>1.77</v>
      </c>
    </row>
    <row r="7091" spans="1:13" ht="25.5" x14ac:dyDescent="0.2">
      <c r="A7091" s="239"/>
      <c r="B7091" s="195"/>
      <c r="C7091" s="195"/>
      <c r="D7091" s="195"/>
      <c r="E7091" s="195" t="s">
        <v>3849</v>
      </c>
      <c r="F7091" s="196">
        <v>0</v>
      </c>
      <c r="G7091" s="195"/>
      <c r="H7091" s="195" t="s">
        <v>3850</v>
      </c>
      <c r="I7091" s="196">
        <v>4.12</v>
      </c>
      <c r="J7091" s="220"/>
      <c r="M7091">
        <v>4.12</v>
      </c>
    </row>
    <row r="7092" spans="1:13" ht="30" customHeight="1" x14ac:dyDescent="0.2">
      <c r="A7092" s="240"/>
      <c r="B7092" s="197"/>
      <c r="C7092" s="197"/>
      <c r="D7092" s="197"/>
      <c r="E7092" s="197"/>
      <c r="F7092" s="197"/>
      <c r="G7092" s="197" t="s">
        <v>3851</v>
      </c>
      <c r="H7092" s="198">
        <v>140</v>
      </c>
      <c r="I7092" s="199">
        <v>576.79999999999995</v>
      </c>
      <c r="J7092" s="220"/>
      <c r="M7092">
        <v>576.79999999999995</v>
      </c>
    </row>
    <row r="7093" spans="1:13" ht="0.95" customHeight="1" x14ac:dyDescent="0.2">
      <c r="A7093" s="237"/>
      <c r="B7093" s="185"/>
      <c r="C7093" s="185"/>
      <c r="D7093" s="185"/>
      <c r="E7093" s="185"/>
      <c r="F7093" s="185"/>
      <c r="G7093" s="185"/>
      <c r="H7093" s="185"/>
      <c r="I7093" s="185"/>
      <c r="J7093" s="220"/>
    </row>
    <row r="7094" spans="1:13" ht="24" customHeight="1" x14ac:dyDescent="0.2">
      <c r="A7094" s="243" t="s">
        <v>4486</v>
      </c>
      <c r="B7094" s="28"/>
      <c r="C7094" s="28"/>
      <c r="D7094" s="27" t="s">
        <v>4487</v>
      </c>
      <c r="E7094" s="28"/>
      <c r="F7094" s="429"/>
      <c r="G7094" s="429"/>
      <c r="H7094" s="28"/>
      <c r="I7094" s="28"/>
      <c r="J7094" s="211"/>
    </row>
    <row r="7095" spans="1:13" ht="18" customHeight="1" x14ac:dyDescent="0.2">
      <c r="A7095" s="236" t="s">
        <v>4488</v>
      </c>
      <c r="B7095" s="183" t="s">
        <v>2</v>
      </c>
      <c r="C7095" s="182" t="s">
        <v>3</v>
      </c>
      <c r="D7095" s="182" t="s">
        <v>4</v>
      </c>
      <c r="E7095" s="419" t="s">
        <v>2100</v>
      </c>
      <c r="F7095" s="419"/>
      <c r="G7095" s="184" t="s">
        <v>5</v>
      </c>
      <c r="H7095" s="183" t="s">
        <v>6</v>
      </c>
      <c r="I7095" s="183" t="s">
        <v>7</v>
      </c>
      <c r="J7095" s="218" t="s">
        <v>8</v>
      </c>
      <c r="K7095" s="229">
        <f>J7097+J7098</f>
        <v>9.7899999999999991</v>
      </c>
      <c r="L7095" s="229">
        <f>J7096-K7095</f>
        <v>15.260000000000002</v>
      </c>
      <c r="M7095" t="s">
        <v>7</v>
      </c>
    </row>
    <row r="7096" spans="1:13" ht="24" customHeight="1" x14ac:dyDescent="0.2">
      <c r="A7096" s="237" t="s">
        <v>2125</v>
      </c>
      <c r="B7096" s="186" t="s">
        <v>4489</v>
      </c>
      <c r="C7096" s="185" t="s">
        <v>15</v>
      </c>
      <c r="D7096" s="185" t="s">
        <v>4490</v>
      </c>
      <c r="E7096" s="425">
        <v>7</v>
      </c>
      <c r="F7096" s="425"/>
      <c r="G7096" s="187" t="s">
        <v>18</v>
      </c>
      <c r="H7096" s="188">
        <v>1</v>
      </c>
      <c r="I7096" s="189">
        <f>(M7096*$M$13)</f>
        <v>25.051600000000001</v>
      </c>
      <c r="J7096" s="231">
        <f>TRUNC(I7096*H7096,2)</f>
        <v>25.05</v>
      </c>
      <c r="M7096">
        <v>27.23</v>
      </c>
    </row>
    <row r="7097" spans="1:13" ht="24" customHeight="1" x14ac:dyDescent="0.2">
      <c r="A7097" s="238" t="s">
        <v>2126</v>
      </c>
      <c r="B7097" s="191" t="s">
        <v>2130</v>
      </c>
      <c r="C7097" s="190" t="s">
        <v>15</v>
      </c>
      <c r="D7097" s="190" t="s">
        <v>2131</v>
      </c>
      <c r="E7097" s="426" t="s">
        <v>2129</v>
      </c>
      <c r="F7097" s="426"/>
      <c r="G7097" s="192" t="s">
        <v>39</v>
      </c>
      <c r="H7097" s="193">
        <v>0.3</v>
      </c>
      <c r="I7097" s="189">
        <f>(M7097*$M$13)</f>
        <v>13.533200000000001</v>
      </c>
      <c r="J7097" s="219">
        <f>TRUNC(I7097*H7097,2)</f>
        <v>4.05</v>
      </c>
      <c r="M7097">
        <v>14.71</v>
      </c>
    </row>
    <row r="7098" spans="1:13" ht="24" customHeight="1" x14ac:dyDescent="0.2">
      <c r="A7098" s="238" t="s">
        <v>2126</v>
      </c>
      <c r="B7098" s="191" t="s">
        <v>2154</v>
      </c>
      <c r="C7098" s="190" t="s">
        <v>15</v>
      </c>
      <c r="D7098" s="190" t="s">
        <v>2155</v>
      </c>
      <c r="E7098" s="426" t="s">
        <v>2129</v>
      </c>
      <c r="F7098" s="426"/>
      <c r="G7098" s="192" t="s">
        <v>39</v>
      </c>
      <c r="H7098" s="193">
        <v>0.3</v>
      </c>
      <c r="I7098" s="189">
        <f>(M7098*$M$13)</f>
        <v>19.136000000000003</v>
      </c>
      <c r="J7098" s="219">
        <f>TRUNC(I7098*H7098,2)</f>
        <v>5.74</v>
      </c>
      <c r="M7098">
        <v>20.8</v>
      </c>
    </row>
    <row r="7099" spans="1:13" ht="24" customHeight="1" x14ac:dyDescent="0.2">
      <c r="A7099" s="238" t="s">
        <v>2126</v>
      </c>
      <c r="B7099" s="191" t="s">
        <v>5186</v>
      </c>
      <c r="C7099" s="190" t="s">
        <v>15</v>
      </c>
      <c r="D7099" s="190" t="s">
        <v>4490</v>
      </c>
      <c r="E7099" s="426" t="s">
        <v>2119</v>
      </c>
      <c r="F7099" s="426"/>
      <c r="G7099" s="192" t="s">
        <v>54</v>
      </c>
      <c r="H7099" s="193">
        <v>1</v>
      </c>
      <c r="I7099" s="189">
        <f>(M7099*$M$13)</f>
        <v>15.253599999999999</v>
      </c>
      <c r="J7099" s="219">
        <f>TRUNC(I7099*H7099,2)</f>
        <v>15.25</v>
      </c>
      <c r="M7099">
        <v>16.579999999999998</v>
      </c>
    </row>
    <row r="7100" spans="1:13" x14ac:dyDescent="0.2">
      <c r="A7100" s="239"/>
      <c r="B7100" s="195"/>
      <c r="C7100" s="195"/>
      <c r="D7100" s="195"/>
      <c r="E7100" s="195" t="s">
        <v>3847</v>
      </c>
      <c r="F7100" s="196">
        <v>10.65</v>
      </c>
      <c r="G7100" s="195" t="s">
        <v>3848</v>
      </c>
      <c r="H7100" s="196">
        <v>0</v>
      </c>
      <c r="I7100" s="196">
        <v>10.65</v>
      </c>
      <c r="J7100" s="220"/>
      <c r="M7100">
        <v>10.65</v>
      </c>
    </row>
    <row r="7101" spans="1:13" ht="25.5" x14ac:dyDescent="0.2">
      <c r="A7101" s="239"/>
      <c r="B7101" s="195"/>
      <c r="C7101" s="195"/>
      <c r="D7101" s="195"/>
      <c r="E7101" s="195" t="s">
        <v>3849</v>
      </c>
      <c r="F7101" s="196">
        <v>0</v>
      </c>
      <c r="G7101" s="195"/>
      <c r="H7101" s="195" t="s">
        <v>3850</v>
      </c>
      <c r="I7101" s="196">
        <v>27.23</v>
      </c>
      <c r="J7101" s="220"/>
      <c r="M7101">
        <v>27.23</v>
      </c>
    </row>
    <row r="7102" spans="1:13" ht="30" customHeight="1" x14ac:dyDescent="0.2">
      <c r="A7102" s="240"/>
      <c r="B7102" s="197"/>
      <c r="C7102" s="197"/>
      <c r="D7102" s="197"/>
      <c r="E7102" s="197"/>
      <c r="F7102" s="197"/>
      <c r="G7102" s="197" t="s">
        <v>3851</v>
      </c>
      <c r="H7102" s="198">
        <v>2</v>
      </c>
      <c r="I7102" s="199">
        <v>54.46</v>
      </c>
      <c r="J7102" s="220"/>
      <c r="M7102">
        <v>54.46</v>
      </c>
    </row>
    <row r="7103" spans="1:13" ht="0.95" customHeight="1" x14ac:dyDescent="0.2">
      <c r="A7103" s="237"/>
      <c r="B7103" s="185"/>
      <c r="C7103" s="185"/>
      <c r="D7103" s="185"/>
      <c r="E7103" s="185"/>
      <c r="F7103" s="185"/>
      <c r="G7103" s="185"/>
      <c r="H7103" s="185"/>
      <c r="I7103" s="185"/>
      <c r="J7103" s="220"/>
    </row>
    <row r="7104" spans="1:13" ht="18" customHeight="1" x14ac:dyDescent="0.2">
      <c r="A7104" s="236" t="s">
        <v>4491</v>
      </c>
      <c r="B7104" s="183" t="s">
        <v>2</v>
      </c>
      <c r="C7104" s="182" t="s">
        <v>3</v>
      </c>
      <c r="D7104" s="182" t="s">
        <v>4</v>
      </c>
      <c r="E7104" s="419" t="s">
        <v>2100</v>
      </c>
      <c r="F7104" s="419"/>
      <c r="G7104" s="184" t="s">
        <v>5</v>
      </c>
      <c r="H7104" s="183" t="s">
        <v>6</v>
      </c>
      <c r="I7104" s="183" t="s">
        <v>7</v>
      </c>
      <c r="J7104" s="218" t="s">
        <v>8</v>
      </c>
      <c r="K7104" s="229">
        <f>J7106+J7107</f>
        <v>0.32</v>
      </c>
      <c r="L7104" s="229">
        <f>J7105-K7104</f>
        <v>1.3499999999999999</v>
      </c>
      <c r="M7104" t="s">
        <v>7</v>
      </c>
    </row>
    <row r="7105" spans="1:13" ht="24" customHeight="1" x14ac:dyDescent="0.2">
      <c r="A7105" s="237" t="s">
        <v>2125</v>
      </c>
      <c r="B7105" s="186" t="s">
        <v>867</v>
      </c>
      <c r="C7105" s="185" t="s">
        <v>15</v>
      </c>
      <c r="D7105" s="185" t="s">
        <v>868</v>
      </c>
      <c r="E7105" s="425">
        <v>7</v>
      </c>
      <c r="F7105" s="425"/>
      <c r="G7105" s="187" t="s">
        <v>18</v>
      </c>
      <c r="H7105" s="188">
        <v>1</v>
      </c>
      <c r="I7105" s="189">
        <f>(M7105*$M$13)</f>
        <v>1.6744000000000001</v>
      </c>
      <c r="J7105" s="231">
        <f>TRUNC(I7105*H7105,2)</f>
        <v>1.67</v>
      </c>
      <c r="M7105">
        <v>1.82</v>
      </c>
    </row>
    <row r="7106" spans="1:13" ht="24" customHeight="1" x14ac:dyDescent="0.2">
      <c r="A7106" s="238" t="s">
        <v>2126</v>
      </c>
      <c r="B7106" s="191" t="s">
        <v>2130</v>
      </c>
      <c r="C7106" s="190" t="s">
        <v>15</v>
      </c>
      <c r="D7106" s="190" t="s">
        <v>2131</v>
      </c>
      <c r="E7106" s="426" t="s">
        <v>2129</v>
      </c>
      <c r="F7106" s="426"/>
      <c r="G7106" s="192" t="s">
        <v>39</v>
      </c>
      <c r="H7106" s="193">
        <v>0.01</v>
      </c>
      <c r="I7106" s="189">
        <f>(M7106*$M$13)</f>
        <v>13.533200000000001</v>
      </c>
      <c r="J7106" s="219">
        <f>TRUNC(I7106*H7106,2)</f>
        <v>0.13</v>
      </c>
      <c r="M7106">
        <v>14.71</v>
      </c>
    </row>
    <row r="7107" spans="1:13" ht="24" customHeight="1" x14ac:dyDescent="0.2">
      <c r="A7107" s="238" t="s">
        <v>2126</v>
      </c>
      <c r="B7107" s="191" t="s">
        <v>2154</v>
      </c>
      <c r="C7107" s="190" t="s">
        <v>15</v>
      </c>
      <c r="D7107" s="190" t="s">
        <v>2155</v>
      </c>
      <c r="E7107" s="426" t="s">
        <v>2129</v>
      </c>
      <c r="F7107" s="426"/>
      <c r="G7107" s="192" t="s">
        <v>39</v>
      </c>
      <c r="H7107" s="193">
        <v>0.01</v>
      </c>
      <c r="I7107" s="189">
        <f>(M7107*$M$13)</f>
        <v>19.136000000000003</v>
      </c>
      <c r="J7107" s="219">
        <f>TRUNC(I7107*H7107,2)</f>
        <v>0.19</v>
      </c>
      <c r="M7107">
        <v>20.8</v>
      </c>
    </row>
    <row r="7108" spans="1:13" ht="24" customHeight="1" x14ac:dyDescent="0.2">
      <c r="A7108" s="238" t="s">
        <v>2126</v>
      </c>
      <c r="B7108" s="191" t="s">
        <v>2765</v>
      </c>
      <c r="C7108" s="190" t="s">
        <v>15</v>
      </c>
      <c r="D7108" s="190" t="s">
        <v>2766</v>
      </c>
      <c r="E7108" s="426" t="s">
        <v>2119</v>
      </c>
      <c r="F7108" s="426"/>
      <c r="G7108" s="192" t="s">
        <v>54</v>
      </c>
      <c r="H7108" s="193">
        <v>1</v>
      </c>
      <c r="I7108" s="189">
        <f>(M7108*$M$13)</f>
        <v>1.3616000000000001</v>
      </c>
      <c r="J7108" s="219">
        <f>TRUNC(I7108*H7108,2)</f>
        <v>1.36</v>
      </c>
      <c r="M7108">
        <v>1.48</v>
      </c>
    </row>
    <row r="7109" spans="1:13" x14ac:dyDescent="0.2">
      <c r="A7109" s="239"/>
      <c r="B7109" s="195"/>
      <c r="C7109" s="195"/>
      <c r="D7109" s="195"/>
      <c r="E7109" s="195" t="s">
        <v>3847</v>
      </c>
      <c r="F7109" s="196">
        <v>0.34</v>
      </c>
      <c r="G7109" s="195" t="s">
        <v>3848</v>
      </c>
      <c r="H7109" s="196">
        <v>0</v>
      </c>
      <c r="I7109" s="196">
        <v>0.34</v>
      </c>
      <c r="J7109" s="220"/>
      <c r="M7109">
        <v>0.34</v>
      </c>
    </row>
    <row r="7110" spans="1:13" ht="25.5" x14ac:dyDescent="0.2">
      <c r="A7110" s="239"/>
      <c r="B7110" s="195"/>
      <c r="C7110" s="195"/>
      <c r="D7110" s="195"/>
      <c r="E7110" s="195" t="s">
        <v>3849</v>
      </c>
      <c r="F7110" s="196">
        <v>0</v>
      </c>
      <c r="G7110" s="195"/>
      <c r="H7110" s="195" t="s">
        <v>3850</v>
      </c>
      <c r="I7110" s="196">
        <v>1.82</v>
      </c>
      <c r="J7110" s="220"/>
      <c r="M7110">
        <v>1.82</v>
      </c>
    </row>
    <row r="7111" spans="1:13" ht="30" customHeight="1" x14ac:dyDescent="0.2">
      <c r="A7111" s="240"/>
      <c r="B7111" s="197"/>
      <c r="C7111" s="197"/>
      <c r="D7111" s="197"/>
      <c r="E7111" s="197"/>
      <c r="F7111" s="197"/>
      <c r="G7111" s="197" t="s">
        <v>3851</v>
      </c>
      <c r="H7111" s="198">
        <v>87</v>
      </c>
      <c r="I7111" s="199">
        <v>158.34</v>
      </c>
      <c r="J7111" s="220"/>
      <c r="M7111">
        <v>158.34</v>
      </c>
    </row>
    <row r="7112" spans="1:13" ht="0.95" customHeight="1" x14ac:dyDescent="0.2">
      <c r="A7112" s="237"/>
      <c r="B7112" s="185"/>
      <c r="C7112" s="185"/>
      <c r="D7112" s="185"/>
      <c r="E7112" s="185"/>
      <c r="F7112" s="185"/>
      <c r="G7112" s="185"/>
      <c r="H7112" s="185"/>
      <c r="I7112" s="185"/>
      <c r="J7112" s="220"/>
    </row>
    <row r="7113" spans="1:13" ht="18" customHeight="1" x14ac:dyDescent="0.2">
      <c r="A7113" s="236" t="s">
        <v>4492</v>
      </c>
      <c r="B7113" s="183" t="s">
        <v>2</v>
      </c>
      <c r="C7113" s="182" t="s">
        <v>3</v>
      </c>
      <c r="D7113" s="182" t="s">
        <v>4</v>
      </c>
      <c r="E7113" s="419" t="s">
        <v>2100</v>
      </c>
      <c r="F7113" s="419"/>
      <c r="G7113" s="184" t="s">
        <v>5</v>
      </c>
      <c r="H7113" s="183" t="s">
        <v>6</v>
      </c>
      <c r="I7113" s="183" t="s">
        <v>7</v>
      </c>
      <c r="J7113" s="218" t="s">
        <v>8</v>
      </c>
      <c r="K7113" s="229">
        <f>J7115+J7116</f>
        <v>0.51</v>
      </c>
      <c r="L7113" s="229">
        <f>J7114-K7113</f>
        <v>0.16000000000000003</v>
      </c>
      <c r="M7113" t="s">
        <v>7</v>
      </c>
    </row>
    <row r="7114" spans="1:13" ht="24" customHeight="1" x14ac:dyDescent="0.2">
      <c r="A7114" s="237" t="s">
        <v>2125</v>
      </c>
      <c r="B7114" s="186" t="s">
        <v>801</v>
      </c>
      <c r="C7114" s="185" t="s">
        <v>15</v>
      </c>
      <c r="D7114" s="185" t="s">
        <v>802</v>
      </c>
      <c r="E7114" s="425">
        <v>7</v>
      </c>
      <c r="F7114" s="425"/>
      <c r="G7114" s="187" t="s">
        <v>18</v>
      </c>
      <c r="H7114" s="188">
        <v>1</v>
      </c>
      <c r="I7114" s="189">
        <f>(M7114*$M$13)</f>
        <v>0.67159999999999997</v>
      </c>
      <c r="J7114" s="231">
        <f>TRUNC(I7114*H7114,2)</f>
        <v>0.67</v>
      </c>
      <c r="M7114">
        <v>0.73</v>
      </c>
    </row>
    <row r="7115" spans="1:13" ht="24" customHeight="1" x14ac:dyDescent="0.2">
      <c r="A7115" s="238" t="s">
        <v>2126</v>
      </c>
      <c r="B7115" s="191" t="s">
        <v>2130</v>
      </c>
      <c r="C7115" s="190" t="s">
        <v>15</v>
      </c>
      <c r="D7115" s="190" t="s">
        <v>2131</v>
      </c>
      <c r="E7115" s="426" t="s">
        <v>2129</v>
      </c>
      <c r="F7115" s="426"/>
      <c r="G7115" s="192" t="s">
        <v>39</v>
      </c>
      <c r="H7115" s="193">
        <v>1.6E-2</v>
      </c>
      <c r="I7115" s="189">
        <f>(M7115*$M$13)</f>
        <v>13.533200000000001</v>
      </c>
      <c r="J7115" s="219">
        <f>TRUNC(I7115*H7115,2)</f>
        <v>0.21</v>
      </c>
      <c r="M7115">
        <v>14.71</v>
      </c>
    </row>
    <row r="7116" spans="1:13" ht="24" customHeight="1" x14ac:dyDescent="0.2">
      <c r="A7116" s="238" t="s">
        <v>2126</v>
      </c>
      <c r="B7116" s="191" t="s">
        <v>2154</v>
      </c>
      <c r="C7116" s="190" t="s">
        <v>15</v>
      </c>
      <c r="D7116" s="190" t="s">
        <v>2155</v>
      </c>
      <c r="E7116" s="426" t="s">
        <v>2129</v>
      </c>
      <c r="F7116" s="426"/>
      <c r="G7116" s="192" t="s">
        <v>39</v>
      </c>
      <c r="H7116" s="193">
        <v>1.6E-2</v>
      </c>
      <c r="I7116" s="189">
        <f>(M7116*$M$13)</f>
        <v>19.136000000000003</v>
      </c>
      <c r="J7116" s="219">
        <f>TRUNC(I7116*H7116,2)</f>
        <v>0.3</v>
      </c>
      <c r="M7116">
        <v>20.8</v>
      </c>
    </row>
    <row r="7117" spans="1:13" ht="24" customHeight="1" x14ac:dyDescent="0.2">
      <c r="A7117" s="238" t="s">
        <v>2126</v>
      </c>
      <c r="B7117" s="191" t="s">
        <v>2716</v>
      </c>
      <c r="C7117" s="190" t="s">
        <v>15</v>
      </c>
      <c r="D7117" s="190" t="s">
        <v>802</v>
      </c>
      <c r="E7117" s="426" t="s">
        <v>2119</v>
      </c>
      <c r="F7117" s="426"/>
      <c r="G7117" s="192" t="s">
        <v>54</v>
      </c>
      <c r="H7117" s="193">
        <v>1</v>
      </c>
      <c r="I7117" s="189">
        <f>(M7117*$M$13)</f>
        <v>0.15640000000000001</v>
      </c>
      <c r="J7117" s="219">
        <f>TRUNC(I7117*H7117,2)</f>
        <v>0.15</v>
      </c>
      <c r="M7117">
        <v>0.17</v>
      </c>
    </row>
    <row r="7118" spans="1:13" x14ac:dyDescent="0.2">
      <c r="A7118" s="239"/>
      <c r="B7118" s="195"/>
      <c r="C7118" s="195"/>
      <c r="D7118" s="195"/>
      <c r="E7118" s="195" t="s">
        <v>3847</v>
      </c>
      <c r="F7118" s="196">
        <v>0.56000000000000005</v>
      </c>
      <c r="G7118" s="195" t="s">
        <v>3848</v>
      </c>
      <c r="H7118" s="196">
        <v>0</v>
      </c>
      <c r="I7118" s="196">
        <v>0.56000000000000005</v>
      </c>
      <c r="J7118" s="220"/>
      <c r="M7118">
        <v>0.56000000000000005</v>
      </c>
    </row>
    <row r="7119" spans="1:13" ht="25.5" x14ac:dyDescent="0.2">
      <c r="A7119" s="239"/>
      <c r="B7119" s="195"/>
      <c r="C7119" s="195"/>
      <c r="D7119" s="195"/>
      <c r="E7119" s="195" t="s">
        <v>3849</v>
      </c>
      <c r="F7119" s="196">
        <v>0</v>
      </c>
      <c r="G7119" s="195"/>
      <c r="H7119" s="195" t="s">
        <v>3850</v>
      </c>
      <c r="I7119" s="196">
        <v>0.73</v>
      </c>
      <c r="J7119" s="220"/>
      <c r="M7119">
        <v>0.73</v>
      </c>
    </row>
    <row r="7120" spans="1:13" ht="30" customHeight="1" x14ac:dyDescent="0.2">
      <c r="A7120" s="240"/>
      <c r="B7120" s="197"/>
      <c r="C7120" s="197"/>
      <c r="D7120" s="197"/>
      <c r="E7120" s="197"/>
      <c r="F7120" s="197"/>
      <c r="G7120" s="197" t="s">
        <v>3851</v>
      </c>
      <c r="H7120" s="198">
        <v>87</v>
      </c>
      <c r="I7120" s="199">
        <v>63.51</v>
      </c>
      <c r="J7120" s="220"/>
      <c r="M7120">
        <v>63.51</v>
      </c>
    </row>
    <row r="7121" spans="1:13" ht="0.95" customHeight="1" x14ac:dyDescent="0.2">
      <c r="A7121" s="237"/>
      <c r="B7121" s="185"/>
      <c r="C7121" s="185"/>
      <c r="D7121" s="185"/>
      <c r="E7121" s="185"/>
      <c r="F7121" s="185"/>
      <c r="G7121" s="185"/>
      <c r="H7121" s="185"/>
      <c r="I7121" s="185"/>
      <c r="J7121" s="220"/>
    </row>
    <row r="7122" spans="1:13" ht="18" customHeight="1" x14ac:dyDescent="0.2">
      <c r="A7122" s="236" t="s">
        <v>4493</v>
      </c>
      <c r="B7122" s="183" t="s">
        <v>2</v>
      </c>
      <c r="C7122" s="182" t="s">
        <v>3</v>
      </c>
      <c r="D7122" s="182" t="s">
        <v>4</v>
      </c>
      <c r="E7122" s="419" t="s">
        <v>2100</v>
      </c>
      <c r="F7122" s="419"/>
      <c r="G7122" s="184" t="s">
        <v>5</v>
      </c>
      <c r="H7122" s="183" t="s">
        <v>6</v>
      </c>
      <c r="I7122" s="183" t="s">
        <v>7</v>
      </c>
      <c r="J7122" s="218" t="s">
        <v>8</v>
      </c>
      <c r="K7122" s="229">
        <f>J7124+J7125</f>
        <v>2.11</v>
      </c>
      <c r="L7122" s="229">
        <f>J7123-K7122</f>
        <v>2.72</v>
      </c>
      <c r="M7122" t="s">
        <v>7</v>
      </c>
    </row>
    <row r="7123" spans="1:13" ht="24" customHeight="1" x14ac:dyDescent="0.2">
      <c r="A7123" s="237" t="s">
        <v>2125</v>
      </c>
      <c r="B7123" s="186" t="s">
        <v>4469</v>
      </c>
      <c r="C7123" s="185" t="s">
        <v>15</v>
      </c>
      <c r="D7123" s="185" t="s">
        <v>4470</v>
      </c>
      <c r="E7123" s="425">
        <v>7</v>
      </c>
      <c r="F7123" s="425"/>
      <c r="G7123" s="187" t="s">
        <v>169</v>
      </c>
      <c r="H7123" s="188">
        <v>1</v>
      </c>
      <c r="I7123" s="189">
        <f>(M7123*$M$13)</f>
        <v>4.83</v>
      </c>
      <c r="J7123" s="231">
        <f>TRUNC(I7123*H7123,2)</f>
        <v>4.83</v>
      </c>
      <c r="M7123">
        <v>5.25</v>
      </c>
    </row>
    <row r="7124" spans="1:13" ht="24" customHeight="1" x14ac:dyDescent="0.2">
      <c r="A7124" s="238" t="s">
        <v>2126</v>
      </c>
      <c r="B7124" s="191" t="s">
        <v>2130</v>
      </c>
      <c r="C7124" s="190" t="s">
        <v>15</v>
      </c>
      <c r="D7124" s="190" t="s">
        <v>2131</v>
      </c>
      <c r="E7124" s="426" t="s">
        <v>2129</v>
      </c>
      <c r="F7124" s="426"/>
      <c r="G7124" s="192" t="s">
        <v>39</v>
      </c>
      <c r="H7124" s="193">
        <v>6.5000000000000002E-2</v>
      </c>
      <c r="I7124" s="189">
        <f>(M7124*$M$13)</f>
        <v>13.533200000000001</v>
      </c>
      <c r="J7124" s="219">
        <f>TRUNC(I7124*H7124,2)</f>
        <v>0.87</v>
      </c>
      <c r="M7124">
        <v>14.71</v>
      </c>
    </row>
    <row r="7125" spans="1:13" ht="24" customHeight="1" x14ac:dyDescent="0.2">
      <c r="A7125" s="238" t="s">
        <v>2126</v>
      </c>
      <c r="B7125" s="191" t="s">
        <v>2154</v>
      </c>
      <c r="C7125" s="190" t="s">
        <v>15</v>
      </c>
      <c r="D7125" s="190" t="s">
        <v>2155</v>
      </c>
      <c r="E7125" s="426" t="s">
        <v>2129</v>
      </c>
      <c r="F7125" s="426"/>
      <c r="G7125" s="192" t="s">
        <v>39</v>
      </c>
      <c r="H7125" s="193">
        <v>6.5000000000000002E-2</v>
      </c>
      <c r="I7125" s="189">
        <f>(M7125*$M$13)</f>
        <v>19.136000000000003</v>
      </c>
      <c r="J7125" s="219">
        <f>TRUNC(I7125*H7125,2)</f>
        <v>1.24</v>
      </c>
      <c r="M7125">
        <v>20.8</v>
      </c>
    </row>
    <row r="7126" spans="1:13" ht="24" customHeight="1" x14ac:dyDescent="0.2">
      <c r="A7126" s="238" t="s">
        <v>2126</v>
      </c>
      <c r="B7126" s="191" t="s">
        <v>5167</v>
      </c>
      <c r="C7126" s="190" t="s">
        <v>15</v>
      </c>
      <c r="D7126" s="190" t="s">
        <v>5168</v>
      </c>
      <c r="E7126" s="426" t="s">
        <v>2119</v>
      </c>
      <c r="F7126" s="426"/>
      <c r="G7126" s="192" t="s">
        <v>132</v>
      </c>
      <c r="H7126" s="193">
        <v>1.02</v>
      </c>
      <c r="I7126" s="189">
        <f>(M7126*$M$13)</f>
        <v>2.6680000000000001</v>
      </c>
      <c r="J7126" s="219">
        <f>TRUNC(I7126*H7126,2)</f>
        <v>2.72</v>
      </c>
      <c r="M7126">
        <v>2.9</v>
      </c>
    </row>
    <row r="7127" spans="1:13" x14ac:dyDescent="0.2">
      <c r="A7127" s="239"/>
      <c r="B7127" s="195"/>
      <c r="C7127" s="195"/>
      <c r="D7127" s="195"/>
      <c r="E7127" s="195" t="s">
        <v>3847</v>
      </c>
      <c r="F7127" s="196">
        <v>2.2999999999999998</v>
      </c>
      <c r="G7127" s="195" t="s">
        <v>3848</v>
      </c>
      <c r="H7127" s="196">
        <v>0</v>
      </c>
      <c r="I7127" s="196">
        <v>2.2999999999999998</v>
      </c>
      <c r="J7127" s="220"/>
      <c r="M7127">
        <v>2.2999999999999998</v>
      </c>
    </row>
    <row r="7128" spans="1:13" ht="25.5" x14ac:dyDescent="0.2">
      <c r="A7128" s="239"/>
      <c r="B7128" s="195"/>
      <c r="C7128" s="195"/>
      <c r="D7128" s="195"/>
      <c r="E7128" s="195" t="s">
        <v>3849</v>
      </c>
      <c r="F7128" s="196">
        <v>0</v>
      </c>
      <c r="G7128" s="195"/>
      <c r="H7128" s="195" t="s">
        <v>3850</v>
      </c>
      <c r="I7128" s="196">
        <v>5.25</v>
      </c>
      <c r="J7128" s="220"/>
      <c r="M7128">
        <v>5.25</v>
      </c>
    </row>
    <row r="7129" spans="1:13" ht="30" customHeight="1" x14ac:dyDescent="0.2">
      <c r="A7129" s="240"/>
      <c r="B7129" s="197"/>
      <c r="C7129" s="197"/>
      <c r="D7129" s="197"/>
      <c r="E7129" s="197"/>
      <c r="F7129" s="197"/>
      <c r="G7129" s="197" t="s">
        <v>3851</v>
      </c>
      <c r="H7129" s="198">
        <v>200</v>
      </c>
      <c r="I7129" s="199">
        <v>1050</v>
      </c>
      <c r="J7129" s="220"/>
      <c r="M7129">
        <v>1050</v>
      </c>
    </row>
    <row r="7130" spans="1:13" ht="0.95" customHeight="1" x14ac:dyDescent="0.2">
      <c r="A7130" s="237"/>
      <c r="B7130" s="185"/>
      <c r="C7130" s="185"/>
      <c r="D7130" s="185"/>
      <c r="E7130" s="185"/>
      <c r="F7130" s="185"/>
      <c r="G7130" s="185"/>
      <c r="H7130" s="185"/>
      <c r="I7130" s="185"/>
      <c r="J7130" s="220"/>
    </row>
    <row r="7131" spans="1:13" ht="18" customHeight="1" x14ac:dyDescent="0.2">
      <c r="A7131" s="236" t="s">
        <v>4494</v>
      </c>
      <c r="B7131" s="183" t="s">
        <v>2</v>
      </c>
      <c r="C7131" s="182" t="s">
        <v>3</v>
      </c>
      <c r="D7131" s="182" t="s">
        <v>4</v>
      </c>
      <c r="E7131" s="419" t="s">
        <v>2100</v>
      </c>
      <c r="F7131" s="419"/>
      <c r="G7131" s="184" t="s">
        <v>5</v>
      </c>
      <c r="H7131" s="183" t="s">
        <v>6</v>
      </c>
      <c r="I7131" s="183" t="s">
        <v>7</v>
      </c>
      <c r="J7131" s="218" t="s">
        <v>8</v>
      </c>
      <c r="K7131" s="229">
        <f>J7133+J7134</f>
        <v>2.6100000000000003</v>
      </c>
      <c r="L7131" s="229">
        <f>J7132-K7131</f>
        <v>2.6499999999999995</v>
      </c>
      <c r="M7131" t="s">
        <v>7</v>
      </c>
    </row>
    <row r="7132" spans="1:13" ht="24" customHeight="1" x14ac:dyDescent="0.2">
      <c r="A7132" s="237" t="s">
        <v>2125</v>
      </c>
      <c r="B7132" s="186" t="s">
        <v>4148</v>
      </c>
      <c r="C7132" s="185" t="s">
        <v>15</v>
      </c>
      <c r="D7132" s="185" t="s">
        <v>4149</v>
      </c>
      <c r="E7132" s="425">
        <v>7</v>
      </c>
      <c r="F7132" s="425"/>
      <c r="G7132" s="187" t="s">
        <v>54</v>
      </c>
      <c r="H7132" s="188">
        <v>1</v>
      </c>
      <c r="I7132" s="189">
        <f>(M7132*$M$13)</f>
        <v>5.2624000000000004</v>
      </c>
      <c r="J7132" s="231">
        <f>TRUNC(I7132*H7132,2)</f>
        <v>5.26</v>
      </c>
      <c r="M7132">
        <v>5.72</v>
      </c>
    </row>
    <row r="7133" spans="1:13" ht="24" customHeight="1" x14ac:dyDescent="0.2">
      <c r="A7133" s="238" t="s">
        <v>2126</v>
      </c>
      <c r="B7133" s="191" t="s">
        <v>2130</v>
      </c>
      <c r="C7133" s="190" t="s">
        <v>15</v>
      </c>
      <c r="D7133" s="190" t="s">
        <v>2131</v>
      </c>
      <c r="E7133" s="426" t="s">
        <v>2129</v>
      </c>
      <c r="F7133" s="426"/>
      <c r="G7133" s="192" t="s">
        <v>39</v>
      </c>
      <c r="H7133" s="193">
        <v>0.08</v>
      </c>
      <c r="I7133" s="189">
        <f>(M7133*$M$13)</f>
        <v>13.533200000000001</v>
      </c>
      <c r="J7133" s="219">
        <f>TRUNC(I7133*H7133,2)</f>
        <v>1.08</v>
      </c>
      <c r="M7133">
        <v>14.71</v>
      </c>
    </row>
    <row r="7134" spans="1:13" ht="24" customHeight="1" x14ac:dyDescent="0.2">
      <c r="A7134" s="238" t="s">
        <v>2126</v>
      </c>
      <c r="B7134" s="191" t="s">
        <v>2154</v>
      </c>
      <c r="C7134" s="190" t="s">
        <v>15</v>
      </c>
      <c r="D7134" s="190" t="s">
        <v>2155</v>
      </c>
      <c r="E7134" s="426" t="s">
        <v>2129</v>
      </c>
      <c r="F7134" s="426"/>
      <c r="G7134" s="192" t="s">
        <v>39</v>
      </c>
      <c r="H7134" s="193">
        <v>0.08</v>
      </c>
      <c r="I7134" s="189">
        <f>(M7134*$M$13)</f>
        <v>19.136000000000003</v>
      </c>
      <c r="J7134" s="219">
        <f>TRUNC(I7134*H7134,2)</f>
        <v>1.53</v>
      </c>
      <c r="M7134">
        <v>20.8</v>
      </c>
    </row>
    <row r="7135" spans="1:13" ht="24" customHeight="1" x14ac:dyDescent="0.2">
      <c r="A7135" s="238" t="s">
        <v>2126</v>
      </c>
      <c r="B7135" s="191" t="s">
        <v>5051</v>
      </c>
      <c r="C7135" s="190" t="s">
        <v>15</v>
      </c>
      <c r="D7135" s="190" t="s">
        <v>5052</v>
      </c>
      <c r="E7135" s="426" t="s">
        <v>2119</v>
      </c>
      <c r="F7135" s="426"/>
      <c r="G7135" s="192" t="s">
        <v>54</v>
      </c>
      <c r="H7135" s="193">
        <v>1</v>
      </c>
      <c r="I7135" s="189">
        <f>(M7135*$M$13)</f>
        <v>2.6588000000000003</v>
      </c>
      <c r="J7135" s="219">
        <f>TRUNC(I7135*H7135,2)</f>
        <v>2.65</v>
      </c>
      <c r="M7135">
        <v>2.89</v>
      </c>
    </row>
    <row r="7136" spans="1:13" x14ac:dyDescent="0.2">
      <c r="A7136" s="239"/>
      <c r="B7136" s="195"/>
      <c r="C7136" s="195"/>
      <c r="D7136" s="195"/>
      <c r="E7136" s="195" t="s">
        <v>3847</v>
      </c>
      <c r="F7136" s="196">
        <v>2.83</v>
      </c>
      <c r="G7136" s="195" t="s">
        <v>3848</v>
      </c>
      <c r="H7136" s="196">
        <v>0</v>
      </c>
      <c r="I7136" s="196">
        <v>2.83</v>
      </c>
      <c r="J7136" s="220"/>
      <c r="M7136">
        <v>2.83</v>
      </c>
    </row>
    <row r="7137" spans="1:13" ht="25.5" x14ac:dyDescent="0.2">
      <c r="A7137" s="239"/>
      <c r="B7137" s="195"/>
      <c r="C7137" s="195"/>
      <c r="D7137" s="195"/>
      <c r="E7137" s="195" t="s">
        <v>3849</v>
      </c>
      <c r="F7137" s="196">
        <v>0</v>
      </c>
      <c r="G7137" s="195"/>
      <c r="H7137" s="195" t="s">
        <v>3850</v>
      </c>
      <c r="I7137" s="196">
        <v>5.72</v>
      </c>
      <c r="J7137" s="220"/>
      <c r="M7137">
        <v>5.72</v>
      </c>
    </row>
    <row r="7138" spans="1:13" ht="30" customHeight="1" x14ac:dyDescent="0.2">
      <c r="A7138" s="240"/>
      <c r="B7138" s="197"/>
      <c r="C7138" s="197"/>
      <c r="D7138" s="197"/>
      <c r="E7138" s="197"/>
      <c r="F7138" s="197"/>
      <c r="G7138" s="197" t="s">
        <v>3851</v>
      </c>
      <c r="H7138" s="198">
        <v>26</v>
      </c>
      <c r="I7138" s="199">
        <v>148.72</v>
      </c>
      <c r="J7138" s="220"/>
      <c r="M7138">
        <v>148.72</v>
      </c>
    </row>
    <row r="7139" spans="1:13" ht="0.95" customHeight="1" x14ac:dyDescent="0.2">
      <c r="A7139" s="237"/>
      <c r="B7139" s="185"/>
      <c r="C7139" s="185"/>
      <c r="D7139" s="185"/>
      <c r="E7139" s="185"/>
      <c r="F7139" s="185"/>
      <c r="G7139" s="185"/>
      <c r="H7139" s="185"/>
      <c r="I7139" s="185"/>
      <c r="J7139" s="220"/>
    </row>
    <row r="7140" spans="1:13" ht="18" customHeight="1" x14ac:dyDescent="0.2">
      <c r="A7140" s="236" t="s">
        <v>4495</v>
      </c>
      <c r="B7140" s="183" t="s">
        <v>2</v>
      </c>
      <c r="C7140" s="182" t="s">
        <v>3</v>
      </c>
      <c r="D7140" s="182" t="s">
        <v>4</v>
      </c>
      <c r="E7140" s="419" t="s">
        <v>2100</v>
      </c>
      <c r="F7140" s="419"/>
      <c r="G7140" s="184" t="s">
        <v>5</v>
      </c>
      <c r="H7140" s="183" t="s">
        <v>6</v>
      </c>
      <c r="I7140" s="183" t="s">
        <v>7</v>
      </c>
      <c r="J7140" s="218" t="s">
        <v>8</v>
      </c>
      <c r="K7140" s="229">
        <f>J7142+J7143</f>
        <v>11.1</v>
      </c>
      <c r="L7140" s="229">
        <f>J7141-K7140</f>
        <v>7.76</v>
      </c>
      <c r="M7140" t="s">
        <v>7</v>
      </c>
    </row>
    <row r="7141" spans="1:13" ht="24" customHeight="1" x14ac:dyDescent="0.2">
      <c r="A7141" s="237" t="s">
        <v>2125</v>
      </c>
      <c r="B7141" s="186" t="s">
        <v>3976</v>
      </c>
      <c r="C7141" s="185" t="s">
        <v>15</v>
      </c>
      <c r="D7141" s="185" t="s">
        <v>3977</v>
      </c>
      <c r="E7141" s="425">
        <v>7</v>
      </c>
      <c r="F7141" s="425"/>
      <c r="G7141" s="187" t="s">
        <v>54</v>
      </c>
      <c r="H7141" s="188">
        <v>1</v>
      </c>
      <c r="I7141" s="189">
        <f>(M7141*$M$13)</f>
        <v>18.869200000000003</v>
      </c>
      <c r="J7141" s="231">
        <f>TRUNC(I7141*H7141,2)</f>
        <v>18.86</v>
      </c>
      <c r="M7141">
        <v>20.51</v>
      </c>
    </row>
    <row r="7142" spans="1:13" ht="24" customHeight="1" x14ac:dyDescent="0.2">
      <c r="A7142" s="238" t="s">
        <v>2126</v>
      </c>
      <c r="B7142" s="191" t="s">
        <v>2130</v>
      </c>
      <c r="C7142" s="190" t="s">
        <v>15</v>
      </c>
      <c r="D7142" s="190" t="s">
        <v>2131</v>
      </c>
      <c r="E7142" s="426" t="s">
        <v>2129</v>
      </c>
      <c r="F7142" s="426"/>
      <c r="G7142" s="192" t="s">
        <v>39</v>
      </c>
      <c r="H7142" s="193">
        <v>0.34</v>
      </c>
      <c r="I7142" s="189">
        <f>(M7142*$M$13)</f>
        <v>13.533200000000001</v>
      </c>
      <c r="J7142" s="219">
        <f>TRUNC(I7142*H7142,2)</f>
        <v>4.5999999999999996</v>
      </c>
      <c r="M7142">
        <v>14.71</v>
      </c>
    </row>
    <row r="7143" spans="1:13" ht="24" customHeight="1" x14ac:dyDescent="0.2">
      <c r="A7143" s="238" t="s">
        <v>2126</v>
      </c>
      <c r="B7143" s="191" t="s">
        <v>2154</v>
      </c>
      <c r="C7143" s="190" t="s">
        <v>15</v>
      </c>
      <c r="D7143" s="190" t="s">
        <v>2155</v>
      </c>
      <c r="E7143" s="426" t="s">
        <v>2129</v>
      </c>
      <c r="F7143" s="426"/>
      <c r="G7143" s="192" t="s">
        <v>39</v>
      </c>
      <c r="H7143" s="193">
        <v>0.34</v>
      </c>
      <c r="I7143" s="189">
        <f>(M7143*$M$13)</f>
        <v>19.136000000000003</v>
      </c>
      <c r="J7143" s="219">
        <f>TRUNC(I7143*H7143,2)</f>
        <v>6.5</v>
      </c>
      <c r="M7143">
        <v>20.8</v>
      </c>
    </row>
    <row r="7144" spans="1:13" ht="24" customHeight="1" x14ac:dyDescent="0.2">
      <c r="A7144" s="238" t="s">
        <v>2126</v>
      </c>
      <c r="B7144" s="191" t="s">
        <v>4964</v>
      </c>
      <c r="C7144" s="190" t="s">
        <v>15</v>
      </c>
      <c r="D7144" s="190" t="s">
        <v>3977</v>
      </c>
      <c r="E7144" s="426" t="s">
        <v>2119</v>
      </c>
      <c r="F7144" s="426"/>
      <c r="G7144" s="192" t="s">
        <v>54</v>
      </c>
      <c r="H7144" s="193">
        <v>1</v>
      </c>
      <c r="I7144" s="189">
        <f>(M7144*$M$13)</f>
        <v>7.7648000000000001</v>
      </c>
      <c r="J7144" s="219">
        <f>TRUNC(I7144*H7144,2)</f>
        <v>7.76</v>
      </c>
      <c r="M7144">
        <v>8.44</v>
      </c>
    </row>
    <row r="7145" spans="1:13" x14ac:dyDescent="0.2">
      <c r="A7145" s="239"/>
      <c r="B7145" s="195"/>
      <c r="C7145" s="195"/>
      <c r="D7145" s="195"/>
      <c r="E7145" s="195" t="s">
        <v>3847</v>
      </c>
      <c r="F7145" s="196">
        <v>12.07</v>
      </c>
      <c r="G7145" s="195" t="s">
        <v>3848</v>
      </c>
      <c r="H7145" s="196">
        <v>0</v>
      </c>
      <c r="I7145" s="196">
        <v>12.07</v>
      </c>
      <c r="J7145" s="220"/>
      <c r="M7145">
        <v>12.07</v>
      </c>
    </row>
    <row r="7146" spans="1:13" ht="25.5" x14ac:dyDescent="0.2">
      <c r="A7146" s="239"/>
      <c r="B7146" s="195"/>
      <c r="C7146" s="195"/>
      <c r="D7146" s="195"/>
      <c r="E7146" s="195" t="s">
        <v>3849</v>
      </c>
      <c r="F7146" s="196">
        <v>0</v>
      </c>
      <c r="G7146" s="195"/>
      <c r="H7146" s="195" t="s">
        <v>3850</v>
      </c>
      <c r="I7146" s="196">
        <v>20.51</v>
      </c>
      <c r="J7146" s="220"/>
      <c r="M7146">
        <v>20.51</v>
      </c>
    </row>
    <row r="7147" spans="1:13" ht="30" customHeight="1" x14ac:dyDescent="0.2">
      <c r="A7147" s="240"/>
      <c r="B7147" s="197"/>
      <c r="C7147" s="197"/>
      <c r="D7147" s="197"/>
      <c r="E7147" s="197"/>
      <c r="F7147" s="197"/>
      <c r="G7147" s="197" t="s">
        <v>3851</v>
      </c>
      <c r="H7147" s="198">
        <v>54</v>
      </c>
      <c r="I7147" s="199">
        <v>1107.54</v>
      </c>
      <c r="J7147" s="220"/>
      <c r="M7147">
        <v>1107.54</v>
      </c>
    </row>
    <row r="7148" spans="1:13" ht="0.95" customHeight="1" x14ac:dyDescent="0.2">
      <c r="A7148" s="237"/>
      <c r="B7148" s="185"/>
      <c r="C7148" s="185"/>
      <c r="D7148" s="185"/>
      <c r="E7148" s="185"/>
      <c r="F7148" s="185"/>
      <c r="G7148" s="185"/>
      <c r="H7148" s="185"/>
      <c r="I7148" s="185"/>
      <c r="J7148" s="220"/>
    </row>
    <row r="7149" spans="1:13" ht="18" customHeight="1" x14ac:dyDescent="0.2">
      <c r="A7149" s="236" t="s">
        <v>4496</v>
      </c>
      <c r="B7149" s="183" t="s">
        <v>2</v>
      </c>
      <c r="C7149" s="182" t="s">
        <v>3</v>
      </c>
      <c r="D7149" s="182" t="s">
        <v>4</v>
      </c>
      <c r="E7149" s="419" t="s">
        <v>2100</v>
      </c>
      <c r="F7149" s="419"/>
      <c r="G7149" s="184" t="s">
        <v>5</v>
      </c>
      <c r="H7149" s="183" t="s">
        <v>6</v>
      </c>
      <c r="I7149" s="183" t="s">
        <v>7</v>
      </c>
      <c r="J7149" s="218" t="s">
        <v>8</v>
      </c>
      <c r="K7149" s="229">
        <f>J7151+J7152</f>
        <v>0.97</v>
      </c>
      <c r="L7149" s="229">
        <f>J7150-K7149</f>
        <v>0.24</v>
      </c>
      <c r="M7149" t="s">
        <v>7</v>
      </c>
    </row>
    <row r="7150" spans="1:13" ht="24" customHeight="1" x14ac:dyDescent="0.2">
      <c r="A7150" s="237" t="s">
        <v>2125</v>
      </c>
      <c r="B7150" s="186" t="s">
        <v>4153</v>
      </c>
      <c r="C7150" s="185" t="s">
        <v>15</v>
      </c>
      <c r="D7150" s="185" t="s">
        <v>4154</v>
      </c>
      <c r="E7150" s="425">
        <v>7</v>
      </c>
      <c r="F7150" s="425"/>
      <c r="G7150" s="187" t="s">
        <v>54</v>
      </c>
      <c r="H7150" s="188">
        <v>1</v>
      </c>
      <c r="I7150" s="189">
        <f>(M7150*$M$13)</f>
        <v>1.2144000000000001</v>
      </c>
      <c r="J7150" s="231">
        <f>TRUNC(I7150*H7150,2)</f>
        <v>1.21</v>
      </c>
      <c r="M7150">
        <v>1.32</v>
      </c>
    </row>
    <row r="7151" spans="1:13" ht="24" customHeight="1" x14ac:dyDescent="0.2">
      <c r="A7151" s="238" t="s">
        <v>2126</v>
      </c>
      <c r="B7151" s="191" t="s">
        <v>2130</v>
      </c>
      <c r="C7151" s="190" t="s">
        <v>15</v>
      </c>
      <c r="D7151" s="190" t="s">
        <v>2131</v>
      </c>
      <c r="E7151" s="426" t="s">
        <v>2129</v>
      </c>
      <c r="F7151" s="426"/>
      <c r="G7151" s="192" t="s">
        <v>39</v>
      </c>
      <c r="H7151" s="193">
        <v>0.03</v>
      </c>
      <c r="I7151" s="189">
        <f>(M7151*$M$13)</f>
        <v>13.533200000000001</v>
      </c>
      <c r="J7151" s="219">
        <f>TRUNC(I7151*H7151,2)</f>
        <v>0.4</v>
      </c>
      <c r="M7151">
        <v>14.71</v>
      </c>
    </row>
    <row r="7152" spans="1:13" ht="24" customHeight="1" x14ac:dyDescent="0.2">
      <c r="A7152" s="238" t="s">
        <v>2126</v>
      </c>
      <c r="B7152" s="191" t="s">
        <v>2154</v>
      </c>
      <c r="C7152" s="190" t="s">
        <v>15</v>
      </c>
      <c r="D7152" s="190" t="s">
        <v>2155</v>
      </c>
      <c r="E7152" s="426" t="s">
        <v>2129</v>
      </c>
      <c r="F7152" s="426"/>
      <c r="G7152" s="192" t="s">
        <v>39</v>
      </c>
      <c r="H7152" s="193">
        <v>0.03</v>
      </c>
      <c r="I7152" s="189">
        <f>(M7152*$M$13)</f>
        <v>19.136000000000003</v>
      </c>
      <c r="J7152" s="219">
        <f>TRUNC(I7152*H7152,2)</f>
        <v>0.56999999999999995</v>
      </c>
      <c r="M7152">
        <v>20.8</v>
      </c>
    </row>
    <row r="7153" spans="1:13" ht="24" customHeight="1" x14ac:dyDescent="0.2">
      <c r="A7153" s="238" t="s">
        <v>2126</v>
      </c>
      <c r="B7153" s="191" t="s">
        <v>5053</v>
      </c>
      <c r="C7153" s="190" t="s">
        <v>15</v>
      </c>
      <c r="D7153" s="190" t="s">
        <v>5054</v>
      </c>
      <c r="E7153" s="426" t="s">
        <v>2119</v>
      </c>
      <c r="F7153" s="426"/>
      <c r="G7153" s="192" t="s">
        <v>54</v>
      </c>
      <c r="H7153" s="193">
        <v>1</v>
      </c>
      <c r="I7153" s="189">
        <f>(M7153*$M$13)</f>
        <v>0.23920000000000002</v>
      </c>
      <c r="J7153" s="219">
        <f>TRUNC(I7153*H7153,2)</f>
        <v>0.23</v>
      </c>
      <c r="M7153">
        <v>0.26</v>
      </c>
    </row>
    <row r="7154" spans="1:13" x14ac:dyDescent="0.2">
      <c r="A7154" s="239"/>
      <c r="B7154" s="195"/>
      <c r="C7154" s="195"/>
      <c r="D7154" s="195"/>
      <c r="E7154" s="195" t="s">
        <v>3847</v>
      </c>
      <c r="F7154" s="196">
        <v>1.06</v>
      </c>
      <c r="G7154" s="195" t="s">
        <v>3848</v>
      </c>
      <c r="H7154" s="196">
        <v>0</v>
      </c>
      <c r="I7154" s="196">
        <v>1.06</v>
      </c>
      <c r="J7154" s="220"/>
      <c r="M7154">
        <v>1.06</v>
      </c>
    </row>
    <row r="7155" spans="1:13" ht="25.5" x14ac:dyDescent="0.2">
      <c r="A7155" s="239"/>
      <c r="B7155" s="195"/>
      <c r="C7155" s="195"/>
      <c r="D7155" s="195"/>
      <c r="E7155" s="195" t="s">
        <v>3849</v>
      </c>
      <c r="F7155" s="196">
        <v>0</v>
      </c>
      <c r="G7155" s="195"/>
      <c r="H7155" s="195" t="s">
        <v>3850</v>
      </c>
      <c r="I7155" s="196">
        <v>1.32</v>
      </c>
      <c r="J7155" s="220"/>
      <c r="M7155">
        <v>1.32</v>
      </c>
    </row>
    <row r="7156" spans="1:13" ht="30" customHeight="1" x14ac:dyDescent="0.2">
      <c r="A7156" s="240"/>
      <c r="B7156" s="197"/>
      <c r="C7156" s="197"/>
      <c r="D7156" s="197"/>
      <c r="E7156" s="197"/>
      <c r="F7156" s="197"/>
      <c r="G7156" s="197" t="s">
        <v>3851</v>
      </c>
      <c r="H7156" s="198">
        <v>45</v>
      </c>
      <c r="I7156" s="199">
        <v>59.4</v>
      </c>
      <c r="J7156" s="220"/>
      <c r="M7156">
        <v>59.4</v>
      </c>
    </row>
    <row r="7157" spans="1:13" ht="0.95" customHeight="1" x14ac:dyDescent="0.2">
      <c r="A7157" s="237"/>
      <c r="B7157" s="185"/>
      <c r="C7157" s="185"/>
      <c r="D7157" s="185"/>
      <c r="E7157" s="185"/>
      <c r="F7157" s="185"/>
      <c r="G7157" s="185"/>
      <c r="H7157" s="185"/>
      <c r="I7157" s="185"/>
      <c r="J7157" s="220"/>
    </row>
    <row r="7158" spans="1:13" ht="18" customHeight="1" x14ac:dyDescent="0.2">
      <c r="A7158" s="236" t="s">
        <v>4497</v>
      </c>
      <c r="B7158" s="183" t="s">
        <v>2</v>
      </c>
      <c r="C7158" s="182" t="s">
        <v>3</v>
      </c>
      <c r="D7158" s="182" t="s">
        <v>4</v>
      </c>
      <c r="E7158" s="419" t="s">
        <v>2100</v>
      </c>
      <c r="F7158" s="419"/>
      <c r="G7158" s="184" t="s">
        <v>5</v>
      </c>
      <c r="H7158" s="183" t="s">
        <v>6</v>
      </c>
      <c r="I7158" s="183" t="s">
        <v>7</v>
      </c>
      <c r="J7158" s="218" t="s">
        <v>8</v>
      </c>
      <c r="K7158" s="229">
        <f>J7160+J7161</f>
        <v>4.5599999999999996</v>
      </c>
      <c r="L7158" s="229">
        <f>J7159-K7158</f>
        <v>4.88</v>
      </c>
      <c r="M7158" t="s">
        <v>7</v>
      </c>
    </row>
    <row r="7159" spans="1:13" ht="24" customHeight="1" x14ac:dyDescent="0.2">
      <c r="A7159" s="237" t="s">
        <v>2125</v>
      </c>
      <c r="B7159" s="186" t="s">
        <v>4077</v>
      </c>
      <c r="C7159" s="185" t="s">
        <v>15</v>
      </c>
      <c r="D7159" s="185" t="s">
        <v>4078</v>
      </c>
      <c r="E7159" s="425">
        <v>7</v>
      </c>
      <c r="F7159" s="425"/>
      <c r="G7159" s="187" t="s">
        <v>18</v>
      </c>
      <c r="H7159" s="188">
        <v>1</v>
      </c>
      <c r="I7159" s="189">
        <f>(M7159*$M$13)</f>
        <v>9.4483999999999995</v>
      </c>
      <c r="J7159" s="231">
        <f>TRUNC(I7159*H7159,2)</f>
        <v>9.44</v>
      </c>
      <c r="M7159">
        <v>10.27</v>
      </c>
    </row>
    <row r="7160" spans="1:13" ht="24" customHeight="1" x14ac:dyDescent="0.2">
      <c r="A7160" s="238" t="s">
        <v>2126</v>
      </c>
      <c r="B7160" s="191" t="s">
        <v>2130</v>
      </c>
      <c r="C7160" s="190" t="s">
        <v>15</v>
      </c>
      <c r="D7160" s="190" t="s">
        <v>2131</v>
      </c>
      <c r="E7160" s="426" t="s">
        <v>2129</v>
      </c>
      <c r="F7160" s="426"/>
      <c r="G7160" s="192" t="s">
        <v>39</v>
      </c>
      <c r="H7160" s="193">
        <v>0.14000000000000001</v>
      </c>
      <c r="I7160" s="189">
        <f>(M7160*$M$13)</f>
        <v>13.533200000000001</v>
      </c>
      <c r="J7160" s="219">
        <f>TRUNC(I7160*H7160,2)</f>
        <v>1.89</v>
      </c>
      <c r="M7160">
        <v>14.71</v>
      </c>
    </row>
    <row r="7161" spans="1:13" ht="24" customHeight="1" x14ac:dyDescent="0.2">
      <c r="A7161" s="238" t="s">
        <v>2126</v>
      </c>
      <c r="B7161" s="191" t="s">
        <v>2154</v>
      </c>
      <c r="C7161" s="190" t="s">
        <v>15</v>
      </c>
      <c r="D7161" s="190" t="s">
        <v>2155</v>
      </c>
      <c r="E7161" s="426" t="s">
        <v>2129</v>
      </c>
      <c r="F7161" s="426"/>
      <c r="G7161" s="192" t="s">
        <v>39</v>
      </c>
      <c r="H7161" s="193">
        <v>0.14000000000000001</v>
      </c>
      <c r="I7161" s="189">
        <f>(M7161*$M$13)</f>
        <v>19.136000000000003</v>
      </c>
      <c r="J7161" s="219">
        <f>TRUNC(I7161*H7161,2)</f>
        <v>2.67</v>
      </c>
      <c r="M7161">
        <v>20.8</v>
      </c>
    </row>
    <row r="7162" spans="1:13" ht="24" customHeight="1" x14ac:dyDescent="0.2">
      <c r="A7162" s="238" t="s">
        <v>2126</v>
      </c>
      <c r="B7162" s="191" t="s">
        <v>5027</v>
      </c>
      <c r="C7162" s="190" t="s">
        <v>15</v>
      </c>
      <c r="D7162" s="190" t="s">
        <v>5028</v>
      </c>
      <c r="E7162" s="426" t="s">
        <v>2119</v>
      </c>
      <c r="F7162" s="426"/>
      <c r="G7162" s="192" t="s">
        <v>54</v>
      </c>
      <c r="H7162" s="193">
        <v>1</v>
      </c>
      <c r="I7162" s="189">
        <f>(M7162*$M$13)</f>
        <v>4.8852000000000002</v>
      </c>
      <c r="J7162" s="219">
        <f>TRUNC(I7162*H7162,2)</f>
        <v>4.88</v>
      </c>
      <c r="M7162">
        <v>5.31</v>
      </c>
    </row>
    <row r="7163" spans="1:13" x14ac:dyDescent="0.2">
      <c r="A7163" s="239"/>
      <c r="B7163" s="195"/>
      <c r="C7163" s="195"/>
      <c r="D7163" s="195"/>
      <c r="E7163" s="195" t="s">
        <v>3847</v>
      </c>
      <c r="F7163" s="196">
        <v>4.96</v>
      </c>
      <c r="G7163" s="195" t="s">
        <v>3848</v>
      </c>
      <c r="H7163" s="196">
        <v>0</v>
      </c>
      <c r="I7163" s="196">
        <v>4.96</v>
      </c>
      <c r="J7163" s="220"/>
      <c r="M7163">
        <v>4.96</v>
      </c>
    </row>
    <row r="7164" spans="1:13" ht="25.5" x14ac:dyDescent="0.2">
      <c r="A7164" s="239"/>
      <c r="B7164" s="195"/>
      <c r="C7164" s="195"/>
      <c r="D7164" s="195"/>
      <c r="E7164" s="195" t="s">
        <v>3849</v>
      </c>
      <c r="F7164" s="196">
        <v>0</v>
      </c>
      <c r="G7164" s="195"/>
      <c r="H7164" s="195" t="s">
        <v>3850</v>
      </c>
      <c r="I7164" s="196">
        <v>10.27</v>
      </c>
      <c r="J7164" s="220"/>
      <c r="M7164">
        <v>10.27</v>
      </c>
    </row>
    <row r="7165" spans="1:13" ht="30" customHeight="1" x14ac:dyDescent="0.2">
      <c r="A7165" s="240"/>
      <c r="B7165" s="197"/>
      <c r="C7165" s="197"/>
      <c r="D7165" s="197"/>
      <c r="E7165" s="197"/>
      <c r="F7165" s="197"/>
      <c r="G7165" s="197" t="s">
        <v>3851</v>
      </c>
      <c r="H7165" s="198">
        <v>3</v>
      </c>
      <c r="I7165" s="199">
        <v>30.81</v>
      </c>
      <c r="J7165" s="220"/>
      <c r="M7165">
        <v>30.81</v>
      </c>
    </row>
    <row r="7166" spans="1:13" ht="0.95" customHeight="1" x14ac:dyDescent="0.2">
      <c r="A7166" s="237"/>
      <c r="B7166" s="185"/>
      <c r="C7166" s="185"/>
      <c r="D7166" s="185"/>
      <c r="E7166" s="185"/>
      <c r="F7166" s="185"/>
      <c r="G7166" s="185"/>
      <c r="H7166" s="185"/>
      <c r="I7166" s="185"/>
      <c r="J7166" s="220"/>
    </row>
    <row r="7167" spans="1:13" ht="18" customHeight="1" x14ac:dyDescent="0.2">
      <c r="A7167" s="236" t="s">
        <v>4498</v>
      </c>
      <c r="B7167" s="183" t="s">
        <v>2</v>
      </c>
      <c r="C7167" s="182" t="s">
        <v>3</v>
      </c>
      <c r="D7167" s="182" t="s">
        <v>4</v>
      </c>
      <c r="E7167" s="419" t="s">
        <v>2100</v>
      </c>
      <c r="F7167" s="419"/>
      <c r="G7167" s="184" t="s">
        <v>5</v>
      </c>
      <c r="H7167" s="183" t="s">
        <v>6</v>
      </c>
      <c r="I7167" s="183" t="s">
        <v>7</v>
      </c>
      <c r="J7167" s="218" t="s">
        <v>8</v>
      </c>
      <c r="K7167" s="229">
        <f>J7169+J7170</f>
        <v>13.06</v>
      </c>
      <c r="L7167" s="229">
        <f>J7168-K7167</f>
        <v>9.4</v>
      </c>
      <c r="M7167" t="s">
        <v>7</v>
      </c>
    </row>
    <row r="7168" spans="1:13" ht="24" customHeight="1" x14ac:dyDescent="0.2">
      <c r="A7168" s="237" t="s">
        <v>2125</v>
      </c>
      <c r="B7168" s="186" t="s">
        <v>4086</v>
      </c>
      <c r="C7168" s="185" t="s">
        <v>15</v>
      </c>
      <c r="D7168" s="185" t="s">
        <v>4087</v>
      </c>
      <c r="E7168" s="425">
        <v>7</v>
      </c>
      <c r="F7168" s="425"/>
      <c r="G7168" s="187" t="s">
        <v>169</v>
      </c>
      <c r="H7168" s="188">
        <v>1</v>
      </c>
      <c r="I7168" s="189">
        <f>(M7168*$M$13)</f>
        <v>22.466400000000004</v>
      </c>
      <c r="J7168" s="231">
        <f>TRUNC(I7168*H7168,2)</f>
        <v>22.46</v>
      </c>
      <c r="M7168">
        <v>24.42</v>
      </c>
    </row>
    <row r="7169" spans="1:13" ht="24" customHeight="1" x14ac:dyDescent="0.2">
      <c r="A7169" s="238" t="s">
        <v>2126</v>
      </c>
      <c r="B7169" s="191" t="s">
        <v>2130</v>
      </c>
      <c r="C7169" s="190" t="s">
        <v>15</v>
      </c>
      <c r="D7169" s="190" t="s">
        <v>2131</v>
      </c>
      <c r="E7169" s="426" t="s">
        <v>2129</v>
      </c>
      <c r="F7169" s="426"/>
      <c r="G7169" s="192" t="s">
        <v>39</v>
      </c>
      <c r="H7169" s="193">
        <v>0.4</v>
      </c>
      <c r="I7169" s="189">
        <f>(M7169*$M$13)</f>
        <v>13.533200000000001</v>
      </c>
      <c r="J7169" s="219">
        <f>TRUNC(I7169*H7169,2)</f>
        <v>5.41</v>
      </c>
      <c r="M7169">
        <v>14.71</v>
      </c>
    </row>
    <row r="7170" spans="1:13" ht="24" customHeight="1" x14ac:dyDescent="0.2">
      <c r="A7170" s="238" t="s">
        <v>2126</v>
      </c>
      <c r="B7170" s="191" t="s">
        <v>2154</v>
      </c>
      <c r="C7170" s="190" t="s">
        <v>15</v>
      </c>
      <c r="D7170" s="190" t="s">
        <v>2155</v>
      </c>
      <c r="E7170" s="426" t="s">
        <v>2129</v>
      </c>
      <c r="F7170" s="426"/>
      <c r="G7170" s="192" t="s">
        <v>39</v>
      </c>
      <c r="H7170" s="193">
        <v>0.4</v>
      </c>
      <c r="I7170" s="189">
        <f>(M7170*$M$13)</f>
        <v>19.136000000000003</v>
      </c>
      <c r="J7170" s="219">
        <f>TRUNC(I7170*H7170,2)</f>
        <v>7.65</v>
      </c>
      <c r="M7170">
        <v>20.8</v>
      </c>
    </row>
    <row r="7171" spans="1:13" ht="24" customHeight="1" x14ac:dyDescent="0.2">
      <c r="A7171" s="238" t="s">
        <v>2126</v>
      </c>
      <c r="B7171" s="191" t="s">
        <v>5030</v>
      </c>
      <c r="C7171" s="190" t="s">
        <v>15</v>
      </c>
      <c r="D7171" s="190" t="s">
        <v>5031</v>
      </c>
      <c r="E7171" s="426" t="s">
        <v>2119</v>
      </c>
      <c r="F7171" s="426"/>
      <c r="G7171" s="192" t="s">
        <v>132</v>
      </c>
      <c r="H7171" s="193">
        <v>1</v>
      </c>
      <c r="I7171" s="189">
        <f>(M7171*$M$13)</f>
        <v>9.4024000000000019</v>
      </c>
      <c r="J7171" s="219">
        <f>TRUNC(I7171*H7171,2)</f>
        <v>9.4</v>
      </c>
      <c r="M7171">
        <v>10.220000000000001</v>
      </c>
    </row>
    <row r="7172" spans="1:13" x14ac:dyDescent="0.2">
      <c r="A7172" s="239"/>
      <c r="B7172" s="195"/>
      <c r="C7172" s="195"/>
      <c r="D7172" s="195"/>
      <c r="E7172" s="195" t="s">
        <v>3847</v>
      </c>
      <c r="F7172" s="196">
        <v>14.2</v>
      </c>
      <c r="G7172" s="195" t="s">
        <v>3848</v>
      </c>
      <c r="H7172" s="196">
        <v>0</v>
      </c>
      <c r="I7172" s="196">
        <v>14.2</v>
      </c>
      <c r="J7172" s="220"/>
      <c r="M7172">
        <v>14.2</v>
      </c>
    </row>
    <row r="7173" spans="1:13" ht="25.5" x14ac:dyDescent="0.2">
      <c r="A7173" s="239"/>
      <c r="B7173" s="195"/>
      <c r="C7173" s="195"/>
      <c r="D7173" s="195"/>
      <c r="E7173" s="195" t="s">
        <v>3849</v>
      </c>
      <c r="F7173" s="196">
        <v>0</v>
      </c>
      <c r="G7173" s="195"/>
      <c r="H7173" s="195" t="s">
        <v>3850</v>
      </c>
      <c r="I7173" s="196">
        <v>24.42</v>
      </c>
      <c r="J7173" s="220"/>
      <c r="M7173">
        <v>24.42</v>
      </c>
    </row>
    <row r="7174" spans="1:13" ht="30" customHeight="1" x14ac:dyDescent="0.2">
      <c r="A7174" s="240"/>
      <c r="B7174" s="197"/>
      <c r="C7174" s="197"/>
      <c r="D7174" s="197"/>
      <c r="E7174" s="197"/>
      <c r="F7174" s="197"/>
      <c r="G7174" s="197" t="s">
        <v>3851</v>
      </c>
      <c r="H7174" s="198">
        <v>87</v>
      </c>
      <c r="I7174" s="199">
        <v>2124.54</v>
      </c>
      <c r="J7174" s="220"/>
      <c r="M7174">
        <v>2124.54</v>
      </c>
    </row>
    <row r="7175" spans="1:13" ht="0.95" customHeight="1" x14ac:dyDescent="0.2">
      <c r="A7175" s="237"/>
      <c r="B7175" s="185"/>
      <c r="C7175" s="185"/>
      <c r="D7175" s="185"/>
      <c r="E7175" s="185"/>
      <c r="F7175" s="185"/>
      <c r="G7175" s="185"/>
      <c r="H7175" s="185"/>
      <c r="I7175" s="185"/>
      <c r="J7175" s="220"/>
    </row>
    <row r="7176" spans="1:13" ht="18" customHeight="1" x14ac:dyDescent="0.2">
      <c r="A7176" s="236" t="s">
        <v>4499</v>
      </c>
      <c r="B7176" s="183" t="s">
        <v>2</v>
      </c>
      <c r="C7176" s="182" t="s">
        <v>3</v>
      </c>
      <c r="D7176" s="182" t="s">
        <v>4</v>
      </c>
      <c r="E7176" s="419" t="s">
        <v>2100</v>
      </c>
      <c r="F7176" s="419"/>
      <c r="G7176" s="184" t="s">
        <v>5</v>
      </c>
      <c r="H7176" s="183" t="s">
        <v>6</v>
      </c>
      <c r="I7176" s="183" t="s">
        <v>7</v>
      </c>
      <c r="J7176" s="218" t="s">
        <v>8</v>
      </c>
      <c r="K7176" s="229">
        <f>J7178+J7179</f>
        <v>4.8900000000000006</v>
      </c>
      <c r="L7176" s="229">
        <f>J7177-K7176</f>
        <v>27.68</v>
      </c>
      <c r="M7176" t="s">
        <v>7</v>
      </c>
    </row>
    <row r="7177" spans="1:13" ht="24" customHeight="1" x14ac:dyDescent="0.2">
      <c r="A7177" s="237" t="s">
        <v>2125</v>
      </c>
      <c r="B7177" s="186" t="s">
        <v>4472</v>
      </c>
      <c r="C7177" s="185" t="s">
        <v>15</v>
      </c>
      <c r="D7177" s="185" t="s">
        <v>4473</v>
      </c>
      <c r="E7177" s="425">
        <v>7</v>
      </c>
      <c r="F7177" s="425"/>
      <c r="G7177" s="187" t="s">
        <v>18</v>
      </c>
      <c r="H7177" s="188">
        <v>1</v>
      </c>
      <c r="I7177" s="189">
        <f>(M7177*$M$13)</f>
        <v>32.577199999999998</v>
      </c>
      <c r="J7177" s="231">
        <f>TRUNC(I7177*H7177,2)</f>
        <v>32.57</v>
      </c>
      <c r="M7177">
        <v>35.409999999999997</v>
      </c>
    </row>
    <row r="7178" spans="1:13" ht="24" customHeight="1" x14ac:dyDescent="0.2">
      <c r="A7178" s="238" t="s">
        <v>2126</v>
      </c>
      <c r="B7178" s="191" t="s">
        <v>2130</v>
      </c>
      <c r="C7178" s="190" t="s">
        <v>15</v>
      </c>
      <c r="D7178" s="190" t="s">
        <v>2131</v>
      </c>
      <c r="E7178" s="426" t="s">
        <v>2129</v>
      </c>
      <c r="F7178" s="426"/>
      <c r="G7178" s="192" t="s">
        <v>39</v>
      </c>
      <c r="H7178" s="193">
        <v>0.15</v>
      </c>
      <c r="I7178" s="189">
        <f>(M7178*$M$13)</f>
        <v>13.533200000000001</v>
      </c>
      <c r="J7178" s="219">
        <f>TRUNC(I7178*H7178,2)</f>
        <v>2.02</v>
      </c>
      <c r="M7178">
        <v>14.71</v>
      </c>
    </row>
    <row r="7179" spans="1:13" ht="24" customHeight="1" x14ac:dyDescent="0.2">
      <c r="A7179" s="238" t="s">
        <v>2126</v>
      </c>
      <c r="B7179" s="191" t="s">
        <v>2154</v>
      </c>
      <c r="C7179" s="190" t="s">
        <v>15</v>
      </c>
      <c r="D7179" s="190" t="s">
        <v>2155</v>
      </c>
      <c r="E7179" s="426" t="s">
        <v>2129</v>
      </c>
      <c r="F7179" s="426"/>
      <c r="G7179" s="192" t="s">
        <v>39</v>
      </c>
      <c r="H7179" s="193">
        <v>0.15</v>
      </c>
      <c r="I7179" s="189">
        <f>(M7179*$M$13)</f>
        <v>19.136000000000003</v>
      </c>
      <c r="J7179" s="219">
        <f>TRUNC(I7179*H7179,2)</f>
        <v>2.87</v>
      </c>
      <c r="M7179">
        <v>20.8</v>
      </c>
    </row>
    <row r="7180" spans="1:13" ht="24" customHeight="1" x14ac:dyDescent="0.2">
      <c r="A7180" s="238" t="s">
        <v>2126</v>
      </c>
      <c r="B7180" s="191" t="s">
        <v>5169</v>
      </c>
      <c r="C7180" s="190" t="s">
        <v>15</v>
      </c>
      <c r="D7180" s="190" t="s">
        <v>5170</v>
      </c>
      <c r="E7180" s="426" t="s">
        <v>2119</v>
      </c>
      <c r="F7180" s="426"/>
      <c r="G7180" s="192" t="s">
        <v>54</v>
      </c>
      <c r="H7180" s="193">
        <v>1</v>
      </c>
      <c r="I7180" s="189">
        <f>(M7180*$M$13)</f>
        <v>27.6828</v>
      </c>
      <c r="J7180" s="219">
        <f>TRUNC(I7180*H7180,2)</f>
        <v>27.68</v>
      </c>
      <c r="M7180">
        <v>30.09</v>
      </c>
    </row>
    <row r="7181" spans="1:13" x14ac:dyDescent="0.2">
      <c r="A7181" s="239"/>
      <c r="B7181" s="195"/>
      <c r="C7181" s="195"/>
      <c r="D7181" s="195"/>
      <c r="E7181" s="195" t="s">
        <v>3847</v>
      </c>
      <c r="F7181" s="196">
        <v>5.32</v>
      </c>
      <c r="G7181" s="195" t="s">
        <v>3848</v>
      </c>
      <c r="H7181" s="196">
        <v>0</v>
      </c>
      <c r="I7181" s="196">
        <v>5.32</v>
      </c>
      <c r="J7181" s="220"/>
      <c r="M7181">
        <v>5.32</v>
      </c>
    </row>
    <row r="7182" spans="1:13" ht="25.5" x14ac:dyDescent="0.2">
      <c r="A7182" s="239"/>
      <c r="B7182" s="195"/>
      <c r="C7182" s="195"/>
      <c r="D7182" s="195"/>
      <c r="E7182" s="195" t="s">
        <v>3849</v>
      </c>
      <c r="F7182" s="196">
        <v>0</v>
      </c>
      <c r="G7182" s="195"/>
      <c r="H7182" s="195" t="s">
        <v>3850</v>
      </c>
      <c r="I7182" s="196">
        <v>35.409999999999997</v>
      </c>
      <c r="J7182" s="220"/>
      <c r="M7182">
        <v>35.409999999999997</v>
      </c>
    </row>
    <row r="7183" spans="1:13" ht="30" customHeight="1" x14ac:dyDescent="0.2">
      <c r="A7183" s="240"/>
      <c r="B7183" s="197"/>
      <c r="C7183" s="197"/>
      <c r="D7183" s="197"/>
      <c r="E7183" s="197"/>
      <c r="F7183" s="197"/>
      <c r="G7183" s="197" t="s">
        <v>3851</v>
      </c>
      <c r="H7183" s="198">
        <v>2</v>
      </c>
      <c r="I7183" s="199">
        <v>70.819999999999993</v>
      </c>
      <c r="J7183" s="220"/>
      <c r="M7183">
        <v>70.819999999999993</v>
      </c>
    </row>
    <row r="7184" spans="1:13" ht="0.95" customHeight="1" x14ac:dyDescent="0.2">
      <c r="A7184" s="237"/>
      <c r="B7184" s="185"/>
      <c r="C7184" s="185"/>
      <c r="D7184" s="185"/>
      <c r="E7184" s="185"/>
      <c r="F7184" s="185"/>
      <c r="G7184" s="185"/>
      <c r="H7184" s="185"/>
      <c r="I7184" s="185"/>
      <c r="J7184" s="220"/>
    </row>
    <row r="7185" spans="1:13" ht="18" customHeight="1" x14ac:dyDescent="0.2">
      <c r="A7185" s="236" t="s">
        <v>4500</v>
      </c>
      <c r="B7185" s="183" t="s">
        <v>2</v>
      </c>
      <c r="C7185" s="182" t="s">
        <v>3</v>
      </c>
      <c r="D7185" s="182" t="s">
        <v>4</v>
      </c>
      <c r="E7185" s="419" t="s">
        <v>2100</v>
      </c>
      <c r="F7185" s="419"/>
      <c r="G7185" s="184" t="s">
        <v>5</v>
      </c>
      <c r="H7185" s="183" t="s">
        <v>6</v>
      </c>
      <c r="I7185" s="183" t="s">
        <v>7</v>
      </c>
      <c r="J7185" s="218" t="s">
        <v>8</v>
      </c>
      <c r="K7185" s="229">
        <f>J7187+J7188</f>
        <v>0.32</v>
      </c>
      <c r="L7185" s="229">
        <f>J7186-K7185</f>
        <v>0.10999999999999999</v>
      </c>
      <c r="M7185" t="s">
        <v>7</v>
      </c>
    </row>
    <row r="7186" spans="1:13" ht="24" customHeight="1" x14ac:dyDescent="0.2">
      <c r="A7186" s="237" t="s">
        <v>2125</v>
      </c>
      <c r="B7186" s="186" t="s">
        <v>1987</v>
      </c>
      <c r="C7186" s="185" t="s">
        <v>15</v>
      </c>
      <c r="D7186" s="185" t="s">
        <v>1988</v>
      </c>
      <c r="E7186" s="425">
        <v>7</v>
      </c>
      <c r="F7186" s="425"/>
      <c r="G7186" s="187" t="s">
        <v>18</v>
      </c>
      <c r="H7186" s="188">
        <v>1</v>
      </c>
      <c r="I7186" s="189">
        <f>(M7186*$M$13)</f>
        <v>0.43240000000000001</v>
      </c>
      <c r="J7186" s="231">
        <f>TRUNC(I7186*H7186,2)</f>
        <v>0.43</v>
      </c>
      <c r="M7186">
        <v>0.47</v>
      </c>
    </row>
    <row r="7187" spans="1:13" ht="24" customHeight="1" x14ac:dyDescent="0.2">
      <c r="A7187" s="238" t="s">
        <v>2126</v>
      </c>
      <c r="B7187" s="191" t="s">
        <v>2130</v>
      </c>
      <c r="C7187" s="190" t="s">
        <v>15</v>
      </c>
      <c r="D7187" s="190" t="s">
        <v>2131</v>
      </c>
      <c r="E7187" s="426" t="s">
        <v>2129</v>
      </c>
      <c r="F7187" s="426"/>
      <c r="G7187" s="192" t="s">
        <v>39</v>
      </c>
      <c r="H7187" s="193">
        <v>1.01E-2</v>
      </c>
      <c r="I7187" s="189">
        <f>(M7187*$M$13)</f>
        <v>13.533200000000001</v>
      </c>
      <c r="J7187" s="219">
        <f>TRUNC(I7187*H7187,2)</f>
        <v>0.13</v>
      </c>
      <c r="M7187">
        <v>14.71</v>
      </c>
    </row>
    <row r="7188" spans="1:13" ht="24" customHeight="1" x14ac:dyDescent="0.2">
      <c r="A7188" s="238" t="s">
        <v>2126</v>
      </c>
      <c r="B7188" s="191" t="s">
        <v>2154</v>
      </c>
      <c r="C7188" s="190" t="s">
        <v>15</v>
      </c>
      <c r="D7188" s="190" t="s">
        <v>2155</v>
      </c>
      <c r="E7188" s="426" t="s">
        <v>2129</v>
      </c>
      <c r="F7188" s="426"/>
      <c r="G7188" s="192" t="s">
        <v>39</v>
      </c>
      <c r="H7188" s="193">
        <v>1.01E-2</v>
      </c>
      <c r="I7188" s="189">
        <f>(M7188*$M$13)</f>
        <v>19.136000000000003</v>
      </c>
      <c r="J7188" s="219">
        <f>TRUNC(I7188*H7188,2)</f>
        <v>0.19</v>
      </c>
      <c r="M7188">
        <v>20.8</v>
      </c>
    </row>
    <row r="7189" spans="1:13" ht="24" customHeight="1" x14ac:dyDescent="0.2">
      <c r="A7189" s="238" t="s">
        <v>2126</v>
      </c>
      <c r="B7189" s="191" t="s">
        <v>3429</v>
      </c>
      <c r="C7189" s="190" t="s">
        <v>15</v>
      </c>
      <c r="D7189" s="190" t="s">
        <v>1988</v>
      </c>
      <c r="E7189" s="426" t="s">
        <v>2119</v>
      </c>
      <c r="F7189" s="426"/>
      <c r="G7189" s="192" t="s">
        <v>54</v>
      </c>
      <c r="H7189" s="193">
        <v>1</v>
      </c>
      <c r="I7189" s="189">
        <f>(M7189*$M$13)</f>
        <v>0.1104</v>
      </c>
      <c r="J7189" s="219">
        <f>TRUNC(I7189*H7189,2)</f>
        <v>0.11</v>
      </c>
      <c r="M7189">
        <v>0.12</v>
      </c>
    </row>
    <row r="7190" spans="1:13" x14ac:dyDescent="0.2">
      <c r="A7190" s="239"/>
      <c r="B7190" s="195"/>
      <c r="C7190" s="195"/>
      <c r="D7190" s="195"/>
      <c r="E7190" s="195" t="s">
        <v>3847</v>
      </c>
      <c r="F7190" s="196">
        <v>0.35</v>
      </c>
      <c r="G7190" s="195" t="s">
        <v>3848</v>
      </c>
      <c r="H7190" s="196">
        <v>0</v>
      </c>
      <c r="I7190" s="196">
        <v>0.35</v>
      </c>
      <c r="J7190" s="220"/>
      <c r="M7190">
        <v>0.35</v>
      </c>
    </row>
    <row r="7191" spans="1:13" ht="25.5" x14ac:dyDescent="0.2">
      <c r="A7191" s="239"/>
      <c r="B7191" s="195"/>
      <c r="C7191" s="195"/>
      <c r="D7191" s="195"/>
      <c r="E7191" s="195" t="s">
        <v>3849</v>
      </c>
      <c r="F7191" s="196">
        <v>0</v>
      </c>
      <c r="G7191" s="195"/>
      <c r="H7191" s="195" t="s">
        <v>3850</v>
      </c>
      <c r="I7191" s="196">
        <v>0.47</v>
      </c>
      <c r="J7191" s="220"/>
      <c r="M7191">
        <v>0.47</v>
      </c>
    </row>
    <row r="7192" spans="1:13" ht="30" customHeight="1" x14ac:dyDescent="0.2">
      <c r="A7192" s="240"/>
      <c r="B7192" s="197"/>
      <c r="C7192" s="197"/>
      <c r="D7192" s="197"/>
      <c r="E7192" s="197"/>
      <c r="F7192" s="197"/>
      <c r="G7192" s="197" t="s">
        <v>3851</v>
      </c>
      <c r="H7192" s="198">
        <v>87</v>
      </c>
      <c r="I7192" s="199">
        <v>40.89</v>
      </c>
      <c r="J7192" s="220"/>
      <c r="M7192">
        <v>40.89</v>
      </c>
    </row>
    <row r="7193" spans="1:13" ht="0.95" customHeight="1" x14ac:dyDescent="0.2">
      <c r="A7193" s="237"/>
      <c r="B7193" s="185"/>
      <c r="C7193" s="185"/>
      <c r="D7193" s="185"/>
      <c r="E7193" s="185"/>
      <c r="F7193" s="185"/>
      <c r="G7193" s="185"/>
      <c r="H7193" s="185"/>
      <c r="I7193" s="185"/>
      <c r="J7193" s="220"/>
    </row>
    <row r="7194" spans="1:13" ht="18" customHeight="1" x14ac:dyDescent="0.2">
      <c r="A7194" s="236" t="s">
        <v>4501</v>
      </c>
      <c r="B7194" s="183" t="s">
        <v>2</v>
      </c>
      <c r="C7194" s="182" t="s">
        <v>3</v>
      </c>
      <c r="D7194" s="182" t="s">
        <v>4</v>
      </c>
      <c r="E7194" s="419" t="s">
        <v>2100</v>
      </c>
      <c r="F7194" s="419"/>
      <c r="G7194" s="184" t="s">
        <v>5</v>
      </c>
      <c r="H7194" s="183" t="s">
        <v>6</v>
      </c>
      <c r="I7194" s="183" t="s">
        <v>7</v>
      </c>
      <c r="J7194" s="218" t="s">
        <v>8</v>
      </c>
      <c r="K7194" s="229">
        <f>J7196+J7197</f>
        <v>4.2300000000000004</v>
      </c>
      <c r="L7194" s="229">
        <f>J7195-K7194</f>
        <v>24.98</v>
      </c>
      <c r="M7194" t="s">
        <v>7</v>
      </c>
    </row>
    <row r="7195" spans="1:13" ht="24" customHeight="1" x14ac:dyDescent="0.2">
      <c r="A7195" s="237" t="s">
        <v>2125</v>
      </c>
      <c r="B7195" s="186" t="s">
        <v>4474</v>
      </c>
      <c r="C7195" s="185" t="s">
        <v>15</v>
      </c>
      <c r="D7195" s="185" t="s">
        <v>4475</v>
      </c>
      <c r="E7195" s="425">
        <v>7</v>
      </c>
      <c r="F7195" s="425"/>
      <c r="G7195" s="187" t="s">
        <v>54</v>
      </c>
      <c r="H7195" s="188">
        <v>1</v>
      </c>
      <c r="I7195" s="189">
        <f>(M7195*$M$13)</f>
        <v>29.21</v>
      </c>
      <c r="J7195" s="231">
        <f>TRUNC(I7195*H7195,2)</f>
        <v>29.21</v>
      </c>
      <c r="M7195">
        <v>31.75</v>
      </c>
    </row>
    <row r="7196" spans="1:13" ht="24" customHeight="1" x14ac:dyDescent="0.2">
      <c r="A7196" s="238" t="s">
        <v>2126</v>
      </c>
      <c r="B7196" s="191" t="s">
        <v>2130</v>
      </c>
      <c r="C7196" s="190" t="s">
        <v>15</v>
      </c>
      <c r="D7196" s="190" t="s">
        <v>2131</v>
      </c>
      <c r="E7196" s="426" t="s">
        <v>2129</v>
      </c>
      <c r="F7196" s="426"/>
      <c r="G7196" s="192" t="s">
        <v>39</v>
      </c>
      <c r="H7196" s="193">
        <v>0.13</v>
      </c>
      <c r="I7196" s="189">
        <f>(M7196*$M$13)</f>
        <v>13.533200000000001</v>
      </c>
      <c r="J7196" s="219">
        <f>TRUNC(I7196*H7196,2)</f>
        <v>1.75</v>
      </c>
      <c r="M7196">
        <v>14.71</v>
      </c>
    </row>
    <row r="7197" spans="1:13" ht="24" customHeight="1" x14ac:dyDescent="0.2">
      <c r="A7197" s="238" t="s">
        <v>2126</v>
      </c>
      <c r="B7197" s="191" t="s">
        <v>2154</v>
      </c>
      <c r="C7197" s="190" t="s">
        <v>15</v>
      </c>
      <c r="D7197" s="190" t="s">
        <v>2155</v>
      </c>
      <c r="E7197" s="426" t="s">
        <v>2129</v>
      </c>
      <c r="F7197" s="426"/>
      <c r="G7197" s="192" t="s">
        <v>39</v>
      </c>
      <c r="H7197" s="193">
        <v>0.13</v>
      </c>
      <c r="I7197" s="189">
        <f>(M7197*$M$13)</f>
        <v>19.136000000000003</v>
      </c>
      <c r="J7197" s="219">
        <f>TRUNC(I7197*H7197,2)</f>
        <v>2.48</v>
      </c>
      <c r="M7197">
        <v>20.8</v>
      </c>
    </row>
    <row r="7198" spans="1:13" ht="24" customHeight="1" x14ac:dyDescent="0.2">
      <c r="A7198" s="238" t="s">
        <v>2126</v>
      </c>
      <c r="B7198" s="191" t="s">
        <v>5171</v>
      </c>
      <c r="C7198" s="190" t="s">
        <v>15</v>
      </c>
      <c r="D7198" s="190" t="s">
        <v>5172</v>
      </c>
      <c r="E7198" s="426" t="s">
        <v>2119</v>
      </c>
      <c r="F7198" s="426"/>
      <c r="G7198" s="192" t="s">
        <v>54</v>
      </c>
      <c r="H7198" s="193">
        <v>1</v>
      </c>
      <c r="I7198" s="189">
        <f>(M7198*$M$13)</f>
        <v>24.968800000000002</v>
      </c>
      <c r="J7198" s="219">
        <f>TRUNC(I7198*H7198,2)</f>
        <v>24.96</v>
      </c>
      <c r="M7198">
        <v>27.14</v>
      </c>
    </row>
    <row r="7199" spans="1:13" x14ac:dyDescent="0.2">
      <c r="A7199" s="239"/>
      <c r="B7199" s="195"/>
      <c r="C7199" s="195"/>
      <c r="D7199" s="195"/>
      <c r="E7199" s="195" t="s">
        <v>3847</v>
      </c>
      <c r="F7199" s="196">
        <v>4.6100000000000003</v>
      </c>
      <c r="G7199" s="195" t="s">
        <v>3848</v>
      </c>
      <c r="H7199" s="196">
        <v>0</v>
      </c>
      <c r="I7199" s="196">
        <v>4.6100000000000003</v>
      </c>
      <c r="J7199" s="220"/>
      <c r="M7199">
        <v>4.6100000000000003</v>
      </c>
    </row>
    <row r="7200" spans="1:13" ht="25.5" x14ac:dyDescent="0.2">
      <c r="A7200" s="239"/>
      <c r="B7200" s="195"/>
      <c r="C7200" s="195"/>
      <c r="D7200" s="195"/>
      <c r="E7200" s="195" t="s">
        <v>3849</v>
      </c>
      <c r="F7200" s="196">
        <v>0</v>
      </c>
      <c r="G7200" s="195"/>
      <c r="H7200" s="195" t="s">
        <v>3850</v>
      </c>
      <c r="I7200" s="196">
        <v>31.75</v>
      </c>
      <c r="J7200" s="220"/>
      <c r="M7200">
        <v>31.75</v>
      </c>
    </row>
    <row r="7201" spans="1:13" ht="30" customHeight="1" x14ac:dyDescent="0.2">
      <c r="A7201" s="240"/>
      <c r="B7201" s="197"/>
      <c r="C7201" s="197"/>
      <c r="D7201" s="197"/>
      <c r="E7201" s="197"/>
      <c r="F7201" s="197"/>
      <c r="G7201" s="197" t="s">
        <v>3851</v>
      </c>
      <c r="H7201" s="198">
        <v>22</v>
      </c>
      <c r="I7201" s="199">
        <v>698.5</v>
      </c>
      <c r="J7201" s="220"/>
      <c r="M7201">
        <v>698.5</v>
      </c>
    </row>
    <row r="7202" spans="1:13" ht="0.95" customHeight="1" x14ac:dyDescent="0.2">
      <c r="A7202" s="237"/>
      <c r="B7202" s="185"/>
      <c r="C7202" s="185"/>
      <c r="D7202" s="185"/>
      <c r="E7202" s="185"/>
      <c r="F7202" s="185"/>
      <c r="G7202" s="185"/>
      <c r="H7202" s="185"/>
      <c r="I7202" s="185"/>
      <c r="J7202" s="220"/>
    </row>
    <row r="7203" spans="1:13" ht="18" customHeight="1" x14ac:dyDescent="0.2">
      <c r="A7203" s="236" t="s">
        <v>4502</v>
      </c>
      <c r="B7203" s="183" t="s">
        <v>2</v>
      </c>
      <c r="C7203" s="182" t="s">
        <v>3</v>
      </c>
      <c r="D7203" s="182" t="s">
        <v>4</v>
      </c>
      <c r="E7203" s="419" t="s">
        <v>2100</v>
      </c>
      <c r="F7203" s="419"/>
      <c r="G7203" s="184" t="s">
        <v>5</v>
      </c>
      <c r="H7203" s="183" t="s">
        <v>6</v>
      </c>
      <c r="I7203" s="183" t="s">
        <v>7</v>
      </c>
      <c r="J7203" s="218" t="s">
        <v>8</v>
      </c>
      <c r="K7203" s="229">
        <f>J7205+J7206</f>
        <v>3.26</v>
      </c>
      <c r="L7203" s="229">
        <f>J7204-K7203</f>
        <v>63.059999999999995</v>
      </c>
      <c r="M7203" t="s">
        <v>7</v>
      </c>
    </row>
    <row r="7204" spans="1:13" ht="24" customHeight="1" x14ac:dyDescent="0.2">
      <c r="A7204" s="237" t="s">
        <v>2125</v>
      </c>
      <c r="B7204" s="186" t="s">
        <v>4480</v>
      </c>
      <c r="C7204" s="185" t="s">
        <v>15</v>
      </c>
      <c r="D7204" s="185" t="s">
        <v>4481</v>
      </c>
      <c r="E7204" s="425">
        <v>7</v>
      </c>
      <c r="F7204" s="425"/>
      <c r="G7204" s="187" t="s">
        <v>18</v>
      </c>
      <c r="H7204" s="188">
        <v>1</v>
      </c>
      <c r="I7204" s="189">
        <f>(M7204*$M$13)</f>
        <v>66.322800000000001</v>
      </c>
      <c r="J7204" s="231">
        <f>TRUNC(I7204*H7204,2)</f>
        <v>66.319999999999993</v>
      </c>
      <c r="M7204">
        <v>72.09</v>
      </c>
    </row>
    <row r="7205" spans="1:13" ht="24" customHeight="1" x14ac:dyDescent="0.2">
      <c r="A7205" s="238" t="s">
        <v>2126</v>
      </c>
      <c r="B7205" s="191" t="s">
        <v>2130</v>
      </c>
      <c r="C7205" s="190" t="s">
        <v>15</v>
      </c>
      <c r="D7205" s="190" t="s">
        <v>2131</v>
      </c>
      <c r="E7205" s="426" t="s">
        <v>2129</v>
      </c>
      <c r="F7205" s="426"/>
      <c r="G7205" s="192" t="s">
        <v>39</v>
      </c>
      <c r="H7205" s="193">
        <v>0.1</v>
      </c>
      <c r="I7205" s="189">
        <f>(M7205*$M$13)</f>
        <v>13.533200000000001</v>
      </c>
      <c r="J7205" s="219">
        <f>TRUNC(I7205*H7205,2)</f>
        <v>1.35</v>
      </c>
      <c r="M7205">
        <v>14.71</v>
      </c>
    </row>
    <row r="7206" spans="1:13" ht="24" customHeight="1" x14ac:dyDescent="0.2">
      <c r="A7206" s="238" t="s">
        <v>2126</v>
      </c>
      <c r="B7206" s="191" t="s">
        <v>2154</v>
      </c>
      <c r="C7206" s="190" t="s">
        <v>15</v>
      </c>
      <c r="D7206" s="190" t="s">
        <v>2155</v>
      </c>
      <c r="E7206" s="426" t="s">
        <v>2129</v>
      </c>
      <c r="F7206" s="426"/>
      <c r="G7206" s="192" t="s">
        <v>39</v>
      </c>
      <c r="H7206" s="193">
        <v>0.1</v>
      </c>
      <c r="I7206" s="189">
        <f>(M7206*$M$13)</f>
        <v>19.136000000000003</v>
      </c>
      <c r="J7206" s="219">
        <f>TRUNC(I7206*H7206,2)</f>
        <v>1.91</v>
      </c>
      <c r="M7206">
        <v>20.8</v>
      </c>
    </row>
    <row r="7207" spans="1:13" ht="24" customHeight="1" x14ac:dyDescent="0.2">
      <c r="A7207" s="238" t="s">
        <v>2126</v>
      </c>
      <c r="B7207" s="191" t="s">
        <v>5175</v>
      </c>
      <c r="C7207" s="190" t="s">
        <v>15</v>
      </c>
      <c r="D7207" s="190" t="s">
        <v>4481</v>
      </c>
      <c r="E7207" s="426" t="s">
        <v>2119</v>
      </c>
      <c r="F7207" s="426"/>
      <c r="G7207" s="192" t="s">
        <v>54</v>
      </c>
      <c r="H7207" s="193">
        <v>1</v>
      </c>
      <c r="I7207" s="189">
        <f>(M7207*$M$13)</f>
        <v>63.05680000000001</v>
      </c>
      <c r="J7207" s="219">
        <f>TRUNC(I7207*H7207,2)</f>
        <v>63.05</v>
      </c>
      <c r="M7207">
        <v>68.540000000000006</v>
      </c>
    </row>
    <row r="7208" spans="1:13" x14ac:dyDescent="0.2">
      <c r="A7208" s="239"/>
      <c r="B7208" s="195"/>
      <c r="C7208" s="195"/>
      <c r="D7208" s="195"/>
      <c r="E7208" s="195" t="s">
        <v>3847</v>
      </c>
      <c r="F7208" s="196">
        <v>3.55</v>
      </c>
      <c r="G7208" s="195" t="s">
        <v>3848</v>
      </c>
      <c r="H7208" s="196">
        <v>0</v>
      </c>
      <c r="I7208" s="196">
        <v>3.55</v>
      </c>
      <c r="J7208" s="220"/>
      <c r="M7208">
        <v>3.55</v>
      </c>
    </row>
    <row r="7209" spans="1:13" ht="25.5" x14ac:dyDescent="0.2">
      <c r="A7209" s="239"/>
      <c r="B7209" s="195"/>
      <c r="C7209" s="195"/>
      <c r="D7209" s="195"/>
      <c r="E7209" s="195" t="s">
        <v>3849</v>
      </c>
      <c r="F7209" s="196">
        <v>0</v>
      </c>
      <c r="G7209" s="195"/>
      <c r="H7209" s="195" t="s">
        <v>3850</v>
      </c>
      <c r="I7209" s="196">
        <v>72.09</v>
      </c>
      <c r="J7209" s="220"/>
      <c r="M7209">
        <v>72.09</v>
      </c>
    </row>
    <row r="7210" spans="1:13" ht="30" customHeight="1" x14ac:dyDescent="0.2">
      <c r="A7210" s="240"/>
      <c r="B7210" s="197"/>
      <c r="C7210" s="197"/>
      <c r="D7210" s="197"/>
      <c r="E7210" s="197"/>
      <c r="F7210" s="197"/>
      <c r="G7210" s="197" t="s">
        <v>3851</v>
      </c>
      <c r="H7210" s="198">
        <v>1</v>
      </c>
      <c r="I7210" s="199">
        <v>72.09</v>
      </c>
      <c r="J7210" s="220"/>
      <c r="M7210">
        <v>72.09</v>
      </c>
    </row>
    <row r="7211" spans="1:13" ht="0.95" customHeight="1" x14ac:dyDescent="0.2">
      <c r="A7211" s="237"/>
      <c r="B7211" s="185"/>
      <c r="C7211" s="185"/>
      <c r="D7211" s="185"/>
      <c r="E7211" s="185"/>
      <c r="F7211" s="185"/>
      <c r="G7211" s="185"/>
      <c r="H7211" s="185"/>
      <c r="I7211" s="185"/>
      <c r="J7211" s="220"/>
    </row>
    <row r="7212" spans="1:13" ht="18" customHeight="1" x14ac:dyDescent="0.2">
      <c r="A7212" s="236" t="s">
        <v>4503</v>
      </c>
      <c r="B7212" s="183" t="s">
        <v>2</v>
      </c>
      <c r="C7212" s="182" t="s">
        <v>3</v>
      </c>
      <c r="D7212" s="182" t="s">
        <v>4</v>
      </c>
      <c r="E7212" s="419" t="s">
        <v>2100</v>
      </c>
      <c r="F7212" s="419"/>
      <c r="G7212" s="184" t="s">
        <v>5</v>
      </c>
      <c r="H7212" s="183" t="s">
        <v>6</v>
      </c>
      <c r="I7212" s="183" t="s">
        <v>7</v>
      </c>
      <c r="J7212" s="218" t="s">
        <v>8</v>
      </c>
      <c r="K7212" s="229">
        <f>J7214+J7215</f>
        <v>270.96000000000004</v>
      </c>
      <c r="L7212" s="229">
        <f>J7213-K7212</f>
        <v>763.61999999999989</v>
      </c>
      <c r="M7212" t="s">
        <v>7</v>
      </c>
    </row>
    <row r="7213" spans="1:13" ht="26.1" customHeight="1" x14ac:dyDescent="0.2">
      <c r="A7213" s="237" t="s">
        <v>2125</v>
      </c>
      <c r="B7213" s="186" t="s">
        <v>4482</v>
      </c>
      <c r="C7213" s="185" t="s">
        <v>26</v>
      </c>
      <c r="D7213" s="185" t="s">
        <v>4483</v>
      </c>
      <c r="E7213" s="425" t="s">
        <v>5138</v>
      </c>
      <c r="F7213" s="425"/>
      <c r="G7213" s="187" t="s">
        <v>331</v>
      </c>
      <c r="H7213" s="188">
        <v>1</v>
      </c>
      <c r="I7213" s="189">
        <f>(M7213*$M$13)</f>
        <v>1034.586</v>
      </c>
      <c r="J7213" s="231">
        <f>TRUNC(I7213*H7213,2)</f>
        <v>1034.58</v>
      </c>
      <c r="M7213">
        <v>1124.55</v>
      </c>
    </row>
    <row r="7214" spans="1:13" ht="26.1" customHeight="1" x14ac:dyDescent="0.2">
      <c r="A7214" s="241" t="s">
        <v>2395</v>
      </c>
      <c r="B7214" s="201" t="s">
        <v>2709</v>
      </c>
      <c r="C7214" s="200" t="s">
        <v>26</v>
      </c>
      <c r="D7214" s="200" t="s">
        <v>2710</v>
      </c>
      <c r="E7214" s="427" t="s">
        <v>2123</v>
      </c>
      <c r="F7214" s="427"/>
      <c r="G7214" s="202" t="s">
        <v>32</v>
      </c>
      <c r="H7214" s="203">
        <v>6.2007000000000003</v>
      </c>
      <c r="I7214" s="189">
        <f>(M7214*$M$13)</f>
        <v>18.390799999999999</v>
      </c>
      <c r="J7214" s="219">
        <f>TRUNC(I7214*H7214,2)</f>
        <v>114.03</v>
      </c>
      <c r="M7214">
        <v>19.989999999999998</v>
      </c>
    </row>
    <row r="7215" spans="1:13" ht="24" customHeight="1" x14ac:dyDescent="0.2">
      <c r="A7215" s="241" t="s">
        <v>2395</v>
      </c>
      <c r="B7215" s="201" t="s">
        <v>2700</v>
      </c>
      <c r="C7215" s="200" t="s">
        <v>26</v>
      </c>
      <c r="D7215" s="200" t="s">
        <v>2701</v>
      </c>
      <c r="E7215" s="427" t="s">
        <v>2123</v>
      </c>
      <c r="F7215" s="427"/>
      <c r="G7215" s="202" t="s">
        <v>32</v>
      </c>
      <c r="H7215" s="203">
        <v>6.2007000000000003</v>
      </c>
      <c r="I7215" s="189">
        <f>(M7215*$M$13)</f>
        <v>25.309200000000004</v>
      </c>
      <c r="J7215" s="219">
        <f>TRUNC(I7215*H7215,2)</f>
        <v>156.93</v>
      </c>
      <c r="M7215">
        <v>27.51</v>
      </c>
    </row>
    <row r="7216" spans="1:13" ht="26.1" customHeight="1" x14ac:dyDescent="0.2">
      <c r="A7216" s="238" t="s">
        <v>2126</v>
      </c>
      <c r="B7216" s="191" t="s">
        <v>5176</v>
      </c>
      <c r="C7216" s="190" t="s">
        <v>26</v>
      </c>
      <c r="D7216" s="190" t="s">
        <v>5177</v>
      </c>
      <c r="E7216" s="426" t="s">
        <v>2119</v>
      </c>
      <c r="F7216" s="426"/>
      <c r="G7216" s="192" t="s">
        <v>331</v>
      </c>
      <c r="H7216" s="193">
        <v>1</v>
      </c>
      <c r="I7216" s="189">
        <f>(M7216*$M$13)</f>
        <v>763.61840000000007</v>
      </c>
      <c r="J7216" s="219">
        <f>TRUNC(I7216*H7216,2)</f>
        <v>763.61</v>
      </c>
      <c r="M7216">
        <v>830.02</v>
      </c>
    </row>
    <row r="7217" spans="1:13" x14ac:dyDescent="0.2">
      <c r="A7217" s="239"/>
      <c r="B7217" s="195"/>
      <c r="C7217" s="195"/>
      <c r="D7217" s="195"/>
      <c r="E7217" s="195" t="s">
        <v>3847</v>
      </c>
      <c r="F7217" s="196">
        <v>219.75</v>
      </c>
      <c r="G7217" s="195" t="s">
        <v>3848</v>
      </c>
      <c r="H7217" s="196">
        <v>0</v>
      </c>
      <c r="I7217" s="196">
        <v>219.75</v>
      </c>
      <c r="J7217" s="220"/>
      <c r="M7217">
        <v>219.75</v>
      </c>
    </row>
    <row r="7218" spans="1:13" ht="25.5" x14ac:dyDescent="0.2">
      <c r="A7218" s="239"/>
      <c r="B7218" s="195"/>
      <c r="C7218" s="195"/>
      <c r="D7218" s="195"/>
      <c r="E7218" s="195" t="s">
        <v>3849</v>
      </c>
      <c r="F7218" s="196">
        <v>0</v>
      </c>
      <c r="G7218" s="195"/>
      <c r="H7218" s="195" t="s">
        <v>3850</v>
      </c>
      <c r="I7218" s="196">
        <v>1124.55</v>
      </c>
      <c r="J7218" s="220"/>
      <c r="M7218">
        <v>1124.55</v>
      </c>
    </row>
    <row r="7219" spans="1:13" ht="30" customHeight="1" x14ac:dyDescent="0.2">
      <c r="A7219" s="240"/>
      <c r="B7219" s="197"/>
      <c r="C7219" s="197"/>
      <c r="D7219" s="197"/>
      <c r="E7219" s="197"/>
      <c r="F7219" s="197"/>
      <c r="G7219" s="197" t="s">
        <v>3851</v>
      </c>
      <c r="H7219" s="198">
        <v>1</v>
      </c>
      <c r="I7219" s="199">
        <v>1124.55</v>
      </c>
      <c r="J7219" s="220"/>
      <c r="M7219">
        <v>1124.55</v>
      </c>
    </row>
    <row r="7220" spans="1:13" ht="0.95" customHeight="1" x14ac:dyDescent="0.2">
      <c r="A7220" s="237"/>
      <c r="B7220" s="185"/>
      <c r="C7220" s="185"/>
      <c r="D7220" s="185"/>
      <c r="E7220" s="185"/>
      <c r="F7220" s="185"/>
      <c r="G7220" s="185"/>
      <c r="H7220" s="185"/>
      <c r="I7220" s="185"/>
      <c r="J7220" s="220"/>
    </row>
    <row r="7221" spans="1:13" ht="18" customHeight="1" x14ac:dyDescent="0.2">
      <c r="A7221" s="236" t="s">
        <v>4504</v>
      </c>
      <c r="B7221" s="183" t="s">
        <v>2</v>
      </c>
      <c r="C7221" s="182" t="s">
        <v>3</v>
      </c>
      <c r="D7221" s="182" t="s">
        <v>4</v>
      </c>
      <c r="E7221" s="419" t="s">
        <v>2100</v>
      </c>
      <c r="F7221" s="419"/>
      <c r="G7221" s="184" t="s">
        <v>5</v>
      </c>
      <c r="H7221" s="183" t="s">
        <v>6</v>
      </c>
      <c r="I7221" s="183" t="s">
        <v>7</v>
      </c>
      <c r="J7221" s="218" t="s">
        <v>8</v>
      </c>
      <c r="K7221" s="229">
        <f>J7223+J7224</f>
        <v>9</v>
      </c>
      <c r="L7221" s="229">
        <f>J7222-K7221</f>
        <v>28.630000000000003</v>
      </c>
      <c r="M7221" t="s">
        <v>7</v>
      </c>
    </row>
    <row r="7222" spans="1:13" ht="26.1" customHeight="1" x14ac:dyDescent="0.2">
      <c r="A7222" s="237" t="s">
        <v>2125</v>
      </c>
      <c r="B7222" s="186" t="s">
        <v>4484</v>
      </c>
      <c r="C7222" s="185" t="s">
        <v>26</v>
      </c>
      <c r="D7222" s="185" t="s">
        <v>4485</v>
      </c>
      <c r="E7222" s="425" t="s">
        <v>5138</v>
      </c>
      <c r="F7222" s="425"/>
      <c r="G7222" s="187" t="s">
        <v>331</v>
      </c>
      <c r="H7222" s="188">
        <v>1</v>
      </c>
      <c r="I7222" s="189">
        <f>(M7222*$M$13)</f>
        <v>37.6372</v>
      </c>
      <c r="J7222" s="231">
        <f>TRUNC(I7222*H7222,2)</f>
        <v>37.630000000000003</v>
      </c>
      <c r="M7222">
        <v>40.909999999999997</v>
      </c>
    </row>
    <row r="7223" spans="1:13" ht="26.1" customHeight="1" x14ac:dyDescent="0.2">
      <c r="A7223" s="241" t="s">
        <v>2395</v>
      </c>
      <c r="B7223" s="201" t="s">
        <v>2709</v>
      </c>
      <c r="C7223" s="200" t="s">
        <v>26</v>
      </c>
      <c r="D7223" s="200" t="s">
        <v>2710</v>
      </c>
      <c r="E7223" s="427" t="s">
        <v>2123</v>
      </c>
      <c r="F7223" s="427"/>
      <c r="G7223" s="202" t="s">
        <v>32</v>
      </c>
      <c r="H7223" s="203">
        <v>0.20619999999999999</v>
      </c>
      <c r="I7223" s="189">
        <f>(M7223*$M$13)</f>
        <v>18.390799999999999</v>
      </c>
      <c r="J7223" s="219">
        <f>TRUNC(I7223*H7223,2)</f>
        <v>3.79</v>
      </c>
      <c r="M7223">
        <v>19.989999999999998</v>
      </c>
    </row>
    <row r="7224" spans="1:13" ht="24" customHeight="1" x14ac:dyDescent="0.2">
      <c r="A7224" s="241" t="s">
        <v>2395</v>
      </c>
      <c r="B7224" s="201" t="s">
        <v>2700</v>
      </c>
      <c r="C7224" s="200" t="s">
        <v>26</v>
      </c>
      <c r="D7224" s="200" t="s">
        <v>2701</v>
      </c>
      <c r="E7224" s="427" t="s">
        <v>2123</v>
      </c>
      <c r="F7224" s="427"/>
      <c r="G7224" s="202" t="s">
        <v>32</v>
      </c>
      <c r="H7224" s="203">
        <v>0.20619999999999999</v>
      </c>
      <c r="I7224" s="189">
        <f>(M7224*$M$13)</f>
        <v>25.309200000000004</v>
      </c>
      <c r="J7224" s="219">
        <f>TRUNC(I7224*H7224,2)</f>
        <v>5.21</v>
      </c>
      <c r="M7224">
        <v>27.51</v>
      </c>
    </row>
    <row r="7225" spans="1:13" ht="26.1" customHeight="1" x14ac:dyDescent="0.2">
      <c r="A7225" s="238" t="s">
        <v>2126</v>
      </c>
      <c r="B7225" s="191" t="s">
        <v>5178</v>
      </c>
      <c r="C7225" s="190" t="s">
        <v>26</v>
      </c>
      <c r="D7225" s="190" t="s">
        <v>5179</v>
      </c>
      <c r="E7225" s="426" t="s">
        <v>2119</v>
      </c>
      <c r="F7225" s="426"/>
      <c r="G7225" s="192" t="s">
        <v>331</v>
      </c>
      <c r="H7225" s="193">
        <v>1</v>
      </c>
      <c r="I7225" s="189">
        <f>(M7225*$M$13)</f>
        <v>28.630400000000002</v>
      </c>
      <c r="J7225" s="219">
        <f>TRUNC(I7225*H7225,2)</f>
        <v>28.63</v>
      </c>
      <c r="M7225">
        <v>31.12</v>
      </c>
    </row>
    <row r="7226" spans="1:13" x14ac:dyDescent="0.2">
      <c r="A7226" s="239"/>
      <c r="B7226" s="195"/>
      <c r="C7226" s="195"/>
      <c r="D7226" s="195"/>
      <c r="E7226" s="195" t="s">
        <v>3847</v>
      </c>
      <c r="F7226" s="196">
        <v>7.29</v>
      </c>
      <c r="G7226" s="195" t="s">
        <v>3848</v>
      </c>
      <c r="H7226" s="196">
        <v>0</v>
      </c>
      <c r="I7226" s="196">
        <v>7.29</v>
      </c>
      <c r="J7226" s="220"/>
      <c r="M7226">
        <v>7.29</v>
      </c>
    </row>
    <row r="7227" spans="1:13" ht="25.5" x14ac:dyDescent="0.2">
      <c r="A7227" s="239"/>
      <c r="B7227" s="195"/>
      <c r="C7227" s="195"/>
      <c r="D7227" s="195"/>
      <c r="E7227" s="195" t="s">
        <v>3849</v>
      </c>
      <c r="F7227" s="196">
        <v>0</v>
      </c>
      <c r="G7227" s="195"/>
      <c r="H7227" s="195" t="s">
        <v>3850</v>
      </c>
      <c r="I7227" s="196">
        <v>40.909999999999997</v>
      </c>
      <c r="J7227" s="220"/>
      <c r="M7227">
        <v>40.909999999999997</v>
      </c>
    </row>
    <row r="7228" spans="1:13" ht="30" customHeight="1" x14ac:dyDescent="0.2">
      <c r="A7228" s="240"/>
      <c r="B7228" s="197"/>
      <c r="C7228" s="197"/>
      <c r="D7228" s="197"/>
      <c r="E7228" s="197"/>
      <c r="F7228" s="197"/>
      <c r="G7228" s="197" t="s">
        <v>3851</v>
      </c>
      <c r="H7228" s="198">
        <v>3</v>
      </c>
      <c r="I7228" s="199">
        <v>122.73</v>
      </c>
      <c r="J7228" s="220"/>
      <c r="M7228">
        <v>122.73</v>
      </c>
    </row>
    <row r="7229" spans="1:13" ht="0.95" customHeight="1" x14ac:dyDescent="0.2">
      <c r="A7229" s="237"/>
      <c r="B7229" s="185"/>
      <c r="C7229" s="185"/>
      <c r="D7229" s="185"/>
      <c r="E7229" s="185"/>
      <c r="F7229" s="185"/>
      <c r="G7229" s="185"/>
      <c r="H7229" s="185"/>
      <c r="I7229" s="185"/>
      <c r="J7229" s="220"/>
    </row>
    <row r="7230" spans="1:13" ht="18" customHeight="1" x14ac:dyDescent="0.2">
      <c r="A7230" s="236" t="s">
        <v>4505</v>
      </c>
      <c r="B7230" s="183" t="s">
        <v>2</v>
      </c>
      <c r="C7230" s="182" t="s">
        <v>3</v>
      </c>
      <c r="D7230" s="182" t="s">
        <v>4</v>
      </c>
      <c r="E7230" s="419" t="s">
        <v>2100</v>
      </c>
      <c r="F7230" s="419"/>
      <c r="G7230" s="184" t="s">
        <v>5</v>
      </c>
      <c r="H7230" s="183" t="s">
        <v>6</v>
      </c>
      <c r="I7230" s="183" t="s">
        <v>7</v>
      </c>
      <c r="J7230" s="218" t="s">
        <v>8</v>
      </c>
      <c r="K7230" s="229">
        <v>0</v>
      </c>
      <c r="L7230" s="229">
        <f>J7231</f>
        <v>52.72</v>
      </c>
      <c r="M7230" t="s">
        <v>7</v>
      </c>
    </row>
    <row r="7231" spans="1:13" ht="26.1" customHeight="1" x14ac:dyDescent="0.2">
      <c r="A7231" s="237" t="s">
        <v>2125</v>
      </c>
      <c r="B7231" s="186" t="s">
        <v>4857</v>
      </c>
      <c r="C7231" s="185" t="s">
        <v>167</v>
      </c>
      <c r="D7231" s="185" t="s">
        <v>4858</v>
      </c>
      <c r="E7231" s="425" t="s">
        <v>2104</v>
      </c>
      <c r="F7231" s="425"/>
      <c r="G7231" s="187" t="s">
        <v>331</v>
      </c>
      <c r="H7231" s="188">
        <v>1</v>
      </c>
      <c r="I7231" s="189">
        <f>(M7231*$M$13)</f>
        <v>52.725200000000001</v>
      </c>
      <c r="J7231" s="231">
        <f>TRUNC(I7231*H7231,2)</f>
        <v>52.72</v>
      </c>
      <c r="M7231">
        <v>57.31</v>
      </c>
    </row>
    <row r="7232" spans="1:13" ht="26.1" customHeight="1" x14ac:dyDescent="0.2">
      <c r="A7232" s="241" t="s">
        <v>2395</v>
      </c>
      <c r="B7232" s="201" t="s">
        <v>5180</v>
      </c>
      <c r="C7232" s="200" t="s">
        <v>2532</v>
      </c>
      <c r="D7232" s="200" t="s">
        <v>4858</v>
      </c>
      <c r="E7232" s="427" t="s">
        <v>5181</v>
      </c>
      <c r="F7232" s="427"/>
      <c r="G7232" s="202" t="s">
        <v>331</v>
      </c>
      <c r="H7232" s="203">
        <v>1</v>
      </c>
      <c r="I7232" s="189">
        <f>(M7232*$M$13)</f>
        <v>52.725200000000001</v>
      </c>
      <c r="J7232" s="219">
        <f>TRUNC(I7232*H7232,2)</f>
        <v>52.72</v>
      </c>
      <c r="M7232">
        <v>57.31</v>
      </c>
    </row>
    <row r="7233" spans="1:13" x14ac:dyDescent="0.2">
      <c r="A7233" s="239"/>
      <c r="B7233" s="195"/>
      <c r="C7233" s="195"/>
      <c r="D7233" s="195"/>
      <c r="E7233" s="195" t="s">
        <v>3847</v>
      </c>
      <c r="F7233" s="196">
        <v>12.11</v>
      </c>
      <c r="G7233" s="195" t="s">
        <v>3848</v>
      </c>
      <c r="H7233" s="196">
        <v>0</v>
      </c>
      <c r="I7233" s="220">
        <f>(M7233*$M$13)</f>
        <v>11.1412</v>
      </c>
      <c r="J7233" s="220"/>
      <c r="M7233">
        <v>12.11</v>
      </c>
    </row>
    <row r="7234" spans="1:13" ht="25.5" x14ac:dyDescent="0.2">
      <c r="A7234" s="239"/>
      <c r="B7234" s="195"/>
      <c r="C7234" s="195"/>
      <c r="D7234" s="195"/>
      <c r="E7234" s="195" t="s">
        <v>3849</v>
      </c>
      <c r="F7234" s="196">
        <v>0</v>
      </c>
      <c r="G7234" s="195"/>
      <c r="H7234" s="195" t="s">
        <v>3850</v>
      </c>
      <c r="I7234" s="220"/>
      <c r="J7234" s="220"/>
      <c r="M7234">
        <v>57.31</v>
      </c>
    </row>
    <row r="7235" spans="1:13" ht="30" customHeight="1" x14ac:dyDescent="0.2">
      <c r="A7235" s="240"/>
      <c r="B7235" s="197"/>
      <c r="C7235" s="197"/>
      <c r="D7235" s="197"/>
      <c r="E7235" s="197"/>
      <c r="F7235" s="197"/>
      <c r="G7235" s="197" t="s">
        <v>3851</v>
      </c>
      <c r="H7235" s="198">
        <v>4</v>
      </c>
      <c r="I7235" s="199">
        <v>229.24</v>
      </c>
      <c r="J7235" s="220"/>
      <c r="M7235">
        <v>229.24</v>
      </c>
    </row>
    <row r="7236" spans="1:13" ht="0.95" customHeight="1" x14ac:dyDescent="0.2">
      <c r="A7236" s="237"/>
      <c r="B7236" s="185"/>
      <c r="C7236" s="185"/>
      <c r="D7236" s="185"/>
      <c r="E7236" s="185"/>
      <c r="F7236" s="185"/>
      <c r="G7236" s="185"/>
      <c r="H7236" s="185"/>
      <c r="I7236" s="185"/>
      <c r="J7236" s="220"/>
    </row>
    <row r="7237" spans="1:13" ht="18" customHeight="1" x14ac:dyDescent="0.2">
      <c r="A7237" s="236" t="s">
        <v>4859</v>
      </c>
      <c r="B7237" s="183" t="s">
        <v>2</v>
      </c>
      <c r="C7237" s="182" t="s">
        <v>3</v>
      </c>
      <c r="D7237" s="182" t="s">
        <v>4</v>
      </c>
      <c r="E7237" s="419" t="s">
        <v>2100</v>
      </c>
      <c r="F7237" s="419"/>
      <c r="G7237" s="184" t="s">
        <v>5</v>
      </c>
      <c r="H7237" s="183" t="s">
        <v>6</v>
      </c>
      <c r="I7237" s="183" t="s">
        <v>7</v>
      </c>
      <c r="J7237" s="218" t="s">
        <v>8</v>
      </c>
      <c r="K7237" s="229">
        <f>J7239+J7240</f>
        <v>2.71</v>
      </c>
      <c r="L7237" s="229">
        <f>J7238-K7237</f>
        <v>1523.26</v>
      </c>
      <c r="M7237" t="s">
        <v>7</v>
      </c>
    </row>
    <row r="7238" spans="1:13" ht="26.1" customHeight="1" x14ac:dyDescent="0.2">
      <c r="A7238" s="237" t="s">
        <v>2125</v>
      </c>
      <c r="B7238" s="186" t="s">
        <v>4478</v>
      </c>
      <c r="C7238" s="185" t="s">
        <v>15</v>
      </c>
      <c r="D7238" s="185" t="s">
        <v>4479</v>
      </c>
      <c r="E7238" s="425">
        <v>7</v>
      </c>
      <c r="F7238" s="425"/>
      <c r="G7238" s="187" t="s">
        <v>54</v>
      </c>
      <c r="H7238" s="188">
        <v>1</v>
      </c>
      <c r="I7238" s="189">
        <f>(M7238*$M$13)</f>
        <v>1525.9764000000002</v>
      </c>
      <c r="J7238" s="231">
        <f>TRUNC(I7238*H7238,2)</f>
        <v>1525.97</v>
      </c>
      <c r="M7238">
        <v>1658.67</v>
      </c>
    </row>
    <row r="7239" spans="1:13" ht="24" customHeight="1" x14ac:dyDescent="0.2">
      <c r="A7239" s="238" t="s">
        <v>2126</v>
      </c>
      <c r="B7239" s="191" t="s">
        <v>2130</v>
      </c>
      <c r="C7239" s="190" t="s">
        <v>15</v>
      </c>
      <c r="D7239" s="190" t="s">
        <v>2131</v>
      </c>
      <c r="E7239" s="426" t="s">
        <v>2129</v>
      </c>
      <c r="F7239" s="426"/>
      <c r="G7239" s="192" t="s">
        <v>39</v>
      </c>
      <c r="H7239" s="193">
        <v>8.3299999999999999E-2</v>
      </c>
      <c r="I7239" s="189">
        <f>(M7239*$M$13)</f>
        <v>13.533200000000001</v>
      </c>
      <c r="J7239" s="219">
        <f>TRUNC(I7239*H7239,2)</f>
        <v>1.1200000000000001</v>
      </c>
      <c r="M7239">
        <v>14.71</v>
      </c>
    </row>
    <row r="7240" spans="1:13" ht="24" customHeight="1" x14ac:dyDescent="0.2">
      <c r="A7240" s="238" t="s">
        <v>2126</v>
      </c>
      <c r="B7240" s="191" t="s">
        <v>2154</v>
      </c>
      <c r="C7240" s="190" t="s">
        <v>15</v>
      </c>
      <c r="D7240" s="190" t="s">
        <v>2155</v>
      </c>
      <c r="E7240" s="426" t="s">
        <v>2129</v>
      </c>
      <c r="F7240" s="426"/>
      <c r="G7240" s="192" t="s">
        <v>39</v>
      </c>
      <c r="H7240" s="193">
        <v>8.3299999999999999E-2</v>
      </c>
      <c r="I7240" s="189">
        <f>(M7240*$M$13)</f>
        <v>19.136000000000003</v>
      </c>
      <c r="J7240" s="219">
        <f>TRUNC(I7240*H7240,2)</f>
        <v>1.59</v>
      </c>
      <c r="M7240">
        <v>20.8</v>
      </c>
    </row>
    <row r="7241" spans="1:13" ht="26.1" customHeight="1" x14ac:dyDescent="0.2">
      <c r="A7241" s="238" t="s">
        <v>2126</v>
      </c>
      <c r="B7241" s="191" t="s">
        <v>5187</v>
      </c>
      <c r="C7241" s="190" t="s">
        <v>15</v>
      </c>
      <c r="D7241" s="190" t="s">
        <v>5188</v>
      </c>
      <c r="E7241" s="426" t="s">
        <v>2119</v>
      </c>
      <c r="F7241" s="426"/>
      <c r="G7241" s="192" t="s">
        <v>54</v>
      </c>
      <c r="H7241" s="193">
        <v>1</v>
      </c>
      <c r="I7241" s="189">
        <f>(M7241*$M$13)</f>
        <v>1523.2624000000001</v>
      </c>
      <c r="J7241" s="219">
        <f>TRUNC(I7241*H7241,2)</f>
        <v>1523.26</v>
      </c>
      <c r="M7241">
        <v>1655.72</v>
      </c>
    </row>
    <row r="7242" spans="1:13" x14ac:dyDescent="0.2">
      <c r="A7242" s="239"/>
      <c r="B7242" s="195"/>
      <c r="C7242" s="195"/>
      <c r="D7242" s="195"/>
      <c r="E7242" s="195" t="s">
        <v>3847</v>
      </c>
      <c r="F7242" s="196">
        <v>2.95</v>
      </c>
      <c r="G7242" s="195" t="s">
        <v>3848</v>
      </c>
      <c r="H7242" s="196">
        <v>0</v>
      </c>
      <c r="I7242" s="196">
        <v>2.95</v>
      </c>
      <c r="J7242" s="220"/>
      <c r="M7242">
        <v>2.95</v>
      </c>
    </row>
    <row r="7243" spans="1:13" ht="25.5" x14ac:dyDescent="0.2">
      <c r="A7243" s="239"/>
      <c r="B7243" s="195"/>
      <c r="C7243" s="195"/>
      <c r="D7243" s="195"/>
      <c r="E7243" s="195" t="s">
        <v>3849</v>
      </c>
      <c r="F7243" s="196">
        <v>0</v>
      </c>
      <c r="G7243" s="195"/>
      <c r="H7243" s="195" t="s">
        <v>3850</v>
      </c>
      <c r="I7243" s="196">
        <v>1658.67</v>
      </c>
      <c r="J7243" s="220"/>
      <c r="M7243">
        <v>1658.67</v>
      </c>
    </row>
    <row r="7244" spans="1:13" ht="30" customHeight="1" x14ac:dyDescent="0.2">
      <c r="A7244" s="240"/>
      <c r="B7244" s="197"/>
      <c r="C7244" s="197"/>
      <c r="D7244" s="197"/>
      <c r="E7244" s="197"/>
      <c r="F7244" s="197"/>
      <c r="G7244" s="197" t="s">
        <v>3851</v>
      </c>
      <c r="H7244" s="198">
        <v>1</v>
      </c>
      <c r="I7244" s="199">
        <v>1658.67</v>
      </c>
      <c r="J7244" s="220"/>
      <c r="M7244">
        <v>1658.67</v>
      </c>
    </row>
    <row r="7245" spans="1:13" ht="0.95" customHeight="1" x14ac:dyDescent="0.2">
      <c r="A7245" s="237"/>
      <c r="B7245" s="185"/>
      <c r="C7245" s="185"/>
      <c r="D7245" s="185"/>
      <c r="E7245" s="185"/>
      <c r="F7245" s="185"/>
      <c r="G7245" s="185"/>
      <c r="H7245" s="185"/>
      <c r="I7245" s="185"/>
      <c r="J7245" s="220"/>
    </row>
    <row r="7246" spans="1:13" ht="18" customHeight="1" x14ac:dyDescent="0.2">
      <c r="A7246" s="236" t="s">
        <v>4868</v>
      </c>
      <c r="B7246" s="183" t="s">
        <v>2</v>
      </c>
      <c r="C7246" s="182" t="s">
        <v>3</v>
      </c>
      <c r="D7246" s="182" t="s">
        <v>4</v>
      </c>
      <c r="E7246" s="419" t="s">
        <v>2100</v>
      </c>
      <c r="F7246" s="419"/>
      <c r="G7246" s="184" t="s">
        <v>5</v>
      </c>
      <c r="H7246" s="183" t="s">
        <v>6</v>
      </c>
      <c r="I7246" s="183" t="s">
        <v>7</v>
      </c>
      <c r="J7246" s="218" t="s">
        <v>8</v>
      </c>
      <c r="K7246" s="229">
        <f>J7248+J7249</f>
        <v>1.62</v>
      </c>
      <c r="L7246" s="229">
        <f>J7247-K7246</f>
        <v>2.17</v>
      </c>
      <c r="M7246" t="s">
        <v>7</v>
      </c>
    </row>
    <row r="7247" spans="1:13" ht="24" customHeight="1" x14ac:dyDescent="0.2">
      <c r="A7247" s="237" t="s">
        <v>2125</v>
      </c>
      <c r="B7247" s="186" t="s">
        <v>4866</v>
      </c>
      <c r="C7247" s="185" t="s">
        <v>15</v>
      </c>
      <c r="D7247" s="185" t="s">
        <v>4867</v>
      </c>
      <c r="E7247" s="425">
        <v>7</v>
      </c>
      <c r="F7247" s="425"/>
      <c r="G7247" s="187" t="s">
        <v>18</v>
      </c>
      <c r="H7247" s="188">
        <v>1</v>
      </c>
      <c r="I7247" s="189">
        <f>(M7247*$M$13)</f>
        <v>3.7904000000000004</v>
      </c>
      <c r="J7247" s="231">
        <f>TRUNC(I7247*H7247,2)</f>
        <v>3.79</v>
      </c>
      <c r="M7247">
        <v>4.12</v>
      </c>
    </row>
    <row r="7248" spans="1:13" ht="24" customHeight="1" x14ac:dyDescent="0.2">
      <c r="A7248" s="238" t="s">
        <v>2126</v>
      </c>
      <c r="B7248" s="191" t="s">
        <v>2130</v>
      </c>
      <c r="C7248" s="190" t="s">
        <v>15</v>
      </c>
      <c r="D7248" s="190" t="s">
        <v>2131</v>
      </c>
      <c r="E7248" s="426" t="s">
        <v>2129</v>
      </c>
      <c r="F7248" s="426"/>
      <c r="G7248" s="192" t="s">
        <v>39</v>
      </c>
      <c r="H7248" s="193">
        <v>0.05</v>
      </c>
      <c r="I7248" s="189">
        <f>(M7248*$M$13)</f>
        <v>13.533200000000001</v>
      </c>
      <c r="J7248" s="219">
        <f>TRUNC(I7248*H7248,2)</f>
        <v>0.67</v>
      </c>
      <c r="M7248">
        <v>14.71</v>
      </c>
    </row>
    <row r="7249" spans="1:13" ht="24" customHeight="1" x14ac:dyDescent="0.2">
      <c r="A7249" s="238" t="s">
        <v>2126</v>
      </c>
      <c r="B7249" s="191" t="s">
        <v>2154</v>
      </c>
      <c r="C7249" s="190" t="s">
        <v>15</v>
      </c>
      <c r="D7249" s="190" t="s">
        <v>2155</v>
      </c>
      <c r="E7249" s="426" t="s">
        <v>2129</v>
      </c>
      <c r="F7249" s="426"/>
      <c r="G7249" s="192" t="s">
        <v>39</v>
      </c>
      <c r="H7249" s="193">
        <v>0.05</v>
      </c>
      <c r="I7249" s="189">
        <f>(M7249*$M$13)</f>
        <v>19.136000000000003</v>
      </c>
      <c r="J7249" s="219">
        <f>TRUNC(I7249*H7249,2)</f>
        <v>0.95</v>
      </c>
      <c r="M7249">
        <v>20.8</v>
      </c>
    </row>
    <row r="7250" spans="1:13" ht="24" customHeight="1" x14ac:dyDescent="0.2">
      <c r="A7250" s="238" t="s">
        <v>2126</v>
      </c>
      <c r="B7250" s="191" t="s">
        <v>5184</v>
      </c>
      <c r="C7250" s="190" t="s">
        <v>15</v>
      </c>
      <c r="D7250" s="190" t="s">
        <v>5185</v>
      </c>
      <c r="E7250" s="426" t="s">
        <v>2119</v>
      </c>
      <c r="F7250" s="426"/>
      <c r="G7250" s="192" t="s">
        <v>54</v>
      </c>
      <c r="H7250" s="193">
        <v>1</v>
      </c>
      <c r="I7250" s="189">
        <f>(M7250*$M$13)</f>
        <v>2.1620000000000004</v>
      </c>
      <c r="J7250" s="219">
        <f>TRUNC(I7250*H7250,2)</f>
        <v>2.16</v>
      </c>
      <c r="M7250">
        <v>2.35</v>
      </c>
    </row>
    <row r="7251" spans="1:13" x14ac:dyDescent="0.2">
      <c r="A7251" s="239"/>
      <c r="B7251" s="195"/>
      <c r="C7251" s="195"/>
      <c r="D7251" s="195"/>
      <c r="E7251" s="195" t="s">
        <v>3847</v>
      </c>
      <c r="F7251" s="196">
        <v>1.77</v>
      </c>
      <c r="G7251" s="195" t="s">
        <v>3848</v>
      </c>
      <c r="H7251" s="196">
        <v>0</v>
      </c>
      <c r="I7251" s="196">
        <v>1.77</v>
      </c>
      <c r="J7251" s="220"/>
      <c r="M7251">
        <v>1.77</v>
      </c>
    </row>
    <row r="7252" spans="1:13" ht="25.5" x14ac:dyDescent="0.2">
      <c r="A7252" s="239"/>
      <c r="B7252" s="195"/>
      <c r="C7252" s="195"/>
      <c r="D7252" s="195"/>
      <c r="E7252" s="195" t="s">
        <v>3849</v>
      </c>
      <c r="F7252" s="196">
        <v>0</v>
      </c>
      <c r="G7252" s="195"/>
      <c r="H7252" s="195" t="s">
        <v>3850</v>
      </c>
      <c r="I7252" s="196">
        <v>4.12</v>
      </c>
      <c r="J7252" s="220"/>
      <c r="M7252">
        <v>4.12</v>
      </c>
    </row>
    <row r="7253" spans="1:13" ht="30" customHeight="1" x14ac:dyDescent="0.2">
      <c r="A7253" s="240"/>
      <c r="B7253" s="197"/>
      <c r="C7253" s="197"/>
      <c r="D7253" s="197"/>
      <c r="E7253" s="197"/>
      <c r="F7253" s="197"/>
      <c r="G7253" s="197" t="s">
        <v>3851</v>
      </c>
      <c r="H7253" s="198">
        <v>22</v>
      </c>
      <c r="I7253" s="199">
        <v>90.64</v>
      </c>
      <c r="J7253" s="220"/>
      <c r="M7253">
        <v>90.64</v>
      </c>
    </row>
    <row r="7254" spans="1:13" ht="0.95" customHeight="1" x14ac:dyDescent="0.2">
      <c r="A7254" s="237"/>
      <c r="B7254" s="185"/>
      <c r="C7254" s="185"/>
      <c r="D7254" s="185"/>
      <c r="E7254" s="185"/>
      <c r="F7254" s="185"/>
      <c r="G7254" s="185"/>
      <c r="H7254" s="185"/>
      <c r="I7254" s="185"/>
      <c r="J7254" s="220"/>
    </row>
    <row r="7255" spans="1:13" ht="24" customHeight="1" x14ac:dyDescent="0.2">
      <c r="A7255" s="243" t="s">
        <v>4506</v>
      </c>
      <c r="B7255" s="28"/>
      <c r="C7255" s="28"/>
      <c r="D7255" s="27" t="s">
        <v>4507</v>
      </c>
      <c r="E7255" s="28"/>
      <c r="F7255" s="429"/>
      <c r="G7255" s="429"/>
      <c r="H7255" s="28"/>
      <c r="I7255" s="28"/>
      <c r="J7255" s="211"/>
    </row>
    <row r="7256" spans="1:13" ht="18" customHeight="1" x14ac:dyDescent="0.2">
      <c r="A7256" s="236" t="s">
        <v>4508</v>
      </c>
      <c r="B7256" s="183" t="s">
        <v>2</v>
      </c>
      <c r="C7256" s="182" t="s">
        <v>3</v>
      </c>
      <c r="D7256" s="182" t="s">
        <v>4</v>
      </c>
      <c r="E7256" s="419" t="s">
        <v>2100</v>
      </c>
      <c r="F7256" s="419"/>
      <c r="G7256" s="184" t="s">
        <v>5</v>
      </c>
      <c r="H7256" s="183" t="s">
        <v>6</v>
      </c>
      <c r="I7256" s="183" t="s">
        <v>7</v>
      </c>
      <c r="J7256" s="218" t="s">
        <v>8</v>
      </c>
      <c r="K7256" s="229">
        <v>0</v>
      </c>
      <c r="L7256" s="229">
        <f>J7257</f>
        <v>7.0000000000000007E-2</v>
      </c>
      <c r="M7256" t="s">
        <v>7</v>
      </c>
    </row>
    <row r="7257" spans="1:13" ht="24" customHeight="1" x14ac:dyDescent="0.2">
      <c r="A7257" s="237" t="s">
        <v>2125</v>
      </c>
      <c r="B7257" s="186" t="s">
        <v>798</v>
      </c>
      <c r="C7257" s="185" t="s">
        <v>15</v>
      </c>
      <c r="D7257" s="185" t="s">
        <v>799</v>
      </c>
      <c r="E7257" s="425">
        <v>7</v>
      </c>
      <c r="F7257" s="425"/>
      <c r="G7257" s="187" t="s">
        <v>18</v>
      </c>
      <c r="H7257" s="188">
        <v>1</v>
      </c>
      <c r="I7257" s="189">
        <f>(M7257*$M$13)</f>
        <v>7.3599999999999999E-2</v>
      </c>
      <c r="J7257" s="231">
        <f>TRUNC(I7257*H7257,2)</f>
        <v>7.0000000000000007E-2</v>
      </c>
      <c r="M7257">
        <v>0.08</v>
      </c>
    </row>
    <row r="7258" spans="1:13" ht="24" customHeight="1" x14ac:dyDescent="0.2">
      <c r="A7258" s="238" t="s">
        <v>2126</v>
      </c>
      <c r="B7258" s="191" t="s">
        <v>2715</v>
      </c>
      <c r="C7258" s="190" t="s">
        <v>15</v>
      </c>
      <c r="D7258" s="190" t="s">
        <v>799</v>
      </c>
      <c r="E7258" s="426" t="s">
        <v>2119</v>
      </c>
      <c r="F7258" s="426"/>
      <c r="G7258" s="192" t="s">
        <v>54</v>
      </c>
      <c r="H7258" s="193">
        <v>1</v>
      </c>
      <c r="I7258" s="189">
        <f>(M7258*$M$13)</f>
        <v>7.3599999999999999E-2</v>
      </c>
      <c r="J7258" s="219">
        <f>TRUNC(I7258*H7258,2)</f>
        <v>7.0000000000000007E-2</v>
      </c>
      <c r="M7258">
        <v>0.08</v>
      </c>
    </row>
    <row r="7259" spans="1:13" x14ac:dyDescent="0.2">
      <c r="A7259" s="239"/>
      <c r="B7259" s="195"/>
      <c r="C7259" s="195"/>
      <c r="D7259" s="195"/>
      <c r="E7259" s="195" t="s">
        <v>3847</v>
      </c>
      <c r="F7259" s="196">
        <v>0</v>
      </c>
      <c r="G7259" s="195" t="s">
        <v>3848</v>
      </c>
      <c r="H7259" s="196">
        <v>0</v>
      </c>
      <c r="I7259" s="189">
        <f>(M7259*$M$13)</f>
        <v>0</v>
      </c>
      <c r="J7259" s="232">
        <f>TRUNC(I7259*H7259,2)</f>
        <v>0</v>
      </c>
      <c r="M7259">
        <v>0</v>
      </c>
    </row>
    <row r="7260" spans="1:13" ht="25.5" x14ac:dyDescent="0.2">
      <c r="A7260" s="239"/>
      <c r="B7260" s="195"/>
      <c r="C7260" s="195"/>
      <c r="D7260" s="195"/>
      <c r="E7260" s="195" t="s">
        <v>3849</v>
      </c>
      <c r="F7260" s="196">
        <v>0</v>
      </c>
      <c r="G7260" s="195"/>
      <c r="H7260" s="195" t="s">
        <v>3850</v>
      </c>
      <c r="I7260" s="196">
        <v>0.08</v>
      </c>
      <c r="J7260" s="220"/>
      <c r="M7260">
        <v>0.08</v>
      </c>
    </row>
    <row r="7261" spans="1:13" ht="30" customHeight="1" x14ac:dyDescent="0.2">
      <c r="A7261" s="240"/>
      <c r="B7261" s="197"/>
      <c r="C7261" s="197"/>
      <c r="D7261" s="197"/>
      <c r="E7261" s="197"/>
      <c r="F7261" s="197"/>
      <c r="G7261" s="197" t="s">
        <v>3851</v>
      </c>
      <c r="H7261" s="198">
        <v>184</v>
      </c>
      <c r="I7261" s="199">
        <v>14.72</v>
      </c>
      <c r="J7261" s="220"/>
      <c r="M7261">
        <v>14.72</v>
      </c>
    </row>
    <row r="7262" spans="1:13" ht="0.95" customHeight="1" x14ac:dyDescent="0.2">
      <c r="A7262" s="237"/>
      <c r="B7262" s="185"/>
      <c r="C7262" s="185"/>
      <c r="D7262" s="185"/>
      <c r="E7262" s="185"/>
      <c r="F7262" s="185"/>
      <c r="G7262" s="185"/>
      <c r="H7262" s="185"/>
      <c r="I7262" s="185"/>
      <c r="J7262" s="220"/>
    </row>
    <row r="7263" spans="1:13" ht="18" customHeight="1" x14ac:dyDescent="0.2">
      <c r="A7263" s="236" t="s">
        <v>4509</v>
      </c>
      <c r="B7263" s="183" t="s">
        <v>2</v>
      </c>
      <c r="C7263" s="182" t="s">
        <v>3</v>
      </c>
      <c r="D7263" s="182" t="s">
        <v>4</v>
      </c>
      <c r="E7263" s="419" t="s">
        <v>2100</v>
      </c>
      <c r="F7263" s="419"/>
      <c r="G7263" s="184" t="s">
        <v>5</v>
      </c>
      <c r="H7263" s="183" t="s">
        <v>6</v>
      </c>
      <c r="I7263" s="183" t="s">
        <v>7</v>
      </c>
      <c r="J7263" s="218" t="s">
        <v>8</v>
      </c>
      <c r="K7263" s="229">
        <f>J7265+J7266</f>
        <v>0.32</v>
      </c>
      <c r="L7263" s="229">
        <f>J7264-K7263</f>
        <v>1.3499999999999999</v>
      </c>
      <c r="M7263" t="s">
        <v>7</v>
      </c>
    </row>
    <row r="7264" spans="1:13" ht="24" customHeight="1" x14ac:dyDescent="0.2">
      <c r="A7264" s="237" t="s">
        <v>2125</v>
      </c>
      <c r="B7264" s="186" t="s">
        <v>867</v>
      </c>
      <c r="C7264" s="185" t="s">
        <v>15</v>
      </c>
      <c r="D7264" s="185" t="s">
        <v>868</v>
      </c>
      <c r="E7264" s="425">
        <v>7</v>
      </c>
      <c r="F7264" s="425"/>
      <c r="G7264" s="187" t="s">
        <v>18</v>
      </c>
      <c r="H7264" s="188">
        <v>1</v>
      </c>
      <c r="I7264" s="189">
        <f>(M7264*$M$13)</f>
        <v>1.6744000000000001</v>
      </c>
      <c r="J7264" s="231">
        <f>TRUNC(I7264*H7264,2)</f>
        <v>1.67</v>
      </c>
      <c r="M7264">
        <v>1.82</v>
      </c>
    </row>
    <row r="7265" spans="1:13" ht="24" customHeight="1" x14ac:dyDescent="0.2">
      <c r="A7265" s="238" t="s">
        <v>2126</v>
      </c>
      <c r="B7265" s="191" t="s">
        <v>2130</v>
      </c>
      <c r="C7265" s="190" t="s">
        <v>15</v>
      </c>
      <c r="D7265" s="190" t="s">
        <v>2131</v>
      </c>
      <c r="E7265" s="426" t="s">
        <v>2129</v>
      </c>
      <c r="F7265" s="426"/>
      <c r="G7265" s="192" t="s">
        <v>39</v>
      </c>
      <c r="H7265" s="193">
        <v>0.01</v>
      </c>
      <c r="I7265" s="189">
        <f>(M7265*$M$13)</f>
        <v>13.533200000000001</v>
      </c>
      <c r="J7265" s="219">
        <f>TRUNC(I7265*H7265,2)</f>
        <v>0.13</v>
      </c>
      <c r="M7265">
        <v>14.71</v>
      </c>
    </row>
    <row r="7266" spans="1:13" ht="24" customHeight="1" x14ac:dyDescent="0.2">
      <c r="A7266" s="238" t="s">
        <v>2126</v>
      </c>
      <c r="B7266" s="191" t="s">
        <v>2154</v>
      </c>
      <c r="C7266" s="190" t="s">
        <v>15</v>
      </c>
      <c r="D7266" s="190" t="s">
        <v>2155</v>
      </c>
      <c r="E7266" s="426" t="s">
        <v>2129</v>
      </c>
      <c r="F7266" s="426"/>
      <c r="G7266" s="192" t="s">
        <v>39</v>
      </c>
      <c r="H7266" s="193">
        <v>0.01</v>
      </c>
      <c r="I7266" s="189">
        <f>(M7266*$M$13)</f>
        <v>19.136000000000003</v>
      </c>
      <c r="J7266" s="219">
        <f>TRUNC(I7266*H7266,2)</f>
        <v>0.19</v>
      </c>
      <c r="M7266">
        <v>20.8</v>
      </c>
    </row>
    <row r="7267" spans="1:13" ht="24" customHeight="1" x14ac:dyDescent="0.2">
      <c r="A7267" s="238" t="s">
        <v>2126</v>
      </c>
      <c r="B7267" s="191" t="s">
        <v>2765</v>
      </c>
      <c r="C7267" s="190" t="s">
        <v>15</v>
      </c>
      <c r="D7267" s="190" t="s">
        <v>2766</v>
      </c>
      <c r="E7267" s="426" t="s">
        <v>2119</v>
      </c>
      <c r="F7267" s="426"/>
      <c r="G7267" s="192" t="s">
        <v>54</v>
      </c>
      <c r="H7267" s="193">
        <v>1</v>
      </c>
      <c r="I7267" s="189">
        <f>(M7267*$M$13)</f>
        <v>1.3616000000000001</v>
      </c>
      <c r="J7267" s="219">
        <f>TRUNC(I7267*H7267,2)</f>
        <v>1.36</v>
      </c>
      <c r="M7267">
        <v>1.48</v>
      </c>
    </row>
    <row r="7268" spans="1:13" x14ac:dyDescent="0.2">
      <c r="A7268" s="239"/>
      <c r="B7268" s="195"/>
      <c r="C7268" s="195"/>
      <c r="D7268" s="195"/>
      <c r="E7268" s="195" t="s">
        <v>3847</v>
      </c>
      <c r="F7268" s="196">
        <v>0.34</v>
      </c>
      <c r="G7268" s="195" t="s">
        <v>3848</v>
      </c>
      <c r="H7268" s="196">
        <v>0</v>
      </c>
      <c r="I7268" s="196">
        <v>0.34</v>
      </c>
      <c r="J7268" s="220"/>
      <c r="M7268">
        <v>0.34</v>
      </c>
    </row>
    <row r="7269" spans="1:13" ht="25.5" x14ac:dyDescent="0.2">
      <c r="A7269" s="239"/>
      <c r="B7269" s="195"/>
      <c r="C7269" s="195"/>
      <c r="D7269" s="195"/>
      <c r="E7269" s="195" t="s">
        <v>3849</v>
      </c>
      <c r="F7269" s="196">
        <v>0</v>
      </c>
      <c r="G7269" s="195"/>
      <c r="H7269" s="195" t="s">
        <v>3850</v>
      </c>
      <c r="I7269" s="196">
        <v>1.82</v>
      </c>
      <c r="J7269" s="220"/>
      <c r="M7269">
        <v>1.82</v>
      </c>
    </row>
    <row r="7270" spans="1:13" ht="30" customHeight="1" x14ac:dyDescent="0.2">
      <c r="A7270" s="240"/>
      <c r="B7270" s="197"/>
      <c r="C7270" s="197"/>
      <c r="D7270" s="197"/>
      <c r="E7270" s="197"/>
      <c r="F7270" s="197"/>
      <c r="G7270" s="197" t="s">
        <v>3851</v>
      </c>
      <c r="H7270" s="198">
        <v>80</v>
      </c>
      <c r="I7270" s="199">
        <v>145.6</v>
      </c>
      <c r="J7270" s="220"/>
      <c r="M7270">
        <v>145.6</v>
      </c>
    </row>
    <row r="7271" spans="1:13" ht="0.95" customHeight="1" x14ac:dyDescent="0.2">
      <c r="A7271" s="237"/>
      <c r="B7271" s="185"/>
      <c r="C7271" s="185"/>
      <c r="D7271" s="185"/>
      <c r="E7271" s="185"/>
      <c r="F7271" s="185"/>
      <c r="G7271" s="185"/>
      <c r="H7271" s="185"/>
      <c r="I7271" s="185"/>
      <c r="J7271" s="220"/>
    </row>
    <row r="7272" spans="1:13" ht="18" customHeight="1" x14ac:dyDescent="0.2">
      <c r="A7272" s="236" t="s">
        <v>4510</v>
      </c>
      <c r="B7272" s="183" t="s">
        <v>2</v>
      </c>
      <c r="C7272" s="182" t="s">
        <v>3</v>
      </c>
      <c r="D7272" s="182" t="s">
        <v>4</v>
      </c>
      <c r="E7272" s="419" t="s">
        <v>2100</v>
      </c>
      <c r="F7272" s="419"/>
      <c r="G7272" s="184" t="s">
        <v>5</v>
      </c>
      <c r="H7272" s="183" t="s">
        <v>6</v>
      </c>
      <c r="I7272" s="183" t="s">
        <v>7</v>
      </c>
      <c r="J7272" s="218" t="s">
        <v>8</v>
      </c>
      <c r="K7272" s="229">
        <f>J7274+J7275</f>
        <v>0.51</v>
      </c>
      <c r="L7272" s="229">
        <f>J7273-K7272</f>
        <v>0.16000000000000003</v>
      </c>
      <c r="M7272" t="s">
        <v>7</v>
      </c>
    </row>
    <row r="7273" spans="1:13" ht="24" customHeight="1" x14ac:dyDescent="0.2">
      <c r="A7273" s="237" t="s">
        <v>2125</v>
      </c>
      <c r="B7273" s="186" t="s">
        <v>801</v>
      </c>
      <c r="C7273" s="185" t="s">
        <v>15</v>
      </c>
      <c r="D7273" s="185" t="s">
        <v>802</v>
      </c>
      <c r="E7273" s="425">
        <v>7</v>
      </c>
      <c r="F7273" s="425"/>
      <c r="G7273" s="187" t="s">
        <v>18</v>
      </c>
      <c r="H7273" s="188">
        <v>1</v>
      </c>
      <c r="I7273" s="189">
        <f>(M7273*$M$13)</f>
        <v>0.67159999999999997</v>
      </c>
      <c r="J7273" s="231">
        <f>TRUNC(I7273*H7273,2)</f>
        <v>0.67</v>
      </c>
      <c r="M7273">
        <v>0.73</v>
      </c>
    </row>
    <row r="7274" spans="1:13" ht="24" customHeight="1" x14ac:dyDescent="0.2">
      <c r="A7274" s="238" t="s">
        <v>2126</v>
      </c>
      <c r="B7274" s="191" t="s">
        <v>2130</v>
      </c>
      <c r="C7274" s="190" t="s">
        <v>15</v>
      </c>
      <c r="D7274" s="190" t="s">
        <v>2131</v>
      </c>
      <c r="E7274" s="426" t="s">
        <v>2129</v>
      </c>
      <c r="F7274" s="426"/>
      <c r="G7274" s="192" t="s">
        <v>39</v>
      </c>
      <c r="H7274" s="193">
        <v>1.6E-2</v>
      </c>
      <c r="I7274" s="189">
        <f>(M7274*$M$13)</f>
        <v>13.533200000000001</v>
      </c>
      <c r="J7274" s="219">
        <f>TRUNC(I7274*H7274,2)</f>
        <v>0.21</v>
      </c>
      <c r="M7274">
        <v>14.71</v>
      </c>
    </row>
    <row r="7275" spans="1:13" ht="24" customHeight="1" x14ac:dyDescent="0.2">
      <c r="A7275" s="238" t="s">
        <v>2126</v>
      </c>
      <c r="B7275" s="191" t="s">
        <v>2154</v>
      </c>
      <c r="C7275" s="190" t="s">
        <v>15</v>
      </c>
      <c r="D7275" s="190" t="s">
        <v>2155</v>
      </c>
      <c r="E7275" s="426" t="s">
        <v>2129</v>
      </c>
      <c r="F7275" s="426"/>
      <c r="G7275" s="192" t="s">
        <v>39</v>
      </c>
      <c r="H7275" s="193">
        <v>1.6E-2</v>
      </c>
      <c r="I7275" s="189">
        <f>(M7275*$M$13)</f>
        <v>19.136000000000003</v>
      </c>
      <c r="J7275" s="219">
        <f>TRUNC(I7275*H7275,2)</f>
        <v>0.3</v>
      </c>
      <c r="M7275">
        <v>20.8</v>
      </c>
    </row>
    <row r="7276" spans="1:13" ht="24" customHeight="1" x14ac:dyDescent="0.2">
      <c r="A7276" s="238" t="s">
        <v>2126</v>
      </c>
      <c r="B7276" s="191" t="s">
        <v>2716</v>
      </c>
      <c r="C7276" s="190" t="s">
        <v>15</v>
      </c>
      <c r="D7276" s="190" t="s">
        <v>802</v>
      </c>
      <c r="E7276" s="426" t="s">
        <v>2119</v>
      </c>
      <c r="F7276" s="426"/>
      <c r="G7276" s="192" t="s">
        <v>54</v>
      </c>
      <c r="H7276" s="193">
        <v>1</v>
      </c>
      <c r="I7276" s="189">
        <f>(M7276*$M$13)</f>
        <v>0.15640000000000001</v>
      </c>
      <c r="J7276" s="219">
        <f>TRUNC(I7276*H7276,2)</f>
        <v>0.15</v>
      </c>
      <c r="M7276">
        <v>0.17</v>
      </c>
    </row>
    <row r="7277" spans="1:13" x14ac:dyDescent="0.2">
      <c r="A7277" s="239"/>
      <c r="B7277" s="195"/>
      <c r="C7277" s="195"/>
      <c r="D7277" s="195"/>
      <c r="E7277" s="195" t="s">
        <v>3847</v>
      </c>
      <c r="F7277" s="196">
        <v>0.56000000000000005</v>
      </c>
      <c r="G7277" s="195" t="s">
        <v>3848</v>
      </c>
      <c r="H7277" s="196">
        <v>0</v>
      </c>
      <c r="I7277" s="196">
        <v>0.56000000000000005</v>
      </c>
      <c r="J7277" s="220"/>
      <c r="M7277">
        <v>0.56000000000000005</v>
      </c>
    </row>
    <row r="7278" spans="1:13" ht="25.5" x14ac:dyDescent="0.2">
      <c r="A7278" s="239"/>
      <c r="B7278" s="195"/>
      <c r="C7278" s="195"/>
      <c r="D7278" s="195"/>
      <c r="E7278" s="195" t="s">
        <v>3849</v>
      </c>
      <c r="F7278" s="196">
        <v>0</v>
      </c>
      <c r="G7278" s="195"/>
      <c r="H7278" s="195" t="s">
        <v>3850</v>
      </c>
      <c r="I7278" s="196">
        <v>0.73</v>
      </c>
      <c r="J7278" s="220"/>
      <c r="M7278">
        <v>0.73</v>
      </c>
    </row>
    <row r="7279" spans="1:13" ht="30" customHeight="1" x14ac:dyDescent="0.2">
      <c r="A7279" s="240"/>
      <c r="B7279" s="197"/>
      <c r="C7279" s="197"/>
      <c r="D7279" s="197"/>
      <c r="E7279" s="197"/>
      <c r="F7279" s="197"/>
      <c r="G7279" s="197" t="s">
        <v>3851</v>
      </c>
      <c r="H7279" s="198">
        <v>230</v>
      </c>
      <c r="I7279" s="199">
        <v>167.9</v>
      </c>
      <c r="J7279" s="220"/>
      <c r="M7279">
        <v>167.9</v>
      </c>
    </row>
    <row r="7280" spans="1:13" ht="0.95" customHeight="1" x14ac:dyDescent="0.2">
      <c r="A7280" s="237"/>
      <c r="B7280" s="185"/>
      <c r="C7280" s="185"/>
      <c r="D7280" s="185"/>
      <c r="E7280" s="185"/>
      <c r="F7280" s="185"/>
      <c r="G7280" s="185"/>
      <c r="H7280" s="185"/>
      <c r="I7280" s="185"/>
      <c r="J7280" s="220"/>
    </row>
    <row r="7281" spans="1:13" ht="18" customHeight="1" x14ac:dyDescent="0.2">
      <c r="A7281" s="236" t="s">
        <v>4511</v>
      </c>
      <c r="B7281" s="183" t="s">
        <v>2</v>
      </c>
      <c r="C7281" s="182" t="s">
        <v>3</v>
      </c>
      <c r="D7281" s="182" t="s">
        <v>4</v>
      </c>
      <c r="E7281" s="419" t="s">
        <v>2100</v>
      </c>
      <c r="F7281" s="419"/>
      <c r="G7281" s="184" t="s">
        <v>5</v>
      </c>
      <c r="H7281" s="183" t="s">
        <v>6</v>
      </c>
      <c r="I7281" s="183" t="s">
        <v>7</v>
      </c>
      <c r="J7281" s="218" t="s">
        <v>8</v>
      </c>
      <c r="K7281" s="229">
        <f>J7283+J7284</f>
        <v>2.11</v>
      </c>
      <c r="L7281" s="229">
        <f>J7282-K7281</f>
        <v>2.72</v>
      </c>
      <c r="M7281" t="s">
        <v>7</v>
      </c>
    </row>
    <row r="7282" spans="1:13" ht="24" customHeight="1" x14ac:dyDescent="0.2">
      <c r="A7282" s="237" t="s">
        <v>2125</v>
      </c>
      <c r="B7282" s="186" t="s">
        <v>4469</v>
      </c>
      <c r="C7282" s="185" t="s">
        <v>15</v>
      </c>
      <c r="D7282" s="185" t="s">
        <v>4470</v>
      </c>
      <c r="E7282" s="425">
        <v>7</v>
      </c>
      <c r="F7282" s="425"/>
      <c r="G7282" s="187" t="s">
        <v>169</v>
      </c>
      <c r="H7282" s="188">
        <v>1</v>
      </c>
      <c r="I7282" s="189">
        <f>(M7282*$M$13)</f>
        <v>4.83</v>
      </c>
      <c r="J7282" s="231">
        <f>TRUNC(I7282*H7282,2)</f>
        <v>4.83</v>
      </c>
      <c r="M7282">
        <v>5.25</v>
      </c>
    </row>
    <row r="7283" spans="1:13" ht="24" customHeight="1" x14ac:dyDescent="0.2">
      <c r="A7283" s="238" t="s">
        <v>2126</v>
      </c>
      <c r="B7283" s="191" t="s">
        <v>2130</v>
      </c>
      <c r="C7283" s="190" t="s">
        <v>15</v>
      </c>
      <c r="D7283" s="190" t="s">
        <v>2131</v>
      </c>
      <c r="E7283" s="426" t="s">
        <v>2129</v>
      </c>
      <c r="F7283" s="426"/>
      <c r="G7283" s="192" t="s">
        <v>39</v>
      </c>
      <c r="H7283" s="193">
        <v>6.5000000000000002E-2</v>
      </c>
      <c r="I7283" s="189">
        <f>(M7283*$M$13)</f>
        <v>13.533200000000001</v>
      </c>
      <c r="J7283" s="219">
        <f>TRUNC(I7283*H7283,2)</f>
        <v>0.87</v>
      </c>
      <c r="M7283">
        <v>14.71</v>
      </c>
    </row>
    <row r="7284" spans="1:13" ht="24" customHeight="1" x14ac:dyDescent="0.2">
      <c r="A7284" s="238" t="s">
        <v>2126</v>
      </c>
      <c r="B7284" s="191" t="s">
        <v>2154</v>
      </c>
      <c r="C7284" s="190" t="s">
        <v>15</v>
      </c>
      <c r="D7284" s="190" t="s">
        <v>2155</v>
      </c>
      <c r="E7284" s="426" t="s">
        <v>2129</v>
      </c>
      <c r="F7284" s="426"/>
      <c r="G7284" s="192" t="s">
        <v>39</v>
      </c>
      <c r="H7284" s="193">
        <v>6.5000000000000002E-2</v>
      </c>
      <c r="I7284" s="189">
        <f>(M7284*$M$13)</f>
        <v>19.136000000000003</v>
      </c>
      <c r="J7284" s="219">
        <f>TRUNC(I7284*H7284,2)</f>
        <v>1.24</v>
      </c>
      <c r="M7284">
        <v>20.8</v>
      </c>
    </row>
    <row r="7285" spans="1:13" ht="24" customHeight="1" x14ac:dyDescent="0.2">
      <c r="A7285" s="238" t="s">
        <v>2126</v>
      </c>
      <c r="B7285" s="191" t="s">
        <v>5167</v>
      </c>
      <c r="C7285" s="190" t="s">
        <v>15</v>
      </c>
      <c r="D7285" s="190" t="s">
        <v>5168</v>
      </c>
      <c r="E7285" s="426" t="s">
        <v>2119</v>
      </c>
      <c r="F7285" s="426"/>
      <c r="G7285" s="192" t="s">
        <v>132</v>
      </c>
      <c r="H7285" s="193">
        <v>1.02</v>
      </c>
      <c r="I7285" s="189">
        <f>(M7285*$M$13)</f>
        <v>2.6680000000000001</v>
      </c>
      <c r="J7285" s="219">
        <f>TRUNC(I7285*H7285,2)</f>
        <v>2.72</v>
      </c>
      <c r="M7285">
        <v>2.9</v>
      </c>
    </row>
    <row r="7286" spans="1:13" x14ac:dyDescent="0.2">
      <c r="A7286" s="239"/>
      <c r="B7286" s="195"/>
      <c r="C7286" s="195"/>
      <c r="D7286" s="195"/>
      <c r="E7286" s="195" t="s">
        <v>3847</v>
      </c>
      <c r="F7286" s="196">
        <v>2.2999999999999998</v>
      </c>
      <c r="G7286" s="195" t="s">
        <v>3848</v>
      </c>
      <c r="H7286" s="196">
        <v>0</v>
      </c>
      <c r="I7286" s="196">
        <v>2.2999999999999998</v>
      </c>
      <c r="J7286" s="220"/>
      <c r="M7286">
        <v>2.2999999999999998</v>
      </c>
    </row>
    <row r="7287" spans="1:13" ht="25.5" x14ac:dyDescent="0.2">
      <c r="A7287" s="239"/>
      <c r="B7287" s="195"/>
      <c r="C7287" s="195"/>
      <c r="D7287" s="195"/>
      <c r="E7287" s="195" t="s">
        <v>3849</v>
      </c>
      <c r="F7287" s="196">
        <v>0</v>
      </c>
      <c r="G7287" s="195"/>
      <c r="H7287" s="195" t="s">
        <v>3850</v>
      </c>
      <c r="I7287" s="196">
        <v>5.25</v>
      </c>
      <c r="J7287" s="220"/>
      <c r="M7287">
        <v>5.25</v>
      </c>
    </row>
    <row r="7288" spans="1:13" ht="30" customHeight="1" x14ac:dyDescent="0.2">
      <c r="A7288" s="240"/>
      <c r="B7288" s="197"/>
      <c r="C7288" s="197"/>
      <c r="D7288" s="197"/>
      <c r="E7288" s="197"/>
      <c r="F7288" s="197"/>
      <c r="G7288" s="197" t="s">
        <v>3851</v>
      </c>
      <c r="H7288" s="198">
        <v>1510</v>
      </c>
      <c r="I7288" s="199">
        <v>7927.5</v>
      </c>
      <c r="J7288" s="220"/>
      <c r="M7288">
        <v>7927.5</v>
      </c>
    </row>
    <row r="7289" spans="1:13" ht="0.95" customHeight="1" x14ac:dyDescent="0.2">
      <c r="A7289" s="237"/>
      <c r="B7289" s="185"/>
      <c r="C7289" s="185"/>
      <c r="D7289" s="185"/>
      <c r="E7289" s="185"/>
      <c r="F7289" s="185"/>
      <c r="G7289" s="185"/>
      <c r="H7289" s="185"/>
      <c r="I7289" s="185"/>
      <c r="J7289" s="220"/>
    </row>
    <row r="7290" spans="1:13" ht="18" customHeight="1" x14ac:dyDescent="0.2">
      <c r="A7290" s="236" t="s">
        <v>4512</v>
      </c>
      <c r="B7290" s="183" t="s">
        <v>2</v>
      </c>
      <c r="C7290" s="182" t="s">
        <v>3</v>
      </c>
      <c r="D7290" s="182" t="s">
        <v>4</v>
      </c>
      <c r="E7290" s="419" t="s">
        <v>2100</v>
      </c>
      <c r="F7290" s="419"/>
      <c r="G7290" s="184" t="s">
        <v>5</v>
      </c>
      <c r="H7290" s="183" t="s">
        <v>6</v>
      </c>
      <c r="I7290" s="183" t="s">
        <v>7</v>
      </c>
      <c r="J7290" s="218" t="s">
        <v>8</v>
      </c>
      <c r="K7290" s="229">
        <f>J7292+J7293</f>
        <v>2.6100000000000003</v>
      </c>
      <c r="L7290" s="229">
        <f>J7291-K7290</f>
        <v>2.6499999999999995</v>
      </c>
      <c r="M7290" t="s">
        <v>7</v>
      </c>
    </row>
    <row r="7291" spans="1:13" ht="24" customHeight="1" x14ac:dyDescent="0.2">
      <c r="A7291" s="237" t="s">
        <v>2125</v>
      </c>
      <c r="B7291" s="186" t="s">
        <v>4148</v>
      </c>
      <c r="C7291" s="185" t="s">
        <v>15</v>
      </c>
      <c r="D7291" s="185" t="s">
        <v>4149</v>
      </c>
      <c r="E7291" s="425">
        <v>7</v>
      </c>
      <c r="F7291" s="425"/>
      <c r="G7291" s="187" t="s">
        <v>54</v>
      </c>
      <c r="H7291" s="188">
        <v>1</v>
      </c>
      <c r="I7291" s="189">
        <f>(M7291*$M$13)</f>
        <v>5.2624000000000004</v>
      </c>
      <c r="J7291" s="231">
        <f>TRUNC(I7291*H7291,2)</f>
        <v>5.26</v>
      </c>
      <c r="M7291">
        <v>5.72</v>
      </c>
    </row>
    <row r="7292" spans="1:13" ht="24" customHeight="1" x14ac:dyDescent="0.2">
      <c r="A7292" s="238" t="s">
        <v>2126</v>
      </c>
      <c r="B7292" s="191" t="s">
        <v>2130</v>
      </c>
      <c r="C7292" s="190" t="s">
        <v>15</v>
      </c>
      <c r="D7292" s="190" t="s">
        <v>2131</v>
      </c>
      <c r="E7292" s="426" t="s">
        <v>2129</v>
      </c>
      <c r="F7292" s="426"/>
      <c r="G7292" s="192" t="s">
        <v>39</v>
      </c>
      <c r="H7292" s="193">
        <v>0.08</v>
      </c>
      <c r="I7292" s="189">
        <f>(M7292*$M$13)</f>
        <v>13.533200000000001</v>
      </c>
      <c r="J7292" s="219">
        <f>TRUNC(I7292*H7292,2)</f>
        <v>1.08</v>
      </c>
      <c r="M7292">
        <v>14.71</v>
      </c>
    </row>
    <row r="7293" spans="1:13" ht="24" customHeight="1" x14ac:dyDescent="0.2">
      <c r="A7293" s="238" t="s">
        <v>2126</v>
      </c>
      <c r="B7293" s="191" t="s">
        <v>2154</v>
      </c>
      <c r="C7293" s="190" t="s">
        <v>15</v>
      </c>
      <c r="D7293" s="190" t="s">
        <v>2155</v>
      </c>
      <c r="E7293" s="426" t="s">
        <v>2129</v>
      </c>
      <c r="F7293" s="426"/>
      <c r="G7293" s="192" t="s">
        <v>39</v>
      </c>
      <c r="H7293" s="193">
        <v>0.08</v>
      </c>
      <c r="I7293" s="189">
        <f>(M7293*$M$13)</f>
        <v>19.136000000000003</v>
      </c>
      <c r="J7293" s="219">
        <f>TRUNC(I7293*H7293,2)</f>
        <v>1.53</v>
      </c>
      <c r="M7293">
        <v>20.8</v>
      </c>
    </row>
    <row r="7294" spans="1:13" ht="24" customHeight="1" x14ac:dyDescent="0.2">
      <c r="A7294" s="238" t="s">
        <v>2126</v>
      </c>
      <c r="B7294" s="191" t="s">
        <v>5051</v>
      </c>
      <c r="C7294" s="190" t="s">
        <v>15</v>
      </c>
      <c r="D7294" s="190" t="s">
        <v>5052</v>
      </c>
      <c r="E7294" s="426" t="s">
        <v>2119</v>
      </c>
      <c r="F7294" s="426"/>
      <c r="G7294" s="192" t="s">
        <v>54</v>
      </c>
      <c r="H7294" s="193">
        <v>1</v>
      </c>
      <c r="I7294" s="189">
        <f>(M7294*$M$13)</f>
        <v>2.6588000000000003</v>
      </c>
      <c r="J7294" s="219">
        <f>TRUNC(I7294*H7294,2)</f>
        <v>2.65</v>
      </c>
      <c r="M7294">
        <v>2.89</v>
      </c>
    </row>
    <row r="7295" spans="1:13" x14ac:dyDescent="0.2">
      <c r="A7295" s="239"/>
      <c r="B7295" s="195"/>
      <c r="C7295" s="195"/>
      <c r="D7295" s="195"/>
      <c r="E7295" s="195" t="s">
        <v>3847</v>
      </c>
      <c r="F7295" s="196">
        <v>2.83</v>
      </c>
      <c r="G7295" s="195" t="s">
        <v>3848</v>
      </c>
      <c r="H7295" s="196">
        <v>0</v>
      </c>
      <c r="I7295" s="196">
        <v>2.83</v>
      </c>
      <c r="J7295" s="220"/>
      <c r="M7295">
        <v>2.83</v>
      </c>
    </row>
    <row r="7296" spans="1:13" ht="25.5" x14ac:dyDescent="0.2">
      <c r="A7296" s="239"/>
      <c r="B7296" s="195"/>
      <c r="C7296" s="195"/>
      <c r="D7296" s="195"/>
      <c r="E7296" s="195" t="s">
        <v>3849</v>
      </c>
      <c r="F7296" s="196">
        <v>0</v>
      </c>
      <c r="G7296" s="195"/>
      <c r="H7296" s="195" t="s">
        <v>3850</v>
      </c>
      <c r="I7296" s="196">
        <v>5.72</v>
      </c>
      <c r="J7296" s="220"/>
      <c r="M7296">
        <v>5.72</v>
      </c>
    </row>
    <row r="7297" spans="1:13" ht="30" customHeight="1" x14ac:dyDescent="0.2">
      <c r="A7297" s="240"/>
      <c r="B7297" s="197"/>
      <c r="C7297" s="197"/>
      <c r="D7297" s="197"/>
      <c r="E7297" s="197"/>
      <c r="F7297" s="197"/>
      <c r="G7297" s="197" t="s">
        <v>3851</v>
      </c>
      <c r="H7297" s="198">
        <v>39</v>
      </c>
      <c r="I7297" s="199">
        <v>223.08</v>
      </c>
      <c r="J7297" s="220"/>
      <c r="M7297">
        <v>223.08</v>
      </c>
    </row>
    <row r="7298" spans="1:13" ht="0.95" customHeight="1" x14ac:dyDescent="0.2">
      <c r="A7298" s="237"/>
      <c r="B7298" s="185"/>
      <c r="C7298" s="185"/>
      <c r="D7298" s="185"/>
      <c r="E7298" s="185"/>
      <c r="F7298" s="185"/>
      <c r="G7298" s="185"/>
      <c r="H7298" s="185"/>
      <c r="I7298" s="185"/>
      <c r="J7298" s="220"/>
    </row>
    <row r="7299" spans="1:13" ht="18" customHeight="1" x14ac:dyDescent="0.2">
      <c r="A7299" s="236" t="s">
        <v>4513</v>
      </c>
      <c r="B7299" s="183" t="s">
        <v>2</v>
      </c>
      <c r="C7299" s="182" t="s">
        <v>3</v>
      </c>
      <c r="D7299" s="182" t="s">
        <v>4</v>
      </c>
      <c r="E7299" s="419" t="s">
        <v>2100</v>
      </c>
      <c r="F7299" s="419"/>
      <c r="G7299" s="184" t="s">
        <v>5</v>
      </c>
      <c r="H7299" s="183" t="s">
        <v>6</v>
      </c>
      <c r="I7299" s="183" t="s">
        <v>7</v>
      </c>
      <c r="J7299" s="218" t="s">
        <v>8</v>
      </c>
      <c r="K7299" s="229">
        <f>J7301+J7302</f>
        <v>11.1</v>
      </c>
      <c r="L7299" s="229">
        <f>J7300-K7299</f>
        <v>7.76</v>
      </c>
      <c r="M7299" t="s">
        <v>7</v>
      </c>
    </row>
    <row r="7300" spans="1:13" ht="24" customHeight="1" x14ac:dyDescent="0.2">
      <c r="A7300" s="237" t="s">
        <v>2125</v>
      </c>
      <c r="B7300" s="186" t="s">
        <v>3976</v>
      </c>
      <c r="C7300" s="185" t="s">
        <v>15</v>
      </c>
      <c r="D7300" s="185" t="s">
        <v>3977</v>
      </c>
      <c r="E7300" s="425">
        <v>7</v>
      </c>
      <c r="F7300" s="425"/>
      <c r="G7300" s="187" t="s">
        <v>54</v>
      </c>
      <c r="H7300" s="188">
        <v>1</v>
      </c>
      <c r="I7300" s="189">
        <f>(M7300*$M$13)</f>
        <v>18.869200000000003</v>
      </c>
      <c r="J7300" s="231">
        <f>TRUNC(I7300*H7300,2)</f>
        <v>18.86</v>
      </c>
      <c r="M7300">
        <v>20.51</v>
      </c>
    </row>
    <row r="7301" spans="1:13" ht="24" customHeight="1" x14ac:dyDescent="0.2">
      <c r="A7301" s="238" t="s">
        <v>2126</v>
      </c>
      <c r="B7301" s="191" t="s">
        <v>2130</v>
      </c>
      <c r="C7301" s="190" t="s">
        <v>15</v>
      </c>
      <c r="D7301" s="190" t="s">
        <v>2131</v>
      </c>
      <c r="E7301" s="426" t="s">
        <v>2129</v>
      </c>
      <c r="F7301" s="426"/>
      <c r="G7301" s="192" t="s">
        <v>39</v>
      </c>
      <c r="H7301" s="193">
        <v>0.34</v>
      </c>
      <c r="I7301" s="189">
        <f>(M7301*$M$13)</f>
        <v>13.533200000000001</v>
      </c>
      <c r="J7301" s="219">
        <f>TRUNC(I7301*H7301,2)</f>
        <v>4.5999999999999996</v>
      </c>
      <c r="M7301">
        <v>14.71</v>
      </c>
    </row>
    <row r="7302" spans="1:13" ht="24" customHeight="1" x14ac:dyDescent="0.2">
      <c r="A7302" s="238" t="s">
        <v>2126</v>
      </c>
      <c r="B7302" s="191" t="s">
        <v>2154</v>
      </c>
      <c r="C7302" s="190" t="s">
        <v>15</v>
      </c>
      <c r="D7302" s="190" t="s">
        <v>2155</v>
      </c>
      <c r="E7302" s="426" t="s">
        <v>2129</v>
      </c>
      <c r="F7302" s="426"/>
      <c r="G7302" s="192" t="s">
        <v>39</v>
      </c>
      <c r="H7302" s="193">
        <v>0.34</v>
      </c>
      <c r="I7302" s="189">
        <f>(M7302*$M$13)</f>
        <v>19.136000000000003</v>
      </c>
      <c r="J7302" s="219">
        <f>TRUNC(I7302*H7302,2)</f>
        <v>6.5</v>
      </c>
      <c r="M7302">
        <v>20.8</v>
      </c>
    </row>
    <row r="7303" spans="1:13" ht="24" customHeight="1" x14ac:dyDescent="0.2">
      <c r="A7303" s="238" t="s">
        <v>2126</v>
      </c>
      <c r="B7303" s="191" t="s">
        <v>4964</v>
      </c>
      <c r="C7303" s="190" t="s">
        <v>15</v>
      </c>
      <c r="D7303" s="190" t="s">
        <v>3977</v>
      </c>
      <c r="E7303" s="426" t="s">
        <v>2119</v>
      </c>
      <c r="F7303" s="426"/>
      <c r="G7303" s="192" t="s">
        <v>54</v>
      </c>
      <c r="H7303" s="193">
        <v>1</v>
      </c>
      <c r="I7303" s="189">
        <f>(M7303*$M$13)</f>
        <v>7.7648000000000001</v>
      </c>
      <c r="J7303" s="219">
        <f>TRUNC(I7303*H7303,2)</f>
        <v>7.76</v>
      </c>
      <c r="M7303">
        <v>8.44</v>
      </c>
    </row>
    <row r="7304" spans="1:13" x14ac:dyDescent="0.2">
      <c r="A7304" s="239"/>
      <c r="B7304" s="195"/>
      <c r="C7304" s="195"/>
      <c r="D7304" s="195"/>
      <c r="E7304" s="195" t="s">
        <v>3847</v>
      </c>
      <c r="F7304" s="196">
        <v>12.07</v>
      </c>
      <c r="G7304" s="195" t="s">
        <v>3848</v>
      </c>
      <c r="H7304" s="196">
        <v>0</v>
      </c>
      <c r="I7304" s="196">
        <v>12.07</v>
      </c>
      <c r="J7304" s="220"/>
      <c r="M7304">
        <v>12.07</v>
      </c>
    </row>
    <row r="7305" spans="1:13" ht="25.5" x14ac:dyDescent="0.2">
      <c r="A7305" s="239"/>
      <c r="B7305" s="195"/>
      <c r="C7305" s="195"/>
      <c r="D7305" s="195"/>
      <c r="E7305" s="195" t="s">
        <v>3849</v>
      </c>
      <c r="F7305" s="196">
        <v>0</v>
      </c>
      <c r="G7305" s="195"/>
      <c r="H7305" s="195" t="s">
        <v>3850</v>
      </c>
      <c r="I7305" s="196">
        <v>20.51</v>
      </c>
      <c r="J7305" s="220"/>
      <c r="M7305">
        <v>20.51</v>
      </c>
    </row>
    <row r="7306" spans="1:13" ht="30" customHeight="1" x14ac:dyDescent="0.2">
      <c r="A7306" s="240"/>
      <c r="B7306" s="197"/>
      <c r="C7306" s="197"/>
      <c r="D7306" s="197"/>
      <c r="E7306" s="197"/>
      <c r="F7306" s="197"/>
      <c r="G7306" s="197" t="s">
        <v>3851</v>
      </c>
      <c r="H7306" s="198">
        <v>26</v>
      </c>
      <c r="I7306" s="199">
        <v>533.26</v>
      </c>
      <c r="J7306" s="220"/>
      <c r="M7306">
        <v>533.26</v>
      </c>
    </row>
    <row r="7307" spans="1:13" ht="0.95" customHeight="1" x14ac:dyDescent="0.2">
      <c r="A7307" s="237"/>
      <c r="B7307" s="185"/>
      <c r="C7307" s="185"/>
      <c r="D7307" s="185"/>
      <c r="E7307" s="185"/>
      <c r="F7307" s="185"/>
      <c r="G7307" s="185"/>
      <c r="H7307" s="185"/>
      <c r="I7307" s="185"/>
      <c r="J7307" s="220"/>
    </row>
    <row r="7308" spans="1:13" ht="18" customHeight="1" x14ac:dyDescent="0.2">
      <c r="A7308" s="236" t="s">
        <v>4514</v>
      </c>
      <c r="B7308" s="183" t="s">
        <v>2</v>
      </c>
      <c r="C7308" s="182" t="s">
        <v>3</v>
      </c>
      <c r="D7308" s="182" t="s">
        <v>4</v>
      </c>
      <c r="E7308" s="419" t="s">
        <v>2100</v>
      </c>
      <c r="F7308" s="419"/>
      <c r="G7308" s="184" t="s">
        <v>5</v>
      </c>
      <c r="H7308" s="183" t="s">
        <v>6</v>
      </c>
      <c r="I7308" s="183" t="s">
        <v>7</v>
      </c>
      <c r="J7308" s="218" t="s">
        <v>8</v>
      </c>
      <c r="K7308" s="229">
        <f>J7310+J7311</f>
        <v>0.97</v>
      </c>
      <c r="L7308" s="229">
        <f>J7309-K7308</f>
        <v>0.24</v>
      </c>
      <c r="M7308" t="s">
        <v>7</v>
      </c>
    </row>
    <row r="7309" spans="1:13" ht="24" customHeight="1" x14ac:dyDescent="0.2">
      <c r="A7309" s="237" t="s">
        <v>2125</v>
      </c>
      <c r="B7309" s="186" t="s">
        <v>4153</v>
      </c>
      <c r="C7309" s="185" t="s">
        <v>15</v>
      </c>
      <c r="D7309" s="185" t="s">
        <v>4154</v>
      </c>
      <c r="E7309" s="425">
        <v>7</v>
      </c>
      <c r="F7309" s="425"/>
      <c r="G7309" s="187" t="s">
        <v>54</v>
      </c>
      <c r="H7309" s="188">
        <v>1</v>
      </c>
      <c r="I7309" s="189">
        <f>(M7309*$M$13)</f>
        <v>1.2144000000000001</v>
      </c>
      <c r="J7309" s="231">
        <f>TRUNC(I7309*H7309,2)</f>
        <v>1.21</v>
      </c>
      <c r="M7309">
        <v>1.32</v>
      </c>
    </row>
    <row r="7310" spans="1:13" ht="24" customHeight="1" x14ac:dyDescent="0.2">
      <c r="A7310" s="238" t="s">
        <v>2126</v>
      </c>
      <c r="B7310" s="191" t="s">
        <v>2130</v>
      </c>
      <c r="C7310" s="190" t="s">
        <v>15</v>
      </c>
      <c r="D7310" s="190" t="s">
        <v>2131</v>
      </c>
      <c r="E7310" s="426" t="s">
        <v>2129</v>
      </c>
      <c r="F7310" s="426"/>
      <c r="G7310" s="192" t="s">
        <v>39</v>
      </c>
      <c r="H7310" s="193">
        <v>0.03</v>
      </c>
      <c r="I7310" s="189">
        <f>(M7310*$M$13)</f>
        <v>13.533200000000001</v>
      </c>
      <c r="J7310" s="219">
        <f>TRUNC(I7310*H7310,2)</f>
        <v>0.4</v>
      </c>
      <c r="M7310">
        <v>14.71</v>
      </c>
    </row>
    <row r="7311" spans="1:13" ht="24" customHeight="1" x14ac:dyDescent="0.2">
      <c r="A7311" s="238" t="s">
        <v>2126</v>
      </c>
      <c r="B7311" s="191" t="s">
        <v>2154</v>
      </c>
      <c r="C7311" s="190" t="s">
        <v>15</v>
      </c>
      <c r="D7311" s="190" t="s">
        <v>2155</v>
      </c>
      <c r="E7311" s="426" t="s">
        <v>2129</v>
      </c>
      <c r="F7311" s="426"/>
      <c r="G7311" s="192" t="s">
        <v>39</v>
      </c>
      <c r="H7311" s="193">
        <v>0.03</v>
      </c>
      <c r="I7311" s="189">
        <f>(M7311*$M$13)</f>
        <v>19.136000000000003</v>
      </c>
      <c r="J7311" s="219">
        <f>TRUNC(I7311*H7311,2)</f>
        <v>0.56999999999999995</v>
      </c>
      <c r="M7311">
        <v>20.8</v>
      </c>
    </row>
    <row r="7312" spans="1:13" ht="24" customHeight="1" x14ac:dyDescent="0.2">
      <c r="A7312" s="238" t="s">
        <v>2126</v>
      </c>
      <c r="B7312" s="191" t="s">
        <v>5053</v>
      </c>
      <c r="C7312" s="190" t="s">
        <v>15</v>
      </c>
      <c r="D7312" s="190" t="s">
        <v>5054</v>
      </c>
      <c r="E7312" s="426" t="s">
        <v>2119</v>
      </c>
      <c r="F7312" s="426"/>
      <c r="G7312" s="192" t="s">
        <v>54</v>
      </c>
      <c r="H7312" s="193">
        <v>1</v>
      </c>
      <c r="I7312" s="189">
        <f>(M7312*$M$13)</f>
        <v>0.23920000000000002</v>
      </c>
      <c r="J7312" s="219">
        <f>TRUNC(I7312*H7312,2)</f>
        <v>0.23</v>
      </c>
      <c r="M7312">
        <v>0.26</v>
      </c>
    </row>
    <row r="7313" spans="1:13" x14ac:dyDescent="0.2">
      <c r="A7313" s="239"/>
      <c r="B7313" s="195"/>
      <c r="C7313" s="195"/>
      <c r="D7313" s="195"/>
      <c r="E7313" s="195" t="s">
        <v>3847</v>
      </c>
      <c r="F7313" s="196">
        <v>1.06</v>
      </c>
      <c r="G7313" s="195" t="s">
        <v>3848</v>
      </c>
      <c r="H7313" s="196">
        <v>0</v>
      </c>
      <c r="I7313" s="196">
        <v>1.06</v>
      </c>
      <c r="J7313" s="220"/>
      <c r="M7313">
        <v>1.06</v>
      </c>
    </row>
    <row r="7314" spans="1:13" ht="25.5" x14ac:dyDescent="0.2">
      <c r="A7314" s="239"/>
      <c r="B7314" s="195"/>
      <c r="C7314" s="195"/>
      <c r="D7314" s="195"/>
      <c r="E7314" s="195" t="s">
        <v>3849</v>
      </c>
      <c r="F7314" s="196">
        <v>0</v>
      </c>
      <c r="G7314" s="195"/>
      <c r="H7314" s="195" t="s">
        <v>3850</v>
      </c>
      <c r="I7314" s="196">
        <v>1.32</v>
      </c>
      <c r="J7314" s="220"/>
      <c r="M7314">
        <v>1.32</v>
      </c>
    </row>
    <row r="7315" spans="1:13" ht="30" customHeight="1" x14ac:dyDescent="0.2">
      <c r="A7315" s="240"/>
      <c r="B7315" s="197"/>
      <c r="C7315" s="197"/>
      <c r="D7315" s="197"/>
      <c r="E7315" s="197"/>
      <c r="F7315" s="197"/>
      <c r="G7315" s="197" t="s">
        <v>3851</v>
      </c>
      <c r="H7315" s="198">
        <v>91</v>
      </c>
      <c r="I7315" s="199">
        <v>120.12</v>
      </c>
      <c r="J7315" s="220"/>
      <c r="M7315">
        <v>120.12</v>
      </c>
    </row>
    <row r="7316" spans="1:13" ht="0.95" customHeight="1" x14ac:dyDescent="0.2">
      <c r="A7316" s="237"/>
      <c r="B7316" s="185"/>
      <c r="C7316" s="185"/>
      <c r="D7316" s="185"/>
      <c r="E7316" s="185"/>
      <c r="F7316" s="185"/>
      <c r="G7316" s="185"/>
      <c r="H7316" s="185"/>
      <c r="I7316" s="185"/>
      <c r="J7316" s="220"/>
    </row>
    <row r="7317" spans="1:13" ht="18" customHeight="1" x14ac:dyDescent="0.2">
      <c r="A7317" s="236" t="s">
        <v>4515</v>
      </c>
      <c r="B7317" s="183" t="s">
        <v>2</v>
      </c>
      <c r="C7317" s="182" t="s">
        <v>3</v>
      </c>
      <c r="D7317" s="182" t="s">
        <v>4</v>
      </c>
      <c r="E7317" s="419" t="s">
        <v>2100</v>
      </c>
      <c r="F7317" s="419"/>
      <c r="G7317" s="184" t="s">
        <v>5</v>
      </c>
      <c r="H7317" s="183" t="s">
        <v>6</v>
      </c>
      <c r="I7317" s="183" t="s">
        <v>7</v>
      </c>
      <c r="J7317" s="218" t="s">
        <v>8</v>
      </c>
      <c r="K7317" s="229">
        <f>J7319+J7320</f>
        <v>4.5599999999999996</v>
      </c>
      <c r="L7317" s="229">
        <f>J7318-K7317</f>
        <v>4.88</v>
      </c>
      <c r="M7317" t="s">
        <v>7</v>
      </c>
    </row>
    <row r="7318" spans="1:13" ht="24" customHeight="1" x14ac:dyDescent="0.2">
      <c r="A7318" s="237" t="s">
        <v>2125</v>
      </c>
      <c r="B7318" s="186" t="s">
        <v>4077</v>
      </c>
      <c r="C7318" s="185" t="s">
        <v>15</v>
      </c>
      <c r="D7318" s="185" t="s">
        <v>4078</v>
      </c>
      <c r="E7318" s="425">
        <v>7</v>
      </c>
      <c r="F7318" s="425"/>
      <c r="G7318" s="187" t="s">
        <v>18</v>
      </c>
      <c r="H7318" s="188">
        <v>1</v>
      </c>
      <c r="I7318" s="189">
        <f>(M7318*$M$13)</f>
        <v>9.4483999999999995</v>
      </c>
      <c r="J7318" s="231">
        <f>TRUNC(I7318*H7318,2)</f>
        <v>9.44</v>
      </c>
      <c r="M7318">
        <v>10.27</v>
      </c>
    </row>
    <row r="7319" spans="1:13" ht="24" customHeight="1" x14ac:dyDescent="0.2">
      <c r="A7319" s="238" t="s">
        <v>2126</v>
      </c>
      <c r="B7319" s="191" t="s">
        <v>2130</v>
      </c>
      <c r="C7319" s="190" t="s">
        <v>15</v>
      </c>
      <c r="D7319" s="190" t="s">
        <v>2131</v>
      </c>
      <c r="E7319" s="426" t="s">
        <v>2129</v>
      </c>
      <c r="F7319" s="426"/>
      <c r="G7319" s="192" t="s">
        <v>39</v>
      </c>
      <c r="H7319" s="193">
        <v>0.14000000000000001</v>
      </c>
      <c r="I7319" s="189">
        <f>(M7319*$M$13)</f>
        <v>13.533200000000001</v>
      </c>
      <c r="J7319" s="219">
        <f>TRUNC(I7319*H7319,2)</f>
        <v>1.89</v>
      </c>
      <c r="M7319">
        <v>14.71</v>
      </c>
    </row>
    <row r="7320" spans="1:13" ht="24" customHeight="1" x14ac:dyDescent="0.2">
      <c r="A7320" s="238" t="s">
        <v>2126</v>
      </c>
      <c r="B7320" s="191" t="s">
        <v>2154</v>
      </c>
      <c r="C7320" s="190" t="s">
        <v>15</v>
      </c>
      <c r="D7320" s="190" t="s">
        <v>2155</v>
      </c>
      <c r="E7320" s="426" t="s">
        <v>2129</v>
      </c>
      <c r="F7320" s="426"/>
      <c r="G7320" s="192" t="s">
        <v>39</v>
      </c>
      <c r="H7320" s="193">
        <v>0.14000000000000001</v>
      </c>
      <c r="I7320" s="189">
        <f>(M7320*$M$13)</f>
        <v>19.136000000000003</v>
      </c>
      <c r="J7320" s="219">
        <f>TRUNC(I7320*H7320,2)</f>
        <v>2.67</v>
      </c>
      <c r="M7320">
        <v>20.8</v>
      </c>
    </row>
    <row r="7321" spans="1:13" ht="24" customHeight="1" x14ac:dyDescent="0.2">
      <c r="A7321" s="238" t="s">
        <v>2126</v>
      </c>
      <c r="B7321" s="191" t="s">
        <v>5027</v>
      </c>
      <c r="C7321" s="190" t="s">
        <v>15</v>
      </c>
      <c r="D7321" s="190" t="s">
        <v>5028</v>
      </c>
      <c r="E7321" s="426" t="s">
        <v>2119</v>
      </c>
      <c r="F7321" s="426"/>
      <c r="G7321" s="192" t="s">
        <v>54</v>
      </c>
      <c r="H7321" s="193">
        <v>1</v>
      </c>
      <c r="I7321" s="189">
        <f>(M7321*$M$13)</f>
        <v>4.8852000000000002</v>
      </c>
      <c r="J7321" s="219">
        <f>TRUNC(I7321*H7321,2)</f>
        <v>4.88</v>
      </c>
      <c r="M7321">
        <v>5.31</v>
      </c>
    </row>
    <row r="7322" spans="1:13" x14ac:dyDescent="0.2">
      <c r="A7322" s="239"/>
      <c r="B7322" s="195"/>
      <c r="C7322" s="195"/>
      <c r="D7322" s="195"/>
      <c r="E7322" s="195" t="s">
        <v>3847</v>
      </c>
      <c r="F7322" s="196">
        <v>4.96</v>
      </c>
      <c r="G7322" s="195" t="s">
        <v>3848</v>
      </c>
      <c r="H7322" s="196">
        <v>0</v>
      </c>
      <c r="I7322" s="196">
        <v>4.96</v>
      </c>
      <c r="J7322" s="220"/>
      <c r="M7322">
        <v>4.96</v>
      </c>
    </row>
    <row r="7323" spans="1:13" ht="25.5" x14ac:dyDescent="0.2">
      <c r="A7323" s="239"/>
      <c r="B7323" s="195"/>
      <c r="C7323" s="195"/>
      <c r="D7323" s="195"/>
      <c r="E7323" s="195" t="s">
        <v>3849</v>
      </c>
      <c r="F7323" s="196">
        <v>0</v>
      </c>
      <c r="G7323" s="195"/>
      <c r="H7323" s="195" t="s">
        <v>3850</v>
      </c>
      <c r="I7323" s="196">
        <v>10.27</v>
      </c>
      <c r="J7323" s="220"/>
      <c r="M7323">
        <v>10.27</v>
      </c>
    </row>
    <row r="7324" spans="1:13" ht="30" customHeight="1" x14ac:dyDescent="0.2">
      <c r="A7324" s="240"/>
      <c r="B7324" s="197"/>
      <c r="C7324" s="197"/>
      <c r="D7324" s="197"/>
      <c r="E7324" s="197"/>
      <c r="F7324" s="197"/>
      <c r="G7324" s="197" t="s">
        <v>3851</v>
      </c>
      <c r="H7324" s="198">
        <v>14</v>
      </c>
      <c r="I7324" s="199">
        <v>143.78</v>
      </c>
      <c r="J7324" s="220"/>
      <c r="M7324">
        <v>143.78</v>
      </c>
    </row>
    <row r="7325" spans="1:13" ht="0.95" customHeight="1" x14ac:dyDescent="0.2">
      <c r="A7325" s="237"/>
      <c r="B7325" s="185"/>
      <c r="C7325" s="185"/>
      <c r="D7325" s="185"/>
      <c r="E7325" s="185"/>
      <c r="F7325" s="185"/>
      <c r="G7325" s="185"/>
      <c r="H7325" s="185"/>
      <c r="I7325" s="185"/>
      <c r="J7325" s="220"/>
    </row>
    <row r="7326" spans="1:13" ht="18" customHeight="1" x14ac:dyDescent="0.2">
      <c r="A7326" s="236" t="s">
        <v>4516</v>
      </c>
      <c r="B7326" s="183" t="s">
        <v>2</v>
      </c>
      <c r="C7326" s="182" t="s">
        <v>3</v>
      </c>
      <c r="D7326" s="182" t="s">
        <v>4</v>
      </c>
      <c r="E7326" s="419" t="s">
        <v>2100</v>
      </c>
      <c r="F7326" s="419"/>
      <c r="G7326" s="184" t="s">
        <v>5</v>
      </c>
      <c r="H7326" s="183" t="s">
        <v>6</v>
      </c>
      <c r="I7326" s="183" t="s">
        <v>7</v>
      </c>
      <c r="J7326" s="218" t="s">
        <v>8</v>
      </c>
      <c r="K7326" s="229">
        <f>J7328+J7329</f>
        <v>5.2200000000000006</v>
      </c>
      <c r="L7326" s="229">
        <f>J7327-K7326</f>
        <v>17.350000000000001</v>
      </c>
      <c r="M7326" t="s">
        <v>7</v>
      </c>
    </row>
    <row r="7327" spans="1:13" ht="24" customHeight="1" x14ac:dyDescent="0.2">
      <c r="A7327" s="237" t="s">
        <v>2125</v>
      </c>
      <c r="B7327" s="186" t="s">
        <v>3917</v>
      </c>
      <c r="C7327" s="185" t="s">
        <v>15</v>
      </c>
      <c r="D7327" s="185" t="s">
        <v>3918</v>
      </c>
      <c r="E7327" s="425">
        <v>7</v>
      </c>
      <c r="F7327" s="425"/>
      <c r="G7327" s="187" t="s">
        <v>18</v>
      </c>
      <c r="H7327" s="188">
        <v>1</v>
      </c>
      <c r="I7327" s="189">
        <f>(M7327*$M$13)</f>
        <v>22.576799999999999</v>
      </c>
      <c r="J7327" s="231">
        <f>TRUNC(I7327*H7327,2)</f>
        <v>22.57</v>
      </c>
      <c r="M7327">
        <v>24.54</v>
      </c>
    </row>
    <row r="7328" spans="1:13" ht="24" customHeight="1" x14ac:dyDescent="0.2">
      <c r="A7328" s="238" t="s">
        <v>2126</v>
      </c>
      <c r="B7328" s="191" t="s">
        <v>2130</v>
      </c>
      <c r="C7328" s="190" t="s">
        <v>15</v>
      </c>
      <c r="D7328" s="190" t="s">
        <v>2131</v>
      </c>
      <c r="E7328" s="426" t="s">
        <v>2129</v>
      </c>
      <c r="F7328" s="426"/>
      <c r="G7328" s="192" t="s">
        <v>39</v>
      </c>
      <c r="H7328" s="193">
        <v>0.16</v>
      </c>
      <c r="I7328" s="189">
        <f>(M7328*$M$13)</f>
        <v>13.533200000000001</v>
      </c>
      <c r="J7328" s="219">
        <f>TRUNC(I7328*H7328,2)</f>
        <v>2.16</v>
      </c>
      <c r="M7328">
        <v>14.71</v>
      </c>
    </row>
    <row r="7329" spans="1:13" ht="24" customHeight="1" x14ac:dyDescent="0.2">
      <c r="A7329" s="238" t="s">
        <v>2126</v>
      </c>
      <c r="B7329" s="191" t="s">
        <v>2154</v>
      </c>
      <c r="C7329" s="190" t="s">
        <v>15</v>
      </c>
      <c r="D7329" s="190" t="s">
        <v>2155</v>
      </c>
      <c r="E7329" s="426" t="s">
        <v>2129</v>
      </c>
      <c r="F7329" s="426"/>
      <c r="G7329" s="192" t="s">
        <v>39</v>
      </c>
      <c r="H7329" s="193">
        <v>0.16</v>
      </c>
      <c r="I7329" s="189">
        <f>(M7329*$M$13)</f>
        <v>19.136000000000003</v>
      </c>
      <c r="J7329" s="219">
        <f>TRUNC(I7329*H7329,2)</f>
        <v>3.06</v>
      </c>
      <c r="M7329">
        <v>20.8</v>
      </c>
    </row>
    <row r="7330" spans="1:13" ht="24" customHeight="1" x14ac:dyDescent="0.2">
      <c r="A7330" s="238" t="s">
        <v>2126</v>
      </c>
      <c r="B7330" s="191" t="s">
        <v>4910</v>
      </c>
      <c r="C7330" s="190" t="s">
        <v>15</v>
      </c>
      <c r="D7330" s="190" t="s">
        <v>4911</v>
      </c>
      <c r="E7330" s="426" t="s">
        <v>2119</v>
      </c>
      <c r="F7330" s="426"/>
      <c r="G7330" s="192" t="s">
        <v>54</v>
      </c>
      <c r="H7330" s="193">
        <v>1</v>
      </c>
      <c r="I7330" s="189">
        <f>(M7330*$M$13)</f>
        <v>17.360400000000002</v>
      </c>
      <c r="J7330" s="219">
        <f>TRUNC(I7330*H7330,2)</f>
        <v>17.36</v>
      </c>
      <c r="M7330">
        <v>18.87</v>
      </c>
    </row>
    <row r="7331" spans="1:13" x14ac:dyDescent="0.2">
      <c r="A7331" s="239"/>
      <c r="B7331" s="195"/>
      <c r="C7331" s="195"/>
      <c r="D7331" s="195"/>
      <c r="E7331" s="195" t="s">
        <v>3847</v>
      </c>
      <c r="F7331" s="196">
        <v>5.67</v>
      </c>
      <c r="G7331" s="195" t="s">
        <v>3848</v>
      </c>
      <c r="H7331" s="196">
        <v>0</v>
      </c>
      <c r="I7331" s="196">
        <v>5.67</v>
      </c>
      <c r="J7331" s="220"/>
      <c r="M7331">
        <v>5.67</v>
      </c>
    </row>
    <row r="7332" spans="1:13" ht="25.5" x14ac:dyDescent="0.2">
      <c r="A7332" s="239"/>
      <c r="B7332" s="195"/>
      <c r="C7332" s="195"/>
      <c r="D7332" s="195"/>
      <c r="E7332" s="195" t="s">
        <v>3849</v>
      </c>
      <c r="F7332" s="196">
        <v>0</v>
      </c>
      <c r="G7332" s="195"/>
      <c r="H7332" s="195" t="s">
        <v>3850</v>
      </c>
      <c r="I7332" s="196">
        <v>24.54</v>
      </c>
      <c r="J7332" s="220"/>
      <c r="M7332">
        <v>24.54</v>
      </c>
    </row>
    <row r="7333" spans="1:13" ht="30" customHeight="1" x14ac:dyDescent="0.2">
      <c r="A7333" s="240"/>
      <c r="B7333" s="197"/>
      <c r="C7333" s="197"/>
      <c r="D7333" s="197"/>
      <c r="E7333" s="197"/>
      <c r="F7333" s="197"/>
      <c r="G7333" s="197" t="s">
        <v>3851</v>
      </c>
      <c r="H7333" s="198">
        <v>1</v>
      </c>
      <c r="I7333" s="199">
        <v>24.54</v>
      </c>
      <c r="J7333" s="220"/>
      <c r="M7333">
        <v>24.54</v>
      </c>
    </row>
    <row r="7334" spans="1:13" ht="0.95" customHeight="1" x14ac:dyDescent="0.2">
      <c r="A7334" s="237"/>
      <c r="B7334" s="185"/>
      <c r="C7334" s="185"/>
      <c r="D7334" s="185"/>
      <c r="E7334" s="185"/>
      <c r="F7334" s="185"/>
      <c r="G7334" s="185"/>
      <c r="H7334" s="185"/>
      <c r="I7334" s="185"/>
      <c r="J7334" s="220"/>
    </row>
    <row r="7335" spans="1:13" ht="18" customHeight="1" x14ac:dyDescent="0.2">
      <c r="A7335" s="236" t="s">
        <v>4517</v>
      </c>
      <c r="B7335" s="183" t="s">
        <v>2</v>
      </c>
      <c r="C7335" s="182" t="s">
        <v>3</v>
      </c>
      <c r="D7335" s="182" t="s">
        <v>4</v>
      </c>
      <c r="E7335" s="419" t="s">
        <v>2100</v>
      </c>
      <c r="F7335" s="419"/>
      <c r="G7335" s="184" t="s">
        <v>5</v>
      </c>
      <c r="H7335" s="183" t="s">
        <v>6</v>
      </c>
      <c r="I7335" s="183" t="s">
        <v>7</v>
      </c>
      <c r="J7335" s="218" t="s">
        <v>8</v>
      </c>
      <c r="K7335" s="229">
        <f>J7337+J7338</f>
        <v>5.2200000000000006</v>
      </c>
      <c r="L7335" s="229">
        <f>J7336-K7335</f>
        <v>24.369999999999997</v>
      </c>
      <c r="M7335" t="s">
        <v>7</v>
      </c>
    </row>
    <row r="7336" spans="1:13" ht="24" customHeight="1" x14ac:dyDescent="0.2">
      <c r="A7336" s="237" t="s">
        <v>2125</v>
      </c>
      <c r="B7336" s="186" t="s">
        <v>4082</v>
      </c>
      <c r="C7336" s="185" t="s">
        <v>15</v>
      </c>
      <c r="D7336" s="185" t="s">
        <v>4083</v>
      </c>
      <c r="E7336" s="425">
        <v>7</v>
      </c>
      <c r="F7336" s="425"/>
      <c r="G7336" s="187" t="s">
        <v>18</v>
      </c>
      <c r="H7336" s="188">
        <v>1</v>
      </c>
      <c r="I7336" s="189">
        <f>(M7336*$M$13)</f>
        <v>29.596400000000003</v>
      </c>
      <c r="J7336" s="231">
        <f>TRUNC(I7336*H7336,2)</f>
        <v>29.59</v>
      </c>
      <c r="M7336">
        <v>32.17</v>
      </c>
    </row>
    <row r="7337" spans="1:13" ht="24" customHeight="1" x14ac:dyDescent="0.2">
      <c r="A7337" s="238" t="s">
        <v>2126</v>
      </c>
      <c r="B7337" s="191" t="s">
        <v>2130</v>
      </c>
      <c r="C7337" s="190" t="s">
        <v>15</v>
      </c>
      <c r="D7337" s="190" t="s">
        <v>2131</v>
      </c>
      <c r="E7337" s="426" t="s">
        <v>2129</v>
      </c>
      <c r="F7337" s="426"/>
      <c r="G7337" s="192" t="s">
        <v>39</v>
      </c>
      <c r="H7337" s="193">
        <v>0.16</v>
      </c>
      <c r="I7337" s="189">
        <f>(M7337*$M$13)</f>
        <v>13.533200000000001</v>
      </c>
      <c r="J7337" s="219">
        <f>TRUNC(I7337*H7337,2)</f>
        <v>2.16</v>
      </c>
      <c r="M7337">
        <v>14.71</v>
      </c>
    </row>
    <row r="7338" spans="1:13" ht="24" customHeight="1" x14ac:dyDescent="0.2">
      <c r="A7338" s="238" t="s">
        <v>2126</v>
      </c>
      <c r="B7338" s="191" t="s">
        <v>2154</v>
      </c>
      <c r="C7338" s="190" t="s">
        <v>15</v>
      </c>
      <c r="D7338" s="190" t="s">
        <v>2155</v>
      </c>
      <c r="E7338" s="426" t="s">
        <v>2129</v>
      </c>
      <c r="F7338" s="426"/>
      <c r="G7338" s="192" t="s">
        <v>39</v>
      </c>
      <c r="H7338" s="193">
        <v>0.16</v>
      </c>
      <c r="I7338" s="189">
        <f>(M7338*$M$13)</f>
        <v>19.136000000000003</v>
      </c>
      <c r="J7338" s="219">
        <f>TRUNC(I7338*H7338,2)</f>
        <v>3.06</v>
      </c>
      <c r="M7338">
        <v>20.8</v>
      </c>
    </row>
    <row r="7339" spans="1:13" ht="24" customHeight="1" x14ac:dyDescent="0.2">
      <c r="A7339" s="238" t="s">
        <v>2126</v>
      </c>
      <c r="B7339" s="191" t="s">
        <v>5029</v>
      </c>
      <c r="C7339" s="190" t="s">
        <v>15</v>
      </c>
      <c r="D7339" s="190" t="s">
        <v>4083</v>
      </c>
      <c r="E7339" s="426" t="s">
        <v>2119</v>
      </c>
      <c r="F7339" s="426"/>
      <c r="G7339" s="192" t="s">
        <v>54</v>
      </c>
      <c r="H7339" s="193">
        <v>1</v>
      </c>
      <c r="I7339" s="189">
        <f>(M7339*$M$13)</f>
        <v>24.380000000000003</v>
      </c>
      <c r="J7339" s="219">
        <f>TRUNC(I7339*H7339,2)</f>
        <v>24.38</v>
      </c>
      <c r="M7339">
        <v>26.5</v>
      </c>
    </row>
    <row r="7340" spans="1:13" x14ac:dyDescent="0.2">
      <c r="A7340" s="239"/>
      <c r="B7340" s="195"/>
      <c r="C7340" s="195"/>
      <c r="D7340" s="195"/>
      <c r="E7340" s="195" t="s">
        <v>3847</v>
      </c>
      <c r="F7340" s="196">
        <v>5.67</v>
      </c>
      <c r="G7340" s="195" t="s">
        <v>3848</v>
      </c>
      <c r="H7340" s="196">
        <v>0</v>
      </c>
      <c r="I7340" s="196">
        <v>5.67</v>
      </c>
      <c r="J7340" s="220"/>
      <c r="M7340">
        <v>5.67</v>
      </c>
    </row>
    <row r="7341" spans="1:13" ht="25.5" x14ac:dyDescent="0.2">
      <c r="A7341" s="239"/>
      <c r="B7341" s="195"/>
      <c r="C7341" s="195"/>
      <c r="D7341" s="195"/>
      <c r="E7341" s="195" t="s">
        <v>3849</v>
      </c>
      <c r="F7341" s="196">
        <v>0</v>
      </c>
      <c r="G7341" s="195"/>
      <c r="H7341" s="195" t="s">
        <v>3850</v>
      </c>
      <c r="I7341" s="196">
        <v>32.17</v>
      </c>
      <c r="J7341" s="220"/>
      <c r="M7341">
        <v>32.17</v>
      </c>
    </row>
    <row r="7342" spans="1:13" ht="30" customHeight="1" x14ac:dyDescent="0.2">
      <c r="A7342" s="240"/>
      <c r="B7342" s="197"/>
      <c r="C7342" s="197"/>
      <c r="D7342" s="197"/>
      <c r="E7342" s="197"/>
      <c r="F7342" s="197"/>
      <c r="G7342" s="197" t="s">
        <v>3851</v>
      </c>
      <c r="H7342" s="198">
        <v>2</v>
      </c>
      <c r="I7342" s="199">
        <v>64.34</v>
      </c>
      <c r="J7342" s="220"/>
      <c r="M7342">
        <v>64.34</v>
      </c>
    </row>
    <row r="7343" spans="1:13" ht="0.95" customHeight="1" x14ac:dyDescent="0.2">
      <c r="A7343" s="237"/>
      <c r="B7343" s="185"/>
      <c r="C7343" s="185"/>
      <c r="D7343" s="185"/>
      <c r="E7343" s="185"/>
      <c r="F7343" s="185"/>
      <c r="G7343" s="185"/>
      <c r="H7343" s="185"/>
      <c r="I7343" s="185"/>
      <c r="J7343" s="220"/>
    </row>
    <row r="7344" spans="1:13" ht="18" customHeight="1" x14ac:dyDescent="0.2">
      <c r="A7344" s="236" t="s">
        <v>4518</v>
      </c>
      <c r="B7344" s="183" t="s">
        <v>2</v>
      </c>
      <c r="C7344" s="182" t="s">
        <v>3</v>
      </c>
      <c r="D7344" s="182" t="s">
        <v>4</v>
      </c>
      <c r="E7344" s="419" t="s">
        <v>2100</v>
      </c>
      <c r="F7344" s="419"/>
      <c r="G7344" s="184" t="s">
        <v>5</v>
      </c>
      <c r="H7344" s="183" t="s">
        <v>6</v>
      </c>
      <c r="I7344" s="183" t="s">
        <v>7</v>
      </c>
      <c r="J7344" s="218" t="s">
        <v>8</v>
      </c>
      <c r="K7344" s="229">
        <f>J7346+J7347</f>
        <v>10.45</v>
      </c>
      <c r="L7344" s="229">
        <f>J7345-K7344</f>
        <v>22.88</v>
      </c>
      <c r="M7344" t="s">
        <v>7</v>
      </c>
    </row>
    <row r="7345" spans="1:13" ht="26.1" customHeight="1" x14ac:dyDescent="0.2">
      <c r="A7345" s="237" t="s">
        <v>2125</v>
      </c>
      <c r="B7345" s="186" t="s">
        <v>865</v>
      </c>
      <c r="C7345" s="185" t="s">
        <v>15</v>
      </c>
      <c r="D7345" s="185" t="s">
        <v>866</v>
      </c>
      <c r="E7345" s="425">
        <v>7</v>
      </c>
      <c r="F7345" s="425"/>
      <c r="G7345" s="187" t="s">
        <v>169</v>
      </c>
      <c r="H7345" s="188">
        <v>1</v>
      </c>
      <c r="I7345" s="189">
        <f>(M7345*$M$13)</f>
        <v>33.331600000000002</v>
      </c>
      <c r="J7345" s="231">
        <f>TRUNC(I7345*H7345,2)</f>
        <v>33.33</v>
      </c>
      <c r="M7345">
        <v>36.229999999999997</v>
      </c>
    </row>
    <row r="7346" spans="1:13" ht="24" customHeight="1" x14ac:dyDescent="0.2">
      <c r="A7346" s="238" t="s">
        <v>2126</v>
      </c>
      <c r="B7346" s="191" t="s">
        <v>2130</v>
      </c>
      <c r="C7346" s="190" t="s">
        <v>15</v>
      </c>
      <c r="D7346" s="190" t="s">
        <v>2131</v>
      </c>
      <c r="E7346" s="426" t="s">
        <v>2129</v>
      </c>
      <c r="F7346" s="426"/>
      <c r="G7346" s="192" t="s">
        <v>39</v>
      </c>
      <c r="H7346" s="193">
        <v>0.32</v>
      </c>
      <c r="I7346" s="189">
        <f>(M7346*$M$13)</f>
        <v>13.533200000000001</v>
      </c>
      <c r="J7346" s="219">
        <f>TRUNC(I7346*H7346,2)</f>
        <v>4.33</v>
      </c>
      <c r="M7346">
        <v>14.71</v>
      </c>
    </row>
    <row r="7347" spans="1:13" ht="24" customHeight="1" x14ac:dyDescent="0.2">
      <c r="A7347" s="238" t="s">
        <v>2126</v>
      </c>
      <c r="B7347" s="191" t="s">
        <v>2154</v>
      </c>
      <c r="C7347" s="190" t="s">
        <v>15</v>
      </c>
      <c r="D7347" s="190" t="s">
        <v>2155</v>
      </c>
      <c r="E7347" s="426" t="s">
        <v>2129</v>
      </c>
      <c r="F7347" s="426"/>
      <c r="G7347" s="192" t="s">
        <v>39</v>
      </c>
      <c r="H7347" s="193">
        <v>0.32</v>
      </c>
      <c r="I7347" s="189">
        <f>(M7347*$M$13)</f>
        <v>19.136000000000003</v>
      </c>
      <c r="J7347" s="219">
        <f>TRUNC(I7347*H7347,2)</f>
        <v>6.12</v>
      </c>
      <c r="M7347">
        <v>20.8</v>
      </c>
    </row>
    <row r="7348" spans="1:13" ht="26.1" customHeight="1" x14ac:dyDescent="0.2">
      <c r="A7348" s="238" t="s">
        <v>2126</v>
      </c>
      <c r="B7348" s="191" t="s">
        <v>2764</v>
      </c>
      <c r="C7348" s="190" t="s">
        <v>15</v>
      </c>
      <c r="D7348" s="190" t="s">
        <v>866</v>
      </c>
      <c r="E7348" s="426" t="s">
        <v>2119</v>
      </c>
      <c r="F7348" s="426"/>
      <c r="G7348" s="192" t="s">
        <v>132</v>
      </c>
      <c r="H7348" s="193">
        <v>1</v>
      </c>
      <c r="I7348" s="189">
        <f>(M7348*$M$13)</f>
        <v>22.889600000000002</v>
      </c>
      <c r="J7348" s="219">
        <f>TRUNC(I7348*H7348,2)</f>
        <v>22.88</v>
      </c>
      <c r="M7348">
        <v>24.88</v>
      </c>
    </row>
    <row r="7349" spans="1:13" x14ac:dyDescent="0.2">
      <c r="A7349" s="239"/>
      <c r="B7349" s="195"/>
      <c r="C7349" s="195"/>
      <c r="D7349" s="195"/>
      <c r="E7349" s="195" t="s">
        <v>3847</v>
      </c>
      <c r="F7349" s="196">
        <v>11.35</v>
      </c>
      <c r="G7349" s="195" t="s">
        <v>3848</v>
      </c>
      <c r="H7349" s="196">
        <v>0</v>
      </c>
      <c r="I7349" s="196">
        <v>11.35</v>
      </c>
      <c r="J7349" s="220"/>
      <c r="M7349">
        <v>11.35</v>
      </c>
    </row>
    <row r="7350" spans="1:13" ht="25.5" x14ac:dyDescent="0.2">
      <c r="A7350" s="239"/>
      <c r="B7350" s="195"/>
      <c r="C7350" s="195"/>
      <c r="D7350" s="195"/>
      <c r="E7350" s="195" t="s">
        <v>3849</v>
      </c>
      <c r="F7350" s="196">
        <v>0</v>
      </c>
      <c r="G7350" s="195"/>
      <c r="H7350" s="195" t="s">
        <v>3850</v>
      </c>
      <c r="I7350" s="196">
        <v>36.229999999999997</v>
      </c>
      <c r="J7350" s="220"/>
      <c r="M7350">
        <v>36.229999999999997</v>
      </c>
    </row>
    <row r="7351" spans="1:13" ht="30" customHeight="1" x14ac:dyDescent="0.2">
      <c r="A7351" s="240"/>
      <c r="B7351" s="197"/>
      <c r="C7351" s="197"/>
      <c r="D7351" s="197"/>
      <c r="E7351" s="197"/>
      <c r="F7351" s="197"/>
      <c r="G7351" s="197" t="s">
        <v>3851</v>
      </c>
      <c r="H7351" s="198">
        <v>60</v>
      </c>
      <c r="I7351" s="199">
        <v>2173.8000000000002</v>
      </c>
      <c r="J7351" s="220"/>
      <c r="M7351">
        <v>2173.8000000000002</v>
      </c>
    </row>
    <row r="7352" spans="1:13" ht="0.95" customHeight="1" x14ac:dyDescent="0.2">
      <c r="A7352" s="237"/>
      <c r="B7352" s="185"/>
      <c r="C7352" s="185"/>
      <c r="D7352" s="185"/>
      <c r="E7352" s="185"/>
      <c r="F7352" s="185"/>
      <c r="G7352" s="185"/>
      <c r="H7352" s="185"/>
      <c r="I7352" s="185"/>
      <c r="J7352" s="220"/>
    </row>
    <row r="7353" spans="1:13" ht="18" customHeight="1" x14ac:dyDescent="0.2">
      <c r="A7353" s="236" t="s">
        <v>4519</v>
      </c>
      <c r="B7353" s="183" t="s">
        <v>2</v>
      </c>
      <c r="C7353" s="182" t="s">
        <v>3</v>
      </c>
      <c r="D7353" s="182" t="s">
        <v>4</v>
      </c>
      <c r="E7353" s="419" t="s">
        <v>2100</v>
      </c>
      <c r="F7353" s="419"/>
      <c r="G7353" s="184" t="s">
        <v>5</v>
      </c>
      <c r="H7353" s="183" t="s">
        <v>6</v>
      </c>
      <c r="I7353" s="183" t="s">
        <v>7</v>
      </c>
      <c r="J7353" s="218" t="s">
        <v>8</v>
      </c>
      <c r="K7353" s="229">
        <f>J7355+J7356</f>
        <v>13.06</v>
      </c>
      <c r="L7353" s="229">
        <f>J7354-K7353</f>
        <v>9.4</v>
      </c>
      <c r="M7353" t="s">
        <v>7</v>
      </c>
    </row>
    <row r="7354" spans="1:13" ht="24" customHeight="1" x14ac:dyDescent="0.2">
      <c r="A7354" s="237" t="s">
        <v>2125</v>
      </c>
      <c r="B7354" s="186" t="s">
        <v>4086</v>
      </c>
      <c r="C7354" s="185" t="s">
        <v>15</v>
      </c>
      <c r="D7354" s="185" t="s">
        <v>4087</v>
      </c>
      <c r="E7354" s="425">
        <v>7</v>
      </c>
      <c r="F7354" s="425"/>
      <c r="G7354" s="187" t="s">
        <v>169</v>
      </c>
      <c r="H7354" s="188">
        <v>1</v>
      </c>
      <c r="I7354" s="189">
        <f>(M7354*$M$13)</f>
        <v>22.466400000000004</v>
      </c>
      <c r="J7354" s="231">
        <f>TRUNC(I7354*H7354,2)</f>
        <v>22.46</v>
      </c>
      <c r="M7354">
        <v>24.42</v>
      </c>
    </row>
    <row r="7355" spans="1:13" ht="24" customHeight="1" x14ac:dyDescent="0.2">
      <c r="A7355" s="238" t="s">
        <v>2126</v>
      </c>
      <c r="B7355" s="191" t="s">
        <v>2130</v>
      </c>
      <c r="C7355" s="190" t="s">
        <v>15</v>
      </c>
      <c r="D7355" s="190" t="s">
        <v>2131</v>
      </c>
      <c r="E7355" s="426" t="s">
        <v>2129</v>
      </c>
      <c r="F7355" s="426"/>
      <c r="G7355" s="192" t="s">
        <v>39</v>
      </c>
      <c r="H7355" s="193">
        <v>0.4</v>
      </c>
      <c r="I7355" s="189">
        <f>(M7355*$M$13)</f>
        <v>13.533200000000001</v>
      </c>
      <c r="J7355" s="219">
        <f>TRUNC(I7355*H7355,2)</f>
        <v>5.41</v>
      </c>
      <c r="M7355">
        <v>14.71</v>
      </c>
    </row>
    <row r="7356" spans="1:13" ht="24" customHeight="1" x14ac:dyDescent="0.2">
      <c r="A7356" s="238" t="s">
        <v>2126</v>
      </c>
      <c r="B7356" s="191" t="s">
        <v>2154</v>
      </c>
      <c r="C7356" s="190" t="s">
        <v>15</v>
      </c>
      <c r="D7356" s="190" t="s">
        <v>2155</v>
      </c>
      <c r="E7356" s="426" t="s">
        <v>2129</v>
      </c>
      <c r="F7356" s="426"/>
      <c r="G7356" s="192" t="s">
        <v>39</v>
      </c>
      <c r="H7356" s="193">
        <v>0.4</v>
      </c>
      <c r="I7356" s="189">
        <f>(M7356*$M$13)</f>
        <v>19.136000000000003</v>
      </c>
      <c r="J7356" s="219">
        <f>TRUNC(I7356*H7356,2)</f>
        <v>7.65</v>
      </c>
      <c r="M7356">
        <v>20.8</v>
      </c>
    </row>
    <row r="7357" spans="1:13" ht="24" customHeight="1" x14ac:dyDescent="0.2">
      <c r="A7357" s="238" t="s">
        <v>2126</v>
      </c>
      <c r="B7357" s="191" t="s">
        <v>5030</v>
      </c>
      <c r="C7357" s="190" t="s">
        <v>15</v>
      </c>
      <c r="D7357" s="190" t="s">
        <v>5031</v>
      </c>
      <c r="E7357" s="426" t="s">
        <v>2119</v>
      </c>
      <c r="F7357" s="426"/>
      <c r="G7357" s="192" t="s">
        <v>132</v>
      </c>
      <c r="H7357" s="193">
        <v>1</v>
      </c>
      <c r="I7357" s="189">
        <f>(M7357*$M$13)</f>
        <v>9.4024000000000019</v>
      </c>
      <c r="J7357" s="219">
        <f>TRUNC(I7357*H7357,2)</f>
        <v>9.4</v>
      </c>
      <c r="M7357">
        <v>10.220000000000001</v>
      </c>
    </row>
    <row r="7358" spans="1:13" x14ac:dyDescent="0.2">
      <c r="A7358" s="239"/>
      <c r="B7358" s="195"/>
      <c r="C7358" s="195"/>
      <c r="D7358" s="195"/>
      <c r="E7358" s="195" t="s">
        <v>3847</v>
      </c>
      <c r="F7358" s="196">
        <v>14.2</v>
      </c>
      <c r="G7358" s="195" t="s">
        <v>3848</v>
      </c>
      <c r="H7358" s="196">
        <v>0</v>
      </c>
      <c r="I7358" s="196">
        <v>14.2</v>
      </c>
      <c r="J7358" s="220"/>
      <c r="M7358">
        <v>14.2</v>
      </c>
    </row>
    <row r="7359" spans="1:13" ht="25.5" x14ac:dyDescent="0.2">
      <c r="A7359" s="239"/>
      <c r="B7359" s="195"/>
      <c r="C7359" s="195"/>
      <c r="D7359" s="195"/>
      <c r="E7359" s="195" t="s">
        <v>3849</v>
      </c>
      <c r="F7359" s="196">
        <v>0</v>
      </c>
      <c r="G7359" s="195"/>
      <c r="H7359" s="195" t="s">
        <v>3850</v>
      </c>
      <c r="I7359" s="196">
        <v>24.42</v>
      </c>
      <c r="J7359" s="220"/>
      <c r="M7359">
        <v>24.42</v>
      </c>
    </row>
    <row r="7360" spans="1:13" ht="30" customHeight="1" x14ac:dyDescent="0.2">
      <c r="A7360" s="240"/>
      <c r="B7360" s="197"/>
      <c r="C7360" s="197"/>
      <c r="D7360" s="197"/>
      <c r="E7360" s="197"/>
      <c r="F7360" s="197"/>
      <c r="G7360" s="197" t="s">
        <v>3851</v>
      </c>
      <c r="H7360" s="198">
        <v>120</v>
      </c>
      <c r="I7360" s="199">
        <v>2930.4</v>
      </c>
      <c r="J7360" s="220"/>
      <c r="M7360">
        <v>2930.4</v>
      </c>
    </row>
    <row r="7361" spans="1:13" ht="0.95" customHeight="1" x14ac:dyDescent="0.2">
      <c r="A7361" s="237"/>
      <c r="B7361" s="185"/>
      <c r="C7361" s="185"/>
      <c r="D7361" s="185"/>
      <c r="E7361" s="185"/>
      <c r="F7361" s="185"/>
      <c r="G7361" s="185"/>
      <c r="H7361" s="185"/>
      <c r="I7361" s="185"/>
      <c r="J7361" s="220"/>
    </row>
    <row r="7362" spans="1:13" ht="18" customHeight="1" x14ac:dyDescent="0.2">
      <c r="A7362" s="236" t="s">
        <v>4520</v>
      </c>
      <c r="B7362" s="183" t="s">
        <v>2</v>
      </c>
      <c r="C7362" s="182" t="s">
        <v>3</v>
      </c>
      <c r="D7362" s="182" t="s">
        <v>4</v>
      </c>
      <c r="E7362" s="419" t="s">
        <v>2100</v>
      </c>
      <c r="F7362" s="419"/>
      <c r="G7362" s="184" t="s">
        <v>5</v>
      </c>
      <c r="H7362" s="183" t="s">
        <v>6</v>
      </c>
      <c r="I7362" s="183" t="s">
        <v>7</v>
      </c>
      <c r="J7362" s="218" t="s">
        <v>8</v>
      </c>
      <c r="K7362" s="229">
        <f>J7364+J7365</f>
        <v>4.8900000000000006</v>
      </c>
      <c r="L7362" s="229">
        <f>J7363-K7362</f>
        <v>2.4399999999999995</v>
      </c>
      <c r="M7362" t="s">
        <v>7</v>
      </c>
    </row>
    <row r="7363" spans="1:13" ht="24" customHeight="1" x14ac:dyDescent="0.2">
      <c r="A7363" s="237" t="s">
        <v>2125</v>
      </c>
      <c r="B7363" s="186" t="s">
        <v>3923</v>
      </c>
      <c r="C7363" s="185" t="s">
        <v>15</v>
      </c>
      <c r="D7363" s="185" t="s">
        <v>3924</v>
      </c>
      <c r="E7363" s="425">
        <v>7</v>
      </c>
      <c r="F7363" s="425"/>
      <c r="G7363" s="187" t="s">
        <v>18</v>
      </c>
      <c r="H7363" s="188">
        <v>1</v>
      </c>
      <c r="I7363" s="189">
        <f>(M7363*$M$13)</f>
        <v>7.3323999999999998</v>
      </c>
      <c r="J7363" s="231">
        <f>TRUNC(I7363*H7363,2)</f>
        <v>7.33</v>
      </c>
      <c r="M7363">
        <v>7.97</v>
      </c>
    </row>
    <row r="7364" spans="1:13" ht="24" customHeight="1" x14ac:dyDescent="0.2">
      <c r="A7364" s="238" t="s">
        <v>2126</v>
      </c>
      <c r="B7364" s="191" t="s">
        <v>2130</v>
      </c>
      <c r="C7364" s="190" t="s">
        <v>15</v>
      </c>
      <c r="D7364" s="190" t="s">
        <v>2131</v>
      </c>
      <c r="E7364" s="426" t="s">
        <v>2129</v>
      </c>
      <c r="F7364" s="426"/>
      <c r="G7364" s="192" t="s">
        <v>39</v>
      </c>
      <c r="H7364" s="193">
        <v>0.15</v>
      </c>
      <c r="I7364" s="189">
        <f>(M7364*$M$13)</f>
        <v>13.533200000000001</v>
      </c>
      <c r="J7364" s="219">
        <f>TRUNC(I7364*H7364,2)</f>
        <v>2.02</v>
      </c>
      <c r="M7364">
        <v>14.71</v>
      </c>
    </row>
    <row r="7365" spans="1:13" ht="24" customHeight="1" x14ac:dyDescent="0.2">
      <c r="A7365" s="238" t="s">
        <v>2126</v>
      </c>
      <c r="B7365" s="191" t="s">
        <v>2154</v>
      </c>
      <c r="C7365" s="190" t="s">
        <v>15</v>
      </c>
      <c r="D7365" s="190" t="s">
        <v>2155</v>
      </c>
      <c r="E7365" s="426" t="s">
        <v>2129</v>
      </c>
      <c r="F7365" s="426"/>
      <c r="G7365" s="192" t="s">
        <v>39</v>
      </c>
      <c r="H7365" s="193">
        <v>0.15</v>
      </c>
      <c r="I7365" s="189">
        <f>(M7365*$M$13)</f>
        <v>19.136000000000003</v>
      </c>
      <c r="J7365" s="219">
        <f>TRUNC(I7365*H7365,2)</f>
        <v>2.87</v>
      </c>
      <c r="M7365">
        <v>20.8</v>
      </c>
    </row>
    <row r="7366" spans="1:13" ht="24" customHeight="1" x14ac:dyDescent="0.2">
      <c r="A7366" s="238" t="s">
        <v>2126</v>
      </c>
      <c r="B7366" s="191" t="s">
        <v>4915</v>
      </c>
      <c r="C7366" s="190" t="s">
        <v>15</v>
      </c>
      <c r="D7366" s="190" t="s">
        <v>4916</v>
      </c>
      <c r="E7366" s="426" t="s">
        <v>2119</v>
      </c>
      <c r="F7366" s="426"/>
      <c r="G7366" s="192" t="s">
        <v>54</v>
      </c>
      <c r="H7366" s="193">
        <v>1</v>
      </c>
      <c r="I7366" s="189">
        <f>(M7366*$M$13)</f>
        <v>2.4380000000000002</v>
      </c>
      <c r="J7366" s="219">
        <f>TRUNC(I7366*H7366,2)</f>
        <v>2.4300000000000002</v>
      </c>
      <c r="M7366">
        <v>2.65</v>
      </c>
    </row>
    <row r="7367" spans="1:13" x14ac:dyDescent="0.2">
      <c r="A7367" s="239"/>
      <c r="B7367" s="195"/>
      <c r="C7367" s="195"/>
      <c r="D7367" s="195"/>
      <c r="E7367" s="195" t="s">
        <v>3847</v>
      </c>
      <c r="F7367" s="196">
        <v>5.32</v>
      </c>
      <c r="G7367" s="195" t="s">
        <v>3848</v>
      </c>
      <c r="H7367" s="196">
        <v>0</v>
      </c>
      <c r="I7367" s="196">
        <v>5.32</v>
      </c>
      <c r="J7367" s="220"/>
      <c r="M7367">
        <v>5.32</v>
      </c>
    </row>
    <row r="7368" spans="1:13" ht="25.5" x14ac:dyDescent="0.2">
      <c r="A7368" s="239"/>
      <c r="B7368" s="195"/>
      <c r="C7368" s="195"/>
      <c r="D7368" s="195"/>
      <c r="E7368" s="195" t="s">
        <v>3849</v>
      </c>
      <c r="F7368" s="196">
        <v>0</v>
      </c>
      <c r="G7368" s="195"/>
      <c r="H7368" s="195" t="s">
        <v>3850</v>
      </c>
      <c r="I7368" s="196">
        <v>7.97</v>
      </c>
      <c r="J7368" s="220"/>
      <c r="M7368">
        <v>7.97</v>
      </c>
    </row>
    <row r="7369" spans="1:13" ht="30" customHeight="1" x14ac:dyDescent="0.2">
      <c r="A7369" s="240"/>
      <c r="B7369" s="197"/>
      <c r="C7369" s="197"/>
      <c r="D7369" s="197"/>
      <c r="E7369" s="197"/>
      <c r="F7369" s="197"/>
      <c r="G7369" s="197" t="s">
        <v>3851</v>
      </c>
      <c r="H7369" s="198">
        <v>23</v>
      </c>
      <c r="I7369" s="199">
        <v>183.31</v>
      </c>
      <c r="J7369" s="220"/>
      <c r="M7369">
        <v>183.31</v>
      </c>
    </row>
    <row r="7370" spans="1:13" ht="0.95" customHeight="1" x14ac:dyDescent="0.2">
      <c r="A7370" s="237"/>
      <c r="B7370" s="185"/>
      <c r="C7370" s="185"/>
      <c r="D7370" s="185"/>
      <c r="E7370" s="185"/>
      <c r="F7370" s="185"/>
      <c r="G7370" s="185"/>
      <c r="H7370" s="185"/>
      <c r="I7370" s="185"/>
      <c r="J7370" s="220"/>
    </row>
    <row r="7371" spans="1:13" ht="18" customHeight="1" x14ac:dyDescent="0.2">
      <c r="A7371" s="236" t="s">
        <v>4521</v>
      </c>
      <c r="B7371" s="183" t="s">
        <v>2</v>
      </c>
      <c r="C7371" s="182" t="s">
        <v>3</v>
      </c>
      <c r="D7371" s="182" t="s">
        <v>4</v>
      </c>
      <c r="E7371" s="419" t="s">
        <v>2100</v>
      </c>
      <c r="F7371" s="419"/>
      <c r="G7371" s="184" t="s">
        <v>5</v>
      </c>
      <c r="H7371" s="183" t="s">
        <v>6</v>
      </c>
      <c r="I7371" s="183" t="s">
        <v>7</v>
      </c>
      <c r="J7371" s="218" t="s">
        <v>8</v>
      </c>
      <c r="K7371" s="229">
        <f>J7373+J7374</f>
        <v>1.95</v>
      </c>
      <c r="L7371" s="229">
        <f>J7372-K7371</f>
        <v>2.0999999999999996</v>
      </c>
      <c r="M7371" t="s">
        <v>7</v>
      </c>
    </row>
    <row r="7372" spans="1:13" ht="24" customHeight="1" x14ac:dyDescent="0.2">
      <c r="A7372" s="237" t="s">
        <v>2125</v>
      </c>
      <c r="B7372" s="186" t="s">
        <v>4101</v>
      </c>
      <c r="C7372" s="185" t="s">
        <v>15</v>
      </c>
      <c r="D7372" s="185" t="s">
        <v>4102</v>
      </c>
      <c r="E7372" s="425">
        <v>7</v>
      </c>
      <c r="F7372" s="425"/>
      <c r="G7372" s="187" t="s">
        <v>18</v>
      </c>
      <c r="H7372" s="188">
        <v>1</v>
      </c>
      <c r="I7372" s="189">
        <f>(M7372*$M$13)</f>
        <v>4.0571999999999999</v>
      </c>
      <c r="J7372" s="231">
        <f>TRUNC(I7372*H7372,2)</f>
        <v>4.05</v>
      </c>
      <c r="M7372">
        <v>4.41</v>
      </c>
    </row>
    <row r="7373" spans="1:13" ht="24" customHeight="1" x14ac:dyDescent="0.2">
      <c r="A7373" s="238" t="s">
        <v>2126</v>
      </c>
      <c r="B7373" s="191" t="s">
        <v>2130</v>
      </c>
      <c r="C7373" s="190" t="s">
        <v>15</v>
      </c>
      <c r="D7373" s="190" t="s">
        <v>2131</v>
      </c>
      <c r="E7373" s="426" t="s">
        <v>2129</v>
      </c>
      <c r="F7373" s="426"/>
      <c r="G7373" s="192" t="s">
        <v>39</v>
      </c>
      <c r="H7373" s="193">
        <v>0.06</v>
      </c>
      <c r="I7373" s="189">
        <f>(M7373*$M$13)</f>
        <v>13.533200000000001</v>
      </c>
      <c r="J7373" s="219">
        <f>TRUNC(I7373*H7373,2)</f>
        <v>0.81</v>
      </c>
      <c r="M7373">
        <v>14.71</v>
      </c>
    </row>
    <row r="7374" spans="1:13" ht="24" customHeight="1" x14ac:dyDescent="0.2">
      <c r="A7374" s="238" t="s">
        <v>2126</v>
      </c>
      <c r="B7374" s="191" t="s">
        <v>2154</v>
      </c>
      <c r="C7374" s="190" t="s">
        <v>15</v>
      </c>
      <c r="D7374" s="190" t="s">
        <v>2155</v>
      </c>
      <c r="E7374" s="426" t="s">
        <v>2129</v>
      </c>
      <c r="F7374" s="426"/>
      <c r="G7374" s="192" t="s">
        <v>39</v>
      </c>
      <c r="H7374" s="193">
        <v>0.06</v>
      </c>
      <c r="I7374" s="189">
        <f>(M7374*$M$13)</f>
        <v>19.136000000000003</v>
      </c>
      <c r="J7374" s="219">
        <f>TRUNC(I7374*H7374,2)</f>
        <v>1.1399999999999999</v>
      </c>
      <c r="M7374">
        <v>20.8</v>
      </c>
    </row>
    <row r="7375" spans="1:13" ht="24" customHeight="1" x14ac:dyDescent="0.2">
      <c r="A7375" s="238" t="s">
        <v>2126</v>
      </c>
      <c r="B7375" s="191" t="s">
        <v>5036</v>
      </c>
      <c r="C7375" s="190" t="s">
        <v>15</v>
      </c>
      <c r="D7375" s="190" t="s">
        <v>5037</v>
      </c>
      <c r="E7375" s="426" t="s">
        <v>2119</v>
      </c>
      <c r="F7375" s="426"/>
      <c r="G7375" s="192" t="s">
        <v>54</v>
      </c>
      <c r="H7375" s="193">
        <v>1</v>
      </c>
      <c r="I7375" s="189">
        <f>(M7375*$M$13)</f>
        <v>2.1068000000000002</v>
      </c>
      <c r="J7375" s="219">
        <f>TRUNC(I7375*H7375,2)</f>
        <v>2.1</v>
      </c>
      <c r="M7375">
        <v>2.29</v>
      </c>
    </row>
    <row r="7376" spans="1:13" x14ac:dyDescent="0.2">
      <c r="A7376" s="239"/>
      <c r="B7376" s="195"/>
      <c r="C7376" s="195"/>
      <c r="D7376" s="195"/>
      <c r="E7376" s="195" t="s">
        <v>3847</v>
      </c>
      <c r="F7376" s="196">
        <v>2.12</v>
      </c>
      <c r="G7376" s="195" t="s">
        <v>3848</v>
      </c>
      <c r="H7376" s="196">
        <v>0</v>
      </c>
      <c r="I7376" s="196">
        <v>2.12</v>
      </c>
      <c r="J7376" s="220"/>
      <c r="M7376">
        <v>2.12</v>
      </c>
    </row>
    <row r="7377" spans="1:13" ht="25.5" x14ac:dyDescent="0.2">
      <c r="A7377" s="239"/>
      <c r="B7377" s="195"/>
      <c r="C7377" s="195"/>
      <c r="D7377" s="195"/>
      <c r="E7377" s="195" t="s">
        <v>3849</v>
      </c>
      <c r="F7377" s="196">
        <v>0</v>
      </c>
      <c r="G7377" s="195"/>
      <c r="H7377" s="195" t="s">
        <v>3850</v>
      </c>
      <c r="I7377" s="196">
        <v>4.41</v>
      </c>
      <c r="J7377" s="220"/>
      <c r="M7377">
        <v>4.41</v>
      </c>
    </row>
    <row r="7378" spans="1:13" ht="30" customHeight="1" x14ac:dyDescent="0.2">
      <c r="A7378" s="240"/>
      <c r="B7378" s="197"/>
      <c r="C7378" s="197"/>
      <c r="D7378" s="197"/>
      <c r="E7378" s="197"/>
      <c r="F7378" s="197"/>
      <c r="G7378" s="197" t="s">
        <v>3851</v>
      </c>
      <c r="H7378" s="198">
        <v>54</v>
      </c>
      <c r="I7378" s="199">
        <v>238.14</v>
      </c>
      <c r="J7378" s="220"/>
      <c r="M7378">
        <v>238.14</v>
      </c>
    </row>
    <row r="7379" spans="1:13" ht="0.95" customHeight="1" x14ac:dyDescent="0.2">
      <c r="A7379" s="237"/>
      <c r="B7379" s="185"/>
      <c r="C7379" s="185"/>
      <c r="D7379" s="185"/>
      <c r="E7379" s="185"/>
      <c r="F7379" s="185"/>
      <c r="G7379" s="185"/>
      <c r="H7379" s="185"/>
      <c r="I7379" s="185"/>
      <c r="J7379" s="220"/>
    </row>
    <row r="7380" spans="1:13" ht="18" customHeight="1" x14ac:dyDescent="0.2">
      <c r="A7380" s="236" t="s">
        <v>4522</v>
      </c>
      <c r="B7380" s="183" t="s">
        <v>2</v>
      </c>
      <c r="C7380" s="182" t="s">
        <v>3</v>
      </c>
      <c r="D7380" s="182" t="s">
        <v>4</v>
      </c>
      <c r="E7380" s="419" t="s">
        <v>2100</v>
      </c>
      <c r="F7380" s="419"/>
      <c r="G7380" s="184" t="s">
        <v>5</v>
      </c>
      <c r="H7380" s="183" t="s">
        <v>6</v>
      </c>
      <c r="I7380" s="183" t="s">
        <v>7</v>
      </c>
      <c r="J7380" s="218" t="s">
        <v>8</v>
      </c>
      <c r="K7380" s="229">
        <f>J7382+J7383</f>
        <v>4.8900000000000006</v>
      </c>
      <c r="L7380" s="229">
        <f>J7381-K7380</f>
        <v>27.68</v>
      </c>
      <c r="M7380" t="s">
        <v>7</v>
      </c>
    </row>
    <row r="7381" spans="1:13" ht="24" customHeight="1" x14ac:dyDescent="0.2">
      <c r="A7381" s="237" t="s">
        <v>2125</v>
      </c>
      <c r="B7381" s="186" t="s">
        <v>4472</v>
      </c>
      <c r="C7381" s="185" t="s">
        <v>15</v>
      </c>
      <c r="D7381" s="185" t="s">
        <v>4473</v>
      </c>
      <c r="E7381" s="425">
        <v>7</v>
      </c>
      <c r="F7381" s="425"/>
      <c r="G7381" s="187" t="s">
        <v>18</v>
      </c>
      <c r="H7381" s="188">
        <v>1</v>
      </c>
      <c r="I7381" s="189">
        <f>(M7381*$M$13)</f>
        <v>32.577199999999998</v>
      </c>
      <c r="J7381" s="231">
        <f>TRUNC(I7381*H7381,2)</f>
        <v>32.57</v>
      </c>
      <c r="M7381">
        <v>35.409999999999997</v>
      </c>
    </row>
    <row r="7382" spans="1:13" ht="24" customHeight="1" x14ac:dyDescent="0.2">
      <c r="A7382" s="238" t="s">
        <v>2126</v>
      </c>
      <c r="B7382" s="191" t="s">
        <v>2130</v>
      </c>
      <c r="C7382" s="190" t="s">
        <v>15</v>
      </c>
      <c r="D7382" s="190" t="s">
        <v>2131</v>
      </c>
      <c r="E7382" s="426" t="s">
        <v>2129</v>
      </c>
      <c r="F7382" s="426"/>
      <c r="G7382" s="192" t="s">
        <v>39</v>
      </c>
      <c r="H7382" s="193">
        <v>0.15</v>
      </c>
      <c r="I7382" s="189">
        <f>(M7382*$M$13)</f>
        <v>13.533200000000001</v>
      </c>
      <c r="J7382" s="219">
        <f>TRUNC(I7382*H7382,2)</f>
        <v>2.02</v>
      </c>
      <c r="M7382">
        <v>14.71</v>
      </c>
    </row>
    <row r="7383" spans="1:13" ht="24" customHeight="1" x14ac:dyDescent="0.2">
      <c r="A7383" s="238" t="s">
        <v>2126</v>
      </c>
      <c r="B7383" s="191" t="s">
        <v>2154</v>
      </c>
      <c r="C7383" s="190" t="s">
        <v>15</v>
      </c>
      <c r="D7383" s="190" t="s">
        <v>2155</v>
      </c>
      <c r="E7383" s="426" t="s">
        <v>2129</v>
      </c>
      <c r="F7383" s="426"/>
      <c r="G7383" s="192" t="s">
        <v>39</v>
      </c>
      <c r="H7383" s="193">
        <v>0.15</v>
      </c>
      <c r="I7383" s="189">
        <f>(M7383*$M$13)</f>
        <v>19.136000000000003</v>
      </c>
      <c r="J7383" s="219">
        <f>TRUNC(I7383*H7383,2)</f>
        <v>2.87</v>
      </c>
      <c r="M7383">
        <v>20.8</v>
      </c>
    </row>
    <row r="7384" spans="1:13" ht="24" customHeight="1" x14ac:dyDescent="0.2">
      <c r="A7384" s="238" t="s">
        <v>2126</v>
      </c>
      <c r="B7384" s="191" t="s">
        <v>5169</v>
      </c>
      <c r="C7384" s="190" t="s">
        <v>15</v>
      </c>
      <c r="D7384" s="190" t="s">
        <v>5170</v>
      </c>
      <c r="E7384" s="426" t="s">
        <v>2119</v>
      </c>
      <c r="F7384" s="426"/>
      <c r="G7384" s="192" t="s">
        <v>54</v>
      </c>
      <c r="H7384" s="193">
        <v>1</v>
      </c>
      <c r="I7384" s="189">
        <f>(M7384*$M$13)</f>
        <v>27.6828</v>
      </c>
      <c r="J7384" s="219">
        <f>TRUNC(I7384*H7384,2)</f>
        <v>27.68</v>
      </c>
      <c r="M7384">
        <v>30.09</v>
      </c>
    </row>
    <row r="7385" spans="1:13" x14ac:dyDescent="0.2">
      <c r="A7385" s="239"/>
      <c r="B7385" s="195"/>
      <c r="C7385" s="195"/>
      <c r="D7385" s="195"/>
      <c r="E7385" s="195" t="s">
        <v>3847</v>
      </c>
      <c r="F7385" s="196">
        <v>5.32</v>
      </c>
      <c r="G7385" s="195" t="s">
        <v>3848</v>
      </c>
      <c r="H7385" s="196">
        <v>0</v>
      </c>
      <c r="I7385" s="196">
        <v>5.32</v>
      </c>
      <c r="J7385" s="220"/>
      <c r="M7385">
        <v>5.32</v>
      </c>
    </row>
    <row r="7386" spans="1:13" ht="25.5" x14ac:dyDescent="0.2">
      <c r="A7386" s="239"/>
      <c r="B7386" s="195"/>
      <c r="C7386" s="195"/>
      <c r="D7386" s="195"/>
      <c r="E7386" s="195" t="s">
        <v>3849</v>
      </c>
      <c r="F7386" s="196">
        <v>0</v>
      </c>
      <c r="G7386" s="195"/>
      <c r="H7386" s="195" t="s">
        <v>3850</v>
      </c>
      <c r="I7386" s="196">
        <v>35.409999999999997</v>
      </c>
      <c r="J7386" s="220"/>
      <c r="M7386">
        <v>35.409999999999997</v>
      </c>
    </row>
    <row r="7387" spans="1:13" ht="30" customHeight="1" x14ac:dyDescent="0.2">
      <c r="A7387" s="240"/>
      <c r="B7387" s="197"/>
      <c r="C7387" s="197"/>
      <c r="D7387" s="197"/>
      <c r="E7387" s="197"/>
      <c r="F7387" s="197"/>
      <c r="G7387" s="197" t="s">
        <v>3851</v>
      </c>
      <c r="H7387" s="198">
        <v>3</v>
      </c>
      <c r="I7387" s="199">
        <v>106.23</v>
      </c>
      <c r="J7387" s="220"/>
      <c r="M7387">
        <v>106.23</v>
      </c>
    </row>
    <row r="7388" spans="1:13" ht="0.95" customHeight="1" x14ac:dyDescent="0.2">
      <c r="A7388" s="237"/>
      <c r="B7388" s="185"/>
      <c r="C7388" s="185"/>
      <c r="D7388" s="185"/>
      <c r="E7388" s="185"/>
      <c r="F7388" s="185"/>
      <c r="G7388" s="185"/>
      <c r="H7388" s="185"/>
      <c r="I7388" s="185"/>
      <c r="J7388" s="220"/>
    </row>
    <row r="7389" spans="1:13" ht="18" customHeight="1" x14ac:dyDescent="0.2">
      <c r="A7389" s="236" t="s">
        <v>4523</v>
      </c>
      <c r="B7389" s="183" t="s">
        <v>2</v>
      </c>
      <c r="C7389" s="182" t="s">
        <v>3</v>
      </c>
      <c r="D7389" s="182" t="s">
        <v>4</v>
      </c>
      <c r="E7389" s="419" t="s">
        <v>2100</v>
      </c>
      <c r="F7389" s="419"/>
      <c r="G7389" s="184" t="s">
        <v>5</v>
      </c>
      <c r="H7389" s="183" t="s">
        <v>6</v>
      </c>
      <c r="I7389" s="183" t="s">
        <v>7</v>
      </c>
      <c r="J7389" s="218" t="s">
        <v>8</v>
      </c>
      <c r="K7389" s="229">
        <f>J7391+J7392</f>
        <v>0.32</v>
      </c>
      <c r="L7389" s="229">
        <f>J7390-K7389</f>
        <v>0.10999999999999999</v>
      </c>
      <c r="M7389" t="s">
        <v>7</v>
      </c>
    </row>
    <row r="7390" spans="1:13" ht="24" customHeight="1" x14ac:dyDescent="0.2">
      <c r="A7390" s="237" t="s">
        <v>2125</v>
      </c>
      <c r="B7390" s="186" t="s">
        <v>1987</v>
      </c>
      <c r="C7390" s="185" t="s">
        <v>15</v>
      </c>
      <c r="D7390" s="185" t="s">
        <v>1988</v>
      </c>
      <c r="E7390" s="425">
        <v>7</v>
      </c>
      <c r="F7390" s="425"/>
      <c r="G7390" s="187" t="s">
        <v>18</v>
      </c>
      <c r="H7390" s="188">
        <v>1</v>
      </c>
      <c r="I7390" s="189">
        <f>(M7390*$M$13)</f>
        <v>0.43240000000000001</v>
      </c>
      <c r="J7390" s="231">
        <f>TRUNC(I7390*H7390,2)</f>
        <v>0.43</v>
      </c>
      <c r="M7390">
        <v>0.47</v>
      </c>
    </row>
    <row r="7391" spans="1:13" ht="24" customHeight="1" x14ac:dyDescent="0.2">
      <c r="A7391" s="238" t="s">
        <v>2126</v>
      </c>
      <c r="B7391" s="191" t="s">
        <v>2130</v>
      </c>
      <c r="C7391" s="190" t="s">
        <v>15</v>
      </c>
      <c r="D7391" s="190" t="s">
        <v>2131</v>
      </c>
      <c r="E7391" s="426" t="s">
        <v>2129</v>
      </c>
      <c r="F7391" s="426"/>
      <c r="G7391" s="192" t="s">
        <v>39</v>
      </c>
      <c r="H7391" s="193">
        <v>1.01E-2</v>
      </c>
      <c r="I7391" s="189">
        <f>(M7391*$M$13)</f>
        <v>13.533200000000001</v>
      </c>
      <c r="J7391" s="219">
        <f>TRUNC(I7391*H7391,2)</f>
        <v>0.13</v>
      </c>
      <c r="M7391">
        <v>14.71</v>
      </c>
    </row>
    <row r="7392" spans="1:13" ht="24" customHeight="1" x14ac:dyDescent="0.2">
      <c r="A7392" s="238" t="s">
        <v>2126</v>
      </c>
      <c r="B7392" s="191" t="s">
        <v>2154</v>
      </c>
      <c r="C7392" s="190" t="s">
        <v>15</v>
      </c>
      <c r="D7392" s="190" t="s">
        <v>2155</v>
      </c>
      <c r="E7392" s="426" t="s">
        <v>2129</v>
      </c>
      <c r="F7392" s="426"/>
      <c r="G7392" s="192" t="s">
        <v>39</v>
      </c>
      <c r="H7392" s="193">
        <v>1.01E-2</v>
      </c>
      <c r="I7392" s="189">
        <f>(M7392*$M$13)</f>
        <v>19.136000000000003</v>
      </c>
      <c r="J7392" s="219">
        <f>TRUNC(I7392*H7392,2)</f>
        <v>0.19</v>
      </c>
      <c r="M7392">
        <v>20.8</v>
      </c>
    </row>
    <row r="7393" spans="1:13" ht="24" customHeight="1" x14ac:dyDescent="0.2">
      <c r="A7393" s="238" t="s">
        <v>2126</v>
      </c>
      <c r="B7393" s="191" t="s">
        <v>3429</v>
      </c>
      <c r="C7393" s="190" t="s">
        <v>15</v>
      </c>
      <c r="D7393" s="190" t="s">
        <v>1988</v>
      </c>
      <c r="E7393" s="426" t="s">
        <v>2119</v>
      </c>
      <c r="F7393" s="426"/>
      <c r="G7393" s="192" t="s">
        <v>54</v>
      </c>
      <c r="H7393" s="193">
        <v>1</v>
      </c>
      <c r="I7393" s="189">
        <f>(M7393*$M$13)</f>
        <v>0.1104</v>
      </c>
      <c r="J7393" s="219">
        <f>TRUNC(I7393*H7393,2)</f>
        <v>0.11</v>
      </c>
      <c r="M7393">
        <v>0.12</v>
      </c>
    </row>
    <row r="7394" spans="1:13" x14ac:dyDescent="0.2">
      <c r="A7394" s="239"/>
      <c r="B7394" s="195"/>
      <c r="C7394" s="195"/>
      <c r="D7394" s="195"/>
      <c r="E7394" s="195" t="s">
        <v>3847</v>
      </c>
      <c r="F7394" s="196">
        <v>0.35</v>
      </c>
      <c r="G7394" s="195" t="s">
        <v>3848</v>
      </c>
      <c r="H7394" s="196">
        <v>0</v>
      </c>
      <c r="I7394" s="196">
        <v>0.35</v>
      </c>
      <c r="J7394" s="220"/>
      <c r="M7394">
        <v>0.35</v>
      </c>
    </row>
    <row r="7395" spans="1:13" ht="25.5" x14ac:dyDescent="0.2">
      <c r="A7395" s="239"/>
      <c r="B7395" s="195"/>
      <c r="C7395" s="195"/>
      <c r="D7395" s="195"/>
      <c r="E7395" s="195" t="s">
        <v>3849</v>
      </c>
      <c r="F7395" s="196">
        <v>0</v>
      </c>
      <c r="G7395" s="195"/>
      <c r="H7395" s="195" t="s">
        <v>3850</v>
      </c>
      <c r="I7395" s="196">
        <v>0.47</v>
      </c>
      <c r="J7395" s="220"/>
      <c r="M7395">
        <v>0.47</v>
      </c>
    </row>
    <row r="7396" spans="1:13" ht="30" customHeight="1" x14ac:dyDescent="0.2">
      <c r="A7396" s="240"/>
      <c r="B7396" s="197"/>
      <c r="C7396" s="197"/>
      <c r="D7396" s="197"/>
      <c r="E7396" s="197"/>
      <c r="F7396" s="197"/>
      <c r="G7396" s="197" t="s">
        <v>3851</v>
      </c>
      <c r="H7396" s="198">
        <v>230</v>
      </c>
      <c r="I7396" s="199">
        <v>108.1</v>
      </c>
      <c r="J7396" s="220"/>
      <c r="M7396">
        <v>108.1</v>
      </c>
    </row>
    <row r="7397" spans="1:13" ht="0.95" customHeight="1" x14ac:dyDescent="0.2">
      <c r="A7397" s="237"/>
      <c r="B7397" s="185"/>
      <c r="C7397" s="185"/>
      <c r="D7397" s="185"/>
      <c r="E7397" s="185"/>
      <c r="F7397" s="185"/>
      <c r="G7397" s="185"/>
      <c r="H7397" s="185"/>
      <c r="I7397" s="185"/>
      <c r="J7397" s="220"/>
    </row>
    <row r="7398" spans="1:13" ht="18" customHeight="1" x14ac:dyDescent="0.2">
      <c r="A7398" s="236" t="s">
        <v>4524</v>
      </c>
      <c r="B7398" s="183" t="s">
        <v>2</v>
      </c>
      <c r="C7398" s="182" t="s">
        <v>3</v>
      </c>
      <c r="D7398" s="182" t="s">
        <v>4</v>
      </c>
      <c r="E7398" s="419" t="s">
        <v>2100</v>
      </c>
      <c r="F7398" s="419"/>
      <c r="G7398" s="184" t="s">
        <v>5</v>
      </c>
      <c r="H7398" s="183" t="s">
        <v>6</v>
      </c>
      <c r="I7398" s="183" t="s">
        <v>7</v>
      </c>
      <c r="J7398" s="218" t="s">
        <v>8</v>
      </c>
      <c r="K7398" s="229">
        <f>J7400+J7401</f>
        <v>0.2</v>
      </c>
      <c r="L7398" s="229">
        <f>J7399-K7398</f>
        <v>0.22999999999999998</v>
      </c>
      <c r="M7398" t="s">
        <v>7</v>
      </c>
    </row>
    <row r="7399" spans="1:13" ht="26.1" customHeight="1" x14ac:dyDescent="0.2">
      <c r="A7399" s="237" t="s">
        <v>2125</v>
      </c>
      <c r="B7399" s="186" t="s">
        <v>804</v>
      </c>
      <c r="C7399" s="185" t="s">
        <v>15</v>
      </c>
      <c r="D7399" s="185" t="s">
        <v>805</v>
      </c>
      <c r="E7399" s="425">
        <v>7</v>
      </c>
      <c r="F7399" s="425"/>
      <c r="G7399" s="187" t="s">
        <v>18</v>
      </c>
      <c r="H7399" s="188">
        <v>1</v>
      </c>
      <c r="I7399" s="189">
        <f>(M7399*$M$13)</f>
        <v>0.43240000000000001</v>
      </c>
      <c r="J7399" s="231">
        <f>TRUNC(I7399*H7399,2)</f>
        <v>0.43</v>
      </c>
      <c r="M7399">
        <v>0.47</v>
      </c>
    </row>
    <row r="7400" spans="1:13" ht="24" customHeight="1" x14ac:dyDescent="0.2">
      <c r="A7400" s="238" t="s">
        <v>2126</v>
      </c>
      <c r="B7400" s="191" t="s">
        <v>2130</v>
      </c>
      <c r="C7400" s="190" t="s">
        <v>15</v>
      </c>
      <c r="D7400" s="190" t="s">
        <v>2131</v>
      </c>
      <c r="E7400" s="426" t="s">
        <v>2129</v>
      </c>
      <c r="F7400" s="426"/>
      <c r="G7400" s="192" t="s">
        <v>39</v>
      </c>
      <c r="H7400" s="193">
        <v>6.6E-3</v>
      </c>
      <c r="I7400" s="189">
        <f>(M7400*$M$13)</f>
        <v>13.533200000000001</v>
      </c>
      <c r="J7400" s="219">
        <f>TRUNC(I7400*H7400,2)</f>
        <v>0.08</v>
      </c>
      <c r="M7400">
        <v>14.71</v>
      </c>
    </row>
    <row r="7401" spans="1:13" ht="24" customHeight="1" x14ac:dyDescent="0.2">
      <c r="A7401" s="238" t="s">
        <v>2126</v>
      </c>
      <c r="B7401" s="191" t="s">
        <v>2154</v>
      </c>
      <c r="C7401" s="190" t="s">
        <v>15</v>
      </c>
      <c r="D7401" s="190" t="s">
        <v>2155</v>
      </c>
      <c r="E7401" s="426" t="s">
        <v>2129</v>
      </c>
      <c r="F7401" s="426"/>
      <c r="G7401" s="192" t="s">
        <v>39</v>
      </c>
      <c r="H7401" s="193">
        <v>6.6E-3</v>
      </c>
      <c r="I7401" s="189">
        <f>(M7401*$M$13)</f>
        <v>19.136000000000003</v>
      </c>
      <c r="J7401" s="219">
        <f>TRUNC(I7401*H7401,2)</f>
        <v>0.12</v>
      </c>
      <c r="M7401">
        <v>20.8</v>
      </c>
    </row>
    <row r="7402" spans="1:13" ht="26.1" customHeight="1" x14ac:dyDescent="0.2">
      <c r="A7402" s="238" t="s">
        <v>2126</v>
      </c>
      <c r="B7402" s="191" t="s">
        <v>2717</v>
      </c>
      <c r="C7402" s="190" t="s">
        <v>15</v>
      </c>
      <c r="D7402" s="190" t="s">
        <v>2718</v>
      </c>
      <c r="E7402" s="426" t="s">
        <v>2119</v>
      </c>
      <c r="F7402" s="426"/>
      <c r="G7402" s="192" t="s">
        <v>54</v>
      </c>
      <c r="H7402" s="193">
        <v>1</v>
      </c>
      <c r="I7402" s="189">
        <f>(M7402*$M$13)</f>
        <v>0.23</v>
      </c>
      <c r="J7402" s="219">
        <f>TRUNC(I7402*H7402,2)</f>
        <v>0.23</v>
      </c>
      <c r="M7402">
        <v>0.25</v>
      </c>
    </row>
    <row r="7403" spans="1:13" x14ac:dyDescent="0.2">
      <c r="A7403" s="239"/>
      <c r="B7403" s="195"/>
      <c r="C7403" s="195"/>
      <c r="D7403" s="195"/>
      <c r="E7403" s="195" t="s">
        <v>3847</v>
      </c>
      <c r="F7403" s="196">
        <v>0.22</v>
      </c>
      <c r="G7403" s="195" t="s">
        <v>3848</v>
      </c>
      <c r="H7403" s="196">
        <v>0</v>
      </c>
      <c r="I7403" s="196">
        <v>0.22</v>
      </c>
      <c r="J7403" s="220"/>
      <c r="M7403">
        <v>0.22</v>
      </c>
    </row>
    <row r="7404" spans="1:13" ht="25.5" x14ac:dyDescent="0.2">
      <c r="A7404" s="239"/>
      <c r="B7404" s="195"/>
      <c r="C7404" s="195"/>
      <c r="D7404" s="195"/>
      <c r="E7404" s="195" t="s">
        <v>3849</v>
      </c>
      <c r="F7404" s="196">
        <v>0</v>
      </c>
      <c r="G7404" s="195"/>
      <c r="H7404" s="195" t="s">
        <v>3850</v>
      </c>
      <c r="I7404" s="196">
        <v>0.47</v>
      </c>
      <c r="J7404" s="220"/>
      <c r="M7404">
        <v>0.47</v>
      </c>
    </row>
    <row r="7405" spans="1:13" ht="30" customHeight="1" x14ac:dyDescent="0.2">
      <c r="A7405" s="240"/>
      <c r="B7405" s="197"/>
      <c r="C7405" s="197"/>
      <c r="D7405" s="197"/>
      <c r="E7405" s="197"/>
      <c r="F7405" s="197"/>
      <c r="G7405" s="197" t="s">
        <v>3851</v>
      </c>
      <c r="H7405" s="198">
        <v>184</v>
      </c>
      <c r="I7405" s="199">
        <v>86.48</v>
      </c>
      <c r="J7405" s="220"/>
      <c r="M7405">
        <v>86.48</v>
      </c>
    </row>
    <row r="7406" spans="1:13" ht="0.95" customHeight="1" x14ac:dyDescent="0.2">
      <c r="A7406" s="237"/>
      <c r="B7406" s="185"/>
      <c r="C7406" s="185"/>
      <c r="D7406" s="185"/>
      <c r="E7406" s="185"/>
      <c r="F7406" s="185"/>
      <c r="G7406" s="185"/>
      <c r="H7406" s="185"/>
      <c r="I7406" s="185"/>
      <c r="J7406" s="220"/>
    </row>
    <row r="7407" spans="1:13" ht="18" customHeight="1" x14ac:dyDescent="0.2">
      <c r="A7407" s="236" t="s">
        <v>4525</v>
      </c>
      <c r="B7407" s="183" t="s">
        <v>2</v>
      </c>
      <c r="C7407" s="182" t="s">
        <v>3</v>
      </c>
      <c r="D7407" s="182" t="s">
        <v>4</v>
      </c>
      <c r="E7407" s="419" t="s">
        <v>2100</v>
      </c>
      <c r="F7407" s="419"/>
      <c r="G7407" s="184" t="s">
        <v>5</v>
      </c>
      <c r="H7407" s="183" t="s">
        <v>6</v>
      </c>
      <c r="I7407" s="183" t="s">
        <v>7</v>
      </c>
      <c r="J7407" s="218" t="s">
        <v>8</v>
      </c>
      <c r="K7407" s="229">
        <f>J7409+J7410</f>
        <v>4.2300000000000004</v>
      </c>
      <c r="L7407" s="229">
        <f>J7408-K7407</f>
        <v>24.98</v>
      </c>
      <c r="M7407" t="s">
        <v>7</v>
      </c>
    </row>
    <row r="7408" spans="1:13" ht="24" customHeight="1" x14ac:dyDescent="0.2">
      <c r="A7408" s="237" t="s">
        <v>2125</v>
      </c>
      <c r="B7408" s="186" t="s">
        <v>4474</v>
      </c>
      <c r="C7408" s="185" t="s">
        <v>15</v>
      </c>
      <c r="D7408" s="185" t="s">
        <v>4475</v>
      </c>
      <c r="E7408" s="425">
        <v>7</v>
      </c>
      <c r="F7408" s="425"/>
      <c r="G7408" s="187" t="s">
        <v>54</v>
      </c>
      <c r="H7408" s="188">
        <v>1</v>
      </c>
      <c r="I7408" s="189">
        <f>(M7408*$M$13)</f>
        <v>29.21</v>
      </c>
      <c r="J7408" s="231">
        <f>TRUNC(I7408*H7408,2)</f>
        <v>29.21</v>
      </c>
      <c r="M7408">
        <v>31.75</v>
      </c>
    </row>
    <row r="7409" spans="1:13" ht="24" customHeight="1" x14ac:dyDescent="0.2">
      <c r="A7409" s="238" t="s">
        <v>2126</v>
      </c>
      <c r="B7409" s="191" t="s">
        <v>2130</v>
      </c>
      <c r="C7409" s="190" t="s">
        <v>15</v>
      </c>
      <c r="D7409" s="190" t="s">
        <v>2131</v>
      </c>
      <c r="E7409" s="426" t="s">
        <v>2129</v>
      </c>
      <c r="F7409" s="426"/>
      <c r="G7409" s="192" t="s">
        <v>39</v>
      </c>
      <c r="H7409" s="193">
        <v>0.13</v>
      </c>
      <c r="I7409" s="189">
        <f>(M7409*$M$13)</f>
        <v>13.533200000000001</v>
      </c>
      <c r="J7409" s="219">
        <f>TRUNC(I7409*H7409,2)</f>
        <v>1.75</v>
      </c>
      <c r="M7409">
        <v>14.71</v>
      </c>
    </row>
    <row r="7410" spans="1:13" ht="24" customHeight="1" x14ac:dyDescent="0.2">
      <c r="A7410" s="238" t="s">
        <v>2126</v>
      </c>
      <c r="B7410" s="191" t="s">
        <v>2154</v>
      </c>
      <c r="C7410" s="190" t="s">
        <v>15</v>
      </c>
      <c r="D7410" s="190" t="s">
        <v>2155</v>
      </c>
      <c r="E7410" s="426" t="s">
        <v>2129</v>
      </c>
      <c r="F7410" s="426"/>
      <c r="G7410" s="192" t="s">
        <v>39</v>
      </c>
      <c r="H7410" s="193">
        <v>0.13</v>
      </c>
      <c r="I7410" s="189">
        <f>(M7410*$M$13)</f>
        <v>19.136000000000003</v>
      </c>
      <c r="J7410" s="219">
        <f>TRUNC(I7410*H7410,2)</f>
        <v>2.48</v>
      </c>
      <c r="M7410">
        <v>20.8</v>
      </c>
    </row>
    <row r="7411" spans="1:13" ht="24" customHeight="1" x14ac:dyDescent="0.2">
      <c r="A7411" s="238" t="s">
        <v>2126</v>
      </c>
      <c r="B7411" s="191" t="s">
        <v>5171</v>
      </c>
      <c r="C7411" s="190" t="s">
        <v>15</v>
      </c>
      <c r="D7411" s="190" t="s">
        <v>5172</v>
      </c>
      <c r="E7411" s="426" t="s">
        <v>2119</v>
      </c>
      <c r="F7411" s="426"/>
      <c r="G7411" s="192" t="s">
        <v>54</v>
      </c>
      <c r="H7411" s="193">
        <v>1</v>
      </c>
      <c r="I7411" s="189">
        <f>(M7411*$M$13)</f>
        <v>24.968800000000002</v>
      </c>
      <c r="J7411" s="219">
        <f>TRUNC(I7411*H7411,2)</f>
        <v>24.96</v>
      </c>
      <c r="M7411">
        <v>27.14</v>
      </c>
    </row>
    <row r="7412" spans="1:13" x14ac:dyDescent="0.2">
      <c r="A7412" s="239"/>
      <c r="B7412" s="195"/>
      <c r="C7412" s="195"/>
      <c r="D7412" s="195"/>
      <c r="E7412" s="195" t="s">
        <v>3847</v>
      </c>
      <c r="F7412" s="196">
        <v>4.6100000000000003</v>
      </c>
      <c r="G7412" s="195" t="s">
        <v>3848</v>
      </c>
      <c r="H7412" s="196">
        <v>0</v>
      </c>
      <c r="I7412" s="196">
        <v>4.6100000000000003</v>
      </c>
      <c r="J7412" s="220"/>
      <c r="M7412">
        <v>4.6100000000000003</v>
      </c>
    </row>
    <row r="7413" spans="1:13" ht="25.5" x14ac:dyDescent="0.2">
      <c r="A7413" s="239"/>
      <c r="B7413" s="195"/>
      <c r="C7413" s="195"/>
      <c r="D7413" s="195"/>
      <c r="E7413" s="195" t="s">
        <v>3849</v>
      </c>
      <c r="F7413" s="196">
        <v>0</v>
      </c>
      <c r="G7413" s="195"/>
      <c r="H7413" s="195" t="s">
        <v>3850</v>
      </c>
      <c r="I7413" s="196">
        <v>31.75</v>
      </c>
      <c r="J7413" s="220"/>
      <c r="M7413">
        <v>31.75</v>
      </c>
    </row>
    <row r="7414" spans="1:13" ht="30" customHeight="1" x14ac:dyDescent="0.2">
      <c r="A7414" s="240"/>
      <c r="B7414" s="197"/>
      <c r="C7414" s="197"/>
      <c r="D7414" s="197"/>
      <c r="E7414" s="197"/>
      <c r="F7414" s="197"/>
      <c r="G7414" s="197" t="s">
        <v>3851</v>
      </c>
      <c r="H7414" s="198">
        <v>43</v>
      </c>
      <c r="I7414" s="199">
        <v>1365.25</v>
      </c>
      <c r="J7414" s="220"/>
      <c r="M7414">
        <v>1365.25</v>
      </c>
    </row>
    <row r="7415" spans="1:13" ht="0.95" customHeight="1" x14ac:dyDescent="0.2">
      <c r="A7415" s="237"/>
      <c r="B7415" s="185"/>
      <c r="C7415" s="185"/>
      <c r="D7415" s="185"/>
      <c r="E7415" s="185"/>
      <c r="F7415" s="185"/>
      <c r="G7415" s="185"/>
      <c r="H7415" s="185"/>
      <c r="I7415" s="185"/>
      <c r="J7415" s="220"/>
    </row>
    <row r="7416" spans="1:13" ht="18" customHeight="1" x14ac:dyDescent="0.2">
      <c r="A7416" s="236" t="s">
        <v>4526</v>
      </c>
      <c r="B7416" s="183" t="s">
        <v>2</v>
      </c>
      <c r="C7416" s="182" t="s">
        <v>3</v>
      </c>
      <c r="D7416" s="182" t="s">
        <v>4</v>
      </c>
      <c r="E7416" s="419" t="s">
        <v>2100</v>
      </c>
      <c r="F7416" s="419"/>
      <c r="G7416" s="184" t="s">
        <v>5</v>
      </c>
      <c r="H7416" s="183" t="s">
        <v>6</v>
      </c>
      <c r="I7416" s="183" t="s">
        <v>7</v>
      </c>
      <c r="J7416" s="218" t="s">
        <v>8</v>
      </c>
      <c r="K7416" s="229">
        <f>J7418+J7419</f>
        <v>0.2</v>
      </c>
      <c r="L7416" s="229">
        <f>J7417-K7416</f>
        <v>0.14000000000000001</v>
      </c>
      <c r="M7416" t="s">
        <v>7</v>
      </c>
    </row>
    <row r="7417" spans="1:13" ht="24" customHeight="1" x14ac:dyDescent="0.2">
      <c r="A7417" s="237" t="s">
        <v>2125</v>
      </c>
      <c r="B7417" s="186" t="s">
        <v>807</v>
      </c>
      <c r="C7417" s="185" t="s">
        <v>15</v>
      </c>
      <c r="D7417" s="185" t="s">
        <v>808</v>
      </c>
      <c r="E7417" s="425">
        <v>7</v>
      </c>
      <c r="F7417" s="425"/>
      <c r="G7417" s="187" t="s">
        <v>18</v>
      </c>
      <c r="H7417" s="188">
        <v>1</v>
      </c>
      <c r="I7417" s="189">
        <f>(M7417*$M$13)</f>
        <v>0.34040000000000004</v>
      </c>
      <c r="J7417" s="231">
        <f>TRUNC(I7417*H7417,2)</f>
        <v>0.34</v>
      </c>
      <c r="M7417">
        <v>0.37</v>
      </c>
    </row>
    <row r="7418" spans="1:13" ht="24" customHeight="1" x14ac:dyDescent="0.2">
      <c r="A7418" s="238" t="s">
        <v>2126</v>
      </c>
      <c r="B7418" s="191" t="s">
        <v>2130</v>
      </c>
      <c r="C7418" s="190" t="s">
        <v>15</v>
      </c>
      <c r="D7418" s="190" t="s">
        <v>2131</v>
      </c>
      <c r="E7418" s="426" t="s">
        <v>2129</v>
      </c>
      <c r="F7418" s="426"/>
      <c r="G7418" s="192" t="s">
        <v>39</v>
      </c>
      <c r="H7418" s="193">
        <v>6.6E-3</v>
      </c>
      <c r="I7418" s="189">
        <f>(M7418*$M$13)</f>
        <v>13.533200000000001</v>
      </c>
      <c r="J7418" s="219">
        <f>TRUNC(I7418*H7418,2)</f>
        <v>0.08</v>
      </c>
      <c r="M7418">
        <v>14.71</v>
      </c>
    </row>
    <row r="7419" spans="1:13" ht="24" customHeight="1" x14ac:dyDescent="0.2">
      <c r="A7419" s="238" t="s">
        <v>2126</v>
      </c>
      <c r="B7419" s="191" t="s">
        <v>2154</v>
      </c>
      <c r="C7419" s="190" t="s">
        <v>15</v>
      </c>
      <c r="D7419" s="190" t="s">
        <v>2155</v>
      </c>
      <c r="E7419" s="426" t="s">
        <v>2129</v>
      </c>
      <c r="F7419" s="426"/>
      <c r="G7419" s="192" t="s">
        <v>39</v>
      </c>
      <c r="H7419" s="193">
        <v>6.6E-3</v>
      </c>
      <c r="I7419" s="189">
        <f>(M7419*$M$13)</f>
        <v>19.136000000000003</v>
      </c>
      <c r="J7419" s="219">
        <f>TRUNC(I7419*H7419,2)</f>
        <v>0.12</v>
      </c>
      <c r="M7419">
        <v>20.8</v>
      </c>
    </row>
    <row r="7420" spans="1:13" ht="24" customHeight="1" x14ac:dyDescent="0.2">
      <c r="A7420" s="238" t="s">
        <v>2126</v>
      </c>
      <c r="B7420" s="191" t="s">
        <v>2719</v>
      </c>
      <c r="C7420" s="190" t="s">
        <v>15</v>
      </c>
      <c r="D7420" s="190" t="s">
        <v>2720</v>
      </c>
      <c r="E7420" s="426" t="s">
        <v>2119</v>
      </c>
      <c r="F7420" s="426"/>
      <c r="G7420" s="192" t="s">
        <v>54</v>
      </c>
      <c r="H7420" s="193">
        <v>1</v>
      </c>
      <c r="I7420" s="189">
        <f>(M7420*$M$13)</f>
        <v>0.13800000000000001</v>
      </c>
      <c r="J7420" s="219">
        <f>TRUNC(I7420*H7420,2)</f>
        <v>0.13</v>
      </c>
      <c r="M7420">
        <v>0.15</v>
      </c>
    </row>
    <row r="7421" spans="1:13" x14ac:dyDescent="0.2">
      <c r="A7421" s="239"/>
      <c r="B7421" s="195"/>
      <c r="C7421" s="195"/>
      <c r="D7421" s="195"/>
      <c r="E7421" s="195" t="s">
        <v>3847</v>
      </c>
      <c r="F7421" s="196">
        <v>0.22</v>
      </c>
      <c r="G7421" s="195" t="s">
        <v>3848</v>
      </c>
      <c r="H7421" s="196">
        <v>0</v>
      </c>
      <c r="I7421" s="196">
        <v>0.22</v>
      </c>
      <c r="J7421" s="220"/>
      <c r="M7421">
        <v>0.22</v>
      </c>
    </row>
    <row r="7422" spans="1:13" ht="25.5" x14ac:dyDescent="0.2">
      <c r="A7422" s="239"/>
      <c r="B7422" s="195"/>
      <c r="C7422" s="195"/>
      <c r="D7422" s="195"/>
      <c r="E7422" s="195" t="s">
        <v>3849</v>
      </c>
      <c r="F7422" s="196">
        <v>0</v>
      </c>
      <c r="G7422" s="195"/>
      <c r="H7422" s="195" t="s">
        <v>3850</v>
      </c>
      <c r="I7422" s="196">
        <v>0.37</v>
      </c>
      <c r="J7422" s="220"/>
      <c r="M7422">
        <v>0.37</v>
      </c>
    </row>
    <row r="7423" spans="1:13" ht="30" customHeight="1" x14ac:dyDescent="0.2">
      <c r="A7423" s="240"/>
      <c r="B7423" s="197"/>
      <c r="C7423" s="197"/>
      <c r="D7423" s="197"/>
      <c r="E7423" s="197"/>
      <c r="F7423" s="197"/>
      <c r="G7423" s="197" t="s">
        <v>3851</v>
      </c>
      <c r="H7423" s="198">
        <v>184</v>
      </c>
      <c r="I7423" s="199">
        <v>68.08</v>
      </c>
      <c r="J7423" s="220"/>
      <c r="M7423">
        <v>68.08</v>
      </c>
    </row>
    <row r="7424" spans="1:13" ht="0.95" customHeight="1" x14ac:dyDescent="0.2">
      <c r="A7424" s="237"/>
      <c r="B7424" s="185"/>
      <c r="C7424" s="185"/>
      <c r="D7424" s="185"/>
      <c r="E7424" s="185"/>
      <c r="F7424" s="185"/>
      <c r="G7424" s="185"/>
      <c r="H7424" s="185"/>
      <c r="I7424" s="185"/>
      <c r="J7424" s="220"/>
    </row>
    <row r="7425" spans="1:13" ht="18" customHeight="1" x14ac:dyDescent="0.2">
      <c r="A7425" s="236" t="s">
        <v>4527</v>
      </c>
      <c r="B7425" s="183" t="s">
        <v>2</v>
      </c>
      <c r="C7425" s="182" t="s">
        <v>3</v>
      </c>
      <c r="D7425" s="182" t="s">
        <v>4</v>
      </c>
      <c r="E7425" s="419" t="s">
        <v>2100</v>
      </c>
      <c r="F7425" s="419"/>
      <c r="G7425" s="184" t="s">
        <v>5</v>
      </c>
      <c r="H7425" s="183" t="s">
        <v>6</v>
      </c>
      <c r="I7425" s="183" t="s">
        <v>7</v>
      </c>
      <c r="J7425" s="218" t="s">
        <v>8</v>
      </c>
      <c r="K7425" s="229">
        <f>J7427+J7428</f>
        <v>2.71</v>
      </c>
      <c r="L7425" s="229">
        <f>J7426-K7425</f>
        <v>1523.26</v>
      </c>
      <c r="M7425" t="s">
        <v>7</v>
      </c>
    </row>
    <row r="7426" spans="1:13" ht="26.1" customHeight="1" x14ac:dyDescent="0.2">
      <c r="A7426" s="237" t="s">
        <v>2125</v>
      </c>
      <c r="B7426" s="186" t="s">
        <v>4478</v>
      </c>
      <c r="C7426" s="185" t="s">
        <v>15</v>
      </c>
      <c r="D7426" s="185" t="s">
        <v>4479</v>
      </c>
      <c r="E7426" s="425">
        <v>7</v>
      </c>
      <c r="F7426" s="425"/>
      <c r="G7426" s="187" t="s">
        <v>54</v>
      </c>
      <c r="H7426" s="188">
        <v>1</v>
      </c>
      <c r="I7426" s="189">
        <f>(M7426*$M$13)</f>
        <v>1525.9764000000002</v>
      </c>
      <c r="J7426" s="231">
        <f>TRUNC(I7426*H7426,2)</f>
        <v>1525.97</v>
      </c>
      <c r="M7426">
        <v>1658.67</v>
      </c>
    </row>
    <row r="7427" spans="1:13" ht="24" customHeight="1" x14ac:dyDescent="0.2">
      <c r="A7427" s="238" t="s">
        <v>2126</v>
      </c>
      <c r="B7427" s="191" t="s">
        <v>2130</v>
      </c>
      <c r="C7427" s="190" t="s">
        <v>15</v>
      </c>
      <c r="D7427" s="190" t="s">
        <v>2131</v>
      </c>
      <c r="E7427" s="426" t="s">
        <v>2129</v>
      </c>
      <c r="F7427" s="426"/>
      <c r="G7427" s="192" t="s">
        <v>39</v>
      </c>
      <c r="H7427" s="193">
        <v>8.3299999999999999E-2</v>
      </c>
      <c r="I7427" s="189">
        <f>(M7427*$M$13)</f>
        <v>13.533200000000001</v>
      </c>
      <c r="J7427" s="219">
        <f>TRUNC(I7427*H7427,2)</f>
        <v>1.1200000000000001</v>
      </c>
      <c r="M7427">
        <v>14.71</v>
      </c>
    </row>
    <row r="7428" spans="1:13" ht="24" customHeight="1" x14ac:dyDescent="0.2">
      <c r="A7428" s="238" t="s">
        <v>2126</v>
      </c>
      <c r="B7428" s="191" t="s">
        <v>2154</v>
      </c>
      <c r="C7428" s="190" t="s">
        <v>15</v>
      </c>
      <c r="D7428" s="190" t="s">
        <v>2155</v>
      </c>
      <c r="E7428" s="426" t="s">
        <v>2129</v>
      </c>
      <c r="F7428" s="426"/>
      <c r="G7428" s="192" t="s">
        <v>39</v>
      </c>
      <c r="H7428" s="193">
        <v>8.3299999999999999E-2</v>
      </c>
      <c r="I7428" s="189">
        <f>(M7428*$M$13)</f>
        <v>19.136000000000003</v>
      </c>
      <c r="J7428" s="219">
        <f>TRUNC(I7428*H7428,2)</f>
        <v>1.59</v>
      </c>
      <c r="M7428">
        <v>20.8</v>
      </c>
    </row>
    <row r="7429" spans="1:13" ht="26.1" customHeight="1" x14ac:dyDescent="0.2">
      <c r="A7429" s="238" t="s">
        <v>2126</v>
      </c>
      <c r="B7429" s="191" t="s">
        <v>5187</v>
      </c>
      <c r="C7429" s="190" t="s">
        <v>15</v>
      </c>
      <c r="D7429" s="190" t="s">
        <v>5188</v>
      </c>
      <c r="E7429" s="426" t="s">
        <v>2119</v>
      </c>
      <c r="F7429" s="426"/>
      <c r="G7429" s="192" t="s">
        <v>54</v>
      </c>
      <c r="H7429" s="193">
        <v>1</v>
      </c>
      <c r="I7429" s="189">
        <f>(M7429*$M$13)</f>
        <v>1523.2624000000001</v>
      </c>
      <c r="J7429" s="219">
        <f>TRUNC(I7429*H7429,2)</f>
        <v>1523.26</v>
      </c>
      <c r="M7429">
        <v>1655.72</v>
      </c>
    </row>
    <row r="7430" spans="1:13" x14ac:dyDescent="0.2">
      <c r="A7430" s="239"/>
      <c r="B7430" s="195"/>
      <c r="C7430" s="195"/>
      <c r="D7430" s="195"/>
      <c r="E7430" s="195" t="s">
        <v>3847</v>
      </c>
      <c r="F7430" s="196">
        <v>2.95</v>
      </c>
      <c r="G7430" s="195" t="s">
        <v>3848</v>
      </c>
      <c r="H7430" s="196">
        <v>0</v>
      </c>
      <c r="I7430" s="196">
        <v>2.95</v>
      </c>
      <c r="J7430" s="220"/>
      <c r="M7430">
        <v>2.95</v>
      </c>
    </row>
    <row r="7431" spans="1:13" ht="25.5" x14ac:dyDescent="0.2">
      <c r="A7431" s="239"/>
      <c r="B7431" s="195"/>
      <c r="C7431" s="195"/>
      <c r="D7431" s="195"/>
      <c r="E7431" s="195" t="s">
        <v>3849</v>
      </c>
      <c r="F7431" s="196">
        <v>0</v>
      </c>
      <c r="G7431" s="195"/>
      <c r="H7431" s="195" t="s">
        <v>3850</v>
      </c>
      <c r="I7431" s="196">
        <v>1658.67</v>
      </c>
      <c r="J7431" s="220"/>
      <c r="M7431">
        <v>1658.67</v>
      </c>
    </row>
    <row r="7432" spans="1:13" ht="30" customHeight="1" x14ac:dyDescent="0.2">
      <c r="A7432" s="240"/>
      <c r="B7432" s="197"/>
      <c r="C7432" s="197"/>
      <c r="D7432" s="197"/>
      <c r="E7432" s="197"/>
      <c r="F7432" s="197"/>
      <c r="G7432" s="197" t="s">
        <v>3851</v>
      </c>
      <c r="H7432" s="198">
        <v>1</v>
      </c>
      <c r="I7432" s="199">
        <v>1658.67</v>
      </c>
      <c r="J7432" s="220"/>
      <c r="M7432">
        <v>1658.67</v>
      </c>
    </row>
    <row r="7433" spans="1:13" ht="0.95" customHeight="1" x14ac:dyDescent="0.2">
      <c r="A7433" s="237"/>
      <c r="B7433" s="185"/>
      <c r="C7433" s="185"/>
      <c r="D7433" s="185"/>
      <c r="E7433" s="185"/>
      <c r="F7433" s="185"/>
      <c r="G7433" s="185"/>
      <c r="H7433" s="185"/>
      <c r="I7433" s="185"/>
      <c r="J7433" s="220"/>
    </row>
    <row r="7434" spans="1:13" ht="18" customHeight="1" x14ac:dyDescent="0.2">
      <c r="A7434" s="236" t="s">
        <v>4528</v>
      </c>
      <c r="B7434" s="183" t="s">
        <v>2</v>
      </c>
      <c r="C7434" s="182" t="s">
        <v>3</v>
      </c>
      <c r="D7434" s="182" t="s">
        <v>4</v>
      </c>
      <c r="E7434" s="419" t="s">
        <v>2100</v>
      </c>
      <c r="F7434" s="419"/>
      <c r="G7434" s="184" t="s">
        <v>5</v>
      </c>
      <c r="H7434" s="183" t="s">
        <v>6</v>
      </c>
      <c r="I7434" s="183" t="s">
        <v>7</v>
      </c>
      <c r="J7434" s="218" t="s">
        <v>8</v>
      </c>
      <c r="K7434" s="229">
        <f>J7436+J7437</f>
        <v>3.26</v>
      </c>
      <c r="L7434" s="229">
        <f>J7435-K7434</f>
        <v>63.059999999999995</v>
      </c>
      <c r="M7434" t="s">
        <v>7</v>
      </c>
    </row>
    <row r="7435" spans="1:13" ht="24" customHeight="1" x14ac:dyDescent="0.2">
      <c r="A7435" s="237" t="s">
        <v>2125</v>
      </c>
      <c r="B7435" s="186" t="s">
        <v>4480</v>
      </c>
      <c r="C7435" s="185" t="s">
        <v>15</v>
      </c>
      <c r="D7435" s="185" t="s">
        <v>4481</v>
      </c>
      <c r="E7435" s="425">
        <v>7</v>
      </c>
      <c r="F7435" s="425"/>
      <c r="G7435" s="187" t="s">
        <v>18</v>
      </c>
      <c r="H7435" s="188">
        <v>1</v>
      </c>
      <c r="I7435" s="189">
        <f>(M7435*$M$13)</f>
        <v>66.322800000000001</v>
      </c>
      <c r="J7435" s="231">
        <f>TRUNC(I7435*H7435,2)</f>
        <v>66.319999999999993</v>
      </c>
      <c r="M7435">
        <v>72.09</v>
      </c>
    </row>
    <row r="7436" spans="1:13" ht="24" customHeight="1" x14ac:dyDescent="0.2">
      <c r="A7436" s="238" t="s">
        <v>2126</v>
      </c>
      <c r="B7436" s="191" t="s">
        <v>2130</v>
      </c>
      <c r="C7436" s="190" t="s">
        <v>15</v>
      </c>
      <c r="D7436" s="190" t="s">
        <v>2131</v>
      </c>
      <c r="E7436" s="426" t="s">
        <v>2129</v>
      </c>
      <c r="F7436" s="426"/>
      <c r="G7436" s="192" t="s">
        <v>39</v>
      </c>
      <c r="H7436" s="193">
        <v>0.1</v>
      </c>
      <c r="I7436" s="189">
        <f>(M7436*$M$13)</f>
        <v>13.533200000000001</v>
      </c>
      <c r="J7436" s="219">
        <f>TRUNC(I7436*H7436,2)</f>
        <v>1.35</v>
      </c>
      <c r="M7436">
        <v>14.71</v>
      </c>
    </row>
    <row r="7437" spans="1:13" ht="24" customHeight="1" x14ac:dyDescent="0.2">
      <c r="A7437" s="238" t="s">
        <v>2126</v>
      </c>
      <c r="B7437" s="191" t="s">
        <v>2154</v>
      </c>
      <c r="C7437" s="190" t="s">
        <v>15</v>
      </c>
      <c r="D7437" s="190" t="s">
        <v>2155</v>
      </c>
      <c r="E7437" s="426" t="s">
        <v>2129</v>
      </c>
      <c r="F7437" s="426"/>
      <c r="G7437" s="192" t="s">
        <v>39</v>
      </c>
      <c r="H7437" s="193">
        <v>0.1</v>
      </c>
      <c r="I7437" s="189">
        <f>(M7437*$M$13)</f>
        <v>19.136000000000003</v>
      </c>
      <c r="J7437" s="219">
        <f>TRUNC(I7437*H7437,2)</f>
        <v>1.91</v>
      </c>
      <c r="M7437">
        <v>20.8</v>
      </c>
    </row>
    <row r="7438" spans="1:13" ht="24" customHeight="1" x14ac:dyDescent="0.2">
      <c r="A7438" s="238" t="s">
        <v>2126</v>
      </c>
      <c r="B7438" s="191" t="s">
        <v>5175</v>
      </c>
      <c r="C7438" s="190" t="s">
        <v>15</v>
      </c>
      <c r="D7438" s="190" t="s">
        <v>4481</v>
      </c>
      <c r="E7438" s="426" t="s">
        <v>2119</v>
      </c>
      <c r="F7438" s="426"/>
      <c r="G7438" s="192" t="s">
        <v>54</v>
      </c>
      <c r="H7438" s="193">
        <v>1</v>
      </c>
      <c r="I7438" s="189">
        <f>(M7438*$M$13)</f>
        <v>63.05680000000001</v>
      </c>
      <c r="J7438" s="219">
        <f>TRUNC(I7438*H7438,2)</f>
        <v>63.05</v>
      </c>
      <c r="M7438">
        <v>68.540000000000006</v>
      </c>
    </row>
    <row r="7439" spans="1:13" x14ac:dyDescent="0.2">
      <c r="A7439" s="239"/>
      <c r="B7439" s="195"/>
      <c r="C7439" s="195"/>
      <c r="D7439" s="195"/>
      <c r="E7439" s="195" t="s">
        <v>3847</v>
      </c>
      <c r="F7439" s="196">
        <v>3.55</v>
      </c>
      <c r="G7439" s="195" t="s">
        <v>3848</v>
      </c>
      <c r="H7439" s="196">
        <v>0</v>
      </c>
      <c r="I7439" s="196">
        <v>3.55</v>
      </c>
      <c r="J7439" s="220"/>
      <c r="M7439">
        <v>3.55</v>
      </c>
    </row>
    <row r="7440" spans="1:13" ht="25.5" x14ac:dyDescent="0.2">
      <c r="A7440" s="239"/>
      <c r="B7440" s="195"/>
      <c r="C7440" s="195"/>
      <c r="D7440" s="195"/>
      <c r="E7440" s="195" t="s">
        <v>3849</v>
      </c>
      <c r="F7440" s="196">
        <v>0</v>
      </c>
      <c r="G7440" s="195"/>
      <c r="H7440" s="195" t="s">
        <v>3850</v>
      </c>
      <c r="I7440" s="196">
        <v>72.09</v>
      </c>
      <c r="J7440" s="220"/>
      <c r="M7440">
        <v>72.09</v>
      </c>
    </row>
    <row r="7441" spans="1:13" ht="30" customHeight="1" x14ac:dyDescent="0.2">
      <c r="A7441" s="240"/>
      <c r="B7441" s="197"/>
      <c r="C7441" s="197"/>
      <c r="D7441" s="197"/>
      <c r="E7441" s="197"/>
      <c r="F7441" s="197"/>
      <c r="G7441" s="197" t="s">
        <v>3851</v>
      </c>
      <c r="H7441" s="198">
        <v>2</v>
      </c>
      <c r="I7441" s="199">
        <v>144.18</v>
      </c>
      <c r="J7441" s="220"/>
      <c r="M7441">
        <v>144.18</v>
      </c>
    </row>
    <row r="7442" spans="1:13" ht="0.95" customHeight="1" x14ac:dyDescent="0.2">
      <c r="A7442" s="237"/>
      <c r="B7442" s="185"/>
      <c r="C7442" s="185"/>
      <c r="D7442" s="185"/>
      <c r="E7442" s="185"/>
      <c r="F7442" s="185"/>
      <c r="G7442" s="185"/>
      <c r="H7442" s="185"/>
      <c r="I7442" s="185"/>
      <c r="J7442" s="220"/>
    </row>
    <row r="7443" spans="1:13" ht="18" customHeight="1" x14ac:dyDescent="0.2">
      <c r="A7443" s="236" t="s">
        <v>4529</v>
      </c>
      <c r="B7443" s="183" t="s">
        <v>2</v>
      </c>
      <c r="C7443" s="182" t="s">
        <v>3</v>
      </c>
      <c r="D7443" s="182" t="s">
        <v>4</v>
      </c>
      <c r="E7443" s="419" t="s">
        <v>2100</v>
      </c>
      <c r="F7443" s="419"/>
      <c r="G7443" s="184" t="s">
        <v>5</v>
      </c>
      <c r="H7443" s="183" t="s">
        <v>6</v>
      </c>
      <c r="I7443" s="183" t="s">
        <v>7</v>
      </c>
      <c r="J7443" s="218" t="s">
        <v>8</v>
      </c>
      <c r="K7443" s="229">
        <f>J7445+J7446</f>
        <v>3.91</v>
      </c>
      <c r="L7443" s="229">
        <f>J7444-K7443</f>
        <v>2.2800000000000002</v>
      </c>
      <c r="M7443" t="s">
        <v>7</v>
      </c>
    </row>
    <row r="7444" spans="1:13" ht="24" customHeight="1" x14ac:dyDescent="0.2">
      <c r="A7444" s="237" t="s">
        <v>2125</v>
      </c>
      <c r="B7444" s="186" t="s">
        <v>863</v>
      </c>
      <c r="C7444" s="185" t="s">
        <v>15</v>
      </c>
      <c r="D7444" s="185" t="s">
        <v>864</v>
      </c>
      <c r="E7444" s="425">
        <v>7</v>
      </c>
      <c r="F7444" s="425"/>
      <c r="G7444" s="187" t="s">
        <v>18</v>
      </c>
      <c r="H7444" s="188">
        <v>1</v>
      </c>
      <c r="I7444" s="189">
        <f>(M7444*$M$13)</f>
        <v>6.1916000000000011</v>
      </c>
      <c r="J7444" s="231">
        <f>TRUNC(I7444*H7444,2)</f>
        <v>6.19</v>
      </c>
      <c r="M7444">
        <v>6.73</v>
      </c>
    </row>
    <row r="7445" spans="1:13" ht="24" customHeight="1" x14ac:dyDescent="0.2">
      <c r="A7445" s="238" t="s">
        <v>2126</v>
      </c>
      <c r="B7445" s="191" t="s">
        <v>2130</v>
      </c>
      <c r="C7445" s="190" t="s">
        <v>15</v>
      </c>
      <c r="D7445" s="190" t="s">
        <v>2131</v>
      </c>
      <c r="E7445" s="426" t="s">
        <v>2129</v>
      </c>
      <c r="F7445" s="426"/>
      <c r="G7445" s="192" t="s">
        <v>39</v>
      </c>
      <c r="H7445" s="193">
        <v>0.12</v>
      </c>
      <c r="I7445" s="189">
        <f>(M7445*$M$13)</f>
        <v>13.533200000000001</v>
      </c>
      <c r="J7445" s="219">
        <f>TRUNC(I7445*H7445,2)</f>
        <v>1.62</v>
      </c>
      <c r="M7445">
        <v>14.71</v>
      </c>
    </row>
    <row r="7446" spans="1:13" ht="24" customHeight="1" x14ac:dyDescent="0.2">
      <c r="A7446" s="238" t="s">
        <v>2126</v>
      </c>
      <c r="B7446" s="191" t="s">
        <v>2154</v>
      </c>
      <c r="C7446" s="190" t="s">
        <v>15</v>
      </c>
      <c r="D7446" s="190" t="s">
        <v>2155</v>
      </c>
      <c r="E7446" s="426" t="s">
        <v>2129</v>
      </c>
      <c r="F7446" s="426"/>
      <c r="G7446" s="192" t="s">
        <v>39</v>
      </c>
      <c r="H7446" s="193">
        <v>0.12</v>
      </c>
      <c r="I7446" s="189">
        <f>(M7446*$M$13)</f>
        <v>19.136000000000003</v>
      </c>
      <c r="J7446" s="219">
        <f>TRUNC(I7446*H7446,2)</f>
        <v>2.29</v>
      </c>
      <c r="M7446">
        <v>20.8</v>
      </c>
    </row>
    <row r="7447" spans="1:13" ht="24" customHeight="1" x14ac:dyDescent="0.2">
      <c r="A7447" s="238" t="s">
        <v>2126</v>
      </c>
      <c r="B7447" s="191" t="s">
        <v>2763</v>
      </c>
      <c r="C7447" s="190" t="s">
        <v>15</v>
      </c>
      <c r="D7447" s="190" t="s">
        <v>864</v>
      </c>
      <c r="E7447" s="426" t="s">
        <v>2119</v>
      </c>
      <c r="F7447" s="426"/>
      <c r="G7447" s="192" t="s">
        <v>54</v>
      </c>
      <c r="H7447" s="193">
        <v>1</v>
      </c>
      <c r="I7447" s="189">
        <f>(M7447*$M$13)</f>
        <v>2.2816000000000001</v>
      </c>
      <c r="J7447" s="219">
        <f>TRUNC(I7447*H7447,2)</f>
        <v>2.2799999999999998</v>
      </c>
      <c r="M7447">
        <v>2.48</v>
      </c>
    </row>
    <row r="7448" spans="1:13" x14ac:dyDescent="0.2">
      <c r="A7448" s="239"/>
      <c r="B7448" s="195"/>
      <c r="C7448" s="195"/>
      <c r="D7448" s="195"/>
      <c r="E7448" s="195" t="s">
        <v>3847</v>
      </c>
      <c r="F7448" s="196">
        <v>4.25</v>
      </c>
      <c r="G7448" s="195" t="s">
        <v>3848</v>
      </c>
      <c r="H7448" s="196">
        <v>0</v>
      </c>
      <c r="I7448" s="196">
        <v>4.25</v>
      </c>
      <c r="J7448" s="220"/>
      <c r="M7448">
        <v>4.25</v>
      </c>
    </row>
    <row r="7449" spans="1:13" ht="25.5" x14ac:dyDescent="0.2">
      <c r="A7449" s="239"/>
      <c r="B7449" s="195"/>
      <c r="C7449" s="195"/>
      <c r="D7449" s="195"/>
      <c r="E7449" s="195" t="s">
        <v>3849</v>
      </c>
      <c r="F7449" s="196">
        <v>0</v>
      </c>
      <c r="G7449" s="195"/>
      <c r="H7449" s="195" t="s">
        <v>3850</v>
      </c>
      <c r="I7449" s="196">
        <v>6.73</v>
      </c>
      <c r="J7449" s="220"/>
      <c r="M7449">
        <v>6.73</v>
      </c>
    </row>
    <row r="7450" spans="1:13" ht="30" customHeight="1" x14ac:dyDescent="0.2">
      <c r="A7450" s="240"/>
      <c r="B7450" s="197"/>
      <c r="C7450" s="197"/>
      <c r="D7450" s="197"/>
      <c r="E7450" s="197"/>
      <c r="F7450" s="197"/>
      <c r="G7450" s="197" t="s">
        <v>3851</v>
      </c>
      <c r="H7450" s="198">
        <v>11</v>
      </c>
      <c r="I7450" s="199">
        <v>74.03</v>
      </c>
      <c r="J7450" s="220"/>
      <c r="M7450">
        <v>74.03</v>
      </c>
    </row>
    <row r="7451" spans="1:13" ht="0.95" customHeight="1" x14ac:dyDescent="0.2">
      <c r="A7451" s="237"/>
      <c r="B7451" s="185"/>
      <c r="C7451" s="185"/>
      <c r="D7451" s="185"/>
      <c r="E7451" s="185"/>
      <c r="F7451" s="185"/>
      <c r="G7451" s="185"/>
      <c r="H7451" s="185"/>
      <c r="I7451" s="185"/>
      <c r="J7451" s="220"/>
    </row>
    <row r="7452" spans="1:13" ht="18" customHeight="1" x14ac:dyDescent="0.2">
      <c r="A7452" s="236" t="s">
        <v>4530</v>
      </c>
      <c r="B7452" s="183" t="s">
        <v>2</v>
      </c>
      <c r="C7452" s="182" t="s">
        <v>3</v>
      </c>
      <c r="D7452" s="182" t="s">
        <v>4</v>
      </c>
      <c r="E7452" s="419" t="s">
        <v>2100</v>
      </c>
      <c r="F7452" s="419"/>
      <c r="G7452" s="184" t="s">
        <v>5</v>
      </c>
      <c r="H7452" s="183" t="s">
        <v>6</v>
      </c>
      <c r="I7452" s="183" t="s">
        <v>7</v>
      </c>
      <c r="J7452" s="218" t="s">
        <v>8</v>
      </c>
      <c r="K7452" s="229">
        <f>J7454+J7455</f>
        <v>6.52</v>
      </c>
      <c r="L7452" s="229">
        <f>J7453-K7452</f>
        <v>6.0300000000000011</v>
      </c>
      <c r="M7452" t="s">
        <v>7</v>
      </c>
    </row>
    <row r="7453" spans="1:13" ht="24" customHeight="1" x14ac:dyDescent="0.2">
      <c r="A7453" s="237" t="s">
        <v>2125</v>
      </c>
      <c r="B7453" s="186" t="s">
        <v>3929</v>
      </c>
      <c r="C7453" s="185" t="s">
        <v>15</v>
      </c>
      <c r="D7453" s="185" t="s">
        <v>3930</v>
      </c>
      <c r="E7453" s="425">
        <v>7</v>
      </c>
      <c r="F7453" s="425"/>
      <c r="G7453" s="187" t="s">
        <v>169</v>
      </c>
      <c r="H7453" s="188">
        <v>1</v>
      </c>
      <c r="I7453" s="189">
        <f>(M7453*$M$13)</f>
        <v>12.558000000000002</v>
      </c>
      <c r="J7453" s="231">
        <f>TRUNC(I7453*H7453,2)</f>
        <v>12.55</v>
      </c>
      <c r="M7453">
        <v>13.65</v>
      </c>
    </row>
    <row r="7454" spans="1:13" ht="24" customHeight="1" x14ac:dyDescent="0.2">
      <c r="A7454" s="238" t="s">
        <v>2126</v>
      </c>
      <c r="B7454" s="191" t="s">
        <v>2130</v>
      </c>
      <c r="C7454" s="190" t="s">
        <v>15</v>
      </c>
      <c r="D7454" s="190" t="s">
        <v>2131</v>
      </c>
      <c r="E7454" s="426" t="s">
        <v>2129</v>
      </c>
      <c r="F7454" s="426"/>
      <c r="G7454" s="192" t="s">
        <v>39</v>
      </c>
      <c r="H7454" s="193">
        <v>0.2</v>
      </c>
      <c r="I7454" s="189">
        <f>(M7454*$M$13)</f>
        <v>13.533200000000001</v>
      </c>
      <c r="J7454" s="219">
        <f>TRUNC(I7454*H7454,2)</f>
        <v>2.7</v>
      </c>
      <c r="M7454">
        <v>14.71</v>
      </c>
    </row>
    <row r="7455" spans="1:13" ht="24" customHeight="1" x14ac:dyDescent="0.2">
      <c r="A7455" s="238" t="s">
        <v>2126</v>
      </c>
      <c r="B7455" s="191" t="s">
        <v>2154</v>
      </c>
      <c r="C7455" s="190" t="s">
        <v>15</v>
      </c>
      <c r="D7455" s="190" t="s">
        <v>2155</v>
      </c>
      <c r="E7455" s="426" t="s">
        <v>2129</v>
      </c>
      <c r="F7455" s="426"/>
      <c r="G7455" s="192" t="s">
        <v>39</v>
      </c>
      <c r="H7455" s="193">
        <v>0.2</v>
      </c>
      <c r="I7455" s="189">
        <f>(M7455*$M$13)</f>
        <v>19.136000000000003</v>
      </c>
      <c r="J7455" s="219">
        <f>TRUNC(I7455*H7455,2)</f>
        <v>3.82</v>
      </c>
      <c r="M7455">
        <v>20.8</v>
      </c>
    </row>
    <row r="7456" spans="1:13" ht="24" customHeight="1" x14ac:dyDescent="0.2">
      <c r="A7456" s="238" t="s">
        <v>2126</v>
      </c>
      <c r="B7456" s="191" t="s">
        <v>4919</v>
      </c>
      <c r="C7456" s="190" t="s">
        <v>15</v>
      </c>
      <c r="D7456" s="190" t="s">
        <v>3930</v>
      </c>
      <c r="E7456" s="426" t="s">
        <v>2119</v>
      </c>
      <c r="F7456" s="426"/>
      <c r="G7456" s="192" t="s">
        <v>132</v>
      </c>
      <c r="H7456" s="193">
        <v>1</v>
      </c>
      <c r="I7456" s="189">
        <f>(M7456*$M$13)</f>
        <v>6.0259999999999998</v>
      </c>
      <c r="J7456" s="219">
        <f>TRUNC(I7456*H7456,2)</f>
        <v>6.02</v>
      </c>
      <c r="M7456">
        <v>6.55</v>
      </c>
    </row>
    <row r="7457" spans="1:13" x14ac:dyDescent="0.2">
      <c r="A7457" s="239"/>
      <c r="B7457" s="195"/>
      <c r="C7457" s="195"/>
      <c r="D7457" s="195"/>
      <c r="E7457" s="195" t="s">
        <v>3847</v>
      </c>
      <c r="F7457" s="196">
        <v>7.1</v>
      </c>
      <c r="G7457" s="195" t="s">
        <v>3848</v>
      </c>
      <c r="H7457" s="196">
        <v>0</v>
      </c>
      <c r="I7457" s="196">
        <v>7.1</v>
      </c>
      <c r="J7457" s="220"/>
      <c r="M7457">
        <v>7.1</v>
      </c>
    </row>
    <row r="7458" spans="1:13" ht="25.5" x14ac:dyDescent="0.2">
      <c r="A7458" s="239"/>
      <c r="B7458" s="195"/>
      <c r="C7458" s="195"/>
      <c r="D7458" s="195"/>
      <c r="E7458" s="195" t="s">
        <v>3849</v>
      </c>
      <c r="F7458" s="196">
        <v>0</v>
      </c>
      <c r="G7458" s="195"/>
      <c r="H7458" s="195" t="s">
        <v>3850</v>
      </c>
      <c r="I7458" s="196">
        <v>13.65</v>
      </c>
      <c r="J7458" s="220"/>
      <c r="M7458">
        <v>13.65</v>
      </c>
    </row>
    <row r="7459" spans="1:13" ht="30" customHeight="1" x14ac:dyDescent="0.2">
      <c r="A7459" s="240"/>
      <c r="B7459" s="197"/>
      <c r="C7459" s="197"/>
      <c r="D7459" s="197"/>
      <c r="E7459" s="197"/>
      <c r="F7459" s="197"/>
      <c r="G7459" s="197" t="s">
        <v>3851</v>
      </c>
      <c r="H7459" s="198">
        <v>60</v>
      </c>
      <c r="I7459" s="199">
        <v>819</v>
      </c>
      <c r="J7459" s="220"/>
      <c r="M7459">
        <v>819</v>
      </c>
    </row>
    <row r="7460" spans="1:13" ht="0.95" customHeight="1" x14ac:dyDescent="0.2">
      <c r="A7460" s="237"/>
      <c r="B7460" s="185"/>
      <c r="C7460" s="185"/>
      <c r="D7460" s="185"/>
      <c r="E7460" s="185"/>
      <c r="F7460" s="185"/>
      <c r="G7460" s="185"/>
      <c r="H7460" s="185"/>
      <c r="I7460" s="185"/>
      <c r="J7460" s="220"/>
    </row>
    <row r="7461" spans="1:13" ht="18" customHeight="1" x14ac:dyDescent="0.2">
      <c r="A7461" s="236" t="s">
        <v>4531</v>
      </c>
      <c r="B7461" s="183" t="s">
        <v>2</v>
      </c>
      <c r="C7461" s="182" t="s">
        <v>3</v>
      </c>
      <c r="D7461" s="182" t="s">
        <v>4</v>
      </c>
      <c r="E7461" s="419" t="s">
        <v>2100</v>
      </c>
      <c r="F7461" s="419"/>
      <c r="G7461" s="184" t="s">
        <v>5</v>
      </c>
      <c r="H7461" s="183" t="s">
        <v>6</v>
      </c>
      <c r="I7461" s="183" t="s">
        <v>7</v>
      </c>
      <c r="J7461" s="218" t="s">
        <v>8</v>
      </c>
      <c r="K7461" s="229">
        <f>J7463+J7464</f>
        <v>5.2200000000000006</v>
      </c>
      <c r="L7461" s="229">
        <f>J7462-K7461</f>
        <v>13.99</v>
      </c>
      <c r="M7461" t="s">
        <v>7</v>
      </c>
    </row>
    <row r="7462" spans="1:13" ht="24" customHeight="1" x14ac:dyDescent="0.2">
      <c r="A7462" s="237" t="s">
        <v>2125</v>
      </c>
      <c r="B7462" s="186" t="s">
        <v>3931</v>
      </c>
      <c r="C7462" s="185" t="s">
        <v>15</v>
      </c>
      <c r="D7462" s="185" t="s">
        <v>3932</v>
      </c>
      <c r="E7462" s="425">
        <v>7</v>
      </c>
      <c r="F7462" s="425"/>
      <c r="G7462" s="187" t="s">
        <v>18</v>
      </c>
      <c r="H7462" s="188">
        <v>1</v>
      </c>
      <c r="I7462" s="189">
        <f>(M7462*$M$13)</f>
        <v>19.218800000000002</v>
      </c>
      <c r="J7462" s="231">
        <f>TRUNC(I7462*H7462,2)</f>
        <v>19.21</v>
      </c>
      <c r="M7462">
        <v>20.89</v>
      </c>
    </row>
    <row r="7463" spans="1:13" ht="24" customHeight="1" x14ac:dyDescent="0.2">
      <c r="A7463" s="238" t="s">
        <v>2126</v>
      </c>
      <c r="B7463" s="191" t="s">
        <v>2130</v>
      </c>
      <c r="C7463" s="190" t="s">
        <v>15</v>
      </c>
      <c r="D7463" s="190" t="s">
        <v>2131</v>
      </c>
      <c r="E7463" s="426" t="s">
        <v>2129</v>
      </c>
      <c r="F7463" s="426"/>
      <c r="G7463" s="192" t="s">
        <v>39</v>
      </c>
      <c r="H7463" s="193">
        <v>0.16</v>
      </c>
      <c r="I7463" s="189">
        <f>(M7463*$M$13)</f>
        <v>13.533200000000001</v>
      </c>
      <c r="J7463" s="219">
        <f>TRUNC(I7463*H7463,2)</f>
        <v>2.16</v>
      </c>
      <c r="M7463">
        <v>14.71</v>
      </c>
    </row>
    <row r="7464" spans="1:13" ht="24" customHeight="1" x14ac:dyDescent="0.2">
      <c r="A7464" s="238" t="s">
        <v>2126</v>
      </c>
      <c r="B7464" s="191" t="s">
        <v>2154</v>
      </c>
      <c r="C7464" s="190" t="s">
        <v>15</v>
      </c>
      <c r="D7464" s="190" t="s">
        <v>2155</v>
      </c>
      <c r="E7464" s="426" t="s">
        <v>2129</v>
      </c>
      <c r="F7464" s="426"/>
      <c r="G7464" s="192" t="s">
        <v>39</v>
      </c>
      <c r="H7464" s="193">
        <v>0.16</v>
      </c>
      <c r="I7464" s="189">
        <f>(M7464*$M$13)</f>
        <v>19.136000000000003</v>
      </c>
      <c r="J7464" s="219">
        <f>TRUNC(I7464*H7464,2)</f>
        <v>3.06</v>
      </c>
      <c r="M7464">
        <v>20.8</v>
      </c>
    </row>
    <row r="7465" spans="1:13" ht="24" customHeight="1" x14ac:dyDescent="0.2">
      <c r="A7465" s="238" t="s">
        <v>2126</v>
      </c>
      <c r="B7465" s="191" t="s">
        <v>4920</v>
      </c>
      <c r="C7465" s="190" t="s">
        <v>15</v>
      </c>
      <c r="D7465" s="190" t="s">
        <v>3932</v>
      </c>
      <c r="E7465" s="426" t="s">
        <v>2119</v>
      </c>
      <c r="F7465" s="426"/>
      <c r="G7465" s="192" t="s">
        <v>54</v>
      </c>
      <c r="H7465" s="193">
        <v>1</v>
      </c>
      <c r="I7465" s="189">
        <f>(M7465*$M$13)</f>
        <v>14.002400000000002</v>
      </c>
      <c r="J7465" s="219">
        <f>TRUNC(I7465*H7465,2)</f>
        <v>14</v>
      </c>
      <c r="M7465">
        <v>15.22</v>
      </c>
    </row>
    <row r="7466" spans="1:13" x14ac:dyDescent="0.2">
      <c r="A7466" s="239"/>
      <c r="B7466" s="195"/>
      <c r="C7466" s="195"/>
      <c r="D7466" s="195"/>
      <c r="E7466" s="195" t="s">
        <v>3847</v>
      </c>
      <c r="F7466" s="196">
        <v>5.67</v>
      </c>
      <c r="G7466" s="195" t="s">
        <v>3848</v>
      </c>
      <c r="H7466" s="196">
        <v>0</v>
      </c>
      <c r="I7466" s="196">
        <v>5.67</v>
      </c>
      <c r="J7466" s="220"/>
      <c r="M7466">
        <v>5.67</v>
      </c>
    </row>
    <row r="7467" spans="1:13" ht="25.5" x14ac:dyDescent="0.2">
      <c r="A7467" s="239"/>
      <c r="B7467" s="195"/>
      <c r="C7467" s="195"/>
      <c r="D7467" s="195"/>
      <c r="E7467" s="195" t="s">
        <v>3849</v>
      </c>
      <c r="F7467" s="196">
        <v>0</v>
      </c>
      <c r="G7467" s="195"/>
      <c r="H7467" s="195" t="s">
        <v>3850</v>
      </c>
      <c r="I7467" s="196">
        <v>20.89</v>
      </c>
      <c r="J7467" s="220"/>
      <c r="M7467">
        <v>20.89</v>
      </c>
    </row>
    <row r="7468" spans="1:13" ht="30" customHeight="1" x14ac:dyDescent="0.2">
      <c r="A7468" s="240"/>
      <c r="B7468" s="197"/>
      <c r="C7468" s="197"/>
      <c r="D7468" s="197"/>
      <c r="E7468" s="197"/>
      <c r="F7468" s="197"/>
      <c r="G7468" s="197" t="s">
        <v>3851</v>
      </c>
      <c r="H7468" s="198">
        <v>2</v>
      </c>
      <c r="I7468" s="199">
        <v>41.78</v>
      </c>
      <c r="J7468" s="220"/>
      <c r="M7468">
        <v>41.78</v>
      </c>
    </row>
    <row r="7469" spans="1:13" ht="0.95" customHeight="1" x14ac:dyDescent="0.2">
      <c r="A7469" s="237"/>
      <c r="B7469" s="185"/>
      <c r="C7469" s="185"/>
      <c r="D7469" s="185"/>
      <c r="E7469" s="185"/>
      <c r="F7469" s="185"/>
      <c r="G7469" s="185"/>
      <c r="H7469" s="185"/>
      <c r="I7469" s="185"/>
      <c r="J7469" s="220"/>
    </row>
    <row r="7470" spans="1:13" ht="18" customHeight="1" x14ac:dyDescent="0.2">
      <c r="A7470" s="236" t="s">
        <v>4532</v>
      </c>
      <c r="B7470" s="183" t="s">
        <v>2</v>
      </c>
      <c r="C7470" s="182" t="s">
        <v>3</v>
      </c>
      <c r="D7470" s="182" t="s">
        <v>4</v>
      </c>
      <c r="E7470" s="419" t="s">
        <v>2100</v>
      </c>
      <c r="F7470" s="419"/>
      <c r="G7470" s="184" t="s">
        <v>5</v>
      </c>
      <c r="H7470" s="183" t="s">
        <v>6</v>
      </c>
      <c r="I7470" s="183" t="s">
        <v>7</v>
      </c>
      <c r="J7470" s="218" t="s">
        <v>8</v>
      </c>
      <c r="K7470" s="229">
        <f>J7472+J7473</f>
        <v>270.96000000000004</v>
      </c>
      <c r="L7470" s="229">
        <f>J7471-K7470</f>
        <v>763.61999999999989</v>
      </c>
      <c r="M7470" t="s">
        <v>7</v>
      </c>
    </row>
    <row r="7471" spans="1:13" ht="26.1" customHeight="1" x14ac:dyDescent="0.2">
      <c r="A7471" s="237" t="s">
        <v>2125</v>
      </c>
      <c r="B7471" s="186" t="s">
        <v>4482</v>
      </c>
      <c r="C7471" s="185" t="s">
        <v>26</v>
      </c>
      <c r="D7471" s="185" t="s">
        <v>4483</v>
      </c>
      <c r="E7471" s="425" t="s">
        <v>5138</v>
      </c>
      <c r="F7471" s="425"/>
      <c r="G7471" s="187" t="s">
        <v>331</v>
      </c>
      <c r="H7471" s="188">
        <v>1</v>
      </c>
      <c r="I7471" s="189">
        <f>(M7471*$M$13)</f>
        <v>1034.586</v>
      </c>
      <c r="J7471" s="231">
        <f>TRUNC(I7471*H7471,2)</f>
        <v>1034.58</v>
      </c>
      <c r="M7471">
        <v>1124.55</v>
      </c>
    </row>
    <row r="7472" spans="1:13" ht="26.1" customHeight="1" x14ac:dyDescent="0.2">
      <c r="A7472" s="241" t="s">
        <v>2395</v>
      </c>
      <c r="B7472" s="201" t="s">
        <v>2709</v>
      </c>
      <c r="C7472" s="200" t="s">
        <v>26</v>
      </c>
      <c r="D7472" s="200" t="s">
        <v>2710</v>
      </c>
      <c r="E7472" s="427" t="s">
        <v>2123</v>
      </c>
      <c r="F7472" s="427"/>
      <c r="G7472" s="202" t="s">
        <v>32</v>
      </c>
      <c r="H7472" s="203">
        <v>6.2007000000000003</v>
      </c>
      <c r="I7472" s="189">
        <f>(M7472*$M$13)</f>
        <v>18.390799999999999</v>
      </c>
      <c r="J7472" s="219">
        <f>TRUNC(I7472*H7472,2)</f>
        <v>114.03</v>
      </c>
      <c r="M7472">
        <v>19.989999999999998</v>
      </c>
    </row>
    <row r="7473" spans="1:13" ht="24" customHeight="1" x14ac:dyDescent="0.2">
      <c r="A7473" s="241" t="s">
        <v>2395</v>
      </c>
      <c r="B7473" s="201" t="s">
        <v>2700</v>
      </c>
      <c r="C7473" s="200" t="s">
        <v>26</v>
      </c>
      <c r="D7473" s="200" t="s">
        <v>2701</v>
      </c>
      <c r="E7473" s="427" t="s">
        <v>2123</v>
      </c>
      <c r="F7473" s="427"/>
      <c r="G7473" s="202" t="s">
        <v>32</v>
      </c>
      <c r="H7473" s="203">
        <v>6.2007000000000003</v>
      </c>
      <c r="I7473" s="189">
        <f>(M7473*$M$13)</f>
        <v>25.309200000000004</v>
      </c>
      <c r="J7473" s="219">
        <f>TRUNC(I7473*H7473,2)</f>
        <v>156.93</v>
      </c>
      <c r="M7473">
        <v>27.51</v>
      </c>
    </row>
    <row r="7474" spans="1:13" ht="26.1" customHeight="1" x14ac:dyDescent="0.2">
      <c r="A7474" s="238" t="s">
        <v>2126</v>
      </c>
      <c r="B7474" s="191" t="s">
        <v>5176</v>
      </c>
      <c r="C7474" s="190" t="s">
        <v>26</v>
      </c>
      <c r="D7474" s="190" t="s">
        <v>5177</v>
      </c>
      <c r="E7474" s="426" t="s">
        <v>2119</v>
      </c>
      <c r="F7474" s="426"/>
      <c r="G7474" s="192" t="s">
        <v>331</v>
      </c>
      <c r="H7474" s="193">
        <v>1</v>
      </c>
      <c r="I7474" s="189">
        <f>(M7474*$M$13)</f>
        <v>763.61840000000007</v>
      </c>
      <c r="J7474" s="219">
        <f>TRUNC(I7474*H7474,2)</f>
        <v>763.61</v>
      </c>
      <c r="M7474">
        <v>830.02</v>
      </c>
    </row>
    <row r="7475" spans="1:13" x14ac:dyDescent="0.2">
      <c r="A7475" s="239"/>
      <c r="B7475" s="195"/>
      <c r="C7475" s="195"/>
      <c r="D7475" s="195"/>
      <c r="E7475" s="195" t="s">
        <v>3847</v>
      </c>
      <c r="F7475" s="196">
        <v>219.75</v>
      </c>
      <c r="G7475" s="195" t="s">
        <v>3848</v>
      </c>
      <c r="H7475" s="196">
        <v>0</v>
      </c>
      <c r="I7475" s="196">
        <v>219.75</v>
      </c>
      <c r="J7475" s="220"/>
      <c r="M7475">
        <v>219.75</v>
      </c>
    </row>
    <row r="7476" spans="1:13" ht="25.5" x14ac:dyDescent="0.2">
      <c r="A7476" s="239"/>
      <c r="B7476" s="195"/>
      <c r="C7476" s="195"/>
      <c r="D7476" s="195"/>
      <c r="E7476" s="195" t="s">
        <v>3849</v>
      </c>
      <c r="F7476" s="196">
        <v>0</v>
      </c>
      <c r="G7476" s="195"/>
      <c r="H7476" s="195" t="s">
        <v>3850</v>
      </c>
      <c r="I7476" s="196">
        <v>1124.55</v>
      </c>
      <c r="J7476" s="220"/>
      <c r="M7476">
        <v>1124.55</v>
      </c>
    </row>
    <row r="7477" spans="1:13" ht="30" customHeight="1" x14ac:dyDescent="0.2">
      <c r="A7477" s="240"/>
      <c r="B7477" s="197"/>
      <c r="C7477" s="197"/>
      <c r="D7477" s="197"/>
      <c r="E7477" s="197"/>
      <c r="F7477" s="197"/>
      <c r="G7477" s="197" t="s">
        <v>3851</v>
      </c>
      <c r="H7477" s="198">
        <v>2</v>
      </c>
      <c r="I7477" s="199">
        <v>2249.1</v>
      </c>
      <c r="J7477" s="220"/>
      <c r="M7477">
        <v>2249.1</v>
      </c>
    </row>
    <row r="7478" spans="1:13" ht="0.95" customHeight="1" x14ac:dyDescent="0.2">
      <c r="A7478" s="237"/>
      <c r="B7478" s="185"/>
      <c r="C7478" s="185"/>
      <c r="D7478" s="185"/>
      <c r="E7478" s="185"/>
      <c r="F7478" s="185"/>
      <c r="G7478" s="185"/>
      <c r="H7478" s="185"/>
      <c r="I7478" s="185"/>
      <c r="J7478" s="220"/>
    </row>
    <row r="7479" spans="1:13" ht="18" customHeight="1" x14ac:dyDescent="0.2">
      <c r="A7479" s="236" t="s">
        <v>4533</v>
      </c>
      <c r="B7479" s="183" t="s">
        <v>2</v>
      </c>
      <c r="C7479" s="182" t="s">
        <v>3</v>
      </c>
      <c r="D7479" s="182" t="s">
        <v>4</v>
      </c>
      <c r="E7479" s="419" t="s">
        <v>2100</v>
      </c>
      <c r="F7479" s="419"/>
      <c r="G7479" s="184" t="s">
        <v>5</v>
      </c>
      <c r="H7479" s="183" t="s">
        <v>6</v>
      </c>
      <c r="I7479" s="183" t="s">
        <v>7</v>
      </c>
      <c r="J7479" s="218" t="s">
        <v>8</v>
      </c>
      <c r="K7479" s="229">
        <f>J7481+J7482</f>
        <v>9</v>
      </c>
      <c r="L7479" s="229">
        <f>J7480-K7479</f>
        <v>28.630000000000003</v>
      </c>
      <c r="M7479" t="s">
        <v>7</v>
      </c>
    </row>
    <row r="7480" spans="1:13" ht="26.1" customHeight="1" x14ac:dyDescent="0.2">
      <c r="A7480" s="237" t="s">
        <v>2125</v>
      </c>
      <c r="B7480" s="186" t="s">
        <v>4484</v>
      </c>
      <c r="C7480" s="185" t="s">
        <v>26</v>
      </c>
      <c r="D7480" s="185" t="s">
        <v>4485</v>
      </c>
      <c r="E7480" s="425" t="s">
        <v>5138</v>
      </c>
      <c r="F7480" s="425"/>
      <c r="G7480" s="187" t="s">
        <v>331</v>
      </c>
      <c r="H7480" s="188">
        <v>1</v>
      </c>
      <c r="I7480" s="189">
        <f>(M7480*$M$13)</f>
        <v>37.6372</v>
      </c>
      <c r="J7480" s="231">
        <f>TRUNC(I7480*H7480,2)</f>
        <v>37.630000000000003</v>
      </c>
      <c r="M7480">
        <v>40.909999999999997</v>
      </c>
    </row>
    <row r="7481" spans="1:13" ht="26.1" customHeight="1" x14ac:dyDescent="0.2">
      <c r="A7481" s="241" t="s">
        <v>2395</v>
      </c>
      <c r="B7481" s="201" t="s">
        <v>2709</v>
      </c>
      <c r="C7481" s="200" t="s">
        <v>26</v>
      </c>
      <c r="D7481" s="200" t="s">
        <v>2710</v>
      </c>
      <c r="E7481" s="427" t="s">
        <v>2123</v>
      </c>
      <c r="F7481" s="427"/>
      <c r="G7481" s="202" t="s">
        <v>32</v>
      </c>
      <c r="H7481" s="203">
        <v>0.20619999999999999</v>
      </c>
      <c r="I7481" s="189">
        <f>(M7481*$M$13)</f>
        <v>18.390799999999999</v>
      </c>
      <c r="J7481" s="219">
        <f>TRUNC(I7481*H7481,2)</f>
        <v>3.79</v>
      </c>
      <c r="M7481">
        <v>19.989999999999998</v>
      </c>
    </row>
    <row r="7482" spans="1:13" ht="24" customHeight="1" x14ac:dyDescent="0.2">
      <c r="A7482" s="241" t="s">
        <v>2395</v>
      </c>
      <c r="B7482" s="201" t="s">
        <v>2700</v>
      </c>
      <c r="C7482" s="200" t="s">
        <v>26</v>
      </c>
      <c r="D7482" s="200" t="s">
        <v>2701</v>
      </c>
      <c r="E7482" s="427" t="s">
        <v>2123</v>
      </c>
      <c r="F7482" s="427"/>
      <c r="G7482" s="202" t="s">
        <v>32</v>
      </c>
      <c r="H7482" s="203">
        <v>0.20619999999999999</v>
      </c>
      <c r="I7482" s="189">
        <f>(M7482*$M$13)</f>
        <v>25.309200000000004</v>
      </c>
      <c r="J7482" s="219">
        <f>TRUNC(I7482*H7482,2)</f>
        <v>5.21</v>
      </c>
      <c r="M7482">
        <v>27.51</v>
      </c>
    </row>
    <row r="7483" spans="1:13" ht="26.1" customHeight="1" x14ac:dyDescent="0.2">
      <c r="A7483" s="238" t="s">
        <v>2126</v>
      </c>
      <c r="B7483" s="191" t="s">
        <v>5178</v>
      </c>
      <c r="C7483" s="190" t="s">
        <v>26</v>
      </c>
      <c r="D7483" s="190" t="s">
        <v>5179</v>
      </c>
      <c r="E7483" s="426" t="s">
        <v>2119</v>
      </c>
      <c r="F7483" s="426"/>
      <c r="G7483" s="192" t="s">
        <v>331</v>
      </c>
      <c r="H7483" s="193">
        <v>1</v>
      </c>
      <c r="I7483" s="189">
        <f>(M7483*$M$13)</f>
        <v>28.630400000000002</v>
      </c>
      <c r="J7483" s="219">
        <f>TRUNC(I7483*H7483,2)</f>
        <v>28.63</v>
      </c>
      <c r="M7483">
        <v>31.12</v>
      </c>
    </row>
    <row r="7484" spans="1:13" x14ac:dyDescent="0.2">
      <c r="A7484" s="239"/>
      <c r="B7484" s="195"/>
      <c r="C7484" s="195"/>
      <c r="D7484" s="195"/>
      <c r="E7484" s="195" t="s">
        <v>3847</v>
      </c>
      <c r="F7484" s="196">
        <v>7.29</v>
      </c>
      <c r="G7484" s="195" t="s">
        <v>3848</v>
      </c>
      <c r="H7484" s="196">
        <v>0</v>
      </c>
      <c r="I7484" s="196">
        <v>7.29</v>
      </c>
      <c r="J7484" s="220"/>
      <c r="M7484">
        <v>7.29</v>
      </c>
    </row>
    <row r="7485" spans="1:13" ht="25.5" x14ac:dyDescent="0.2">
      <c r="A7485" s="239"/>
      <c r="B7485" s="195"/>
      <c r="C7485" s="195"/>
      <c r="D7485" s="195"/>
      <c r="E7485" s="195" t="s">
        <v>3849</v>
      </c>
      <c r="F7485" s="196">
        <v>0</v>
      </c>
      <c r="G7485" s="195"/>
      <c r="H7485" s="195" t="s">
        <v>3850</v>
      </c>
      <c r="I7485" s="196">
        <v>40.909999999999997</v>
      </c>
      <c r="J7485" s="220"/>
      <c r="M7485">
        <v>40.909999999999997</v>
      </c>
    </row>
    <row r="7486" spans="1:13" ht="30" customHeight="1" x14ac:dyDescent="0.2">
      <c r="A7486" s="240"/>
      <c r="B7486" s="197"/>
      <c r="C7486" s="197"/>
      <c r="D7486" s="197"/>
      <c r="E7486" s="197"/>
      <c r="F7486" s="197"/>
      <c r="G7486" s="197" t="s">
        <v>3851</v>
      </c>
      <c r="H7486" s="198">
        <v>3</v>
      </c>
      <c r="I7486" s="199">
        <v>122.73</v>
      </c>
      <c r="J7486" s="220"/>
      <c r="M7486">
        <v>122.73</v>
      </c>
    </row>
    <row r="7487" spans="1:13" ht="0.95" customHeight="1" x14ac:dyDescent="0.2">
      <c r="A7487" s="237"/>
      <c r="B7487" s="185"/>
      <c r="C7487" s="185"/>
      <c r="D7487" s="185"/>
      <c r="E7487" s="185"/>
      <c r="F7487" s="185"/>
      <c r="G7487" s="185"/>
      <c r="H7487" s="185"/>
      <c r="I7487" s="185"/>
      <c r="J7487" s="220"/>
    </row>
    <row r="7488" spans="1:13" ht="18" customHeight="1" x14ac:dyDescent="0.2">
      <c r="A7488" s="236" t="s">
        <v>4860</v>
      </c>
      <c r="B7488" s="183" t="s">
        <v>2</v>
      </c>
      <c r="C7488" s="182" t="s">
        <v>3</v>
      </c>
      <c r="D7488" s="182" t="s">
        <v>4</v>
      </c>
      <c r="E7488" s="419" t="s">
        <v>2100</v>
      </c>
      <c r="F7488" s="419"/>
      <c r="G7488" s="184" t="s">
        <v>5</v>
      </c>
      <c r="H7488" s="183" t="s">
        <v>6</v>
      </c>
      <c r="I7488" s="183" t="s">
        <v>7</v>
      </c>
      <c r="J7488" s="218" t="s">
        <v>8</v>
      </c>
      <c r="K7488" s="229">
        <v>0</v>
      </c>
      <c r="L7488" s="229">
        <f>J7489</f>
        <v>3.89</v>
      </c>
      <c r="M7488" t="s">
        <v>7</v>
      </c>
    </row>
    <row r="7489" spans="1:13" ht="26.1" customHeight="1" x14ac:dyDescent="0.2">
      <c r="A7489" s="237" t="s">
        <v>2125</v>
      </c>
      <c r="B7489" s="186" t="s">
        <v>4793</v>
      </c>
      <c r="C7489" s="185" t="s">
        <v>167</v>
      </c>
      <c r="D7489" s="185" t="s">
        <v>4794</v>
      </c>
      <c r="E7489" s="425" t="s">
        <v>2104</v>
      </c>
      <c r="F7489" s="425"/>
      <c r="G7489" s="187" t="s">
        <v>331</v>
      </c>
      <c r="H7489" s="188">
        <v>1</v>
      </c>
      <c r="I7489" s="189">
        <f>(M7489*$M$13)</f>
        <v>3.8916000000000004</v>
      </c>
      <c r="J7489" s="231">
        <f>TRUNC(I7489*H7489,2)</f>
        <v>3.89</v>
      </c>
      <c r="M7489">
        <v>4.2300000000000004</v>
      </c>
    </row>
    <row r="7490" spans="1:13" ht="26.1" customHeight="1" x14ac:dyDescent="0.2">
      <c r="A7490" s="241" t="s">
        <v>2395</v>
      </c>
      <c r="B7490" s="201" t="s">
        <v>4956</v>
      </c>
      <c r="C7490" s="200" t="s">
        <v>627</v>
      </c>
      <c r="D7490" s="200" t="s">
        <v>4794</v>
      </c>
      <c r="E7490" s="427" t="s">
        <v>4952</v>
      </c>
      <c r="F7490" s="427"/>
      <c r="G7490" s="202" t="s">
        <v>331</v>
      </c>
      <c r="H7490" s="203">
        <v>1</v>
      </c>
      <c r="I7490" s="189">
        <f>(M7490*$M$13)</f>
        <v>3.8916000000000004</v>
      </c>
      <c r="J7490" s="219">
        <f>TRUNC(I7490*H7490,2)</f>
        <v>3.89</v>
      </c>
      <c r="M7490">
        <v>4.2300000000000004</v>
      </c>
    </row>
    <row r="7491" spans="1:13" x14ac:dyDescent="0.2">
      <c r="A7491" s="239"/>
      <c r="B7491" s="195"/>
      <c r="C7491" s="195"/>
      <c r="D7491" s="195"/>
      <c r="E7491" s="195" t="s">
        <v>3847</v>
      </c>
      <c r="F7491" s="196">
        <v>0.81</v>
      </c>
      <c r="G7491" s="195" t="s">
        <v>3848</v>
      </c>
      <c r="H7491" s="196">
        <v>0</v>
      </c>
      <c r="I7491" s="196">
        <v>0.81</v>
      </c>
      <c r="J7491" s="220"/>
      <c r="M7491">
        <v>0.81</v>
      </c>
    </row>
    <row r="7492" spans="1:13" ht="25.5" x14ac:dyDescent="0.2">
      <c r="A7492" s="239"/>
      <c r="B7492" s="195"/>
      <c r="C7492" s="195"/>
      <c r="D7492" s="195"/>
      <c r="E7492" s="195" t="s">
        <v>3849</v>
      </c>
      <c r="F7492" s="196">
        <v>0</v>
      </c>
      <c r="G7492" s="195"/>
      <c r="H7492" s="195" t="s">
        <v>3850</v>
      </c>
      <c r="I7492" s="196">
        <v>4.2300000000000004</v>
      </c>
      <c r="J7492" s="220"/>
      <c r="M7492">
        <v>4.2300000000000004</v>
      </c>
    </row>
    <row r="7493" spans="1:13" ht="30" customHeight="1" x14ac:dyDescent="0.2">
      <c r="A7493" s="240"/>
      <c r="B7493" s="197"/>
      <c r="C7493" s="197"/>
      <c r="D7493" s="197"/>
      <c r="E7493" s="197"/>
      <c r="F7493" s="197"/>
      <c r="G7493" s="197" t="s">
        <v>3851</v>
      </c>
      <c r="H7493" s="198">
        <v>40</v>
      </c>
      <c r="I7493" s="199">
        <v>169.2</v>
      </c>
      <c r="J7493" s="220"/>
      <c r="M7493">
        <v>169.2</v>
      </c>
    </row>
    <row r="7494" spans="1:13" ht="0.95" customHeight="1" x14ac:dyDescent="0.2">
      <c r="A7494" s="237"/>
      <c r="B7494" s="185"/>
      <c r="C7494" s="185"/>
      <c r="D7494" s="185"/>
      <c r="E7494" s="185"/>
      <c r="F7494" s="185"/>
      <c r="G7494" s="185"/>
      <c r="H7494" s="185"/>
      <c r="I7494" s="185"/>
      <c r="J7494" s="220"/>
    </row>
    <row r="7495" spans="1:13" ht="18" customHeight="1" x14ac:dyDescent="0.2">
      <c r="A7495" s="236" t="s">
        <v>4861</v>
      </c>
      <c r="B7495" s="183" t="s">
        <v>2</v>
      </c>
      <c r="C7495" s="182" t="s">
        <v>3</v>
      </c>
      <c r="D7495" s="182" t="s">
        <v>4</v>
      </c>
      <c r="E7495" s="419" t="s">
        <v>2100</v>
      </c>
      <c r="F7495" s="419"/>
      <c r="G7495" s="184" t="s">
        <v>5</v>
      </c>
      <c r="H7495" s="183" t="s">
        <v>6</v>
      </c>
      <c r="I7495" s="183" t="s">
        <v>7</v>
      </c>
      <c r="J7495" s="218" t="s">
        <v>8</v>
      </c>
      <c r="K7495" s="229">
        <v>0</v>
      </c>
      <c r="L7495" s="229">
        <f>J7496</f>
        <v>52.72</v>
      </c>
      <c r="M7495" t="s">
        <v>7</v>
      </c>
    </row>
    <row r="7496" spans="1:13" ht="26.1" customHeight="1" x14ac:dyDescent="0.2">
      <c r="A7496" s="237" t="s">
        <v>2125</v>
      </c>
      <c r="B7496" s="186" t="s">
        <v>4857</v>
      </c>
      <c r="C7496" s="185" t="s">
        <v>167</v>
      </c>
      <c r="D7496" s="185" t="s">
        <v>4858</v>
      </c>
      <c r="E7496" s="425" t="s">
        <v>2104</v>
      </c>
      <c r="F7496" s="425"/>
      <c r="G7496" s="187" t="s">
        <v>331</v>
      </c>
      <c r="H7496" s="188">
        <v>1</v>
      </c>
      <c r="I7496" s="189">
        <f>(M7496*$M$13)</f>
        <v>52.725200000000001</v>
      </c>
      <c r="J7496" s="231">
        <f>TRUNC(I7496*H7496,2)</f>
        <v>52.72</v>
      </c>
      <c r="M7496">
        <v>57.31</v>
      </c>
    </row>
    <row r="7497" spans="1:13" ht="26.1" customHeight="1" x14ac:dyDescent="0.2">
      <c r="A7497" s="241" t="s">
        <v>2395</v>
      </c>
      <c r="B7497" s="201" t="s">
        <v>5180</v>
      </c>
      <c r="C7497" s="200" t="s">
        <v>2532</v>
      </c>
      <c r="D7497" s="200" t="s">
        <v>4858</v>
      </c>
      <c r="E7497" s="427" t="s">
        <v>5181</v>
      </c>
      <c r="F7497" s="427"/>
      <c r="G7497" s="202" t="s">
        <v>331</v>
      </c>
      <c r="H7497" s="203">
        <v>1</v>
      </c>
      <c r="I7497" s="189">
        <f>(M7497*$M$13)</f>
        <v>52.725200000000001</v>
      </c>
      <c r="J7497" s="219">
        <f>TRUNC(I7497*H7497,2)</f>
        <v>52.72</v>
      </c>
      <c r="M7497">
        <v>57.31</v>
      </c>
    </row>
    <row r="7498" spans="1:13" x14ac:dyDescent="0.2">
      <c r="A7498" s="239"/>
      <c r="B7498" s="195"/>
      <c r="C7498" s="195"/>
      <c r="D7498" s="195"/>
      <c r="E7498" s="195" t="s">
        <v>3847</v>
      </c>
      <c r="F7498" s="196">
        <v>12.11</v>
      </c>
      <c r="G7498" s="195" t="s">
        <v>3848</v>
      </c>
      <c r="H7498" s="196">
        <v>0</v>
      </c>
      <c r="I7498" s="196">
        <v>12.11</v>
      </c>
      <c r="J7498" s="220"/>
      <c r="M7498">
        <v>12.11</v>
      </c>
    </row>
    <row r="7499" spans="1:13" ht="25.5" x14ac:dyDescent="0.2">
      <c r="A7499" s="239"/>
      <c r="B7499" s="195"/>
      <c r="C7499" s="195"/>
      <c r="D7499" s="195"/>
      <c r="E7499" s="195" t="s">
        <v>3849</v>
      </c>
      <c r="F7499" s="196">
        <v>0</v>
      </c>
      <c r="G7499" s="195"/>
      <c r="H7499" s="195" t="s">
        <v>3850</v>
      </c>
      <c r="I7499" s="196">
        <v>57.31</v>
      </c>
      <c r="J7499" s="220"/>
      <c r="M7499">
        <v>57.31</v>
      </c>
    </row>
    <row r="7500" spans="1:13" ht="30" customHeight="1" x14ac:dyDescent="0.2">
      <c r="A7500" s="240"/>
      <c r="B7500" s="197"/>
      <c r="C7500" s="197"/>
      <c r="D7500" s="197"/>
      <c r="E7500" s="197"/>
      <c r="F7500" s="197"/>
      <c r="G7500" s="197" t="s">
        <v>3851</v>
      </c>
      <c r="H7500" s="198">
        <v>20</v>
      </c>
      <c r="I7500" s="199">
        <v>1146.2</v>
      </c>
      <c r="J7500" s="220"/>
      <c r="M7500">
        <v>1146.2</v>
      </c>
    </row>
    <row r="7501" spans="1:13" ht="0.95" customHeight="1" x14ac:dyDescent="0.2">
      <c r="A7501" s="237"/>
      <c r="B7501" s="185"/>
      <c r="C7501" s="185"/>
      <c r="D7501" s="185"/>
      <c r="E7501" s="185"/>
      <c r="F7501" s="185"/>
      <c r="G7501" s="185"/>
      <c r="H7501" s="185"/>
      <c r="I7501" s="185"/>
      <c r="J7501" s="220"/>
    </row>
    <row r="7502" spans="1:13" ht="18" customHeight="1" x14ac:dyDescent="0.2">
      <c r="A7502" s="236" t="s">
        <v>4869</v>
      </c>
      <c r="B7502" s="183" t="s">
        <v>2</v>
      </c>
      <c r="C7502" s="182" t="s">
        <v>3</v>
      </c>
      <c r="D7502" s="182" t="s">
        <v>4</v>
      </c>
      <c r="E7502" s="419" t="s">
        <v>2100</v>
      </c>
      <c r="F7502" s="419"/>
      <c r="G7502" s="184" t="s">
        <v>5</v>
      </c>
      <c r="H7502" s="183" t="s">
        <v>6</v>
      </c>
      <c r="I7502" s="183" t="s">
        <v>7</v>
      </c>
      <c r="J7502" s="218" t="s">
        <v>8</v>
      </c>
      <c r="K7502" s="229">
        <f>J7504+J7505</f>
        <v>1.62</v>
      </c>
      <c r="L7502" s="229">
        <f>J7503-K7502</f>
        <v>2.17</v>
      </c>
      <c r="M7502" t="s">
        <v>7</v>
      </c>
    </row>
    <row r="7503" spans="1:13" ht="24" customHeight="1" x14ac:dyDescent="0.2">
      <c r="A7503" s="237" t="s">
        <v>2125</v>
      </c>
      <c r="B7503" s="186" t="s">
        <v>4866</v>
      </c>
      <c r="C7503" s="185" t="s">
        <v>15</v>
      </c>
      <c r="D7503" s="185" t="s">
        <v>4867</v>
      </c>
      <c r="E7503" s="425">
        <v>7</v>
      </c>
      <c r="F7503" s="425"/>
      <c r="G7503" s="187" t="s">
        <v>18</v>
      </c>
      <c r="H7503" s="188">
        <v>1</v>
      </c>
      <c r="I7503" s="189">
        <f>(M7503*$M$13)</f>
        <v>3.7904000000000004</v>
      </c>
      <c r="J7503" s="231">
        <f>TRUNC(I7503*H7503,2)</f>
        <v>3.79</v>
      </c>
      <c r="M7503">
        <v>4.12</v>
      </c>
    </row>
    <row r="7504" spans="1:13" ht="24" customHeight="1" x14ac:dyDescent="0.2">
      <c r="A7504" s="238" t="s">
        <v>2126</v>
      </c>
      <c r="B7504" s="191" t="s">
        <v>2130</v>
      </c>
      <c r="C7504" s="190" t="s">
        <v>15</v>
      </c>
      <c r="D7504" s="190" t="s">
        <v>2131</v>
      </c>
      <c r="E7504" s="426" t="s">
        <v>2129</v>
      </c>
      <c r="F7504" s="426"/>
      <c r="G7504" s="192" t="s">
        <v>39</v>
      </c>
      <c r="H7504" s="193">
        <v>0.05</v>
      </c>
      <c r="I7504" s="189">
        <f>(M7504*$M$13)</f>
        <v>13.533200000000001</v>
      </c>
      <c r="J7504" s="219">
        <f>TRUNC(I7504*H7504,2)</f>
        <v>0.67</v>
      </c>
      <c r="M7504">
        <v>14.71</v>
      </c>
    </row>
    <row r="7505" spans="1:13" ht="24" customHeight="1" x14ac:dyDescent="0.2">
      <c r="A7505" s="238" t="s">
        <v>2126</v>
      </c>
      <c r="B7505" s="191" t="s">
        <v>2154</v>
      </c>
      <c r="C7505" s="190" t="s">
        <v>15</v>
      </c>
      <c r="D7505" s="190" t="s">
        <v>2155</v>
      </c>
      <c r="E7505" s="426" t="s">
        <v>2129</v>
      </c>
      <c r="F7505" s="426"/>
      <c r="G7505" s="192" t="s">
        <v>39</v>
      </c>
      <c r="H7505" s="193">
        <v>0.05</v>
      </c>
      <c r="I7505" s="189">
        <f>(M7505*$M$13)</f>
        <v>19.136000000000003</v>
      </c>
      <c r="J7505" s="219">
        <f>TRUNC(I7505*H7505,2)</f>
        <v>0.95</v>
      </c>
      <c r="M7505">
        <v>20.8</v>
      </c>
    </row>
    <row r="7506" spans="1:13" ht="24" customHeight="1" x14ac:dyDescent="0.2">
      <c r="A7506" s="238" t="s">
        <v>2126</v>
      </c>
      <c r="B7506" s="191" t="s">
        <v>5184</v>
      </c>
      <c r="C7506" s="190" t="s">
        <v>15</v>
      </c>
      <c r="D7506" s="190" t="s">
        <v>5185</v>
      </c>
      <c r="E7506" s="426" t="s">
        <v>2119</v>
      </c>
      <c r="F7506" s="426"/>
      <c r="G7506" s="192" t="s">
        <v>54</v>
      </c>
      <c r="H7506" s="193">
        <v>1</v>
      </c>
      <c r="I7506" s="189">
        <f>(M7506*$M$13)</f>
        <v>2.1620000000000004</v>
      </c>
      <c r="J7506" s="219">
        <f>TRUNC(I7506*H7506,2)</f>
        <v>2.16</v>
      </c>
      <c r="M7506">
        <v>2.35</v>
      </c>
    </row>
    <row r="7507" spans="1:13" x14ac:dyDescent="0.2">
      <c r="A7507" s="239"/>
      <c r="B7507" s="195"/>
      <c r="C7507" s="195"/>
      <c r="D7507" s="195"/>
      <c r="E7507" s="195" t="s">
        <v>3847</v>
      </c>
      <c r="F7507" s="196">
        <v>1.77</v>
      </c>
      <c r="G7507" s="195" t="s">
        <v>3848</v>
      </c>
      <c r="H7507" s="196">
        <v>0</v>
      </c>
      <c r="I7507" s="196">
        <v>1.77</v>
      </c>
      <c r="J7507" s="220"/>
      <c r="M7507">
        <v>1.77</v>
      </c>
    </row>
    <row r="7508" spans="1:13" ht="25.5" x14ac:dyDescent="0.2">
      <c r="A7508" s="239"/>
      <c r="B7508" s="195"/>
      <c r="C7508" s="195"/>
      <c r="D7508" s="195"/>
      <c r="E7508" s="195" t="s">
        <v>3849</v>
      </c>
      <c r="F7508" s="196">
        <v>0</v>
      </c>
      <c r="G7508" s="195"/>
      <c r="H7508" s="195" t="s">
        <v>3850</v>
      </c>
      <c r="I7508" s="196">
        <v>4.12</v>
      </c>
      <c r="J7508" s="220"/>
      <c r="M7508">
        <v>4.12</v>
      </c>
    </row>
    <row r="7509" spans="1:13" ht="30" customHeight="1" x14ac:dyDescent="0.2">
      <c r="A7509" s="240"/>
      <c r="B7509" s="197"/>
      <c r="C7509" s="197"/>
      <c r="D7509" s="197"/>
      <c r="E7509" s="197"/>
      <c r="F7509" s="197"/>
      <c r="G7509" s="197" t="s">
        <v>3851</v>
      </c>
      <c r="H7509" s="198">
        <v>86</v>
      </c>
      <c r="I7509" s="199">
        <v>354.32</v>
      </c>
      <c r="J7509" s="220"/>
      <c r="M7509">
        <v>354.32</v>
      </c>
    </row>
    <row r="7510" spans="1:13" ht="0.95" customHeight="1" x14ac:dyDescent="0.2">
      <c r="A7510" s="237"/>
      <c r="B7510" s="185"/>
      <c r="C7510" s="185"/>
      <c r="D7510" s="185"/>
      <c r="E7510" s="185"/>
      <c r="F7510" s="185"/>
      <c r="G7510" s="185"/>
      <c r="H7510" s="185"/>
      <c r="I7510" s="185"/>
      <c r="J7510" s="220"/>
    </row>
    <row r="7511" spans="1:13" ht="24" customHeight="1" x14ac:dyDescent="0.2">
      <c r="A7511" s="243" t="s">
        <v>4534</v>
      </c>
      <c r="B7511" s="28"/>
      <c r="C7511" s="28"/>
      <c r="D7511" s="27" t="s">
        <v>4535</v>
      </c>
      <c r="E7511" s="28"/>
      <c r="F7511" s="429"/>
      <c r="G7511" s="429"/>
      <c r="H7511" s="28"/>
      <c r="I7511" s="28"/>
      <c r="J7511" s="211"/>
    </row>
    <row r="7512" spans="1:13" ht="18" customHeight="1" x14ac:dyDescent="0.2">
      <c r="A7512" s="236" t="s">
        <v>4536</v>
      </c>
      <c r="B7512" s="183" t="s">
        <v>2</v>
      </c>
      <c r="C7512" s="182" t="s">
        <v>3</v>
      </c>
      <c r="D7512" s="182" t="s">
        <v>4</v>
      </c>
      <c r="E7512" s="419" t="s">
        <v>2100</v>
      </c>
      <c r="F7512" s="419"/>
      <c r="G7512" s="184" t="s">
        <v>5</v>
      </c>
      <c r="H7512" s="183" t="s">
        <v>6</v>
      </c>
      <c r="I7512" s="183" t="s">
        <v>7</v>
      </c>
      <c r="J7512" s="218" t="s">
        <v>8</v>
      </c>
      <c r="K7512" s="229">
        <f>J7514+J7515</f>
        <v>0.32</v>
      </c>
      <c r="L7512" s="229">
        <f>J7513-K7512</f>
        <v>1.3499999999999999</v>
      </c>
      <c r="M7512" t="s">
        <v>7</v>
      </c>
    </row>
    <row r="7513" spans="1:13" ht="24" customHeight="1" x14ac:dyDescent="0.2">
      <c r="A7513" s="237" t="s">
        <v>2125</v>
      </c>
      <c r="B7513" s="186" t="s">
        <v>867</v>
      </c>
      <c r="C7513" s="185" t="s">
        <v>15</v>
      </c>
      <c r="D7513" s="185" t="s">
        <v>868</v>
      </c>
      <c r="E7513" s="425">
        <v>7</v>
      </c>
      <c r="F7513" s="425"/>
      <c r="G7513" s="187" t="s">
        <v>18</v>
      </c>
      <c r="H7513" s="188">
        <v>1</v>
      </c>
      <c r="I7513" s="189">
        <f>(M7513*$M$13)</f>
        <v>1.6744000000000001</v>
      </c>
      <c r="J7513" s="231">
        <f>TRUNC(I7513*H7513,2)</f>
        <v>1.67</v>
      </c>
      <c r="M7513">
        <v>1.82</v>
      </c>
    </row>
    <row r="7514" spans="1:13" ht="24" customHeight="1" x14ac:dyDescent="0.2">
      <c r="A7514" s="238" t="s">
        <v>2126</v>
      </c>
      <c r="B7514" s="191" t="s">
        <v>2130</v>
      </c>
      <c r="C7514" s="190" t="s">
        <v>15</v>
      </c>
      <c r="D7514" s="190" t="s">
        <v>2131</v>
      </c>
      <c r="E7514" s="426" t="s">
        <v>2129</v>
      </c>
      <c r="F7514" s="426"/>
      <c r="G7514" s="192" t="s">
        <v>39</v>
      </c>
      <c r="H7514" s="193">
        <v>0.01</v>
      </c>
      <c r="I7514" s="189">
        <f>(M7514*$M$13)</f>
        <v>13.533200000000001</v>
      </c>
      <c r="J7514" s="219">
        <f>TRUNC(I7514*H7514,2)</f>
        <v>0.13</v>
      </c>
      <c r="M7514">
        <v>14.71</v>
      </c>
    </row>
    <row r="7515" spans="1:13" ht="24" customHeight="1" x14ac:dyDescent="0.2">
      <c r="A7515" s="238" t="s">
        <v>2126</v>
      </c>
      <c r="B7515" s="191" t="s">
        <v>2154</v>
      </c>
      <c r="C7515" s="190" t="s">
        <v>15</v>
      </c>
      <c r="D7515" s="190" t="s">
        <v>2155</v>
      </c>
      <c r="E7515" s="426" t="s">
        <v>2129</v>
      </c>
      <c r="F7515" s="426"/>
      <c r="G7515" s="192" t="s">
        <v>39</v>
      </c>
      <c r="H7515" s="193">
        <v>0.01</v>
      </c>
      <c r="I7515" s="189">
        <f>(M7515*$M$13)</f>
        <v>19.136000000000003</v>
      </c>
      <c r="J7515" s="219">
        <f>TRUNC(I7515*H7515,2)</f>
        <v>0.19</v>
      </c>
      <c r="M7515">
        <v>20.8</v>
      </c>
    </row>
    <row r="7516" spans="1:13" ht="24" customHeight="1" x14ac:dyDescent="0.2">
      <c r="A7516" s="238" t="s">
        <v>2126</v>
      </c>
      <c r="B7516" s="191" t="s">
        <v>2765</v>
      </c>
      <c r="C7516" s="190" t="s">
        <v>15</v>
      </c>
      <c r="D7516" s="190" t="s">
        <v>2766</v>
      </c>
      <c r="E7516" s="426" t="s">
        <v>2119</v>
      </c>
      <c r="F7516" s="426"/>
      <c r="G7516" s="192" t="s">
        <v>54</v>
      </c>
      <c r="H7516" s="193">
        <v>1</v>
      </c>
      <c r="I7516" s="189">
        <f>(M7516*$M$13)</f>
        <v>1.3616000000000001</v>
      </c>
      <c r="J7516" s="219">
        <f>TRUNC(I7516*H7516,2)</f>
        <v>1.36</v>
      </c>
      <c r="M7516">
        <v>1.48</v>
      </c>
    </row>
    <row r="7517" spans="1:13" x14ac:dyDescent="0.2">
      <c r="A7517" s="239"/>
      <c r="B7517" s="195"/>
      <c r="C7517" s="195"/>
      <c r="D7517" s="195"/>
      <c r="E7517" s="195" t="s">
        <v>3847</v>
      </c>
      <c r="F7517" s="196">
        <v>0.34</v>
      </c>
      <c r="G7517" s="195" t="s">
        <v>3848</v>
      </c>
      <c r="H7517" s="196">
        <v>0</v>
      </c>
      <c r="I7517" s="196">
        <v>0.34</v>
      </c>
      <c r="J7517" s="220"/>
      <c r="M7517">
        <v>0.34</v>
      </c>
    </row>
    <row r="7518" spans="1:13" ht="25.5" x14ac:dyDescent="0.2">
      <c r="A7518" s="239"/>
      <c r="B7518" s="195"/>
      <c r="C7518" s="195"/>
      <c r="D7518" s="195"/>
      <c r="E7518" s="195" t="s">
        <v>3849</v>
      </c>
      <c r="F7518" s="196">
        <v>0</v>
      </c>
      <c r="G7518" s="195"/>
      <c r="H7518" s="195" t="s">
        <v>3850</v>
      </c>
      <c r="I7518" s="196">
        <v>1.82</v>
      </c>
      <c r="J7518" s="220"/>
      <c r="M7518">
        <v>1.82</v>
      </c>
    </row>
    <row r="7519" spans="1:13" ht="30" customHeight="1" x14ac:dyDescent="0.2">
      <c r="A7519" s="240"/>
      <c r="B7519" s="197"/>
      <c r="C7519" s="197"/>
      <c r="D7519" s="197"/>
      <c r="E7519" s="197"/>
      <c r="F7519" s="197"/>
      <c r="G7519" s="197" t="s">
        <v>3851</v>
      </c>
      <c r="H7519" s="198">
        <v>166</v>
      </c>
      <c r="I7519" s="199">
        <v>302.12</v>
      </c>
      <c r="J7519" s="220"/>
      <c r="M7519">
        <v>302.12</v>
      </c>
    </row>
    <row r="7520" spans="1:13" ht="0.95" customHeight="1" x14ac:dyDescent="0.2">
      <c r="A7520" s="237"/>
      <c r="B7520" s="185"/>
      <c r="C7520" s="185"/>
      <c r="D7520" s="185"/>
      <c r="E7520" s="185"/>
      <c r="F7520" s="185"/>
      <c r="G7520" s="185"/>
      <c r="H7520" s="185"/>
      <c r="I7520" s="185"/>
      <c r="J7520" s="220"/>
    </row>
    <row r="7521" spans="1:13" ht="18" customHeight="1" x14ac:dyDescent="0.2">
      <c r="A7521" s="236" t="s">
        <v>4537</v>
      </c>
      <c r="B7521" s="183" t="s">
        <v>2</v>
      </c>
      <c r="C7521" s="182" t="s">
        <v>3</v>
      </c>
      <c r="D7521" s="182" t="s">
        <v>4</v>
      </c>
      <c r="E7521" s="419" t="s">
        <v>2100</v>
      </c>
      <c r="F7521" s="419"/>
      <c r="G7521" s="184" t="s">
        <v>5</v>
      </c>
      <c r="H7521" s="183" t="s">
        <v>6</v>
      </c>
      <c r="I7521" s="183" t="s">
        <v>7</v>
      </c>
      <c r="J7521" s="218" t="s">
        <v>8</v>
      </c>
      <c r="K7521" s="229">
        <f>J7523+J7524</f>
        <v>0.51</v>
      </c>
      <c r="L7521" s="229">
        <f>J7522-K7521</f>
        <v>0.16000000000000003</v>
      </c>
      <c r="M7521" t="s">
        <v>7</v>
      </c>
    </row>
    <row r="7522" spans="1:13" ht="24" customHeight="1" x14ac:dyDescent="0.2">
      <c r="A7522" s="237" t="s">
        <v>2125</v>
      </c>
      <c r="B7522" s="186" t="s">
        <v>801</v>
      </c>
      <c r="C7522" s="185" t="s">
        <v>15</v>
      </c>
      <c r="D7522" s="185" t="s">
        <v>802</v>
      </c>
      <c r="E7522" s="425">
        <v>7</v>
      </c>
      <c r="F7522" s="425"/>
      <c r="G7522" s="187" t="s">
        <v>18</v>
      </c>
      <c r="H7522" s="188">
        <v>1</v>
      </c>
      <c r="I7522" s="189">
        <f>(M7522*$M$13)</f>
        <v>0.67159999999999997</v>
      </c>
      <c r="J7522" s="231">
        <f>TRUNC(I7522*H7522,2)</f>
        <v>0.67</v>
      </c>
      <c r="M7522">
        <v>0.73</v>
      </c>
    </row>
    <row r="7523" spans="1:13" ht="24" customHeight="1" x14ac:dyDescent="0.2">
      <c r="A7523" s="238" t="s">
        <v>2126</v>
      </c>
      <c r="B7523" s="191" t="s">
        <v>2130</v>
      </c>
      <c r="C7523" s="190" t="s">
        <v>15</v>
      </c>
      <c r="D7523" s="190" t="s">
        <v>2131</v>
      </c>
      <c r="E7523" s="426" t="s">
        <v>2129</v>
      </c>
      <c r="F7523" s="426"/>
      <c r="G7523" s="192" t="s">
        <v>39</v>
      </c>
      <c r="H7523" s="193">
        <v>1.6E-2</v>
      </c>
      <c r="I7523" s="189">
        <f>(M7523*$M$13)</f>
        <v>13.533200000000001</v>
      </c>
      <c r="J7523" s="219">
        <f>TRUNC(I7523*H7523,2)</f>
        <v>0.21</v>
      </c>
      <c r="M7523">
        <v>14.71</v>
      </c>
    </row>
    <row r="7524" spans="1:13" ht="24" customHeight="1" x14ac:dyDescent="0.2">
      <c r="A7524" s="238" t="s">
        <v>2126</v>
      </c>
      <c r="B7524" s="191" t="s">
        <v>2154</v>
      </c>
      <c r="C7524" s="190" t="s">
        <v>15</v>
      </c>
      <c r="D7524" s="190" t="s">
        <v>2155</v>
      </c>
      <c r="E7524" s="426" t="s">
        <v>2129</v>
      </c>
      <c r="F7524" s="426"/>
      <c r="G7524" s="192" t="s">
        <v>39</v>
      </c>
      <c r="H7524" s="193">
        <v>1.6E-2</v>
      </c>
      <c r="I7524" s="189">
        <f>(M7524*$M$13)</f>
        <v>19.136000000000003</v>
      </c>
      <c r="J7524" s="219">
        <f>TRUNC(I7524*H7524,2)</f>
        <v>0.3</v>
      </c>
      <c r="M7524">
        <v>20.8</v>
      </c>
    </row>
    <row r="7525" spans="1:13" ht="24" customHeight="1" x14ac:dyDescent="0.2">
      <c r="A7525" s="238" t="s">
        <v>2126</v>
      </c>
      <c r="B7525" s="191" t="s">
        <v>2716</v>
      </c>
      <c r="C7525" s="190" t="s">
        <v>15</v>
      </c>
      <c r="D7525" s="190" t="s">
        <v>802</v>
      </c>
      <c r="E7525" s="426" t="s">
        <v>2119</v>
      </c>
      <c r="F7525" s="426"/>
      <c r="G7525" s="192" t="s">
        <v>54</v>
      </c>
      <c r="H7525" s="193">
        <v>1</v>
      </c>
      <c r="I7525" s="189">
        <f>(M7525*$M$13)</f>
        <v>0.15640000000000001</v>
      </c>
      <c r="J7525" s="219">
        <f>TRUNC(I7525*H7525,2)</f>
        <v>0.15</v>
      </c>
      <c r="M7525">
        <v>0.17</v>
      </c>
    </row>
    <row r="7526" spans="1:13" x14ac:dyDescent="0.2">
      <c r="A7526" s="239"/>
      <c r="B7526" s="195"/>
      <c r="C7526" s="195"/>
      <c r="D7526" s="195"/>
      <c r="E7526" s="195" t="s">
        <v>3847</v>
      </c>
      <c r="F7526" s="196">
        <v>0.56000000000000005</v>
      </c>
      <c r="G7526" s="195" t="s">
        <v>3848</v>
      </c>
      <c r="H7526" s="196">
        <v>0</v>
      </c>
      <c r="I7526" s="196">
        <v>0.56000000000000005</v>
      </c>
      <c r="J7526" s="220"/>
      <c r="M7526">
        <v>0.56000000000000005</v>
      </c>
    </row>
    <row r="7527" spans="1:13" ht="25.5" x14ac:dyDescent="0.2">
      <c r="A7527" s="239"/>
      <c r="B7527" s="195"/>
      <c r="C7527" s="195"/>
      <c r="D7527" s="195"/>
      <c r="E7527" s="195" t="s">
        <v>3849</v>
      </c>
      <c r="F7527" s="196">
        <v>0</v>
      </c>
      <c r="G7527" s="195"/>
      <c r="H7527" s="195" t="s">
        <v>3850</v>
      </c>
      <c r="I7527" s="196">
        <v>0.73</v>
      </c>
      <c r="J7527" s="220"/>
      <c r="M7527">
        <v>0.73</v>
      </c>
    </row>
    <row r="7528" spans="1:13" ht="30" customHeight="1" x14ac:dyDescent="0.2">
      <c r="A7528" s="240"/>
      <c r="B7528" s="197"/>
      <c r="C7528" s="197"/>
      <c r="D7528" s="197"/>
      <c r="E7528" s="197"/>
      <c r="F7528" s="197"/>
      <c r="G7528" s="197" t="s">
        <v>3851</v>
      </c>
      <c r="H7528" s="198">
        <v>200</v>
      </c>
      <c r="I7528" s="199">
        <v>146</v>
      </c>
      <c r="J7528" s="220"/>
      <c r="M7528">
        <v>146</v>
      </c>
    </row>
    <row r="7529" spans="1:13" ht="0.95" customHeight="1" x14ac:dyDescent="0.2">
      <c r="A7529" s="237"/>
      <c r="B7529" s="185"/>
      <c r="C7529" s="185"/>
      <c r="D7529" s="185"/>
      <c r="E7529" s="185"/>
      <c r="F7529" s="185"/>
      <c r="G7529" s="185"/>
      <c r="H7529" s="185"/>
      <c r="I7529" s="185"/>
      <c r="J7529" s="220"/>
    </row>
    <row r="7530" spans="1:13" ht="18" customHeight="1" x14ac:dyDescent="0.2">
      <c r="A7530" s="236" t="s">
        <v>4538</v>
      </c>
      <c r="B7530" s="183" t="s">
        <v>2</v>
      </c>
      <c r="C7530" s="182" t="s">
        <v>3</v>
      </c>
      <c r="D7530" s="182" t="s">
        <v>4</v>
      </c>
      <c r="E7530" s="419" t="s">
        <v>2100</v>
      </c>
      <c r="F7530" s="419"/>
      <c r="G7530" s="184" t="s">
        <v>5</v>
      </c>
      <c r="H7530" s="183" t="s">
        <v>6</v>
      </c>
      <c r="I7530" s="183" t="s">
        <v>7</v>
      </c>
      <c r="J7530" s="218" t="s">
        <v>8</v>
      </c>
      <c r="K7530" s="229">
        <f>J7532+J7533</f>
        <v>2.11</v>
      </c>
      <c r="L7530" s="229">
        <f>J7531-K7530</f>
        <v>2.72</v>
      </c>
      <c r="M7530" t="s">
        <v>7</v>
      </c>
    </row>
    <row r="7531" spans="1:13" ht="24" customHeight="1" x14ac:dyDescent="0.2">
      <c r="A7531" s="237" t="s">
        <v>2125</v>
      </c>
      <c r="B7531" s="186" t="s">
        <v>4469</v>
      </c>
      <c r="C7531" s="185" t="s">
        <v>15</v>
      </c>
      <c r="D7531" s="185" t="s">
        <v>4470</v>
      </c>
      <c r="E7531" s="425">
        <v>7</v>
      </c>
      <c r="F7531" s="425"/>
      <c r="G7531" s="187" t="s">
        <v>169</v>
      </c>
      <c r="H7531" s="188">
        <v>1</v>
      </c>
      <c r="I7531" s="189">
        <f>(M7531*$M$13)</f>
        <v>4.83</v>
      </c>
      <c r="J7531" s="231">
        <f>TRUNC(I7531*H7531,2)</f>
        <v>4.83</v>
      </c>
      <c r="M7531">
        <v>5.25</v>
      </c>
    </row>
    <row r="7532" spans="1:13" ht="24" customHeight="1" x14ac:dyDescent="0.2">
      <c r="A7532" s="238" t="s">
        <v>2126</v>
      </c>
      <c r="B7532" s="191" t="s">
        <v>2130</v>
      </c>
      <c r="C7532" s="190" t="s">
        <v>15</v>
      </c>
      <c r="D7532" s="190" t="s">
        <v>2131</v>
      </c>
      <c r="E7532" s="426" t="s">
        <v>2129</v>
      </c>
      <c r="F7532" s="426"/>
      <c r="G7532" s="192" t="s">
        <v>39</v>
      </c>
      <c r="H7532" s="193">
        <v>6.5000000000000002E-2</v>
      </c>
      <c r="I7532" s="189">
        <f>(M7532*$M$13)</f>
        <v>13.533200000000001</v>
      </c>
      <c r="J7532" s="219">
        <f>TRUNC(I7532*H7532,2)</f>
        <v>0.87</v>
      </c>
      <c r="M7532">
        <v>14.71</v>
      </c>
    </row>
    <row r="7533" spans="1:13" ht="24" customHeight="1" x14ac:dyDescent="0.2">
      <c r="A7533" s="238" t="s">
        <v>2126</v>
      </c>
      <c r="B7533" s="191" t="s">
        <v>2154</v>
      </c>
      <c r="C7533" s="190" t="s">
        <v>15</v>
      </c>
      <c r="D7533" s="190" t="s">
        <v>2155</v>
      </c>
      <c r="E7533" s="426" t="s">
        <v>2129</v>
      </c>
      <c r="F7533" s="426"/>
      <c r="G7533" s="192" t="s">
        <v>39</v>
      </c>
      <c r="H7533" s="193">
        <v>6.5000000000000002E-2</v>
      </c>
      <c r="I7533" s="189">
        <f>(M7533*$M$13)</f>
        <v>19.136000000000003</v>
      </c>
      <c r="J7533" s="219">
        <f>TRUNC(I7533*H7533,2)</f>
        <v>1.24</v>
      </c>
      <c r="M7533">
        <v>20.8</v>
      </c>
    </row>
    <row r="7534" spans="1:13" ht="24" customHeight="1" x14ac:dyDescent="0.2">
      <c r="A7534" s="238" t="s">
        <v>2126</v>
      </c>
      <c r="B7534" s="191" t="s">
        <v>5167</v>
      </c>
      <c r="C7534" s="190" t="s">
        <v>15</v>
      </c>
      <c r="D7534" s="190" t="s">
        <v>5168</v>
      </c>
      <c r="E7534" s="426" t="s">
        <v>2119</v>
      </c>
      <c r="F7534" s="426"/>
      <c r="G7534" s="192" t="s">
        <v>132</v>
      </c>
      <c r="H7534" s="193">
        <v>1.02</v>
      </c>
      <c r="I7534" s="189">
        <f>(M7534*$M$13)</f>
        <v>2.6680000000000001</v>
      </c>
      <c r="J7534" s="219">
        <f>TRUNC(I7534*H7534,2)</f>
        <v>2.72</v>
      </c>
      <c r="M7534">
        <v>2.9</v>
      </c>
    </row>
    <row r="7535" spans="1:13" x14ac:dyDescent="0.2">
      <c r="A7535" s="239"/>
      <c r="B7535" s="195"/>
      <c r="C7535" s="195"/>
      <c r="D7535" s="195"/>
      <c r="E7535" s="195" t="s">
        <v>3847</v>
      </c>
      <c r="F7535" s="196">
        <v>2.2999999999999998</v>
      </c>
      <c r="G7535" s="195" t="s">
        <v>3848</v>
      </c>
      <c r="H7535" s="196">
        <v>0</v>
      </c>
      <c r="I7535" s="196">
        <v>2.2999999999999998</v>
      </c>
      <c r="J7535" s="220"/>
      <c r="M7535">
        <v>2.2999999999999998</v>
      </c>
    </row>
    <row r="7536" spans="1:13" ht="25.5" x14ac:dyDescent="0.2">
      <c r="A7536" s="239"/>
      <c r="B7536" s="195"/>
      <c r="C7536" s="195"/>
      <c r="D7536" s="195"/>
      <c r="E7536" s="195" t="s">
        <v>3849</v>
      </c>
      <c r="F7536" s="196">
        <v>0</v>
      </c>
      <c r="G7536" s="195"/>
      <c r="H7536" s="195" t="s">
        <v>3850</v>
      </c>
      <c r="I7536" s="196">
        <v>5.25</v>
      </c>
      <c r="J7536" s="220"/>
      <c r="M7536">
        <v>5.25</v>
      </c>
    </row>
    <row r="7537" spans="1:13" ht="30" customHeight="1" x14ac:dyDescent="0.2">
      <c r="A7537" s="240"/>
      <c r="B7537" s="197"/>
      <c r="C7537" s="197"/>
      <c r="D7537" s="197"/>
      <c r="E7537" s="197"/>
      <c r="F7537" s="197"/>
      <c r="G7537" s="197" t="s">
        <v>3851</v>
      </c>
      <c r="H7537" s="198">
        <v>1220</v>
      </c>
      <c r="I7537" s="199">
        <v>6405</v>
      </c>
      <c r="J7537" s="220"/>
      <c r="M7537">
        <v>6405</v>
      </c>
    </row>
    <row r="7538" spans="1:13" ht="0.95" customHeight="1" x14ac:dyDescent="0.2">
      <c r="A7538" s="237"/>
      <c r="B7538" s="185"/>
      <c r="C7538" s="185"/>
      <c r="D7538" s="185"/>
      <c r="E7538" s="185"/>
      <c r="F7538" s="185"/>
      <c r="G7538" s="185"/>
      <c r="H7538" s="185"/>
      <c r="I7538" s="185"/>
      <c r="J7538" s="220"/>
    </row>
    <row r="7539" spans="1:13" ht="18" customHeight="1" x14ac:dyDescent="0.2">
      <c r="A7539" s="236" t="s">
        <v>4539</v>
      </c>
      <c r="B7539" s="183" t="s">
        <v>2</v>
      </c>
      <c r="C7539" s="182" t="s">
        <v>3</v>
      </c>
      <c r="D7539" s="182" t="s">
        <v>4</v>
      </c>
      <c r="E7539" s="419" t="s">
        <v>2100</v>
      </c>
      <c r="F7539" s="419"/>
      <c r="G7539" s="184" t="s">
        <v>5</v>
      </c>
      <c r="H7539" s="183" t="s">
        <v>6</v>
      </c>
      <c r="I7539" s="183" t="s">
        <v>7</v>
      </c>
      <c r="J7539" s="218" t="s">
        <v>8</v>
      </c>
      <c r="K7539" s="229">
        <f>J7541+J7542</f>
        <v>2.6100000000000003</v>
      </c>
      <c r="L7539" s="229">
        <f>J7540-K7539</f>
        <v>2.6499999999999995</v>
      </c>
      <c r="M7539" t="s">
        <v>7</v>
      </c>
    </row>
    <row r="7540" spans="1:13" ht="24" customHeight="1" x14ac:dyDescent="0.2">
      <c r="A7540" s="237" t="s">
        <v>2125</v>
      </c>
      <c r="B7540" s="186" t="s">
        <v>4148</v>
      </c>
      <c r="C7540" s="185" t="s">
        <v>15</v>
      </c>
      <c r="D7540" s="185" t="s">
        <v>4149</v>
      </c>
      <c r="E7540" s="425">
        <v>7</v>
      </c>
      <c r="F7540" s="425"/>
      <c r="G7540" s="187" t="s">
        <v>54</v>
      </c>
      <c r="H7540" s="188">
        <v>1</v>
      </c>
      <c r="I7540" s="189">
        <f>(M7540*$M$13)</f>
        <v>5.2624000000000004</v>
      </c>
      <c r="J7540" s="231">
        <f>TRUNC(I7540*H7540,2)</f>
        <v>5.26</v>
      </c>
      <c r="M7540">
        <v>5.72</v>
      </c>
    </row>
    <row r="7541" spans="1:13" ht="24" customHeight="1" x14ac:dyDescent="0.2">
      <c r="A7541" s="238" t="s">
        <v>2126</v>
      </c>
      <c r="B7541" s="191" t="s">
        <v>2130</v>
      </c>
      <c r="C7541" s="190" t="s">
        <v>15</v>
      </c>
      <c r="D7541" s="190" t="s">
        <v>2131</v>
      </c>
      <c r="E7541" s="426" t="s">
        <v>2129</v>
      </c>
      <c r="F7541" s="426"/>
      <c r="G7541" s="192" t="s">
        <v>39</v>
      </c>
      <c r="H7541" s="193">
        <v>0.08</v>
      </c>
      <c r="I7541" s="189">
        <f>(M7541*$M$13)</f>
        <v>13.533200000000001</v>
      </c>
      <c r="J7541" s="219">
        <f>TRUNC(I7541*H7541,2)</f>
        <v>1.08</v>
      </c>
      <c r="M7541">
        <v>14.71</v>
      </c>
    </row>
    <row r="7542" spans="1:13" ht="24" customHeight="1" x14ac:dyDescent="0.2">
      <c r="A7542" s="238" t="s">
        <v>2126</v>
      </c>
      <c r="B7542" s="191" t="s">
        <v>2154</v>
      </c>
      <c r="C7542" s="190" t="s">
        <v>15</v>
      </c>
      <c r="D7542" s="190" t="s">
        <v>2155</v>
      </c>
      <c r="E7542" s="426" t="s">
        <v>2129</v>
      </c>
      <c r="F7542" s="426"/>
      <c r="G7542" s="192" t="s">
        <v>39</v>
      </c>
      <c r="H7542" s="193">
        <v>0.08</v>
      </c>
      <c r="I7542" s="189">
        <f>(M7542*$M$13)</f>
        <v>19.136000000000003</v>
      </c>
      <c r="J7542" s="219">
        <f>TRUNC(I7542*H7542,2)</f>
        <v>1.53</v>
      </c>
      <c r="M7542">
        <v>20.8</v>
      </c>
    </row>
    <row r="7543" spans="1:13" ht="24" customHeight="1" x14ac:dyDescent="0.2">
      <c r="A7543" s="238" t="s">
        <v>2126</v>
      </c>
      <c r="B7543" s="191" t="s">
        <v>5051</v>
      </c>
      <c r="C7543" s="190" t="s">
        <v>15</v>
      </c>
      <c r="D7543" s="190" t="s">
        <v>5052</v>
      </c>
      <c r="E7543" s="426" t="s">
        <v>2119</v>
      </c>
      <c r="F7543" s="426"/>
      <c r="G7543" s="192" t="s">
        <v>54</v>
      </c>
      <c r="H7543" s="193">
        <v>1</v>
      </c>
      <c r="I7543" s="189">
        <f>(M7543*$M$13)</f>
        <v>2.6588000000000003</v>
      </c>
      <c r="J7543" s="219">
        <f>TRUNC(I7543*H7543,2)</f>
        <v>2.65</v>
      </c>
      <c r="M7543">
        <v>2.89</v>
      </c>
    </row>
    <row r="7544" spans="1:13" x14ac:dyDescent="0.2">
      <c r="A7544" s="239"/>
      <c r="B7544" s="195"/>
      <c r="C7544" s="195"/>
      <c r="D7544" s="195"/>
      <c r="E7544" s="195" t="s">
        <v>3847</v>
      </c>
      <c r="F7544" s="196">
        <v>2.83</v>
      </c>
      <c r="G7544" s="195" t="s">
        <v>3848</v>
      </c>
      <c r="H7544" s="196">
        <v>0</v>
      </c>
      <c r="I7544" s="196">
        <v>2.83</v>
      </c>
      <c r="J7544" s="220"/>
      <c r="M7544">
        <v>2.83</v>
      </c>
    </row>
    <row r="7545" spans="1:13" ht="25.5" x14ac:dyDescent="0.2">
      <c r="A7545" s="239"/>
      <c r="B7545" s="195"/>
      <c r="C7545" s="195"/>
      <c r="D7545" s="195"/>
      <c r="E7545" s="195" t="s">
        <v>3849</v>
      </c>
      <c r="F7545" s="196">
        <v>0</v>
      </c>
      <c r="G7545" s="195"/>
      <c r="H7545" s="195" t="s">
        <v>3850</v>
      </c>
      <c r="I7545" s="196">
        <v>5.72</v>
      </c>
      <c r="J7545" s="220"/>
      <c r="M7545">
        <v>5.72</v>
      </c>
    </row>
    <row r="7546" spans="1:13" ht="30" customHeight="1" x14ac:dyDescent="0.2">
      <c r="A7546" s="240"/>
      <c r="B7546" s="197"/>
      <c r="C7546" s="197"/>
      <c r="D7546" s="197"/>
      <c r="E7546" s="197"/>
      <c r="F7546" s="197"/>
      <c r="G7546" s="197" t="s">
        <v>3851</v>
      </c>
      <c r="H7546" s="198">
        <v>48</v>
      </c>
      <c r="I7546" s="199">
        <v>274.56</v>
      </c>
      <c r="J7546" s="220"/>
      <c r="M7546">
        <v>274.56</v>
      </c>
    </row>
    <row r="7547" spans="1:13" ht="0.95" customHeight="1" x14ac:dyDescent="0.2">
      <c r="A7547" s="237"/>
      <c r="B7547" s="185"/>
      <c r="C7547" s="185"/>
      <c r="D7547" s="185"/>
      <c r="E7547" s="185"/>
      <c r="F7547" s="185"/>
      <c r="G7547" s="185"/>
      <c r="H7547" s="185"/>
      <c r="I7547" s="185"/>
      <c r="J7547" s="220"/>
    </row>
    <row r="7548" spans="1:13" ht="18" customHeight="1" x14ac:dyDescent="0.2">
      <c r="A7548" s="236" t="s">
        <v>4540</v>
      </c>
      <c r="B7548" s="183" t="s">
        <v>2</v>
      </c>
      <c r="C7548" s="182" t="s">
        <v>3</v>
      </c>
      <c r="D7548" s="182" t="s">
        <v>4</v>
      </c>
      <c r="E7548" s="419" t="s">
        <v>2100</v>
      </c>
      <c r="F7548" s="419"/>
      <c r="G7548" s="184" t="s">
        <v>5</v>
      </c>
      <c r="H7548" s="183" t="s">
        <v>6</v>
      </c>
      <c r="I7548" s="183" t="s">
        <v>7</v>
      </c>
      <c r="J7548" s="218" t="s">
        <v>8</v>
      </c>
      <c r="K7548" s="229">
        <f>J7550+J7551</f>
        <v>11.1</v>
      </c>
      <c r="L7548" s="229">
        <f>J7549-K7548</f>
        <v>7.76</v>
      </c>
      <c r="M7548" t="s">
        <v>7</v>
      </c>
    </row>
    <row r="7549" spans="1:13" ht="24" customHeight="1" x14ac:dyDescent="0.2">
      <c r="A7549" s="237" t="s">
        <v>2125</v>
      </c>
      <c r="B7549" s="186" t="s">
        <v>3976</v>
      </c>
      <c r="C7549" s="185" t="s">
        <v>15</v>
      </c>
      <c r="D7549" s="185" t="s">
        <v>3977</v>
      </c>
      <c r="E7549" s="425">
        <v>7</v>
      </c>
      <c r="F7549" s="425"/>
      <c r="G7549" s="187" t="s">
        <v>54</v>
      </c>
      <c r="H7549" s="188">
        <v>1</v>
      </c>
      <c r="I7549" s="189">
        <f>(M7549*$M$13)</f>
        <v>18.869200000000003</v>
      </c>
      <c r="J7549" s="231">
        <f>TRUNC(I7549*H7549,2)</f>
        <v>18.86</v>
      </c>
      <c r="M7549">
        <v>20.51</v>
      </c>
    </row>
    <row r="7550" spans="1:13" ht="24" customHeight="1" x14ac:dyDescent="0.2">
      <c r="A7550" s="238" t="s">
        <v>2126</v>
      </c>
      <c r="B7550" s="191" t="s">
        <v>2130</v>
      </c>
      <c r="C7550" s="190" t="s">
        <v>15</v>
      </c>
      <c r="D7550" s="190" t="s">
        <v>2131</v>
      </c>
      <c r="E7550" s="426" t="s">
        <v>2129</v>
      </c>
      <c r="F7550" s="426"/>
      <c r="G7550" s="192" t="s">
        <v>39</v>
      </c>
      <c r="H7550" s="193">
        <v>0.34</v>
      </c>
      <c r="I7550" s="189">
        <f>(M7550*$M$13)</f>
        <v>13.533200000000001</v>
      </c>
      <c r="J7550" s="219">
        <f>TRUNC(I7550*H7550,2)</f>
        <v>4.5999999999999996</v>
      </c>
      <c r="M7550">
        <v>14.71</v>
      </c>
    </row>
    <row r="7551" spans="1:13" ht="24" customHeight="1" x14ac:dyDescent="0.2">
      <c r="A7551" s="238" t="s">
        <v>2126</v>
      </c>
      <c r="B7551" s="191" t="s">
        <v>2154</v>
      </c>
      <c r="C7551" s="190" t="s">
        <v>15</v>
      </c>
      <c r="D7551" s="190" t="s">
        <v>2155</v>
      </c>
      <c r="E7551" s="426" t="s">
        <v>2129</v>
      </c>
      <c r="F7551" s="426"/>
      <c r="G7551" s="192" t="s">
        <v>39</v>
      </c>
      <c r="H7551" s="193">
        <v>0.34</v>
      </c>
      <c r="I7551" s="189">
        <f>(M7551*$M$13)</f>
        <v>19.136000000000003</v>
      </c>
      <c r="J7551" s="219">
        <f>TRUNC(I7551*H7551,2)</f>
        <v>6.5</v>
      </c>
      <c r="M7551">
        <v>20.8</v>
      </c>
    </row>
    <row r="7552" spans="1:13" ht="24" customHeight="1" x14ac:dyDescent="0.2">
      <c r="A7552" s="238" t="s">
        <v>2126</v>
      </c>
      <c r="B7552" s="191" t="s">
        <v>4964</v>
      </c>
      <c r="C7552" s="190" t="s">
        <v>15</v>
      </c>
      <c r="D7552" s="190" t="s">
        <v>3977</v>
      </c>
      <c r="E7552" s="426" t="s">
        <v>2119</v>
      </c>
      <c r="F7552" s="426"/>
      <c r="G7552" s="192" t="s">
        <v>54</v>
      </c>
      <c r="H7552" s="193">
        <v>1</v>
      </c>
      <c r="I7552" s="189">
        <f>(M7552*$M$13)</f>
        <v>7.7648000000000001</v>
      </c>
      <c r="J7552" s="219">
        <f>TRUNC(I7552*H7552,2)</f>
        <v>7.76</v>
      </c>
      <c r="M7552">
        <v>8.44</v>
      </c>
    </row>
    <row r="7553" spans="1:13" x14ac:dyDescent="0.2">
      <c r="A7553" s="239"/>
      <c r="B7553" s="195"/>
      <c r="C7553" s="195"/>
      <c r="D7553" s="195"/>
      <c r="E7553" s="195" t="s">
        <v>3847</v>
      </c>
      <c r="F7553" s="196">
        <v>12.07</v>
      </c>
      <c r="G7553" s="195" t="s">
        <v>3848</v>
      </c>
      <c r="H7553" s="196">
        <v>0</v>
      </c>
      <c r="I7553" s="196">
        <v>12.07</v>
      </c>
      <c r="J7553" s="220"/>
      <c r="M7553">
        <v>12.07</v>
      </c>
    </row>
    <row r="7554" spans="1:13" ht="25.5" x14ac:dyDescent="0.2">
      <c r="A7554" s="239"/>
      <c r="B7554" s="195"/>
      <c r="C7554" s="195"/>
      <c r="D7554" s="195"/>
      <c r="E7554" s="195" t="s">
        <v>3849</v>
      </c>
      <c r="F7554" s="196">
        <v>0</v>
      </c>
      <c r="G7554" s="195"/>
      <c r="H7554" s="195" t="s">
        <v>3850</v>
      </c>
      <c r="I7554" s="196">
        <v>20.51</v>
      </c>
      <c r="J7554" s="220"/>
      <c r="M7554">
        <v>20.51</v>
      </c>
    </row>
    <row r="7555" spans="1:13" ht="30" customHeight="1" x14ac:dyDescent="0.2">
      <c r="A7555" s="240"/>
      <c r="B7555" s="197"/>
      <c r="C7555" s="197"/>
      <c r="D7555" s="197"/>
      <c r="E7555" s="197"/>
      <c r="F7555" s="197"/>
      <c r="G7555" s="197" t="s">
        <v>3851</v>
      </c>
      <c r="H7555" s="198">
        <v>25</v>
      </c>
      <c r="I7555" s="199">
        <v>512.75</v>
      </c>
      <c r="J7555" s="220"/>
      <c r="M7555">
        <v>512.75</v>
      </c>
    </row>
    <row r="7556" spans="1:13" ht="0.95" customHeight="1" x14ac:dyDescent="0.2">
      <c r="A7556" s="237"/>
      <c r="B7556" s="185"/>
      <c r="C7556" s="185"/>
      <c r="D7556" s="185"/>
      <c r="E7556" s="185"/>
      <c r="F7556" s="185"/>
      <c r="G7556" s="185"/>
      <c r="H7556" s="185"/>
      <c r="I7556" s="185"/>
      <c r="J7556" s="220"/>
    </row>
    <row r="7557" spans="1:13" ht="18" customHeight="1" x14ac:dyDescent="0.2">
      <c r="A7557" s="236" t="s">
        <v>4541</v>
      </c>
      <c r="B7557" s="183" t="s">
        <v>2</v>
      </c>
      <c r="C7557" s="182" t="s">
        <v>3</v>
      </c>
      <c r="D7557" s="182" t="s">
        <v>4</v>
      </c>
      <c r="E7557" s="419" t="s">
        <v>2100</v>
      </c>
      <c r="F7557" s="419"/>
      <c r="G7557" s="184" t="s">
        <v>5</v>
      </c>
      <c r="H7557" s="183" t="s">
        <v>6</v>
      </c>
      <c r="I7557" s="183" t="s">
        <v>7</v>
      </c>
      <c r="J7557" s="218" t="s">
        <v>8</v>
      </c>
      <c r="K7557" s="229">
        <f>J7559+J7560</f>
        <v>0.97</v>
      </c>
      <c r="L7557" s="229">
        <f>J7558-K7557</f>
        <v>0.24</v>
      </c>
      <c r="M7557" t="s">
        <v>7</v>
      </c>
    </row>
    <row r="7558" spans="1:13" ht="24" customHeight="1" x14ac:dyDescent="0.2">
      <c r="A7558" s="237" t="s">
        <v>2125</v>
      </c>
      <c r="B7558" s="186" t="s">
        <v>4153</v>
      </c>
      <c r="C7558" s="185" t="s">
        <v>15</v>
      </c>
      <c r="D7558" s="185" t="s">
        <v>4154</v>
      </c>
      <c r="E7558" s="425">
        <v>7</v>
      </c>
      <c r="F7558" s="425"/>
      <c r="G7558" s="187" t="s">
        <v>54</v>
      </c>
      <c r="H7558" s="188">
        <v>1</v>
      </c>
      <c r="I7558" s="189">
        <f>(M7558*$M$13)</f>
        <v>1.2144000000000001</v>
      </c>
      <c r="J7558" s="231">
        <f>TRUNC(I7558*H7558,2)</f>
        <v>1.21</v>
      </c>
      <c r="M7558">
        <v>1.32</v>
      </c>
    </row>
    <row r="7559" spans="1:13" ht="24" customHeight="1" x14ac:dyDescent="0.2">
      <c r="A7559" s="238" t="s">
        <v>2126</v>
      </c>
      <c r="B7559" s="191" t="s">
        <v>2130</v>
      </c>
      <c r="C7559" s="190" t="s">
        <v>15</v>
      </c>
      <c r="D7559" s="190" t="s">
        <v>2131</v>
      </c>
      <c r="E7559" s="426" t="s">
        <v>2129</v>
      </c>
      <c r="F7559" s="426"/>
      <c r="G7559" s="192" t="s">
        <v>39</v>
      </c>
      <c r="H7559" s="193">
        <v>0.03</v>
      </c>
      <c r="I7559" s="189">
        <f>(M7559*$M$13)</f>
        <v>13.533200000000001</v>
      </c>
      <c r="J7559" s="219">
        <f>TRUNC(I7559*H7559,2)</f>
        <v>0.4</v>
      </c>
      <c r="M7559">
        <v>14.71</v>
      </c>
    </row>
    <row r="7560" spans="1:13" ht="24" customHeight="1" x14ac:dyDescent="0.2">
      <c r="A7560" s="238" t="s">
        <v>2126</v>
      </c>
      <c r="B7560" s="191" t="s">
        <v>2154</v>
      </c>
      <c r="C7560" s="190" t="s">
        <v>15</v>
      </c>
      <c r="D7560" s="190" t="s">
        <v>2155</v>
      </c>
      <c r="E7560" s="426" t="s">
        <v>2129</v>
      </c>
      <c r="F7560" s="426"/>
      <c r="G7560" s="192" t="s">
        <v>39</v>
      </c>
      <c r="H7560" s="193">
        <v>0.03</v>
      </c>
      <c r="I7560" s="189">
        <f>(M7560*$M$13)</f>
        <v>19.136000000000003</v>
      </c>
      <c r="J7560" s="219">
        <f>TRUNC(I7560*H7560,2)</f>
        <v>0.56999999999999995</v>
      </c>
      <c r="M7560">
        <v>20.8</v>
      </c>
    </row>
    <row r="7561" spans="1:13" ht="24" customHeight="1" x14ac:dyDescent="0.2">
      <c r="A7561" s="238" t="s">
        <v>2126</v>
      </c>
      <c r="B7561" s="191" t="s">
        <v>5053</v>
      </c>
      <c r="C7561" s="190" t="s">
        <v>15</v>
      </c>
      <c r="D7561" s="190" t="s">
        <v>5054</v>
      </c>
      <c r="E7561" s="426" t="s">
        <v>2119</v>
      </c>
      <c r="F7561" s="426"/>
      <c r="G7561" s="192" t="s">
        <v>54</v>
      </c>
      <c r="H7561" s="193">
        <v>1</v>
      </c>
      <c r="I7561" s="189">
        <f>(M7561*$M$13)</f>
        <v>0.23920000000000002</v>
      </c>
      <c r="J7561" s="219">
        <f>TRUNC(I7561*H7561,2)</f>
        <v>0.23</v>
      </c>
      <c r="M7561">
        <v>0.26</v>
      </c>
    </row>
    <row r="7562" spans="1:13" x14ac:dyDescent="0.2">
      <c r="A7562" s="239"/>
      <c r="B7562" s="195"/>
      <c r="C7562" s="195"/>
      <c r="D7562" s="195"/>
      <c r="E7562" s="195" t="s">
        <v>3847</v>
      </c>
      <c r="F7562" s="196">
        <v>1.06</v>
      </c>
      <c r="G7562" s="195" t="s">
        <v>3848</v>
      </c>
      <c r="H7562" s="196">
        <v>0</v>
      </c>
      <c r="I7562" s="196">
        <v>1.06</v>
      </c>
      <c r="J7562" s="220"/>
      <c r="M7562">
        <v>1.06</v>
      </c>
    </row>
    <row r="7563" spans="1:13" ht="25.5" x14ac:dyDescent="0.2">
      <c r="A7563" s="239"/>
      <c r="B7563" s="195"/>
      <c r="C7563" s="195"/>
      <c r="D7563" s="195"/>
      <c r="E7563" s="195" t="s">
        <v>3849</v>
      </c>
      <c r="F7563" s="196">
        <v>0</v>
      </c>
      <c r="G7563" s="195"/>
      <c r="H7563" s="195" t="s">
        <v>3850</v>
      </c>
      <c r="I7563" s="196">
        <v>1.32</v>
      </c>
      <c r="J7563" s="220"/>
      <c r="M7563">
        <v>1.32</v>
      </c>
    </row>
    <row r="7564" spans="1:13" ht="30" customHeight="1" x14ac:dyDescent="0.2">
      <c r="A7564" s="240"/>
      <c r="B7564" s="197"/>
      <c r="C7564" s="197"/>
      <c r="D7564" s="197"/>
      <c r="E7564" s="197"/>
      <c r="F7564" s="197"/>
      <c r="G7564" s="197" t="s">
        <v>3851</v>
      </c>
      <c r="H7564" s="198">
        <v>44</v>
      </c>
      <c r="I7564" s="199">
        <v>58.08</v>
      </c>
      <c r="J7564" s="220"/>
      <c r="M7564">
        <v>58.08</v>
      </c>
    </row>
    <row r="7565" spans="1:13" ht="0.95" customHeight="1" x14ac:dyDescent="0.2">
      <c r="A7565" s="237"/>
      <c r="B7565" s="185"/>
      <c r="C7565" s="185"/>
      <c r="D7565" s="185"/>
      <c r="E7565" s="185"/>
      <c r="F7565" s="185"/>
      <c r="G7565" s="185"/>
      <c r="H7565" s="185"/>
      <c r="I7565" s="185"/>
      <c r="J7565" s="220"/>
    </row>
    <row r="7566" spans="1:13" ht="18" customHeight="1" x14ac:dyDescent="0.2">
      <c r="A7566" s="236" t="s">
        <v>4542</v>
      </c>
      <c r="B7566" s="183" t="s">
        <v>2</v>
      </c>
      <c r="C7566" s="182" t="s">
        <v>3</v>
      </c>
      <c r="D7566" s="182" t="s">
        <v>4</v>
      </c>
      <c r="E7566" s="419" t="s">
        <v>2100</v>
      </c>
      <c r="F7566" s="419"/>
      <c r="G7566" s="184" t="s">
        <v>5</v>
      </c>
      <c r="H7566" s="183" t="s">
        <v>6</v>
      </c>
      <c r="I7566" s="183" t="s">
        <v>7</v>
      </c>
      <c r="J7566" s="218" t="s">
        <v>8</v>
      </c>
      <c r="K7566" s="229">
        <f>J7568+J7569</f>
        <v>4.5599999999999996</v>
      </c>
      <c r="L7566" s="229">
        <f>J7567-K7566</f>
        <v>4.88</v>
      </c>
      <c r="M7566" t="s">
        <v>7</v>
      </c>
    </row>
    <row r="7567" spans="1:13" ht="24" customHeight="1" x14ac:dyDescent="0.2">
      <c r="A7567" s="237" t="s">
        <v>2125</v>
      </c>
      <c r="B7567" s="186" t="s">
        <v>4077</v>
      </c>
      <c r="C7567" s="185" t="s">
        <v>15</v>
      </c>
      <c r="D7567" s="185" t="s">
        <v>4078</v>
      </c>
      <c r="E7567" s="425">
        <v>7</v>
      </c>
      <c r="F7567" s="425"/>
      <c r="G7567" s="187" t="s">
        <v>18</v>
      </c>
      <c r="H7567" s="188">
        <v>1</v>
      </c>
      <c r="I7567" s="189">
        <f>(M7567*$M$13)</f>
        <v>9.4483999999999995</v>
      </c>
      <c r="J7567" s="231">
        <f>TRUNC(I7567*H7567,2)</f>
        <v>9.44</v>
      </c>
      <c r="M7567">
        <v>10.27</v>
      </c>
    </row>
    <row r="7568" spans="1:13" ht="24" customHeight="1" x14ac:dyDescent="0.2">
      <c r="A7568" s="238" t="s">
        <v>2126</v>
      </c>
      <c r="B7568" s="191" t="s">
        <v>2130</v>
      </c>
      <c r="C7568" s="190" t="s">
        <v>15</v>
      </c>
      <c r="D7568" s="190" t="s">
        <v>2131</v>
      </c>
      <c r="E7568" s="426" t="s">
        <v>2129</v>
      </c>
      <c r="F7568" s="426"/>
      <c r="G7568" s="192" t="s">
        <v>39</v>
      </c>
      <c r="H7568" s="193">
        <v>0.14000000000000001</v>
      </c>
      <c r="I7568" s="189">
        <f>(M7568*$M$13)</f>
        <v>13.533200000000001</v>
      </c>
      <c r="J7568" s="219">
        <f>TRUNC(I7568*H7568,2)</f>
        <v>1.89</v>
      </c>
      <c r="M7568">
        <v>14.71</v>
      </c>
    </row>
    <row r="7569" spans="1:13" ht="24" customHeight="1" x14ac:dyDescent="0.2">
      <c r="A7569" s="238" t="s">
        <v>2126</v>
      </c>
      <c r="B7569" s="191" t="s">
        <v>2154</v>
      </c>
      <c r="C7569" s="190" t="s">
        <v>15</v>
      </c>
      <c r="D7569" s="190" t="s">
        <v>2155</v>
      </c>
      <c r="E7569" s="426" t="s">
        <v>2129</v>
      </c>
      <c r="F7569" s="426"/>
      <c r="G7569" s="192" t="s">
        <v>39</v>
      </c>
      <c r="H7569" s="193">
        <v>0.14000000000000001</v>
      </c>
      <c r="I7569" s="189">
        <f>(M7569*$M$13)</f>
        <v>19.136000000000003</v>
      </c>
      <c r="J7569" s="219">
        <f>TRUNC(I7569*H7569,2)</f>
        <v>2.67</v>
      </c>
      <c r="M7569">
        <v>20.8</v>
      </c>
    </row>
    <row r="7570" spans="1:13" ht="24" customHeight="1" x14ac:dyDescent="0.2">
      <c r="A7570" s="238" t="s">
        <v>2126</v>
      </c>
      <c r="B7570" s="191" t="s">
        <v>5027</v>
      </c>
      <c r="C7570" s="190" t="s">
        <v>15</v>
      </c>
      <c r="D7570" s="190" t="s">
        <v>5028</v>
      </c>
      <c r="E7570" s="426" t="s">
        <v>2119</v>
      </c>
      <c r="F7570" s="426"/>
      <c r="G7570" s="192" t="s">
        <v>54</v>
      </c>
      <c r="H7570" s="193">
        <v>1</v>
      </c>
      <c r="I7570" s="189">
        <f>(M7570*$M$13)</f>
        <v>4.8852000000000002</v>
      </c>
      <c r="J7570" s="219">
        <f>TRUNC(I7570*H7570,2)</f>
        <v>4.88</v>
      </c>
      <c r="M7570">
        <v>5.31</v>
      </c>
    </row>
    <row r="7571" spans="1:13" x14ac:dyDescent="0.2">
      <c r="A7571" s="239"/>
      <c r="B7571" s="195"/>
      <c r="C7571" s="195"/>
      <c r="D7571" s="195"/>
      <c r="E7571" s="195" t="s">
        <v>3847</v>
      </c>
      <c r="F7571" s="196">
        <v>4.96</v>
      </c>
      <c r="G7571" s="195" t="s">
        <v>3848</v>
      </c>
      <c r="H7571" s="196">
        <v>0</v>
      </c>
      <c r="I7571" s="196">
        <v>4.96</v>
      </c>
      <c r="J7571" s="220"/>
      <c r="M7571">
        <v>4.96</v>
      </c>
    </row>
    <row r="7572" spans="1:13" ht="25.5" x14ac:dyDescent="0.2">
      <c r="A7572" s="239"/>
      <c r="B7572" s="195"/>
      <c r="C7572" s="195"/>
      <c r="D7572" s="195"/>
      <c r="E7572" s="195" t="s">
        <v>3849</v>
      </c>
      <c r="F7572" s="196">
        <v>0</v>
      </c>
      <c r="G7572" s="195"/>
      <c r="H7572" s="195" t="s">
        <v>3850</v>
      </c>
      <c r="I7572" s="196">
        <v>10.27</v>
      </c>
      <c r="J7572" s="220"/>
      <c r="M7572">
        <v>10.27</v>
      </c>
    </row>
    <row r="7573" spans="1:13" ht="30" customHeight="1" x14ac:dyDescent="0.2">
      <c r="A7573" s="240"/>
      <c r="B7573" s="197"/>
      <c r="C7573" s="197"/>
      <c r="D7573" s="197"/>
      <c r="E7573" s="197"/>
      <c r="F7573" s="197"/>
      <c r="G7573" s="197" t="s">
        <v>3851</v>
      </c>
      <c r="H7573" s="198">
        <v>24</v>
      </c>
      <c r="I7573" s="199">
        <v>246.48</v>
      </c>
      <c r="J7573" s="220"/>
      <c r="M7573">
        <v>246.48</v>
      </c>
    </row>
    <row r="7574" spans="1:13" ht="0.95" customHeight="1" x14ac:dyDescent="0.2">
      <c r="A7574" s="237"/>
      <c r="B7574" s="185"/>
      <c r="C7574" s="185"/>
      <c r="D7574" s="185"/>
      <c r="E7574" s="185"/>
      <c r="F7574" s="185"/>
      <c r="G7574" s="185"/>
      <c r="H7574" s="185"/>
      <c r="I7574" s="185"/>
      <c r="J7574" s="220"/>
    </row>
    <row r="7575" spans="1:13" ht="18" customHeight="1" x14ac:dyDescent="0.2">
      <c r="A7575" s="236" t="s">
        <v>4543</v>
      </c>
      <c r="B7575" s="183" t="s">
        <v>2</v>
      </c>
      <c r="C7575" s="182" t="s">
        <v>3</v>
      </c>
      <c r="D7575" s="182" t="s">
        <v>4</v>
      </c>
      <c r="E7575" s="419" t="s">
        <v>2100</v>
      </c>
      <c r="F7575" s="419"/>
      <c r="G7575" s="184" t="s">
        <v>5</v>
      </c>
      <c r="H7575" s="183" t="s">
        <v>6</v>
      </c>
      <c r="I7575" s="183" t="s">
        <v>7</v>
      </c>
      <c r="J7575" s="218" t="s">
        <v>8</v>
      </c>
      <c r="K7575" s="229">
        <f>J7577+J7578</f>
        <v>13.06</v>
      </c>
      <c r="L7575" s="229">
        <f>J7576-K7575</f>
        <v>9.4</v>
      </c>
      <c r="M7575" t="s">
        <v>7</v>
      </c>
    </row>
    <row r="7576" spans="1:13" ht="24" customHeight="1" x14ac:dyDescent="0.2">
      <c r="A7576" s="237" t="s">
        <v>2125</v>
      </c>
      <c r="B7576" s="186" t="s">
        <v>4086</v>
      </c>
      <c r="C7576" s="185" t="s">
        <v>15</v>
      </c>
      <c r="D7576" s="185" t="s">
        <v>4087</v>
      </c>
      <c r="E7576" s="425">
        <v>7</v>
      </c>
      <c r="F7576" s="425"/>
      <c r="G7576" s="187" t="s">
        <v>169</v>
      </c>
      <c r="H7576" s="188">
        <v>1</v>
      </c>
      <c r="I7576" s="189">
        <f>(M7576*$M$13)</f>
        <v>22.466400000000004</v>
      </c>
      <c r="J7576" s="231">
        <f>TRUNC(I7576*H7576,2)</f>
        <v>22.46</v>
      </c>
      <c r="M7576">
        <v>24.42</v>
      </c>
    </row>
    <row r="7577" spans="1:13" ht="24" customHeight="1" x14ac:dyDescent="0.2">
      <c r="A7577" s="238" t="s">
        <v>2126</v>
      </c>
      <c r="B7577" s="191" t="s">
        <v>2130</v>
      </c>
      <c r="C7577" s="190" t="s">
        <v>15</v>
      </c>
      <c r="D7577" s="190" t="s">
        <v>2131</v>
      </c>
      <c r="E7577" s="426" t="s">
        <v>2129</v>
      </c>
      <c r="F7577" s="426"/>
      <c r="G7577" s="192" t="s">
        <v>39</v>
      </c>
      <c r="H7577" s="193">
        <v>0.4</v>
      </c>
      <c r="I7577" s="189">
        <f>(M7577*$M$13)</f>
        <v>13.533200000000001</v>
      </c>
      <c r="J7577" s="219">
        <f>TRUNC(I7577*H7577,2)</f>
        <v>5.41</v>
      </c>
      <c r="M7577">
        <v>14.71</v>
      </c>
    </row>
    <row r="7578" spans="1:13" ht="24" customHeight="1" x14ac:dyDescent="0.2">
      <c r="A7578" s="238" t="s">
        <v>2126</v>
      </c>
      <c r="B7578" s="191" t="s">
        <v>2154</v>
      </c>
      <c r="C7578" s="190" t="s">
        <v>15</v>
      </c>
      <c r="D7578" s="190" t="s">
        <v>2155</v>
      </c>
      <c r="E7578" s="426" t="s">
        <v>2129</v>
      </c>
      <c r="F7578" s="426"/>
      <c r="G7578" s="192" t="s">
        <v>39</v>
      </c>
      <c r="H7578" s="193">
        <v>0.4</v>
      </c>
      <c r="I7578" s="189">
        <f>(M7578*$M$13)</f>
        <v>19.136000000000003</v>
      </c>
      <c r="J7578" s="219">
        <f>TRUNC(I7578*H7578,2)</f>
        <v>7.65</v>
      </c>
      <c r="M7578">
        <v>20.8</v>
      </c>
    </row>
    <row r="7579" spans="1:13" ht="24" customHeight="1" x14ac:dyDescent="0.2">
      <c r="A7579" s="238" t="s">
        <v>2126</v>
      </c>
      <c r="B7579" s="191" t="s">
        <v>5030</v>
      </c>
      <c r="C7579" s="190" t="s">
        <v>15</v>
      </c>
      <c r="D7579" s="190" t="s">
        <v>5031</v>
      </c>
      <c r="E7579" s="426" t="s">
        <v>2119</v>
      </c>
      <c r="F7579" s="426"/>
      <c r="G7579" s="192" t="s">
        <v>132</v>
      </c>
      <c r="H7579" s="193">
        <v>1</v>
      </c>
      <c r="I7579" s="189">
        <f>(M7579*$M$13)</f>
        <v>9.4024000000000019</v>
      </c>
      <c r="J7579" s="219">
        <f>TRUNC(I7579*H7579,2)</f>
        <v>9.4</v>
      </c>
      <c r="M7579">
        <v>10.220000000000001</v>
      </c>
    </row>
    <row r="7580" spans="1:13" x14ac:dyDescent="0.2">
      <c r="A7580" s="239"/>
      <c r="B7580" s="195"/>
      <c r="C7580" s="195"/>
      <c r="D7580" s="195"/>
      <c r="E7580" s="195" t="s">
        <v>3847</v>
      </c>
      <c r="F7580" s="196">
        <v>14.2</v>
      </c>
      <c r="G7580" s="195" t="s">
        <v>3848</v>
      </c>
      <c r="H7580" s="196">
        <v>0</v>
      </c>
      <c r="I7580" s="196">
        <v>14.2</v>
      </c>
      <c r="J7580" s="220"/>
      <c r="M7580">
        <v>14.2</v>
      </c>
    </row>
    <row r="7581" spans="1:13" ht="25.5" x14ac:dyDescent="0.2">
      <c r="A7581" s="239"/>
      <c r="B7581" s="195"/>
      <c r="C7581" s="195"/>
      <c r="D7581" s="195"/>
      <c r="E7581" s="195" t="s">
        <v>3849</v>
      </c>
      <c r="F7581" s="196">
        <v>0</v>
      </c>
      <c r="G7581" s="195"/>
      <c r="H7581" s="195" t="s">
        <v>3850</v>
      </c>
      <c r="I7581" s="196">
        <v>24.42</v>
      </c>
      <c r="J7581" s="220"/>
      <c r="M7581">
        <v>24.42</v>
      </c>
    </row>
    <row r="7582" spans="1:13" ht="30" customHeight="1" x14ac:dyDescent="0.2">
      <c r="A7582" s="240"/>
      <c r="B7582" s="197"/>
      <c r="C7582" s="197"/>
      <c r="D7582" s="197"/>
      <c r="E7582" s="197"/>
      <c r="F7582" s="197"/>
      <c r="G7582" s="197" t="s">
        <v>3851</v>
      </c>
      <c r="H7582" s="198">
        <v>285</v>
      </c>
      <c r="I7582" s="199">
        <v>6959.7</v>
      </c>
      <c r="J7582" s="220"/>
      <c r="M7582">
        <v>6959.7</v>
      </c>
    </row>
    <row r="7583" spans="1:13" ht="0.95" customHeight="1" x14ac:dyDescent="0.2">
      <c r="A7583" s="237"/>
      <c r="B7583" s="185"/>
      <c r="C7583" s="185"/>
      <c r="D7583" s="185"/>
      <c r="E7583" s="185"/>
      <c r="F7583" s="185"/>
      <c r="G7583" s="185"/>
      <c r="H7583" s="185"/>
      <c r="I7583" s="185"/>
      <c r="J7583" s="220"/>
    </row>
    <row r="7584" spans="1:13" ht="18" customHeight="1" x14ac:dyDescent="0.2">
      <c r="A7584" s="236" t="s">
        <v>4544</v>
      </c>
      <c r="B7584" s="183" t="s">
        <v>2</v>
      </c>
      <c r="C7584" s="182" t="s">
        <v>3</v>
      </c>
      <c r="D7584" s="182" t="s">
        <v>4</v>
      </c>
      <c r="E7584" s="419" t="s">
        <v>2100</v>
      </c>
      <c r="F7584" s="419"/>
      <c r="G7584" s="184" t="s">
        <v>5</v>
      </c>
      <c r="H7584" s="183" t="s">
        <v>6</v>
      </c>
      <c r="I7584" s="183" t="s">
        <v>7</v>
      </c>
      <c r="J7584" s="218" t="s">
        <v>8</v>
      </c>
      <c r="K7584" s="229">
        <f>J7586+J7587</f>
        <v>1.95</v>
      </c>
      <c r="L7584" s="229">
        <f>J7585-K7584</f>
        <v>2.0999999999999996</v>
      </c>
      <c r="M7584" t="s">
        <v>7</v>
      </c>
    </row>
    <row r="7585" spans="1:13" ht="24" customHeight="1" x14ac:dyDescent="0.2">
      <c r="A7585" s="237" t="s">
        <v>2125</v>
      </c>
      <c r="B7585" s="186" t="s">
        <v>4101</v>
      </c>
      <c r="C7585" s="185" t="s">
        <v>15</v>
      </c>
      <c r="D7585" s="185" t="s">
        <v>4102</v>
      </c>
      <c r="E7585" s="425">
        <v>7</v>
      </c>
      <c r="F7585" s="425"/>
      <c r="G7585" s="187" t="s">
        <v>18</v>
      </c>
      <c r="H7585" s="188">
        <v>1</v>
      </c>
      <c r="I7585" s="189">
        <f>(M7585*$M$13)</f>
        <v>4.0571999999999999</v>
      </c>
      <c r="J7585" s="231">
        <f>TRUNC(I7585*H7585,2)</f>
        <v>4.05</v>
      </c>
      <c r="M7585">
        <v>4.41</v>
      </c>
    </row>
    <row r="7586" spans="1:13" ht="24" customHeight="1" x14ac:dyDescent="0.2">
      <c r="A7586" s="238" t="s">
        <v>2126</v>
      </c>
      <c r="B7586" s="191" t="s">
        <v>2130</v>
      </c>
      <c r="C7586" s="190" t="s">
        <v>15</v>
      </c>
      <c r="D7586" s="190" t="s">
        <v>2131</v>
      </c>
      <c r="E7586" s="426" t="s">
        <v>2129</v>
      </c>
      <c r="F7586" s="426"/>
      <c r="G7586" s="192" t="s">
        <v>39</v>
      </c>
      <c r="H7586" s="193">
        <v>0.06</v>
      </c>
      <c r="I7586" s="189">
        <f>(M7586*$M$13)</f>
        <v>13.533200000000001</v>
      </c>
      <c r="J7586" s="219">
        <f>TRUNC(I7586*H7586,2)</f>
        <v>0.81</v>
      </c>
      <c r="M7586">
        <v>14.71</v>
      </c>
    </row>
    <row r="7587" spans="1:13" ht="24" customHeight="1" x14ac:dyDescent="0.2">
      <c r="A7587" s="238" t="s">
        <v>2126</v>
      </c>
      <c r="B7587" s="191" t="s">
        <v>2154</v>
      </c>
      <c r="C7587" s="190" t="s">
        <v>15</v>
      </c>
      <c r="D7587" s="190" t="s">
        <v>2155</v>
      </c>
      <c r="E7587" s="426" t="s">
        <v>2129</v>
      </c>
      <c r="F7587" s="426"/>
      <c r="G7587" s="192" t="s">
        <v>39</v>
      </c>
      <c r="H7587" s="193">
        <v>0.06</v>
      </c>
      <c r="I7587" s="189">
        <f>(M7587*$M$13)</f>
        <v>19.136000000000003</v>
      </c>
      <c r="J7587" s="219">
        <f>TRUNC(I7587*H7587,2)</f>
        <v>1.1399999999999999</v>
      </c>
      <c r="M7587">
        <v>20.8</v>
      </c>
    </row>
    <row r="7588" spans="1:13" ht="24" customHeight="1" x14ac:dyDescent="0.2">
      <c r="A7588" s="238" t="s">
        <v>2126</v>
      </c>
      <c r="B7588" s="191" t="s">
        <v>5036</v>
      </c>
      <c r="C7588" s="190" t="s">
        <v>15</v>
      </c>
      <c r="D7588" s="190" t="s">
        <v>5037</v>
      </c>
      <c r="E7588" s="426" t="s">
        <v>2119</v>
      </c>
      <c r="F7588" s="426"/>
      <c r="G7588" s="192" t="s">
        <v>54</v>
      </c>
      <c r="H7588" s="193">
        <v>1</v>
      </c>
      <c r="I7588" s="189">
        <f>(M7588*$M$13)</f>
        <v>2.1068000000000002</v>
      </c>
      <c r="J7588" s="219">
        <f>TRUNC(I7588*H7588,2)</f>
        <v>2.1</v>
      </c>
      <c r="M7588">
        <v>2.29</v>
      </c>
    </row>
    <row r="7589" spans="1:13" x14ac:dyDescent="0.2">
      <c r="A7589" s="239"/>
      <c r="B7589" s="195"/>
      <c r="C7589" s="195"/>
      <c r="D7589" s="195"/>
      <c r="E7589" s="195" t="s">
        <v>3847</v>
      </c>
      <c r="F7589" s="196">
        <v>2.12</v>
      </c>
      <c r="G7589" s="195" t="s">
        <v>3848</v>
      </c>
      <c r="H7589" s="196">
        <v>0</v>
      </c>
      <c r="I7589" s="196">
        <v>2.12</v>
      </c>
      <c r="J7589" s="220"/>
      <c r="M7589">
        <v>2.12</v>
      </c>
    </row>
    <row r="7590" spans="1:13" ht="25.5" x14ac:dyDescent="0.2">
      <c r="A7590" s="239"/>
      <c r="B7590" s="195"/>
      <c r="C7590" s="195"/>
      <c r="D7590" s="195"/>
      <c r="E7590" s="195" t="s">
        <v>3849</v>
      </c>
      <c r="F7590" s="196">
        <v>0</v>
      </c>
      <c r="G7590" s="195"/>
      <c r="H7590" s="195" t="s">
        <v>3850</v>
      </c>
      <c r="I7590" s="196">
        <v>4.41</v>
      </c>
      <c r="J7590" s="220"/>
      <c r="M7590">
        <v>4.41</v>
      </c>
    </row>
    <row r="7591" spans="1:13" ht="30" customHeight="1" x14ac:dyDescent="0.2">
      <c r="A7591" s="240"/>
      <c r="B7591" s="197"/>
      <c r="C7591" s="197"/>
      <c r="D7591" s="197"/>
      <c r="E7591" s="197"/>
      <c r="F7591" s="197"/>
      <c r="G7591" s="197" t="s">
        <v>3851</v>
      </c>
      <c r="H7591" s="198">
        <v>128</v>
      </c>
      <c r="I7591" s="199">
        <v>564.48</v>
      </c>
      <c r="J7591" s="220"/>
      <c r="M7591">
        <v>564.48</v>
      </c>
    </row>
    <row r="7592" spans="1:13" ht="0.95" customHeight="1" x14ac:dyDescent="0.2">
      <c r="A7592" s="237"/>
      <c r="B7592" s="185"/>
      <c r="C7592" s="185"/>
      <c r="D7592" s="185"/>
      <c r="E7592" s="185"/>
      <c r="F7592" s="185"/>
      <c r="G7592" s="185"/>
      <c r="H7592" s="185"/>
      <c r="I7592" s="185"/>
      <c r="J7592" s="220"/>
    </row>
    <row r="7593" spans="1:13" ht="18" customHeight="1" x14ac:dyDescent="0.2">
      <c r="A7593" s="236" t="s">
        <v>4545</v>
      </c>
      <c r="B7593" s="183" t="s">
        <v>2</v>
      </c>
      <c r="C7593" s="182" t="s">
        <v>3</v>
      </c>
      <c r="D7593" s="182" t="s">
        <v>4</v>
      </c>
      <c r="E7593" s="419" t="s">
        <v>2100</v>
      </c>
      <c r="F7593" s="419"/>
      <c r="G7593" s="184" t="s">
        <v>5</v>
      </c>
      <c r="H7593" s="183" t="s">
        <v>6</v>
      </c>
      <c r="I7593" s="183" t="s">
        <v>7</v>
      </c>
      <c r="J7593" s="218" t="s">
        <v>8</v>
      </c>
      <c r="K7593" s="229">
        <f>J7595+J7596</f>
        <v>4.8900000000000006</v>
      </c>
      <c r="L7593" s="229">
        <f>J7594-K7593</f>
        <v>27.68</v>
      </c>
      <c r="M7593" t="s">
        <v>7</v>
      </c>
    </row>
    <row r="7594" spans="1:13" ht="24" customHeight="1" x14ac:dyDescent="0.2">
      <c r="A7594" s="237" t="s">
        <v>2125</v>
      </c>
      <c r="B7594" s="186" t="s">
        <v>4472</v>
      </c>
      <c r="C7594" s="185" t="s">
        <v>15</v>
      </c>
      <c r="D7594" s="185" t="s">
        <v>4473</v>
      </c>
      <c r="E7594" s="425">
        <v>7</v>
      </c>
      <c r="F7594" s="425"/>
      <c r="G7594" s="187" t="s">
        <v>18</v>
      </c>
      <c r="H7594" s="188">
        <v>1</v>
      </c>
      <c r="I7594" s="189">
        <f>(M7594*$M$13)</f>
        <v>32.577199999999998</v>
      </c>
      <c r="J7594" s="231">
        <f>TRUNC(I7594*H7594,2)</f>
        <v>32.57</v>
      </c>
      <c r="M7594">
        <v>35.409999999999997</v>
      </c>
    </row>
    <row r="7595" spans="1:13" ht="24" customHeight="1" x14ac:dyDescent="0.2">
      <c r="A7595" s="238" t="s">
        <v>2126</v>
      </c>
      <c r="B7595" s="191" t="s">
        <v>2130</v>
      </c>
      <c r="C7595" s="190" t="s">
        <v>15</v>
      </c>
      <c r="D7595" s="190" t="s">
        <v>2131</v>
      </c>
      <c r="E7595" s="426" t="s">
        <v>2129</v>
      </c>
      <c r="F7595" s="426"/>
      <c r="G7595" s="192" t="s">
        <v>39</v>
      </c>
      <c r="H7595" s="193">
        <v>0.15</v>
      </c>
      <c r="I7595" s="189">
        <f>(M7595*$M$13)</f>
        <v>13.533200000000001</v>
      </c>
      <c r="J7595" s="219">
        <f>TRUNC(I7595*H7595,2)</f>
        <v>2.02</v>
      </c>
      <c r="M7595">
        <v>14.71</v>
      </c>
    </row>
    <row r="7596" spans="1:13" ht="24" customHeight="1" x14ac:dyDescent="0.2">
      <c r="A7596" s="238" t="s">
        <v>2126</v>
      </c>
      <c r="B7596" s="191" t="s">
        <v>2154</v>
      </c>
      <c r="C7596" s="190" t="s">
        <v>15</v>
      </c>
      <c r="D7596" s="190" t="s">
        <v>2155</v>
      </c>
      <c r="E7596" s="426" t="s">
        <v>2129</v>
      </c>
      <c r="F7596" s="426"/>
      <c r="G7596" s="192" t="s">
        <v>39</v>
      </c>
      <c r="H7596" s="193">
        <v>0.15</v>
      </c>
      <c r="I7596" s="189">
        <f>(M7596*$M$13)</f>
        <v>19.136000000000003</v>
      </c>
      <c r="J7596" s="219">
        <f>TRUNC(I7596*H7596,2)</f>
        <v>2.87</v>
      </c>
      <c r="M7596">
        <v>20.8</v>
      </c>
    </row>
    <row r="7597" spans="1:13" ht="24" customHeight="1" x14ac:dyDescent="0.2">
      <c r="A7597" s="238" t="s">
        <v>2126</v>
      </c>
      <c r="B7597" s="191" t="s">
        <v>5169</v>
      </c>
      <c r="C7597" s="190" t="s">
        <v>15</v>
      </c>
      <c r="D7597" s="190" t="s">
        <v>5170</v>
      </c>
      <c r="E7597" s="426" t="s">
        <v>2119</v>
      </c>
      <c r="F7597" s="426"/>
      <c r="G7597" s="192" t="s">
        <v>54</v>
      </c>
      <c r="H7597" s="193">
        <v>1</v>
      </c>
      <c r="I7597" s="189">
        <f>(M7597*$M$13)</f>
        <v>27.6828</v>
      </c>
      <c r="J7597" s="219">
        <f>TRUNC(I7597*H7597,2)</f>
        <v>27.68</v>
      </c>
      <c r="M7597">
        <v>30.09</v>
      </c>
    </row>
    <row r="7598" spans="1:13" x14ac:dyDescent="0.2">
      <c r="A7598" s="239"/>
      <c r="B7598" s="195"/>
      <c r="C7598" s="195"/>
      <c r="D7598" s="195"/>
      <c r="E7598" s="195" t="s">
        <v>3847</v>
      </c>
      <c r="F7598" s="196">
        <v>5.32</v>
      </c>
      <c r="G7598" s="195" t="s">
        <v>3848</v>
      </c>
      <c r="H7598" s="196">
        <v>0</v>
      </c>
      <c r="I7598" s="196">
        <v>5.32</v>
      </c>
      <c r="J7598" s="220"/>
      <c r="M7598">
        <v>5.32</v>
      </c>
    </row>
    <row r="7599" spans="1:13" ht="25.5" x14ac:dyDescent="0.2">
      <c r="A7599" s="239"/>
      <c r="B7599" s="195"/>
      <c r="C7599" s="195"/>
      <c r="D7599" s="195"/>
      <c r="E7599" s="195" t="s">
        <v>3849</v>
      </c>
      <c r="F7599" s="196">
        <v>0</v>
      </c>
      <c r="G7599" s="195"/>
      <c r="H7599" s="195" t="s">
        <v>3850</v>
      </c>
      <c r="I7599" s="196">
        <v>35.409999999999997</v>
      </c>
      <c r="J7599" s="220"/>
      <c r="M7599">
        <v>35.409999999999997</v>
      </c>
    </row>
    <row r="7600" spans="1:13" ht="30" customHeight="1" x14ac:dyDescent="0.2">
      <c r="A7600" s="240"/>
      <c r="B7600" s="197"/>
      <c r="C7600" s="197"/>
      <c r="D7600" s="197"/>
      <c r="E7600" s="197"/>
      <c r="F7600" s="197"/>
      <c r="G7600" s="197" t="s">
        <v>3851</v>
      </c>
      <c r="H7600" s="198">
        <v>4</v>
      </c>
      <c r="I7600" s="199">
        <v>141.63999999999999</v>
      </c>
      <c r="J7600" s="220"/>
      <c r="M7600">
        <v>141.63999999999999</v>
      </c>
    </row>
    <row r="7601" spans="1:13" ht="0.95" customHeight="1" x14ac:dyDescent="0.2">
      <c r="A7601" s="237"/>
      <c r="B7601" s="185"/>
      <c r="C7601" s="185"/>
      <c r="D7601" s="185"/>
      <c r="E7601" s="185"/>
      <c r="F7601" s="185"/>
      <c r="G7601" s="185"/>
      <c r="H7601" s="185"/>
      <c r="I7601" s="185"/>
      <c r="J7601" s="220"/>
    </row>
    <row r="7602" spans="1:13" ht="18" customHeight="1" x14ac:dyDescent="0.2">
      <c r="A7602" s="236" t="s">
        <v>4546</v>
      </c>
      <c r="B7602" s="183" t="s">
        <v>2</v>
      </c>
      <c r="C7602" s="182" t="s">
        <v>3</v>
      </c>
      <c r="D7602" s="182" t="s">
        <v>4</v>
      </c>
      <c r="E7602" s="419" t="s">
        <v>2100</v>
      </c>
      <c r="F7602" s="419"/>
      <c r="G7602" s="184" t="s">
        <v>5</v>
      </c>
      <c r="H7602" s="183" t="s">
        <v>6</v>
      </c>
      <c r="I7602" s="183" t="s">
        <v>7</v>
      </c>
      <c r="J7602" s="218" t="s">
        <v>8</v>
      </c>
      <c r="K7602" s="229">
        <f>J7604+J7605</f>
        <v>0.32</v>
      </c>
      <c r="L7602" s="229">
        <f>J7603-K7602</f>
        <v>0.10999999999999999</v>
      </c>
      <c r="M7602" t="s">
        <v>7</v>
      </c>
    </row>
    <row r="7603" spans="1:13" ht="24" customHeight="1" x14ac:dyDescent="0.2">
      <c r="A7603" s="237" t="s">
        <v>2125</v>
      </c>
      <c r="B7603" s="186" t="s">
        <v>1987</v>
      </c>
      <c r="C7603" s="185" t="s">
        <v>15</v>
      </c>
      <c r="D7603" s="185" t="s">
        <v>1988</v>
      </c>
      <c r="E7603" s="425">
        <v>7</v>
      </c>
      <c r="F7603" s="425"/>
      <c r="G7603" s="187" t="s">
        <v>18</v>
      </c>
      <c r="H7603" s="188">
        <v>1</v>
      </c>
      <c r="I7603" s="189">
        <f>(M7603*$M$13)</f>
        <v>0.43240000000000001</v>
      </c>
      <c r="J7603" s="231">
        <f>TRUNC(I7603*H7603,2)</f>
        <v>0.43</v>
      </c>
      <c r="M7603">
        <v>0.47</v>
      </c>
    </row>
    <row r="7604" spans="1:13" ht="24" customHeight="1" x14ac:dyDescent="0.2">
      <c r="A7604" s="238" t="s">
        <v>2126</v>
      </c>
      <c r="B7604" s="191" t="s">
        <v>2130</v>
      </c>
      <c r="C7604" s="190" t="s">
        <v>15</v>
      </c>
      <c r="D7604" s="190" t="s">
        <v>2131</v>
      </c>
      <c r="E7604" s="426" t="s">
        <v>2129</v>
      </c>
      <c r="F7604" s="426"/>
      <c r="G7604" s="192" t="s">
        <v>39</v>
      </c>
      <c r="H7604" s="193">
        <v>1.01E-2</v>
      </c>
      <c r="I7604" s="189">
        <f>(M7604*$M$13)</f>
        <v>13.533200000000001</v>
      </c>
      <c r="J7604" s="219">
        <f>TRUNC(I7604*H7604,2)</f>
        <v>0.13</v>
      </c>
      <c r="M7604">
        <v>14.71</v>
      </c>
    </row>
    <row r="7605" spans="1:13" ht="24" customHeight="1" x14ac:dyDescent="0.2">
      <c r="A7605" s="238" t="s">
        <v>2126</v>
      </c>
      <c r="B7605" s="191" t="s">
        <v>2154</v>
      </c>
      <c r="C7605" s="190" t="s">
        <v>15</v>
      </c>
      <c r="D7605" s="190" t="s">
        <v>2155</v>
      </c>
      <c r="E7605" s="426" t="s">
        <v>2129</v>
      </c>
      <c r="F7605" s="426"/>
      <c r="G7605" s="192" t="s">
        <v>39</v>
      </c>
      <c r="H7605" s="193">
        <v>1.01E-2</v>
      </c>
      <c r="I7605" s="189">
        <f>(M7605*$M$13)</f>
        <v>19.136000000000003</v>
      </c>
      <c r="J7605" s="219">
        <f>TRUNC(I7605*H7605,2)</f>
        <v>0.19</v>
      </c>
      <c r="M7605">
        <v>20.8</v>
      </c>
    </row>
    <row r="7606" spans="1:13" ht="24" customHeight="1" x14ac:dyDescent="0.2">
      <c r="A7606" s="238" t="s">
        <v>2126</v>
      </c>
      <c r="B7606" s="191" t="s">
        <v>3429</v>
      </c>
      <c r="C7606" s="190" t="s">
        <v>15</v>
      </c>
      <c r="D7606" s="190" t="s">
        <v>1988</v>
      </c>
      <c r="E7606" s="426" t="s">
        <v>2119</v>
      </c>
      <c r="F7606" s="426"/>
      <c r="G7606" s="192" t="s">
        <v>54</v>
      </c>
      <c r="H7606" s="193">
        <v>1</v>
      </c>
      <c r="I7606" s="189">
        <f>(M7606*$M$13)</f>
        <v>0.1104</v>
      </c>
      <c r="J7606" s="219">
        <f>TRUNC(I7606*H7606,2)</f>
        <v>0.11</v>
      </c>
      <c r="M7606">
        <v>0.12</v>
      </c>
    </row>
    <row r="7607" spans="1:13" x14ac:dyDescent="0.2">
      <c r="A7607" s="239"/>
      <c r="B7607" s="195"/>
      <c r="C7607" s="195"/>
      <c r="D7607" s="195"/>
      <c r="E7607" s="195" t="s">
        <v>3847</v>
      </c>
      <c r="F7607" s="196">
        <v>0.35</v>
      </c>
      <c r="G7607" s="195" t="s">
        <v>3848</v>
      </c>
      <c r="H7607" s="196">
        <v>0</v>
      </c>
      <c r="I7607" s="196">
        <v>0.35</v>
      </c>
      <c r="J7607" s="220"/>
      <c r="M7607">
        <v>0.35</v>
      </c>
    </row>
    <row r="7608" spans="1:13" ht="25.5" x14ac:dyDescent="0.2">
      <c r="A7608" s="239"/>
      <c r="B7608" s="195"/>
      <c r="C7608" s="195"/>
      <c r="D7608" s="195"/>
      <c r="E7608" s="195" t="s">
        <v>3849</v>
      </c>
      <c r="F7608" s="196">
        <v>0</v>
      </c>
      <c r="G7608" s="195"/>
      <c r="H7608" s="195" t="s">
        <v>3850</v>
      </c>
      <c r="I7608" s="196">
        <v>0.47</v>
      </c>
      <c r="J7608" s="220"/>
      <c r="M7608">
        <v>0.47</v>
      </c>
    </row>
    <row r="7609" spans="1:13" ht="30" customHeight="1" x14ac:dyDescent="0.2">
      <c r="A7609" s="240"/>
      <c r="B7609" s="197"/>
      <c r="C7609" s="197"/>
      <c r="D7609" s="197"/>
      <c r="E7609" s="197"/>
      <c r="F7609" s="197"/>
      <c r="G7609" s="197" t="s">
        <v>3851</v>
      </c>
      <c r="H7609" s="198">
        <v>200</v>
      </c>
      <c r="I7609" s="199">
        <v>94</v>
      </c>
      <c r="J7609" s="220"/>
      <c r="M7609">
        <v>94</v>
      </c>
    </row>
    <row r="7610" spans="1:13" ht="0.95" customHeight="1" x14ac:dyDescent="0.2">
      <c r="A7610" s="237"/>
      <c r="B7610" s="185"/>
      <c r="C7610" s="185"/>
      <c r="D7610" s="185"/>
      <c r="E7610" s="185"/>
      <c r="F7610" s="185"/>
      <c r="G7610" s="185"/>
      <c r="H7610" s="185"/>
      <c r="I7610" s="185"/>
      <c r="J7610" s="220"/>
    </row>
    <row r="7611" spans="1:13" ht="18" customHeight="1" x14ac:dyDescent="0.2">
      <c r="A7611" s="236" t="s">
        <v>4547</v>
      </c>
      <c r="B7611" s="183" t="s">
        <v>2</v>
      </c>
      <c r="C7611" s="182" t="s">
        <v>3</v>
      </c>
      <c r="D7611" s="182" t="s">
        <v>4</v>
      </c>
      <c r="E7611" s="419" t="s">
        <v>2100</v>
      </c>
      <c r="F7611" s="419"/>
      <c r="G7611" s="184" t="s">
        <v>5</v>
      </c>
      <c r="H7611" s="183" t="s">
        <v>6</v>
      </c>
      <c r="I7611" s="183" t="s">
        <v>7</v>
      </c>
      <c r="J7611" s="218" t="s">
        <v>8</v>
      </c>
      <c r="K7611" s="229">
        <f>J7613+J7614</f>
        <v>4.2300000000000004</v>
      </c>
      <c r="L7611" s="229">
        <f>J7612-K7611</f>
        <v>24.98</v>
      </c>
      <c r="M7611" t="s">
        <v>7</v>
      </c>
    </row>
    <row r="7612" spans="1:13" ht="24" customHeight="1" x14ac:dyDescent="0.2">
      <c r="A7612" s="237" t="s">
        <v>2125</v>
      </c>
      <c r="B7612" s="186" t="s">
        <v>4474</v>
      </c>
      <c r="C7612" s="185" t="s">
        <v>15</v>
      </c>
      <c r="D7612" s="185" t="s">
        <v>4475</v>
      </c>
      <c r="E7612" s="425">
        <v>7</v>
      </c>
      <c r="F7612" s="425"/>
      <c r="G7612" s="187" t="s">
        <v>54</v>
      </c>
      <c r="H7612" s="188">
        <v>1</v>
      </c>
      <c r="I7612" s="189">
        <f>(M7612*$M$13)</f>
        <v>29.21</v>
      </c>
      <c r="J7612" s="231">
        <f>TRUNC(I7612*H7612,2)</f>
        <v>29.21</v>
      </c>
      <c r="M7612">
        <v>31.75</v>
      </c>
    </row>
    <row r="7613" spans="1:13" ht="24" customHeight="1" x14ac:dyDescent="0.2">
      <c r="A7613" s="238" t="s">
        <v>2126</v>
      </c>
      <c r="B7613" s="191" t="s">
        <v>2130</v>
      </c>
      <c r="C7613" s="190" t="s">
        <v>15</v>
      </c>
      <c r="D7613" s="190" t="s">
        <v>2131</v>
      </c>
      <c r="E7613" s="426" t="s">
        <v>2129</v>
      </c>
      <c r="F7613" s="426"/>
      <c r="G7613" s="192" t="s">
        <v>39</v>
      </c>
      <c r="H7613" s="193">
        <v>0.13</v>
      </c>
      <c r="I7613" s="189">
        <f>(M7613*$M$13)</f>
        <v>13.533200000000001</v>
      </c>
      <c r="J7613" s="219">
        <f>TRUNC(I7613*H7613,2)</f>
        <v>1.75</v>
      </c>
      <c r="M7613">
        <v>14.71</v>
      </c>
    </row>
    <row r="7614" spans="1:13" ht="24" customHeight="1" x14ac:dyDescent="0.2">
      <c r="A7614" s="238" t="s">
        <v>2126</v>
      </c>
      <c r="B7614" s="191" t="s">
        <v>2154</v>
      </c>
      <c r="C7614" s="190" t="s">
        <v>15</v>
      </c>
      <c r="D7614" s="190" t="s">
        <v>2155</v>
      </c>
      <c r="E7614" s="426" t="s">
        <v>2129</v>
      </c>
      <c r="F7614" s="426"/>
      <c r="G7614" s="192" t="s">
        <v>39</v>
      </c>
      <c r="H7614" s="193">
        <v>0.13</v>
      </c>
      <c r="I7614" s="189">
        <f>(M7614*$M$13)</f>
        <v>19.136000000000003</v>
      </c>
      <c r="J7614" s="219">
        <f>TRUNC(I7614*H7614,2)</f>
        <v>2.48</v>
      </c>
      <c r="M7614">
        <v>20.8</v>
      </c>
    </row>
    <row r="7615" spans="1:13" ht="24" customHeight="1" x14ac:dyDescent="0.2">
      <c r="A7615" s="238" t="s">
        <v>2126</v>
      </c>
      <c r="B7615" s="191" t="s">
        <v>5171</v>
      </c>
      <c r="C7615" s="190" t="s">
        <v>15</v>
      </c>
      <c r="D7615" s="190" t="s">
        <v>5172</v>
      </c>
      <c r="E7615" s="426" t="s">
        <v>2119</v>
      </c>
      <c r="F7615" s="426"/>
      <c r="G7615" s="192" t="s">
        <v>54</v>
      </c>
      <c r="H7615" s="193">
        <v>1</v>
      </c>
      <c r="I7615" s="189">
        <f>(M7615*$M$13)</f>
        <v>24.968800000000002</v>
      </c>
      <c r="J7615" s="219">
        <f>TRUNC(I7615*H7615,2)</f>
        <v>24.96</v>
      </c>
      <c r="M7615">
        <v>27.14</v>
      </c>
    </row>
    <row r="7616" spans="1:13" x14ac:dyDescent="0.2">
      <c r="A7616" s="239"/>
      <c r="B7616" s="195"/>
      <c r="C7616" s="195"/>
      <c r="D7616" s="195"/>
      <c r="E7616" s="195" t="s">
        <v>3847</v>
      </c>
      <c r="F7616" s="196">
        <v>4.6100000000000003</v>
      </c>
      <c r="G7616" s="195" t="s">
        <v>3848</v>
      </c>
      <c r="H7616" s="196">
        <v>0</v>
      </c>
      <c r="I7616" s="196">
        <v>4.6100000000000003</v>
      </c>
      <c r="J7616" s="220"/>
      <c r="M7616">
        <v>4.6100000000000003</v>
      </c>
    </row>
    <row r="7617" spans="1:13" ht="25.5" x14ac:dyDescent="0.2">
      <c r="A7617" s="239"/>
      <c r="B7617" s="195"/>
      <c r="C7617" s="195"/>
      <c r="D7617" s="195"/>
      <c r="E7617" s="195" t="s">
        <v>3849</v>
      </c>
      <c r="F7617" s="196">
        <v>0</v>
      </c>
      <c r="G7617" s="195"/>
      <c r="H7617" s="195" t="s">
        <v>3850</v>
      </c>
      <c r="I7617" s="196">
        <v>31.75</v>
      </c>
      <c r="J7617" s="220"/>
      <c r="M7617">
        <v>31.75</v>
      </c>
    </row>
    <row r="7618" spans="1:13" ht="30" customHeight="1" x14ac:dyDescent="0.2">
      <c r="A7618" s="240"/>
      <c r="B7618" s="197"/>
      <c r="C7618" s="197"/>
      <c r="D7618" s="197"/>
      <c r="E7618" s="197"/>
      <c r="F7618" s="197"/>
      <c r="G7618" s="197" t="s">
        <v>3851</v>
      </c>
      <c r="H7618" s="198">
        <v>68</v>
      </c>
      <c r="I7618" s="199">
        <v>2159</v>
      </c>
      <c r="J7618" s="220"/>
      <c r="M7618">
        <v>2159</v>
      </c>
    </row>
    <row r="7619" spans="1:13" ht="0.95" customHeight="1" x14ac:dyDescent="0.2">
      <c r="A7619" s="237"/>
      <c r="B7619" s="185"/>
      <c r="C7619" s="185"/>
      <c r="D7619" s="185"/>
      <c r="E7619" s="185"/>
      <c r="F7619" s="185"/>
      <c r="G7619" s="185"/>
      <c r="H7619" s="185"/>
      <c r="I7619" s="185"/>
      <c r="J7619" s="220"/>
    </row>
    <row r="7620" spans="1:13" ht="18" customHeight="1" x14ac:dyDescent="0.2">
      <c r="A7620" s="236" t="s">
        <v>4548</v>
      </c>
      <c r="B7620" s="183" t="s">
        <v>2</v>
      </c>
      <c r="C7620" s="182" t="s">
        <v>3</v>
      </c>
      <c r="D7620" s="182" t="s">
        <v>4</v>
      </c>
      <c r="E7620" s="419" t="s">
        <v>2100</v>
      </c>
      <c r="F7620" s="419"/>
      <c r="G7620" s="184" t="s">
        <v>5</v>
      </c>
      <c r="H7620" s="183" t="s">
        <v>6</v>
      </c>
      <c r="I7620" s="183" t="s">
        <v>7</v>
      </c>
      <c r="J7620" s="218" t="s">
        <v>8</v>
      </c>
      <c r="K7620" s="229">
        <f>J7622+J7623</f>
        <v>5.43</v>
      </c>
      <c r="L7620" s="229">
        <f>J7621-K7620</f>
        <v>643.30000000000007</v>
      </c>
      <c r="M7620" t="s">
        <v>7</v>
      </c>
    </row>
    <row r="7621" spans="1:13" ht="26.1" customHeight="1" x14ac:dyDescent="0.2">
      <c r="A7621" s="237" t="s">
        <v>2125</v>
      </c>
      <c r="B7621" s="186" t="s">
        <v>4476</v>
      </c>
      <c r="C7621" s="185" t="s">
        <v>15</v>
      </c>
      <c r="D7621" s="185" t="s">
        <v>4477</v>
      </c>
      <c r="E7621" s="425">
        <v>7</v>
      </c>
      <c r="F7621" s="425"/>
      <c r="G7621" s="187" t="s">
        <v>54</v>
      </c>
      <c r="H7621" s="188">
        <v>1</v>
      </c>
      <c r="I7621" s="189">
        <f>(M7621*$M$13)</f>
        <v>648.73800000000006</v>
      </c>
      <c r="J7621" s="231">
        <f>TRUNC(I7621*H7621,2)</f>
        <v>648.73</v>
      </c>
      <c r="M7621">
        <v>705.15</v>
      </c>
    </row>
    <row r="7622" spans="1:13" ht="24" customHeight="1" x14ac:dyDescent="0.2">
      <c r="A7622" s="238" t="s">
        <v>2126</v>
      </c>
      <c r="B7622" s="191" t="s">
        <v>2130</v>
      </c>
      <c r="C7622" s="190" t="s">
        <v>15</v>
      </c>
      <c r="D7622" s="190" t="s">
        <v>2131</v>
      </c>
      <c r="E7622" s="426" t="s">
        <v>2129</v>
      </c>
      <c r="F7622" s="426"/>
      <c r="G7622" s="192" t="s">
        <v>39</v>
      </c>
      <c r="H7622" s="193">
        <v>0.16669999999999999</v>
      </c>
      <c r="I7622" s="189">
        <f>(M7622*$M$13)</f>
        <v>13.533200000000001</v>
      </c>
      <c r="J7622" s="219">
        <f>TRUNC(I7622*H7622,2)</f>
        <v>2.25</v>
      </c>
      <c r="M7622">
        <v>14.71</v>
      </c>
    </row>
    <row r="7623" spans="1:13" ht="24" customHeight="1" x14ac:dyDescent="0.2">
      <c r="A7623" s="238" t="s">
        <v>2126</v>
      </c>
      <c r="B7623" s="191" t="s">
        <v>2154</v>
      </c>
      <c r="C7623" s="190" t="s">
        <v>15</v>
      </c>
      <c r="D7623" s="190" t="s">
        <v>2155</v>
      </c>
      <c r="E7623" s="426" t="s">
        <v>2129</v>
      </c>
      <c r="F7623" s="426"/>
      <c r="G7623" s="192" t="s">
        <v>39</v>
      </c>
      <c r="H7623" s="193">
        <v>0.16669999999999999</v>
      </c>
      <c r="I7623" s="189">
        <f>(M7623*$M$13)</f>
        <v>19.136000000000003</v>
      </c>
      <c r="J7623" s="219">
        <f>TRUNC(I7623*H7623,2)</f>
        <v>3.18</v>
      </c>
      <c r="M7623">
        <v>20.8</v>
      </c>
    </row>
    <row r="7624" spans="1:13" ht="26.1" customHeight="1" x14ac:dyDescent="0.2">
      <c r="A7624" s="238" t="s">
        <v>2126</v>
      </c>
      <c r="B7624" s="191" t="s">
        <v>5173</v>
      </c>
      <c r="C7624" s="190" t="s">
        <v>15</v>
      </c>
      <c r="D7624" s="190" t="s">
        <v>5174</v>
      </c>
      <c r="E7624" s="426" t="s">
        <v>2119</v>
      </c>
      <c r="F7624" s="426"/>
      <c r="G7624" s="192" t="s">
        <v>54</v>
      </c>
      <c r="H7624" s="193">
        <v>1</v>
      </c>
      <c r="I7624" s="189">
        <f>(M7624*$M$13)</f>
        <v>643.30079999999998</v>
      </c>
      <c r="J7624" s="219">
        <f>TRUNC(I7624*H7624,2)</f>
        <v>643.29999999999995</v>
      </c>
      <c r="M7624">
        <v>699.24</v>
      </c>
    </row>
    <row r="7625" spans="1:13" x14ac:dyDescent="0.2">
      <c r="A7625" s="239"/>
      <c r="B7625" s="195"/>
      <c r="C7625" s="195"/>
      <c r="D7625" s="195"/>
      <c r="E7625" s="195" t="s">
        <v>3847</v>
      </c>
      <c r="F7625" s="196">
        <v>5.91</v>
      </c>
      <c r="G7625" s="195" t="s">
        <v>3848</v>
      </c>
      <c r="H7625" s="196">
        <v>0</v>
      </c>
      <c r="I7625" s="196">
        <v>5.91</v>
      </c>
      <c r="J7625" s="220"/>
      <c r="M7625">
        <v>5.91</v>
      </c>
    </row>
    <row r="7626" spans="1:13" ht="25.5" x14ac:dyDescent="0.2">
      <c r="A7626" s="239"/>
      <c r="B7626" s="195"/>
      <c r="C7626" s="195"/>
      <c r="D7626" s="195"/>
      <c r="E7626" s="195" t="s">
        <v>3849</v>
      </c>
      <c r="F7626" s="196">
        <v>0</v>
      </c>
      <c r="G7626" s="195"/>
      <c r="H7626" s="195" t="s">
        <v>3850</v>
      </c>
      <c r="I7626" s="196">
        <v>705.15</v>
      </c>
      <c r="J7626" s="220"/>
      <c r="M7626">
        <v>705.15</v>
      </c>
    </row>
    <row r="7627" spans="1:13" ht="30" customHeight="1" x14ac:dyDescent="0.2">
      <c r="A7627" s="240"/>
      <c r="B7627" s="197"/>
      <c r="C7627" s="197"/>
      <c r="D7627" s="197"/>
      <c r="E7627" s="197"/>
      <c r="F7627" s="197"/>
      <c r="G7627" s="197" t="s">
        <v>3851</v>
      </c>
      <c r="H7627" s="198">
        <v>2</v>
      </c>
      <c r="I7627" s="199">
        <v>1410.3</v>
      </c>
      <c r="J7627" s="220"/>
      <c r="M7627">
        <v>1410.3</v>
      </c>
    </row>
    <row r="7628" spans="1:13" ht="0.95" customHeight="1" x14ac:dyDescent="0.2">
      <c r="A7628" s="237"/>
      <c r="B7628" s="185"/>
      <c r="C7628" s="185"/>
      <c r="D7628" s="185"/>
      <c r="E7628" s="185"/>
      <c r="F7628" s="185"/>
      <c r="G7628" s="185"/>
      <c r="H7628" s="185"/>
      <c r="I7628" s="185"/>
      <c r="J7628" s="220"/>
    </row>
    <row r="7629" spans="1:13" ht="18" customHeight="1" x14ac:dyDescent="0.2">
      <c r="A7629" s="236" t="s">
        <v>4549</v>
      </c>
      <c r="B7629" s="183" t="s">
        <v>2</v>
      </c>
      <c r="C7629" s="182" t="s">
        <v>3</v>
      </c>
      <c r="D7629" s="182" t="s">
        <v>4</v>
      </c>
      <c r="E7629" s="419" t="s">
        <v>2100</v>
      </c>
      <c r="F7629" s="419"/>
      <c r="G7629" s="184" t="s">
        <v>5</v>
      </c>
      <c r="H7629" s="183" t="s">
        <v>6</v>
      </c>
      <c r="I7629" s="183" t="s">
        <v>7</v>
      </c>
      <c r="J7629" s="218" t="s">
        <v>8</v>
      </c>
      <c r="K7629" s="229">
        <f>J7631+J7632</f>
        <v>3.26</v>
      </c>
      <c r="L7629" s="229">
        <f>J7630-K7629</f>
        <v>63.059999999999995</v>
      </c>
      <c r="M7629" t="s">
        <v>7</v>
      </c>
    </row>
    <row r="7630" spans="1:13" ht="24" customHeight="1" x14ac:dyDescent="0.2">
      <c r="A7630" s="237" t="s">
        <v>2125</v>
      </c>
      <c r="B7630" s="186" t="s">
        <v>4480</v>
      </c>
      <c r="C7630" s="185" t="s">
        <v>15</v>
      </c>
      <c r="D7630" s="185" t="s">
        <v>4481</v>
      </c>
      <c r="E7630" s="425">
        <v>7</v>
      </c>
      <c r="F7630" s="425"/>
      <c r="G7630" s="187" t="s">
        <v>18</v>
      </c>
      <c r="H7630" s="188">
        <v>1</v>
      </c>
      <c r="I7630" s="189">
        <f>(M7630*$M$13)</f>
        <v>66.322800000000001</v>
      </c>
      <c r="J7630" s="231">
        <f>TRUNC(I7630*H7630,2)</f>
        <v>66.319999999999993</v>
      </c>
      <c r="M7630">
        <v>72.09</v>
      </c>
    </row>
    <row r="7631" spans="1:13" ht="24" customHeight="1" x14ac:dyDescent="0.2">
      <c r="A7631" s="238" t="s">
        <v>2126</v>
      </c>
      <c r="B7631" s="191" t="s">
        <v>2130</v>
      </c>
      <c r="C7631" s="190" t="s">
        <v>15</v>
      </c>
      <c r="D7631" s="190" t="s">
        <v>2131</v>
      </c>
      <c r="E7631" s="426" t="s">
        <v>2129</v>
      </c>
      <c r="F7631" s="426"/>
      <c r="G7631" s="192" t="s">
        <v>39</v>
      </c>
      <c r="H7631" s="193">
        <v>0.1</v>
      </c>
      <c r="I7631" s="189">
        <f>(M7631*$M$13)</f>
        <v>13.533200000000001</v>
      </c>
      <c r="J7631" s="219">
        <f>TRUNC(I7631*H7631,2)</f>
        <v>1.35</v>
      </c>
      <c r="M7631">
        <v>14.71</v>
      </c>
    </row>
    <row r="7632" spans="1:13" ht="24" customHeight="1" x14ac:dyDescent="0.2">
      <c r="A7632" s="238" t="s">
        <v>2126</v>
      </c>
      <c r="B7632" s="191" t="s">
        <v>2154</v>
      </c>
      <c r="C7632" s="190" t="s">
        <v>15</v>
      </c>
      <c r="D7632" s="190" t="s">
        <v>2155</v>
      </c>
      <c r="E7632" s="426" t="s">
        <v>2129</v>
      </c>
      <c r="F7632" s="426"/>
      <c r="G7632" s="192" t="s">
        <v>39</v>
      </c>
      <c r="H7632" s="193">
        <v>0.1</v>
      </c>
      <c r="I7632" s="189">
        <f>(M7632*$M$13)</f>
        <v>19.136000000000003</v>
      </c>
      <c r="J7632" s="219">
        <f>TRUNC(I7632*H7632,2)</f>
        <v>1.91</v>
      </c>
      <c r="M7632">
        <v>20.8</v>
      </c>
    </row>
    <row r="7633" spans="1:13" ht="24" customHeight="1" x14ac:dyDescent="0.2">
      <c r="A7633" s="238" t="s">
        <v>2126</v>
      </c>
      <c r="B7633" s="191" t="s">
        <v>5175</v>
      </c>
      <c r="C7633" s="190" t="s">
        <v>15</v>
      </c>
      <c r="D7633" s="190" t="s">
        <v>4481</v>
      </c>
      <c r="E7633" s="426" t="s">
        <v>2119</v>
      </c>
      <c r="F7633" s="426"/>
      <c r="G7633" s="192" t="s">
        <v>54</v>
      </c>
      <c r="H7633" s="193">
        <v>1</v>
      </c>
      <c r="I7633" s="189">
        <f>(M7633*$M$13)</f>
        <v>63.05680000000001</v>
      </c>
      <c r="J7633" s="219">
        <f>TRUNC(I7633*H7633,2)</f>
        <v>63.05</v>
      </c>
      <c r="M7633">
        <v>68.540000000000006</v>
      </c>
    </row>
    <row r="7634" spans="1:13" x14ac:dyDescent="0.2">
      <c r="A7634" s="239"/>
      <c r="B7634" s="195"/>
      <c r="C7634" s="195"/>
      <c r="D7634" s="195"/>
      <c r="E7634" s="195" t="s">
        <v>3847</v>
      </c>
      <c r="F7634" s="196">
        <v>3.55</v>
      </c>
      <c r="G7634" s="195" t="s">
        <v>3848</v>
      </c>
      <c r="H7634" s="196">
        <v>0</v>
      </c>
      <c r="I7634" s="196">
        <v>3.55</v>
      </c>
      <c r="J7634" s="220"/>
      <c r="M7634">
        <v>3.55</v>
      </c>
    </row>
    <row r="7635" spans="1:13" ht="25.5" x14ac:dyDescent="0.2">
      <c r="A7635" s="239"/>
      <c r="B7635" s="195"/>
      <c r="C7635" s="195"/>
      <c r="D7635" s="195"/>
      <c r="E7635" s="195" t="s">
        <v>3849</v>
      </c>
      <c r="F7635" s="196">
        <v>0</v>
      </c>
      <c r="G7635" s="195"/>
      <c r="H7635" s="195" t="s">
        <v>3850</v>
      </c>
      <c r="I7635" s="196">
        <v>72.09</v>
      </c>
      <c r="J7635" s="220"/>
      <c r="M7635">
        <v>72.09</v>
      </c>
    </row>
    <row r="7636" spans="1:13" ht="30" customHeight="1" x14ac:dyDescent="0.2">
      <c r="A7636" s="240"/>
      <c r="B7636" s="197"/>
      <c r="C7636" s="197"/>
      <c r="D7636" s="197"/>
      <c r="E7636" s="197"/>
      <c r="F7636" s="197"/>
      <c r="G7636" s="197" t="s">
        <v>3851</v>
      </c>
      <c r="H7636" s="198">
        <v>2</v>
      </c>
      <c r="I7636" s="199">
        <v>144.18</v>
      </c>
      <c r="J7636" s="220"/>
      <c r="M7636">
        <v>144.18</v>
      </c>
    </row>
    <row r="7637" spans="1:13" ht="0.95" customHeight="1" x14ac:dyDescent="0.2">
      <c r="A7637" s="237"/>
      <c r="B7637" s="185"/>
      <c r="C7637" s="185"/>
      <c r="D7637" s="185"/>
      <c r="E7637" s="185"/>
      <c r="F7637" s="185"/>
      <c r="G7637" s="185"/>
      <c r="H7637" s="185"/>
      <c r="I7637" s="185"/>
      <c r="J7637" s="220"/>
    </row>
    <row r="7638" spans="1:13" ht="18" customHeight="1" x14ac:dyDescent="0.2">
      <c r="A7638" s="236" t="s">
        <v>4550</v>
      </c>
      <c r="B7638" s="183" t="s">
        <v>2</v>
      </c>
      <c r="C7638" s="182" t="s">
        <v>3</v>
      </c>
      <c r="D7638" s="182" t="s">
        <v>4</v>
      </c>
      <c r="E7638" s="419" t="s">
        <v>2100</v>
      </c>
      <c r="F7638" s="419"/>
      <c r="G7638" s="184" t="s">
        <v>5</v>
      </c>
      <c r="H7638" s="183" t="s">
        <v>6</v>
      </c>
      <c r="I7638" s="183" t="s">
        <v>7</v>
      </c>
      <c r="J7638" s="218" t="s">
        <v>8</v>
      </c>
      <c r="K7638" s="229">
        <f>J7640+J7641</f>
        <v>270.96000000000004</v>
      </c>
      <c r="L7638" s="229">
        <f>J7639-K7638</f>
        <v>763.61999999999989</v>
      </c>
      <c r="M7638" t="s">
        <v>7</v>
      </c>
    </row>
    <row r="7639" spans="1:13" ht="26.1" customHeight="1" x14ac:dyDescent="0.2">
      <c r="A7639" s="237" t="s">
        <v>2125</v>
      </c>
      <c r="B7639" s="186" t="s">
        <v>4482</v>
      </c>
      <c r="C7639" s="185" t="s">
        <v>26</v>
      </c>
      <c r="D7639" s="185" t="s">
        <v>4483</v>
      </c>
      <c r="E7639" s="425" t="s">
        <v>5138</v>
      </c>
      <c r="F7639" s="425"/>
      <c r="G7639" s="187" t="s">
        <v>331</v>
      </c>
      <c r="H7639" s="188">
        <v>1</v>
      </c>
      <c r="I7639" s="189">
        <f>(M7639*$M$13)</f>
        <v>1034.586</v>
      </c>
      <c r="J7639" s="231">
        <f>TRUNC(I7639*H7639,2)</f>
        <v>1034.58</v>
      </c>
      <c r="M7639">
        <v>1124.55</v>
      </c>
    </row>
    <row r="7640" spans="1:13" ht="26.1" customHeight="1" x14ac:dyDescent="0.2">
      <c r="A7640" s="241" t="s">
        <v>2395</v>
      </c>
      <c r="B7640" s="201" t="s">
        <v>2709</v>
      </c>
      <c r="C7640" s="200" t="s">
        <v>26</v>
      </c>
      <c r="D7640" s="200" t="s">
        <v>2710</v>
      </c>
      <c r="E7640" s="427" t="s">
        <v>2123</v>
      </c>
      <c r="F7640" s="427"/>
      <c r="G7640" s="202" t="s">
        <v>32</v>
      </c>
      <c r="H7640" s="203">
        <v>6.2007000000000003</v>
      </c>
      <c r="I7640" s="189">
        <f>(M7640*$M$13)</f>
        <v>18.390799999999999</v>
      </c>
      <c r="J7640" s="219">
        <f>TRUNC(I7640*H7640,2)</f>
        <v>114.03</v>
      </c>
      <c r="M7640">
        <v>19.989999999999998</v>
      </c>
    </row>
    <row r="7641" spans="1:13" ht="24" customHeight="1" x14ac:dyDescent="0.2">
      <c r="A7641" s="241" t="s">
        <v>2395</v>
      </c>
      <c r="B7641" s="201" t="s">
        <v>2700</v>
      </c>
      <c r="C7641" s="200" t="s">
        <v>26</v>
      </c>
      <c r="D7641" s="200" t="s">
        <v>2701</v>
      </c>
      <c r="E7641" s="427" t="s">
        <v>2123</v>
      </c>
      <c r="F7641" s="427"/>
      <c r="G7641" s="202" t="s">
        <v>32</v>
      </c>
      <c r="H7641" s="203">
        <v>6.2007000000000003</v>
      </c>
      <c r="I7641" s="189">
        <f>(M7641*$M$13)</f>
        <v>25.309200000000004</v>
      </c>
      <c r="J7641" s="219">
        <f>TRUNC(I7641*H7641,2)</f>
        <v>156.93</v>
      </c>
      <c r="M7641">
        <v>27.51</v>
      </c>
    </row>
    <row r="7642" spans="1:13" ht="26.1" customHeight="1" x14ac:dyDescent="0.2">
      <c r="A7642" s="238" t="s">
        <v>2126</v>
      </c>
      <c r="B7642" s="191" t="s">
        <v>5176</v>
      </c>
      <c r="C7642" s="190" t="s">
        <v>26</v>
      </c>
      <c r="D7642" s="190" t="s">
        <v>5177</v>
      </c>
      <c r="E7642" s="426" t="s">
        <v>2119</v>
      </c>
      <c r="F7642" s="426"/>
      <c r="G7642" s="192" t="s">
        <v>331</v>
      </c>
      <c r="H7642" s="193">
        <v>1</v>
      </c>
      <c r="I7642" s="189">
        <f>(M7642*$M$13)</f>
        <v>763.61840000000007</v>
      </c>
      <c r="J7642" s="219">
        <f>TRUNC(I7642*H7642,2)</f>
        <v>763.61</v>
      </c>
      <c r="M7642">
        <v>830.02</v>
      </c>
    </row>
    <row r="7643" spans="1:13" x14ac:dyDescent="0.2">
      <c r="A7643" s="239"/>
      <c r="B7643" s="195"/>
      <c r="C7643" s="195"/>
      <c r="D7643" s="195"/>
      <c r="E7643" s="195" t="s">
        <v>3847</v>
      </c>
      <c r="F7643" s="196">
        <v>219.75</v>
      </c>
      <c r="G7643" s="195" t="s">
        <v>3848</v>
      </c>
      <c r="H7643" s="196">
        <v>0</v>
      </c>
      <c r="I7643" s="196">
        <v>219.75</v>
      </c>
      <c r="J7643" s="220"/>
      <c r="M7643">
        <v>219.75</v>
      </c>
    </row>
    <row r="7644" spans="1:13" ht="25.5" x14ac:dyDescent="0.2">
      <c r="A7644" s="239"/>
      <c r="B7644" s="195"/>
      <c r="C7644" s="195"/>
      <c r="D7644" s="195"/>
      <c r="E7644" s="195" t="s">
        <v>3849</v>
      </c>
      <c r="F7644" s="196">
        <v>0</v>
      </c>
      <c r="G7644" s="195"/>
      <c r="H7644" s="195" t="s">
        <v>3850</v>
      </c>
      <c r="I7644" s="196">
        <v>1124.55</v>
      </c>
      <c r="J7644" s="220"/>
      <c r="M7644">
        <v>1124.55</v>
      </c>
    </row>
    <row r="7645" spans="1:13" ht="30" customHeight="1" x14ac:dyDescent="0.2">
      <c r="A7645" s="240"/>
      <c r="B7645" s="197"/>
      <c r="C7645" s="197"/>
      <c r="D7645" s="197"/>
      <c r="E7645" s="197"/>
      <c r="F7645" s="197"/>
      <c r="G7645" s="197" t="s">
        <v>3851</v>
      </c>
      <c r="H7645" s="198">
        <v>2</v>
      </c>
      <c r="I7645" s="199">
        <v>2249.1</v>
      </c>
      <c r="J7645" s="220"/>
      <c r="M7645">
        <v>2249.1</v>
      </c>
    </row>
    <row r="7646" spans="1:13" ht="0.95" customHeight="1" x14ac:dyDescent="0.2">
      <c r="A7646" s="237"/>
      <c r="B7646" s="185"/>
      <c r="C7646" s="185"/>
      <c r="D7646" s="185"/>
      <c r="E7646" s="185"/>
      <c r="F7646" s="185"/>
      <c r="G7646" s="185"/>
      <c r="H7646" s="185"/>
      <c r="I7646" s="185"/>
      <c r="J7646" s="220"/>
    </row>
    <row r="7647" spans="1:13" ht="18" customHeight="1" x14ac:dyDescent="0.2">
      <c r="A7647" s="236" t="s">
        <v>4551</v>
      </c>
      <c r="B7647" s="183" t="s">
        <v>2</v>
      </c>
      <c r="C7647" s="182" t="s">
        <v>3</v>
      </c>
      <c r="D7647" s="182" t="s">
        <v>4</v>
      </c>
      <c r="E7647" s="419" t="s">
        <v>2100</v>
      </c>
      <c r="F7647" s="419"/>
      <c r="G7647" s="184" t="s">
        <v>5</v>
      </c>
      <c r="H7647" s="183" t="s">
        <v>6</v>
      </c>
      <c r="I7647" s="183" t="s">
        <v>7</v>
      </c>
      <c r="J7647" s="218" t="s">
        <v>8</v>
      </c>
      <c r="K7647" s="229">
        <v>0</v>
      </c>
      <c r="L7647" s="229">
        <f>J7648</f>
        <v>52.72</v>
      </c>
      <c r="M7647" t="s">
        <v>7</v>
      </c>
    </row>
    <row r="7648" spans="1:13" ht="26.1" customHeight="1" x14ac:dyDescent="0.2">
      <c r="A7648" s="237" t="s">
        <v>2125</v>
      </c>
      <c r="B7648" s="186" t="s">
        <v>4857</v>
      </c>
      <c r="C7648" s="185" t="s">
        <v>167</v>
      </c>
      <c r="D7648" s="185" t="s">
        <v>4858</v>
      </c>
      <c r="E7648" s="425" t="s">
        <v>2104</v>
      </c>
      <c r="F7648" s="425"/>
      <c r="G7648" s="187" t="s">
        <v>331</v>
      </c>
      <c r="H7648" s="188">
        <v>1</v>
      </c>
      <c r="I7648" s="189">
        <f>(M7648*$M$13)</f>
        <v>52.725200000000001</v>
      </c>
      <c r="J7648" s="231">
        <f>TRUNC(I7648*H7648,2)</f>
        <v>52.72</v>
      </c>
      <c r="M7648">
        <v>57.31</v>
      </c>
    </row>
    <row r="7649" spans="1:13" ht="26.1" customHeight="1" x14ac:dyDescent="0.2">
      <c r="A7649" s="241" t="s">
        <v>2395</v>
      </c>
      <c r="B7649" s="201" t="s">
        <v>5180</v>
      </c>
      <c r="C7649" s="200" t="s">
        <v>2532</v>
      </c>
      <c r="D7649" s="200" t="s">
        <v>4858</v>
      </c>
      <c r="E7649" s="427" t="s">
        <v>5181</v>
      </c>
      <c r="F7649" s="427"/>
      <c r="G7649" s="202" t="s">
        <v>331</v>
      </c>
      <c r="H7649" s="203">
        <v>1</v>
      </c>
      <c r="I7649" s="189">
        <f>(M7649*$M$13)</f>
        <v>52.725200000000001</v>
      </c>
      <c r="J7649" s="219">
        <f>TRUNC(I7649*H7649,2)</f>
        <v>52.72</v>
      </c>
      <c r="M7649">
        <v>57.31</v>
      </c>
    </row>
    <row r="7650" spans="1:13" x14ac:dyDescent="0.2">
      <c r="A7650" s="239"/>
      <c r="B7650" s="195"/>
      <c r="C7650" s="195"/>
      <c r="D7650" s="195"/>
      <c r="E7650" s="195" t="s">
        <v>3847</v>
      </c>
      <c r="F7650" s="196">
        <v>12.11</v>
      </c>
      <c r="G7650" s="195" t="s">
        <v>3848</v>
      </c>
      <c r="H7650" s="196">
        <v>0</v>
      </c>
      <c r="I7650" s="196">
        <v>12.11</v>
      </c>
      <c r="J7650" s="220"/>
      <c r="M7650">
        <v>12.11</v>
      </c>
    </row>
    <row r="7651" spans="1:13" ht="25.5" x14ac:dyDescent="0.2">
      <c r="A7651" s="239"/>
      <c r="B7651" s="195"/>
      <c r="C7651" s="195"/>
      <c r="D7651" s="195"/>
      <c r="E7651" s="195" t="s">
        <v>3849</v>
      </c>
      <c r="F7651" s="196">
        <v>0</v>
      </c>
      <c r="G7651" s="195"/>
      <c r="H7651" s="195" t="s">
        <v>3850</v>
      </c>
      <c r="I7651" s="196">
        <v>57.31</v>
      </c>
      <c r="J7651" s="220"/>
      <c r="M7651">
        <v>57.31</v>
      </c>
    </row>
    <row r="7652" spans="1:13" ht="30" customHeight="1" x14ac:dyDescent="0.2">
      <c r="A7652" s="240"/>
      <c r="B7652" s="197"/>
      <c r="C7652" s="197"/>
      <c r="D7652" s="197"/>
      <c r="E7652" s="197"/>
      <c r="F7652" s="197"/>
      <c r="G7652" s="197" t="s">
        <v>3851</v>
      </c>
      <c r="H7652" s="198">
        <v>28</v>
      </c>
      <c r="I7652" s="199">
        <v>1604.68</v>
      </c>
      <c r="J7652" s="220"/>
      <c r="M7652">
        <v>1604.68</v>
      </c>
    </row>
    <row r="7653" spans="1:13" ht="0.95" customHeight="1" x14ac:dyDescent="0.2">
      <c r="A7653" s="237"/>
      <c r="B7653" s="185"/>
      <c r="C7653" s="185"/>
      <c r="D7653" s="185"/>
      <c r="E7653" s="185"/>
      <c r="F7653" s="185"/>
      <c r="G7653" s="185"/>
      <c r="H7653" s="185"/>
      <c r="I7653" s="185"/>
      <c r="J7653" s="220"/>
    </row>
    <row r="7654" spans="1:13" ht="18" customHeight="1" x14ac:dyDescent="0.2">
      <c r="A7654" s="236" t="s">
        <v>4862</v>
      </c>
      <c r="B7654" s="183" t="s">
        <v>2</v>
      </c>
      <c r="C7654" s="182" t="s">
        <v>3</v>
      </c>
      <c r="D7654" s="182" t="s">
        <v>4</v>
      </c>
      <c r="E7654" s="419" t="s">
        <v>2100</v>
      </c>
      <c r="F7654" s="419"/>
      <c r="G7654" s="184" t="s">
        <v>5</v>
      </c>
      <c r="H7654" s="183" t="s">
        <v>6</v>
      </c>
      <c r="I7654" s="183" t="s">
        <v>7</v>
      </c>
      <c r="J7654" s="218" t="s">
        <v>8</v>
      </c>
      <c r="K7654" s="229">
        <f>J7656+J7657</f>
        <v>1.62</v>
      </c>
      <c r="L7654" s="229">
        <f>J7655-K7654</f>
        <v>2.17</v>
      </c>
      <c r="M7654" t="s">
        <v>7</v>
      </c>
    </row>
    <row r="7655" spans="1:13" ht="24" customHeight="1" x14ac:dyDescent="0.2">
      <c r="A7655" s="237" t="s">
        <v>2125</v>
      </c>
      <c r="B7655" s="186" t="s">
        <v>4866</v>
      </c>
      <c r="C7655" s="185" t="s">
        <v>15</v>
      </c>
      <c r="D7655" s="185" t="s">
        <v>4867</v>
      </c>
      <c r="E7655" s="425">
        <v>7</v>
      </c>
      <c r="F7655" s="425"/>
      <c r="G7655" s="187" t="s">
        <v>18</v>
      </c>
      <c r="H7655" s="188">
        <v>1</v>
      </c>
      <c r="I7655" s="189">
        <f>(M7655*$M$13)</f>
        <v>3.7904000000000004</v>
      </c>
      <c r="J7655" s="231">
        <f>TRUNC(I7655*H7655,2)</f>
        <v>3.79</v>
      </c>
      <c r="M7655">
        <v>4.12</v>
      </c>
    </row>
    <row r="7656" spans="1:13" ht="24" customHeight="1" x14ac:dyDescent="0.2">
      <c r="A7656" s="238" t="s">
        <v>2126</v>
      </c>
      <c r="B7656" s="191" t="s">
        <v>2130</v>
      </c>
      <c r="C7656" s="190" t="s">
        <v>15</v>
      </c>
      <c r="D7656" s="190" t="s">
        <v>2131</v>
      </c>
      <c r="E7656" s="426" t="s">
        <v>2129</v>
      </c>
      <c r="F7656" s="426"/>
      <c r="G7656" s="192" t="s">
        <v>39</v>
      </c>
      <c r="H7656" s="193">
        <v>0.05</v>
      </c>
      <c r="I7656" s="189">
        <f>(M7656*$M$13)</f>
        <v>13.533200000000001</v>
      </c>
      <c r="J7656" s="219">
        <f>TRUNC(I7656*H7656,2)</f>
        <v>0.67</v>
      </c>
      <c r="M7656">
        <v>14.71</v>
      </c>
    </row>
    <row r="7657" spans="1:13" ht="24" customHeight="1" x14ac:dyDescent="0.2">
      <c r="A7657" s="238" t="s">
        <v>2126</v>
      </c>
      <c r="B7657" s="191" t="s">
        <v>2154</v>
      </c>
      <c r="C7657" s="190" t="s">
        <v>15</v>
      </c>
      <c r="D7657" s="190" t="s">
        <v>2155</v>
      </c>
      <c r="E7657" s="426" t="s">
        <v>2129</v>
      </c>
      <c r="F7657" s="426"/>
      <c r="G7657" s="192" t="s">
        <v>39</v>
      </c>
      <c r="H7657" s="193">
        <v>0.05</v>
      </c>
      <c r="I7657" s="189">
        <f>(M7657*$M$13)</f>
        <v>19.136000000000003</v>
      </c>
      <c r="J7657" s="219">
        <f>TRUNC(I7657*H7657,2)</f>
        <v>0.95</v>
      </c>
      <c r="M7657">
        <v>20.8</v>
      </c>
    </row>
    <row r="7658" spans="1:13" ht="24" customHeight="1" x14ac:dyDescent="0.2">
      <c r="A7658" s="238" t="s">
        <v>2126</v>
      </c>
      <c r="B7658" s="191" t="s">
        <v>5184</v>
      </c>
      <c r="C7658" s="190" t="s">
        <v>15</v>
      </c>
      <c r="D7658" s="190" t="s">
        <v>5185</v>
      </c>
      <c r="E7658" s="426" t="s">
        <v>2119</v>
      </c>
      <c r="F7658" s="426"/>
      <c r="G7658" s="192" t="s">
        <v>54</v>
      </c>
      <c r="H7658" s="193">
        <v>1</v>
      </c>
      <c r="I7658" s="189">
        <f>(M7658*$M$13)</f>
        <v>2.1620000000000004</v>
      </c>
      <c r="J7658" s="219">
        <f>TRUNC(I7658*H7658,2)</f>
        <v>2.16</v>
      </c>
      <c r="M7658">
        <v>2.35</v>
      </c>
    </row>
    <row r="7659" spans="1:13" x14ac:dyDescent="0.2">
      <c r="A7659" s="239"/>
      <c r="B7659" s="195"/>
      <c r="C7659" s="195"/>
      <c r="D7659" s="195"/>
      <c r="E7659" s="195" t="s">
        <v>3847</v>
      </c>
      <c r="F7659" s="196">
        <v>1.77</v>
      </c>
      <c r="G7659" s="195" t="s">
        <v>3848</v>
      </c>
      <c r="H7659" s="196">
        <v>0</v>
      </c>
      <c r="I7659" s="196">
        <v>1.77</v>
      </c>
      <c r="J7659" s="220"/>
      <c r="M7659">
        <v>1.77</v>
      </c>
    </row>
    <row r="7660" spans="1:13" ht="25.5" x14ac:dyDescent="0.2">
      <c r="A7660" s="239"/>
      <c r="B7660" s="195"/>
      <c r="C7660" s="195"/>
      <c r="D7660" s="195"/>
      <c r="E7660" s="195" t="s">
        <v>3849</v>
      </c>
      <c r="F7660" s="196">
        <v>0</v>
      </c>
      <c r="G7660" s="195"/>
      <c r="H7660" s="195" t="s">
        <v>3850</v>
      </c>
      <c r="I7660" s="196">
        <v>4.12</v>
      </c>
      <c r="J7660" s="220"/>
      <c r="M7660">
        <v>4.12</v>
      </c>
    </row>
    <row r="7661" spans="1:13" ht="30" customHeight="1" x14ac:dyDescent="0.2">
      <c r="A7661" s="240"/>
      <c r="B7661" s="197"/>
      <c r="C7661" s="197"/>
      <c r="D7661" s="197"/>
      <c r="E7661" s="197"/>
      <c r="F7661" s="197"/>
      <c r="G7661" s="197" t="s">
        <v>3851</v>
      </c>
      <c r="H7661" s="198">
        <v>28</v>
      </c>
      <c r="I7661" s="199">
        <v>115.36</v>
      </c>
      <c r="J7661" s="220"/>
      <c r="M7661">
        <v>115.36</v>
      </c>
    </row>
    <row r="7662" spans="1:13" ht="0.95" customHeight="1" x14ac:dyDescent="0.2">
      <c r="A7662" s="237"/>
      <c r="B7662" s="185"/>
      <c r="C7662" s="185"/>
      <c r="D7662" s="185"/>
      <c r="E7662" s="185"/>
      <c r="F7662" s="185"/>
      <c r="G7662" s="185"/>
      <c r="H7662" s="185"/>
      <c r="I7662" s="185"/>
      <c r="J7662" s="220"/>
    </row>
    <row r="7663" spans="1:13" ht="24" customHeight="1" x14ac:dyDescent="0.2">
      <c r="A7663" s="235" t="s">
        <v>872</v>
      </c>
      <c r="B7663" s="14"/>
      <c r="C7663" s="14"/>
      <c r="D7663" s="13" t="s">
        <v>873</v>
      </c>
      <c r="E7663" s="14"/>
      <c r="F7663" s="418"/>
      <c r="G7663" s="418"/>
      <c r="H7663" s="14"/>
      <c r="I7663" s="14"/>
      <c r="J7663" s="209"/>
    </row>
    <row r="7664" spans="1:13" ht="24" customHeight="1" x14ac:dyDescent="0.2">
      <c r="A7664" s="242" t="s">
        <v>874</v>
      </c>
      <c r="B7664" s="24"/>
      <c r="C7664" s="24"/>
      <c r="D7664" s="23" t="s">
        <v>875</v>
      </c>
      <c r="E7664" s="24"/>
      <c r="F7664" s="428"/>
      <c r="G7664" s="428"/>
      <c r="H7664" s="24"/>
      <c r="I7664" s="24"/>
      <c r="J7664" s="210"/>
    </row>
    <row r="7665" spans="1:13" ht="18" customHeight="1" x14ac:dyDescent="0.2">
      <c r="A7665" s="236" t="s">
        <v>876</v>
      </c>
      <c r="B7665" s="183" t="s">
        <v>2</v>
      </c>
      <c r="C7665" s="182" t="s">
        <v>3</v>
      </c>
      <c r="D7665" s="182" t="s">
        <v>4</v>
      </c>
      <c r="E7665" s="419" t="s">
        <v>2100</v>
      </c>
      <c r="F7665" s="419"/>
      <c r="G7665" s="184" t="s">
        <v>5</v>
      </c>
      <c r="H7665" s="183" t="s">
        <v>6</v>
      </c>
      <c r="I7665" s="183" t="s">
        <v>7</v>
      </c>
      <c r="J7665" s="218" t="s">
        <v>8</v>
      </c>
      <c r="K7665" s="229">
        <v>0</v>
      </c>
      <c r="L7665" s="229">
        <f>J7666</f>
        <v>61.32</v>
      </c>
      <c r="M7665" t="s">
        <v>7</v>
      </c>
    </row>
    <row r="7666" spans="1:13" ht="24" customHeight="1" x14ac:dyDescent="0.2">
      <c r="A7666" s="237" t="s">
        <v>2125</v>
      </c>
      <c r="B7666" s="186" t="s">
        <v>877</v>
      </c>
      <c r="C7666" s="185" t="s">
        <v>15</v>
      </c>
      <c r="D7666" s="185" t="s">
        <v>878</v>
      </c>
      <c r="E7666" s="425">
        <v>8</v>
      </c>
      <c r="F7666" s="425"/>
      <c r="G7666" s="187" t="s">
        <v>18</v>
      </c>
      <c r="H7666" s="188">
        <v>1</v>
      </c>
      <c r="I7666" s="189">
        <f>(M7666*$M$13)</f>
        <v>61.327199999999998</v>
      </c>
      <c r="J7666" s="231">
        <f>TRUNC(I7666*H7666,2)</f>
        <v>61.32</v>
      </c>
      <c r="M7666">
        <v>66.66</v>
      </c>
    </row>
    <row r="7667" spans="1:13" ht="24" customHeight="1" x14ac:dyDescent="0.2">
      <c r="A7667" s="238" t="s">
        <v>2126</v>
      </c>
      <c r="B7667" s="191" t="s">
        <v>2767</v>
      </c>
      <c r="C7667" s="190" t="s">
        <v>15</v>
      </c>
      <c r="D7667" s="190" t="s">
        <v>878</v>
      </c>
      <c r="E7667" s="426" t="s">
        <v>2119</v>
      </c>
      <c r="F7667" s="426"/>
      <c r="G7667" s="192" t="s">
        <v>54</v>
      </c>
      <c r="H7667" s="193">
        <v>1</v>
      </c>
      <c r="I7667" s="189">
        <f>(M7667*$M$13)</f>
        <v>61.327199999999998</v>
      </c>
      <c r="J7667" s="219">
        <f>TRUNC(I7667*H7667,2)</f>
        <v>61.32</v>
      </c>
      <c r="M7667">
        <v>66.66</v>
      </c>
    </row>
    <row r="7668" spans="1:13" x14ac:dyDescent="0.2">
      <c r="A7668" s="239"/>
      <c r="B7668" s="195"/>
      <c r="C7668" s="195"/>
      <c r="D7668" s="195"/>
      <c r="E7668" s="195" t="s">
        <v>3847</v>
      </c>
      <c r="F7668" s="196">
        <v>0</v>
      </c>
      <c r="G7668" s="195" t="s">
        <v>3848</v>
      </c>
      <c r="H7668" s="196">
        <v>0</v>
      </c>
      <c r="I7668" s="196">
        <v>0</v>
      </c>
      <c r="J7668" s="220"/>
      <c r="M7668">
        <v>0</v>
      </c>
    </row>
    <row r="7669" spans="1:13" ht="25.5" x14ac:dyDescent="0.2">
      <c r="A7669" s="239"/>
      <c r="B7669" s="195"/>
      <c r="C7669" s="195"/>
      <c r="D7669" s="195"/>
      <c r="E7669" s="195" t="s">
        <v>3849</v>
      </c>
      <c r="F7669" s="196">
        <v>0</v>
      </c>
      <c r="G7669" s="195"/>
      <c r="H7669" s="195" t="s">
        <v>3850</v>
      </c>
      <c r="I7669" s="196">
        <v>66.66</v>
      </c>
      <c r="J7669" s="220"/>
      <c r="M7669">
        <v>66.66</v>
      </c>
    </row>
    <row r="7670" spans="1:13" ht="30" customHeight="1" x14ac:dyDescent="0.2">
      <c r="A7670" s="240"/>
      <c r="B7670" s="197"/>
      <c r="C7670" s="197"/>
      <c r="D7670" s="197"/>
      <c r="E7670" s="197"/>
      <c r="F7670" s="197"/>
      <c r="G7670" s="197" t="s">
        <v>3851</v>
      </c>
      <c r="H7670" s="198">
        <v>3</v>
      </c>
      <c r="I7670" s="199">
        <v>199.98</v>
      </c>
      <c r="J7670" s="220"/>
      <c r="M7670">
        <v>199.98</v>
      </c>
    </row>
    <row r="7671" spans="1:13" ht="0.95" customHeight="1" x14ac:dyDescent="0.2">
      <c r="A7671" s="237"/>
      <c r="B7671" s="185"/>
      <c r="C7671" s="185"/>
      <c r="D7671" s="185"/>
      <c r="E7671" s="185"/>
      <c r="F7671" s="185"/>
      <c r="G7671" s="185"/>
      <c r="H7671" s="185"/>
      <c r="I7671" s="185"/>
      <c r="J7671" s="220"/>
    </row>
    <row r="7672" spans="1:13" ht="18" customHeight="1" x14ac:dyDescent="0.2">
      <c r="A7672" s="236" t="s">
        <v>879</v>
      </c>
      <c r="B7672" s="183" t="s">
        <v>2</v>
      </c>
      <c r="C7672" s="182" t="s">
        <v>3</v>
      </c>
      <c r="D7672" s="182" t="s">
        <v>4</v>
      </c>
      <c r="E7672" s="419" t="s">
        <v>2100</v>
      </c>
      <c r="F7672" s="419"/>
      <c r="G7672" s="184" t="s">
        <v>5</v>
      </c>
      <c r="H7672" s="183" t="s">
        <v>6</v>
      </c>
      <c r="I7672" s="183" t="s">
        <v>7</v>
      </c>
      <c r="J7672" s="218" t="s">
        <v>8</v>
      </c>
      <c r="K7672" s="229">
        <v>0</v>
      </c>
      <c r="L7672" s="229">
        <f>J7673</f>
        <v>54.09</v>
      </c>
      <c r="M7672" t="s">
        <v>7</v>
      </c>
    </row>
    <row r="7673" spans="1:13" ht="24" customHeight="1" x14ac:dyDescent="0.2">
      <c r="A7673" s="237" t="s">
        <v>2125</v>
      </c>
      <c r="B7673" s="186" t="s">
        <v>880</v>
      </c>
      <c r="C7673" s="185" t="s">
        <v>15</v>
      </c>
      <c r="D7673" s="185" t="s">
        <v>881</v>
      </c>
      <c r="E7673" s="425">
        <v>8</v>
      </c>
      <c r="F7673" s="425"/>
      <c r="G7673" s="187" t="s">
        <v>18</v>
      </c>
      <c r="H7673" s="188">
        <v>1</v>
      </c>
      <c r="I7673" s="189">
        <f>(M7673*$M$13)</f>
        <v>54.095999999999997</v>
      </c>
      <c r="J7673" s="231">
        <f>TRUNC(I7673*H7673,2)</f>
        <v>54.09</v>
      </c>
      <c r="M7673">
        <v>58.8</v>
      </c>
    </row>
    <row r="7674" spans="1:13" ht="24" customHeight="1" x14ac:dyDescent="0.2">
      <c r="A7674" s="238" t="s">
        <v>2126</v>
      </c>
      <c r="B7674" s="191" t="s">
        <v>2768</v>
      </c>
      <c r="C7674" s="190" t="s">
        <v>15</v>
      </c>
      <c r="D7674" s="190" t="s">
        <v>2769</v>
      </c>
      <c r="E7674" s="426" t="s">
        <v>2119</v>
      </c>
      <c r="F7674" s="426"/>
      <c r="G7674" s="192" t="s">
        <v>54</v>
      </c>
      <c r="H7674" s="193">
        <v>1</v>
      </c>
      <c r="I7674" s="189">
        <f>(M7674*$M$13)</f>
        <v>54.095999999999997</v>
      </c>
      <c r="J7674" s="219">
        <f>TRUNC(I7674*H7674,2)</f>
        <v>54.09</v>
      </c>
      <c r="M7674">
        <v>58.8</v>
      </c>
    </row>
    <row r="7675" spans="1:13" x14ac:dyDescent="0.2">
      <c r="A7675" s="239"/>
      <c r="B7675" s="195"/>
      <c r="C7675" s="195"/>
      <c r="D7675" s="195"/>
      <c r="E7675" s="195" t="s">
        <v>3847</v>
      </c>
      <c r="F7675" s="196">
        <v>0</v>
      </c>
      <c r="G7675" s="195" t="s">
        <v>3848</v>
      </c>
      <c r="H7675" s="196">
        <v>0</v>
      </c>
      <c r="I7675" s="196">
        <v>0</v>
      </c>
      <c r="J7675" s="220"/>
      <c r="M7675">
        <v>0</v>
      </c>
    </row>
    <row r="7676" spans="1:13" ht="25.5" x14ac:dyDescent="0.2">
      <c r="A7676" s="239"/>
      <c r="B7676" s="195"/>
      <c r="C7676" s="195"/>
      <c r="D7676" s="195"/>
      <c r="E7676" s="195" t="s">
        <v>3849</v>
      </c>
      <c r="F7676" s="196">
        <v>0</v>
      </c>
      <c r="G7676" s="195"/>
      <c r="H7676" s="195" t="s">
        <v>3850</v>
      </c>
      <c r="I7676" s="196">
        <v>58.8</v>
      </c>
      <c r="J7676" s="220"/>
      <c r="M7676">
        <v>58.8</v>
      </c>
    </row>
    <row r="7677" spans="1:13" ht="30" customHeight="1" x14ac:dyDescent="0.2">
      <c r="A7677" s="240"/>
      <c r="B7677" s="197"/>
      <c r="C7677" s="197"/>
      <c r="D7677" s="197"/>
      <c r="E7677" s="197"/>
      <c r="F7677" s="197"/>
      <c r="G7677" s="197" t="s">
        <v>3851</v>
      </c>
      <c r="H7677" s="198">
        <v>3</v>
      </c>
      <c r="I7677" s="199">
        <v>176.4</v>
      </c>
      <c r="J7677" s="220"/>
      <c r="M7677">
        <v>176.4</v>
      </c>
    </row>
    <row r="7678" spans="1:13" ht="0.95" customHeight="1" x14ac:dyDescent="0.2">
      <c r="A7678" s="237"/>
      <c r="B7678" s="185"/>
      <c r="C7678" s="185"/>
      <c r="D7678" s="185"/>
      <c r="E7678" s="185"/>
      <c r="F7678" s="185"/>
      <c r="G7678" s="185"/>
      <c r="H7678" s="185"/>
      <c r="I7678" s="185"/>
      <c r="J7678" s="220"/>
    </row>
    <row r="7679" spans="1:13" ht="24" customHeight="1" x14ac:dyDescent="0.2">
      <c r="A7679" s="242" t="s">
        <v>882</v>
      </c>
      <c r="B7679" s="24"/>
      <c r="C7679" s="24"/>
      <c r="D7679" s="23" t="s">
        <v>883</v>
      </c>
      <c r="E7679" s="24"/>
      <c r="F7679" s="428"/>
      <c r="G7679" s="428"/>
      <c r="H7679" s="24"/>
      <c r="I7679" s="24"/>
      <c r="J7679" s="210"/>
    </row>
    <row r="7680" spans="1:13" ht="18" customHeight="1" x14ac:dyDescent="0.2">
      <c r="A7680" s="236" t="s">
        <v>884</v>
      </c>
      <c r="B7680" s="183" t="s">
        <v>2</v>
      </c>
      <c r="C7680" s="182" t="s">
        <v>3</v>
      </c>
      <c r="D7680" s="182" t="s">
        <v>4</v>
      </c>
      <c r="E7680" s="419" t="s">
        <v>2100</v>
      </c>
      <c r="F7680" s="419"/>
      <c r="G7680" s="184" t="s">
        <v>5</v>
      </c>
      <c r="H7680" s="183" t="s">
        <v>6</v>
      </c>
      <c r="I7680" s="183" t="s">
        <v>7</v>
      </c>
      <c r="J7680" s="218" t="s">
        <v>8</v>
      </c>
      <c r="K7680" s="229">
        <f>J7682+J7683</f>
        <v>14.69</v>
      </c>
      <c r="L7680" s="229">
        <f>J7681-K7680</f>
        <v>9.1800000000000015</v>
      </c>
      <c r="M7680" t="s">
        <v>7</v>
      </c>
    </row>
    <row r="7681" spans="1:13" ht="24" customHeight="1" x14ac:dyDescent="0.2">
      <c r="A7681" s="237" t="s">
        <v>2125</v>
      </c>
      <c r="B7681" s="186" t="s">
        <v>885</v>
      </c>
      <c r="C7681" s="185" t="s">
        <v>15</v>
      </c>
      <c r="D7681" s="185" t="s">
        <v>886</v>
      </c>
      <c r="E7681" s="425">
        <v>8</v>
      </c>
      <c r="F7681" s="425"/>
      <c r="G7681" s="187" t="s">
        <v>18</v>
      </c>
      <c r="H7681" s="188">
        <v>1</v>
      </c>
      <c r="I7681" s="189">
        <f>(M7681*$M$13)</f>
        <v>23.873999999999999</v>
      </c>
      <c r="J7681" s="231">
        <f>TRUNC(I7681*H7681,2)</f>
        <v>23.87</v>
      </c>
      <c r="M7681">
        <v>25.95</v>
      </c>
    </row>
    <row r="7682" spans="1:13" ht="24" customHeight="1" x14ac:dyDescent="0.2">
      <c r="A7682" s="238" t="s">
        <v>2126</v>
      </c>
      <c r="B7682" s="191" t="s">
        <v>2130</v>
      </c>
      <c r="C7682" s="190" t="s">
        <v>15</v>
      </c>
      <c r="D7682" s="190" t="s">
        <v>2131</v>
      </c>
      <c r="E7682" s="426" t="s">
        <v>2129</v>
      </c>
      <c r="F7682" s="426"/>
      <c r="G7682" s="192" t="s">
        <v>39</v>
      </c>
      <c r="H7682" s="193">
        <v>0.45</v>
      </c>
      <c r="I7682" s="189">
        <f>(M7682*$M$13)</f>
        <v>13.533200000000001</v>
      </c>
      <c r="J7682" s="219">
        <f>TRUNC(I7682*H7682,2)</f>
        <v>6.08</v>
      </c>
      <c r="M7682">
        <v>14.71</v>
      </c>
    </row>
    <row r="7683" spans="1:13" ht="24" customHeight="1" x14ac:dyDescent="0.2">
      <c r="A7683" s="238" t="s">
        <v>2126</v>
      </c>
      <c r="B7683" s="191" t="s">
        <v>2216</v>
      </c>
      <c r="C7683" s="190" t="s">
        <v>15</v>
      </c>
      <c r="D7683" s="190" t="s">
        <v>2217</v>
      </c>
      <c r="E7683" s="426" t="s">
        <v>2129</v>
      </c>
      <c r="F7683" s="426"/>
      <c r="G7683" s="192" t="s">
        <v>39</v>
      </c>
      <c r="H7683" s="193">
        <v>0.45</v>
      </c>
      <c r="I7683" s="189">
        <f>(M7683*$M$13)</f>
        <v>19.136000000000003</v>
      </c>
      <c r="J7683" s="219">
        <f>TRUNC(I7683*H7683,2)</f>
        <v>8.61</v>
      </c>
      <c r="M7683">
        <v>20.8</v>
      </c>
    </row>
    <row r="7684" spans="1:13" ht="24" customHeight="1" x14ac:dyDescent="0.2">
      <c r="A7684" s="238" t="s">
        <v>2126</v>
      </c>
      <c r="B7684" s="191" t="s">
        <v>2770</v>
      </c>
      <c r="C7684" s="190" t="s">
        <v>15</v>
      </c>
      <c r="D7684" s="190" t="s">
        <v>2771</v>
      </c>
      <c r="E7684" s="426" t="s">
        <v>2119</v>
      </c>
      <c r="F7684" s="426"/>
      <c r="G7684" s="192" t="s">
        <v>54</v>
      </c>
      <c r="H7684" s="193">
        <v>1</v>
      </c>
      <c r="I7684" s="189">
        <f>(M7684*$M$13)</f>
        <v>9.1816000000000013</v>
      </c>
      <c r="J7684" s="219">
        <f>TRUNC(I7684*H7684,2)</f>
        <v>9.18</v>
      </c>
      <c r="M7684">
        <v>9.98</v>
      </c>
    </row>
    <row r="7685" spans="1:13" x14ac:dyDescent="0.2">
      <c r="A7685" s="239"/>
      <c r="B7685" s="195"/>
      <c r="C7685" s="195"/>
      <c r="D7685" s="195"/>
      <c r="E7685" s="195" t="s">
        <v>3847</v>
      </c>
      <c r="F7685" s="196">
        <v>15.969999999999999</v>
      </c>
      <c r="G7685" s="195" t="s">
        <v>3848</v>
      </c>
      <c r="H7685" s="196">
        <v>0</v>
      </c>
      <c r="I7685" s="196">
        <v>15.969999999999999</v>
      </c>
      <c r="J7685" s="220"/>
      <c r="M7685">
        <v>15.969999999999999</v>
      </c>
    </row>
    <row r="7686" spans="1:13" ht="25.5" x14ac:dyDescent="0.2">
      <c r="A7686" s="239"/>
      <c r="B7686" s="195"/>
      <c r="C7686" s="195"/>
      <c r="D7686" s="195"/>
      <c r="E7686" s="195" t="s">
        <v>3849</v>
      </c>
      <c r="F7686" s="196">
        <v>0</v>
      </c>
      <c r="G7686" s="195"/>
      <c r="H7686" s="195" t="s">
        <v>3850</v>
      </c>
      <c r="I7686" s="196">
        <v>25.95</v>
      </c>
      <c r="J7686" s="220"/>
      <c r="M7686">
        <v>25.95</v>
      </c>
    </row>
    <row r="7687" spans="1:13" ht="30" customHeight="1" x14ac:dyDescent="0.2">
      <c r="A7687" s="240"/>
      <c r="B7687" s="197"/>
      <c r="C7687" s="197"/>
      <c r="D7687" s="197"/>
      <c r="E7687" s="197"/>
      <c r="F7687" s="197"/>
      <c r="G7687" s="197" t="s">
        <v>3851</v>
      </c>
      <c r="H7687" s="198">
        <v>160</v>
      </c>
      <c r="I7687" s="199">
        <v>4152</v>
      </c>
      <c r="J7687" s="220"/>
      <c r="M7687">
        <v>4152</v>
      </c>
    </row>
    <row r="7688" spans="1:13" ht="0.95" customHeight="1" x14ac:dyDescent="0.2">
      <c r="A7688" s="237"/>
      <c r="B7688" s="185"/>
      <c r="C7688" s="185"/>
      <c r="D7688" s="185"/>
      <c r="E7688" s="185"/>
      <c r="F7688" s="185"/>
      <c r="G7688" s="185"/>
      <c r="H7688" s="185"/>
      <c r="I7688" s="185"/>
      <c r="J7688" s="220"/>
    </row>
    <row r="7689" spans="1:13" ht="18" customHeight="1" x14ac:dyDescent="0.2">
      <c r="A7689" s="236" t="s">
        <v>887</v>
      </c>
      <c r="B7689" s="183" t="s">
        <v>2</v>
      </c>
      <c r="C7689" s="182" t="s">
        <v>3</v>
      </c>
      <c r="D7689" s="182" t="s">
        <v>4</v>
      </c>
      <c r="E7689" s="419" t="s">
        <v>2100</v>
      </c>
      <c r="F7689" s="419"/>
      <c r="G7689" s="184" t="s">
        <v>5</v>
      </c>
      <c r="H7689" s="183" t="s">
        <v>6</v>
      </c>
      <c r="I7689" s="183" t="s">
        <v>7</v>
      </c>
      <c r="J7689" s="218" t="s">
        <v>8</v>
      </c>
      <c r="K7689" s="229">
        <f>J7691+J7692</f>
        <v>10.050000000000001</v>
      </c>
      <c r="L7689" s="229">
        <f>J7690-K7689</f>
        <v>37.33</v>
      </c>
      <c r="M7689" t="s">
        <v>7</v>
      </c>
    </row>
    <row r="7690" spans="1:13" ht="39" customHeight="1" x14ac:dyDescent="0.2">
      <c r="A7690" s="237" t="s">
        <v>2125</v>
      </c>
      <c r="B7690" s="186" t="s">
        <v>888</v>
      </c>
      <c r="C7690" s="185" t="s">
        <v>26</v>
      </c>
      <c r="D7690" s="185" t="s">
        <v>889</v>
      </c>
      <c r="E7690" s="425" t="s">
        <v>2115</v>
      </c>
      <c r="F7690" s="425"/>
      <c r="G7690" s="187" t="s">
        <v>331</v>
      </c>
      <c r="H7690" s="188">
        <v>1</v>
      </c>
      <c r="I7690" s="189">
        <f t="shared" ref="I7690:I7696" si="148">(M7690*$M$13)</f>
        <v>47.389200000000002</v>
      </c>
      <c r="J7690" s="231">
        <f t="shared" ref="J7690:J7696" si="149">TRUNC(I7690*H7690,2)</f>
        <v>47.38</v>
      </c>
      <c r="M7690">
        <v>51.51</v>
      </c>
    </row>
    <row r="7691" spans="1:13" ht="26.1" customHeight="1" x14ac:dyDescent="0.2">
      <c r="A7691" s="241" t="s">
        <v>2395</v>
      </c>
      <c r="B7691" s="201" t="s">
        <v>2772</v>
      </c>
      <c r="C7691" s="200" t="s">
        <v>26</v>
      </c>
      <c r="D7691" s="200" t="s">
        <v>2773</v>
      </c>
      <c r="E7691" s="427" t="s">
        <v>2123</v>
      </c>
      <c r="F7691" s="427"/>
      <c r="G7691" s="202" t="s">
        <v>32</v>
      </c>
      <c r="H7691" s="203">
        <v>0.24030000000000001</v>
      </c>
      <c r="I7691" s="189">
        <f t="shared" si="148"/>
        <v>17.526</v>
      </c>
      <c r="J7691" s="219">
        <f t="shared" si="149"/>
        <v>4.21</v>
      </c>
      <c r="M7691">
        <v>19.05</v>
      </c>
    </row>
    <row r="7692" spans="1:13" ht="26.1" customHeight="1" x14ac:dyDescent="0.2">
      <c r="A7692" s="241" t="s">
        <v>2395</v>
      </c>
      <c r="B7692" s="201" t="s">
        <v>2477</v>
      </c>
      <c r="C7692" s="200" t="s">
        <v>26</v>
      </c>
      <c r="D7692" s="200" t="s">
        <v>2478</v>
      </c>
      <c r="E7692" s="427" t="s">
        <v>2123</v>
      </c>
      <c r="F7692" s="427"/>
      <c r="G7692" s="202" t="s">
        <v>32</v>
      </c>
      <c r="H7692" s="203">
        <v>0.24030000000000001</v>
      </c>
      <c r="I7692" s="189">
        <f t="shared" si="148"/>
        <v>24.3156</v>
      </c>
      <c r="J7692" s="219">
        <f t="shared" si="149"/>
        <v>5.84</v>
      </c>
      <c r="M7692">
        <v>26.43</v>
      </c>
    </row>
    <row r="7693" spans="1:13" ht="24" customHeight="1" x14ac:dyDescent="0.2">
      <c r="A7693" s="238" t="s">
        <v>2126</v>
      </c>
      <c r="B7693" s="191" t="s">
        <v>2774</v>
      </c>
      <c r="C7693" s="190" t="s">
        <v>26</v>
      </c>
      <c r="D7693" s="190" t="s">
        <v>2775</v>
      </c>
      <c r="E7693" s="426" t="s">
        <v>2119</v>
      </c>
      <c r="F7693" s="426"/>
      <c r="G7693" s="192" t="s">
        <v>331</v>
      </c>
      <c r="H7693" s="193">
        <v>3.0599999999999999E-2</v>
      </c>
      <c r="I7693" s="189">
        <f t="shared" si="148"/>
        <v>56.625999999999998</v>
      </c>
      <c r="J7693" s="219">
        <f t="shared" si="149"/>
        <v>1.73</v>
      </c>
      <c r="M7693">
        <v>61.55</v>
      </c>
    </row>
    <row r="7694" spans="1:13" ht="26.1" customHeight="1" x14ac:dyDescent="0.2">
      <c r="A7694" s="238" t="s">
        <v>2126</v>
      </c>
      <c r="B7694" s="191" t="s">
        <v>2776</v>
      </c>
      <c r="C7694" s="190" t="s">
        <v>26</v>
      </c>
      <c r="D7694" s="190" t="s">
        <v>2777</v>
      </c>
      <c r="E7694" s="426" t="s">
        <v>2119</v>
      </c>
      <c r="F7694" s="426"/>
      <c r="G7694" s="192" t="s">
        <v>331</v>
      </c>
      <c r="H7694" s="193">
        <v>0.05</v>
      </c>
      <c r="I7694" s="189">
        <f t="shared" si="148"/>
        <v>64.160799999999995</v>
      </c>
      <c r="J7694" s="219">
        <f t="shared" si="149"/>
        <v>3.2</v>
      </c>
      <c r="M7694">
        <v>69.739999999999995</v>
      </c>
    </row>
    <row r="7695" spans="1:13" ht="24" customHeight="1" x14ac:dyDescent="0.2">
      <c r="A7695" s="238" t="s">
        <v>2126</v>
      </c>
      <c r="B7695" s="191" t="s">
        <v>2778</v>
      </c>
      <c r="C7695" s="190" t="s">
        <v>26</v>
      </c>
      <c r="D7695" s="190" t="s">
        <v>2779</v>
      </c>
      <c r="E7695" s="426" t="s">
        <v>2119</v>
      </c>
      <c r="F7695" s="426"/>
      <c r="G7695" s="192" t="s">
        <v>331</v>
      </c>
      <c r="H7695" s="193">
        <v>0.01</v>
      </c>
      <c r="I7695" s="189">
        <f t="shared" si="148"/>
        <v>1.8768</v>
      </c>
      <c r="J7695" s="219">
        <f t="shared" si="149"/>
        <v>0.01</v>
      </c>
      <c r="M7695">
        <v>2.04</v>
      </c>
    </row>
    <row r="7696" spans="1:13" ht="26.1" customHeight="1" x14ac:dyDescent="0.2">
      <c r="A7696" s="238" t="s">
        <v>2126</v>
      </c>
      <c r="B7696" s="191" t="s">
        <v>2780</v>
      </c>
      <c r="C7696" s="190" t="s">
        <v>26</v>
      </c>
      <c r="D7696" s="190" t="s">
        <v>2781</v>
      </c>
      <c r="E7696" s="426" t="s">
        <v>2119</v>
      </c>
      <c r="F7696" s="426"/>
      <c r="G7696" s="192" t="s">
        <v>331</v>
      </c>
      <c r="H7696" s="193">
        <v>1</v>
      </c>
      <c r="I7696" s="189">
        <f t="shared" si="148"/>
        <v>32.3932</v>
      </c>
      <c r="J7696" s="219">
        <f t="shared" si="149"/>
        <v>32.39</v>
      </c>
      <c r="M7696">
        <v>35.21</v>
      </c>
    </row>
    <row r="7697" spans="1:13" x14ac:dyDescent="0.2">
      <c r="A7697" s="239"/>
      <c r="B7697" s="195"/>
      <c r="C7697" s="195"/>
      <c r="D7697" s="195"/>
      <c r="E7697" s="195" t="s">
        <v>3847</v>
      </c>
      <c r="F7697" s="196">
        <v>8.34</v>
      </c>
      <c r="G7697" s="195" t="s">
        <v>3848</v>
      </c>
      <c r="H7697" s="196">
        <v>0</v>
      </c>
      <c r="I7697" s="196">
        <v>8.34</v>
      </c>
      <c r="J7697" s="220"/>
      <c r="M7697">
        <v>8.34</v>
      </c>
    </row>
    <row r="7698" spans="1:13" ht="25.5" x14ac:dyDescent="0.2">
      <c r="A7698" s="239"/>
      <c r="B7698" s="195"/>
      <c r="C7698" s="195"/>
      <c r="D7698" s="195"/>
      <c r="E7698" s="195" t="s">
        <v>3849</v>
      </c>
      <c r="F7698" s="196">
        <v>0</v>
      </c>
      <c r="G7698" s="195"/>
      <c r="H7698" s="195" t="s">
        <v>3850</v>
      </c>
      <c r="I7698" s="196">
        <v>51.51</v>
      </c>
      <c r="J7698" s="220"/>
      <c r="M7698">
        <v>51.51</v>
      </c>
    </row>
    <row r="7699" spans="1:13" ht="30" customHeight="1" x14ac:dyDescent="0.2">
      <c r="A7699" s="240"/>
      <c r="B7699" s="197"/>
      <c r="C7699" s="197"/>
      <c r="D7699" s="197"/>
      <c r="E7699" s="197"/>
      <c r="F7699" s="197"/>
      <c r="G7699" s="197" t="s">
        <v>3851</v>
      </c>
      <c r="H7699" s="198">
        <v>10</v>
      </c>
      <c r="I7699" s="199">
        <v>515.1</v>
      </c>
      <c r="J7699" s="220"/>
      <c r="M7699">
        <v>515.1</v>
      </c>
    </row>
    <row r="7700" spans="1:13" ht="0.95" customHeight="1" x14ac:dyDescent="0.2">
      <c r="A7700" s="237"/>
      <c r="B7700" s="185"/>
      <c r="C7700" s="185"/>
      <c r="D7700" s="185"/>
      <c r="E7700" s="185"/>
      <c r="F7700" s="185"/>
      <c r="G7700" s="185"/>
      <c r="H7700" s="185"/>
      <c r="I7700" s="185"/>
      <c r="J7700" s="220"/>
    </row>
    <row r="7701" spans="1:13" ht="18" customHeight="1" x14ac:dyDescent="0.2">
      <c r="A7701" s="236" t="s">
        <v>890</v>
      </c>
      <c r="B7701" s="183" t="s">
        <v>2</v>
      </c>
      <c r="C7701" s="182" t="s">
        <v>3</v>
      </c>
      <c r="D7701" s="182" t="s">
        <v>4</v>
      </c>
      <c r="E7701" s="419" t="s">
        <v>2100</v>
      </c>
      <c r="F7701" s="419"/>
      <c r="G7701" s="184" t="s">
        <v>5</v>
      </c>
      <c r="H7701" s="183" t="s">
        <v>6</v>
      </c>
      <c r="I7701" s="183" t="s">
        <v>7</v>
      </c>
      <c r="J7701" s="218" t="s">
        <v>8</v>
      </c>
      <c r="K7701" s="229">
        <f>J7703+J7704</f>
        <v>7.51</v>
      </c>
      <c r="L7701" s="229">
        <f>J7702-K7701</f>
        <v>6.370000000000001</v>
      </c>
      <c r="M7701" t="s">
        <v>7</v>
      </c>
    </row>
    <row r="7702" spans="1:13" ht="24" customHeight="1" x14ac:dyDescent="0.2">
      <c r="A7702" s="237" t="s">
        <v>2125</v>
      </c>
      <c r="B7702" s="186" t="s">
        <v>891</v>
      </c>
      <c r="C7702" s="185" t="s">
        <v>15</v>
      </c>
      <c r="D7702" s="185" t="s">
        <v>892</v>
      </c>
      <c r="E7702" s="425">
        <v>8</v>
      </c>
      <c r="F7702" s="425"/>
      <c r="G7702" s="187" t="s">
        <v>18</v>
      </c>
      <c r="H7702" s="188">
        <v>1</v>
      </c>
      <c r="I7702" s="189">
        <f>(M7702*$M$13)</f>
        <v>13.8828</v>
      </c>
      <c r="J7702" s="231">
        <f>TRUNC(I7702*H7702,2)</f>
        <v>13.88</v>
      </c>
      <c r="M7702">
        <v>15.09</v>
      </c>
    </row>
    <row r="7703" spans="1:13" ht="24" customHeight="1" x14ac:dyDescent="0.2">
      <c r="A7703" s="238" t="s">
        <v>2126</v>
      </c>
      <c r="B7703" s="191" t="s">
        <v>2130</v>
      </c>
      <c r="C7703" s="190" t="s">
        <v>15</v>
      </c>
      <c r="D7703" s="190" t="s">
        <v>2131</v>
      </c>
      <c r="E7703" s="426" t="s">
        <v>2129</v>
      </c>
      <c r="F7703" s="426"/>
      <c r="G7703" s="192" t="s">
        <v>39</v>
      </c>
      <c r="H7703" s="193">
        <v>0.23</v>
      </c>
      <c r="I7703" s="189">
        <f>(M7703*$M$13)</f>
        <v>13.533200000000001</v>
      </c>
      <c r="J7703" s="219">
        <f>TRUNC(I7703*H7703,2)</f>
        <v>3.11</v>
      </c>
      <c r="M7703">
        <v>14.71</v>
      </c>
    </row>
    <row r="7704" spans="1:13" ht="24" customHeight="1" x14ac:dyDescent="0.2">
      <c r="A7704" s="238" t="s">
        <v>2126</v>
      </c>
      <c r="B7704" s="191" t="s">
        <v>2216</v>
      </c>
      <c r="C7704" s="190" t="s">
        <v>15</v>
      </c>
      <c r="D7704" s="190" t="s">
        <v>2217</v>
      </c>
      <c r="E7704" s="426" t="s">
        <v>2129</v>
      </c>
      <c r="F7704" s="426"/>
      <c r="G7704" s="192" t="s">
        <v>39</v>
      </c>
      <c r="H7704" s="193">
        <v>0.23</v>
      </c>
      <c r="I7704" s="189">
        <f>(M7704*$M$13)</f>
        <v>19.136000000000003</v>
      </c>
      <c r="J7704" s="219">
        <f>TRUNC(I7704*H7704,2)</f>
        <v>4.4000000000000004</v>
      </c>
      <c r="M7704">
        <v>20.8</v>
      </c>
    </row>
    <row r="7705" spans="1:13" ht="24" customHeight="1" x14ac:dyDescent="0.2">
      <c r="A7705" s="238" t="s">
        <v>2126</v>
      </c>
      <c r="B7705" s="191" t="s">
        <v>2782</v>
      </c>
      <c r="C7705" s="190" t="s">
        <v>15</v>
      </c>
      <c r="D7705" s="190" t="s">
        <v>892</v>
      </c>
      <c r="E7705" s="426" t="s">
        <v>2119</v>
      </c>
      <c r="F7705" s="426"/>
      <c r="G7705" s="192" t="s">
        <v>54</v>
      </c>
      <c r="H7705" s="193">
        <v>1</v>
      </c>
      <c r="I7705" s="189">
        <f>(M7705*$M$13)</f>
        <v>6.3756000000000004</v>
      </c>
      <c r="J7705" s="219">
        <f>TRUNC(I7705*H7705,2)</f>
        <v>6.37</v>
      </c>
      <c r="M7705">
        <v>6.93</v>
      </c>
    </row>
    <row r="7706" spans="1:13" x14ac:dyDescent="0.2">
      <c r="A7706" s="239"/>
      <c r="B7706" s="195"/>
      <c r="C7706" s="195"/>
      <c r="D7706" s="195"/>
      <c r="E7706" s="195" t="s">
        <v>3847</v>
      </c>
      <c r="F7706" s="196">
        <v>8.16</v>
      </c>
      <c r="G7706" s="195" t="s">
        <v>3848</v>
      </c>
      <c r="H7706" s="196">
        <v>0</v>
      </c>
      <c r="I7706" s="196">
        <v>8.16</v>
      </c>
      <c r="J7706" s="220"/>
      <c r="M7706">
        <v>8.16</v>
      </c>
    </row>
    <row r="7707" spans="1:13" ht="25.5" x14ac:dyDescent="0.2">
      <c r="A7707" s="239"/>
      <c r="B7707" s="195"/>
      <c r="C7707" s="195"/>
      <c r="D7707" s="195"/>
      <c r="E7707" s="195" t="s">
        <v>3849</v>
      </c>
      <c r="F7707" s="196">
        <v>0</v>
      </c>
      <c r="G7707" s="195"/>
      <c r="H7707" s="195" t="s">
        <v>3850</v>
      </c>
      <c r="I7707" s="196">
        <v>15.09</v>
      </c>
      <c r="J7707" s="220"/>
      <c r="M7707">
        <v>15.09</v>
      </c>
    </row>
    <row r="7708" spans="1:13" ht="30" customHeight="1" x14ac:dyDescent="0.2">
      <c r="A7708" s="240"/>
      <c r="B7708" s="197"/>
      <c r="C7708" s="197"/>
      <c r="D7708" s="197"/>
      <c r="E7708" s="197"/>
      <c r="F7708" s="197"/>
      <c r="G7708" s="197" t="s">
        <v>3851</v>
      </c>
      <c r="H7708" s="198">
        <v>10</v>
      </c>
      <c r="I7708" s="199">
        <v>150.9</v>
      </c>
      <c r="J7708" s="220"/>
      <c r="M7708">
        <v>150.9</v>
      </c>
    </row>
    <row r="7709" spans="1:13" ht="0.95" customHeight="1" x14ac:dyDescent="0.2">
      <c r="A7709" s="237"/>
      <c r="B7709" s="185"/>
      <c r="C7709" s="185"/>
      <c r="D7709" s="185"/>
      <c r="E7709" s="185"/>
      <c r="F7709" s="185"/>
      <c r="G7709" s="185"/>
      <c r="H7709" s="185"/>
      <c r="I7709" s="185"/>
      <c r="J7709" s="220"/>
    </row>
    <row r="7710" spans="1:13" ht="18" customHeight="1" x14ac:dyDescent="0.2">
      <c r="A7710" s="236" t="s">
        <v>893</v>
      </c>
      <c r="B7710" s="183" t="s">
        <v>2</v>
      </c>
      <c r="C7710" s="182" t="s">
        <v>3</v>
      </c>
      <c r="D7710" s="182" t="s">
        <v>4</v>
      </c>
      <c r="E7710" s="419" t="s">
        <v>2100</v>
      </c>
      <c r="F7710" s="419"/>
      <c r="G7710" s="184" t="s">
        <v>5</v>
      </c>
      <c r="H7710" s="183" t="s">
        <v>6</v>
      </c>
      <c r="I7710" s="183" t="s">
        <v>7</v>
      </c>
      <c r="J7710" s="218" t="s">
        <v>8</v>
      </c>
      <c r="K7710" s="229">
        <f>J7712+J7713</f>
        <v>6.37</v>
      </c>
      <c r="L7710" s="229">
        <f>J7711-K7710</f>
        <v>14.7</v>
      </c>
      <c r="M7710" t="s">
        <v>7</v>
      </c>
    </row>
    <row r="7711" spans="1:13" ht="39" customHeight="1" x14ac:dyDescent="0.2">
      <c r="A7711" s="237" t="s">
        <v>2125</v>
      </c>
      <c r="B7711" s="186" t="s">
        <v>894</v>
      </c>
      <c r="C7711" s="185" t="s">
        <v>26</v>
      </c>
      <c r="D7711" s="185" t="s">
        <v>895</v>
      </c>
      <c r="E7711" s="425" t="s">
        <v>2115</v>
      </c>
      <c r="F7711" s="425"/>
      <c r="G7711" s="187" t="s">
        <v>169</v>
      </c>
      <c r="H7711" s="188">
        <v>1</v>
      </c>
      <c r="I7711" s="189">
        <f>(M7711*$M$13)</f>
        <v>21.077200000000001</v>
      </c>
      <c r="J7711" s="231">
        <f>TRUNC(I7711*H7711,2)</f>
        <v>21.07</v>
      </c>
      <c r="M7711">
        <v>22.91</v>
      </c>
    </row>
    <row r="7712" spans="1:13" ht="26.1" customHeight="1" x14ac:dyDescent="0.2">
      <c r="A7712" s="241" t="s">
        <v>2395</v>
      </c>
      <c r="B7712" s="201" t="s">
        <v>2772</v>
      </c>
      <c r="C7712" s="200" t="s">
        <v>26</v>
      </c>
      <c r="D7712" s="200" t="s">
        <v>2773</v>
      </c>
      <c r="E7712" s="427" t="s">
        <v>2123</v>
      </c>
      <c r="F7712" s="427"/>
      <c r="G7712" s="202" t="s">
        <v>32</v>
      </c>
      <c r="H7712" s="203">
        <v>0.15240000000000001</v>
      </c>
      <c r="I7712" s="189">
        <f>(M7712*$M$13)</f>
        <v>17.526</v>
      </c>
      <c r="J7712" s="219">
        <f>TRUNC(I7712*H7712,2)</f>
        <v>2.67</v>
      </c>
      <c r="M7712">
        <v>19.05</v>
      </c>
    </row>
    <row r="7713" spans="1:13" ht="26.1" customHeight="1" x14ac:dyDescent="0.2">
      <c r="A7713" s="241" t="s">
        <v>2395</v>
      </c>
      <c r="B7713" s="201" t="s">
        <v>2477</v>
      </c>
      <c r="C7713" s="200" t="s">
        <v>26</v>
      </c>
      <c r="D7713" s="200" t="s">
        <v>2478</v>
      </c>
      <c r="E7713" s="427" t="s">
        <v>2123</v>
      </c>
      <c r="F7713" s="427"/>
      <c r="G7713" s="202" t="s">
        <v>32</v>
      </c>
      <c r="H7713" s="203">
        <v>0.15240000000000001</v>
      </c>
      <c r="I7713" s="189">
        <f>(M7713*$M$13)</f>
        <v>24.3156</v>
      </c>
      <c r="J7713" s="219">
        <f>TRUNC(I7713*H7713,2)</f>
        <v>3.7</v>
      </c>
      <c r="M7713">
        <v>26.43</v>
      </c>
    </row>
    <row r="7714" spans="1:13" ht="26.1" customHeight="1" x14ac:dyDescent="0.2">
      <c r="A7714" s="238" t="s">
        <v>2126</v>
      </c>
      <c r="B7714" s="191" t="s">
        <v>2783</v>
      </c>
      <c r="C7714" s="190" t="s">
        <v>26</v>
      </c>
      <c r="D7714" s="190" t="s">
        <v>2784</v>
      </c>
      <c r="E7714" s="426" t="s">
        <v>2119</v>
      </c>
      <c r="F7714" s="426"/>
      <c r="G7714" s="192" t="s">
        <v>169</v>
      </c>
      <c r="H7714" s="193">
        <v>1.0548999999999999</v>
      </c>
      <c r="I7714" s="189">
        <f>(M7714*$M$13)</f>
        <v>13.938000000000001</v>
      </c>
      <c r="J7714" s="219">
        <f>TRUNC(I7714*H7714,2)</f>
        <v>14.7</v>
      </c>
      <c r="M7714">
        <v>15.15</v>
      </c>
    </row>
    <row r="7715" spans="1:13" ht="24" customHeight="1" x14ac:dyDescent="0.2">
      <c r="A7715" s="238" t="s">
        <v>2126</v>
      </c>
      <c r="B7715" s="191" t="s">
        <v>2778</v>
      </c>
      <c r="C7715" s="190" t="s">
        <v>26</v>
      </c>
      <c r="D7715" s="190" t="s">
        <v>2779</v>
      </c>
      <c r="E7715" s="426" t="s">
        <v>2119</v>
      </c>
      <c r="F7715" s="426"/>
      <c r="G7715" s="192" t="s">
        <v>331</v>
      </c>
      <c r="H7715" s="193">
        <v>8.5000000000000006E-3</v>
      </c>
      <c r="I7715" s="189">
        <f>(M7715*$M$13)</f>
        <v>1.8768</v>
      </c>
      <c r="J7715" s="219">
        <f>TRUNC(I7715*H7715,2)</f>
        <v>0.01</v>
      </c>
      <c r="M7715">
        <v>2.04</v>
      </c>
    </row>
    <row r="7716" spans="1:13" x14ac:dyDescent="0.2">
      <c r="A7716" s="239"/>
      <c r="B7716" s="195"/>
      <c r="C7716" s="195"/>
      <c r="D7716" s="195"/>
      <c r="E7716" s="195" t="s">
        <v>3847</v>
      </c>
      <c r="F7716" s="196">
        <v>5.29</v>
      </c>
      <c r="G7716" s="195" t="s">
        <v>3848</v>
      </c>
      <c r="H7716" s="196">
        <v>0</v>
      </c>
      <c r="I7716" s="196">
        <v>5.29</v>
      </c>
      <c r="J7716" s="220"/>
      <c r="M7716">
        <v>5.29</v>
      </c>
    </row>
    <row r="7717" spans="1:13" ht="25.5" x14ac:dyDescent="0.2">
      <c r="A7717" s="239"/>
      <c r="B7717" s="195"/>
      <c r="C7717" s="195"/>
      <c r="D7717" s="195"/>
      <c r="E7717" s="195" t="s">
        <v>3849</v>
      </c>
      <c r="F7717" s="196">
        <v>0</v>
      </c>
      <c r="G7717" s="195"/>
      <c r="H7717" s="195" t="s">
        <v>3850</v>
      </c>
      <c r="I7717" s="196">
        <v>22.91</v>
      </c>
      <c r="J7717" s="220"/>
      <c r="M7717">
        <v>22.91</v>
      </c>
    </row>
    <row r="7718" spans="1:13" ht="30" customHeight="1" x14ac:dyDescent="0.2">
      <c r="A7718" s="240"/>
      <c r="B7718" s="197"/>
      <c r="C7718" s="197"/>
      <c r="D7718" s="197"/>
      <c r="E7718" s="197"/>
      <c r="F7718" s="197"/>
      <c r="G7718" s="197" t="s">
        <v>3851</v>
      </c>
      <c r="H7718" s="198">
        <v>18</v>
      </c>
      <c r="I7718" s="199">
        <v>412.38</v>
      </c>
      <c r="J7718" s="220"/>
      <c r="M7718">
        <v>412.38</v>
      </c>
    </row>
    <row r="7719" spans="1:13" ht="0.95" customHeight="1" x14ac:dyDescent="0.2">
      <c r="A7719" s="237"/>
      <c r="B7719" s="185"/>
      <c r="C7719" s="185"/>
      <c r="D7719" s="185"/>
      <c r="E7719" s="185"/>
      <c r="F7719" s="185"/>
      <c r="G7719" s="185"/>
      <c r="H7719" s="185"/>
      <c r="I7719" s="185"/>
      <c r="J7719" s="220"/>
    </row>
    <row r="7720" spans="1:13" ht="18" customHeight="1" x14ac:dyDescent="0.2">
      <c r="A7720" s="236" t="s">
        <v>896</v>
      </c>
      <c r="B7720" s="183" t="s">
        <v>2</v>
      </c>
      <c r="C7720" s="182" t="s">
        <v>3</v>
      </c>
      <c r="D7720" s="182" t="s">
        <v>4</v>
      </c>
      <c r="E7720" s="419" t="s">
        <v>2100</v>
      </c>
      <c r="F7720" s="419"/>
      <c r="G7720" s="184" t="s">
        <v>5</v>
      </c>
      <c r="H7720" s="183" t="s">
        <v>6</v>
      </c>
      <c r="I7720" s="183" t="s">
        <v>7</v>
      </c>
      <c r="J7720" s="218" t="s">
        <v>8</v>
      </c>
      <c r="K7720" s="229">
        <f>J7722+J7723</f>
        <v>11</v>
      </c>
      <c r="L7720" s="229">
        <f>J7721-K7720</f>
        <v>15.54</v>
      </c>
      <c r="M7720" t="s">
        <v>7</v>
      </c>
    </row>
    <row r="7721" spans="1:13" ht="39" customHeight="1" x14ac:dyDescent="0.2">
      <c r="A7721" s="237" t="s">
        <v>2125</v>
      </c>
      <c r="B7721" s="186" t="s">
        <v>897</v>
      </c>
      <c r="C7721" s="185" t="s">
        <v>26</v>
      </c>
      <c r="D7721" s="185" t="s">
        <v>898</v>
      </c>
      <c r="E7721" s="425" t="s">
        <v>2115</v>
      </c>
      <c r="F7721" s="425"/>
      <c r="G7721" s="187" t="s">
        <v>169</v>
      </c>
      <c r="H7721" s="188">
        <v>1</v>
      </c>
      <c r="I7721" s="189">
        <f>(M7721*$M$13)</f>
        <v>26.542000000000002</v>
      </c>
      <c r="J7721" s="231">
        <f>TRUNC(I7721*H7721,2)</f>
        <v>26.54</v>
      </c>
      <c r="M7721">
        <v>28.85</v>
      </c>
    </row>
    <row r="7722" spans="1:13" ht="26.1" customHeight="1" x14ac:dyDescent="0.2">
      <c r="A7722" s="241" t="s">
        <v>2395</v>
      </c>
      <c r="B7722" s="201" t="s">
        <v>2772</v>
      </c>
      <c r="C7722" s="200" t="s">
        <v>26</v>
      </c>
      <c r="D7722" s="200" t="s">
        <v>2773</v>
      </c>
      <c r="E7722" s="427" t="s">
        <v>2123</v>
      </c>
      <c r="F7722" s="427"/>
      <c r="G7722" s="202" t="s">
        <v>32</v>
      </c>
      <c r="H7722" s="203">
        <v>0.26319999999999999</v>
      </c>
      <c r="I7722" s="189">
        <f>(M7722*$M$13)</f>
        <v>17.526</v>
      </c>
      <c r="J7722" s="219">
        <f>TRUNC(I7722*H7722,2)</f>
        <v>4.6100000000000003</v>
      </c>
      <c r="M7722">
        <v>19.05</v>
      </c>
    </row>
    <row r="7723" spans="1:13" ht="26.1" customHeight="1" x14ac:dyDescent="0.2">
      <c r="A7723" s="241" t="s">
        <v>2395</v>
      </c>
      <c r="B7723" s="201" t="s">
        <v>2477</v>
      </c>
      <c r="C7723" s="200" t="s">
        <v>26</v>
      </c>
      <c r="D7723" s="200" t="s">
        <v>2478</v>
      </c>
      <c r="E7723" s="427" t="s">
        <v>2123</v>
      </c>
      <c r="F7723" s="427"/>
      <c r="G7723" s="202" t="s">
        <v>32</v>
      </c>
      <c r="H7723" s="203">
        <v>0.26319999999999999</v>
      </c>
      <c r="I7723" s="189">
        <f>(M7723*$M$13)</f>
        <v>24.3156</v>
      </c>
      <c r="J7723" s="219">
        <f>TRUNC(I7723*H7723,2)</f>
        <v>6.39</v>
      </c>
      <c r="M7723">
        <v>26.43</v>
      </c>
    </row>
    <row r="7724" spans="1:13" ht="26.1" customHeight="1" x14ac:dyDescent="0.2">
      <c r="A7724" s="238" t="s">
        <v>2126</v>
      </c>
      <c r="B7724" s="191" t="s">
        <v>2785</v>
      </c>
      <c r="C7724" s="190" t="s">
        <v>26</v>
      </c>
      <c r="D7724" s="190" t="s">
        <v>2786</v>
      </c>
      <c r="E7724" s="426" t="s">
        <v>2119</v>
      </c>
      <c r="F7724" s="426"/>
      <c r="G7724" s="192" t="s">
        <v>169</v>
      </c>
      <c r="H7724" s="193">
        <v>1.0548999999999999</v>
      </c>
      <c r="I7724" s="189">
        <f>(M7724*$M$13)</f>
        <v>14.72</v>
      </c>
      <c r="J7724" s="219">
        <f>TRUNC(I7724*H7724,2)</f>
        <v>15.52</v>
      </c>
      <c r="M7724">
        <v>16</v>
      </c>
    </row>
    <row r="7725" spans="1:13" ht="24" customHeight="1" x14ac:dyDescent="0.2">
      <c r="A7725" s="238" t="s">
        <v>2126</v>
      </c>
      <c r="B7725" s="191" t="s">
        <v>2778</v>
      </c>
      <c r="C7725" s="190" t="s">
        <v>26</v>
      </c>
      <c r="D7725" s="190" t="s">
        <v>2779</v>
      </c>
      <c r="E7725" s="426" t="s">
        <v>2119</v>
      </c>
      <c r="F7725" s="426"/>
      <c r="G7725" s="192" t="s">
        <v>331</v>
      </c>
      <c r="H7725" s="193">
        <v>1.46E-2</v>
      </c>
      <c r="I7725" s="189">
        <f>(M7725*$M$13)</f>
        <v>1.8768</v>
      </c>
      <c r="J7725" s="219">
        <f>TRUNC(I7725*H7725,2)</f>
        <v>0.02</v>
      </c>
      <c r="M7725">
        <v>2.04</v>
      </c>
    </row>
    <row r="7726" spans="1:13" x14ac:dyDescent="0.2">
      <c r="A7726" s="239"/>
      <c r="B7726" s="195"/>
      <c r="C7726" s="195"/>
      <c r="D7726" s="195"/>
      <c r="E7726" s="195" t="s">
        <v>3847</v>
      </c>
      <c r="F7726" s="196">
        <v>9.14</v>
      </c>
      <c r="G7726" s="195" t="s">
        <v>3848</v>
      </c>
      <c r="H7726" s="196">
        <v>0</v>
      </c>
      <c r="I7726" s="196">
        <v>9.14</v>
      </c>
      <c r="J7726" s="220"/>
      <c r="M7726">
        <v>9.14</v>
      </c>
    </row>
    <row r="7727" spans="1:13" ht="25.5" x14ac:dyDescent="0.2">
      <c r="A7727" s="239"/>
      <c r="B7727" s="195"/>
      <c r="C7727" s="195"/>
      <c r="D7727" s="195"/>
      <c r="E7727" s="195" t="s">
        <v>3849</v>
      </c>
      <c r="F7727" s="196">
        <v>0</v>
      </c>
      <c r="G7727" s="195"/>
      <c r="H7727" s="195" t="s">
        <v>3850</v>
      </c>
      <c r="I7727" s="196">
        <v>28.85</v>
      </c>
      <c r="J7727" s="220"/>
      <c r="M7727">
        <v>28.85</v>
      </c>
    </row>
    <row r="7728" spans="1:13" ht="30" customHeight="1" x14ac:dyDescent="0.2">
      <c r="A7728" s="240"/>
      <c r="B7728" s="197"/>
      <c r="C7728" s="197"/>
      <c r="D7728" s="197"/>
      <c r="E7728" s="197"/>
      <c r="F7728" s="197"/>
      <c r="G7728" s="197" t="s">
        <v>3851</v>
      </c>
      <c r="H7728" s="198">
        <v>546</v>
      </c>
      <c r="I7728" s="199">
        <v>15752.1</v>
      </c>
      <c r="J7728" s="220"/>
      <c r="M7728">
        <v>15752.1</v>
      </c>
    </row>
    <row r="7729" spans="1:13" ht="0.95" customHeight="1" x14ac:dyDescent="0.2">
      <c r="A7729" s="237"/>
      <c r="B7729" s="185"/>
      <c r="C7729" s="185"/>
      <c r="D7729" s="185"/>
      <c r="E7729" s="185"/>
      <c r="F7729" s="185"/>
      <c r="G7729" s="185"/>
      <c r="H7729" s="185"/>
      <c r="I7729" s="185"/>
      <c r="J7729" s="220"/>
    </row>
    <row r="7730" spans="1:13" ht="18" customHeight="1" x14ac:dyDescent="0.2">
      <c r="A7730" s="236" t="s">
        <v>899</v>
      </c>
      <c r="B7730" s="183" t="s">
        <v>2</v>
      </c>
      <c r="C7730" s="182" t="s">
        <v>3</v>
      </c>
      <c r="D7730" s="182" t="s">
        <v>4</v>
      </c>
      <c r="E7730" s="419" t="s">
        <v>2100</v>
      </c>
      <c r="F7730" s="419"/>
      <c r="G7730" s="184" t="s">
        <v>5</v>
      </c>
      <c r="H7730" s="183" t="s">
        <v>6</v>
      </c>
      <c r="I7730" s="183" t="s">
        <v>7</v>
      </c>
      <c r="J7730" s="218" t="s">
        <v>8</v>
      </c>
      <c r="K7730" s="229">
        <f>J7732+J7733</f>
        <v>13.02</v>
      </c>
      <c r="L7730" s="229">
        <f>J7731-K7730</f>
        <v>40.61</v>
      </c>
      <c r="M7730" t="s">
        <v>7</v>
      </c>
    </row>
    <row r="7731" spans="1:13" ht="39" customHeight="1" x14ac:dyDescent="0.2">
      <c r="A7731" s="237" t="s">
        <v>2125</v>
      </c>
      <c r="B7731" s="186" t="s">
        <v>900</v>
      </c>
      <c r="C7731" s="185" t="s">
        <v>26</v>
      </c>
      <c r="D7731" s="185" t="s">
        <v>901</v>
      </c>
      <c r="E7731" s="425" t="s">
        <v>2115</v>
      </c>
      <c r="F7731" s="425"/>
      <c r="G7731" s="187" t="s">
        <v>169</v>
      </c>
      <c r="H7731" s="188">
        <v>1</v>
      </c>
      <c r="I7731" s="189">
        <f>(M7731*$M$13)</f>
        <v>53.636000000000003</v>
      </c>
      <c r="J7731" s="231">
        <f>TRUNC(I7731*H7731,2)</f>
        <v>53.63</v>
      </c>
      <c r="M7731">
        <v>58.3</v>
      </c>
    </row>
    <row r="7732" spans="1:13" ht="26.1" customHeight="1" x14ac:dyDescent="0.2">
      <c r="A7732" s="241" t="s">
        <v>2395</v>
      </c>
      <c r="B7732" s="201" t="s">
        <v>2772</v>
      </c>
      <c r="C7732" s="200" t="s">
        <v>26</v>
      </c>
      <c r="D7732" s="200" t="s">
        <v>2773</v>
      </c>
      <c r="E7732" s="427" t="s">
        <v>2123</v>
      </c>
      <c r="F7732" s="427"/>
      <c r="G7732" s="202" t="s">
        <v>32</v>
      </c>
      <c r="H7732" s="203">
        <v>0.31140000000000001</v>
      </c>
      <c r="I7732" s="189">
        <f>(M7732*$M$13)</f>
        <v>17.526</v>
      </c>
      <c r="J7732" s="219">
        <f>TRUNC(I7732*H7732,2)</f>
        <v>5.45</v>
      </c>
      <c r="M7732">
        <v>19.05</v>
      </c>
    </row>
    <row r="7733" spans="1:13" ht="26.1" customHeight="1" x14ac:dyDescent="0.2">
      <c r="A7733" s="241" t="s">
        <v>2395</v>
      </c>
      <c r="B7733" s="201" t="s">
        <v>2477</v>
      </c>
      <c r="C7733" s="200" t="s">
        <v>26</v>
      </c>
      <c r="D7733" s="200" t="s">
        <v>2478</v>
      </c>
      <c r="E7733" s="427" t="s">
        <v>2123</v>
      </c>
      <c r="F7733" s="427"/>
      <c r="G7733" s="202" t="s">
        <v>32</v>
      </c>
      <c r="H7733" s="203">
        <v>0.31140000000000001</v>
      </c>
      <c r="I7733" s="189">
        <f>(M7733*$M$13)</f>
        <v>24.3156</v>
      </c>
      <c r="J7733" s="219">
        <f>TRUNC(I7733*H7733,2)</f>
        <v>7.57</v>
      </c>
      <c r="M7733">
        <v>26.43</v>
      </c>
    </row>
    <row r="7734" spans="1:13" ht="26.1" customHeight="1" x14ac:dyDescent="0.2">
      <c r="A7734" s="238" t="s">
        <v>2126</v>
      </c>
      <c r="B7734" s="191" t="s">
        <v>2787</v>
      </c>
      <c r="C7734" s="190" t="s">
        <v>26</v>
      </c>
      <c r="D7734" s="190" t="s">
        <v>2788</v>
      </c>
      <c r="E7734" s="426" t="s">
        <v>2119</v>
      </c>
      <c r="F7734" s="426"/>
      <c r="G7734" s="192" t="s">
        <v>169</v>
      </c>
      <c r="H7734" s="193">
        <v>1.0548999999999999</v>
      </c>
      <c r="I7734" s="189">
        <f>(M7734*$M$13)</f>
        <v>38.474400000000003</v>
      </c>
      <c r="J7734" s="219">
        <f>TRUNC(I7734*H7734,2)</f>
        <v>40.58</v>
      </c>
      <c r="M7734">
        <v>41.82</v>
      </c>
    </row>
    <row r="7735" spans="1:13" ht="24" customHeight="1" x14ac:dyDescent="0.2">
      <c r="A7735" s="238" t="s">
        <v>2126</v>
      </c>
      <c r="B7735" s="191" t="s">
        <v>2778</v>
      </c>
      <c r="C7735" s="190" t="s">
        <v>26</v>
      </c>
      <c r="D7735" s="190" t="s">
        <v>2779</v>
      </c>
      <c r="E7735" s="426" t="s">
        <v>2119</v>
      </c>
      <c r="F7735" s="426"/>
      <c r="G7735" s="192" t="s">
        <v>331</v>
      </c>
      <c r="H7735" s="193">
        <v>1.7299999999999999E-2</v>
      </c>
      <c r="I7735" s="189">
        <f>(M7735*$M$13)</f>
        <v>1.8768</v>
      </c>
      <c r="J7735" s="219">
        <f>TRUNC(I7735*H7735,2)</f>
        <v>0.03</v>
      </c>
      <c r="M7735">
        <v>2.04</v>
      </c>
    </row>
    <row r="7736" spans="1:13" x14ac:dyDescent="0.2">
      <c r="A7736" s="239"/>
      <c r="B7736" s="195"/>
      <c r="C7736" s="195"/>
      <c r="D7736" s="195"/>
      <c r="E7736" s="195" t="s">
        <v>3847</v>
      </c>
      <c r="F7736" s="196">
        <v>10.82</v>
      </c>
      <c r="G7736" s="195" t="s">
        <v>3848</v>
      </c>
      <c r="H7736" s="196">
        <v>0</v>
      </c>
      <c r="I7736" s="196">
        <v>10.82</v>
      </c>
      <c r="J7736" s="220"/>
      <c r="M7736">
        <v>10.82</v>
      </c>
    </row>
    <row r="7737" spans="1:13" ht="25.5" x14ac:dyDescent="0.2">
      <c r="A7737" s="239"/>
      <c r="B7737" s="195"/>
      <c r="C7737" s="195"/>
      <c r="D7737" s="195"/>
      <c r="E7737" s="195" t="s">
        <v>3849</v>
      </c>
      <c r="F7737" s="196">
        <v>0</v>
      </c>
      <c r="G7737" s="195"/>
      <c r="H7737" s="195" t="s">
        <v>3850</v>
      </c>
      <c r="I7737" s="196">
        <v>58.3</v>
      </c>
      <c r="J7737" s="220"/>
      <c r="M7737">
        <v>58.3</v>
      </c>
    </row>
    <row r="7738" spans="1:13" ht="30" customHeight="1" x14ac:dyDescent="0.2">
      <c r="A7738" s="240"/>
      <c r="B7738" s="197"/>
      <c r="C7738" s="197"/>
      <c r="D7738" s="197"/>
      <c r="E7738" s="197"/>
      <c r="F7738" s="197"/>
      <c r="G7738" s="197" t="s">
        <v>3851</v>
      </c>
      <c r="H7738" s="198">
        <v>42</v>
      </c>
      <c r="I7738" s="199">
        <v>2448.6</v>
      </c>
      <c r="J7738" s="220"/>
      <c r="M7738">
        <v>2448.6</v>
      </c>
    </row>
    <row r="7739" spans="1:13" ht="0.95" customHeight="1" x14ac:dyDescent="0.2">
      <c r="A7739" s="237"/>
      <c r="B7739" s="185"/>
      <c r="C7739" s="185"/>
      <c r="D7739" s="185"/>
      <c r="E7739" s="185"/>
      <c r="F7739" s="185"/>
      <c r="G7739" s="185"/>
      <c r="H7739" s="185"/>
      <c r="I7739" s="185"/>
      <c r="J7739" s="220"/>
    </row>
    <row r="7740" spans="1:13" ht="18" customHeight="1" x14ac:dyDescent="0.2">
      <c r="A7740" s="236" t="s">
        <v>902</v>
      </c>
      <c r="B7740" s="183" t="s">
        <v>2</v>
      </c>
      <c r="C7740" s="182" t="s">
        <v>3</v>
      </c>
      <c r="D7740" s="182" t="s">
        <v>4</v>
      </c>
      <c r="E7740" s="419" t="s">
        <v>2100</v>
      </c>
      <c r="F7740" s="419"/>
      <c r="G7740" s="184" t="s">
        <v>5</v>
      </c>
      <c r="H7740" s="183" t="s">
        <v>6</v>
      </c>
      <c r="I7740" s="183" t="s">
        <v>7</v>
      </c>
      <c r="J7740" s="218" t="s">
        <v>8</v>
      </c>
      <c r="K7740" s="229">
        <f>J7744+J7745</f>
        <v>15.55</v>
      </c>
      <c r="L7740" s="229">
        <f>J7741-K7740</f>
        <v>96.7</v>
      </c>
      <c r="M7740" t="s">
        <v>7</v>
      </c>
    </row>
    <row r="7741" spans="1:13" ht="51.95" customHeight="1" x14ac:dyDescent="0.2">
      <c r="A7741" s="237" t="s">
        <v>2125</v>
      </c>
      <c r="B7741" s="186" t="s">
        <v>903</v>
      </c>
      <c r="C7741" s="185" t="s">
        <v>26</v>
      </c>
      <c r="D7741" s="185" t="s">
        <v>904</v>
      </c>
      <c r="E7741" s="425" t="s">
        <v>2106</v>
      </c>
      <c r="F7741" s="425"/>
      <c r="G7741" s="187" t="s">
        <v>169</v>
      </c>
      <c r="H7741" s="188">
        <v>1</v>
      </c>
      <c r="I7741" s="189">
        <f t="shared" ref="I7741:I7747" si="150">(M7741*$M$13)</f>
        <v>112.25839999999999</v>
      </c>
      <c r="J7741" s="231">
        <f t="shared" ref="J7741:J7747" si="151">TRUNC(I7741*H7741,2)</f>
        <v>112.25</v>
      </c>
      <c r="M7741">
        <v>122.02</v>
      </c>
    </row>
    <row r="7742" spans="1:13" ht="39" customHeight="1" x14ac:dyDescent="0.2">
      <c r="A7742" s="241" t="s">
        <v>2395</v>
      </c>
      <c r="B7742" s="201" t="s">
        <v>2789</v>
      </c>
      <c r="C7742" s="200" t="s">
        <v>26</v>
      </c>
      <c r="D7742" s="200" t="s">
        <v>2790</v>
      </c>
      <c r="E7742" s="427" t="s">
        <v>2398</v>
      </c>
      <c r="F7742" s="427"/>
      <c r="G7742" s="202" t="s">
        <v>2399</v>
      </c>
      <c r="H7742" s="203">
        <v>5.8000000000000003E-2</v>
      </c>
      <c r="I7742" s="189">
        <f t="shared" si="150"/>
        <v>185.24199999999999</v>
      </c>
      <c r="J7742" s="219">
        <f t="shared" si="151"/>
        <v>10.74</v>
      </c>
      <c r="M7742">
        <v>201.35</v>
      </c>
    </row>
    <row r="7743" spans="1:13" ht="39" customHeight="1" x14ac:dyDescent="0.2">
      <c r="A7743" s="241" t="s">
        <v>2395</v>
      </c>
      <c r="B7743" s="201" t="s">
        <v>2791</v>
      </c>
      <c r="C7743" s="200" t="s">
        <v>26</v>
      </c>
      <c r="D7743" s="200" t="s">
        <v>2792</v>
      </c>
      <c r="E7743" s="427" t="s">
        <v>2398</v>
      </c>
      <c r="F7743" s="427"/>
      <c r="G7743" s="202" t="s">
        <v>2402</v>
      </c>
      <c r="H7743" s="203">
        <v>0.122</v>
      </c>
      <c r="I7743" s="189">
        <f t="shared" si="150"/>
        <v>72.643199999999993</v>
      </c>
      <c r="J7743" s="219">
        <f t="shared" si="151"/>
        <v>8.86</v>
      </c>
      <c r="M7743">
        <v>78.959999999999994</v>
      </c>
    </row>
    <row r="7744" spans="1:13" ht="24" customHeight="1" x14ac:dyDescent="0.2">
      <c r="A7744" s="241" t="s">
        <v>2395</v>
      </c>
      <c r="B7744" s="201" t="s">
        <v>2793</v>
      </c>
      <c r="C7744" s="200" t="s">
        <v>26</v>
      </c>
      <c r="D7744" s="200" t="s">
        <v>2794</v>
      </c>
      <c r="E7744" s="427" t="s">
        <v>2123</v>
      </c>
      <c r="F7744" s="427"/>
      <c r="G7744" s="202" t="s">
        <v>32</v>
      </c>
      <c r="H7744" s="203">
        <v>0.27300000000000002</v>
      </c>
      <c r="I7744" s="189">
        <f t="shared" si="150"/>
        <v>22.144400000000001</v>
      </c>
      <c r="J7744" s="219">
        <f t="shared" si="151"/>
        <v>6.04</v>
      </c>
      <c r="M7744">
        <v>24.07</v>
      </c>
    </row>
    <row r="7745" spans="1:13" ht="24" customHeight="1" x14ac:dyDescent="0.2">
      <c r="A7745" s="241" t="s">
        <v>2395</v>
      </c>
      <c r="B7745" s="201" t="s">
        <v>2446</v>
      </c>
      <c r="C7745" s="200" t="s">
        <v>26</v>
      </c>
      <c r="D7745" s="200" t="s">
        <v>2447</v>
      </c>
      <c r="E7745" s="427" t="s">
        <v>2123</v>
      </c>
      <c r="F7745" s="427"/>
      <c r="G7745" s="202" t="s">
        <v>32</v>
      </c>
      <c r="H7745" s="203">
        <v>0.54500000000000004</v>
      </c>
      <c r="I7745" s="189">
        <f t="shared" si="150"/>
        <v>17.461600000000001</v>
      </c>
      <c r="J7745" s="219">
        <f t="shared" si="151"/>
        <v>9.51</v>
      </c>
      <c r="M7745">
        <v>18.98</v>
      </c>
    </row>
    <row r="7746" spans="1:13" ht="26.1" customHeight="1" x14ac:dyDescent="0.2">
      <c r="A7746" s="241" t="s">
        <v>2395</v>
      </c>
      <c r="B7746" s="201" t="s">
        <v>2707</v>
      </c>
      <c r="C7746" s="200" t="s">
        <v>26</v>
      </c>
      <c r="D7746" s="200" t="s">
        <v>2708</v>
      </c>
      <c r="E7746" s="427" t="s">
        <v>2123</v>
      </c>
      <c r="F7746" s="427"/>
      <c r="G7746" s="202" t="s">
        <v>50</v>
      </c>
      <c r="H7746" s="203">
        <v>1E-3</v>
      </c>
      <c r="I7746" s="189">
        <f t="shared" si="150"/>
        <v>592.49840000000006</v>
      </c>
      <c r="J7746" s="219">
        <f t="shared" si="151"/>
        <v>0.59</v>
      </c>
      <c r="M7746">
        <v>644.02</v>
      </c>
    </row>
    <row r="7747" spans="1:13" ht="39" customHeight="1" x14ac:dyDescent="0.2">
      <c r="A7747" s="238" t="s">
        <v>2126</v>
      </c>
      <c r="B7747" s="191" t="s">
        <v>2795</v>
      </c>
      <c r="C7747" s="190" t="s">
        <v>26</v>
      </c>
      <c r="D7747" s="190" t="s">
        <v>2796</v>
      </c>
      <c r="E7747" s="426" t="s">
        <v>2119</v>
      </c>
      <c r="F7747" s="426"/>
      <c r="G7747" s="192" t="s">
        <v>169</v>
      </c>
      <c r="H7747" s="193">
        <v>1.03</v>
      </c>
      <c r="I7747" s="189">
        <f t="shared" si="150"/>
        <v>74.290000000000006</v>
      </c>
      <c r="J7747" s="219">
        <f t="shared" si="151"/>
        <v>76.510000000000005</v>
      </c>
      <c r="M7747">
        <v>80.75</v>
      </c>
    </row>
    <row r="7748" spans="1:13" x14ac:dyDescent="0.2">
      <c r="A7748" s="239"/>
      <c r="B7748" s="195"/>
      <c r="C7748" s="195"/>
      <c r="D7748" s="195"/>
      <c r="E7748" s="195" t="s">
        <v>3847</v>
      </c>
      <c r="F7748" s="196">
        <v>16.25</v>
      </c>
      <c r="G7748" s="195" t="s">
        <v>3848</v>
      </c>
      <c r="H7748" s="196">
        <v>0</v>
      </c>
      <c r="I7748" s="196">
        <v>16.25</v>
      </c>
      <c r="J7748" s="220"/>
      <c r="M7748">
        <v>16.25</v>
      </c>
    </row>
    <row r="7749" spans="1:13" ht="25.5" x14ac:dyDescent="0.2">
      <c r="A7749" s="239"/>
      <c r="B7749" s="195"/>
      <c r="C7749" s="195"/>
      <c r="D7749" s="195"/>
      <c r="E7749" s="195" t="s">
        <v>3849</v>
      </c>
      <c r="F7749" s="196">
        <v>0</v>
      </c>
      <c r="G7749" s="195"/>
      <c r="H7749" s="195" t="s">
        <v>3850</v>
      </c>
      <c r="I7749" s="196">
        <v>122.02</v>
      </c>
      <c r="J7749" s="220"/>
      <c r="M7749">
        <v>122.02</v>
      </c>
    </row>
    <row r="7750" spans="1:13" ht="30" customHeight="1" x14ac:dyDescent="0.2">
      <c r="A7750" s="240"/>
      <c r="B7750" s="197"/>
      <c r="C7750" s="197"/>
      <c r="D7750" s="197"/>
      <c r="E7750" s="197"/>
      <c r="F7750" s="197"/>
      <c r="G7750" s="197" t="s">
        <v>3851</v>
      </c>
      <c r="H7750" s="198">
        <v>126</v>
      </c>
      <c r="I7750" s="199">
        <v>15374.52</v>
      </c>
      <c r="J7750" s="220"/>
      <c r="M7750">
        <v>15374.52</v>
      </c>
    </row>
    <row r="7751" spans="1:13" ht="0.95" customHeight="1" x14ac:dyDescent="0.2">
      <c r="A7751" s="237"/>
      <c r="B7751" s="185"/>
      <c r="C7751" s="185"/>
      <c r="D7751" s="185"/>
      <c r="E7751" s="185"/>
      <c r="F7751" s="185"/>
      <c r="G7751" s="185"/>
      <c r="H7751" s="185"/>
      <c r="I7751" s="185"/>
      <c r="J7751" s="220"/>
    </row>
    <row r="7752" spans="1:13" ht="24" customHeight="1" x14ac:dyDescent="0.2">
      <c r="A7752" s="242" t="s">
        <v>905</v>
      </c>
      <c r="B7752" s="24"/>
      <c r="C7752" s="24"/>
      <c r="D7752" s="23" t="s">
        <v>906</v>
      </c>
      <c r="E7752" s="24"/>
      <c r="F7752" s="428"/>
      <c r="G7752" s="428"/>
      <c r="H7752" s="24"/>
      <c r="I7752" s="24"/>
      <c r="J7752" s="210"/>
    </row>
    <row r="7753" spans="1:13" ht="18" customHeight="1" x14ac:dyDescent="0.2">
      <c r="A7753" s="236" t="s">
        <v>907</v>
      </c>
      <c r="B7753" s="183" t="s">
        <v>2</v>
      </c>
      <c r="C7753" s="182" t="s">
        <v>3</v>
      </c>
      <c r="D7753" s="182" t="s">
        <v>4</v>
      </c>
      <c r="E7753" s="419" t="s">
        <v>2100</v>
      </c>
      <c r="F7753" s="419"/>
      <c r="G7753" s="184" t="s">
        <v>5</v>
      </c>
      <c r="H7753" s="183" t="s">
        <v>6</v>
      </c>
      <c r="I7753" s="183" t="s">
        <v>7</v>
      </c>
      <c r="J7753" s="218" t="s">
        <v>8</v>
      </c>
      <c r="K7753" s="229">
        <f>J7762+J7763</f>
        <v>214.56</v>
      </c>
      <c r="L7753" s="229">
        <f>J7754-K7753</f>
        <v>140.33999999999997</v>
      </c>
      <c r="M7753" t="s">
        <v>7</v>
      </c>
    </row>
    <row r="7754" spans="1:13" ht="24" customHeight="1" x14ac:dyDescent="0.2">
      <c r="A7754" s="237" t="s">
        <v>2125</v>
      </c>
      <c r="B7754" s="186" t="s">
        <v>908</v>
      </c>
      <c r="C7754" s="185" t="s">
        <v>15</v>
      </c>
      <c r="D7754" s="185" t="s">
        <v>909</v>
      </c>
      <c r="E7754" s="425">
        <v>8</v>
      </c>
      <c r="F7754" s="425"/>
      <c r="G7754" s="187" t="s">
        <v>18</v>
      </c>
      <c r="H7754" s="188">
        <v>1</v>
      </c>
      <c r="I7754" s="189">
        <f t="shared" ref="I7754:I7763" si="152">(M7754*$M$13)</f>
        <v>354.90839999999997</v>
      </c>
      <c r="J7754" s="231">
        <f t="shared" ref="J7754:J7763" si="153">TRUNC(I7754*H7754,2)</f>
        <v>354.9</v>
      </c>
      <c r="M7754">
        <v>385.77</v>
      </c>
    </row>
    <row r="7755" spans="1:13" ht="24" customHeight="1" x14ac:dyDescent="0.2">
      <c r="A7755" s="238" t="s">
        <v>2126</v>
      </c>
      <c r="B7755" s="191" t="s">
        <v>2164</v>
      </c>
      <c r="C7755" s="190" t="s">
        <v>15</v>
      </c>
      <c r="D7755" s="190" t="s">
        <v>2165</v>
      </c>
      <c r="E7755" s="426" t="s">
        <v>2119</v>
      </c>
      <c r="F7755" s="426"/>
      <c r="G7755" s="192" t="s">
        <v>50</v>
      </c>
      <c r="H7755" s="193">
        <v>0.13730000000000001</v>
      </c>
      <c r="I7755" s="189">
        <f t="shared" si="152"/>
        <v>160.77000000000001</v>
      </c>
      <c r="J7755" s="219">
        <f t="shared" si="153"/>
        <v>22.07</v>
      </c>
      <c r="M7755">
        <v>174.75</v>
      </c>
    </row>
    <row r="7756" spans="1:13" ht="39" customHeight="1" x14ac:dyDescent="0.2">
      <c r="A7756" s="238" t="s">
        <v>2126</v>
      </c>
      <c r="B7756" s="191" t="s">
        <v>2797</v>
      </c>
      <c r="C7756" s="190" t="s">
        <v>15</v>
      </c>
      <c r="D7756" s="190" t="s">
        <v>2798</v>
      </c>
      <c r="E7756" s="426" t="s">
        <v>2119</v>
      </c>
      <c r="F7756" s="426"/>
      <c r="G7756" s="192" t="s">
        <v>1871</v>
      </c>
      <c r="H7756" s="193">
        <v>0.64849999999999997</v>
      </c>
      <c r="I7756" s="189">
        <f t="shared" si="152"/>
        <v>6.9</v>
      </c>
      <c r="J7756" s="219">
        <f t="shared" si="153"/>
        <v>4.47</v>
      </c>
      <c r="M7756">
        <v>7.5</v>
      </c>
    </row>
    <row r="7757" spans="1:13" ht="24" customHeight="1" x14ac:dyDescent="0.2">
      <c r="A7757" s="238" t="s">
        <v>2126</v>
      </c>
      <c r="B7757" s="191" t="s">
        <v>2168</v>
      </c>
      <c r="C7757" s="190" t="s">
        <v>15</v>
      </c>
      <c r="D7757" s="190" t="s">
        <v>2169</v>
      </c>
      <c r="E7757" s="426" t="s">
        <v>2119</v>
      </c>
      <c r="F7757" s="426"/>
      <c r="G7757" s="192" t="s">
        <v>50</v>
      </c>
      <c r="H7757" s="193">
        <v>4.3200000000000002E-2</v>
      </c>
      <c r="I7757" s="189">
        <f t="shared" si="152"/>
        <v>125.49720000000001</v>
      </c>
      <c r="J7757" s="219">
        <f t="shared" si="153"/>
        <v>5.42</v>
      </c>
      <c r="M7757">
        <v>136.41</v>
      </c>
    </row>
    <row r="7758" spans="1:13" ht="24" customHeight="1" x14ac:dyDescent="0.2">
      <c r="A7758" s="238" t="s">
        <v>2126</v>
      </c>
      <c r="B7758" s="191" t="s">
        <v>2460</v>
      </c>
      <c r="C7758" s="190" t="s">
        <v>15</v>
      </c>
      <c r="D7758" s="190" t="s">
        <v>2461</v>
      </c>
      <c r="E7758" s="426" t="s">
        <v>2119</v>
      </c>
      <c r="F7758" s="426"/>
      <c r="G7758" s="192" t="s">
        <v>1871</v>
      </c>
      <c r="H7758" s="193">
        <v>20.551400000000001</v>
      </c>
      <c r="I7758" s="189">
        <f t="shared" si="152"/>
        <v>0.91080000000000005</v>
      </c>
      <c r="J7758" s="219">
        <f t="shared" si="153"/>
        <v>18.71</v>
      </c>
      <c r="M7758">
        <v>0.99</v>
      </c>
    </row>
    <row r="7759" spans="1:13" ht="24" customHeight="1" x14ac:dyDescent="0.2">
      <c r="A7759" s="238" t="s">
        <v>2126</v>
      </c>
      <c r="B7759" s="191" t="s">
        <v>2702</v>
      </c>
      <c r="C7759" s="190" t="s">
        <v>15</v>
      </c>
      <c r="D7759" s="190" t="s">
        <v>2703</v>
      </c>
      <c r="E7759" s="426" t="s">
        <v>2119</v>
      </c>
      <c r="F7759" s="426"/>
      <c r="G7759" s="192" t="s">
        <v>50</v>
      </c>
      <c r="H7759" s="193">
        <v>4.3200000000000002E-2</v>
      </c>
      <c r="I7759" s="189">
        <f t="shared" si="152"/>
        <v>134.37520000000001</v>
      </c>
      <c r="J7759" s="219">
        <f t="shared" si="153"/>
        <v>5.8</v>
      </c>
      <c r="M7759">
        <v>146.06</v>
      </c>
    </row>
    <row r="7760" spans="1:13" ht="24" customHeight="1" x14ac:dyDescent="0.2">
      <c r="A7760" s="238" t="s">
        <v>2126</v>
      </c>
      <c r="B7760" s="191" t="s">
        <v>2140</v>
      </c>
      <c r="C7760" s="190" t="s">
        <v>15</v>
      </c>
      <c r="D7760" s="190" t="s">
        <v>2141</v>
      </c>
      <c r="E7760" s="426" t="s">
        <v>2119</v>
      </c>
      <c r="F7760" s="426"/>
      <c r="G7760" s="192" t="s">
        <v>1871</v>
      </c>
      <c r="H7760" s="193">
        <v>16.212</v>
      </c>
      <c r="I7760" s="189">
        <f t="shared" si="152"/>
        <v>0.59800000000000009</v>
      </c>
      <c r="J7760" s="219">
        <f t="shared" si="153"/>
        <v>9.69</v>
      </c>
      <c r="M7760">
        <v>0.65</v>
      </c>
    </row>
    <row r="7761" spans="1:13" ht="24" customHeight="1" x14ac:dyDescent="0.2">
      <c r="A7761" s="238" t="s">
        <v>2126</v>
      </c>
      <c r="B7761" s="191" t="s">
        <v>2669</v>
      </c>
      <c r="C7761" s="190" t="s">
        <v>15</v>
      </c>
      <c r="D7761" s="190" t="s">
        <v>2670</v>
      </c>
      <c r="E7761" s="426" t="s">
        <v>2119</v>
      </c>
      <c r="F7761" s="426"/>
      <c r="G7761" s="192" t="s">
        <v>54</v>
      </c>
      <c r="H7761" s="193">
        <v>201.6</v>
      </c>
      <c r="I7761" s="189">
        <f t="shared" si="152"/>
        <v>0.36800000000000005</v>
      </c>
      <c r="J7761" s="219">
        <f t="shared" si="153"/>
        <v>74.180000000000007</v>
      </c>
      <c r="M7761">
        <v>0.4</v>
      </c>
    </row>
    <row r="7762" spans="1:13" ht="24" customHeight="1" x14ac:dyDescent="0.2">
      <c r="A7762" s="238" t="s">
        <v>2126</v>
      </c>
      <c r="B7762" s="191" t="s">
        <v>2152</v>
      </c>
      <c r="C7762" s="190" t="s">
        <v>15</v>
      </c>
      <c r="D7762" s="190" t="s">
        <v>2153</v>
      </c>
      <c r="E7762" s="426" t="s">
        <v>2129</v>
      </c>
      <c r="F7762" s="426"/>
      <c r="G7762" s="192" t="s">
        <v>39</v>
      </c>
      <c r="H7762" s="193">
        <v>5.8376000000000001</v>
      </c>
      <c r="I7762" s="189">
        <f t="shared" si="152"/>
        <v>19.136000000000003</v>
      </c>
      <c r="J7762" s="219">
        <f t="shared" si="153"/>
        <v>111.7</v>
      </c>
      <c r="M7762">
        <v>20.8</v>
      </c>
    </row>
    <row r="7763" spans="1:13" ht="24" customHeight="1" x14ac:dyDescent="0.2">
      <c r="A7763" s="238" t="s">
        <v>2126</v>
      </c>
      <c r="B7763" s="191" t="s">
        <v>2156</v>
      </c>
      <c r="C7763" s="190" t="s">
        <v>15</v>
      </c>
      <c r="D7763" s="190" t="s">
        <v>2157</v>
      </c>
      <c r="E7763" s="426" t="s">
        <v>2129</v>
      </c>
      <c r="F7763" s="426"/>
      <c r="G7763" s="192" t="s">
        <v>39</v>
      </c>
      <c r="H7763" s="193">
        <v>8.6607000000000003</v>
      </c>
      <c r="I7763" s="189">
        <f t="shared" si="152"/>
        <v>11.8772</v>
      </c>
      <c r="J7763" s="219">
        <f t="shared" si="153"/>
        <v>102.86</v>
      </c>
      <c r="M7763">
        <v>12.91</v>
      </c>
    </row>
    <row r="7764" spans="1:13" x14ac:dyDescent="0.2">
      <c r="A7764" s="239"/>
      <c r="B7764" s="195"/>
      <c r="C7764" s="195"/>
      <c r="D7764" s="195"/>
      <c r="E7764" s="195" t="s">
        <v>3847</v>
      </c>
      <c r="F7764" s="196">
        <v>233.22</v>
      </c>
      <c r="G7764" s="195" t="s">
        <v>3848</v>
      </c>
      <c r="H7764" s="196">
        <v>0</v>
      </c>
      <c r="I7764" s="196">
        <v>233.22</v>
      </c>
      <c r="J7764" s="220"/>
      <c r="M7764">
        <v>233.22</v>
      </c>
    </row>
    <row r="7765" spans="1:13" ht="25.5" x14ac:dyDescent="0.2">
      <c r="A7765" s="239"/>
      <c r="B7765" s="195"/>
      <c r="C7765" s="195"/>
      <c r="D7765" s="195"/>
      <c r="E7765" s="195" t="s">
        <v>3849</v>
      </c>
      <c r="F7765" s="196">
        <v>0</v>
      </c>
      <c r="G7765" s="195"/>
      <c r="H7765" s="195" t="s">
        <v>3850</v>
      </c>
      <c r="I7765" s="196">
        <v>385.77</v>
      </c>
      <c r="J7765" s="220"/>
      <c r="M7765">
        <v>385.77</v>
      </c>
    </row>
    <row r="7766" spans="1:13" ht="30" customHeight="1" x14ac:dyDescent="0.2">
      <c r="A7766" s="240"/>
      <c r="B7766" s="197"/>
      <c r="C7766" s="197"/>
      <c r="D7766" s="197"/>
      <c r="E7766" s="197"/>
      <c r="F7766" s="197"/>
      <c r="G7766" s="197" t="s">
        <v>3851</v>
      </c>
      <c r="H7766" s="198">
        <v>36</v>
      </c>
      <c r="I7766" s="199">
        <v>13887.72</v>
      </c>
      <c r="J7766" s="220"/>
      <c r="M7766">
        <v>13887.72</v>
      </c>
    </row>
    <row r="7767" spans="1:13" ht="0.95" customHeight="1" x14ac:dyDescent="0.2">
      <c r="A7767" s="237"/>
      <c r="B7767" s="185"/>
      <c r="C7767" s="185"/>
      <c r="D7767" s="185"/>
      <c r="E7767" s="185"/>
      <c r="F7767" s="185"/>
      <c r="G7767" s="185"/>
      <c r="H7767" s="185"/>
      <c r="I7767" s="185"/>
      <c r="J7767" s="220"/>
    </row>
    <row r="7768" spans="1:13" ht="18" customHeight="1" x14ac:dyDescent="0.2">
      <c r="A7768" s="236" t="s">
        <v>910</v>
      </c>
      <c r="B7768" s="183" t="s">
        <v>2</v>
      </c>
      <c r="C7768" s="182" t="s">
        <v>3</v>
      </c>
      <c r="D7768" s="182" t="s">
        <v>4</v>
      </c>
      <c r="E7768" s="419" t="s">
        <v>2100</v>
      </c>
      <c r="F7768" s="419"/>
      <c r="G7768" s="184" t="s">
        <v>5</v>
      </c>
      <c r="H7768" s="183" t="s">
        <v>6</v>
      </c>
      <c r="I7768" s="183" t="s">
        <v>7</v>
      </c>
      <c r="J7768" s="218" t="s">
        <v>8</v>
      </c>
      <c r="K7768" s="229">
        <f>J7775+J7776</f>
        <v>31.490000000000002</v>
      </c>
      <c r="L7768" s="229">
        <f>J7769-K7768</f>
        <v>17.14</v>
      </c>
      <c r="M7768" t="s">
        <v>7</v>
      </c>
    </row>
    <row r="7769" spans="1:13" ht="26.1" customHeight="1" x14ac:dyDescent="0.2">
      <c r="A7769" s="237" t="s">
        <v>2125</v>
      </c>
      <c r="B7769" s="186" t="s">
        <v>911</v>
      </c>
      <c r="C7769" s="185" t="s">
        <v>15</v>
      </c>
      <c r="D7769" s="185" t="s">
        <v>912</v>
      </c>
      <c r="E7769" s="425">
        <v>27</v>
      </c>
      <c r="F7769" s="425"/>
      <c r="G7769" s="187" t="s">
        <v>132</v>
      </c>
      <c r="H7769" s="188">
        <v>1</v>
      </c>
      <c r="I7769" s="189">
        <f t="shared" ref="I7769:I7776" si="154">(M7769*$M$13)</f>
        <v>48.6312</v>
      </c>
      <c r="J7769" s="231">
        <f t="shared" ref="J7769:J7776" si="155">TRUNC(I7769*H7769,2)</f>
        <v>48.63</v>
      </c>
      <c r="M7769">
        <v>52.86</v>
      </c>
    </row>
    <row r="7770" spans="1:13" ht="24" customHeight="1" x14ac:dyDescent="0.2">
      <c r="A7770" s="238" t="s">
        <v>2126</v>
      </c>
      <c r="B7770" s="191" t="s">
        <v>2245</v>
      </c>
      <c r="C7770" s="190" t="s">
        <v>15</v>
      </c>
      <c r="D7770" s="190" t="s">
        <v>2246</v>
      </c>
      <c r="E7770" s="426" t="s">
        <v>2119</v>
      </c>
      <c r="F7770" s="426"/>
      <c r="G7770" s="192" t="s">
        <v>50</v>
      </c>
      <c r="H7770" s="193">
        <v>1.4999999999999999E-2</v>
      </c>
      <c r="I7770" s="189">
        <f t="shared" si="154"/>
        <v>123.36280000000001</v>
      </c>
      <c r="J7770" s="219">
        <f t="shared" si="155"/>
        <v>1.85</v>
      </c>
      <c r="M7770">
        <v>134.09</v>
      </c>
    </row>
    <row r="7771" spans="1:13" ht="24" customHeight="1" x14ac:dyDescent="0.2">
      <c r="A7771" s="238" t="s">
        <v>2126</v>
      </c>
      <c r="B7771" s="191" t="s">
        <v>2168</v>
      </c>
      <c r="C7771" s="190" t="s">
        <v>15</v>
      </c>
      <c r="D7771" s="190" t="s">
        <v>2169</v>
      </c>
      <c r="E7771" s="426" t="s">
        <v>2119</v>
      </c>
      <c r="F7771" s="426"/>
      <c r="G7771" s="192" t="s">
        <v>50</v>
      </c>
      <c r="H7771" s="193">
        <v>1.4999999999999999E-2</v>
      </c>
      <c r="I7771" s="189">
        <f t="shared" si="154"/>
        <v>125.49720000000001</v>
      </c>
      <c r="J7771" s="219">
        <f t="shared" si="155"/>
        <v>1.88</v>
      </c>
      <c r="M7771">
        <v>136.41</v>
      </c>
    </row>
    <row r="7772" spans="1:13" ht="24" customHeight="1" x14ac:dyDescent="0.2">
      <c r="A7772" s="238" t="s">
        <v>2126</v>
      </c>
      <c r="B7772" s="191" t="s">
        <v>2270</v>
      </c>
      <c r="C7772" s="190" t="s">
        <v>15</v>
      </c>
      <c r="D7772" s="190" t="s">
        <v>2271</v>
      </c>
      <c r="E7772" s="426" t="s">
        <v>2119</v>
      </c>
      <c r="F7772" s="426"/>
      <c r="G7772" s="192" t="s">
        <v>50</v>
      </c>
      <c r="H7772" s="193">
        <v>2.75E-2</v>
      </c>
      <c r="I7772" s="189">
        <f t="shared" si="154"/>
        <v>159.69360000000003</v>
      </c>
      <c r="J7772" s="219">
        <f t="shared" si="155"/>
        <v>4.3899999999999997</v>
      </c>
      <c r="M7772">
        <v>173.58</v>
      </c>
    </row>
    <row r="7773" spans="1:13" ht="24" customHeight="1" x14ac:dyDescent="0.2">
      <c r="A7773" s="238" t="s">
        <v>2126</v>
      </c>
      <c r="B7773" s="191" t="s">
        <v>2140</v>
      </c>
      <c r="C7773" s="190" t="s">
        <v>15</v>
      </c>
      <c r="D7773" s="190" t="s">
        <v>2141</v>
      </c>
      <c r="E7773" s="426" t="s">
        <v>2119</v>
      </c>
      <c r="F7773" s="426"/>
      <c r="G7773" s="192" t="s">
        <v>1871</v>
      </c>
      <c r="H7773" s="193">
        <v>12.1595</v>
      </c>
      <c r="I7773" s="189">
        <f t="shared" si="154"/>
        <v>0.59800000000000009</v>
      </c>
      <c r="J7773" s="219">
        <f t="shared" si="155"/>
        <v>7.27</v>
      </c>
      <c r="M7773">
        <v>0.65</v>
      </c>
    </row>
    <row r="7774" spans="1:13" ht="24" customHeight="1" x14ac:dyDescent="0.2">
      <c r="A7774" s="238" t="s">
        <v>2126</v>
      </c>
      <c r="B7774" s="191" t="s">
        <v>2258</v>
      </c>
      <c r="C7774" s="190" t="s">
        <v>15</v>
      </c>
      <c r="D7774" s="190" t="s">
        <v>2259</v>
      </c>
      <c r="E7774" s="426" t="s">
        <v>2119</v>
      </c>
      <c r="F7774" s="426"/>
      <c r="G7774" s="192" t="s">
        <v>132</v>
      </c>
      <c r="H7774" s="193">
        <v>0.13070000000000001</v>
      </c>
      <c r="I7774" s="189">
        <f t="shared" si="154"/>
        <v>13.496400000000001</v>
      </c>
      <c r="J7774" s="219">
        <f t="shared" si="155"/>
        <v>1.76</v>
      </c>
      <c r="M7774">
        <v>14.67</v>
      </c>
    </row>
    <row r="7775" spans="1:13" ht="24" customHeight="1" x14ac:dyDescent="0.2">
      <c r="A7775" s="238" t="s">
        <v>2126</v>
      </c>
      <c r="B7775" s="191" t="s">
        <v>2152</v>
      </c>
      <c r="C7775" s="190" t="s">
        <v>15</v>
      </c>
      <c r="D7775" s="190" t="s">
        <v>2153</v>
      </c>
      <c r="E7775" s="426" t="s">
        <v>2129</v>
      </c>
      <c r="F7775" s="426"/>
      <c r="G7775" s="192" t="s">
        <v>39</v>
      </c>
      <c r="H7775" s="193">
        <v>0.6</v>
      </c>
      <c r="I7775" s="189">
        <f t="shared" si="154"/>
        <v>19.136000000000003</v>
      </c>
      <c r="J7775" s="219">
        <f t="shared" si="155"/>
        <v>11.48</v>
      </c>
      <c r="M7775">
        <v>20.8</v>
      </c>
    </row>
    <row r="7776" spans="1:13" ht="24" customHeight="1" x14ac:dyDescent="0.2">
      <c r="A7776" s="238" t="s">
        <v>2126</v>
      </c>
      <c r="B7776" s="191" t="s">
        <v>2156</v>
      </c>
      <c r="C7776" s="190" t="s">
        <v>15</v>
      </c>
      <c r="D7776" s="190" t="s">
        <v>2157</v>
      </c>
      <c r="E7776" s="426" t="s">
        <v>2129</v>
      </c>
      <c r="F7776" s="426"/>
      <c r="G7776" s="192" t="s">
        <v>39</v>
      </c>
      <c r="H7776" s="193">
        <v>1.6855</v>
      </c>
      <c r="I7776" s="189">
        <f t="shared" si="154"/>
        <v>11.8772</v>
      </c>
      <c r="J7776" s="219">
        <f t="shared" si="155"/>
        <v>20.010000000000002</v>
      </c>
      <c r="M7776">
        <v>12.91</v>
      </c>
    </row>
    <row r="7777" spans="1:13" x14ac:dyDescent="0.2">
      <c r="A7777" s="239"/>
      <c r="B7777" s="195"/>
      <c r="C7777" s="195"/>
      <c r="D7777" s="195"/>
      <c r="E7777" s="195" t="s">
        <v>3847</v>
      </c>
      <c r="F7777" s="196">
        <v>34.229999999999997</v>
      </c>
      <c r="G7777" s="195" t="s">
        <v>3848</v>
      </c>
      <c r="H7777" s="196">
        <v>0</v>
      </c>
      <c r="I7777" s="196">
        <v>34.229999999999997</v>
      </c>
      <c r="J7777" s="220"/>
      <c r="M7777">
        <v>34.229999999999997</v>
      </c>
    </row>
    <row r="7778" spans="1:13" ht="25.5" x14ac:dyDescent="0.2">
      <c r="A7778" s="239"/>
      <c r="B7778" s="195"/>
      <c r="C7778" s="195"/>
      <c r="D7778" s="195"/>
      <c r="E7778" s="195" t="s">
        <v>3849</v>
      </c>
      <c r="F7778" s="196">
        <v>0</v>
      </c>
      <c r="G7778" s="195"/>
      <c r="H7778" s="195" t="s">
        <v>3850</v>
      </c>
      <c r="I7778" s="196">
        <v>52.86</v>
      </c>
      <c r="J7778" s="220"/>
      <c r="M7778">
        <v>52.86</v>
      </c>
    </row>
    <row r="7779" spans="1:13" ht="30" customHeight="1" x14ac:dyDescent="0.2">
      <c r="A7779" s="240"/>
      <c r="B7779" s="197"/>
      <c r="C7779" s="197"/>
      <c r="D7779" s="197"/>
      <c r="E7779" s="197"/>
      <c r="F7779" s="197"/>
      <c r="G7779" s="197" t="s">
        <v>3851</v>
      </c>
      <c r="H7779" s="198">
        <v>392</v>
      </c>
      <c r="I7779" s="199">
        <v>20721.12</v>
      </c>
      <c r="J7779" s="220"/>
      <c r="M7779">
        <v>20721.12</v>
      </c>
    </row>
    <row r="7780" spans="1:13" ht="0.95" customHeight="1" x14ac:dyDescent="0.2">
      <c r="A7780" s="237"/>
      <c r="B7780" s="185"/>
      <c r="C7780" s="185"/>
      <c r="D7780" s="185"/>
      <c r="E7780" s="185"/>
      <c r="F7780" s="185"/>
      <c r="G7780" s="185"/>
      <c r="H7780" s="185"/>
      <c r="I7780" s="185"/>
      <c r="J7780" s="220"/>
    </row>
    <row r="7781" spans="1:13" ht="18" customHeight="1" x14ac:dyDescent="0.2">
      <c r="A7781" s="236" t="s">
        <v>913</v>
      </c>
      <c r="B7781" s="183" t="s">
        <v>2</v>
      </c>
      <c r="C7781" s="182" t="s">
        <v>3</v>
      </c>
      <c r="D7781" s="182" t="s">
        <v>4</v>
      </c>
      <c r="E7781" s="419" t="s">
        <v>2100</v>
      </c>
      <c r="F7781" s="419"/>
      <c r="G7781" s="184" t="s">
        <v>5</v>
      </c>
      <c r="H7781" s="183" t="s">
        <v>6</v>
      </c>
      <c r="I7781" s="183" t="s">
        <v>7</v>
      </c>
      <c r="J7781" s="218" t="s">
        <v>8</v>
      </c>
      <c r="K7781" s="229">
        <f>J7788+J7789</f>
        <v>59.71</v>
      </c>
      <c r="L7781" s="229">
        <f>J7782-K7781</f>
        <v>477.3</v>
      </c>
      <c r="M7781" t="s">
        <v>7</v>
      </c>
    </row>
    <row r="7782" spans="1:13" ht="26.1" customHeight="1" x14ac:dyDescent="0.2">
      <c r="A7782" s="237" t="s">
        <v>2125</v>
      </c>
      <c r="B7782" s="186" t="s">
        <v>914</v>
      </c>
      <c r="C7782" s="185" t="s">
        <v>15</v>
      </c>
      <c r="D7782" s="185" t="s">
        <v>915</v>
      </c>
      <c r="E7782" s="425">
        <v>18</v>
      </c>
      <c r="F7782" s="425"/>
      <c r="G7782" s="187" t="s">
        <v>17</v>
      </c>
      <c r="H7782" s="188">
        <v>1</v>
      </c>
      <c r="I7782" s="189">
        <f t="shared" ref="I7782:I7795" si="156">(M7782*$M$13)</f>
        <v>537.0132000000001</v>
      </c>
      <c r="J7782" s="231">
        <f t="shared" ref="J7782:J7795" si="157">TRUNC(I7782*H7782,2)</f>
        <v>537.01</v>
      </c>
      <c r="M7782">
        <v>583.71</v>
      </c>
    </row>
    <row r="7783" spans="1:13" ht="24" customHeight="1" x14ac:dyDescent="0.2">
      <c r="A7783" s="238" t="s">
        <v>2126</v>
      </c>
      <c r="B7783" s="191" t="s">
        <v>2164</v>
      </c>
      <c r="C7783" s="190" t="s">
        <v>15</v>
      </c>
      <c r="D7783" s="190" t="s">
        <v>2165</v>
      </c>
      <c r="E7783" s="426" t="s">
        <v>2119</v>
      </c>
      <c r="F7783" s="426"/>
      <c r="G7783" s="192" t="s">
        <v>50</v>
      </c>
      <c r="H7783" s="193">
        <v>9.7000000000000003E-3</v>
      </c>
      <c r="I7783" s="189">
        <f t="shared" si="156"/>
        <v>160.77000000000001</v>
      </c>
      <c r="J7783" s="219">
        <f t="shared" si="157"/>
        <v>1.55</v>
      </c>
      <c r="M7783">
        <v>174.75</v>
      </c>
    </row>
    <row r="7784" spans="1:13" ht="24" customHeight="1" x14ac:dyDescent="0.2">
      <c r="A7784" s="238" t="s">
        <v>2126</v>
      </c>
      <c r="B7784" s="191" t="s">
        <v>2675</v>
      </c>
      <c r="C7784" s="190" t="s">
        <v>15</v>
      </c>
      <c r="D7784" s="190" t="s">
        <v>2676</v>
      </c>
      <c r="E7784" s="426" t="s">
        <v>2119</v>
      </c>
      <c r="F7784" s="426"/>
      <c r="G7784" s="192" t="s">
        <v>54</v>
      </c>
      <c r="H7784" s="193">
        <v>0.22839999999999999</v>
      </c>
      <c r="I7784" s="189">
        <f t="shared" si="156"/>
        <v>11.4816</v>
      </c>
      <c r="J7784" s="219">
        <f t="shared" si="157"/>
        <v>2.62</v>
      </c>
      <c r="M7784">
        <v>12.48</v>
      </c>
    </row>
    <row r="7785" spans="1:13" ht="26.1" customHeight="1" x14ac:dyDescent="0.2">
      <c r="A7785" s="238" t="s">
        <v>2126</v>
      </c>
      <c r="B7785" s="191" t="s">
        <v>2677</v>
      </c>
      <c r="C7785" s="190" t="s">
        <v>15</v>
      </c>
      <c r="D7785" s="190" t="s">
        <v>2678</v>
      </c>
      <c r="E7785" s="426" t="s">
        <v>2119</v>
      </c>
      <c r="F7785" s="426"/>
      <c r="G7785" s="192" t="s">
        <v>54</v>
      </c>
      <c r="H7785" s="193">
        <v>5.9499999999999997E-2</v>
      </c>
      <c r="I7785" s="189">
        <f t="shared" si="156"/>
        <v>14.6648</v>
      </c>
      <c r="J7785" s="219">
        <f t="shared" si="157"/>
        <v>0.87</v>
      </c>
      <c r="M7785">
        <v>15.94</v>
      </c>
    </row>
    <row r="7786" spans="1:13" ht="24" customHeight="1" x14ac:dyDescent="0.2">
      <c r="A7786" s="238" t="s">
        <v>2126</v>
      </c>
      <c r="B7786" s="191" t="s">
        <v>2140</v>
      </c>
      <c r="C7786" s="190" t="s">
        <v>15</v>
      </c>
      <c r="D7786" s="190" t="s">
        <v>2141</v>
      </c>
      <c r="E7786" s="426" t="s">
        <v>2119</v>
      </c>
      <c r="F7786" s="426"/>
      <c r="G7786" s="192" t="s">
        <v>1871</v>
      </c>
      <c r="H7786" s="193">
        <v>3.42</v>
      </c>
      <c r="I7786" s="189">
        <f t="shared" si="156"/>
        <v>0.59800000000000009</v>
      </c>
      <c r="J7786" s="219">
        <f t="shared" si="157"/>
        <v>2.04</v>
      </c>
      <c r="M7786">
        <v>0.65</v>
      </c>
    </row>
    <row r="7787" spans="1:13" ht="24" customHeight="1" x14ac:dyDescent="0.2">
      <c r="A7787" s="238" t="s">
        <v>2126</v>
      </c>
      <c r="B7787" s="191" t="s">
        <v>2680</v>
      </c>
      <c r="C7787" s="190" t="s">
        <v>15</v>
      </c>
      <c r="D7787" s="190" t="s">
        <v>2681</v>
      </c>
      <c r="E7787" s="426" t="s">
        <v>2119</v>
      </c>
      <c r="F7787" s="426"/>
      <c r="G7787" s="192" t="s">
        <v>54</v>
      </c>
      <c r="H7787" s="193">
        <v>0.29759999999999998</v>
      </c>
      <c r="I7787" s="189">
        <f t="shared" si="156"/>
        <v>2.5575999999999999</v>
      </c>
      <c r="J7787" s="219">
        <f t="shared" si="157"/>
        <v>0.76</v>
      </c>
      <c r="M7787">
        <v>2.78</v>
      </c>
    </row>
    <row r="7788" spans="1:13" ht="24" customHeight="1" x14ac:dyDescent="0.2">
      <c r="A7788" s="238" t="s">
        <v>2126</v>
      </c>
      <c r="B7788" s="191" t="s">
        <v>2152</v>
      </c>
      <c r="C7788" s="190" t="s">
        <v>15</v>
      </c>
      <c r="D7788" s="190" t="s">
        <v>2153</v>
      </c>
      <c r="E7788" s="426" t="s">
        <v>2129</v>
      </c>
      <c r="F7788" s="426"/>
      <c r="G7788" s="192" t="s">
        <v>39</v>
      </c>
      <c r="H7788" s="193">
        <v>2.5</v>
      </c>
      <c r="I7788" s="189">
        <f t="shared" si="156"/>
        <v>19.136000000000003</v>
      </c>
      <c r="J7788" s="219">
        <f t="shared" si="157"/>
        <v>47.84</v>
      </c>
      <c r="M7788">
        <v>20.8</v>
      </c>
    </row>
    <row r="7789" spans="1:13" ht="24" customHeight="1" x14ac:dyDescent="0.2">
      <c r="A7789" s="238" t="s">
        <v>2126</v>
      </c>
      <c r="B7789" s="191" t="s">
        <v>2156</v>
      </c>
      <c r="C7789" s="190" t="s">
        <v>15</v>
      </c>
      <c r="D7789" s="190" t="s">
        <v>2157</v>
      </c>
      <c r="E7789" s="426" t="s">
        <v>2129</v>
      </c>
      <c r="F7789" s="426"/>
      <c r="G7789" s="192" t="s">
        <v>39</v>
      </c>
      <c r="H7789" s="193">
        <v>1</v>
      </c>
      <c r="I7789" s="189">
        <f t="shared" si="156"/>
        <v>11.8772</v>
      </c>
      <c r="J7789" s="219">
        <f t="shared" si="157"/>
        <v>11.87</v>
      </c>
      <c r="M7789">
        <v>12.91</v>
      </c>
    </row>
    <row r="7790" spans="1:13" ht="24" customHeight="1" x14ac:dyDescent="0.2">
      <c r="A7790" s="238" t="s">
        <v>2126</v>
      </c>
      <c r="B7790" s="191" t="s">
        <v>2800</v>
      </c>
      <c r="C7790" s="190" t="s">
        <v>15</v>
      </c>
      <c r="D7790" s="190" t="s">
        <v>2801</v>
      </c>
      <c r="E7790" s="426" t="s">
        <v>2119</v>
      </c>
      <c r="F7790" s="426"/>
      <c r="G7790" s="192" t="s">
        <v>1871</v>
      </c>
      <c r="H7790" s="193">
        <v>21.457999999999998</v>
      </c>
      <c r="I7790" s="189">
        <f t="shared" si="156"/>
        <v>8.4548000000000005</v>
      </c>
      <c r="J7790" s="219">
        <f t="shared" si="157"/>
        <v>181.42</v>
      </c>
      <c r="M7790">
        <v>9.19</v>
      </c>
    </row>
    <row r="7791" spans="1:13" ht="24" customHeight="1" x14ac:dyDescent="0.2">
      <c r="A7791" s="238" t="s">
        <v>2126</v>
      </c>
      <c r="B7791" s="191" t="s">
        <v>2671</v>
      </c>
      <c r="C7791" s="190" t="s">
        <v>15</v>
      </c>
      <c r="D7791" s="190" t="s">
        <v>2672</v>
      </c>
      <c r="E7791" s="426" t="s">
        <v>2119</v>
      </c>
      <c r="F7791" s="426"/>
      <c r="G7791" s="192" t="s">
        <v>1871</v>
      </c>
      <c r="H7791" s="193">
        <v>0.17799999999999999</v>
      </c>
      <c r="I7791" s="189">
        <f t="shared" si="156"/>
        <v>23.8096</v>
      </c>
      <c r="J7791" s="219">
        <f t="shared" si="157"/>
        <v>4.2300000000000004</v>
      </c>
      <c r="M7791">
        <v>25.88</v>
      </c>
    </row>
    <row r="7792" spans="1:13" ht="24" customHeight="1" x14ac:dyDescent="0.2">
      <c r="A7792" s="238" t="s">
        <v>2126</v>
      </c>
      <c r="B7792" s="191" t="s">
        <v>2799</v>
      </c>
      <c r="C7792" s="190" t="s">
        <v>15</v>
      </c>
      <c r="D7792" s="190" t="s">
        <v>2679</v>
      </c>
      <c r="E7792" s="426" t="s">
        <v>2119</v>
      </c>
      <c r="F7792" s="426"/>
      <c r="G7792" s="192" t="s">
        <v>54</v>
      </c>
      <c r="H7792" s="193">
        <v>1</v>
      </c>
      <c r="I7792" s="189">
        <f t="shared" si="156"/>
        <v>135.35040000000001</v>
      </c>
      <c r="J7792" s="219">
        <f>TRUNC(I7792*H7792,2)</f>
        <v>135.35</v>
      </c>
      <c r="M7792">
        <v>147.12</v>
      </c>
    </row>
    <row r="7793" spans="1:13" ht="24" customHeight="1" x14ac:dyDescent="0.2">
      <c r="A7793" s="238" t="s">
        <v>2126</v>
      </c>
      <c r="B7793" s="191" t="s">
        <v>2804</v>
      </c>
      <c r="C7793" s="190" t="s">
        <v>15</v>
      </c>
      <c r="D7793" s="190" t="s">
        <v>2805</v>
      </c>
      <c r="E7793" s="426" t="s">
        <v>2119</v>
      </c>
      <c r="F7793" s="426"/>
      <c r="G7793" s="192" t="s">
        <v>1871</v>
      </c>
      <c r="H7793" s="193">
        <v>7.9169999999999998</v>
      </c>
      <c r="I7793" s="189">
        <f t="shared" si="156"/>
        <v>9.3011999999999997</v>
      </c>
      <c r="J7793" s="219">
        <f t="shared" si="157"/>
        <v>73.63</v>
      </c>
      <c r="M7793">
        <v>10.11</v>
      </c>
    </row>
    <row r="7794" spans="1:13" ht="24" customHeight="1" x14ac:dyDescent="0.2">
      <c r="A7794" s="238" t="s">
        <v>2126</v>
      </c>
      <c r="B7794" s="191" t="s">
        <v>2673</v>
      </c>
      <c r="C7794" s="190" t="s">
        <v>15</v>
      </c>
      <c r="D7794" s="190" t="s">
        <v>2674</v>
      </c>
      <c r="E7794" s="426" t="s">
        <v>2119</v>
      </c>
      <c r="F7794" s="426"/>
      <c r="G7794" s="192" t="s">
        <v>1871</v>
      </c>
      <c r="H7794" s="193">
        <v>0.23810000000000001</v>
      </c>
      <c r="I7794" s="189">
        <f t="shared" si="156"/>
        <v>30.847600000000003</v>
      </c>
      <c r="J7794" s="219">
        <f t="shared" si="157"/>
        <v>7.34</v>
      </c>
      <c r="M7794">
        <v>33.53</v>
      </c>
    </row>
    <row r="7795" spans="1:13" ht="24" customHeight="1" x14ac:dyDescent="0.2">
      <c r="A7795" s="238" t="s">
        <v>2126</v>
      </c>
      <c r="B7795" s="191" t="s">
        <v>2802</v>
      </c>
      <c r="C7795" s="190" t="s">
        <v>15</v>
      </c>
      <c r="D7795" s="190" t="s">
        <v>2803</v>
      </c>
      <c r="E7795" s="426" t="s">
        <v>2119</v>
      </c>
      <c r="F7795" s="426"/>
      <c r="G7795" s="192" t="s">
        <v>1871</v>
      </c>
      <c r="H7795" s="193">
        <v>7.508</v>
      </c>
      <c r="I7795" s="189">
        <f t="shared" si="156"/>
        <v>8.9884000000000004</v>
      </c>
      <c r="J7795" s="219">
        <f t="shared" si="157"/>
        <v>67.48</v>
      </c>
      <c r="M7795">
        <v>9.77</v>
      </c>
    </row>
    <row r="7796" spans="1:13" x14ac:dyDescent="0.2">
      <c r="A7796" s="239"/>
      <c r="B7796" s="195"/>
      <c r="C7796" s="195"/>
      <c r="D7796" s="195"/>
      <c r="E7796" s="195" t="s">
        <v>3847</v>
      </c>
      <c r="F7796" s="196">
        <v>64.91</v>
      </c>
      <c r="G7796" s="195" t="s">
        <v>3848</v>
      </c>
      <c r="H7796" s="196">
        <v>0</v>
      </c>
      <c r="I7796" s="196">
        <v>64.91</v>
      </c>
      <c r="J7796" s="220"/>
      <c r="M7796">
        <v>64.91</v>
      </c>
    </row>
    <row r="7797" spans="1:13" ht="25.5" x14ac:dyDescent="0.2">
      <c r="A7797" s="239"/>
      <c r="B7797" s="195"/>
      <c r="C7797" s="195"/>
      <c r="D7797" s="195"/>
      <c r="E7797" s="195" t="s">
        <v>3849</v>
      </c>
      <c r="F7797" s="196">
        <v>0</v>
      </c>
      <c r="G7797" s="195"/>
      <c r="H7797" s="195" t="s">
        <v>3850</v>
      </c>
      <c r="I7797" s="196">
        <v>583.71</v>
      </c>
      <c r="J7797" s="220"/>
      <c r="M7797">
        <v>583.71</v>
      </c>
    </row>
    <row r="7798" spans="1:13" ht="30" customHeight="1" x14ac:dyDescent="0.2">
      <c r="A7798" s="240"/>
      <c r="B7798" s="197"/>
      <c r="C7798" s="197"/>
      <c r="D7798" s="197"/>
      <c r="E7798" s="197"/>
      <c r="F7798" s="197"/>
      <c r="G7798" s="197" t="s">
        <v>3851</v>
      </c>
      <c r="H7798" s="198">
        <v>391.63</v>
      </c>
      <c r="I7798" s="199">
        <v>228598.34</v>
      </c>
      <c r="J7798" s="220"/>
      <c r="M7798">
        <v>228598.34</v>
      </c>
    </row>
    <row r="7799" spans="1:13" ht="0.95" customHeight="1" x14ac:dyDescent="0.2">
      <c r="A7799" s="237"/>
      <c r="B7799" s="185"/>
      <c r="C7799" s="185"/>
      <c r="D7799" s="185"/>
      <c r="E7799" s="185"/>
      <c r="F7799" s="185"/>
      <c r="G7799" s="185"/>
      <c r="H7799" s="185"/>
      <c r="I7799" s="185"/>
      <c r="J7799" s="220"/>
    </row>
    <row r="7800" spans="1:13" ht="18" customHeight="1" x14ac:dyDescent="0.2">
      <c r="A7800" s="236" t="s">
        <v>916</v>
      </c>
      <c r="B7800" s="183" t="s">
        <v>2</v>
      </c>
      <c r="C7800" s="182" t="s">
        <v>3</v>
      </c>
      <c r="D7800" s="182" t="s">
        <v>4</v>
      </c>
      <c r="E7800" s="419" t="s">
        <v>2100</v>
      </c>
      <c r="F7800" s="419"/>
      <c r="G7800" s="184" t="s">
        <v>5</v>
      </c>
      <c r="H7800" s="183" t="s">
        <v>6</v>
      </c>
      <c r="I7800" s="183" t="s">
        <v>7</v>
      </c>
      <c r="J7800" s="218" t="s">
        <v>8</v>
      </c>
      <c r="K7800" s="229">
        <f>J7802+J7803</f>
        <v>59.71</v>
      </c>
      <c r="L7800" s="229">
        <f>J7801-K7800</f>
        <v>511.8</v>
      </c>
      <c r="M7800" t="s">
        <v>7</v>
      </c>
    </row>
    <row r="7801" spans="1:13" ht="39" customHeight="1" x14ac:dyDescent="0.2">
      <c r="A7801" s="237" t="s">
        <v>2125</v>
      </c>
      <c r="B7801" s="186" t="s">
        <v>917</v>
      </c>
      <c r="C7801" s="185" t="s">
        <v>15</v>
      </c>
      <c r="D7801" s="185" t="s">
        <v>918</v>
      </c>
      <c r="E7801" s="425">
        <v>18</v>
      </c>
      <c r="F7801" s="425"/>
      <c r="G7801" s="187" t="s">
        <v>17</v>
      </c>
      <c r="H7801" s="188">
        <v>1</v>
      </c>
      <c r="I7801" s="189">
        <f t="shared" ref="I7801:I7814" si="158">(M7801*$M$13)</f>
        <v>571.5132000000001</v>
      </c>
      <c r="J7801" s="231">
        <f t="shared" ref="J7801:J7814" si="159">TRUNC(I7801*H7801,2)</f>
        <v>571.51</v>
      </c>
      <c r="M7801">
        <v>621.21</v>
      </c>
    </row>
    <row r="7802" spans="1:13" ht="24" customHeight="1" x14ac:dyDescent="0.2">
      <c r="A7802" s="238" t="s">
        <v>2126</v>
      </c>
      <c r="B7802" s="191" t="s">
        <v>2152</v>
      </c>
      <c r="C7802" s="190" t="s">
        <v>15</v>
      </c>
      <c r="D7802" s="190" t="s">
        <v>2153</v>
      </c>
      <c r="E7802" s="426" t="s">
        <v>2129</v>
      </c>
      <c r="F7802" s="426"/>
      <c r="G7802" s="192" t="s">
        <v>39</v>
      </c>
      <c r="H7802" s="193">
        <v>2.5</v>
      </c>
      <c r="I7802" s="189">
        <f t="shared" si="158"/>
        <v>19.136000000000003</v>
      </c>
      <c r="J7802" s="219">
        <f t="shared" si="159"/>
        <v>47.84</v>
      </c>
      <c r="M7802">
        <v>20.8</v>
      </c>
    </row>
    <row r="7803" spans="1:13" ht="24" customHeight="1" x14ac:dyDescent="0.2">
      <c r="A7803" s="238" t="s">
        <v>2126</v>
      </c>
      <c r="B7803" s="191" t="s">
        <v>2156</v>
      </c>
      <c r="C7803" s="190" t="s">
        <v>15</v>
      </c>
      <c r="D7803" s="190" t="s">
        <v>2157</v>
      </c>
      <c r="E7803" s="426" t="s">
        <v>2129</v>
      </c>
      <c r="F7803" s="426"/>
      <c r="G7803" s="192" t="s">
        <v>39</v>
      </c>
      <c r="H7803" s="193">
        <v>1</v>
      </c>
      <c r="I7803" s="189">
        <f t="shared" si="158"/>
        <v>11.8772</v>
      </c>
      <c r="J7803" s="219">
        <f t="shared" si="159"/>
        <v>11.87</v>
      </c>
      <c r="M7803">
        <v>12.91</v>
      </c>
    </row>
    <row r="7804" spans="1:13" ht="24" customHeight="1" x14ac:dyDescent="0.2">
      <c r="A7804" s="238" t="s">
        <v>2126</v>
      </c>
      <c r="B7804" s="191" t="s">
        <v>2164</v>
      </c>
      <c r="C7804" s="190" t="s">
        <v>15</v>
      </c>
      <c r="D7804" s="190" t="s">
        <v>2165</v>
      </c>
      <c r="E7804" s="426" t="s">
        <v>2119</v>
      </c>
      <c r="F7804" s="426"/>
      <c r="G7804" s="192" t="s">
        <v>50</v>
      </c>
      <c r="H7804" s="193">
        <v>9.7000000000000003E-3</v>
      </c>
      <c r="I7804" s="189">
        <f t="shared" si="158"/>
        <v>160.77000000000001</v>
      </c>
      <c r="J7804" s="219">
        <f t="shared" si="159"/>
        <v>1.55</v>
      </c>
      <c r="M7804">
        <v>174.75</v>
      </c>
    </row>
    <row r="7805" spans="1:13" ht="24" customHeight="1" x14ac:dyDescent="0.2">
      <c r="A7805" s="238" t="s">
        <v>2126</v>
      </c>
      <c r="B7805" s="191" t="s">
        <v>2800</v>
      </c>
      <c r="C7805" s="190" t="s">
        <v>15</v>
      </c>
      <c r="D7805" s="190" t="s">
        <v>2801</v>
      </c>
      <c r="E7805" s="426" t="s">
        <v>2119</v>
      </c>
      <c r="F7805" s="426"/>
      <c r="G7805" s="192" t="s">
        <v>1871</v>
      </c>
      <c r="H7805" s="193">
        <v>24.319099999999999</v>
      </c>
      <c r="I7805" s="189">
        <f t="shared" si="158"/>
        <v>8.4548000000000005</v>
      </c>
      <c r="J7805" s="219">
        <f t="shared" si="159"/>
        <v>205.61</v>
      </c>
      <c r="M7805">
        <v>9.19</v>
      </c>
    </row>
    <row r="7806" spans="1:13" ht="24" customHeight="1" x14ac:dyDescent="0.2">
      <c r="A7806" s="238" t="s">
        <v>2126</v>
      </c>
      <c r="B7806" s="191" t="s">
        <v>2140</v>
      </c>
      <c r="C7806" s="190" t="s">
        <v>15</v>
      </c>
      <c r="D7806" s="190" t="s">
        <v>2141</v>
      </c>
      <c r="E7806" s="426" t="s">
        <v>2119</v>
      </c>
      <c r="F7806" s="426"/>
      <c r="G7806" s="192" t="s">
        <v>1871</v>
      </c>
      <c r="H7806" s="193">
        <v>3.42</v>
      </c>
      <c r="I7806" s="189">
        <f t="shared" si="158"/>
        <v>0.59800000000000009</v>
      </c>
      <c r="J7806" s="219">
        <f t="shared" si="159"/>
        <v>2.04</v>
      </c>
      <c r="M7806">
        <v>0.65</v>
      </c>
    </row>
    <row r="7807" spans="1:13" ht="24" customHeight="1" x14ac:dyDescent="0.2">
      <c r="A7807" s="238" t="s">
        <v>2126</v>
      </c>
      <c r="B7807" s="191" t="s">
        <v>2675</v>
      </c>
      <c r="C7807" s="190" t="s">
        <v>15</v>
      </c>
      <c r="D7807" s="190" t="s">
        <v>2676</v>
      </c>
      <c r="E7807" s="426" t="s">
        <v>2119</v>
      </c>
      <c r="F7807" s="426"/>
      <c r="G7807" s="192" t="s">
        <v>54</v>
      </c>
      <c r="H7807" s="193">
        <v>0.2432</v>
      </c>
      <c r="I7807" s="189">
        <f t="shared" si="158"/>
        <v>11.4816</v>
      </c>
      <c r="J7807" s="219">
        <f t="shared" si="159"/>
        <v>2.79</v>
      </c>
      <c r="M7807">
        <v>12.48</v>
      </c>
    </row>
    <row r="7808" spans="1:13" ht="26.1" customHeight="1" x14ac:dyDescent="0.2">
      <c r="A7808" s="238" t="s">
        <v>2126</v>
      </c>
      <c r="B7808" s="191" t="s">
        <v>2677</v>
      </c>
      <c r="C7808" s="190" t="s">
        <v>15</v>
      </c>
      <c r="D7808" s="190" t="s">
        <v>2678</v>
      </c>
      <c r="E7808" s="426" t="s">
        <v>2119</v>
      </c>
      <c r="F7808" s="426"/>
      <c r="G7808" s="192" t="s">
        <v>54</v>
      </c>
      <c r="H7808" s="193">
        <v>5.9499999999999997E-2</v>
      </c>
      <c r="I7808" s="189">
        <f t="shared" si="158"/>
        <v>14.6648</v>
      </c>
      <c r="J7808" s="219">
        <f t="shared" si="159"/>
        <v>0.87</v>
      </c>
      <c r="M7808">
        <v>15.94</v>
      </c>
    </row>
    <row r="7809" spans="1:13" ht="24" customHeight="1" x14ac:dyDescent="0.2">
      <c r="A7809" s="238" t="s">
        <v>2126</v>
      </c>
      <c r="B7809" s="191" t="s">
        <v>2671</v>
      </c>
      <c r="C7809" s="190" t="s">
        <v>15</v>
      </c>
      <c r="D7809" s="190" t="s">
        <v>2672</v>
      </c>
      <c r="E7809" s="426" t="s">
        <v>2119</v>
      </c>
      <c r="F7809" s="426"/>
      <c r="G7809" s="192" t="s">
        <v>1871</v>
      </c>
      <c r="H7809" s="193">
        <v>0.18959999999999999</v>
      </c>
      <c r="I7809" s="189">
        <f t="shared" si="158"/>
        <v>23.8096</v>
      </c>
      <c r="J7809" s="219">
        <f t="shared" si="159"/>
        <v>4.51</v>
      </c>
      <c r="M7809">
        <v>25.88</v>
      </c>
    </row>
    <row r="7810" spans="1:13" ht="24" customHeight="1" x14ac:dyDescent="0.2">
      <c r="A7810" s="238" t="s">
        <v>2126</v>
      </c>
      <c r="B7810" s="191" t="s">
        <v>2806</v>
      </c>
      <c r="C7810" s="190" t="s">
        <v>15</v>
      </c>
      <c r="D7810" s="190" t="s">
        <v>2679</v>
      </c>
      <c r="E7810" s="426" t="s">
        <v>2119</v>
      </c>
      <c r="F7810" s="426"/>
      <c r="G7810" s="192" t="s">
        <v>54</v>
      </c>
      <c r="H7810" s="193">
        <v>1</v>
      </c>
      <c r="I7810" s="189">
        <f t="shared" si="158"/>
        <v>145.21280000000002</v>
      </c>
      <c r="J7810" s="219">
        <f t="shared" si="159"/>
        <v>145.21</v>
      </c>
      <c r="M7810">
        <v>157.84</v>
      </c>
    </row>
    <row r="7811" spans="1:13" ht="24" customHeight="1" x14ac:dyDescent="0.2">
      <c r="A7811" s="238" t="s">
        <v>2126</v>
      </c>
      <c r="B7811" s="191" t="s">
        <v>2802</v>
      </c>
      <c r="C7811" s="190" t="s">
        <v>15</v>
      </c>
      <c r="D7811" s="190" t="s">
        <v>2803</v>
      </c>
      <c r="E7811" s="426" t="s">
        <v>2119</v>
      </c>
      <c r="F7811" s="426"/>
      <c r="G7811" s="192" t="s">
        <v>1871</v>
      </c>
      <c r="H7811" s="193">
        <v>7.508</v>
      </c>
      <c r="I7811" s="189">
        <f t="shared" si="158"/>
        <v>8.9884000000000004</v>
      </c>
      <c r="J7811" s="219">
        <f t="shared" si="159"/>
        <v>67.48</v>
      </c>
      <c r="M7811">
        <v>9.77</v>
      </c>
    </row>
    <row r="7812" spans="1:13" ht="24" customHeight="1" x14ac:dyDescent="0.2">
      <c r="A7812" s="238" t="s">
        <v>2126</v>
      </c>
      <c r="B7812" s="191" t="s">
        <v>2804</v>
      </c>
      <c r="C7812" s="190" t="s">
        <v>15</v>
      </c>
      <c r="D7812" s="190" t="s">
        <v>2805</v>
      </c>
      <c r="E7812" s="426" t="s">
        <v>2119</v>
      </c>
      <c r="F7812" s="426"/>
      <c r="G7812" s="192" t="s">
        <v>1871</v>
      </c>
      <c r="H7812" s="193">
        <v>7.9169999999999998</v>
      </c>
      <c r="I7812" s="189">
        <f t="shared" si="158"/>
        <v>9.3011999999999997</v>
      </c>
      <c r="J7812" s="219">
        <f t="shared" si="159"/>
        <v>73.63</v>
      </c>
      <c r="M7812">
        <v>10.11</v>
      </c>
    </row>
    <row r="7813" spans="1:13" ht="24" customHeight="1" x14ac:dyDescent="0.2">
      <c r="A7813" s="238" t="s">
        <v>2126</v>
      </c>
      <c r="B7813" s="191" t="s">
        <v>2680</v>
      </c>
      <c r="C7813" s="190" t="s">
        <v>15</v>
      </c>
      <c r="D7813" s="190" t="s">
        <v>2681</v>
      </c>
      <c r="E7813" s="426" t="s">
        <v>2119</v>
      </c>
      <c r="F7813" s="426"/>
      <c r="G7813" s="192" t="s">
        <v>54</v>
      </c>
      <c r="H7813" s="193">
        <v>0.29759999999999998</v>
      </c>
      <c r="I7813" s="189">
        <f t="shared" si="158"/>
        <v>2.5575999999999999</v>
      </c>
      <c r="J7813" s="219">
        <f t="shared" si="159"/>
        <v>0.76</v>
      </c>
      <c r="M7813">
        <v>2.78</v>
      </c>
    </row>
    <row r="7814" spans="1:13" ht="24" customHeight="1" x14ac:dyDescent="0.2">
      <c r="A7814" s="238" t="s">
        <v>2126</v>
      </c>
      <c r="B7814" s="191" t="s">
        <v>2673</v>
      </c>
      <c r="C7814" s="190" t="s">
        <v>15</v>
      </c>
      <c r="D7814" s="190" t="s">
        <v>2674</v>
      </c>
      <c r="E7814" s="426" t="s">
        <v>2119</v>
      </c>
      <c r="F7814" s="426"/>
      <c r="G7814" s="192" t="s">
        <v>1871</v>
      </c>
      <c r="H7814" s="193">
        <v>0.23810000000000001</v>
      </c>
      <c r="I7814" s="189">
        <f t="shared" si="158"/>
        <v>30.847600000000003</v>
      </c>
      <c r="J7814" s="219">
        <f t="shared" si="159"/>
        <v>7.34</v>
      </c>
      <c r="M7814">
        <v>33.53</v>
      </c>
    </row>
    <row r="7815" spans="1:13" x14ac:dyDescent="0.2">
      <c r="A7815" s="239"/>
      <c r="B7815" s="195"/>
      <c r="C7815" s="195"/>
      <c r="D7815" s="195"/>
      <c r="E7815" s="195" t="s">
        <v>3847</v>
      </c>
      <c r="F7815" s="196">
        <v>64.91</v>
      </c>
      <c r="G7815" s="195" t="s">
        <v>3848</v>
      </c>
      <c r="H7815" s="196">
        <v>0</v>
      </c>
      <c r="I7815" s="196">
        <v>64.91</v>
      </c>
      <c r="J7815" s="220"/>
      <c r="M7815">
        <v>64.91</v>
      </c>
    </row>
    <row r="7816" spans="1:13" ht="25.5" x14ac:dyDescent="0.2">
      <c r="A7816" s="239"/>
      <c r="B7816" s="195"/>
      <c r="C7816" s="195"/>
      <c r="D7816" s="195"/>
      <c r="E7816" s="195" t="s">
        <v>3849</v>
      </c>
      <c r="F7816" s="196">
        <v>0</v>
      </c>
      <c r="G7816" s="195"/>
      <c r="H7816" s="195" t="s">
        <v>3850</v>
      </c>
      <c r="I7816" s="196">
        <v>621.21</v>
      </c>
      <c r="J7816" s="220"/>
      <c r="M7816">
        <v>621.21</v>
      </c>
    </row>
    <row r="7817" spans="1:13" ht="30" customHeight="1" x14ac:dyDescent="0.2">
      <c r="A7817" s="240"/>
      <c r="B7817" s="197"/>
      <c r="C7817" s="197"/>
      <c r="D7817" s="197"/>
      <c r="E7817" s="197"/>
      <c r="F7817" s="197"/>
      <c r="G7817" s="197" t="s">
        <v>3851</v>
      </c>
      <c r="H7817" s="198">
        <v>20</v>
      </c>
      <c r="I7817" s="199">
        <v>12424.2</v>
      </c>
      <c r="J7817" s="220"/>
      <c r="M7817">
        <v>12424.2</v>
      </c>
    </row>
    <row r="7818" spans="1:13" ht="0.95" customHeight="1" x14ac:dyDescent="0.2">
      <c r="A7818" s="237"/>
      <c r="B7818" s="185"/>
      <c r="C7818" s="185"/>
      <c r="D7818" s="185"/>
      <c r="E7818" s="185"/>
      <c r="F7818" s="185"/>
      <c r="G7818" s="185"/>
      <c r="H7818" s="185"/>
      <c r="I7818" s="185"/>
      <c r="J7818" s="220"/>
    </row>
    <row r="7819" spans="1:13" ht="18" customHeight="1" x14ac:dyDescent="0.2">
      <c r="A7819" s="236" t="s">
        <v>919</v>
      </c>
      <c r="B7819" s="183" t="s">
        <v>2</v>
      </c>
      <c r="C7819" s="182" t="s">
        <v>3</v>
      </c>
      <c r="D7819" s="182" t="s">
        <v>4</v>
      </c>
      <c r="E7819" s="419" t="s">
        <v>2100</v>
      </c>
      <c r="F7819" s="419"/>
      <c r="G7819" s="184" t="s">
        <v>5</v>
      </c>
      <c r="H7819" s="183" t="s">
        <v>6</v>
      </c>
      <c r="I7819" s="183" t="s">
        <v>7</v>
      </c>
      <c r="J7819" s="218" t="s">
        <v>8</v>
      </c>
      <c r="K7819" s="229">
        <f>J7822+J7827+J7828+J7832+J7834+J7833</f>
        <v>14.59</v>
      </c>
      <c r="L7819" s="229">
        <f>J7820-K7819</f>
        <v>69.7</v>
      </c>
      <c r="M7819" t="s">
        <v>7</v>
      </c>
    </row>
    <row r="7820" spans="1:13" ht="26.1" customHeight="1" x14ac:dyDescent="0.2">
      <c r="A7820" s="237" t="s">
        <v>2125</v>
      </c>
      <c r="B7820" s="186" t="s">
        <v>920</v>
      </c>
      <c r="C7820" s="185" t="s">
        <v>15</v>
      </c>
      <c r="D7820" s="185" t="s">
        <v>921</v>
      </c>
      <c r="E7820" s="425">
        <v>8</v>
      </c>
      <c r="F7820" s="425"/>
      <c r="G7820" s="187" t="s">
        <v>17</v>
      </c>
      <c r="H7820" s="188">
        <v>1</v>
      </c>
      <c r="I7820" s="189">
        <f t="shared" ref="I7820:I7836" si="160">(M7820*$M$13)</f>
        <v>84.290400000000005</v>
      </c>
      <c r="J7820" s="231">
        <f t="shared" ref="J7820:J7836" si="161">TRUNC(I7820*H7820,2)</f>
        <v>84.29</v>
      </c>
      <c r="M7820">
        <v>91.62</v>
      </c>
    </row>
    <row r="7821" spans="1:13" ht="24" customHeight="1" x14ac:dyDescent="0.2">
      <c r="A7821" s="238" t="s">
        <v>2126</v>
      </c>
      <c r="B7821" s="191" t="s">
        <v>2245</v>
      </c>
      <c r="C7821" s="190" t="s">
        <v>15</v>
      </c>
      <c r="D7821" s="190" t="s">
        <v>2246</v>
      </c>
      <c r="E7821" s="426" t="s">
        <v>2119</v>
      </c>
      <c r="F7821" s="426"/>
      <c r="G7821" s="192" t="s">
        <v>50</v>
      </c>
      <c r="H7821" s="193">
        <v>2.8000000000000001E-2</v>
      </c>
      <c r="I7821" s="189">
        <f t="shared" si="160"/>
        <v>123.36280000000001</v>
      </c>
      <c r="J7821" s="219">
        <f t="shared" si="161"/>
        <v>3.45</v>
      </c>
      <c r="M7821">
        <v>134.09</v>
      </c>
    </row>
    <row r="7822" spans="1:13" ht="24" customHeight="1" x14ac:dyDescent="0.2">
      <c r="A7822" s="238" t="s">
        <v>2126</v>
      </c>
      <c r="B7822" s="191" t="s">
        <v>2130</v>
      </c>
      <c r="C7822" s="190" t="s">
        <v>15</v>
      </c>
      <c r="D7822" s="190" t="s">
        <v>2131</v>
      </c>
      <c r="E7822" s="426" t="s">
        <v>2129</v>
      </c>
      <c r="F7822" s="426"/>
      <c r="G7822" s="192" t="s">
        <v>39</v>
      </c>
      <c r="H7822" s="193">
        <v>0.30480000000000002</v>
      </c>
      <c r="I7822" s="189">
        <f t="shared" si="160"/>
        <v>13.533200000000001</v>
      </c>
      <c r="J7822" s="219">
        <f t="shared" si="161"/>
        <v>4.12</v>
      </c>
      <c r="M7822">
        <v>14.71</v>
      </c>
    </row>
    <row r="7823" spans="1:13" ht="24" customHeight="1" x14ac:dyDescent="0.2">
      <c r="A7823" s="238" t="s">
        <v>2126</v>
      </c>
      <c r="B7823" s="191" t="s">
        <v>2809</v>
      </c>
      <c r="C7823" s="190" t="s">
        <v>15</v>
      </c>
      <c r="D7823" s="190" t="s">
        <v>2810</v>
      </c>
      <c r="E7823" s="426" t="s">
        <v>2119</v>
      </c>
      <c r="F7823" s="426"/>
      <c r="G7823" s="192" t="s">
        <v>1871</v>
      </c>
      <c r="H7823" s="193">
        <v>0.29020000000000001</v>
      </c>
      <c r="I7823" s="189">
        <f t="shared" si="160"/>
        <v>7.3784000000000001</v>
      </c>
      <c r="J7823" s="219">
        <f t="shared" si="161"/>
        <v>2.14</v>
      </c>
      <c r="M7823">
        <v>8.02</v>
      </c>
    </row>
    <row r="7824" spans="1:13" ht="24" customHeight="1" x14ac:dyDescent="0.2">
      <c r="A7824" s="238" t="s">
        <v>2126</v>
      </c>
      <c r="B7824" s="191" t="s">
        <v>2811</v>
      </c>
      <c r="C7824" s="190" t="s">
        <v>15</v>
      </c>
      <c r="D7824" s="190" t="s">
        <v>2812</v>
      </c>
      <c r="E7824" s="426" t="s">
        <v>2119</v>
      </c>
      <c r="F7824" s="426"/>
      <c r="G7824" s="192" t="s">
        <v>1871</v>
      </c>
      <c r="H7824" s="193">
        <v>3.4860000000000002</v>
      </c>
      <c r="I7824" s="189">
        <f t="shared" si="160"/>
        <v>10.478800000000001</v>
      </c>
      <c r="J7824" s="219">
        <f t="shared" si="161"/>
        <v>36.520000000000003</v>
      </c>
      <c r="M7824">
        <v>11.39</v>
      </c>
    </row>
    <row r="7825" spans="1:13" ht="24" customHeight="1" x14ac:dyDescent="0.2">
      <c r="A7825" s="238" t="s">
        <v>2126</v>
      </c>
      <c r="B7825" s="191" t="s">
        <v>2813</v>
      </c>
      <c r="C7825" s="190" t="s">
        <v>15</v>
      </c>
      <c r="D7825" s="190" t="s">
        <v>2814</v>
      </c>
      <c r="E7825" s="426" t="s">
        <v>2119</v>
      </c>
      <c r="F7825" s="426"/>
      <c r="G7825" s="192" t="s">
        <v>1871</v>
      </c>
      <c r="H7825" s="193">
        <v>6.8599999999999994E-2</v>
      </c>
      <c r="I7825" s="189">
        <f t="shared" si="160"/>
        <v>23.2852</v>
      </c>
      <c r="J7825" s="219">
        <f t="shared" si="161"/>
        <v>1.59</v>
      </c>
      <c r="M7825">
        <v>25.31</v>
      </c>
    </row>
    <row r="7826" spans="1:13" ht="24" customHeight="1" x14ac:dyDescent="0.2">
      <c r="A7826" s="238" t="s">
        <v>2126</v>
      </c>
      <c r="B7826" s="191" t="s">
        <v>2168</v>
      </c>
      <c r="C7826" s="190" t="s">
        <v>15</v>
      </c>
      <c r="D7826" s="190" t="s">
        <v>2169</v>
      </c>
      <c r="E7826" s="426" t="s">
        <v>2119</v>
      </c>
      <c r="F7826" s="426"/>
      <c r="G7826" s="192" t="s">
        <v>50</v>
      </c>
      <c r="H7826" s="193">
        <v>9.4000000000000004E-3</v>
      </c>
      <c r="I7826" s="189">
        <f t="shared" si="160"/>
        <v>125.49720000000001</v>
      </c>
      <c r="J7826" s="219">
        <f t="shared" si="161"/>
        <v>1.17</v>
      </c>
      <c r="M7826">
        <v>136.41</v>
      </c>
    </row>
    <row r="7827" spans="1:13" ht="24" customHeight="1" x14ac:dyDescent="0.2">
      <c r="A7827" s="238" t="s">
        <v>2126</v>
      </c>
      <c r="B7827" s="191" t="s">
        <v>2127</v>
      </c>
      <c r="C7827" s="190" t="s">
        <v>15</v>
      </c>
      <c r="D7827" s="190" t="s">
        <v>2128</v>
      </c>
      <c r="E7827" s="426" t="s">
        <v>2129</v>
      </c>
      <c r="F7827" s="426"/>
      <c r="G7827" s="192" t="s">
        <v>39</v>
      </c>
      <c r="H7827" s="193">
        <v>5.9200000000000003E-2</v>
      </c>
      <c r="I7827" s="189">
        <f t="shared" si="160"/>
        <v>19.136000000000003</v>
      </c>
      <c r="J7827" s="219">
        <f t="shared" si="161"/>
        <v>1.1299999999999999</v>
      </c>
      <c r="M7827">
        <v>20.8</v>
      </c>
    </row>
    <row r="7828" spans="1:13" ht="24" customHeight="1" x14ac:dyDescent="0.2">
      <c r="A7828" s="238" t="s">
        <v>2126</v>
      </c>
      <c r="B7828" s="191" t="s">
        <v>2148</v>
      </c>
      <c r="C7828" s="190" t="s">
        <v>15</v>
      </c>
      <c r="D7828" s="190" t="s">
        <v>2149</v>
      </c>
      <c r="E7828" s="426" t="s">
        <v>2129</v>
      </c>
      <c r="F7828" s="426"/>
      <c r="G7828" s="192" t="s">
        <v>39</v>
      </c>
      <c r="H7828" s="193">
        <v>2.87E-2</v>
      </c>
      <c r="I7828" s="189">
        <f t="shared" si="160"/>
        <v>13.938000000000001</v>
      </c>
      <c r="J7828" s="219">
        <f t="shared" si="161"/>
        <v>0.4</v>
      </c>
      <c r="M7828">
        <v>15.15</v>
      </c>
    </row>
    <row r="7829" spans="1:13" ht="24" customHeight="1" x14ac:dyDescent="0.2">
      <c r="A7829" s="238" t="s">
        <v>2126</v>
      </c>
      <c r="B7829" s="191" t="s">
        <v>2270</v>
      </c>
      <c r="C7829" s="190" t="s">
        <v>15</v>
      </c>
      <c r="D7829" s="190" t="s">
        <v>2271</v>
      </c>
      <c r="E7829" s="426" t="s">
        <v>2119</v>
      </c>
      <c r="F7829" s="426"/>
      <c r="G7829" s="192" t="s">
        <v>50</v>
      </c>
      <c r="H7829" s="193">
        <v>3.61E-2</v>
      </c>
      <c r="I7829" s="189">
        <f t="shared" si="160"/>
        <v>159.69360000000003</v>
      </c>
      <c r="J7829" s="219">
        <f t="shared" si="161"/>
        <v>5.76</v>
      </c>
      <c r="M7829">
        <v>173.58</v>
      </c>
    </row>
    <row r="7830" spans="1:13" ht="24" customHeight="1" x14ac:dyDescent="0.2">
      <c r="A7830" s="238" t="s">
        <v>2126</v>
      </c>
      <c r="B7830" s="191" t="s">
        <v>2140</v>
      </c>
      <c r="C7830" s="190" t="s">
        <v>15</v>
      </c>
      <c r="D7830" s="190" t="s">
        <v>2141</v>
      </c>
      <c r="E7830" s="426" t="s">
        <v>2119</v>
      </c>
      <c r="F7830" s="426"/>
      <c r="G7830" s="192" t="s">
        <v>1871</v>
      </c>
      <c r="H7830" s="193">
        <v>14.2592</v>
      </c>
      <c r="I7830" s="189">
        <f t="shared" si="160"/>
        <v>0.59800000000000009</v>
      </c>
      <c r="J7830" s="219">
        <f t="shared" si="161"/>
        <v>8.52</v>
      </c>
      <c r="M7830">
        <v>0.65</v>
      </c>
    </row>
    <row r="7831" spans="1:13" ht="24" customHeight="1" x14ac:dyDescent="0.2">
      <c r="A7831" s="238" t="s">
        <v>2126</v>
      </c>
      <c r="B7831" s="191" t="s">
        <v>2258</v>
      </c>
      <c r="C7831" s="190" t="s">
        <v>15</v>
      </c>
      <c r="D7831" s="190" t="s">
        <v>2259</v>
      </c>
      <c r="E7831" s="426" t="s">
        <v>2119</v>
      </c>
      <c r="F7831" s="426"/>
      <c r="G7831" s="192" t="s">
        <v>132</v>
      </c>
      <c r="H7831" s="193">
        <v>0.22570000000000001</v>
      </c>
      <c r="I7831" s="189">
        <f t="shared" si="160"/>
        <v>13.496400000000001</v>
      </c>
      <c r="J7831" s="219">
        <f t="shared" si="161"/>
        <v>3.04</v>
      </c>
      <c r="M7831">
        <v>14.67</v>
      </c>
    </row>
    <row r="7832" spans="1:13" ht="24" customHeight="1" x14ac:dyDescent="0.2">
      <c r="A7832" s="238" t="s">
        <v>2126</v>
      </c>
      <c r="B7832" s="191" t="s">
        <v>2807</v>
      </c>
      <c r="C7832" s="190" t="s">
        <v>15</v>
      </c>
      <c r="D7832" s="190" t="s">
        <v>2808</v>
      </c>
      <c r="E7832" s="426" t="s">
        <v>2129</v>
      </c>
      <c r="F7832" s="426"/>
      <c r="G7832" s="192" t="s">
        <v>39</v>
      </c>
      <c r="H7832" s="193">
        <v>0.2429</v>
      </c>
      <c r="I7832" s="189">
        <f t="shared" si="160"/>
        <v>19.136000000000003</v>
      </c>
      <c r="J7832" s="219">
        <f t="shared" si="161"/>
        <v>4.6399999999999997</v>
      </c>
      <c r="M7832">
        <v>20.8</v>
      </c>
    </row>
    <row r="7833" spans="1:13" ht="24" customHeight="1" x14ac:dyDescent="0.2">
      <c r="A7833" s="238" t="s">
        <v>2126</v>
      </c>
      <c r="B7833" s="191" t="s">
        <v>2210</v>
      </c>
      <c r="C7833" s="190" t="s">
        <v>15</v>
      </c>
      <c r="D7833" s="190" t="s">
        <v>2211</v>
      </c>
      <c r="E7833" s="426" t="s">
        <v>2129</v>
      </c>
      <c r="F7833" s="426"/>
      <c r="G7833" s="192" t="s">
        <v>39</v>
      </c>
      <c r="H7833" s="193">
        <v>2.87E-2</v>
      </c>
      <c r="I7833" s="189">
        <f t="shared" si="160"/>
        <v>19.430400000000002</v>
      </c>
      <c r="J7833" s="219">
        <f t="shared" si="161"/>
        <v>0.55000000000000004</v>
      </c>
      <c r="M7833">
        <v>21.12</v>
      </c>
    </row>
    <row r="7834" spans="1:13" ht="24" customHeight="1" x14ac:dyDescent="0.2">
      <c r="A7834" s="238" t="s">
        <v>2126</v>
      </c>
      <c r="B7834" s="191" t="s">
        <v>2156</v>
      </c>
      <c r="C7834" s="190" t="s">
        <v>15</v>
      </c>
      <c r="D7834" s="190" t="s">
        <v>2157</v>
      </c>
      <c r="E7834" s="426" t="s">
        <v>2129</v>
      </c>
      <c r="F7834" s="426"/>
      <c r="G7834" s="192" t="s">
        <v>39</v>
      </c>
      <c r="H7834" s="193">
        <v>0.316</v>
      </c>
      <c r="I7834" s="189">
        <f t="shared" si="160"/>
        <v>11.8772</v>
      </c>
      <c r="J7834" s="219">
        <f t="shared" si="161"/>
        <v>3.75</v>
      </c>
      <c r="M7834">
        <v>12.91</v>
      </c>
    </row>
    <row r="7835" spans="1:13" ht="26.1" customHeight="1" x14ac:dyDescent="0.2">
      <c r="A7835" s="238" t="s">
        <v>2126</v>
      </c>
      <c r="B7835" s="191" t="s">
        <v>2170</v>
      </c>
      <c r="C7835" s="190" t="s">
        <v>15</v>
      </c>
      <c r="D7835" s="190" t="s">
        <v>2171</v>
      </c>
      <c r="E7835" s="426" t="s">
        <v>2119</v>
      </c>
      <c r="F7835" s="426"/>
      <c r="G7835" s="192" t="s">
        <v>17</v>
      </c>
      <c r="H7835" s="193">
        <v>0.1913</v>
      </c>
      <c r="I7835" s="189">
        <f t="shared" si="160"/>
        <v>37.940800000000003</v>
      </c>
      <c r="J7835" s="219">
        <f t="shared" si="161"/>
        <v>7.25</v>
      </c>
      <c r="M7835">
        <v>41.24</v>
      </c>
    </row>
    <row r="7836" spans="1:13" ht="24" customHeight="1" x14ac:dyDescent="0.2">
      <c r="A7836" s="238" t="s">
        <v>2126</v>
      </c>
      <c r="B7836" s="191" t="s">
        <v>2172</v>
      </c>
      <c r="C7836" s="190" t="s">
        <v>15</v>
      </c>
      <c r="D7836" s="190" t="s">
        <v>2173</v>
      </c>
      <c r="E7836" s="426" t="s">
        <v>2119</v>
      </c>
      <c r="F7836" s="426"/>
      <c r="G7836" s="192" t="s">
        <v>1871</v>
      </c>
      <c r="H7836" s="193">
        <v>1.11E-2</v>
      </c>
      <c r="I7836" s="189">
        <f t="shared" si="160"/>
        <v>23.184000000000001</v>
      </c>
      <c r="J7836" s="219">
        <f t="shared" si="161"/>
        <v>0.25</v>
      </c>
      <c r="M7836">
        <v>25.2</v>
      </c>
    </row>
    <row r="7837" spans="1:13" x14ac:dyDescent="0.2">
      <c r="A7837" s="239"/>
      <c r="B7837" s="195"/>
      <c r="C7837" s="195"/>
      <c r="D7837" s="195"/>
      <c r="E7837" s="195" t="s">
        <v>3847</v>
      </c>
      <c r="F7837" s="196">
        <v>15.86</v>
      </c>
      <c r="G7837" s="195" t="s">
        <v>3848</v>
      </c>
      <c r="H7837" s="196">
        <v>0</v>
      </c>
      <c r="I7837" s="196">
        <v>15.86</v>
      </c>
      <c r="J7837" s="220"/>
      <c r="M7837">
        <v>15.86</v>
      </c>
    </row>
    <row r="7838" spans="1:13" ht="25.5" x14ac:dyDescent="0.2">
      <c r="A7838" s="239"/>
      <c r="B7838" s="195"/>
      <c r="C7838" s="195"/>
      <c r="D7838" s="195"/>
      <c r="E7838" s="195" t="s">
        <v>3849</v>
      </c>
      <c r="F7838" s="196">
        <v>0</v>
      </c>
      <c r="G7838" s="195"/>
      <c r="H7838" s="195" t="s">
        <v>3850</v>
      </c>
      <c r="I7838" s="196">
        <v>91.62</v>
      </c>
      <c r="J7838" s="220"/>
      <c r="M7838">
        <v>91.62</v>
      </c>
    </row>
    <row r="7839" spans="1:13" ht="30" customHeight="1" x14ac:dyDescent="0.2">
      <c r="A7839" s="240"/>
      <c r="B7839" s="197"/>
      <c r="C7839" s="197"/>
      <c r="D7839" s="197"/>
      <c r="E7839" s="197"/>
      <c r="F7839" s="197"/>
      <c r="G7839" s="197" t="s">
        <v>3851</v>
      </c>
      <c r="H7839" s="198">
        <v>12.96</v>
      </c>
      <c r="I7839" s="199">
        <v>1187.3900000000001</v>
      </c>
      <c r="J7839" s="220"/>
      <c r="M7839">
        <v>1187.3900000000001</v>
      </c>
    </row>
    <row r="7840" spans="1:13" ht="0.95" customHeight="1" x14ac:dyDescent="0.2">
      <c r="A7840" s="237"/>
      <c r="B7840" s="185"/>
      <c r="C7840" s="185"/>
      <c r="D7840" s="185"/>
      <c r="E7840" s="185"/>
      <c r="F7840" s="185"/>
      <c r="G7840" s="185"/>
      <c r="H7840" s="185"/>
      <c r="I7840" s="185"/>
      <c r="J7840" s="220"/>
    </row>
    <row r="7841" spans="1:13" ht="18" customHeight="1" x14ac:dyDescent="0.2">
      <c r="A7841" s="236" t="s">
        <v>3868</v>
      </c>
      <c r="B7841" s="183" t="s">
        <v>2</v>
      </c>
      <c r="C7841" s="182" t="s">
        <v>3</v>
      </c>
      <c r="D7841" s="182" t="s">
        <v>4</v>
      </c>
      <c r="E7841" s="419" t="s">
        <v>2100</v>
      </c>
      <c r="F7841" s="419"/>
      <c r="G7841" s="184" t="s">
        <v>5</v>
      </c>
      <c r="H7841" s="183" t="s">
        <v>6</v>
      </c>
      <c r="I7841" s="183" t="s">
        <v>7</v>
      </c>
      <c r="J7841" s="218" t="s">
        <v>8</v>
      </c>
      <c r="K7841" s="229">
        <f>J7847+J7848</f>
        <v>40.450000000000003</v>
      </c>
      <c r="L7841" s="229">
        <f>J7842-K7841</f>
        <v>2242.5600000000004</v>
      </c>
      <c r="M7841" t="s">
        <v>7</v>
      </c>
    </row>
    <row r="7842" spans="1:13" ht="51.95" customHeight="1" x14ac:dyDescent="0.2">
      <c r="A7842" s="237" t="s">
        <v>2125</v>
      </c>
      <c r="B7842" s="186" t="s">
        <v>3769</v>
      </c>
      <c r="C7842" s="185" t="s">
        <v>26</v>
      </c>
      <c r="D7842" s="185" t="s">
        <v>3770</v>
      </c>
      <c r="E7842" s="425" t="s">
        <v>2115</v>
      </c>
      <c r="F7842" s="425"/>
      <c r="G7842" s="187" t="s">
        <v>331</v>
      </c>
      <c r="H7842" s="188">
        <v>1</v>
      </c>
      <c r="I7842" s="189">
        <f t="shared" ref="I7842:I7851" si="162">(M7842*$M$13)</f>
        <v>2283.0167999999999</v>
      </c>
      <c r="J7842" s="231">
        <f t="shared" ref="J7842:J7851" si="163">TRUNC(I7842*H7842,2)</f>
        <v>2283.0100000000002</v>
      </c>
      <c r="M7842">
        <v>2481.54</v>
      </c>
    </row>
    <row r="7843" spans="1:13" ht="39" customHeight="1" x14ac:dyDescent="0.2">
      <c r="A7843" s="241" t="s">
        <v>2395</v>
      </c>
      <c r="B7843" s="201" t="s">
        <v>3771</v>
      </c>
      <c r="C7843" s="200" t="s">
        <v>26</v>
      </c>
      <c r="D7843" s="200" t="s">
        <v>3772</v>
      </c>
      <c r="E7843" s="427" t="s">
        <v>2123</v>
      </c>
      <c r="F7843" s="427"/>
      <c r="G7843" s="202" t="s">
        <v>50</v>
      </c>
      <c r="H7843" s="203">
        <v>1.46E-2</v>
      </c>
      <c r="I7843" s="189">
        <f t="shared" si="162"/>
        <v>681.88559999999995</v>
      </c>
      <c r="J7843" s="219">
        <f t="shared" si="163"/>
        <v>9.9499999999999993</v>
      </c>
      <c r="M7843">
        <v>741.18</v>
      </c>
    </row>
    <row r="7844" spans="1:13" ht="39" customHeight="1" x14ac:dyDescent="0.2">
      <c r="A7844" s="241" t="s">
        <v>2395</v>
      </c>
      <c r="B7844" s="201" t="s">
        <v>3773</v>
      </c>
      <c r="C7844" s="200" t="s">
        <v>26</v>
      </c>
      <c r="D7844" s="200" t="s">
        <v>3774</v>
      </c>
      <c r="E7844" s="427" t="s">
        <v>3775</v>
      </c>
      <c r="F7844" s="427"/>
      <c r="G7844" s="202" t="s">
        <v>50</v>
      </c>
      <c r="H7844" s="203">
        <v>0.37330000000000002</v>
      </c>
      <c r="I7844" s="189">
        <f t="shared" si="162"/>
        <v>175.74760000000001</v>
      </c>
      <c r="J7844" s="219">
        <f t="shared" si="163"/>
        <v>65.599999999999994</v>
      </c>
      <c r="M7844">
        <v>191.03</v>
      </c>
    </row>
    <row r="7845" spans="1:13" ht="65.099999999999994" customHeight="1" x14ac:dyDescent="0.2">
      <c r="A7845" s="241" t="s">
        <v>2395</v>
      </c>
      <c r="B7845" s="201" t="s">
        <v>2497</v>
      </c>
      <c r="C7845" s="200" t="s">
        <v>26</v>
      </c>
      <c r="D7845" s="200" t="s">
        <v>2498</v>
      </c>
      <c r="E7845" s="427" t="s">
        <v>2398</v>
      </c>
      <c r="F7845" s="427"/>
      <c r="G7845" s="202" t="s">
        <v>2399</v>
      </c>
      <c r="H7845" s="203">
        <v>0.40189999999999998</v>
      </c>
      <c r="I7845" s="189">
        <f t="shared" si="162"/>
        <v>129.4992</v>
      </c>
      <c r="J7845" s="219">
        <f t="shared" si="163"/>
        <v>52.04</v>
      </c>
      <c r="M7845">
        <v>140.76</v>
      </c>
    </row>
    <row r="7846" spans="1:13" ht="65.099999999999994" customHeight="1" x14ac:dyDescent="0.2">
      <c r="A7846" s="241" t="s">
        <v>2395</v>
      </c>
      <c r="B7846" s="201" t="s">
        <v>2499</v>
      </c>
      <c r="C7846" s="200" t="s">
        <v>26</v>
      </c>
      <c r="D7846" s="200" t="s">
        <v>2500</v>
      </c>
      <c r="E7846" s="427" t="s">
        <v>2398</v>
      </c>
      <c r="F7846" s="427"/>
      <c r="G7846" s="202" t="s">
        <v>2402</v>
      </c>
      <c r="H7846" s="203">
        <v>0.81899999999999995</v>
      </c>
      <c r="I7846" s="189">
        <f t="shared" si="162"/>
        <v>51.924799999999998</v>
      </c>
      <c r="J7846" s="219">
        <f t="shared" si="163"/>
        <v>42.52</v>
      </c>
      <c r="M7846">
        <v>56.44</v>
      </c>
    </row>
    <row r="7847" spans="1:13" ht="24" customHeight="1" x14ac:dyDescent="0.2">
      <c r="A7847" s="241" t="s">
        <v>2395</v>
      </c>
      <c r="B7847" s="201" t="s">
        <v>2452</v>
      </c>
      <c r="C7847" s="200" t="s">
        <v>26</v>
      </c>
      <c r="D7847" s="200" t="s">
        <v>2453</v>
      </c>
      <c r="E7847" s="427" t="s">
        <v>2123</v>
      </c>
      <c r="F7847" s="427"/>
      <c r="G7847" s="202" t="s">
        <v>32</v>
      </c>
      <c r="H7847" s="203">
        <v>1.0448999999999999</v>
      </c>
      <c r="I7847" s="189">
        <f t="shared" si="162"/>
        <v>25.005600000000001</v>
      </c>
      <c r="J7847" s="219">
        <f t="shared" si="163"/>
        <v>26.12</v>
      </c>
      <c r="M7847">
        <v>27.18</v>
      </c>
    </row>
    <row r="7848" spans="1:13" ht="24" customHeight="1" x14ac:dyDescent="0.2">
      <c r="A7848" s="241" t="s">
        <v>2395</v>
      </c>
      <c r="B7848" s="201" t="s">
        <v>2446</v>
      </c>
      <c r="C7848" s="200" t="s">
        <v>26</v>
      </c>
      <c r="D7848" s="200" t="s">
        <v>2447</v>
      </c>
      <c r="E7848" s="427" t="s">
        <v>2123</v>
      </c>
      <c r="F7848" s="427"/>
      <c r="G7848" s="202" t="s">
        <v>32</v>
      </c>
      <c r="H7848" s="203">
        <v>0.82099999999999995</v>
      </c>
      <c r="I7848" s="189">
        <f t="shared" si="162"/>
        <v>17.461600000000001</v>
      </c>
      <c r="J7848" s="219">
        <f t="shared" si="163"/>
        <v>14.33</v>
      </c>
      <c r="M7848">
        <v>18.98</v>
      </c>
    </row>
    <row r="7849" spans="1:13" ht="39" customHeight="1" x14ac:dyDescent="0.2">
      <c r="A7849" s="241" t="s">
        <v>2395</v>
      </c>
      <c r="B7849" s="201" t="s">
        <v>3776</v>
      </c>
      <c r="C7849" s="200" t="s">
        <v>26</v>
      </c>
      <c r="D7849" s="200" t="s">
        <v>3777</v>
      </c>
      <c r="E7849" s="427" t="s">
        <v>2117</v>
      </c>
      <c r="F7849" s="427"/>
      <c r="G7849" s="202" t="s">
        <v>50</v>
      </c>
      <c r="H7849" s="203">
        <v>1.54E-2</v>
      </c>
      <c r="I7849" s="189">
        <f t="shared" si="162"/>
        <v>4592.0696000000007</v>
      </c>
      <c r="J7849" s="219">
        <f t="shared" si="163"/>
        <v>70.709999999999994</v>
      </c>
      <c r="M7849">
        <v>4991.38</v>
      </c>
    </row>
    <row r="7850" spans="1:13" ht="39" customHeight="1" x14ac:dyDescent="0.2">
      <c r="A7850" s="241" t="s">
        <v>2395</v>
      </c>
      <c r="B7850" s="201" t="s">
        <v>3778</v>
      </c>
      <c r="C7850" s="200" t="s">
        <v>26</v>
      </c>
      <c r="D7850" s="200" t="s">
        <v>3779</v>
      </c>
      <c r="E7850" s="427" t="s">
        <v>2117</v>
      </c>
      <c r="F7850" s="427"/>
      <c r="G7850" s="202" t="s">
        <v>50</v>
      </c>
      <c r="H7850" s="203">
        <v>0.23730000000000001</v>
      </c>
      <c r="I7850" s="189">
        <f t="shared" si="162"/>
        <v>1886.9476000000002</v>
      </c>
      <c r="J7850" s="219">
        <f t="shared" si="163"/>
        <v>447.77</v>
      </c>
      <c r="M7850">
        <v>2051.0300000000002</v>
      </c>
    </row>
    <row r="7851" spans="1:13" ht="39" customHeight="1" x14ac:dyDescent="0.2">
      <c r="A7851" s="238" t="s">
        <v>2126</v>
      </c>
      <c r="B7851" s="191" t="s">
        <v>3780</v>
      </c>
      <c r="C7851" s="190" t="s">
        <v>26</v>
      </c>
      <c r="D7851" s="190" t="s">
        <v>3781</v>
      </c>
      <c r="E7851" s="426" t="s">
        <v>2119</v>
      </c>
      <c r="F7851" s="426"/>
      <c r="G7851" s="192" t="s">
        <v>331</v>
      </c>
      <c r="H7851" s="193">
        <v>4</v>
      </c>
      <c r="I7851" s="189">
        <f t="shared" si="162"/>
        <v>388.48840000000001</v>
      </c>
      <c r="J7851" s="219">
        <f t="shared" si="163"/>
        <v>1553.95</v>
      </c>
      <c r="M7851">
        <v>422.27</v>
      </c>
    </row>
    <row r="7852" spans="1:13" x14ac:dyDescent="0.2">
      <c r="A7852" s="239"/>
      <c r="B7852" s="195"/>
      <c r="C7852" s="195"/>
      <c r="D7852" s="195"/>
      <c r="E7852" s="195" t="s">
        <v>3847</v>
      </c>
      <c r="F7852" s="196">
        <v>224.7</v>
      </c>
      <c r="G7852" s="195" t="s">
        <v>3848</v>
      </c>
      <c r="H7852" s="196">
        <v>0</v>
      </c>
      <c r="I7852" s="196">
        <v>224.7</v>
      </c>
      <c r="J7852" s="220"/>
      <c r="M7852">
        <v>224.7</v>
      </c>
    </row>
    <row r="7853" spans="1:13" ht="25.5" x14ac:dyDescent="0.2">
      <c r="A7853" s="239"/>
      <c r="B7853" s="195"/>
      <c r="C7853" s="195"/>
      <c r="D7853" s="195"/>
      <c r="E7853" s="195" t="s">
        <v>3849</v>
      </c>
      <c r="F7853" s="196">
        <v>0</v>
      </c>
      <c r="G7853" s="195"/>
      <c r="H7853" s="195" t="s">
        <v>3850</v>
      </c>
      <c r="I7853" s="196">
        <v>2481.54</v>
      </c>
      <c r="J7853" s="220"/>
      <c r="M7853">
        <v>2481.54</v>
      </c>
    </row>
    <row r="7854" spans="1:13" ht="30" customHeight="1" x14ac:dyDescent="0.2">
      <c r="A7854" s="240"/>
      <c r="B7854" s="197"/>
      <c r="C7854" s="197"/>
      <c r="D7854" s="197"/>
      <c r="E7854" s="197"/>
      <c r="F7854" s="197"/>
      <c r="G7854" s="197" t="s">
        <v>3851</v>
      </c>
      <c r="H7854" s="198">
        <v>5</v>
      </c>
      <c r="I7854" s="199">
        <v>12407.7</v>
      </c>
      <c r="J7854" s="220"/>
      <c r="M7854">
        <v>12407.7</v>
      </c>
    </row>
    <row r="7855" spans="1:13" ht="0.95" customHeight="1" x14ac:dyDescent="0.2">
      <c r="A7855" s="237"/>
      <c r="B7855" s="185"/>
      <c r="C7855" s="185"/>
      <c r="D7855" s="185"/>
      <c r="E7855" s="185"/>
      <c r="F7855" s="185"/>
      <c r="G7855" s="185"/>
      <c r="H7855" s="185"/>
      <c r="I7855" s="185"/>
      <c r="J7855" s="220"/>
    </row>
    <row r="7856" spans="1:13" ht="18" customHeight="1" x14ac:dyDescent="0.2">
      <c r="A7856" s="236" t="s">
        <v>3792</v>
      </c>
      <c r="B7856" s="183" t="s">
        <v>2</v>
      </c>
      <c r="C7856" s="182" t="s">
        <v>3</v>
      </c>
      <c r="D7856" s="182" t="s">
        <v>4</v>
      </c>
      <c r="E7856" s="419" t="s">
        <v>2100</v>
      </c>
      <c r="F7856" s="419"/>
      <c r="G7856" s="184" t="s">
        <v>5</v>
      </c>
      <c r="H7856" s="183" t="s">
        <v>6</v>
      </c>
      <c r="I7856" s="183" t="s">
        <v>7</v>
      </c>
      <c r="J7856" s="218" t="s">
        <v>8</v>
      </c>
      <c r="K7856" s="229">
        <f>J7860+J7861</f>
        <v>10.130000000000001</v>
      </c>
      <c r="L7856" s="229">
        <f>J7857-K7856</f>
        <v>712.01</v>
      </c>
      <c r="M7856" t="s">
        <v>7</v>
      </c>
    </row>
    <row r="7857" spans="1:13" ht="51.95" customHeight="1" x14ac:dyDescent="0.2">
      <c r="A7857" s="237" t="s">
        <v>2125</v>
      </c>
      <c r="B7857" s="186" t="s">
        <v>3793</v>
      </c>
      <c r="C7857" s="185" t="s">
        <v>26</v>
      </c>
      <c r="D7857" s="185" t="s">
        <v>3791</v>
      </c>
      <c r="E7857" s="425" t="s">
        <v>2106</v>
      </c>
      <c r="F7857" s="425"/>
      <c r="G7857" s="187" t="s">
        <v>169</v>
      </c>
      <c r="H7857" s="188">
        <v>1</v>
      </c>
      <c r="I7857" s="189">
        <f t="shared" ref="I7857:I7863" si="164">(M7857*$M$13)</f>
        <v>722.14480000000003</v>
      </c>
      <c r="J7857" s="231">
        <f t="shared" ref="J7857:J7863" si="165">TRUNC(I7857*H7857,2)</f>
        <v>722.14</v>
      </c>
      <c r="M7857">
        <v>784.94</v>
      </c>
    </row>
    <row r="7858" spans="1:13" ht="39" customHeight="1" x14ac:dyDescent="0.2">
      <c r="A7858" s="241" t="s">
        <v>2395</v>
      </c>
      <c r="B7858" s="201" t="s">
        <v>2789</v>
      </c>
      <c r="C7858" s="200" t="s">
        <v>26</v>
      </c>
      <c r="D7858" s="200" t="s">
        <v>2790</v>
      </c>
      <c r="E7858" s="427" t="s">
        <v>2398</v>
      </c>
      <c r="F7858" s="427"/>
      <c r="G7858" s="202" t="s">
        <v>2399</v>
      </c>
      <c r="H7858" s="203">
        <v>3.7999999999999999E-2</v>
      </c>
      <c r="I7858" s="189">
        <f t="shared" si="164"/>
        <v>185.24199999999999</v>
      </c>
      <c r="J7858" s="219">
        <f t="shared" si="165"/>
        <v>7.03</v>
      </c>
      <c r="M7858">
        <v>201.35</v>
      </c>
    </row>
    <row r="7859" spans="1:13" ht="39" customHeight="1" x14ac:dyDescent="0.2">
      <c r="A7859" s="241" t="s">
        <v>2395</v>
      </c>
      <c r="B7859" s="201" t="s">
        <v>2791</v>
      </c>
      <c r="C7859" s="200" t="s">
        <v>26</v>
      </c>
      <c r="D7859" s="200" t="s">
        <v>2792</v>
      </c>
      <c r="E7859" s="427" t="s">
        <v>2398</v>
      </c>
      <c r="F7859" s="427"/>
      <c r="G7859" s="202" t="s">
        <v>2402</v>
      </c>
      <c r="H7859" s="203">
        <v>0.08</v>
      </c>
      <c r="I7859" s="189">
        <f t="shared" si="164"/>
        <v>72.643199999999993</v>
      </c>
      <c r="J7859" s="219">
        <f t="shared" si="165"/>
        <v>5.81</v>
      </c>
      <c r="M7859">
        <v>78.959999999999994</v>
      </c>
    </row>
    <row r="7860" spans="1:13" ht="24" customHeight="1" x14ac:dyDescent="0.2">
      <c r="A7860" s="241" t="s">
        <v>2395</v>
      </c>
      <c r="B7860" s="201" t="s">
        <v>2793</v>
      </c>
      <c r="C7860" s="200" t="s">
        <v>26</v>
      </c>
      <c r="D7860" s="200" t="s">
        <v>2794</v>
      </c>
      <c r="E7860" s="427" t="s">
        <v>2123</v>
      </c>
      <c r="F7860" s="427"/>
      <c r="G7860" s="202" t="s">
        <v>32</v>
      </c>
      <c r="H7860" s="203">
        <v>0.17799999999999999</v>
      </c>
      <c r="I7860" s="189">
        <f t="shared" si="164"/>
        <v>22.144400000000001</v>
      </c>
      <c r="J7860" s="219">
        <f t="shared" si="165"/>
        <v>3.94</v>
      </c>
      <c r="M7860">
        <v>24.07</v>
      </c>
    </row>
    <row r="7861" spans="1:13" ht="24" customHeight="1" x14ac:dyDescent="0.2">
      <c r="A7861" s="241" t="s">
        <v>2395</v>
      </c>
      <c r="B7861" s="201" t="s">
        <v>2446</v>
      </c>
      <c r="C7861" s="200" t="s">
        <v>26</v>
      </c>
      <c r="D7861" s="200" t="s">
        <v>2447</v>
      </c>
      <c r="E7861" s="427" t="s">
        <v>2123</v>
      </c>
      <c r="F7861" s="427"/>
      <c r="G7861" s="202" t="s">
        <v>32</v>
      </c>
      <c r="H7861" s="203">
        <v>0.35499999999999998</v>
      </c>
      <c r="I7861" s="189">
        <f t="shared" si="164"/>
        <v>17.461600000000001</v>
      </c>
      <c r="J7861" s="219">
        <f t="shared" si="165"/>
        <v>6.19</v>
      </c>
      <c r="M7861">
        <v>18.98</v>
      </c>
    </row>
    <row r="7862" spans="1:13" ht="39" customHeight="1" x14ac:dyDescent="0.2">
      <c r="A7862" s="238" t="s">
        <v>2126</v>
      </c>
      <c r="B7862" s="191" t="s">
        <v>3869</v>
      </c>
      <c r="C7862" s="190" t="s">
        <v>26</v>
      </c>
      <c r="D7862" s="190" t="s">
        <v>3870</v>
      </c>
      <c r="E7862" s="426" t="s">
        <v>2119</v>
      </c>
      <c r="F7862" s="426"/>
      <c r="G7862" s="192" t="s">
        <v>169</v>
      </c>
      <c r="H7862" s="193">
        <v>1.03</v>
      </c>
      <c r="I7862" s="189">
        <f t="shared" si="164"/>
        <v>635.22320000000002</v>
      </c>
      <c r="J7862" s="219">
        <f t="shared" si="165"/>
        <v>654.27</v>
      </c>
      <c r="M7862">
        <v>690.46</v>
      </c>
    </row>
    <row r="7863" spans="1:13" ht="26.1" customHeight="1" x14ac:dyDescent="0.2">
      <c r="A7863" s="238" t="s">
        <v>2126</v>
      </c>
      <c r="B7863" s="191" t="s">
        <v>3871</v>
      </c>
      <c r="C7863" s="190" t="s">
        <v>26</v>
      </c>
      <c r="D7863" s="190" t="s">
        <v>3872</v>
      </c>
      <c r="E7863" s="426" t="s">
        <v>2119</v>
      </c>
      <c r="F7863" s="426"/>
      <c r="G7863" s="192" t="s">
        <v>331</v>
      </c>
      <c r="H7863" s="193">
        <v>0.5</v>
      </c>
      <c r="I7863" s="189">
        <f t="shared" si="164"/>
        <v>89.792000000000002</v>
      </c>
      <c r="J7863" s="219">
        <f t="shared" si="165"/>
        <v>44.89</v>
      </c>
      <c r="M7863">
        <v>97.6</v>
      </c>
    </row>
    <row r="7864" spans="1:13" x14ac:dyDescent="0.2">
      <c r="A7864" s="239"/>
      <c r="B7864" s="195"/>
      <c r="C7864" s="195"/>
      <c r="D7864" s="195"/>
      <c r="E7864" s="195" t="s">
        <v>3847</v>
      </c>
      <c r="F7864" s="196">
        <v>10.52</v>
      </c>
      <c r="G7864" s="195" t="s">
        <v>3848</v>
      </c>
      <c r="H7864" s="196">
        <v>0</v>
      </c>
      <c r="I7864" s="196">
        <v>10.52</v>
      </c>
      <c r="J7864" s="220"/>
      <c r="M7864">
        <v>10.52</v>
      </c>
    </row>
    <row r="7865" spans="1:13" ht="25.5" x14ac:dyDescent="0.2">
      <c r="A7865" s="239"/>
      <c r="B7865" s="195"/>
      <c r="C7865" s="195"/>
      <c r="D7865" s="195"/>
      <c r="E7865" s="195" t="s">
        <v>3849</v>
      </c>
      <c r="F7865" s="196">
        <v>0</v>
      </c>
      <c r="G7865" s="195"/>
      <c r="H7865" s="195" t="s">
        <v>3850</v>
      </c>
      <c r="I7865" s="196">
        <v>784.94</v>
      </c>
      <c r="J7865" s="220"/>
      <c r="M7865">
        <v>784.94</v>
      </c>
    </row>
    <row r="7866" spans="1:13" ht="30" customHeight="1" x14ac:dyDescent="0.2">
      <c r="A7866" s="240"/>
      <c r="B7866" s="197"/>
      <c r="C7866" s="197"/>
      <c r="D7866" s="197"/>
      <c r="E7866" s="197"/>
      <c r="F7866" s="197"/>
      <c r="G7866" s="197" t="s">
        <v>3851</v>
      </c>
      <c r="H7866" s="198">
        <v>9</v>
      </c>
      <c r="I7866" s="199">
        <v>7064.46</v>
      </c>
      <c r="J7866" s="220"/>
      <c r="M7866">
        <v>7064.46</v>
      </c>
    </row>
    <row r="7867" spans="1:13" ht="0.95" customHeight="1" x14ac:dyDescent="0.2">
      <c r="A7867" s="237"/>
      <c r="B7867" s="185"/>
      <c r="C7867" s="185"/>
      <c r="D7867" s="185"/>
      <c r="E7867" s="185"/>
      <c r="F7867" s="185"/>
      <c r="G7867" s="185"/>
      <c r="H7867" s="185"/>
      <c r="I7867" s="185"/>
      <c r="J7867" s="220"/>
    </row>
    <row r="7868" spans="1:13" ht="18" customHeight="1" x14ac:dyDescent="0.2">
      <c r="A7868" s="236" t="s">
        <v>3794</v>
      </c>
      <c r="B7868" s="183" t="s">
        <v>2</v>
      </c>
      <c r="C7868" s="182" t="s">
        <v>3</v>
      </c>
      <c r="D7868" s="182" t="s">
        <v>4</v>
      </c>
      <c r="E7868" s="419" t="s">
        <v>2100</v>
      </c>
      <c r="F7868" s="419"/>
      <c r="G7868" s="184" t="s">
        <v>5</v>
      </c>
      <c r="H7868" s="183" t="s">
        <v>6</v>
      </c>
      <c r="I7868" s="183" t="s">
        <v>7</v>
      </c>
      <c r="J7868" s="218" t="s">
        <v>8</v>
      </c>
      <c r="K7868" s="229">
        <f>J7873+J7872</f>
        <v>44.900000000000006</v>
      </c>
      <c r="L7868" s="229">
        <f>J7869-K7868</f>
        <v>73.089999999999989</v>
      </c>
      <c r="M7868" t="s">
        <v>7</v>
      </c>
    </row>
    <row r="7869" spans="1:13" ht="51.95" customHeight="1" x14ac:dyDescent="0.2">
      <c r="A7869" s="237" t="s">
        <v>2125</v>
      </c>
      <c r="B7869" s="186" t="s">
        <v>3795</v>
      </c>
      <c r="C7869" s="185" t="s">
        <v>26</v>
      </c>
      <c r="D7869" s="185" t="s">
        <v>3796</v>
      </c>
      <c r="E7869" s="425" t="s">
        <v>2106</v>
      </c>
      <c r="F7869" s="425"/>
      <c r="G7869" s="187" t="s">
        <v>169</v>
      </c>
      <c r="H7869" s="188">
        <v>1</v>
      </c>
      <c r="I7869" s="189">
        <f t="shared" ref="I7869:I7874" si="166">(M7869*$M$13)</f>
        <v>117.99000000000001</v>
      </c>
      <c r="J7869" s="231">
        <f t="shared" ref="J7869:J7874" si="167">TRUNC(I7869*H7869,2)</f>
        <v>117.99</v>
      </c>
      <c r="M7869">
        <v>128.25</v>
      </c>
    </row>
    <row r="7870" spans="1:13" ht="39" customHeight="1" x14ac:dyDescent="0.2">
      <c r="A7870" s="241" t="s">
        <v>2395</v>
      </c>
      <c r="B7870" s="201" t="s">
        <v>2789</v>
      </c>
      <c r="C7870" s="200" t="s">
        <v>26</v>
      </c>
      <c r="D7870" s="200" t="s">
        <v>2790</v>
      </c>
      <c r="E7870" s="427" t="s">
        <v>2398</v>
      </c>
      <c r="F7870" s="427"/>
      <c r="G7870" s="202" t="s">
        <v>2399</v>
      </c>
      <c r="H7870" s="203">
        <v>0.16700000000000001</v>
      </c>
      <c r="I7870" s="189">
        <f t="shared" si="166"/>
        <v>185.24199999999999</v>
      </c>
      <c r="J7870" s="219">
        <f t="shared" si="167"/>
        <v>30.93</v>
      </c>
      <c r="M7870">
        <v>201.35</v>
      </c>
    </row>
    <row r="7871" spans="1:13" ht="39" customHeight="1" x14ac:dyDescent="0.2">
      <c r="A7871" s="241" t="s">
        <v>2395</v>
      </c>
      <c r="B7871" s="201" t="s">
        <v>2791</v>
      </c>
      <c r="C7871" s="200" t="s">
        <v>26</v>
      </c>
      <c r="D7871" s="200" t="s">
        <v>2792</v>
      </c>
      <c r="E7871" s="427" t="s">
        <v>2398</v>
      </c>
      <c r="F7871" s="427"/>
      <c r="G7871" s="202" t="s">
        <v>2402</v>
      </c>
      <c r="H7871" s="203">
        <v>0.35199999999999998</v>
      </c>
      <c r="I7871" s="189">
        <f t="shared" si="166"/>
        <v>72.643199999999993</v>
      </c>
      <c r="J7871" s="219">
        <f t="shared" si="167"/>
        <v>25.57</v>
      </c>
      <c r="M7871">
        <v>78.959999999999994</v>
      </c>
    </row>
    <row r="7872" spans="1:13" ht="24" customHeight="1" x14ac:dyDescent="0.2">
      <c r="A7872" s="241" t="s">
        <v>2395</v>
      </c>
      <c r="B7872" s="201" t="s">
        <v>2793</v>
      </c>
      <c r="C7872" s="200" t="s">
        <v>26</v>
      </c>
      <c r="D7872" s="200" t="s">
        <v>2794</v>
      </c>
      <c r="E7872" s="427" t="s">
        <v>2123</v>
      </c>
      <c r="F7872" s="427"/>
      <c r="G7872" s="202" t="s">
        <v>32</v>
      </c>
      <c r="H7872" s="203">
        <v>0.78700000000000003</v>
      </c>
      <c r="I7872" s="189">
        <f t="shared" si="166"/>
        <v>22.144400000000001</v>
      </c>
      <c r="J7872" s="219">
        <f t="shared" si="167"/>
        <v>17.420000000000002</v>
      </c>
      <c r="M7872">
        <v>24.07</v>
      </c>
    </row>
    <row r="7873" spans="1:13" ht="24" customHeight="1" x14ac:dyDescent="0.2">
      <c r="A7873" s="241" t="s">
        <v>2395</v>
      </c>
      <c r="B7873" s="201" t="s">
        <v>2446</v>
      </c>
      <c r="C7873" s="200" t="s">
        <v>26</v>
      </c>
      <c r="D7873" s="200" t="s">
        <v>2447</v>
      </c>
      <c r="E7873" s="427" t="s">
        <v>2123</v>
      </c>
      <c r="F7873" s="427"/>
      <c r="G7873" s="202" t="s">
        <v>32</v>
      </c>
      <c r="H7873" s="203">
        <v>1.5740000000000001</v>
      </c>
      <c r="I7873" s="189">
        <f t="shared" si="166"/>
        <v>17.461600000000001</v>
      </c>
      <c r="J7873" s="219">
        <f t="shared" si="167"/>
        <v>27.48</v>
      </c>
      <c r="M7873">
        <v>18.98</v>
      </c>
    </row>
    <row r="7874" spans="1:13" ht="26.1" customHeight="1" x14ac:dyDescent="0.2">
      <c r="A7874" s="241" t="s">
        <v>2395</v>
      </c>
      <c r="B7874" s="201" t="s">
        <v>2707</v>
      </c>
      <c r="C7874" s="200" t="s">
        <v>26</v>
      </c>
      <c r="D7874" s="200" t="s">
        <v>2708</v>
      </c>
      <c r="E7874" s="427" t="s">
        <v>2123</v>
      </c>
      <c r="F7874" s="427"/>
      <c r="G7874" s="202" t="s">
        <v>50</v>
      </c>
      <c r="H7874" s="203">
        <v>2.8000000000000001E-2</v>
      </c>
      <c r="I7874" s="189">
        <f t="shared" si="166"/>
        <v>592.49840000000006</v>
      </c>
      <c r="J7874" s="219">
        <f t="shared" si="167"/>
        <v>16.579999999999998</v>
      </c>
      <c r="M7874">
        <v>644.02</v>
      </c>
    </row>
    <row r="7875" spans="1:13" x14ac:dyDescent="0.2">
      <c r="A7875" s="239"/>
      <c r="B7875" s="195"/>
      <c r="C7875" s="195"/>
      <c r="D7875" s="195"/>
      <c r="E7875" s="195" t="s">
        <v>3847</v>
      </c>
      <c r="F7875" s="196">
        <v>49.73</v>
      </c>
      <c r="G7875" s="195" t="s">
        <v>3848</v>
      </c>
      <c r="H7875" s="196">
        <v>0</v>
      </c>
      <c r="I7875" s="196">
        <v>49.73</v>
      </c>
      <c r="J7875" s="220"/>
      <c r="M7875">
        <v>49.73</v>
      </c>
    </row>
    <row r="7876" spans="1:13" ht="25.5" x14ac:dyDescent="0.2">
      <c r="A7876" s="239"/>
      <c r="B7876" s="195"/>
      <c r="C7876" s="195"/>
      <c r="D7876" s="195"/>
      <c r="E7876" s="195" t="s">
        <v>3849</v>
      </c>
      <c r="F7876" s="196">
        <v>0</v>
      </c>
      <c r="G7876" s="195"/>
      <c r="H7876" s="195" t="s">
        <v>3850</v>
      </c>
      <c r="I7876" s="196">
        <v>128.25</v>
      </c>
      <c r="J7876" s="220"/>
      <c r="M7876">
        <v>128.25</v>
      </c>
    </row>
    <row r="7877" spans="1:13" ht="30" customHeight="1" x14ac:dyDescent="0.2">
      <c r="A7877" s="240"/>
      <c r="B7877" s="197"/>
      <c r="C7877" s="197"/>
      <c r="D7877" s="197"/>
      <c r="E7877" s="197"/>
      <c r="F7877" s="197"/>
      <c r="G7877" s="197" t="s">
        <v>3851</v>
      </c>
      <c r="H7877" s="198">
        <v>9</v>
      </c>
      <c r="I7877" s="199">
        <v>1154.25</v>
      </c>
      <c r="J7877" s="220"/>
      <c r="M7877">
        <v>1154.25</v>
      </c>
    </row>
    <row r="7878" spans="1:13" ht="0.95" customHeight="1" x14ac:dyDescent="0.2">
      <c r="A7878" s="237"/>
      <c r="B7878" s="185"/>
      <c r="C7878" s="185"/>
      <c r="D7878" s="185"/>
      <c r="E7878" s="185"/>
      <c r="F7878" s="185"/>
      <c r="G7878" s="185"/>
      <c r="H7878" s="185"/>
      <c r="I7878" s="185"/>
      <c r="J7878" s="220"/>
    </row>
    <row r="7879" spans="1:13" ht="18" customHeight="1" x14ac:dyDescent="0.2">
      <c r="A7879" s="236" t="s">
        <v>3797</v>
      </c>
      <c r="B7879" s="183" t="s">
        <v>2</v>
      </c>
      <c r="C7879" s="182" t="s">
        <v>3</v>
      </c>
      <c r="D7879" s="182" t="s">
        <v>4</v>
      </c>
      <c r="E7879" s="419" t="s">
        <v>2100</v>
      </c>
      <c r="F7879" s="419"/>
      <c r="G7879" s="184" t="s">
        <v>5</v>
      </c>
      <c r="H7879" s="183" t="s">
        <v>6</v>
      </c>
      <c r="I7879" s="183" t="s">
        <v>7</v>
      </c>
      <c r="J7879" s="218" t="s">
        <v>8</v>
      </c>
      <c r="K7879" s="229">
        <f>J7882+J7887+J7888+J7892+J7893+J7894</f>
        <v>16.37</v>
      </c>
      <c r="L7879" s="229">
        <f>J7880-K7879</f>
        <v>78.239999999999995</v>
      </c>
      <c r="M7879" t="s">
        <v>7</v>
      </c>
    </row>
    <row r="7880" spans="1:13" ht="26.1" customHeight="1" x14ac:dyDescent="0.2">
      <c r="A7880" s="237" t="s">
        <v>2125</v>
      </c>
      <c r="B7880" s="186" t="s">
        <v>3798</v>
      </c>
      <c r="C7880" s="185" t="s">
        <v>15</v>
      </c>
      <c r="D7880" s="185" t="s">
        <v>3799</v>
      </c>
      <c r="E7880" s="425">
        <v>8</v>
      </c>
      <c r="F7880" s="425"/>
      <c r="G7880" s="187" t="s">
        <v>17</v>
      </c>
      <c r="H7880" s="188">
        <v>1</v>
      </c>
      <c r="I7880" s="189">
        <f t="shared" ref="I7880:I7896" si="168">(M7880*$M$13)</f>
        <v>94.612800000000007</v>
      </c>
      <c r="J7880" s="231">
        <f t="shared" ref="J7880:J7896" si="169">TRUNC(I7880*H7880,2)</f>
        <v>94.61</v>
      </c>
      <c r="M7880">
        <v>102.84</v>
      </c>
    </row>
    <row r="7881" spans="1:13" ht="24" customHeight="1" x14ac:dyDescent="0.2">
      <c r="A7881" s="238" t="s">
        <v>2126</v>
      </c>
      <c r="B7881" s="191" t="s">
        <v>2245</v>
      </c>
      <c r="C7881" s="190" t="s">
        <v>15</v>
      </c>
      <c r="D7881" s="190" t="s">
        <v>2246</v>
      </c>
      <c r="E7881" s="426" t="s">
        <v>2119</v>
      </c>
      <c r="F7881" s="426"/>
      <c r="G7881" s="192" t="s">
        <v>50</v>
      </c>
      <c r="H7881" s="193">
        <v>3.1399999999999997E-2</v>
      </c>
      <c r="I7881" s="189">
        <f t="shared" si="168"/>
        <v>123.36280000000001</v>
      </c>
      <c r="J7881" s="219">
        <f t="shared" si="169"/>
        <v>3.87</v>
      </c>
      <c r="M7881">
        <v>134.09</v>
      </c>
    </row>
    <row r="7882" spans="1:13" ht="24" customHeight="1" x14ac:dyDescent="0.2">
      <c r="A7882" s="238" t="s">
        <v>2126</v>
      </c>
      <c r="B7882" s="191" t="s">
        <v>2130</v>
      </c>
      <c r="C7882" s="190" t="s">
        <v>15</v>
      </c>
      <c r="D7882" s="190" t="s">
        <v>2131</v>
      </c>
      <c r="E7882" s="426" t="s">
        <v>2129</v>
      </c>
      <c r="F7882" s="426"/>
      <c r="G7882" s="192" t="s">
        <v>39</v>
      </c>
      <c r="H7882" s="193">
        <v>0.34200000000000003</v>
      </c>
      <c r="I7882" s="189">
        <f t="shared" si="168"/>
        <v>13.533200000000001</v>
      </c>
      <c r="J7882" s="219">
        <f t="shared" si="169"/>
        <v>4.62</v>
      </c>
      <c r="M7882">
        <v>14.71</v>
      </c>
    </row>
    <row r="7883" spans="1:13" ht="24" customHeight="1" x14ac:dyDescent="0.2">
      <c r="A7883" s="238" t="s">
        <v>2126</v>
      </c>
      <c r="B7883" s="191" t="s">
        <v>2809</v>
      </c>
      <c r="C7883" s="190" t="s">
        <v>15</v>
      </c>
      <c r="D7883" s="190" t="s">
        <v>2810</v>
      </c>
      <c r="E7883" s="426" t="s">
        <v>2119</v>
      </c>
      <c r="F7883" s="426"/>
      <c r="G7883" s="192" t="s">
        <v>1871</v>
      </c>
      <c r="H7883" s="193">
        <v>0.3256</v>
      </c>
      <c r="I7883" s="189">
        <f t="shared" si="168"/>
        <v>7.3784000000000001</v>
      </c>
      <c r="J7883" s="219">
        <f t="shared" si="169"/>
        <v>2.4</v>
      </c>
      <c r="M7883">
        <v>8.02</v>
      </c>
    </row>
    <row r="7884" spans="1:13" ht="24" customHeight="1" x14ac:dyDescent="0.2">
      <c r="A7884" s="238" t="s">
        <v>2126</v>
      </c>
      <c r="B7884" s="191" t="s">
        <v>2811</v>
      </c>
      <c r="C7884" s="190" t="s">
        <v>15</v>
      </c>
      <c r="D7884" s="190" t="s">
        <v>2812</v>
      </c>
      <c r="E7884" s="426" t="s">
        <v>2119</v>
      </c>
      <c r="F7884" s="426"/>
      <c r="G7884" s="192" t="s">
        <v>1871</v>
      </c>
      <c r="H7884" s="193">
        <v>3.9116</v>
      </c>
      <c r="I7884" s="189">
        <f t="shared" si="168"/>
        <v>10.478800000000001</v>
      </c>
      <c r="J7884" s="219">
        <f t="shared" si="169"/>
        <v>40.98</v>
      </c>
      <c r="M7884">
        <v>11.39</v>
      </c>
    </row>
    <row r="7885" spans="1:13" ht="24" customHeight="1" x14ac:dyDescent="0.2">
      <c r="A7885" s="238" t="s">
        <v>2126</v>
      </c>
      <c r="B7885" s="191" t="s">
        <v>2813</v>
      </c>
      <c r="C7885" s="190" t="s">
        <v>15</v>
      </c>
      <c r="D7885" s="190" t="s">
        <v>2814</v>
      </c>
      <c r="E7885" s="426" t="s">
        <v>2119</v>
      </c>
      <c r="F7885" s="426"/>
      <c r="G7885" s="192" t="s">
        <v>1871</v>
      </c>
      <c r="H7885" s="193">
        <v>7.6999999999999999E-2</v>
      </c>
      <c r="I7885" s="189">
        <f t="shared" si="168"/>
        <v>23.2852</v>
      </c>
      <c r="J7885" s="219">
        <f t="shared" si="169"/>
        <v>1.79</v>
      </c>
      <c r="M7885">
        <v>25.31</v>
      </c>
    </row>
    <row r="7886" spans="1:13" ht="24" customHeight="1" x14ac:dyDescent="0.2">
      <c r="A7886" s="238" t="s">
        <v>2126</v>
      </c>
      <c r="B7886" s="191" t="s">
        <v>2168</v>
      </c>
      <c r="C7886" s="190" t="s">
        <v>15</v>
      </c>
      <c r="D7886" s="190" t="s">
        <v>2169</v>
      </c>
      <c r="E7886" s="426" t="s">
        <v>2119</v>
      </c>
      <c r="F7886" s="426"/>
      <c r="G7886" s="192" t="s">
        <v>50</v>
      </c>
      <c r="H7886" s="193">
        <v>1.0500000000000001E-2</v>
      </c>
      <c r="I7886" s="189">
        <f t="shared" si="168"/>
        <v>125.49720000000001</v>
      </c>
      <c r="J7886" s="219">
        <f t="shared" si="169"/>
        <v>1.31</v>
      </c>
      <c r="M7886">
        <v>136.41</v>
      </c>
    </row>
    <row r="7887" spans="1:13" ht="24" customHeight="1" x14ac:dyDescent="0.2">
      <c r="A7887" s="238" t="s">
        <v>2126</v>
      </c>
      <c r="B7887" s="191" t="s">
        <v>2127</v>
      </c>
      <c r="C7887" s="190" t="s">
        <v>15</v>
      </c>
      <c r="D7887" s="190" t="s">
        <v>2128</v>
      </c>
      <c r="E7887" s="426" t="s">
        <v>2129</v>
      </c>
      <c r="F7887" s="426"/>
      <c r="G7887" s="192" t="s">
        <v>39</v>
      </c>
      <c r="H7887" s="193">
        <v>6.6400000000000001E-2</v>
      </c>
      <c r="I7887" s="189">
        <f t="shared" si="168"/>
        <v>19.136000000000003</v>
      </c>
      <c r="J7887" s="219">
        <f t="shared" si="169"/>
        <v>1.27</v>
      </c>
      <c r="M7887">
        <v>20.8</v>
      </c>
    </row>
    <row r="7888" spans="1:13" ht="24" customHeight="1" x14ac:dyDescent="0.2">
      <c r="A7888" s="238" t="s">
        <v>2126</v>
      </c>
      <c r="B7888" s="191" t="s">
        <v>2148</v>
      </c>
      <c r="C7888" s="190" t="s">
        <v>15</v>
      </c>
      <c r="D7888" s="190" t="s">
        <v>2149</v>
      </c>
      <c r="E7888" s="426" t="s">
        <v>2129</v>
      </c>
      <c r="F7888" s="426"/>
      <c r="G7888" s="192" t="s">
        <v>39</v>
      </c>
      <c r="H7888" s="193">
        <v>3.2199999999999999E-2</v>
      </c>
      <c r="I7888" s="189">
        <f t="shared" si="168"/>
        <v>13.938000000000001</v>
      </c>
      <c r="J7888" s="219">
        <f t="shared" si="169"/>
        <v>0.44</v>
      </c>
      <c r="M7888">
        <v>15.15</v>
      </c>
    </row>
    <row r="7889" spans="1:13" ht="24" customHeight="1" x14ac:dyDescent="0.2">
      <c r="A7889" s="238" t="s">
        <v>2126</v>
      </c>
      <c r="B7889" s="191" t="s">
        <v>2270</v>
      </c>
      <c r="C7889" s="190" t="s">
        <v>15</v>
      </c>
      <c r="D7889" s="190" t="s">
        <v>2271</v>
      </c>
      <c r="E7889" s="426" t="s">
        <v>2119</v>
      </c>
      <c r="F7889" s="426"/>
      <c r="G7889" s="192" t="s">
        <v>50</v>
      </c>
      <c r="H7889" s="193">
        <v>4.0500000000000001E-2</v>
      </c>
      <c r="I7889" s="189">
        <f t="shared" si="168"/>
        <v>159.69360000000003</v>
      </c>
      <c r="J7889" s="219">
        <f t="shared" si="169"/>
        <v>6.46</v>
      </c>
      <c r="M7889">
        <v>173.58</v>
      </c>
    </row>
    <row r="7890" spans="1:13" ht="24" customHeight="1" x14ac:dyDescent="0.2">
      <c r="A7890" s="238" t="s">
        <v>2126</v>
      </c>
      <c r="B7890" s="191" t="s">
        <v>2140</v>
      </c>
      <c r="C7890" s="190" t="s">
        <v>15</v>
      </c>
      <c r="D7890" s="190" t="s">
        <v>2141</v>
      </c>
      <c r="E7890" s="426" t="s">
        <v>2119</v>
      </c>
      <c r="F7890" s="426"/>
      <c r="G7890" s="192" t="s">
        <v>1871</v>
      </c>
      <c r="H7890" s="193">
        <v>16</v>
      </c>
      <c r="I7890" s="189">
        <f t="shared" si="168"/>
        <v>0.59800000000000009</v>
      </c>
      <c r="J7890" s="219">
        <f t="shared" si="169"/>
        <v>9.56</v>
      </c>
      <c r="M7890">
        <v>0.65</v>
      </c>
    </row>
    <row r="7891" spans="1:13" ht="24" customHeight="1" x14ac:dyDescent="0.2">
      <c r="A7891" s="238" t="s">
        <v>2126</v>
      </c>
      <c r="B7891" s="191" t="s">
        <v>2258</v>
      </c>
      <c r="C7891" s="190" t="s">
        <v>15</v>
      </c>
      <c r="D7891" s="190" t="s">
        <v>2259</v>
      </c>
      <c r="E7891" s="426" t="s">
        <v>2119</v>
      </c>
      <c r="F7891" s="426"/>
      <c r="G7891" s="192" t="s">
        <v>132</v>
      </c>
      <c r="H7891" s="193">
        <v>0.25330000000000003</v>
      </c>
      <c r="I7891" s="189">
        <f t="shared" si="168"/>
        <v>13.496400000000001</v>
      </c>
      <c r="J7891" s="219">
        <f t="shared" si="169"/>
        <v>3.41</v>
      </c>
      <c r="M7891">
        <v>14.67</v>
      </c>
    </row>
    <row r="7892" spans="1:13" ht="24" customHeight="1" x14ac:dyDescent="0.2">
      <c r="A7892" s="238" t="s">
        <v>2126</v>
      </c>
      <c r="B7892" s="191" t="s">
        <v>2807</v>
      </c>
      <c r="C7892" s="190" t="s">
        <v>15</v>
      </c>
      <c r="D7892" s="190" t="s">
        <v>2808</v>
      </c>
      <c r="E7892" s="426" t="s">
        <v>2129</v>
      </c>
      <c r="F7892" s="426"/>
      <c r="G7892" s="192" t="s">
        <v>39</v>
      </c>
      <c r="H7892" s="193">
        <v>0.27260000000000001</v>
      </c>
      <c r="I7892" s="189">
        <f t="shared" si="168"/>
        <v>19.136000000000003</v>
      </c>
      <c r="J7892" s="219">
        <f t="shared" si="169"/>
        <v>5.21</v>
      </c>
      <c r="M7892">
        <v>20.8</v>
      </c>
    </row>
    <row r="7893" spans="1:13" ht="24" customHeight="1" x14ac:dyDescent="0.2">
      <c r="A7893" s="238" t="s">
        <v>2126</v>
      </c>
      <c r="B7893" s="191" t="s">
        <v>2210</v>
      </c>
      <c r="C7893" s="190" t="s">
        <v>15</v>
      </c>
      <c r="D7893" s="190" t="s">
        <v>2211</v>
      </c>
      <c r="E7893" s="426" t="s">
        <v>2129</v>
      </c>
      <c r="F7893" s="426"/>
      <c r="G7893" s="192" t="s">
        <v>39</v>
      </c>
      <c r="H7893" s="193">
        <v>3.2199999999999999E-2</v>
      </c>
      <c r="I7893" s="189">
        <f t="shared" si="168"/>
        <v>19.430400000000002</v>
      </c>
      <c r="J7893" s="219">
        <f t="shared" si="169"/>
        <v>0.62</v>
      </c>
      <c r="M7893">
        <v>21.12</v>
      </c>
    </row>
    <row r="7894" spans="1:13" ht="24" customHeight="1" x14ac:dyDescent="0.2">
      <c r="A7894" s="238" t="s">
        <v>2126</v>
      </c>
      <c r="B7894" s="191" t="s">
        <v>2156</v>
      </c>
      <c r="C7894" s="190" t="s">
        <v>15</v>
      </c>
      <c r="D7894" s="190" t="s">
        <v>2157</v>
      </c>
      <c r="E7894" s="426" t="s">
        <v>2129</v>
      </c>
      <c r="F7894" s="426"/>
      <c r="G7894" s="192" t="s">
        <v>39</v>
      </c>
      <c r="H7894" s="193">
        <v>0.35460000000000003</v>
      </c>
      <c r="I7894" s="189">
        <f t="shared" si="168"/>
        <v>11.8772</v>
      </c>
      <c r="J7894" s="219">
        <f t="shared" si="169"/>
        <v>4.21</v>
      </c>
      <c r="M7894">
        <v>12.91</v>
      </c>
    </row>
    <row r="7895" spans="1:13" ht="26.1" customHeight="1" x14ac:dyDescent="0.2">
      <c r="A7895" s="238" t="s">
        <v>2126</v>
      </c>
      <c r="B7895" s="191" t="s">
        <v>2170</v>
      </c>
      <c r="C7895" s="190" t="s">
        <v>15</v>
      </c>
      <c r="D7895" s="190" t="s">
        <v>2171</v>
      </c>
      <c r="E7895" s="426" t="s">
        <v>2119</v>
      </c>
      <c r="F7895" s="426"/>
      <c r="G7895" s="192" t="s">
        <v>17</v>
      </c>
      <c r="H7895" s="193">
        <v>0.2147</v>
      </c>
      <c r="I7895" s="189">
        <f t="shared" si="168"/>
        <v>37.940800000000003</v>
      </c>
      <c r="J7895" s="219">
        <f t="shared" si="169"/>
        <v>8.14</v>
      </c>
      <c r="M7895">
        <v>41.24</v>
      </c>
    </row>
    <row r="7896" spans="1:13" ht="24" customHeight="1" x14ac:dyDescent="0.2">
      <c r="A7896" s="238" t="s">
        <v>2126</v>
      </c>
      <c r="B7896" s="191" t="s">
        <v>2172</v>
      </c>
      <c r="C7896" s="190" t="s">
        <v>15</v>
      </c>
      <c r="D7896" s="190" t="s">
        <v>2173</v>
      </c>
      <c r="E7896" s="426" t="s">
        <v>2119</v>
      </c>
      <c r="F7896" s="426"/>
      <c r="G7896" s="192" t="s">
        <v>1871</v>
      </c>
      <c r="H7896" s="193">
        <v>1.24E-2</v>
      </c>
      <c r="I7896" s="189">
        <f t="shared" si="168"/>
        <v>23.184000000000001</v>
      </c>
      <c r="J7896" s="219">
        <f t="shared" si="169"/>
        <v>0.28000000000000003</v>
      </c>
      <c r="M7896">
        <v>25.2</v>
      </c>
    </row>
    <row r="7897" spans="1:13" x14ac:dyDescent="0.2">
      <c r="A7897" s="239"/>
      <c r="B7897" s="195"/>
      <c r="C7897" s="195"/>
      <c r="D7897" s="195"/>
      <c r="E7897" s="195" t="s">
        <v>3847</v>
      </c>
      <c r="F7897" s="196">
        <v>17.809999999999999</v>
      </c>
      <c r="G7897" s="195" t="s">
        <v>3848</v>
      </c>
      <c r="H7897" s="196">
        <v>0</v>
      </c>
      <c r="I7897" s="196">
        <v>17.809999999999999</v>
      </c>
      <c r="J7897" s="220"/>
      <c r="M7897">
        <v>17.809999999999999</v>
      </c>
    </row>
    <row r="7898" spans="1:13" ht="25.5" x14ac:dyDescent="0.2">
      <c r="A7898" s="239"/>
      <c r="B7898" s="195"/>
      <c r="C7898" s="195"/>
      <c r="D7898" s="195"/>
      <c r="E7898" s="195" t="s">
        <v>3849</v>
      </c>
      <c r="F7898" s="196">
        <v>0</v>
      </c>
      <c r="G7898" s="195"/>
      <c r="H7898" s="195" t="s">
        <v>3850</v>
      </c>
      <c r="I7898" s="196">
        <v>102.84</v>
      </c>
      <c r="J7898" s="220"/>
      <c r="M7898">
        <v>102.84</v>
      </c>
    </row>
    <row r="7899" spans="1:13" ht="30" customHeight="1" x14ac:dyDescent="0.2">
      <c r="A7899" s="240"/>
      <c r="B7899" s="197"/>
      <c r="C7899" s="197"/>
      <c r="D7899" s="197"/>
      <c r="E7899" s="197"/>
      <c r="F7899" s="197"/>
      <c r="G7899" s="197" t="s">
        <v>3851</v>
      </c>
      <c r="H7899" s="198">
        <v>3.15</v>
      </c>
      <c r="I7899" s="199">
        <v>323.94</v>
      </c>
      <c r="J7899" s="220"/>
      <c r="M7899">
        <v>323.94</v>
      </c>
    </row>
    <row r="7900" spans="1:13" ht="0.95" customHeight="1" x14ac:dyDescent="0.2">
      <c r="A7900" s="237"/>
      <c r="B7900" s="185"/>
      <c r="C7900" s="185"/>
      <c r="D7900" s="185"/>
      <c r="E7900" s="185"/>
      <c r="F7900" s="185"/>
      <c r="G7900" s="185"/>
      <c r="H7900" s="185"/>
      <c r="I7900" s="185"/>
      <c r="J7900" s="220"/>
    </row>
    <row r="7901" spans="1:13" ht="18" customHeight="1" x14ac:dyDescent="0.2">
      <c r="A7901" s="236" t="s">
        <v>3800</v>
      </c>
      <c r="B7901" s="183" t="s">
        <v>2</v>
      </c>
      <c r="C7901" s="182" t="s">
        <v>3</v>
      </c>
      <c r="D7901" s="182" t="s">
        <v>4</v>
      </c>
      <c r="E7901" s="419" t="s">
        <v>2100</v>
      </c>
      <c r="F7901" s="419"/>
      <c r="G7901" s="184" t="s">
        <v>5</v>
      </c>
      <c r="H7901" s="183" t="s">
        <v>6</v>
      </c>
      <c r="I7901" s="183" t="s">
        <v>7</v>
      </c>
      <c r="J7901" s="218" t="s">
        <v>8</v>
      </c>
      <c r="K7901" s="229">
        <f>J7903+J7904</f>
        <v>59.71</v>
      </c>
      <c r="L7901" s="229">
        <f>J7902-K7901</f>
        <v>511.8</v>
      </c>
      <c r="M7901" t="s">
        <v>7</v>
      </c>
    </row>
    <row r="7902" spans="1:13" ht="39" customHeight="1" x14ac:dyDescent="0.2">
      <c r="A7902" s="237" t="s">
        <v>2125</v>
      </c>
      <c r="B7902" s="186" t="s">
        <v>917</v>
      </c>
      <c r="C7902" s="185" t="s">
        <v>15</v>
      </c>
      <c r="D7902" s="185" t="s">
        <v>918</v>
      </c>
      <c r="E7902" s="425">
        <v>18</v>
      </c>
      <c r="F7902" s="425"/>
      <c r="G7902" s="187" t="s">
        <v>17</v>
      </c>
      <c r="H7902" s="188">
        <v>1</v>
      </c>
      <c r="I7902" s="189">
        <f t="shared" ref="I7902:I7915" si="170">(M7902*$M$13)</f>
        <v>571.5132000000001</v>
      </c>
      <c r="J7902" s="231">
        <f t="shared" ref="J7902:J7915" si="171">TRUNC(I7902*H7902,2)</f>
        <v>571.51</v>
      </c>
      <c r="M7902">
        <v>621.21</v>
      </c>
    </row>
    <row r="7903" spans="1:13" ht="24" customHeight="1" x14ac:dyDescent="0.2">
      <c r="A7903" s="238" t="s">
        <v>2126</v>
      </c>
      <c r="B7903" s="191" t="s">
        <v>2152</v>
      </c>
      <c r="C7903" s="190" t="s">
        <v>15</v>
      </c>
      <c r="D7903" s="190" t="s">
        <v>2153</v>
      </c>
      <c r="E7903" s="426" t="s">
        <v>2129</v>
      </c>
      <c r="F7903" s="426"/>
      <c r="G7903" s="192" t="s">
        <v>39</v>
      </c>
      <c r="H7903" s="193">
        <v>2.5</v>
      </c>
      <c r="I7903" s="189">
        <f t="shared" si="170"/>
        <v>19.136000000000003</v>
      </c>
      <c r="J7903" s="219">
        <f t="shared" si="171"/>
        <v>47.84</v>
      </c>
      <c r="M7903">
        <v>20.8</v>
      </c>
    </row>
    <row r="7904" spans="1:13" ht="24" customHeight="1" x14ac:dyDescent="0.2">
      <c r="A7904" s="238" t="s">
        <v>2126</v>
      </c>
      <c r="B7904" s="191" t="s">
        <v>2156</v>
      </c>
      <c r="C7904" s="190" t="s">
        <v>15</v>
      </c>
      <c r="D7904" s="190" t="s">
        <v>2157</v>
      </c>
      <c r="E7904" s="426" t="s">
        <v>2129</v>
      </c>
      <c r="F7904" s="426"/>
      <c r="G7904" s="192" t="s">
        <v>39</v>
      </c>
      <c r="H7904" s="193">
        <v>1</v>
      </c>
      <c r="I7904" s="189">
        <f t="shared" si="170"/>
        <v>11.8772</v>
      </c>
      <c r="J7904" s="219">
        <f t="shared" si="171"/>
        <v>11.87</v>
      </c>
      <c r="M7904">
        <v>12.91</v>
      </c>
    </row>
    <row r="7905" spans="1:13" ht="24" customHeight="1" x14ac:dyDescent="0.2">
      <c r="A7905" s="238" t="s">
        <v>2126</v>
      </c>
      <c r="B7905" s="191" t="s">
        <v>2164</v>
      </c>
      <c r="C7905" s="190" t="s">
        <v>15</v>
      </c>
      <c r="D7905" s="190" t="s">
        <v>2165</v>
      </c>
      <c r="E7905" s="426" t="s">
        <v>2119</v>
      </c>
      <c r="F7905" s="426"/>
      <c r="G7905" s="192" t="s">
        <v>50</v>
      </c>
      <c r="H7905" s="193">
        <v>9.7000000000000003E-3</v>
      </c>
      <c r="I7905" s="189">
        <f t="shared" si="170"/>
        <v>160.77000000000001</v>
      </c>
      <c r="J7905" s="219">
        <f t="shared" si="171"/>
        <v>1.55</v>
      </c>
      <c r="M7905">
        <v>174.75</v>
      </c>
    </row>
    <row r="7906" spans="1:13" ht="24" customHeight="1" x14ac:dyDescent="0.2">
      <c r="A7906" s="238" t="s">
        <v>2126</v>
      </c>
      <c r="B7906" s="191" t="s">
        <v>2800</v>
      </c>
      <c r="C7906" s="190" t="s">
        <v>15</v>
      </c>
      <c r="D7906" s="190" t="s">
        <v>2801</v>
      </c>
      <c r="E7906" s="426" t="s">
        <v>2119</v>
      </c>
      <c r="F7906" s="426"/>
      <c r="G7906" s="192" t="s">
        <v>1871</v>
      </c>
      <c r="H7906" s="193">
        <v>24.319099999999999</v>
      </c>
      <c r="I7906" s="189">
        <f t="shared" si="170"/>
        <v>8.4548000000000005</v>
      </c>
      <c r="J7906" s="219">
        <f t="shared" si="171"/>
        <v>205.61</v>
      </c>
      <c r="M7906">
        <v>9.19</v>
      </c>
    </row>
    <row r="7907" spans="1:13" ht="24" customHeight="1" x14ac:dyDescent="0.2">
      <c r="A7907" s="238" t="s">
        <v>2126</v>
      </c>
      <c r="B7907" s="191" t="s">
        <v>2140</v>
      </c>
      <c r="C7907" s="190" t="s">
        <v>15</v>
      </c>
      <c r="D7907" s="190" t="s">
        <v>2141</v>
      </c>
      <c r="E7907" s="426" t="s">
        <v>2119</v>
      </c>
      <c r="F7907" s="426"/>
      <c r="G7907" s="192" t="s">
        <v>1871</v>
      </c>
      <c r="H7907" s="193">
        <v>3.42</v>
      </c>
      <c r="I7907" s="189">
        <f t="shared" si="170"/>
        <v>0.59800000000000009</v>
      </c>
      <c r="J7907" s="219">
        <f t="shared" si="171"/>
        <v>2.04</v>
      </c>
      <c r="M7907">
        <v>0.65</v>
      </c>
    </row>
    <row r="7908" spans="1:13" ht="24" customHeight="1" x14ac:dyDescent="0.2">
      <c r="A7908" s="238" t="s">
        <v>2126</v>
      </c>
      <c r="B7908" s="191" t="s">
        <v>2675</v>
      </c>
      <c r="C7908" s="190" t="s">
        <v>15</v>
      </c>
      <c r="D7908" s="190" t="s">
        <v>2676</v>
      </c>
      <c r="E7908" s="426" t="s">
        <v>2119</v>
      </c>
      <c r="F7908" s="426"/>
      <c r="G7908" s="192" t="s">
        <v>54</v>
      </c>
      <c r="H7908" s="193">
        <v>0.2432</v>
      </c>
      <c r="I7908" s="189">
        <f t="shared" si="170"/>
        <v>11.4816</v>
      </c>
      <c r="J7908" s="219">
        <f t="shared" si="171"/>
        <v>2.79</v>
      </c>
      <c r="M7908">
        <v>12.48</v>
      </c>
    </row>
    <row r="7909" spans="1:13" ht="26.1" customHeight="1" x14ac:dyDescent="0.2">
      <c r="A7909" s="238" t="s">
        <v>2126</v>
      </c>
      <c r="B7909" s="191" t="s">
        <v>2677</v>
      </c>
      <c r="C7909" s="190" t="s">
        <v>15</v>
      </c>
      <c r="D7909" s="190" t="s">
        <v>2678</v>
      </c>
      <c r="E7909" s="426" t="s">
        <v>2119</v>
      </c>
      <c r="F7909" s="426"/>
      <c r="G7909" s="192" t="s">
        <v>54</v>
      </c>
      <c r="H7909" s="193">
        <v>5.9499999999999997E-2</v>
      </c>
      <c r="I7909" s="189">
        <f t="shared" si="170"/>
        <v>14.6648</v>
      </c>
      <c r="J7909" s="219">
        <f t="shared" si="171"/>
        <v>0.87</v>
      </c>
      <c r="M7909">
        <v>15.94</v>
      </c>
    </row>
    <row r="7910" spans="1:13" ht="24" customHeight="1" x14ac:dyDescent="0.2">
      <c r="A7910" s="238" t="s">
        <v>2126</v>
      </c>
      <c r="B7910" s="191" t="s">
        <v>2671</v>
      </c>
      <c r="C7910" s="190" t="s">
        <v>15</v>
      </c>
      <c r="D7910" s="190" t="s">
        <v>2672</v>
      </c>
      <c r="E7910" s="426" t="s">
        <v>2119</v>
      </c>
      <c r="F7910" s="426"/>
      <c r="G7910" s="192" t="s">
        <v>1871</v>
      </c>
      <c r="H7910" s="193">
        <v>0.18959999999999999</v>
      </c>
      <c r="I7910" s="189">
        <f t="shared" si="170"/>
        <v>23.8096</v>
      </c>
      <c r="J7910" s="219">
        <f t="shared" si="171"/>
        <v>4.51</v>
      </c>
      <c r="M7910">
        <v>25.88</v>
      </c>
    </row>
    <row r="7911" spans="1:13" ht="24" customHeight="1" x14ac:dyDescent="0.2">
      <c r="A7911" s="238" t="s">
        <v>2126</v>
      </c>
      <c r="B7911" s="191" t="s">
        <v>2806</v>
      </c>
      <c r="C7911" s="190" t="s">
        <v>15</v>
      </c>
      <c r="D7911" s="190" t="s">
        <v>2679</v>
      </c>
      <c r="E7911" s="426" t="s">
        <v>2119</v>
      </c>
      <c r="F7911" s="426"/>
      <c r="G7911" s="192" t="s">
        <v>54</v>
      </c>
      <c r="H7911" s="193">
        <v>1</v>
      </c>
      <c r="I7911" s="189">
        <f t="shared" si="170"/>
        <v>145.21280000000002</v>
      </c>
      <c r="J7911" s="219">
        <f t="shared" si="171"/>
        <v>145.21</v>
      </c>
      <c r="M7911">
        <v>157.84</v>
      </c>
    </row>
    <row r="7912" spans="1:13" ht="24" customHeight="1" x14ac:dyDescent="0.2">
      <c r="A7912" s="238" t="s">
        <v>2126</v>
      </c>
      <c r="B7912" s="191" t="s">
        <v>2802</v>
      </c>
      <c r="C7912" s="190" t="s">
        <v>15</v>
      </c>
      <c r="D7912" s="190" t="s">
        <v>2803</v>
      </c>
      <c r="E7912" s="426" t="s">
        <v>2119</v>
      </c>
      <c r="F7912" s="426"/>
      <c r="G7912" s="192" t="s">
        <v>1871</v>
      </c>
      <c r="H7912" s="193">
        <v>7.508</v>
      </c>
      <c r="I7912" s="189">
        <f t="shared" si="170"/>
        <v>8.9884000000000004</v>
      </c>
      <c r="J7912" s="219">
        <f t="shared" si="171"/>
        <v>67.48</v>
      </c>
      <c r="M7912">
        <v>9.77</v>
      </c>
    </row>
    <row r="7913" spans="1:13" ht="24" customHeight="1" x14ac:dyDescent="0.2">
      <c r="A7913" s="238" t="s">
        <v>2126</v>
      </c>
      <c r="B7913" s="191" t="s">
        <v>2804</v>
      </c>
      <c r="C7913" s="190" t="s">
        <v>15</v>
      </c>
      <c r="D7913" s="190" t="s">
        <v>2805</v>
      </c>
      <c r="E7913" s="426" t="s">
        <v>2119</v>
      </c>
      <c r="F7913" s="426"/>
      <c r="G7913" s="192" t="s">
        <v>1871</v>
      </c>
      <c r="H7913" s="193">
        <v>7.9169999999999998</v>
      </c>
      <c r="I7913" s="189">
        <f t="shared" si="170"/>
        <v>9.3011999999999997</v>
      </c>
      <c r="J7913" s="219">
        <f t="shared" si="171"/>
        <v>73.63</v>
      </c>
      <c r="M7913">
        <v>10.11</v>
      </c>
    </row>
    <row r="7914" spans="1:13" ht="24" customHeight="1" x14ac:dyDescent="0.2">
      <c r="A7914" s="238" t="s">
        <v>2126</v>
      </c>
      <c r="B7914" s="191" t="s">
        <v>2680</v>
      </c>
      <c r="C7914" s="190" t="s">
        <v>15</v>
      </c>
      <c r="D7914" s="190" t="s">
        <v>2681</v>
      </c>
      <c r="E7914" s="426" t="s">
        <v>2119</v>
      </c>
      <c r="F7914" s="426"/>
      <c r="G7914" s="192" t="s">
        <v>54</v>
      </c>
      <c r="H7914" s="193">
        <v>0.29759999999999998</v>
      </c>
      <c r="I7914" s="189">
        <f t="shared" si="170"/>
        <v>2.5575999999999999</v>
      </c>
      <c r="J7914" s="219">
        <f t="shared" si="171"/>
        <v>0.76</v>
      </c>
      <c r="M7914">
        <v>2.78</v>
      </c>
    </row>
    <row r="7915" spans="1:13" ht="24" customHeight="1" x14ac:dyDescent="0.2">
      <c r="A7915" s="238" t="s">
        <v>2126</v>
      </c>
      <c r="B7915" s="191" t="s">
        <v>2673</v>
      </c>
      <c r="C7915" s="190" t="s">
        <v>15</v>
      </c>
      <c r="D7915" s="190" t="s">
        <v>2674</v>
      </c>
      <c r="E7915" s="426" t="s">
        <v>2119</v>
      </c>
      <c r="F7915" s="426"/>
      <c r="G7915" s="192" t="s">
        <v>1871</v>
      </c>
      <c r="H7915" s="193">
        <v>0.23810000000000001</v>
      </c>
      <c r="I7915" s="189">
        <f t="shared" si="170"/>
        <v>30.847600000000003</v>
      </c>
      <c r="J7915" s="219">
        <f t="shared" si="171"/>
        <v>7.34</v>
      </c>
      <c r="M7915">
        <v>33.53</v>
      </c>
    </row>
    <row r="7916" spans="1:13" x14ac:dyDescent="0.2">
      <c r="A7916" s="239"/>
      <c r="B7916" s="195"/>
      <c r="C7916" s="195"/>
      <c r="D7916" s="195"/>
      <c r="E7916" s="195" t="s">
        <v>3847</v>
      </c>
      <c r="F7916" s="196">
        <v>64.91</v>
      </c>
      <c r="G7916" s="195" t="s">
        <v>3848</v>
      </c>
      <c r="H7916" s="196">
        <v>0</v>
      </c>
      <c r="I7916" s="196">
        <v>64.91</v>
      </c>
      <c r="J7916" s="220"/>
      <c r="M7916">
        <v>64.91</v>
      </c>
    </row>
    <row r="7917" spans="1:13" ht="25.5" x14ac:dyDescent="0.2">
      <c r="A7917" s="239"/>
      <c r="B7917" s="195"/>
      <c r="C7917" s="195"/>
      <c r="D7917" s="195"/>
      <c r="E7917" s="195" t="s">
        <v>3849</v>
      </c>
      <c r="F7917" s="196">
        <v>0</v>
      </c>
      <c r="G7917" s="195"/>
      <c r="H7917" s="195" t="s">
        <v>3850</v>
      </c>
      <c r="I7917" s="196">
        <v>621.21</v>
      </c>
      <c r="J7917" s="220"/>
      <c r="M7917">
        <v>621.21</v>
      </c>
    </row>
    <row r="7918" spans="1:13" ht="30" customHeight="1" x14ac:dyDescent="0.2">
      <c r="A7918" s="240"/>
      <c r="B7918" s="197"/>
      <c r="C7918" s="197"/>
      <c r="D7918" s="197"/>
      <c r="E7918" s="197"/>
      <c r="F7918" s="197"/>
      <c r="G7918" s="197" t="s">
        <v>3851</v>
      </c>
      <c r="H7918" s="198">
        <v>0.2</v>
      </c>
      <c r="I7918" s="199">
        <v>124.24</v>
      </c>
      <c r="J7918" s="220"/>
      <c r="M7918">
        <v>124.24</v>
      </c>
    </row>
    <row r="7919" spans="1:13" ht="0.95" customHeight="1" x14ac:dyDescent="0.2">
      <c r="A7919" s="237"/>
      <c r="B7919" s="185"/>
      <c r="C7919" s="185"/>
      <c r="D7919" s="185"/>
      <c r="E7919" s="185"/>
      <c r="F7919" s="185"/>
      <c r="G7919" s="185"/>
      <c r="H7919" s="185"/>
      <c r="I7919" s="185"/>
      <c r="J7919" s="220"/>
    </row>
    <row r="7920" spans="1:13" ht="18" customHeight="1" x14ac:dyDescent="0.2">
      <c r="A7920" s="236" t="s">
        <v>3801</v>
      </c>
      <c r="B7920" s="183" t="s">
        <v>2</v>
      </c>
      <c r="C7920" s="182" t="s">
        <v>3</v>
      </c>
      <c r="D7920" s="182" t="s">
        <v>4</v>
      </c>
      <c r="E7920" s="419" t="s">
        <v>2100</v>
      </c>
      <c r="F7920" s="419"/>
      <c r="G7920" s="184" t="s">
        <v>5</v>
      </c>
      <c r="H7920" s="183" t="s">
        <v>6</v>
      </c>
      <c r="I7920" s="183" t="s">
        <v>7</v>
      </c>
      <c r="J7920" s="218" t="s">
        <v>8</v>
      </c>
      <c r="K7920" s="229">
        <f>J7924</f>
        <v>23.75</v>
      </c>
      <c r="L7920" s="229">
        <f>J7921-K7920</f>
        <v>155.91</v>
      </c>
      <c r="M7920" t="s">
        <v>7</v>
      </c>
    </row>
    <row r="7921" spans="1:13" ht="24" customHeight="1" x14ac:dyDescent="0.2">
      <c r="A7921" s="237" t="s">
        <v>2125</v>
      </c>
      <c r="B7921" s="186" t="s">
        <v>3802</v>
      </c>
      <c r="C7921" s="185" t="s">
        <v>15</v>
      </c>
      <c r="D7921" s="185" t="s">
        <v>3803</v>
      </c>
      <c r="E7921" s="425">
        <v>5</v>
      </c>
      <c r="F7921" s="425"/>
      <c r="G7921" s="187" t="s">
        <v>50</v>
      </c>
      <c r="H7921" s="188">
        <v>1</v>
      </c>
      <c r="I7921" s="189">
        <f>(M7921*$M$13)</f>
        <v>179.66679999999999</v>
      </c>
      <c r="J7921" s="231">
        <f>TRUNC(I7921*H7921,2)</f>
        <v>179.66</v>
      </c>
      <c r="M7921">
        <v>195.29</v>
      </c>
    </row>
    <row r="7922" spans="1:13" ht="24" customHeight="1" x14ac:dyDescent="0.2">
      <c r="A7922" s="238" t="s">
        <v>2126</v>
      </c>
      <c r="B7922" s="191" t="s">
        <v>2168</v>
      </c>
      <c r="C7922" s="190" t="s">
        <v>15</v>
      </c>
      <c r="D7922" s="190" t="s">
        <v>2169</v>
      </c>
      <c r="E7922" s="426" t="s">
        <v>2119</v>
      </c>
      <c r="F7922" s="426"/>
      <c r="G7922" s="192" t="s">
        <v>50</v>
      </c>
      <c r="H7922" s="193">
        <v>0.6</v>
      </c>
      <c r="I7922" s="189">
        <f>(M7922*$M$13)</f>
        <v>125.49720000000001</v>
      </c>
      <c r="J7922" s="219">
        <f>TRUNC(I7922*H7922,2)</f>
        <v>75.290000000000006</v>
      </c>
      <c r="M7922">
        <v>136.41</v>
      </c>
    </row>
    <row r="7923" spans="1:13" ht="24" customHeight="1" x14ac:dyDescent="0.2">
      <c r="A7923" s="238" t="s">
        <v>2126</v>
      </c>
      <c r="B7923" s="191" t="s">
        <v>2702</v>
      </c>
      <c r="C7923" s="190" t="s">
        <v>15</v>
      </c>
      <c r="D7923" s="190" t="s">
        <v>2703</v>
      </c>
      <c r="E7923" s="426" t="s">
        <v>2119</v>
      </c>
      <c r="F7923" s="426"/>
      <c r="G7923" s="192" t="s">
        <v>50</v>
      </c>
      <c r="H7923" s="193">
        <v>0.6</v>
      </c>
      <c r="I7923" s="189">
        <f>(M7923*$M$13)</f>
        <v>134.37520000000001</v>
      </c>
      <c r="J7923" s="219">
        <f>TRUNC(I7923*H7923,2)</f>
        <v>80.62</v>
      </c>
      <c r="M7923">
        <v>146.06</v>
      </c>
    </row>
    <row r="7924" spans="1:13" ht="24" customHeight="1" x14ac:dyDescent="0.2">
      <c r="A7924" s="238" t="s">
        <v>2126</v>
      </c>
      <c r="B7924" s="191" t="s">
        <v>2156</v>
      </c>
      <c r="C7924" s="190" t="s">
        <v>15</v>
      </c>
      <c r="D7924" s="190" t="s">
        <v>2157</v>
      </c>
      <c r="E7924" s="426" t="s">
        <v>2129</v>
      </c>
      <c r="F7924" s="426"/>
      <c r="G7924" s="192" t="s">
        <v>39</v>
      </c>
      <c r="H7924" s="193">
        <v>2</v>
      </c>
      <c r="I7924" s="189">
        <f>(M7924*$M$13)</f>
        <v>11.8772</v>
      </c>
      <c r="J7924" s="219">
        <f>TRUNC(I7924*H7924,2)</f>
        <v>23.75</v>
      </c>
      <c r="M7924">
        <v>12.91</v>
      </c>
    </row>
    <row r="7925" spans="1:13" x14ac:dyDescent="0.2">
      <c r="A7925" s="239"/>
      <c r="B7925" s="195"/>
      <c r="C7925" s="195"/>
      <c r="D7925" s="195"/>
      <c r="E7925" s="195" t="s">
        <v>3847</v>
      </c>
      <c r="F7925" s="196">
        <v>25.82</v>
      </c>
      <c r="G7925" s="195" t="s">
        <v>3848</v>
      </c>
      <c r="H7925" s="196">
        <v>0</v>
      </c>
      <c r="I7925" s="196">
        <v>25.82</v>
      </c>
      <c r="J7925" s="220"/>
      <c r="M7925">
        <v>25.82</v>
      </c>
    </row>
    <row r="7926" spans="1:13" ht="25.5" x14ac:dyDescent="0.2">
      <c r="A7926" s="239"/>
      <c r="B7926" s="195"/>
      <c r="C7926" s="195"/>
      <c r="D7926" s="195"/>
      <c r="E7926" s="195" t="s">
        <v>3849</v>
      </c>
      <c r="F7926" s="196">
        <v>0</v>
      </c>
      <c r="G7926" s="195"/>
      <c r="H7926" s="195" t="s">
        <v>3850</v>
      </c>
      <c r="I7926" s="196">
        <v>195.29</v>
      </c>
      <c r="J7926" s="220"/>
      <c r="M7926">
        <v>195.29</v>
      </c>
    </row>
    <row r="7927" spans="1:13" ht="30" customHeight="1" x14ac:dyDescent="0.2">
      <c r="A7927" s="240"/>
      <c r="B7927" s="197"/>
      <c r="C7927" s="197"/>
      <c r="D7927" s="197"/>
      <c r="E7927" s="197"/>
      <c r="F7927" s="197"/>
      <c r="G7927" s="197" t="s">
        <v>3851</v>
      </c>
      <c r="H7927" s="198">
        <v>0.8</v>
      </c>
      <c r="I7927" s="199">
        <v>156.22999999999999</v>
      </c>
      <c r="J7927" s="220"/>
      <c r="M7927">
        <v>156.22999999999999</v>
      </c>
    </row>
    <row r="7928" spans="1:13" ht="0.95" customHeight="1" x14ac:dyDescent="0.2">
      <c r="A7928" s="237"/>
      <c r="B7928" s="185"/>
      <c r="C7928" s="185"/>
      <c r="D7928" s="185"/>
      <c r="E7928" s="185"/>
      <c r="F7928" s="185"/>
      <c r="G7928" s="185"/>
      <c r="H7928" s="185"/>
      <c r="I7928" s="185"/>
      <c r="J7928" s="220"/>
    </row>
    <row r="7929" spans="1:13" ht="18" customHeight="1" x14ac:dyDescent="0.2">
      <c r="A7929" s="236" t="s">
        <v>3804</v>
      </c>
      <c r="B7929" s="183" t="s">
        <v>2</v>
      </c>
      <c r="C7929" s="182" t="s">
        <v>3</v>
      </c>
      <c r="D7929" s="182" t="s">
        <v>4</v>
      </c>
      <c r="E7929" s="419" t="s">
        <v>2100</v>
      </c>
      <c r="F7929" s="419"/>
      <c r="G7929" s="184" t="s">
        <v>5</v>
      </c>
      <c r="H7929" s="183" t="s">
        <v>6</v>
      </c>
      <c r="I7929" s="183" t="s">
        <v>7</v>
      </c>
      <c r="J7929" s="218" t="s">
        <v>8</v>
      </c>
      <c r="K7929" s="229">
        <f>J7931</f>
        <v>30.92</v>
      </c>
      <c r="L7929" s="229">
        <f>J7932</f>
        <v>27.25</v>
      </c>
      <c r="M7929" t="s">
        <v>7</v>
      </c>
    </row>
    <row r="7930" spans="1:13" ht="24" customHeight="1" x14ac:dyDescent="0.2">
      <c r="A7930" s="237" t="s">
        <v>2125</v>
      </c>
      <c r="B7930" s="186" t="s">
        <v>671</v>
      </c>
      <c r="C7930" s="185" t="s">
        <v>15</v>
      </c>
      <c r="D7930" s="185" t="s">
        <v>672</v>
      </c>
      <c r="E7930" s="425">
        <v>16</v>
      </c>
      <c r="F7930" s="425"/>
      <c r="G7930" s="187" t="s">
        <v>132</v>
      </c>
      <c r="H7930" s="188">
        <v>1</v>
      </c>
      <c r="I7930" s="189">
        <f>(M7930*$M$13)</f>
        <v>58.171599999999998</v>
      </c>
      <c r="J7930" s="231">
        <f>TRUNC(I7930*H7930,2)</f>
        <v>58.17</v>
      </c>
      <c r="M7930">
        <v>63.23</v>
      </c>
    </row>
    <row r="7931" spans="1:13" ht="24" customHeight="1" x14ac:dyDescent="0.2">
      <c r="A7931" s="238" t="s">
        <v>2126</v>
      </c>
      <c r="B7931" s="191" t="s">
        <v>2208</v>
      </c>
      <c r="C7931" s="190" t="s">
        <v>15</v>
      </c>
      <c r="D7931" s="190" t="s">
        <v>2209</v>
      </c>
      <c r="E7931" s="426" t="s">
        <v>2129</v>
      </c>
      <c r="F7931" s="426"/>
      <c r="G7931" s="192" t="s">
        <v>39</v>
      </c>
      <c r="H7931" s="193">
        <v>1.7</v>
      </c>
      <c r="I7931" s="189">
        <f>(M7931*$M$13)</f>
        <v>18.188400000000001</v>
      </c>
      <c r="J7931" s="219">
        <f>TRUNC(I7931*H7931,2)</f>
        <v>30.92</v>
      </c>
      <c r="M7931">
        <v>19.77</v>
      </c>
    </row>
    <row r="7932" spans="1:13" ht="24" customHeight="1" x14ac:dyDescent="0.2">
      <c r="A7932" s="238" t="s">
        <v>2126</v>
      </c>
      <c r="B7932" s="191" t="s">
        <v>2657</v>
      </c>
      <c r="C7932" s="190" t="s">
        <v>15</v>
      </c>
      <c r="D7932" s="190" t="s">
        <v>2658</v>
      </c>
      <c r="E7932" s="426" t="s">
        <v>2119</v>
      </c>
      <c r="F7932" s="426"/>
      <c r="G7932" s="192" t="s">
        <v>132</v>
      </c>
      <c r="H7932" s="193">
        <v>1</v>
      </c>
      <c r="I7932" s="189">
        <f>(M7932*$M$13)</f>
        <v>27.259599999999999</v>
      </c>
      <c r="J7932" s="219">
        <f>TRUNC(I7932*H7932,2)</f>
        <v>27.25</v>
      </c>
      <c r="M7932">
        <v>29.63</v>
      </c>
    </row>
    <row r="7933" spans="1:13" x14ac:dyDescent="0.2">
      <c r="A7933" s="239"/>
      <c r="B7933" s="195"/>
      <c r="C7933" s="195"/>
      <c r="D7933" s="195"/>
      <c r="E7933" s="195" t="s">
        <v>3847</v>
      </c>
      <c r="F7933" s="196">
        <v>33.6</v>
      </c>
      <c r="G7933" s="195" t="s">
        <v>3848</v>
      </c>
      <c r="H7933" s="196">
        <v>0</v>
      </c>
      <c r="I7933" s="196">
        <v>33.6</v>
      </c>
      <c r="J7933" s="220"/>
      <c r="M7933">
        <v>33.6</v>
      </c>
    </row>
    <row r="7934" spans="1:13" ht="25.5" x14ac:dyDescent="0.2">
      <c r="A7934" s="239"/>
      <c r="B7934" s="195"/>
      <c r="C7934" s="195"/>
      <c r="D7934" s="195"/>
      <c r="E7934" s="195" t="s">
        <v>3849</v>
      </c>
      <c r="F7934" s="196">
        <v>0</v>
      </c>
      <c r="G7934" s="195"/>
      <c r="H7934" s="195" t="s">
        <v>3850</v>
      </c>
      <c r="I7934" s="196">
        <v>63.23</v>
      </c>
      <c r="J7934" s="220"/>
      <c r="M7934">
        <v>63.23</v>
      </c>
    </row>
    <row r="7935" spans="1:13" ht="30" customHeight="1" x14ac:dyDescent="0.2">
      <c r="A7935" s="240"/>
      <c r="B7935" s="197"/>
      <c r="C7935" s="197"/>
      <c r="D7935" s="197"/>
      <c r="E7935" s="197"/>
      <c r="F7935" s="197"/>
      <c r="G7935" s="197" t="s">
        <v>3851</v>
      </c>
      <c r="H7935" s="198">
        <v>25</v>
      </c>
      <c r="I7935" s="199">
        <v>1580.75</v>
      </c>
      <c r="J7935" s="220"/>
      <c r="M7935">
        <v>1580.75</v>
      </c>
    </row>
    <row r="7936" spans="1:13" ht="0.95" customHeight="1" x14ac:dyDescent="0.2">
      <c r="A7936" s="237"/>
      <c r="B7936" s="185"/>
      <c r="C7936" s="185"/>
      <c r="D7936" s="185"/>
      <c r="E7936" s="185"/>
      <c r="F7936" s="185"/>
      <c r="G7936" s="185"/>
      <c r="H7936" s="185"/>
      <c r="I7936" s="185"/>
      <c r="J7936" s="220"/>
    </row>
    <row r="7937" spans="1:13" ht="24" customHeight="1" x14ac:dyDescent="0.2">
      <c r="A7937" s="242" t="s">
        <v>922</v>
      </c>
      <c r="B7937" s="24"/>
      <c r="C7937" s="24"/>
      <c r="D7937" s="23" t="s">
        <v>923</v>
      </c>
      <c r="E7937" s="24"/>
      <c r="F7937" s="428"/>
      <c r="G7937" s="428"/>
      <c r="H7937" s="24"/>
      <c r="I7937" s="24"/>
      <c r="J7937" s="210"/>
    </row>
    <row r="7938" spans="1:13" ht="18" customHeight="1" x14ac:dyDescent="0.2">
      <c r="A7938" s="236" t="s">
        <v>924</v>
      </c>
      <c r="B7938" s="183" t="s">
        <v>2</v>
      </c>
      <c r="C7938" s="182" t="s">
        <v>3</v>
      </c>
      <c r="D7938" s="182" t="s">
        <v>4</v>
      </c>
      <c r="E7938" s="419" t="s">
        <v>2100</v>
      </c>
      <c r="F7938" s="419"/>
      <c r="G7938" s="184" t="s">
        <v>5</v>
      </c>
      <c r="H7938" s="183" t="s">
        <v>6</v>
      </c>
      <c r="I7938" s="183" t="s">
        <v>7</v>
      </c>
      <c r="J7938" s="218" t="s">
        <v>8</v>
      </c>
      <c r="K7938" s="229">
        <f>J7942+J7946+J7947</f>
        <v>11.21</v>
      </c>
      <c r="L7938" s="229">
        <f>J7939-K7938</f>
        <v>20.65</v>
      </c>
      <c r="M7938" t="s">
        <v>7</v>
      </c>
    </row>
    <row r="7939" spans="1:13" ht="26.1" customHeight="1" x14ac:dyDescent="0.2">
      <c r="A7939" s="237" t="s">
        <v>2125</v>
      </c>
      <c r="B7939" s="186" t="s">
        <v>925</v>
      </c>
      <c r="C7939" s="185" t="s">
        <v>15</v>
      </c>
      <c r="D7939" s="185" t="s">
        <v>926</v>
      </c>
      <c r="E7939" s="425">
        <v>22</v>
      </c>
      <c r="F7939" s="425"/>
      <c r="G7939" s="187" t="s">
        <v>17</v>
      </c>
      <c r="H7939" s="188">
        <v>1</v>
      </c>
      <c r="I7939" s="189">
        <f t="shared" ref="I7939:I7947" si="172">(M7939*$M$13)</f>
        <v>31.8688</v>
      </c>
      <c r="J7939" s="231">
        <f t="shared" ref="J7939:J7947" si="173">TRUNC(I7939*H7939,2)</f>
        <v>31.86</v>
      </c>
      <c r="M7939">
        <v>34.64</v>
      </c>
    </row>
    <row r="7940" spans="1:13" ht="24" customHeight="1" x14ac:dyDescent="0.2">
      <c r="A7940" s="238" t="s">
        <v>2126</v>
      </c>
      <c r="B7940" s="191" t="s">
        <v>2245</v>
      </c>
      <c r="C7940" s="190" t="s">
        <v>15</v>
      </c>
      <c r="D7940" s="190" t="s">
        <v>2246</v>
      </c>
      <c r="E7940" s="426" t="s">
        <v>2119</v>
      </c>
      <c r="F7940" s="426"/>
      <c r="G7940" s="192" t="s">
        <v>50</v>
      </c>
      <c r="H7940" s="193">
        <v>1.8100000000000002E-2</v>
      </c>
      <c r="I7940" s="189">
        <f t="shared" si="172"/>
        <v>123.36280000000001</v>
      </c>
      <c r="J7940" s="219">
        <f t="shared" si="173"/>
        <v>2.23</v>
      </c>
      <c r="M7940">
        <v>134.09</v>
      </c>
    </row>
    <row r="7941" spans="1:13" ht="24" customHeight="1" x14ac:dyDescent="0.2">
      <c r="A7941" s="238" t="s">
        <v>2126</v>
      </c>
      <c r="B7941" s="191" t="s">
        <v>2168</v>
      </c>
      <c r="C7941" s="190" t="s">
        <v>15</v>
      </c>
      <c r="D7941" s="190" t="s">
        <v>2169</v>
      </c>
      <c r="E7941" s="426" t="s">
        <v>2119</v>
      </c>
      <c r="F7941" s="426"/>
      <c r="G7941" s="192" t="s">
        <v>50</v>
      </c>
      <c r="H7941" s="193">
        <v>1.8100000000000002E-2</v>
      </c>
      <c r="I7941" s="189">
        <f t="shared" si="172"/>
        <v>125.49720000000001</v>
      </c>
      <c r="J7941" s="219">
        <f t="shared" si="173"/>
        <v>2.27</v>
      </c>
      <c r="M7941">
        <v>136.41</v>
      </c>
    </row>
    <row r="7942" spans="1:13" ht="24" customHeight="1" x14ac:dyDescent="0.2">
      <c r="A7942" s="238" t="s">
        <v>2126</v>
      </c>
      <c r="B7942" s="191" t="s">
        <v>2148</v>
      </c>
      <c r="C7942" s="190" t="s">
        <v>15</v>
      </c>
      <c r="D7942" s="190" t="s">
        <v>2149</v>
      </c>
      <c r="E7942" s="426" t="s">
        <v>2129</v>
      </c>
      <c r="F7942" s="426"/>
      <c r="G7942" s="192" t="s">
        <v>39</v>
      </c>
      <c r="H7942" s="193">
        <v>0.1109</v>
      </c>
      <c r="I7942" s="189">
        <f t="shared" si="172"/>
        <v>13.938000000000001</v>
      </c>
      <c r="J7942" s="219">
        <f t="shared" si="173"/>
        <v>1.54</v>
      </c>
      <c r="M7942">
        <v>15.15</v>
      </c>
    </row>
    <row r="7943" spans="1:13" ht="24" customHeight="1" x14ac:dyDescent="0.2">
      <c r="A7943" s="238" t="s">
        <v>2126</v>
      </c>
      <c r="B7943" s="191" t="s">
        <v>2270</v>
      </c>
      <c r="C7943" s="190" t="s">
        <v>15</v>
      </c>
      <c r="D7943" s="190" t="s">
        <v>2271</v>
      </c>
      <c r="E7943" s="426" t="s">
        <v>2119</v>
      </c>
      <c r="F7943" s="426"/>
      <c r="G7943" s="192" t="s">
        <v>50</v>
      </c>
      <c r="H7943" s="193">
        <v>3.3099999999999997E-2</v>
      </c>
      <c r="I7943" s="189">
        <f t="shared" si="172"/>
        <v>159.69360000000003</v>
      </c>
      <c r="J7943" s="219">
        <f t="shared" si="173"/>
        <v>5.28</v>
      </c>
      <c r="M7943">
        <v>173.58</v>
      </c>
    </row>
    <row r="7944" spans="1:13" ht="24" customHeight="1" x14ac:dyDescent="0.2">
      <c r="A7944" s="238" t="s">
        <v>2126</v>
      </c>
      <c r="B7944" s="191" t="s">
        <v>2140</v>
      </c>
      <c r="C7944" s="190" t="s">
        <v>15</v>
      </c>
      <c r="D7944" s="190" t="s">
        <v>2141</v>
      </c>
      <c r="E7944" s="426" t="s">
        <v>2119</v>
      </c>
      <c r="F7944" s="426"/>
      <c r="G7944" s="192" t="s">
        <v>1871</v>
      </c>
      <c r="H7944" s="193">
        <v>14.65</v>
      </c>
      <c r="I7944" s="189">
        <f t="shared" si="172"/>
        <v>0.59800000000000009</v>
      </c>
      <c r="J7944" s="219">
        <f t="shared" si="173"/>
        <v>8.76</v>
      </c>
      <c r="M7944">
        <v>0.65</v>
      </c>
    </row>
    <row r="7945" spans="1:13" ht="24" customHeight="1" x14ac:dyDescent="0.2">
      <c r="A7945" s="238" t="s">
        <v>2126</v>
      </c>
      <c r="B7945" s="191" t="s">
        <v>2258</v>
      </c>
      <c r="C7945" s="190" t="s">
        <v>15</v>
      </c>
      <c r="D7945" s="190" t="s">
        <v>2259</v>
      </c>
      <c r="E7945" s="426" t="s">
        <v>2119</v>
      </c>
      <c r="F7945" s="426"/>
      <c r="G7945" s="192" t="s">
        <v>132</v>
      </c>
      <c r="H7945" s="193">
        <v>0.1575</v>
      </c>
      <c r="I7945" s="189">
        <f t="shared" si="172"/>
        <v>13.496400000000001</v>
      </c>
      <c r="J7945" s="219">
        <f t="shared" si="173"/>
        <v>2.12</v>
      </c>
      <c r="M7945">
        <v>14.67</v>
      </c>
    </row>
    <row r="7946" spans="1:13" ht="24" customHeight="1" x14ac:dyDescent="0.2">
      <c r="A7946" s="238" t="s">
        <v>2126</v>
      </c>
      <c r="B7946" s="191" t="s">
        <v>2152</v>
      </c>
      <c r="C7946" s="190" t="s">
        <v>15</v>
      </c>
      <c r="D7946" s="190" t="s">
        <v>2153</v>
      </c>
      <c r="E7946" s="426" t="s">
        <v>2129</v>
      </c>
      <c r="F7946" s="426"/>
      <c r="G7946" s="192" t="s">
        <v>39</v>
      </c>
      <c r="H7946" s="193">
        <v>0.1658</v>
      </c>
      <c r="I7946" s="189">
        <f t="shared" si="172"/>
        <v>19.136000000000003</v>
      </c>
      <c r="J7946" s="219">
        <f t="shared" si="173"/>
        <v>3.17</v>
      </c>
      <c r="M7946">
        <v>20.8</v>
      </c>
    </row>
    <row r="7947" spans="1:13" ht="24" customHeight="1" x14ac:dyDescent="0.2">
      <c r="A7947" s="238" t="s">
        <v>2126</v>
      </c>
      <c r="B7947" s="191" t="s">
        <v>2156</v>
      </c>
      <c r="C7947" s="190" t="s">
        <v>15</v>
      </c>
      <c r="D7947" s="190" t="s">
        <v>2157</v>
      </c>
      <c r="E7947" s="426" t="s">
        <v>2129</v>
      </c>
      <c r="F7947" s="426"/>
      <c r="G7947" s="192" t="s">
        <v>39</v>
      </c>
      <c r="H7947" s="193">
        <v>0.54810000000000003</v>
      </c>
      <c r="I7947" s="189">
        <f t="shared" si="172"/>
        <v>11.8772</v>
      </c>
      <c r="J7947" s="219">
        <f t="shared" si="173"/>
        <v>6.5</v>
      </c>
      <c r="M7947">
        <v>12.91</v>
      </c>
    </row>
    <row r="7948" spans="1:13" x14ac:dyDescent="0.2">
      <c r="A7948" s="239"/>
      <c r="B7948" s="195"/>
      <c r="C7948" s="195"/>
      <c r="D7948" s="195"/>
      <c r="E7948" s="195" t="s">
        <v>3847</v>
      </c>
      <c r="F7948" s="196">
        <v>12.19</v>
      </c>
      <c r="G7948" s="195" t="s">
        <v>3848</v>
      </c>
      <c r="H7948" s="196">
        <v>0</v>
      </c>
      <c r="I7948" s="196">
        <v>12.19</v>
      </c>
      <c r="J7948" s="220"/>
      <c r="M7948">
        <v>12.19</v>
      </c>
    </row>
    <row r="7949" spans="1:13" ht="25.5" x14ac:dyDescent="0.2">
      <c r="A7949" s="239"/>
      <c r="B7949" s="195"/>
      <c r="C7949" s="195"/>
      <c r="D7949" s="195"/>
      <c r="E7949" s="195" t="s">
        <v>3849</v>
      </c>
      <c r="F7949" s="196">
        <v>0</v>
      </c>
      <c r="G7949" s="195"/>
      <c r="H7949" s="195" t="s">
        <v>3850</v>
      </c>
      <c r="I7949" s="196">
        <v>34.64</v>
      </c>
      <c r="J7949" s="220"/>
      <c r="M7949">
        <v>34.64</v>
      </c>
    </row>
    <row r="7950" spans="1:13" ht="30" customHeight="1" x14ac:dyDescent="0.2">
      <c r="A7950" s="240"/>
      <c r="B7950" s="197"/>
      <c r="C7950" s="197"/>
      <c r="D7950" s="197"/>
      <c r="E7950" s="197"/>
      <c r="F7950" s="197"/>
      <c r="G7950" s="197" t="s">
        <v>3851</v>
      </c>
      <c r="H7950" s="198">
        <v>208</v>
      </c>
      <c r="I7950" s="199">
        <v>7205.12</v>
      </c>
      <c r="J7950" s="220"/>
      <c r="M7950">
        <v>7205.12</v>
      </c>
    </row>
    <row r="7951" spans="1:13" ht="0.95" customHeight="1" x14ac:dyDescent="0.2">
      <c r="A7951" s="237"/>
      <c r="B7951" s="185"/>
      <c r="C7951" s="185"/>
      <c r="D7951" s="185"/>
      <c r="E7951" s="185"/>
      <c r="F7951" s="185"/>
      <c r="G7951" s="185"/>
      <c r="H7951" s="185"/>
      <c r="I7951" s="185"/>
      <c r="J7951" s="220"/>
    </row>
    <row r="7952" spans="1:13" ht="24" customHeight="1" x14ac:dyDescent="0.2">
      <c r="A7952" s="235" t="s">
        <v>927</v>
      </c>
      <c r="B7952" s="14"/>
      <c r="C7952" s="14"/>
      <c r="D7952" s="13" t="s">
        <v>136</v>
      </c>
      <c r="E7952" s="14"/>
      <c r="F7952" s="418"/>
      <c r="G7952" s="418"/>
      <c r="H7952" s="14"/>
      <c r="I7952" s="14"/>
      <c r="J7952" s="209"/>
    </row>
    <row r="7953" spans="1:13" ht="24" customHeight="1" x14ac:dyDescent="0.2">
      <c r="A7953" s="242" t="s">
        <v>928</v>
      </c>
      <c r="B7953" s="24"/>
      <c r="C7953" s="24"/>
      <c r="D7953" s="23" t="s">
        <v>929</v>
      </c>
      <c r="E7953" s="24"/>
      <c r="F7953" s="428"/>
      <c r="G7953" s="428"/>
      <c r="H7953" s="24"/>
      <c r="I7953" s="24"/>
      <c r="J7953" s="210"/>
    </row>
    <row r="7954" spans="1:13" ht="24" customHeight="1" x14ac:dyDescent="0.2">
      <c r="A7954" s="243" t="s">
        <v>930</v>
      </c>
      <c r="B7954" s="28"/>
      <c r="C7954" s="28"/>
      <c r="D7954" s="27" t="s">
        <v>151</v>
      </c>
      <c r="E7954" s="28"/>
      <c r="F7954" s="429"/>
      <c r="G7954" s="429"/>
      <c r="H7954" s="28"/>
      <c r="I7954" s="28"/>
      <c r="J7954" s="211"/>
    </row>
    <row r="7955" spans="1:13" ht="18" customHeight="1" x14ac:dyDescent="0.2">
      <c r="A7955" s="236" t="s">
        <v>931</v>
      </c>
      <c r="B7955" s="183" t="s">
        <v>2</v>
      </c>
      <c r="C7955" s="182" t="s">
        <v>3</v>
      </c>
      <c r="D7955" s="182" t="s">
        <v>4</v>
      </c>
      <c r="E7955" s="419" t="s">
        <v>2100</v>
      </c>
      <c r="F7955" s="419"/>
      <c r="G7955" s="184" t="s">
        <v>5</v>
      </c>
      <c r="H7955" s="183" t="s">
        <v>6</v>
      </c>
      <c r="I7955" s="183" t="s">
        <v>7</v>
      </c>
      <c r="J7955" s="218" t="s">
        <v>8</v>
      </c>
      <c r="K7955" s="229">
        <f>J7960+J7961</f>
        <v>27.700000000000003</v>
      </c>
      <c r="L7955" s="229">
        <f>J7956-K7955</f>
        <v>31.059999999999995</v>
      </c>
      <c r="M7955" t="s">
        <v>7</v>
      </c>
    </row>
    <row r="7956" spans="1:13" ht="26.1" customHeight="1" x14ac:dyDescent="0.2">
      <c r="A7956" s="237" t="s">
        <v>2125</v>
      </c>
      <c r="B7956" s="186" t="s">
        <v>757</v>
      </c>
      <c r="C7956" s="185" t="s">
        <v>15</v>
      </c>
      <c r="D7956" s="185" t="s">
        <v>932</v>
      </c>
      <c r="E7956" s="425">
        <v>10</v>
      </c>
      <c r="F7956" s="425"/>
      <c r="G7956" s="187" t="s">
        <v>17</v>
      </c>
      <c r="H7956" s="188">
        <v>1</v>
      </c>
      <c r="I7956" s="189">
        <f t="shared" ref="I7956:I7962" si="174">(M7956*$M$13)</f>
        <v>58.769600000000004</v>
      </c>
      <c r="J7956" s="231">
        <f t="shared" ref="J7956:J7962" si="175">TRUNC(I7956*H7956,2)</f>
        <v>58.76</v>
      </c>
      <c r="M7956">
        <v>63.88</v>
      </c>
    </row>
    <row r="7957" spans="1:13" ht="24" customHeight="1" x14ac:dyDescent="0.2">
      <c r="A7957" s="238" t="s">
        <v>2126</v>
      </c>
      <c r="B7957" s="191" t="s">
        <v>2164</v>
      </c>
      <c r="C7957" s="190" t="s">
        <v>15</v>
      </c>
      <c r="D7957" s="190" t="s">
        <v>2165</v>
      </c>
      <c r="E7957" s="426" t="s">
        <v>2119</v>
      </c>
      <c r="F7957" s="426"/>
      <c r="G7957" s="192" t="s">
        <v>50</v>
      </c>
      <c r="H7957" s="193">
        <v>1.7100000000000001E-2</v>
      </c>
      <c r="I7957" s="189">
        <f t="shared" si="174"/>
        <v>160.77000000000001</v>
      </c>
      <c r="J7957" s="219">
        <f t="shared" si="175"/>
        <v>2.74</v>
      </c>
      <c r="M7957">
        <v>174.75</v>
      </c>
    </row>
    <row r="7958" spans="1:13" ht="24" customHeight="1" x14ac:dyDescent="0.2">
      <c r="A7958" s="238" t="s">
        <v>2126</v>
      </c>
      <c r="B7958" s="191" t="s">
        <v>2460</v>
      </c>
      <c r="C7958" s="190" t="s">
        <v>15</v>
      </c>
      <c r="D7958" s="190" t="s">
        <v>2461</v>
      </c>
      <c r="E7958" s="426" t="s">
        <v>2119</v>
      </c>
      <c r="F7958" s="426"/>
      <c r="G7958" s="192" t="s">
        <v>1871</v>
      </c>
      <c r="H7958" s="193">
        <v>2.5594000000000001</v>
      </c>
      <c r="I7958" s="189">
        <f t="shared" si="174"/>
        <v>0.91080000000000005</v>
      </c>
      <c r="J7958" s="219">
        <f t="shared" si="175"/>
        <v>2.33</v>
      </c>
      <c r="M7958">
        <v>0.99</v>
      </c>
    </row>
    <row r="7959" spans="1:13" ht="24" customHeight="1" x14ac:dyDescent="0.2">
      <c r="A7959" s="238" t="s">
        <v>2126</v>
      </c>
      <c r="B7959" s="191" t="s">
        <v>2140</v>
      </c>
      <c r="C7959" s="190" t="s">
        <v>15</v>
      </c>
      <c r="D7959" s="190" t="s">
        <v>2141</v>
      </c>
      <c r="E7959" s="426" t="s">
        <v>2119</v>
      </c>
      <c r="F7959" s="426"/>
      <c r="G7959" s="192" t="s">
        <v>1871</v>
      </c>
      <c r="H7959" s="193">
        <v>1.5333000000000001</v>
      </c>
      <c r="I7959" s="189">
        <f t="shared" si="174"/>
        <v>0.59800000000000009</v>
      </c>
      <c r="J7959" s="219">
        <f t="shared" si="175"/>
        <v>0.91</v>
      </c>
      <c r="M7959">
        <v>0.65</v>
      </c>
    </row>
    <row r="7960" spans="1:13" ht="24" customHeight="1" x14ac:dyDescent="0.2">
      <c r="A7960" s="238" t="s">
        <v>2126</v>
      </c>
      <c r="B7960" s="191" t="s">
        <v>2152</v>
      </c>
      <c r="C7960" s="190" t="s">
        <v>15</v>
      </c>
      <c r="D7960" s="190" t="s">
        <v>2153</v>
      </c>
      <c r="E7960" s="426" t="s">
        <v>2129</v>
      </c>
      <c r="F7960" s="426"/>
      <c r="G7960" s="192" t="s">
        <v>39</v>
      </c>
      <c r="H7960" s="193">
        <v>0.75160000000000005</v>
      </c>
      <c r="I7960" s="189">
        <f t="shared" si="174"/>
        <v>19.136000000000003</v>
      </c>
      <c r="J7960" s="219">
        <f t="shared" si="175"/>
        <v>14.38</v>
      </c>
      <c r="M7960">
        <v>20.8</v>
      </c>
    </row>
    <row r="7961" spans="1:13" ht="24" customHeight="1" x14ac:dyDescent="0.2">
      <c r="A7961" s="238" t="s">
        <v>2126</v>
      </c>
      <c r="B7961" s="191" t="s">
        <v>2156</v>
      </c>
      <c r="C7961" s="190" t="s">
        <v>15</v>
      </c>
      <c r="D7961" s="190" t="s">
        <v>2157</v>
      </c>
      <c r="E7961" s="426" t="s">
        <v>2129</v>
      </c>
      <c r="F7961" s="426"/>
      <c r="G7961" s="192" t="s">
        <v>39</v>
      </c>
      <c r="H7961" s="193">
        <v>1.1218999999999999</v>
      </c>
      <c r="I7961" s="189">
        <f t="shared" si="174"/>
        <v>11.8772</v>
      </c>
      <c r="J7961" s="219">
        <f t="shared" si="175"/>
        <v>13.32</v>
      </c>
      <c r="M7961">
        <v>12.91</v>
      </c>
    </row>
    <row r="7962" spans="1:13" ht="24" customHeight="1" x14ac:dyDescent="0.2">
      <c r="A7962" s="238" t="s">
        <v>2126</v>
      </c>
      <c r="B7962" s="191" t="s">
        <v>2692</v>
      </c>
      <c r="C7962" s="190" t="s">
        <v>15</v>
      </c>
      <c r="D7962" s="190" t="s">
        <v>2693</v>
      </c>
      <c r="E7962" s="426" t="s">
        <v>2119</v>
      </c>
      <c r="F7962" s="426"/>
      <c r="G7962" s="192" t="s">
        <v>54</v>
      </c>
      <c r="H7962" s="193">
        <v>27</v>
      </c>
      <c r="I7962" s="189">
        <f t="shared" si="174"/>
        <v>0.92920000000000003</v>
      </c>
      <c r="J7962" s="219">
        <f t="shared" si="175"/>
        <v>25.08</v>
      </c>
      <c r="M7962">
        <v>1.01</v>
      </c>
    </row>
    <row r="7963" spans="1:13" x14ac:dyDescent="0.2">
      <c r="A7963" s="239"/>
      <c r="B7963" s="195"/>
      <c r="C7963" s="195"/>
      <c r="D7963" s="195"/>
      <c r="E7963" s="195" t="s">
        <v>3847</v>
      </c>
      <c r="F7963" s="196">
        <v>30.11</v>
      </c>
      <c r="G7963" s="195" t="s">
        <v>3848</v>
      </c>
      <c r="H7963" s="196">
        <v>0</v>
      </c>
      <c r="I7963" s="196">
        <v>30.11</v>
      </c>
      <c r="J7963" s="220"/>
      <c r="M7963">
        <v>30.11</v>
      </c>
    </row>
    <row r="7964" spans="1:13" ht="25.5" x14ac:dyDescent="0.2">
      <c r="A7964" s="239"/>
      <c r="B7964" s="195"/>
      <c r="C7964" s="195"/>
      <c r="D7964" s="195"/>
      <c r="E7964" s="195" t="s">
        <v>3849</v>
      </c>
      <c r="F7964" s="196">
        <v>0</v>
      </c>
      <c r="G7964" s="195"/>
      <c r="H7964" s="195" t="s">
        <v>3850</v>
      </c>
      <c r="I7964" s="196">
        <v>63.88</v>
      </c>
      <c r="J7964" s="220"/>
      <c r="M7964">
        <v>63.88</v>
      </c>
    </row>
    <row r="7965" spans="1:13" ht="30" customHeight="1" x14ac:dyDescent="0.2">
      <c r="A7965" s="240"/>
      <c r="B7965" s="197"/>
      <c r="C7965" s="197"/>
      <c r="D7965" s="197"/>
      <c r="E7965" s="197"/>
      <c r="F7965" s="197"/>
      <c r="G7965" s="197" t="s">
        <v>3851</v>
      </c>
      <c r="H7965" s="198">
        <v>0.8</v>
      </c>
      <c r="I7965" s="199">
        <v>51.1</v>
      </c>
      <c r="J7965" s="220"/>
      <c r="M7965">
        <v>51.1</v>
      </c>
    </row>
    <row r="7966" spans="1:13" ht="0.95" customHeight="1" x14ac:dyDescent="0.2">
      <c r="A7966" s="237"/>
      <c r="B7966" s="185"/>
      <c r="C7966" s="185"/>
      <c r="D7966" s="185"/>
      <c r="E7966" s="185"/>
      <c r="F7966" s="185"/>
      <c r="G7966" s="185"/>
      <c r="H7966" s="185"/>
      <c r="I7966" s="185"/>
      <c r="J7966" s="220"/>
    </row>
    <row r="7967" spans="1:13" ht="18" customHeight="1" x14ac:dyDescent="0.2">
      <c r="A7967" s="236" t="s">
        <v>935</v>
      </c>
      <c r="B7967" s="183" t="s">
        <v>2</v>
      </c>
      <c r="C7967" s="182" t="s">
        <v>3</v>
      </c>
      <c r="D7967" s="182" t="s">
        <v>4</v>
      </c>
      <c r="E7967" s="419" t="s">
        <v>2100</v>
      </c>
      <c r="F7967" s="419"/>
      <c r="G7967" s="184" t="s">
        <v>5</v>
      </c>
      <c r="H7967" s="183" t="s">
        <v>6</v>
      </c>
      <c r="I7967" s="183" t="s">
        <v>7</v>
      </c>
      <c r="J7967" s="218" t="s">
        <v>8</v>
      </c>
      <c r="K7967" s="229">
        <f>J7969+J7970</f>
        <v>15.120000000000001</v>
      </c>
      <c r="L7967" s="229">
        <f>J7968-K7967</f>
        <v>82.449999999999989</v>
      </c>
      <c r="M7967" t="s">
        <v>7</v>
      </c>
    </row>
    <row r="7968" spans="1:13" ht="51.95" customHeight="1" x14ac:dyDescent="0.2">
      <c r="A7968" s="237" t="s">
        <v>2125</v>
      </c>
      <c r="B7968" s="186" t="s">
        <v>936</v>
      </c>
      <c r="C7968" s="185" t="s">
        <v>26</v>
      </c>
      <c r="D7968" s="185" t="s">
        <v>937</v>
      </c>
      <c r="E7968" s="425" t="s">
        <v>2121</v>
      </c>
      <c r="F7968" s="425"/>
      <c r="G7968" s="187" t="s">
        <v>17</v>
      </c>
      <c r="H7968" s="188">
        <v>1</v>
      </c>
      <c r="I7968" s="189">
        <f t="shared" ref="I7968:I7979" si="176">(M7968*$M$13)</f>
        <v>97.575200000000009</v>
      </c>
      <c r="J7968" s="231">
        <f t="shared" ref="J7968:J7979" si="177">TRUNC(I7968*H7968,2)</f>
        <v>97.57</v>
      </c>
      <c r="M7968">
        <v>106.06</v>
      </c>
    </row>
    <row r="7969" spans="1:13" ht="26.1" customHeight="1" x14ac:dyDescent="0.2">
      <c r="A7969" s="241" t="s">
        <v>2395</v>
      </c>
      <c r="B7969" s="201" t="s">
        <v>2444</v>
      </c>
      <c r="C7969" s="200" t="s">
        <v>26</v>
      </c>
      <c r="D7969" s="200" t="s">
        <v>2445</v>
      </c>
      <c r="E7969" s="427" t="s">
        <v>2123</v>
      </c>
      <c r="F7969" s="427"/>
      <c r="G7969" s="202" t="s">
        <v>32</v>
      </c>
      <c r="H7969" s="203">
        <v>0.628</v>
      </c>
      <c r="I7969" s="189">
        <f t="shared" si="176"/>
        <v>19.715600000000002</v>
      </c>
      <c r="J7969" s="219">
        <f t="shared" si="177"/>
        <v>12.38</v>
      </c>
      <c r="M7969">
        <v>21.43</v>
      </c>
    </row>
    <row r="7970" spans="1:13" ht="24" customHeight="1" x14ac:dyDescent="0.2">
      <c r="A7970" s="241" t="s">
        <v>2395</v>
      </c>
      <c r="B7970" s="201" t="s">
        <v>2446</v>
      </c>
      <c r="C7970" s="200" t="s">
        <v>26</v>
      </c>
      <c r="D7970" s="200" t="s">
        <v>2447</v>
      </c>
      <c r="E7970" s="427" t="s">
        <v>2123</v>
      </c>
      <c r="F7970" s="427"/>
      <c r="G7970" s="202" t="s">
        <v>32</v>
      </c>
      <c r="H7970" s="203">
        <v>0.157</v>
      </c>
      <c r="I7970" s="189">
        <f t="shared" si="176"/>
        <v>17.461600000000001</v>
      </c>
      <c r="J7970" s="219">
        <f t="shared" si="177"/>
        <v>2.74</v>
      </c>
      <c r="M7970">
        <v>18.98</v>
      </c>
    </row>
    <row r="7971" spans="1:13" ht="26.1" customHeight="1" x14ac:dyDescent="0.2">
      <c r="A7971" s="238" t="s">
        <v>2126</v>
      </c>
      <c r="B7971" s="191" t="s">
        <v>2832</v>
      </c>
      <c r="C7971" s="190" t="s">
        <v>26</v>
      </c>
      <c r="D7971" s="190" t="s">
        <v>2833</v>
      </c>
      <c r="E7971" s="426" t="s">
        <v>2119</v>
      </c>
      <c r="F7971" s="426"/>
      <c r="G7971" s="192" t="s">
        <v>2834</v>
      </c>
      <c r="H7971" s="193">
        <v>2.9000000000000001E-2</v>
      </c>
      <c r="I7971" s="189">
        <f t="shared" si="176"/>
        <v>43.157199999999996</v>
      </c>
      <c r="J7971" s="219">
        <f t="shared" si="177"/>
        <v>1.25</v>
      </c>
      <c r="M7971">
        <v>46.91</v>
      </c>
    </row>
    <row r="7972" spans="1:13" ht="26.1" customHeight="1" x14ac:dyDescent="0.2">
      <c r="A7972" s="238" t="s">
        <v>2126</v>
      </c>
      <c r="B7972" s="191" t="s">
        <v>2835</v>
      </c>
      <c r="C7972" s="190" t="s">
        <v>26</v>
      </c>
      <c r="D7972" s="190" t="s">
        <v>2836</v>
      </c>
      <c r="E7972" s="426" t="s">
        <v>2119</v>
      </c>
      <c r="F7972" s="426"/>
      <c r="G7972" s="192" t="s">
        <v>17</v>
      </c>
      <c r="H7972" s="193">
        <v>2.1059999999999999</v>
      </c>
      <c r="I7972" s="189">
        <f t="shared" si="176"/>
        <v>18.8232</v>
      </c>
      <c r="J7972" s="219">
        <f t="shared" si="177"/>
        <v>39.64</v>
      </c>
      <c r="M7972">
        <v>20.46</v>
      </c>
    </row>
    <row r="7973" spans="1:13" ht="39" customHeight="1" x14ac:dyDescent="0.2">
      <c r="A7973" s="238" t="s">
        <v>2126</v>
      </c>
      <c r="B7973" s="191" t="s">
        <v>2830</v>
      </c>
      <c r="C7973" s="190" t="s">
        <v>26</v>
      </c>
      <c r="D7973" s="190" t="s">
        <v>2831</v>
      </c>
      <c r="E7973" s="426" t="s">
        <v>2119</v>
      </c>
      <c r="F7973" s="426"/>
      <c r="G7973" s="192" t="s">
        <v>169</v>
      </c>
      <c r="H7973" s="193">
        <v>0.9093</v>
      </c>
      <c r="I7973" s="189">
        <f t="shared" si="176"/>
        <v>7.9028</v>
      </c>
      <c r="J7973" s="219">
        <f t="shared" si="177"/>
        <v>7.18</v>
      </c>
      <c r="M7973">
        <v>8.59</v>
      </c>
    </row>
    <row r="7974" spans="1:13" ht="39" customHeight="1" x14ac:dyDescent="0.2">
      <c r="A7974" s="238" t="s">
        <v>2126</v>
      </c>
      <c r="B7974" s="191" t="s">
        <v>2828</v>
      </c>
      <c r="C7974" s="190" t="s">
        <v>26</v>
      </c>
      <c r="D7974" s="190" t="s">
        <v>2829</v>
      </c>
      <c r="E7974" s="426" t="s">
        <v>2119</v>
      </c>
      <c r="F7974" s="426"/>
      <c r="G7974" s="192" t="s">
        <v>169</v>
      </c>
      <c r="H7974" s="193">
        <v>2.8999000000000001</v>
      </c>
      <c r="I7974" s="189">
        <f t="shared" si="176"/>
        <v>8.9700000000000006</v>
      </c>
      <c r="J7974" s="219">
        <f t="shared" si="177"/>
        <v>26.01</v>
      </c>
      <c r="M7974">
        <v>9.75</v>
      </c>
    </row>
    <row r="7975" spans="1:13" ht="26.1" customHeight="1" x14ac:dyDescent="0.2">
      <c r="A7975" s="238" t="s">
        <v>2126</v>
      </c>
      <c r="B7975" s="191" t="s">
        <v>2819</v>
      </c>
      <c r="C7975" s="190" t="s">
        <v>26</v>
      </c>
      <c r="D7975" s="190" t="s">
        <v>2820</v>
      </c>
      <c r="E7975" s="426" t="s">
        <v>2119</v>
      </c>
      <c r="F7975" s="426"/>
      <c r="G7975" s="192" t="s">
        <v>169</v>
      </c>
      <c r="H7975" s="193">
        <v>2.5026999999999999</v>
      </c>
      <c r="I7975" s="189">
        <f t="shared" si="176"/>
        <v>0.2944</v>
      </c>
      <c r="J7975" s="219">
        <f t="shared" si="177"/>
        <v>0.73</v>
      </c>
      <c r="M7975">
        <v>0.32</v>
      </c>
    </row>
    <row r="7976" spans="1:13" ht="26.1" customHeight="1" x14ac:dyDescent="0.2">
      <c r="A7976" s="238" t="s">
        <v>2126</v>
      </c>
      <c r="B7976" s="191" t="s">
        <v>2817</v>
      </c>
      <c r="C7976" s="190" t="s">
        <v>26</v>
      </c>
      <c r="D7976" s="190" t="s">
        <v>2818</v>
      </c>
      <c r="E7976" s="426" t="s">
        <v>2119</v>
      </c>
      <c r="F7976" s="426"/>
      <c r="G7976" s="192" t="s">
        <v>169</v>
      </c>
      <c r="H7976" s="193">
        <v>0.79249999999999998</v>
      </c>
      <c r="I7976" s="189">
        <f t="shared" si="176"/>
        <v>2.6036000000000001</v>
      </c>
      <c r="J7976" s="219">
        <f t="shared" si="177"/>
        <v>2.06</v>
      </c>
      <c r="M7976">
        <v>2.83</v>
      </c>
    </row>
    <row r="7977" spans="1:13" ht="39" customHeight="1" x14ac:dyDescent="0.2">
      <c r="A7977" s="238" t="s">
        <v>2126</v>
      </c>
      <c r="B7977" s="191" t="s">
        <v>2821</v>
      </c>
      <c r="C7977" s="190" t="s">
        <v>26</v>
      </c>
      <c r="D7977" s="190" t="s">
        <v>2822</v>
      </c>
      <c r="E7977" s="426" t="s">
        <v>2823</v>
      </c>
      <c r="F7977" s="426"/>
      <c r="G7977" s="192" t="s">
        <v>2413</v>
      </c>
      <c r="H7977" s="193">
        <v>1.0327</v>
      </c>
      <c r="I7977" s="189">
        <f t="shared" si="176"/>
        <v>3.2568000000000001</v>
      </c>
      <c r="J7977" s="219">
        <f t="shared" si="177"/>
        <v>3.36</v>
      </c>
      <c r="M7977">
        <v>3.54</v>
      </c>
    </row>
    <row r="7978" spans="1:13" ht="26.1" customHeight="1" x14ac:dyDescent="0.2">
      <c r="A7978" s="238" t="s">
        <v>2126</v>
      </c>
      <c r="B7978" s="191" t="s">
        <v>2826</v>
      </c>
      <c r="C7978" s="190" t="s">
        <v>26</v>
      </c>
      <c r="D7978" s="190" t="s">
        <v>2827</v>
      </c>
      <c r="E7978" s="426" t="s">
        <v>2119</v>
      </c>
      <c r="F7978" s="426"/>
      <c r="G7978" s="192" t="s">
        <v>331</v>
      </c>
      <c r="H7978" s="193">
        <v>20.0077</v>
      </c>
      <c r="I7978" s="189">
        <f t="shared" si="176"/>
        <v>0.1012</v>
      </c>
      <c r="J7978" s="219">
        <f t="shared" si="177"/>
        <v>2.02</v>
      </c>
      <c r="M7978">
        <v>0.11</v>
      </c>
    </row>
    <row r="7979" spans="1:13" ht="39" customHeight="1" x14ac:dyDescent="0.2">
      <c r="A7979" s="238" t="s">
        <v>2126</v>
      </c>
      <c r="B7979" s="191" t="s">
        <v>2824</v>
      </c>
      <c r="C7979" s="190" t="s">
        <v>26</v>
      </c>
      <c r="D7979" s="190" t="s">
        <v>2825</v>
      </c>
      <c r="E7979" s="426" t="s">
        <v>2119</v>
      </c>
      <c r="F7979" s="426"/>
      <c r="G7979" s="192" t="s">
        <v>331</v>
      </c>
      <c r="H7979" s="193">
        <v>0.91490000000000005</v>
      </c>
      <c r="I7979" s="189">
        <f t="shared" si="176"/>
        <v>0.23920000000000002</v>
      </c>
      <c r="J7979" s="219">
        <f t="shared" si="177"/>
        <v>0.21</v>
      </c>
      <c r="M7979">
        <v>0.26</v>
      </c>
    </row>
    <row r="7980" spans="1:13" x14ac:dyDescent="0.2">
      <c r="A7980" s="239"/>
      <c r="B7980" s="195"/>
      <c r="C7980" s="195"/>
      <c r="D7980" s="195"/>
      <c r="E7980" s="195" t="s">
        <v>3847</v>
      </c>
      <c r="F7980" s="196">
        <v>12.45</v>
      </c>
      <c r="G7980" s="195" t="s">
        <v>3848</v>
      </c>
      <c r="H7980" s="196">
        <v>0</v>
      </c>
      <c r="I7980" s="196">
        <v>12.45</v>
      </c>
      <c r="J7980" s="220"/>
      <c r="M7980">
        <v>12.45</v>
      </c>
    </row>
    <row r="7981" spans="1:13" ht="25.5" x14ac:dyDescent="0.2">
      <c r="A7981" s="239"/>
      <c r="B7981" s="195"/>
      <c r="C7981" s="195"/>
      <c r="D7981" s="195"/>
      <c r="E7981" s="195" t="s">
        <v>3849</v>
      </c>
      <c r="F7981" s="196">
        <v>0</v>
      </c>
      <c r="G7981" s="195"/>
      <c r="H7981" s="195" t="s">
        <v>3850</v>
      </c>
      <c r="I7981" s="196">
        <v>106.06</v>
      </c>
      <c r="J7981" s="220"/>
      <c r="M7981">
        <v>106.06</v>
      </c>
    </row>
    <row r="7982" spans="1:13" ht="30" customHeight="1" x14ac:dyDescent="0.2">
      <c r="A7982" s="240"/>
      <c r="B7982" s="197"/>
      <c r="C7982" s="197"/>
      <c r="D7982" s="197"/>
      <c r="E7982" s="197"/>
      <c r="F7982" s="197"/>
      <c r="G7982" s="197" t="s">
        <v>3851</v>
      </c>
      <c r="H7982" s="198">
        <v>18.600000000000001</v>
      </c>
      <c r="I7982" s="199">
        <v>1972.71</v>
      </c>
      <c r="J7982" s="220"/>
      <c r="M7982">
        <v>1972.71</v>
      </c>
    </row>
    <row r="7983" spans="1:13" ht="0.95" customHeight="1" x14ac:dyDescent="0.2">
      <c r="A7983" s="237"/>
      <c r="B7983" s="185"/>
      <c r="C7983" s="185"/>
      <c r="D7983" s="185"/>
      <c r="E7983" s="185"/>
      <c r="F7983" s="185"/>
      <c r="G7983" s="185"/>
      <c r="H7983" s="185"/>
      <c r="I7983" s="185"/>
      <c r="J7983" s="220"/>
    </row>
    <row r="7984" spans="1:13" ht="24" customHeight="1" x14ac:dyDescent="0.2">
      <c r="A7984" s="244" t="s">
        <v>938</v>
      </c>
      <c r="B7984" s="177"/>
      <c r="C7984" s="177"/>
      <c r="D7984" s="178" t="s">
        <v>939</v>
      </c>
      <c r="E7984" s="177"/>
      <c r="F7984" s="432"/>
      <c r="G7984" s="432"/>
      <c r="H7984" s="177"/>
      <c r="I7984" s="177"/>
      <c r="J7984" s="179"/>
    </row>
    <row r="7985" spans="1:13" ht="18" customHeight="1" x14ac:dyDescent="0.2">
      <c r="A7985" s="236" t="s">
        <v>940</v>
      </c>
      <c r="B7985" s="183" t="s">
        <v>2</v>
      </c>
      <c r="C7985" s="182" t="s">
        <v>3</v>
      </c>
      <c r="D7985" s="182" t="s">
        <v>4</v>
      </c>
      <c r="E7985" s="419" t="s">
        <v>2100</v>
      </c>
      <c r="F7985" s="419"/>
      <c r="G7985" s="184" t="s">
        <v>5</v>
      </c>
      <c r="H7985" s="183" t="s">
        <v>6</v>
      </c>
      <c r="I7985" s="183" t="s">
        <v>7</v>
      </c>
      <c r="J7985" s="218" t="s">
        <v>8</v>
      </c>
      <c r="K7985" s="229">
        <f>J7987+J7988</f>
        <v>51.46</v>
      </c>
      <c r="L7985" s="229">
        <f>J7986-K7985</f>
        <v>364.92</v>
      </c>
      <c r="M7985" t="s">
        <v>7</v>
      </c>
    </row>
    <row r="7986" spans="1:13" ht="24" customHeight="1" x14ac:dyDescent="0.2">
      <c r="A7986" s="237" t="s">
        <v>2125</v>
      </c>
      <c r="B7986" s="186" t="s">
        <v>941</v>
      </c>
      <c r="C7986" s="185" t="s">
        <v>15</v>
      </c>
      <c r="D7986" s="185" t="s">
        <v>942</v>
      </c>
      <c r="E7986" s="425">
        <v>10</v>
      </c>
      <c r="F7986" s="425"/>
      <c r="G7986" s="187" t="s">
        <v>17</v>
      </c>
      <c r="H7986" s="188">
        <v>1</v>
      </c>
      <c r="I7986" s="189">
        <f t="shared" ref="I7986:I7992" si="178">(M7986*$M$13)</f>
        <v>416.38279999999997</v>
      </c>
      <c r="J7986" s="231">
        <f t="shared" ref="J7986:J7992" si="179">TRUNC(I7986*H7986,2)</f>
        <v>416.38</v>
      </c>
      <c r="M7986">
        <v>452.59</v>
      </c>
    </row>
    <row r="7987" spans="1:13" ht="24" customHeight="1" x14ac:dyDescent="0.2">
      <c r="A7987" s="238" t="s">
        <v>2126</v>
      </c>
      <c r="B7987" s="191" t="s">
        <v>2152</v>
      </c>
      <c r="C7987" s="190" t="s">
        <v>15</v>
      </c>
      <c r="D7987" s="190" t="s">
        <v>2153</v>
      </c>
      <c r="E7987" s="426" t="s">
        <v>2129</v>
      </c>
      <c r="F7987" s="426"/>
      <c r="G7987" s="192" t="s">
        <v>39</v>
      </c>
      <c r="H7987" s="193">
        <v>1.2</v>
      </c>
      <c r="I7987" s="189">
        <f t="shared" si="178"/>
        <v>19.136000000000003</v>
      </c>
      <c r="J7987" s="219">
        <f t="shared" si="179"/>
        <v>22.96</v>
      </c>
      <c r="M7987">
        <v>20.8</v>
      </c>
    </row>
    <row r="7988" spans="1:13" ht="24" customHeight="1" x14ac:dyDescent="0.2">
      <c r="A7988" s="238" t="s">
        <v>2126</v>
      </c>
      <c r="B7988" s="191" t="s">
        <v>2156</v>
      </c>
      <c r="C7988" s="190" t="s">
        <v>15</v>
      </c>
      <c r="D7988" s="190" t="s">
        <v>2157</v>
      </c>
      <c r="E7988" s="426" t="s">
        <v>2129</v>
      </c>
      <c r="F7988" s="426"/>
      <c r="G7988" s="192" t="s">
        <v>39</v>
      </c>
      <c r="H7988" s="193">
        <v>2.4</v>
      </c>
      <c r="I7988" s="189">
        <f t="shared" si="178"/>
        <v>11.8772</v>
      </c>
      <c r="J7988" s="219">
        <f t="shared" si="179"/>
        <v>28.5</v>
      </c>
      <c r="M7988">
        <v>12.91</v>
      </c>
    </row>
    <row r="7989" spans="1:13" ht="24" customHeight="1" x14ac:dyDescent="0.2">
      <c r="A7989" s="238" t="s">
        <v>2126</v>
      </c>
      <c r="B7989" s="191" t="s">
        <v>2164</v>
      </c>
      <c r="C7989" s="190" t="s">
        <v>15</v>
      </c>
      <c r="D7989" s="190" t="s">
        <v>2165</v>
      </c>
      <c r="E7989" s="426" t="s">
        <v>2119</v>
      </c>
      <c r="F7989" s="426"/>
      <c r="G7989" s="192" t="s">
        <v>50</v>
      </c>
      <c r="H7989" s="193">
        <v>3.3999999999999998E-3</v>
      </c>
      <c r="I7989" s="189">
        <f t="shared" si="178"/>
        <v>160.77000000000001</v>
      </c>
      <c r="J7989" s="219">
        <f t="shared" si="179"/>
        <v>0.54</v>
      </c>
      <c r="M7989">
        <v>174.75</v>
      </c>
    </row>
    <row r="7990" spans="1:13" ht="24" customHeight="1" x14ac:dyDescent="0.2">
      <c r="A7990" s="238" t="s">
        <v>2126</v>
      </c>
      <c r="B7990" s="191" t="s">
        <v>2837</v>
      </c>
      <c r="C7990" s="190" t="s">
        <v>15</v>
      </c>
      <c r="D7990" s="190" t="s">
        <v>2838</v>
      </c>
      <c r="E7990" s="426" t="s">
        <v>2119</v>
      </c>
      <c r="F7990" s="426"/>
      <c r="G7990" s="192" t="s">
        <v>1871</v>
      </c>
      <c r="H7990" s="193">
        <v>0.02</v>
      </c>
      <c r="I7990" s="189">
        <f t="shared" si="178"/>
        <v>4.2872000000000003</v>
      </c>
      <c r="J7990" s="219">
        <f t="shared" si="179"/>
        <v>0.08</v>
      </c>
      <c r="M7990">
        <v>4.66</v>
      </c>
    </row>
    <row r="7991" spans="1:13" ht="24" customHeight="1" x14ac:dyDescent="0.2">
      <c r="A7991" s="238" t="s">
        <v>2126</v>
      </c>
      <c r="B7991" s="191" t="s">
        <v>2140</v>
      </c>
      <c r="C7991" s="190" t="s">
        <v>15</v>
      </c>
      <c r="D7991" s="190" t="s">
        <v>2141</v>
      </c>
      <c r="E7991" s="426" t="s">
        <v>2119</v>
      </c>
      <c r="F7991" s="426"/>
      <c r="G7991" s="192" t="s">
        <v>1871</v>
      </c>
      <c r="H7991" s="193">
        <v>1.5</v>
      </c>
      <c r="I7991" s="189">
        <f t="shared" si="178"/>
        <v>0.59800000000000009</v>
      </c>
      <c r="J7991" s="219">
        <f t="shared" si="179"/>
        <v>0.89</v>
      </c>
      <c r="M7991">
        <v>0.65</v>
      </c>
    </row>
    <row r="7992" spans="1:13" ht="24" customHeight="1" x14ac:dyDescent="0.2">
      <c r="A7992" s="238" t="s">
        <v>2126</v>
      </c>
      <c r="B7992" s="191" t="s">
        <v>2839</v>
      </c>
      <c r="C7992" s="190" t="s">
        <v>15</v>
      </c>
      <c r="D7992" s="190" t="s">
        <v>2840</v>
      </c>
      <c r="E7992" s="426" t="s">
        <v>2119</v>
      </c>
      <c r="F7992" s="426"/>
      <c r="G7992" s="192" t="s">
        <v>17</v>
      </c>
      <c r="H7992" s="193">
        <v>1</v>
      </c>
      <c r="I7992" s="189">
        <f t="shared" si="178"/>
        <v>363.40000000000003</v>
      </c>
      <c r="J7992" s="219">
        <f t="shared" si="179"/>
        <v>363.4</v>
      </c>
      <c r="M7992">
        <v>395</v>
      </c>
    </row>
    <row r="7993" spans="1:13" x14ac:dyDescent="0.2">
      <c r="A7993" s="239"/>
      <c r="B7993" s="195"/>
      <c r="C7993" s="195"/>
      <c r="D7993" s="195"/>
      <c r="E7993" s="195" t="s">
        <v>3847</v>
      </c>
      <c r="F7993" s="196">
        <v>55.94</v>
      </c>
      <c r="G7993" s="195" t="s">
        <v>3848</v>
      </c>
      <c r="H7993" s="196">
        <v>0</v>
      </c>
      <c r="I7993" s="196">
        <v>55.94</v>
      </c>
      <c r="J7993" s="220"/>
      <c r="M7993">
        <v>55.94</v>
      </c>
    </row>
    <row r="7994" spans="1:13" ht="25.5" x14ac:dyDescent="0.2">
      <c r="A7994" s="239"/>
      <c r="B7994" s="195"/>
      <c r="C7994" s="195"/>
      <c r="D7994" s="195"/>
      <c r="E7994" s="195" t="s">
        <v>3849</v>
      </c>
      <c r="F7994" s="196">
        <v>0</v>
      </c>
      <c r="G7994" s="195"/>
      <c r="H7994" s="195" t="s">
        <v>3850</v>
      </c>
      <c r="I7994" s="196">
        <v>452.59</v>
      </c>
      <c r="J7994" s="220"/>
      <c r="M7994">
        <v>452.59</v>
      </c>
    </row>
    <row r="7995" spans="1:13" ht="30" customHeight="1" x14ac:dyDescent="0.2">
      <c r="A7995" s="240"/>
      <c r="B7995" s="197"/>
      <c r="C7995" s="197"/>
      <c r="D7995" s="197"/>
      <c r="E7995" s="197"/>
      <c r="F7995" s="197"/>
      <c r="G7995" s="197" t="s">
        <v>3851</v>
      </c>
      <c r="H7995" s="198">
        <v>20.88</v>
      </c>
      <c r="I7995" s="199">
        <v>9450.07</v>
      </c>
      <c r="J7995" s="220"/>
      <c r="M7995">
        <v>9450.07</v>
      </c>
    </row>
    <row r="7996" spans="1:13" ht="0.95" customHeight="1" x14ac:dyDescent="0.2">
      <c r="A7996" s="237"/>
      <c r="B7996" s="185"/>
      <c r="C7996" s="185"/>
      <c r="D7996" s="185"/>
      <c r="E7996" s="185"/>
      <c r="F7996" s="185"/>
      <c r="G7996" s="185"/>
      <c r="H7996" s="185"/>
      <c r="I7996" s="185"/>
      <c r="J7996" s="220"/>
    </row>
    <row r="7997" spans="1:13" ht="24" customHeight="1" x14ac:dyDescent="0.2">
      <c r="A7997" s="243" t="s">
        <v>943</v>
      </c>
      <c r="B7997" s="28"/>
      <c r="C7997" s="28"/>
      <c r="D7997" s="27" t="s">
        <v>143</v>
      </c>
      <c r="E7997" s="28"/>
      <c r="F7997" s="429"/>
      <c r="G7997" s="429"/>
      <c r="H7997" s="28"/>
      <c r="I7997" s="28"/>
      <c r="J7997" s="211"/>
    </row>
    <row r="7998" spans="1:13" ht="18" customHeight="1" x14ac:dyDescent="0.2">
      <c r="A7998" s="236" t="s">
        <v>944</v>
      </c>
      <c r="B7998" s="183" t="s">
        <v>2</v>
      </c>
      <c r="C7998" s="182" t="s">
        <v>3</v>
      </c>
      <c r="D7998" s="182" t="s">
        <v>4</v>
      </c>
      <c r="E7998" s="419" t="s">
        <v>2100</v>
      </c>
      <c r="F7998" s="419"/>
      <c r="G7998" s="184" t="s">
        <v>5</v>
      </c>
      <c r="H7998" s="183" t="s">
        <v>6</v>
      </c>
      <c r="I7998" s="183" t="s">
        <v>7</v>
      </c>
      <c r="J7998" s="218" t="s">
        <v>8</v>
      </c>
      <c r="K7998" s="229">
        <f>J8000+J8003</f>
        <v>7.79</v>
      </c>
      <c r="L7998" s="229">
        <f>J7999-K7998</f>
        <v>60.73</v>
      </c>
      <c r="M7998" t="s">
        <v>7</v>
      </c>
    </row>
    <row r="7999" spans="1:13" ht="65.099999999999994" customHeight="1" x14ac:dyDescent="0.2">
      <c r="A7999" s="237" t="s">
        <v>2125</v>
      </c>
      <c r="B7999" s="186" t="s">
        <v>945</v>
      </c>
      <c r="C7999" s="185" t="s">
        <v>569</v>
      </c>
      <c r="D7999" s="185" t="s">
        <v>946</v>
      </c>
      <c r="E7999" s="425" t="s">
        <v>2124</v>
      </c>
      <c r="F7999" s="425"/>
      <c r="G7999" s="187" t="s">
        <v>132</v>
      </c>
      <c r="H7999" s="188">
        <v>1</v>
      </c>
      <c r="I7999" s="189">
        <f>(M7999*$M$13)</f>
        <v>68.521600000000007</v>
      </c>
      <c r="J7999" s="231">
        <f>TRUNC(I7999*H7999,2)</f>
        <v>68.52</v>
      </c>
      <c r="M7999">
        <v>74.48</v>
      </c>
    </row>
    <row r="8000" spans="1:13" ht="24" customHeight="1" x14ac:dyDescent="0.2">
      <c r="A8000" s="241" t="s">
        <v>2395</v>
      </c>
      <c r="B8000" s="201" t="s">
        <v>2841</v>
      </c>
      <c r="C8000" s="200" t="s">
        <v>569</v>
      </c>
      <c r="D8000" s="200" t="s">
        <v>2842</v>
      </c>
      <c r="E8000" s="427" t="s">
        <v>2535</v>
      </c>
      <c r="F8000" s="427"/>
      <c r="G8000" s="202" t="s">
        <v>39</v>
      </c>
      <c r="H8000" s="203">
        <v>0.35</v>
      </c>
      <c r="I8000" s="189">
        <f>(M8000*$M$13)</f>
        <v>3.2752000000000003</v>
      </c>
      <c r="J8000" s="219">
        <f>TRUNC(I8000*H8000,2)</f>
        <v>1.1399999999999999</v>
      </c>
      <c r="M8000">
        <v>3.56</v>
      </c>
    </row>
    <row r="8001" spans="1:13" ht="26.1" customHeight="1" x14ac:dyDescent="0.2">
      <c r="A8001" s="238" t="s">
        <v>2126</v>
      </c>
      <c r="B8001" s="191" t="s">
        <v>2222</v>
      </c>
      <c r="C8001" s="190" t="s">
        <v>569</v>
      </c>
      <c r="D8001" s="190" t="s">
        <v>2843</v>
      </c>
      <c r="E8001" s="426">
        <v>0</v>
      </c>
      <c r="F8001" s="426"/>
      <c r="G8001" s="192" t="s">
        <v>2192</v>
      </c>
      <c r="H8001" s="193">
        <v>0.4</v>
      </c>
      <c r="I8001" s="189">
        <f>(M8001*$M$13)</f>
        <v>146.8596</v>
      </c>
      <c r="J8001" s="219">
        <f>TRUNC(I8001*H8001,2)</f>
        <v>58.74</v>
      </c>
      <c r="M8001">
        <v>159.63</v>
      </c>
    </row>
    <row r="8002" spans="1:13" ht="24" customHeight="1" x14ac:dyDescent="0.2">
      <c r="A8002" s="238" t="s">
        <v>2126</v>
      </c>
      <c r="B8002" s="191" t="s">
        <v>2844</v>
      </c>
      <c r="C8002" s="190" t="s">
        <v>569</v>
      </c>
      <c r="D8002" s="190" t="s">
        <v>2845</v>
      </c>
      <c r="E8002" s="426">
        <v>0</v>
      </c>
      <c r="F8002" s="426"/>
      <c r="G8002" s="192" t="s">
        <v>17</v>
      </c>
      <c r="H8002" s="193">
        <v>0.15</v>
      </c>
      <c r="I8002" s="189">
        <f>(M8002*$M$13)</f>
        <v>13.284800000000001</v>
      </c>
      <c r="J8002" s="219">
        <f>TRUNC(I8002*H8002,2)</f>
        <v>1.99</v>
      </c>
      <c r="M8002">
        <v>14.44</v>
      </c>
    </row>
    <row r="8003" spans="1:13" ht="24" customHeight="1" x14ac:dyDescent="0.2">
      <c r="A8003" s="238" t="s">
        <v>2126</v>
      </c>
      <c r="B8003" s="191" t="s">
        <v>2846</v>
      </c>
      <c r="C8003" s="190" t="s">
        <v>26</v>
      </c>
      <c r="D8003" s="190" t="s">
        <v>2847</v>
      </c>
      <c r="E8003" s="426" t="s">
        <v>2129</v>
      </c>
      <c r="F8003" s="426"/>
      <c r="G8003" s="192" t="s">
        <v>32</v>
      </c>
      <c r="H8003" s="193">
        <v>0.35</v>
      </c>
      <c r="I8003" s="189">
        <f>(M8003*$M$13)</f>
        <v>19.025600000000001</v>
      </c>
      <c r="J8003" s="219">
        <f>TRUNC(I8003*H8003,2)</f>
        <v>6.65</v>
      </c>
      <c r="M8003">
        <v>20.68</v>
      </c>
    </row>
    <row r="8004" spans="1:13" x14ac:dyDescent="0.2">
      <c r="A8004" s="239"/>
      <c r="B8004" s="195"/>
      <c r="C8004" s="195"/>
      <c r="D8004" s="195"/>
      <c r="E8004" s="195" t="s">
        <v>3847</v>
      </c>
      <c r="F8004" s="196">
        <v>7.23</v>
      </c>
      <c r="G8004" s="195" t="s">
        <v>3848</v>
      </c>
      <c r="H8004" s="196">
        <v>0</v>
      </c>
      <c r="I8004" s="196">
        <v>7.23</v>
      </c>
      <c r="J8004" s="220"/>
      <c r="M8004">
        <v>7.23</v>
      </c>
    </row>
    <row r="8005" spans="1:13" ht="25.5" x14ac:dyDescent="0.2">
      <c r="A8005" s="239"/>
      <c r="B8005" s="195"/>
      <c r="C8005" s="195"/>
      <c r="D8005" s="195"/>
      <c r="E8005" s="195" t="s">
        <v>3849</v>
      </c>
      <c r="F8005" s="196">
        <v>0</v>
      </c>
      <c r="G8005" s="195"/>
      <c r="H8005" s="195" t="s">
        <v>3850</v>
      </c>
      <c r="I8005" s="196">
        <v>74.48</v>
      </c>
      <c r="J8005" s="220"/>
      <c r="M8005">
        <v>74.48</v>
      </c>
    </row>
    <row r="8006" spans="1:13" ht="30" customHeight="1" x14ac:dyDescent="0.2">
      <c r="A8006" s="240"/>
      <c r="B8006" s="197"/>
      <c r="C8006" s="197"/>
      <c r="D8006" s="197"/>
      <c r="E8006" s="197"/>
      <c r="F8006" s="197"/>
      <c r="G8006" s="197" t="s">
        <v>3851</v>
      </c>
      <c r="H8006" s="198">
        <v>1</v>
      </c>
      <c r="I8006" s="199">
        <v>74.48</v>
      </c>
      <c r="J8006" s="220"/>
      <c r="M8006">
        <v>74.48</v>
      </c>
    </row>
    <row r="8007" spans="1:13" ht="0.95" customHeight="1" x14ac:dyDescent="0.2">
      <c r="A8007" s="237"/>
      <c r="B8007" s="185"/>
      <c r="C8007" s="185"/>
      <c r="D8007" s="185"/>
      <c r="E8007" s="185"/>
      <c r="F8007" s="185"/>
      <c r="G8007" s="185"/>
      <c r="H8007" s="185"/>
      <c r="I8007" s="185"/>
      <c r="J8007" s="220"/>
    </row>
    <row r="8008" spans="1:13" ht="24" customHeight="1" x14ac:dyDescent="0.2">
      <c r="A8008" s="242" t="s">
        <v>947</v>
      </c>
      <c r="B8008" s="24"/>
      <c r="C8008" s="24"/>
      <c r="D8008" s="23" t="s">
        <v>948</v>
      </c>
      <c r="E8008" s="24"/>
      <c r="F8008" s="428"/>
      <c r="G8008" s="428"/>
      <c r="H8008" s="24"/>
      <c r="I8008" s="24"/>
      <c r="J8008" s="210"/>
    </row>
    <row r="8009" spans="1:13" ht="18" customHeight="1" x14ac:dyDescent="0.2">
      <c r="A8009" s="236" t="s">
        <v>949</v>
      </c>
      <c r="B8009" s="183" t="s">
        <v>2</v>
      </c>
      <c r="C8009" s="182" t="s">
        <v>3</v>
      </c>
      <c r="D8009" s="182" t="s">
        <v>4</v>
      </c>
      <c r="E8009" s="419" t="s">
        <v>2100</v>
      </c>
      <c r="F8009" s="419"/>
      <c r="G8009" s="184" t="s">
        <v>5</v>
      </c>
      <c r="H8009" s="183" t="s">
        <v>6</v>
      </c>
      <c r="I8009" s="183" t="s">
        <v>7</v>
      </c>
      <c r="J8009" s="218" t="s">
        <v>8</v>
      </c>
      <c r="K8009" s="229">
        <f>J8011+J8012</f>
        <v>27.2</v>
      </c>
      <c r="L8009" s="229">
        <f>J8010-K8009</f>
        <v>71.95</v>
      </c>
      <c r="M8009" t="s">
        <v>7</v>
      </c>
    </row>
    <row r="8010" spans="1:13" ht="39" customHeight="1" x14ac:dyDescent="0.2">
      <c r="A8010" s="237" t="s">
        <v>2125</v>
      </c>
      <c r="B8010" s="186" t="s">
        <v>599</v>
      </c>
      <c r="C8010" s="185" t="s">
        <v>26</v>
      </c>
      <c r="D8010" s="185" t="s">
        <v>600</v>
      </c>
      <c r="E8010" s="425" t="s">
        <v>2113</v>
      </c>
      <c r="F8010" s="425"/>
      <c r="G8010" s="187" t="s">
        <v>17</v>
      </c>
      <c r="H8010" s="188">
        <v>1</v>
      </c>
      <c r="I8010" s="189">
        <f t="shared" ref="I8010:I8015" si="180">(M8010*$M$13)</f>
        <v>99.157600000000002</v>
      </c>
      <c r="J8010" s="231">
        <f t="shared" ref="J8010:J8015" si="181">TRUNC(I8010*H8010,2)</f>
        <v>99.15</v>
      </c>
      <c r="M8010">
        <v>107.78</v>
      </c>
    </row>
    <row r="8011" spans="1:13" ht="26.1" customHeight="1" x14ac:dyDescent="0.2">
      <c r="A8011" s="241" t="s">
        <v>2395</v>
      </c>
      <c r="B8011" s="201" t="s">
        <v>2568</v>
      </c>
      <c r="C8011" s="200" t="s">
        <v>26</v>
      </c>
      <c r="D8011" s="200" t="s">
        <v>2569</v>
      </c>
      <c r="E8011" s="427" t="s">
        <v>2123</v>
      </c>
      <c r="F8011" s="427"/>
      <c r="G8011" s="202" t="s">
        <v>32</v>
      </c>
      <c r="H8011" s="203">
        <v>0.192</v>
      </c>
      <c r="I8011" s="189">
        <f t="shared" si="180"/>
        <v>18.2712</v>
      </c>
      <c r="J8011" s="219">
        <f t="shared" si="181"/>
        <v>3.5</v>
      </c>
      <c r="M8011">
        <v>19.86</v>
      </c>
    </row>
    <row r="8012" spans="1:13" ht="24" customHeight="1" x14ac:dyDescent="0.2">
      <c r="A8012" s="241" t="s">
        <v>2395</v>
      </c>
      <c r="B8012" s="201" t="s">
        <v>2566</v>
      </c>
      <c r="C8012" s="200" t="s">
        <v>26</v>
      </c>
      <c r="D8012" s="200" t="s">
        <v>2567</v>
      </c>
      <c r="E8012" s="427" t="s">
        <v>2123</v>
      </c>
      <c r="F8012" s="427"/>
      <c r="G8012" s="202" t="s">
        <v>32</v>
      </c>
      <c r="H8012" s="203">
        <v>0.94799999999999995</v>
      </c>
      <c r="I8012" s="189">
        <f t="shared" si="180"/>
        <v>25.005600000000001</v>
      </c>
      <c r="J8012" s="219">
        <f t="shared" si="181"/>
        <v>23.7</v>
      </c>
      <c r="M8012">
        <v>27.18</v>
      </c>
    </row>
    <row r="8013" spans="1:13" ht="26.1" customHeight="1" x14ac:dyDescent="0.2">
      <c r="A8013" s="238" t="s">
        <v>2126</v>
      </c>
      <c r="B8013" s="191" t="s">
        <v>2574</v>
      </c>
      <c r="C8013" s="190" t="s">
        <v>26</v>
      </c>
      <c r="D8013" s="190" t="s">
        <v>2575</v>
      </c>
      <c r="E8013" s="426" t="s">
        <v>2119</v>
      </c>
      <c r="F8013" s="426"/>
      <c r="G8013" s="192" t="s">
        <v>2576</v>
      </c>
      <c r="H8013" s="193">
        <v>0.61499999999999999</v>
      </c>
      <c r="I8013" s="189">
        <f t="shared" si="180"/>
        <v>19.55</v>
      </c>
      <c r="J8013" s="219">
        <f t="shared" si="181"/>
        <v>12.02</v>
      </c>
      <c r="M8013">
        <v>21.25</v>
      </c>
    </row>
    <row r="8014" spans="1:13" ht="26.1" customHeight="1" x14ac:dyDescent="0.2">
      <c r="A8014" s="238" t="s">
        <v>2126</v>
      </c>
      <c r="B8014" s="191" t="s">
        <v>2572</v>
      </c>
      <c r="C8014" s="190" t="s">
        <v>26</v>
      </c>
      <c r="D8014" s="190" t="s">
        <v>2573</v>
      </c>
      <c r="E8014" s="426" t="s">
        <v>2119</v>
      </c>
      <c r="F8014" s="426"/>
      <c r="G8014" s="192" t="s">
        <v>17</v>
      </c>
      <c r="H8014" s="193">
        <v>1.125</v>
      </c>
      <c r="I8014" s="189">
        <f t="shared" si="180"/>
        <v>51.492400000000004</v>
      </c>
      <c r="J8014" s="219">
        <f t="shared" si="181"/>
        <v>57.92</v>
      </c>
      <c r="M8014">
        <v>55.97</v>
      </c>
    </row>
    <row r="8015" spans="1:13" ht="24" customHeight="1" x14ac:dyDescent="0.2">
      <c r="A8015" s="238" t="s">
        <v>2126</v>
      </c>
      <c r="B8015" s="191" t="s">
        <v>2570</v>
      </c>
      <c r="C8015" s="190" t="s">
        <v>26</v>
      </c>
      <c r="D8015" s="190" t="s">
        <v>2571</v>
      </c>
      <c r="E8015" s="426" t="s">
        <v>2119</v>
      </c>
      <c r="F8015" s="426"/>
      <c r="G8015" s="192" t="s">
        <v>2413</v>
      </c>
      <c r="H8015" s="193">
        <v>0.26</v>
      </c>
      <c r="I8015" s="189">
        <f t="shared" si="180"/>
        <v>7.7832000000000008</v>
      </c>
      <c r="J8015" s="219">
        <f t="shared" si="181"/>
        <v>2.02</v>
      </c>
      <c r="M8015">
        <v>8.4600000000000009</v>
      </c>
    </row>
    <row r="8016" spans="1:13" x14ac:dyDescent="0.2">
      <c r="A8016" s="239"/>
      <c r="B8016" s="195"/>
      <c r="C8016" s="195"/>
      <c r="D8016" s="195"/>
      <c r="E8016" s="195" t="s">
        <v>3847</v>
      </c>
      <c r="F8016" s="196">
        <v>22.72</v>
      </c>
      <c r="G8016" s="195" t="s">
        <v>3848</v>
      </c>
      <c r="H8016" s="196">
        <v>0</v>
      </c>
      <c r="I8016" s="196">
        <v>22.72</v>
      </c>
      <c r="J8016" s="220"/>
      <c r="M8016">
        <v>22.72</v>
      </c>
    </row>
    <row r="8017" spans="1:13" ht="25.5" x14ac:dyDescent="0.2">
      <c r="A8017" s="239"/>
      <c r="B8017" s="195"/>
      <c r="C8017" s="195"/>
      <c r="D8017" s="195"/>
      <c r="E8017" s="195" t="s">
        <v>3849</v>
      </c>
      <c r="F8017" s="196">
        <v>0</v>
      </c>
      <c r="G8017" s="195"/>
      <c r="H8017" s="195" t="s">
        <v>3850</v>
      </c>
      <c r="I8017" s="196">
        <v>107.78</v>
      </c>
      <c r="J8017" s="220"/>
      <c r="M8017">
        <v>107.78</v>
      </c>
    </row>
    <row r="8018" spans="1:13" ht="30" customHeight="1" x14ac:dyDescent="0.2">
      <c r="A8018" s="240"/>
      <c r="B8018" s="197"/>
      <c r="C8018" s="197"/>
      <c r="D8018" s="197"/>
      <c r="E8018" s="197"/>
      <c r="F8018" s="197"/>
      <c r="G8018" s="197" t="s">
        <v>3851</v>
      </c>
      <c r="H8018" s="198">
        <v>129.4</v>
      </c>
      <c r="I8018" s="199">
        <v>13946.73</v>
      </c>
      <c r="J8018" s="220"/>
      <c r="M8018">
        <v>13946.73</v>
      </c>
    </row>
    <row r="8019" spans="1:13" ht="0.95" customHeight="1" x14ac:dyDescent="0.2">
      <c r="A8019" s="237"/>
      <c r="B8019" s="185"/>
      <c r="C8019" s="185"/>
      <c r="D8019" s="185"/>
      <c r="E8019" s="185"/>
      <c r="F8019" s="185"/>
      <c r="G8019" s="185"/>
      <c r="H8019" s="185"/>
      <c r="I8019" s="185"/>
      <c r="J8019" s="220"/>
    </row>
    <row r="8020" spans="1:13" ht="18" customHeight="1" x14ac:dyDescent="0.2">
      <c r="A8020" s="236" t="s">
        <v>950</v>
      </c>
      <c r="B8020" s="183" t="s">
        <v>2</v>
      </c>
      <c r="C8020" s="182" t="s">
        <v>3</v>
      </c>
      <c r="D8020" s="182" t="s">
        <v>4</v>
      </c>
      <c r="E8020" s="419" t="s">
        <v>2100</v>
      </c>
      <c r="F8020" s="419"/>
      <c r="G8020" s="184" t="s">
        <v>5</v>
      </c>
      <c r="H8020" s="183" t="s">
        <v>6</v>
      </c>
      <c r="I8020" s="183" t="s">
        <v>7</v>
      </c>
      <c r="J8020" s="218" t="s">
        <v>8</v>
      </c>
      <c r="K8020" s="229">
        <f>J8022+J8023</f>
        <v>11.79</v>
      </c>
      <c r="L8020" s="229">
        <f>J8021-K8020</f>
        <v>11.970000000000002</v>
      </c>
      <c r="M8020" t="s">
        <v>7</v>
      </c>
    </row>
    <row r="8021" spans="1:13" ht="26.1" customHeight="1" x14ac:dyDescent="0.2">
      <c r="A8021" s="237" t="s">
        <v>2125</v>
      </c>
      <c r="B8021" s="186" t="s">
        <v>951</v>
      </c>
      <c r="C8021" s="185" t="s">
        <v>15</v>
      </c>
      <c r="D8021" s="185" t="s">
        <v>952</v>
      </c>
      <c r="E8021" s="425">
        <v>12</v>
      </c>
      <c r="F8021" s="425"/>
      <c r="G8021" s="187" t="s">
        <v>17</v>
      </c>
      <c r="H8021" s="188">
        <v>1</v>
      </c>
      <c r="I8021" s="189">
        <f>(M8021*$M$13)</f>
        <v>23.7636</v>
      </c>
      <c r="J8021" s="231">
        <f>TRUNC(I8021*H8021,2)</f>
        <v>23.76</v>
      </c>
      <c r="M8021">
        <v>25.83</v>
      </c>
    </row>
    <row r="8022" spans="1:13" ht="24" customHeight="1" x14ac:dyDescent="0.2">
      <c r="A8022" s="238" t="s">
        <v>2126</v>
      </c>
      <c r="B8022" s="191" t="s">
        <v>2130</v>
      </c>
      <c r="C8022" s="190" t="s">
        <v>15</v>
      </c>
      <c r="D8022" s="190" t="s">
        <v>2131</v>
      </c>
      <c r="E8022" s="426" t="s">
        <v>2129</v>
      </c>
      <c r="F8022" s="426"/>
      <c r="G8022" s="192" t="s">
        <v>39</v>
      </c>
      <c r="H8022" s="193">
        <v>0.108</v>
      </c>
      <c r="I8022" s="189">
        <f>(M8022*$M$13)</f>
        <v>13.533200000000001</v>
      </c>
      <c r="J8022" s="219">
        <f>TRUNC(I8022*H8022,2)</f>
        <v>1.46</v>
      </c>
      <c r="M8022">
        <v>14.71</v>
      </c>
    </row>
    <row r="8023" spans="1:13" ht="24" customHeight="1" x14ac:dyDescent="0.2">
      <c r="A8023" s="238" t="s">
        <v>2126</v>
      </c>
      <c r="B8023" s="191" t="s">
        <v>2210</v>
      </c>
      <c r="C8023" s="190" t="s">
        <v>15</v>
      </c>
      <c r="D8023" s="190" t="s">
        <v>2211</v>
      </c>
      <c r="E8023" s="426" t="s">
        <v>2129</v>
      </c>
      <c r="F8023" s="426"/>
      <c r="G8023" s="192" t="s">
        <v>39</v>
      </c>
      <c r="H8023" s="193">
        <v>0.53200000000000003</v>
      </c>
      <c r="I8023" s="189">
        <f>(M8023*$M$13)</f>
        <v>19.430400000000002</v>
      </c>
      <c r="J8023" s="219">
        <f>TRUNC(I8023*H8023,2)</f>
        <v>10.33</v>
      </c>
      <c r="M8023">
        <v>21.12</v>
      </c>
    </row>
    <row r="8024" spans="1:13" ht="26.1" customHeight="1" x14ac:dyDescent="0.2">
      <c r="A8024" s="238" t="s">
        <v>2126</v>
      </c>
      <c r="B8024" s="191" t="s">
        <v>2848</v>
      </c>
      <c r="C8024" s="190" t="s">
        <v>15</v>
      </c>
      <c r="D8024" s="190" t="s">
        <v>2849</v>
      </c>
      <c r="E8024" s="426" t="s">
        <v>2119</v>
      </c>
      <c r="F8024" s="426"/>
      <c r="G8024" s="192" t="s">
        <v>1871</v>
      </c>
      <c r="H8024" s="193">
        <v>3.2</v>
      </c>
      <c r="I8024" s="189">
        <f>(M8024*$M$13)</f>
        <v>3.7444000000000006</v>
      </c>
      <c r="J8024" s="219">
        <f>TRUNC(I8024*H8024,2)</f>
        <v>11.98</v>
      </c>
      <c r="M8024">
        <v>4.07</v>
      </c>
    </row>
    <row r="8025" spans="1:13" x14ac:dyDescent="0.2">
      <c r="A8025" s="239"/>
      <c r="B8025" s="195"/>
      <c r="C8025" s="195"/>
      <c r="D8025" s="195"/>
      <c r="E8025" s="195" t="s">
        <v>3847</v>
      </c>
      <c r="F8025" s="196">
        <v>12.81</v>
      </c>
      <c r="G8025" s="195" t="s">
        <v>3848</v>
      </c>
      <c r="H8025" s="196">
        <v>0</v>
      </c>
      <c r="I8025" s="196">
        <v>12.81</v>
      </c>
      <c r="J8025" s="220"/>
      <c r="M8025">
        <v>12.81</v>
      </c>
    </row>
    <row r="8026" spans="1:13" ht="25.5" x14ac:dyDescent="0.2">
      <c r="A8026" s="239"/>
      <c r="B8026" s="195"/>
      <c r="C8026" s="195"/>
      <c r="D8026" s="195"/>
      <c r="E8026" s="195" t="s">
        <v>3849</v>
      </c>
      <c r="F8026" s="196">
        <v>0</v>
      </c>
      <c r="G8026" s="195"/>
      <c r="H8026" s="195" t="s">
        <v>3850</v>
      </c>
      <c r="I8026" s="196">
        <v>25.83</v>
      </c>
      <c r="J8026" s="220"/>
      <c r="M8026">
        <v>25.83</v>
      </c>
    </row>
    <row r="8027" spans="1:13" ht="30" customHeight="1" x14ac:dyDescent="0.2">
      <c r="A8027" s="240"/>
      <c r="B8027" s="197"/>
      <c r="C8027" s="197"/>
      <c r="D8027" s="197"/>
      <c r="E8027" s="197"/>
      <c r="F8027" s="197"/>
      <c r="G8027" s="197" t="s">
        <v>3851</v>
      </c>
      <c r="H8027" s="198">
        <v>129.4</v>
      </c>
      <c r="I8027" s="199">
        <v>3342.4</v>
      </c>
      <c r="J8027" s="220"/>
      <c r="M8027">
        <v>3342.4</v>
      </c>
    </row>
    <row r="8028" spans="1:13" ht="0.95" customHeight="1" x14ac:dyDescent="0.2">
      <c r="A8028" s="237"/>
      <c r="B8028" s="185"/>
      <c r="C8028" s="185"/>
      <c r="D8028" s="185"/>
      <c r="E8028" s="185"/>
      <c r="F8028" s="185"/>
      <c r="G8028" s="185"/>
      <c r="H8028" s="185"/>
      <c r="I8028" s="185"/>
      <c r="J8028" s="220"/>
    </row>
    <row r="8029" spans="1:13" ht="18" customHeight="1" x14ac:dyDescent="0.2">
      <c r="A8029" s="236" t="s">
        <v>953</v>
      </c>
      <c r="B8029" s="183" t="s">
        <v>2</v>
      </c>
      <c r="C8029" s="182" t="s">
        <v>3</v>
      </c>
      <c r="D8029" s="182" t="s">
        <v>4</v>
      </c>
      <c r="E8029" s="419" t="s">
        <v>2100</v>
      </c>
      <c r="F8029" s="419"/>
      <c r="G8029" s="184" t="s">
        <v>5</v>
      </c>
      <c r="H8029" s="183" t="s">
        <v>6</v>
      </c>
      <c r="I8029" s="183" t="s">
        <v>7</v>
      </c>
      <c r="J8029" s="218" t="s">
        <v>8</v>
      </c>
      <c r="K8029" s="229">
        <f>J8032+J8033</f>
        <v>2.2399999999999998</v>
      </c>
      <c r="L8029" s="229">
        <f>J8030-K8029</f>
        <v>14.62</v>
      </c>
      <c r="M8029" t="s">
        <v>7</v>
      </c>
    </row>
    <row r="8030" spans="1:13" ht="26.1" customHeight="1" x14ac:dyDescent="0.2">
      <c r="A8030" s="237" t="s">
        <v>2125</v>
      </c>
      <c r="B8030" s="186" t="s">
        <v>954</v>
      </c>
      <c r="C8030" s="185" t="s">
        <v>15</v>
      </c>
      <c r="D8030" s="185" t="s">
        <v>955</v>
      </c>
      <c r="E8030" s="425">
        <v>12</v>
      </c>
      <c r="F8030" s="425"/>
      <c r="G8030" s="187" t="s">
        <v>17</v>
      </c>
      <c r="H8030" s="188">
        <v>1</v>
      </c>
      <c r="I8030" s="189">
        <f>(M8030*$M$13)</f>
        <v>16.863599999999998</v>
      </c>
      <c r="J8030" s="231">
        <f>TRUNC(I8030*H8030,2)</f>
        <v>16.86</v>
      </c>
      <c r="M8030">
        <v>18.329999999999998</v>
      </c>
    </row>
    <row r="8031" spans="1:13" ht="26.1" customHeight="1" x14ac:dyDescent="0.2">
      <c r="A8031" s="238" t="s">
        <v>2126</v>
      </c>
      <c r="B8031" s="191" t="s">
        <v>2850</v>
      </c>
      <c r="C8031" s="190" t="s">
        <v>15</v>
      </c>
      <c r="D8031" s="190" t="s">
        <v>2851</v>
      </c>
      <c r="E8031" s="426" t="s">
        <v>2119</v>
      </c>
      <c r="F8031" s="426"/>
      <c r="G8031" s="192" t="s">
        <v>2192</v>
      </c>
      <c r="H8031" s="193">
        <v>1</v>
      </c>
      <c r="I8031" s="189">
        <f>(M8031*$M$13)</f>
        <v>14.628</v>
      </c>
      <c r="J8031" s="219">
        <f>TRUNC(I8031*H8031,2)</f>
        <v>14.62</v>
      </c>
      <c r="M8031">
        <v>15.9</v>
      </c>
    </row>
    <row r="8032" spans="1:13" ht="24" customHeight="1" x14ac:dyDescent="0.2">
      <c r="A8032" s="238" t="s">
        <v>2126</v>
      </c>
      <c r="B8032" s="191" t="s">
        <v>2210</v>
      </c>
      <c r="C8032" s="190" t="s">
        <v>15</v>
      </c>
      <c r="D8032" s="190" t="s">
        <v>2211</v>
      </c>
      <c r="E8032" s="426" t="s">
        <v>2129</v>
      </c>
      <c r="F8032" s="426"/>
      <c r="G8032" s="192" t="s">
        <v>39</v>
      </c>
      <c r="H8032" s="193">
        <v>0.10349999999999999</v>
      </c>
      <c r="I8032" s="189">
        <f>(M8032*$M$13)</f>
        <v>19.430400000000002</v>
      </c>
      <c r="J8032" s="219">
        <f>TRUNC(I8032*H8032,2)</f>
        <v>2.0099999999999998</v>
      </c>
      <c r="M8032">
        <v>21.12</v>
      </c>
    </row>
    <row r="8033" spans="1:13" ht="24" customHeight="1" x14ac:dyDescent="0.2">
      <c r="A8033" s="238" t="s">
        <v>2126</v>
      </c>
      <c r="B8033" s="191" t="s">
        <v>2156</v>
      </c>
      <c r="C8033" s="190" t="s">
        <v>15</v>
      </c>
      <c r="D8033" s="190" t="s">
        <v>2157</v>
      </c>
      <c r="E8033" s="426" t="s">
        <v>2129</v>
      </c>
      <c r="F8033" s="426"/>
      <c r="G8033" s="192" t="s">
        <v>39</v>
      </c>
      <c r="H8033" s="193">
        <v>1.9400000000000001E-2</v>
      </c>
      <c r="I8033" s="189">
        <f>(M8033*$M$13)</f>
        <v>11.8772</v>
      </c>
      <c r="J8033" s="219">
        <f>TRUNC(I8033*H8033,2)</f>
        <v>0.23</v>
      </c>
      <c r="M8033">
        <v>12.91</v>
      </c>
    </row>
    <row r="8034" spans="1:13" x14ac:dyDescent="0.2">
      <c r="A8034" s="239"/>
      <c r="B8034" s="195"/>
      <c r="C8034" s="195"/>
      <c r="D8034" s="195"/>
      <c r="E8034" s="195" t="s">
        <v>3847</v>
      </c>
      <c r="F8034" s="196">
        <v>2.4300000000000002</v>
      </c>
      <c r="G8034" s="195" t="s">
        <v>3848</v>
      </c>
      <c r="H8034" s="196">
        <v>0</v>
      </c>
      <c r="I8034" s="196">
        <v>2.4300000000000002</v>
      </c>
      <c r="J8034" s="220"/>
      <c r="M8034">
        <v>2.4300000000000002</v>
      </c>
    </row>
    <row r="8035" spans="1:13" ht="25.5" x14ac:dyDescent="0.2">
      <c r="A8035" s="239"/>
      <c r="B8035" s="195"/>
      <c r="C8035" s="195"/>
      <c r="D8035" s="195"/>
      <c r="E8035" s="195" t="s">
        <v>3849</v>
      </c>
      <c r="F8035" s="196">
        <v>0</v>
      </c>
      <c r="G8035" s="195"/>
      <c r="H8035" s="195" t="s">
        <v>3850</v>
      </c>
      <c r="I8035" s="196">
        <v>18.329999999999998</v>
      </c>
      <c r="J8035" s="220"/>
      <c r="M8035">
        <v>18.329999999999998</v>
      </c>
    </row>
    <row r="8036" spans="1:13" ht="30" customHeight="1" x14ac:dyDescent="0.2">
      <c r="A8036" s="240"/>
      <c r="B8036" s="197"/>
      <c r="C8036" s="197"/>
      <c r="D8036" s="197"/>
      <c r="E8036" s="197"/>
      <c r="F8036" s="197"/>
      <c r="G8036" s="197" t="s">
        <v>3851</v>
      </c>
      <c r="H8036" s="198">
        <v>55.46</v>
      </c>
      <c r="I8036" s="199">
        <v>1016.58</v>
      </c>
      <c r="J8036" s="220"/>
      <c r="M8036">
        <v>1016.58</v>
      </c>
    </row>
    <row r="8037" spans="1:13" ht="0.95" customHeight="1" x14ac:dyDescent="0.2">
      <c r="A8037" s="237"/>
      <c r="B8037" s="185"/>
      <c r="C8037" s="185"/>
      <c r="D8037" s="185"/>
      <c r="E8037" s="185"/>
      <c r="F8037" s="185"/>
      <c r="G8037" s="185"/>
      <c r="H8037" s="185"/>
      <c r="I8037" s="185"/>
      <c r="J8037" s="220"/>
    </row>
    <row r="8038" spans="1:13" ht="24" customHeight="1" x14ac:dyDescent="0.2">
      <c r="A8038" s="242" t="s">
        <v>956</v>
      </c>
      <c r="B8038" s="24"/>
      <c r="C8038" s="24"/>
      <c r="D8038" s="23" t="s">
        <v>171</v>
      </c>
      <c r="E8038" s="24"/>
      <c r="F8038" s="428"/>
      <c r="G8038" s="428"/>
      <c r="H8038" s="24"/>
      <c r="I8038" s="24"/>
      <c r="J8038" s="210"/>
    </row>
    <row r="8039" spans="1:13" ht="18" customHeight="1" x14ac:dyDescent="0.2">
      <c r="A8039" s="236" t="s">
        <v>957</v>
      </c>
      <c r="B8039" s="183" t="s">
        <v>2</v>
      </c>
      <c r="C8039" s="182" t="s">
        <v>3</v>
      </c>
      <c r="D8039" s="182" t="s">
        <v>4</v>
      </c>
      <c r="E8039" s="419" t="s">
        <v>2100</v>
      </c>
      <c r="F8039" s="419"/>
      <c r="G8039" s="184" t="s">
        <v>5</v>
      </c>
      <c r="H8039" s="183" t="s">
        <v>6</v>
      </c>
      <c r="I8039" s="183" t="s">
        <v>7</v>
      </c>
      <c r="J8039" s="218" t="s">
        <v>8</v>
      </c>
      <c r="K8039" s="229">
        <f>J8041+J8042</f>
        <v>24.549999999999997</v>
      </c>
      <c r="L8039" s="229">
        <f>J8040-K8039</f>
        <v>44.600000000000009</v>
      </c>
      <c r="M8039" t="s">
        <v>7</v>
      </c>
    </row>
    <row r="8040" spans="1:13" ht="26.1" customHeight="1" x14ac:dyDescent="0.2">
      <c r="A8040" s="237" t="s">
        <v>2125</v>
      </c>
      <c r="B8040" s="186" t="s">
        <v>958</v>
      </c>
      <c r="C8040" s="185" t="s">
        <v>15</v>
      </c>
      <c r="D8040" s="185" t="s">
        <v>959</v>
      </c>
      <c r="E8040" s="425">
        <v>22</v>
      </c>
      <c r="F8040" s="425"/>
      <c r="G8040" s="187" t="s">
        <v>17</v>
      </c>
      <c r="H8040" s="188">
        <v>1</v>
      </c>
      <c r="I8040" s="189">
        <f t="shared" ref="I8040:I8047" si="182">(M8040*$M$13)</f>
        <v>69.156400000000005</v>
      </c>
      <c r="J8040" s="231">
        <f t="shared" ref="J8040:J8047" si="183">TRUNC(I8040*H8040,2)</f>
        <v>69.150000000000006</v>
      </c>
      <c r="M8040">
        <v>75.17</v>
      </c>
    </row>
    <row r="8041" spans="1:13" ht="24" customHeight="1" x14ac:dyDescent="0.2">
      <c r="A8041" s="238" t="s">
        <v>2126</v>
      </c>
      <c r="B8041" s="191" t="s">
        <v>2852</v>
      </c>
      <c r="C8041" s="190" t="s">
        <v>15</v>
      </c>
      <c r="D8041" s="190" t="s">
        <v>2853</v>
      </c>
      <c r="E8041" s="426" t="s">
        <v>2129</v>
      </c>
      <c r="F8041" s="426"/>
      <c r="G8041" s="192" t="s">
        <v>39</v>
      </c>
      <c r="H8041" s="193">
        <v>0.67110000000000003</v>
      </c>
      <c r="I8041" s="189">
        <f t="shared" si="182"/>
        <v>19.172800000000002</v>
      </c>
      <c r="J8041" s="219">
        <f t="shared" si="183"/>
        <v>12.86</v>
      </c>
      <c r="M8041">
        <v>20.84</v>
      </c>
    </row>
    <row r="8042" spans="1:13" ht="24" customHeight="1" x14ac:dyDescent="0.2">
      <c r="A8042" s="238" t="s">
        <v>2126</v>
      </c>
      <c r="B8042" s="191" t="s">
        <v>2156</v>
      </c>
      <c r="C8042" s="190" t="s">
        <v>15</v>
      </c>
      <c r="D8042" s="190" t="s">
        <v>2157</v>
      </c>
      <c r="E8042" s="426" t="s">
        <v>2129</v>
      </c>
      <c r="F8042" s="426"/>
      <c r="G8042" s="192" t="s">
        <v>39</v>
      </c>
      <c r="H8042" s="193">
        <v>0.98460000000000003</v>
      </c>
      <c r="I8042" s="189">
        <f t="shared" si="182"/>
        <v>11.8772</v>
      </c>
      <c r="J8042" s="219">
        <f t="shared" si="183"/>
        <v>11.69</v>
      </c>
      <c r="M8042">
        <v>12.91</v>
      </c>
    </row>
    <row r="8043" spans="1:13" ht="24" customHeight="1" x14ac:dyDescent="0.2">
      <c r="A8043" s="238" t="s">
        <v>2126</v>
      </c>
      <c r="B8043" s="191" t="s">
        <v>2164</v>
      </c>
      <c r="C8043" s="190" t="s">
        <v>15</v>
      </c>
      <c r="D8043" s="190" t="s">
        <v>2165</v>
      </c>
      <c r="E8043" s="426" t="s">
        <v>2119</v>
      </c>
      <c r="F8043" s="426"/>
      <c r="G8043" s="192" t="s">
        <v>50</v>
      </c>
      <c r="H8043" s="193">
        <v>2.4299999999999999E-2</v>
      </c>
      <c r="I8043" s="189">
        <f t="shared" si="182"/>
        <v>160.77000000000001</v>
      </c>
      <c r="J8043" s="219">
        <f t="shared" si="183"/>
        <v>3.9</v>
      </c>
      <c r="M8043">
        <v>174.75</v>
      </c>
    </row>
    <row r="8044" spans="1:13" ht="24" customHeight="1" x14ac:dyDescent="0.2">
      <c r="A8044" s="238" t="s">
        <v>2126</v>
      </c>
      <c r="B8044" s="191" t="s">
        <v>2858</v>
      </c>
      <c r="C8044" s="190" t="s">
        <v>15</v>
      </c>
      <c r="D8044" s="190" t="s">
        <v>2859</v>
      </c>
      <c r="E8044" s="426" t="s">
        <v>2119</v>
      </c>
      <c r="F8044" s="426"/>
      <c r="G8044" s="192" t="s">
        <v>1871</v>
      </c>
      <c r="H8044" s="193">
        <v>7.5</v>
      </c>
      <c r="I8044" s="189">
        <f t="shared" si="182"/>
        <v>1.2236</v>
      </c>
      <c r="J8044" s="219">
        <f t="shared" si="183"/>
        <v>9.17</v>
      </c>
      <c r="M8044">
        <v>1.33</v>
      </c>
    </row>
    <row r="8045" spans="1:13" ht="24" customHeight="1" x14ac:dyDescent="0.2">
      <c r="A8045" s="238" t="s">
        <v>2126</v>
      </c>
      <c r="B8045" s="191" t="s">
        <v>2856</v>
      </c>
      <c r="C8045" s="190" t="s">
        <v>15</v>
      </c>
      <c r="D8045" s="190" t="s">
        <v>2857</v>
      </c>
      <c r="E8045" s="426" t="s">
        <v>2119</v>
      </c>
      <c r="F8045" s="426"/>
      <c r="G8045" s="192" t="s">
        <v>1871</v>
      </c>
      <c r="H8045" s="193">
        <v>0.2409</v>
      </c>
      <c r="I8045" s="189">
        <f t="shared" si="182"/>
        <v>6.9551999999999996</v>
      </c>
      <c r="J8045" s="219">
        <f t="shared" si="183"/>
        <v>1.67</v>
      </c>
      <c r="M8045">
        <v>7.56</v>
      </c>
    </row>
    <row r="8046" spans="1:13" ht="26.1" customHeight="1" x14ac:dyDescent="0.2">
      <c r="A8046" s="238" t="s">
        <v>2126</v>
      </c>
      <c r="B8046" s="191" t="s">
        <v>2854</v>
      </c>
      <c r="C8046" s="190" t="s">
        <v>15</v>
      </c>
      <c r="D8046" s="190" t="s">
        <v>2855</v>
      </c>
      <c r="E8046" s="426" t="s">
        <v>2119</v>
      </c>
      <c r="F8046" s="426"/>
      <c r="G8046" s="192" t="s">
        <v>17</v>
      </c>
      <c r="H8046" s="193">
        <v>1.05</v>
      </c>
      <c r="I8046" s="189">
        <f t="shared" si="182"/>
        <v>22.908000000000001</v>
      </c>
      <c r="J8046" s="219">
        <f t="shared" si="183"/>
        <v>24.05</v>
      </c>
      <c r="M8046">
        <v>24.9</v>
      </c>
    </row>
    <row r="8047" spans="1:13" ht="24" customHeight="1" x14ac:dyDescent="0.2">
      <c r="A8047" s="238" t="s">
        <v>2126</v>
      </c>
      <c r="B8047" s="191" t="s">
        <v>2140</v>
      </c>
      <c r="C8047" s="190" t="s">
        <v>15</v>
      </c>
      <c r="D8047" s="190" t="s">
        <v>2141</v>
      </c>
      <c r="E8047" s="426" t="s">
        <v>2119</v>
      </c>
      <c r="F8047" s="426"/>
      <c r="G8047" s="192" t="s">
        <v>1871</v>
      </c>
      <c r="H8047" s="193">
        <v>9.7200000000000006</v>
      </c>
      <c r="I8047" s="189">
        <f t="shared" si="182"/>
        <v>0.59800000000000009</v>
      </c>
      <c r="J8047" s="219">
        <f t="shared" si="183"/>
        <v>5.81</v>
      </c>
      <c r="M8047">
        <v>0.65</v>
      </c>
    </row>
    <row r="8048" spans="1:13" x14ac:dyDescent="0.2">
      <c r="A8048" s="239"/>
      <c r="B8048" s="195"/>
      <c r="C8048" s="195"/>
      <c r="D8048" s="195"/>
      <c r="E8048" s="195" t="s">
        <v>3847</v>
      </c>
      <c r="F8048" s="196">
        <v>26.69</v>
      </c>
      <c r="G8048" s="195" t="s">
        <v>3848</v>
      </c>
      <c r="H8048" s="196">
        <v>0</v>
      </c>
      <c r="I8048" s="196">
        <v>26.69</v>
      </c>
      <c r="J8048" s="220"/>
      <c r="M8048">
        <v>26.69</v>
      </c>
    </row>
    <row r="8049" spans="1:13" ht="25.5" x14ac:dyDescent="0.2">
      <c r="A8049" s="239"/>
      <c r="B8049" s="195"/>
      <c r="C8049" s="195"/>
      <c r="D8049" s="195"/>
      <c r="E8049" s="195" t="s">
        <v>3849</v>
      </c>
      <c r="F8049" s="196">
        <v>0</v>
      </c>
      <c r="G8049" s="195"/>
      <c r="H8049" s="195" t="s">
        <v>3850</v>
      </c>
      <c r="I8049" s="196">
        <v>75.17</v>
      </c>
      <c r="J8049" s="220"/>
      <c r="M8049">
        <v>75.17</v>
      </c>
    </row>
    <row r="8050" spans="1:13" ht="30" customHeight="1" x14ac:dyDescent="0.2">
      <c r="A8050" s="240"/>
      <c r="B8050" s="197"/>
      <c r="C8050" s="197"/>
      <c r="D8050" s="197"/>
      <c r="E8050" s="197"/>
      <c r="F8050" s="197"/>
      <c r="G8050" s="197" t="s">
        <v>3851</v>
      </c>
      <c r="H8050" s="198">
        <v>55.46</v>
      </c>
      <c r="I8050" s="199">
        <v>4168.92</v>
      </c>
      <c r="J8050" s="220"/>
      <c r="M8050">
        <v>4168.92</v>
      </c>
    </row>
    <row r="8051" spans="1:13" ht="0.95" customHeight="1" x14ac:dyDescent="0.2">
      <c r="A8051" s="237"/>
      <c r="B8051" s="185"/>
      <c r="C8051" s="185"/>
      <c r="D8051" s="185"/>
      <c r="E8051" s="185"/>
      <c r="F8051" s="185"/>
      <c r="G8051" s="185"/>
      <c r="H8051" s="185"/>
      <c r="I8051" s="185"/>
      <c r="J8051" s="220"/>
    </row>
    <row r="8052" spans="1:13" ht="24" customHeight="1" x14ac:dyDescent="0.2">
      <c r="A8052" s="242" t="s">
        <v>960</v>
      </c>
      <c r="B8052" s="24"/>
      <c r="C8052" s="24"/>
      <c r="D8052" s="23" t="s">
        <v>161</v>
      </c>
      <c r="E8052" s="24"/>
      <c r="F8052" s="428"/>
      <c r="G8052" s="428"/>
      <c r="H8052" s="24"/>
      <c r="I8052" s="24"/>
      <c r="J8052" s="210"/>
    </row>
    <row r="8053" spans="1:13" ht="18" customHeight="1" x14ac:dyDescent="0.2">
      <c r="A8053" s="236" t="s">
        <v>961</v>
      </c>
      <c r="B8053" s="183" t="s">
        <v>2</v>
      </c>
      <c r="C8053" s="182" t="s">
        <v>3</v>
      </c>
      <c r="D8053" s="182" t="s">
        <v>4</v>
      </c>
      <c r="E8053" s="419" t="s">
        <v>2100</v>
      </c>
      <c r="F8053" s="419"/>
      <c r="G8053" s="184" t="s">
        <v>5</v>
      </c>
      <c r="H8053" s="183" t="s">
        <v>6</v>
      </c>
      <c r="I8053" s="183" t="s">
        <v>7</v>
      </c>
      <c r="J8053" s="218" t="s">
        <v>8</v>
      </c>
      <c r="K8053" s="229">
        <f>J8055+J8058</f>
        <v>11.24</v>
      </c>
      <c r="L8053" s="229">
        <f>J8054-K8053</f>
        <v>50.519999999999996</v>
      </c>
      <c r="M8053" t="s">
        <v>7</v>
      </c>
    </row>
    <row r="8054" spans="1:13" ht="26.1" customHeight="1" x14ac:dyDescent="0.2">
      <c r="A8054" s="237" t="s">
        <v>2125</v>
      </c>
      <c r="B8054" s="186" t="s">
        <v>962</v>
      </c>
      <c r="C8054" s="185" t="s">
        <v>15</v>
      </c>
      <c r="D8054" s="185" t="s">
        <v>963</v>
      </c>
      <c r="E8054" s="425">
        <v>21</v>
      </c>
      <c r="F8054" s="425"/>
      <c r="G8054" s="187" t="s">
        <v>17</v>
      </c>
      <c r="H8054" s="188">
        <v>1</v>
      </c>
      <c r="I8054" s="189">
        <f t="shared" ref="I8054:I8065" si="184">(M8054*$M$13)</f>
        <v>61.768800000000006</v>
      </c>
      <c r="J8054" s="231">
        <f t="shared" ref="J8054:J8065" si="185">TRUNC(I8054*H8054,2)</f>
        <v>61.76</v>
      </c>
      <c r="M8054">
        <v>67.14</v>
      </c>
    </row>
    <row r="8055" spans="1:13" ht="24" customHeight="1" x14ac:dyDescent="0.2">
      <c r="A8055" s="238" t="s">
        <v>2126</v>
      </c>
      <c r="B8055" s="191" t="s">
        <v>2479</v>
      </c>
      <c r="C8055" s="190" t="s">
        <v>15</v>
      </c>
      <c r="D8055" s="190" t="s">
        <v>2480</v>
      </c>
      <c r="E8055" s="426" t="s">
        <v>2129</v>
      </c>
      <c r="F8055" s="426"/>
      <c r="G8055" s="192" t="s">
        <v>39</v>
      </c>
      <c r="H8055" s="193">
        <v>0.36280000000000001</v>
      </c>
      <c r="I8055" s="189">
        <f t="shared" si="184"/>
        <v>19.136000000000003</v>
      </c>
      <c r="J8055" s="219">
        <f t="shared" si="185"/>
        <v>6.94</v>
      </c>
      <c r="M8055">
        <v>20.8</v>
      </c>
    </row>
    <row r="8056" spans="1:13" ht="24" customHeight="1" x14ac:dyDescent="0.2">
      <c r="A8056" s="238" t="s">
        <v>2126</v>
      </c>
      <c r="B8056" s="191" t="s">
        <v>2868</v>
      </c>
      <c r="C8056" s="190" t="s">
        <v>15</v>
      </c>
      <c r="D8056" s="190" t="s">
        <v>2869</v>
      </c>
      <c r="E8056" s="426" t="s">
        <v>2119</v>
      </c>
      <c r="F8056" s="426"/>
      <c r="G8056" s="192" t="s">
        <v>17</v>
      </c>
      <c r="H8056" s="193">
        <v>1.1000000000000001</v>
      </c>
      <c r="I8056" s="189">
        <f t="shared" si="184"/>
        <v>18.0596</v>
      </c>
      <c r="J8056" s="219">
        <f t="shared" si="185"/>
        <v>19.86</v>
      </c>
      <c r="M8056">
        <v>19.63</v>
      </c>
    </row>
    <row r="8057" spans="1:13" ht="26.1" customHeight="1" x14ac:dyDescent="0.2">
      <c r="A8057" s="238" t="s">
        <v>2126</v>
      </c>
      <c r="B8057" s="191" t="s">
        <v>2870</v>
      </c>
      <c r="C8057" s="190" t="s">
        <v>15</v>
      </c>
      <c r="D8057" s="190" t="s">
        <v>2871</v>
      </c>
      <c r="E8057" s="426" t="s">
        <v>2119</v>
      </c>
      <c r="F8057" s="426"/>
      <c r="G8057" s="192" t="s">
        <v>132</v>
      </c>
      <c r="H8057" s="193">
        <v>1.4395</v>
      </c>
      <c r="I8057" s="189">
        <f t="shared" si="184"/>
        <v>2.5943999999999998</v>
      </c>
      <c r="J8057" s="219">
        <f t="shared" si="185"/>
        <v>3.73</v>
      </c>
      <c r="M8057">
        <v>2.82</v>
      </c>
    </row>
    <row r="8058" spans="1:13" ht="24" customHeight="1" x14ac:dyDescent="0.2">
      <c r="A8058" s="238" t="s">
        <v>2126</v>
      </c>
      <c r="B8058" s="191" t="s">
        <v>2156</v>
      </c>
      <c r="C8058" s="190" t="s">
        <v>15</v>
      </c>
      <c r="D8058" s="190" t="s">
        <v>2157</v>
      </c>
      <c r="E8058" s="426" t="s">
        <v>2129</v>
      </c>
      <c r="F8058" s="426"/>
      <c r="G8058" s="192" t="s">
        <v>39</v>
      </c>
      <c r="H8058" s="193">
        <v>0.36280000000000001</v>
      </c>
      <c r="I8058" s="189">
        <f t="shared" si="184"/>
        <v>11.8772</v>
      </c>
      <c r="J8058" s="219">
        <f t="shared" si="185"/>
        <v>4.3</v>
      </c>
      <c r="M8058">
        <v>12.91</v>
      </c>
    </row>
    <row r="8059" spans="1:13" ht="24" customHeight="1" x14ac:dyDescent="0.2">
      <c r="A8059" s="238" t="s">
        <v>2126</v>
      </c>
      <c r="B8059" s="191" t="s">
        <v>2860</v>
      </c>
      <c r="C8059" s="190" t="s">
        <v>15</v>
      </c>
      <c r="D8059" s="190" t="s">
        <v>2861</v>
      </c>
      <c r="E8059" s="426" t="s">
        <v>2119</v>
      </c>
      <c r="F8059" s="426"/>
      <c r="G8059" s="192" t="s">
        <v>1871</v>
      </c>
      <c r="H8059" s="193">
        <v>4.2599999999999999E-2</v>
      </c>
      <c r="I8059" s="189">
        <f t="shared" si="184"/>
        <v>18.979600000000001</v>
      </c>
      <c r="J8059" s="219">
        <f t="shared" si="185"/>
        <v>0.8</v>
      </c>
      <c r="M8059">
        <v>20.63</v>
      </c>
    </row>
    <row r="8060" spans="1:13" ht="26.1" customHeight="1" x14ac:dyDescent="0.2">
      <c r="A8060" s="238" t="s">
        <v>2126</v>
      </c>
      <c r="B8060" s="191" t="s">
        <v>2862</v>
      </c>
      <c r="C8060" s="190" t="s">
        <v>15</v>
      </c>
      <c r="D8060" s="190" t="s">
        <v>2863</v>
      </c>
      <c r="E8060" s="426" t="s">
        <v>2119</v>
      </c>
      <c r="F8060" s="426"/>
      <c r="G8060" s="192" t="s">
        <v>54</v>
      </c>
      <c r="H8060" s="193">
        <v>1.3265</v>
      </c>
      <c r="I8060" s="189">
        <f t="shared" si="184"/>
        <v>1.288</v>
      </c>
      <c r="J8060" s="219">
        <f t="shared" si="185"/>
        <v>1.7</v>
      </c>
      <c r="M8060">
        <v>1.4</v>
      </c>
    </row>
    <row r="8061" spans="1:13" ht="26.1" customHeight="1" x14ac:dyDescent="0.2">
      <c r="A8061" s="238" t="s">
        <v>2126</v>
      </c>
      <c r="B8061" s="191" t="s">
        <v>2876</v>
      </c>
      <c r="C8061" s="190" t="s">
        <v>15</v>
      </c>
      <c r="D8061" s="190" t="s">
        <v>2877</v>
      </c>
      <c r="E8061" s="426" t="s">
        <v>2119</v>
      </c>
      <c r="F8061" s="426"/>
      <c r="G8061" s="192" t="s">
        <v>1871</v>
      </c>
      <c r="H8061" s="193">
        <v>0.5202</v>
      </c>
      <c r="I8061" s="189">
        <f t="shared" si="184"/>
        <v>3.6432000000000002</v>
      </c>
      <c r="J8061" s="219">
        <f t="shared" si="185"/>
        <v>1.89</v>
      </c>
      <c r="M8061">
        <v>3.96</v>
      </c>
    </row>
    <row r="8062" spans="1:13" ht="24" customHeight="1" x14ac:dyDescent="0.2">
      <c r="A8062" s="238" t="s">
        <v>2126</v>
      </c>
      <c r="B8062" s="191" t="s">
        <v>2872</v>
      </c>
      <c r="C8062" s="190" t="s">
        <v>15</v>
      </c>
      <c r="D8062" s="190" t="s">
        <v>2873</v>
      </c>
      <c r="E8062" s="426" t="s">
        <v>2119</v>
      </c>
      <c r="F8062" s="426"/>
      <c r="G8062" s="192" t="s">
        <v>54</v>
      </c>
      <c r="H8062" s="193">
        <v>1.32</v>
      </c>
      <c r="I8062" s="189">
        <f t="shared" si="184"/>
        <v>0.26679999999999998</v>
      </c>
      <c r="J8062" s="219">
        <f t="shared" si="185"/>
        <v>0.35</v>
      </c>
      <c r="M8062">
        <v>0.28999999999999998</v>
      </c>
    </row>
    <row r="8063" spans="1:13" ht="26.1" customHeight="1" x14ac:dyDescent="0.2">
      <c r="A8063" s="238" t="s">
        <v>2126</v>
      </c>
      <c r="B8063" s="191" t="s">
        <v>2874</v>
      </c>
      <c r="C8063" s="190" t="s">
        <v>15</v>
      </c>
      <c r="D8063" s="190" t="s">
        <v>2875</v>
      </c>
      <c r="E8063" s="426" t="s">
        <v>2119</v>
      </c>
      <c r="F8063" s="426"/>
      <c r="G8063" s="192" t="s">
        <v>54</v>
      </c>
      <c r="H8063" s="193">
        <v>7.9740000000000002</v>
      </c>
      <c r="I8063" s="189">
        <f t="shared" si="184"/>
        <v>6.4400000000000013E-2</v>
      </c>
      <c r="J8063" s="219">
        <f t="shared" si="185"/>
        <v>0.51</v>
      </c>
      <c r="M8063">
        <v>7.0000000000000007E-2</v>
      </c>
    </row>
    <row r="8064" spans="1:13" ht="26.1" customHeight="1" x14ac:dyDescent="0.2">
      <c r="A8064" s="238" t="s">
        <v>2126</v>
      </c>
      <c r="B8064" s="191" t="s">
        <v>2866</v>
      </c>
      <c r="C8064" s="190" t="s">
        <v>15</v>
      </c>
      <c r="D8064" s="190" t="s">
        <v>2867</v>
      </c>
      <c r="E8064" s="426" t="s">
        <v>2119</v>
      </c>
      <c r="F8064" s="426"/>
      <c r="G8064" s="192" t="s">
        <v>54</v>
      </c>
      <c r="H8064" s="193">
        <v>2.1911999999999998</v>
      </c>
      <c r="I8064" s="189">
        <f t="shared" si="184"/>
        <v>0.2024</v>
      </c>
      <c r="J8064" s="219">
        <f t="shared" si="185"/>
        <v>0.44</v>
      </c>
      <c r="M8064">
        <v>0.22</v>
      </c>
    </row>
    <row r="8065" spans="1:13" ht="26.1" customHeight="1" x14ac:dyDescent="0.2">
      <c r="A8065" s="238" t="s">
        <v>2126</v>
      </c>
      <c r="B8065" s="191" t="s">
        <v>2864</v>
      </c>
      <c r="C8065" s="190" t="s">
        <v>15</v>
      </c>
      <c r="D8065" s="190" t="s">
        <v>2865</v>
      </c>
      <c r="E8065" s="426" t="s">
        <v>2119</v>
      </c>
      <c r="F8065" s="426"/>
      <c r="G8065" s="192" t="s">
        <v>132</v>
      </c>
      <c r="H8065" s="193">
        <v>3.851</v>
      </c>
      <c r="I8065" s="189">
        <f t="shared" si="184"/>
        <v>5.5200000000000005</v>
      </c>
      <c r="J8065" s="219">
        <f t="shared" si="185"/>
        <v>21.25</v>
      </c>
      <c r="M8065">
        <v>6</v>
      </c>
    </row>
    <row r="8066" spans="1:13" x14ac:dyDescent="0.2">
      <c r="A8066" s="239"/>
      <c r="B8066" s="195"/>
      <c r="C8066" s="195"/>
      <c r="D8066" s="195"/>
      <c r="E8066" s="195" t="s">
        <v>3847</v>
      </c>
      <c r="F8066" s="196">
        <v>12.22</v>
      </c>
      <c r="G8066" s="195" t="s">
        <v>3848</v>
      </c>
      <c r="H8066" s="196">
        <v>0</v>
      </c>
      <c r="I8066" s="196">
        <v>12.22</v>
      </c>
      <c r="J8066" s="220"/>
      <c r="M8066">
        <v>12.22</v>
      </c>
    </row>
    <row r="8067" spans="1:13" ht="25.5" x14ac:dyDescent="0.2">
      <c r="A8067" s="239"/>
      <c r="B8067" s="195"/>
      <c r="C8067" s="195"/>
      <c r="D8067" s="195"/>
      <c r="E8067" s="195" t="s">
        <v>3849</v>
      </c>
      <c r="F8067" s="196">
        <v>0</v>
      </c>
      <c r="G8067" s="195"/>
      <c r="H8067" s="195" t="s">
        <v>3850</v>
      </c>
      <c r="I8067" s="196">
        <v>67.14</v>
      </c>
      <c r="J8067" s="220"/>
      <c r="M8067">
        <v>67.14</v>
      </c>
    </row>
    <row r="8068" spans="1:13" ht="30" customHeight="1" x14ac:dyDescent="0.2">
      <c r="A8068" s="240"/>
      <c r="B8068" s="197"/>
      <c r="C8068" s="197"/>
      <c r="D8068" s="197"/>
      <c r="E8068" s="197"/>
      <c r="F8068" s="197"/>
      <c r="G8068" s="197" t="s">
        <v>3851</v>
      </c>
      <c r="H8068" s="198">
        <v>351.97</v>
      </c>
      <c r="I8068" s="199">
        <v>23631.26</v>
      </c>
      <c r="J8068" s="220"/>
      <c r="M8068">
        <v>23631.26</v>
      </c>
    </row>
    <row r="8069" spans="1:13" ht="0.95" customHeight="1" x14ac:dyDescent="0.2">
      <c r="A8069" s="237"/>
      <c r="B8069" s="185"/>
      <c r="C8069" s="185"/>
      <c r="D8069" s="185"/>
      <c r="E8069" s="185"/>
      <c r="F8069" s="185"/>
      <c r="G8069" s="185"/>
      <c r="H8069" s="185"/>
      <c r="I8069" s="185"/>
      <c r="J8069" s="220"/>
    </row>
    <row r="8070" spans="1:13" ht="18" customHeight="1" x14ac:dyDescent="0.2">
      <c r="A8070" s="236" t="s">
        <v>964</v>
      </c>
      <c r="B8070" s="183" t="s">
        <v>2</v>
      </c>
      <c r="C8070" s="182" t="s">
        <v>3</v>
      </c>
      <c r="D8070" s="182" t="s">
        <v>4</v>
      </c>
      <c r="E8070" s="419" t="s">
        <v>2100</v>
      </c>
      <c r="F8070" s="419"/>
      <c r="G8070" s="184" t="s">
        <v>5</v>
      </c>
      <c r="H8070" s="183" t="s">
        <v>6</v>
      </c>
      <c r="I8070" s="183" t="s">
        <v>7</v>
      </c>
      <c r="J8070" s="218" t="s">
        <v>8</v>
      </c>
      <c r="K8070" s="229">
        <f>J8072+J8073</f>
        <v>11.24</v>
      </c>
      <c r="L8070" s="229">
        <f>J8071-K8070</f>
        <v>59.98</v>
      </c>
      <c r="M8070" t="s">
        <v>7</v>
      </c>
    </row>
    <row r="8071" spans="1:13" ht="26.1" customHeight="1" x14ac:dyDescent="0.2">
      <c r="A8071" s="237" t="s">
        <v>2125</v>
      </c>
      <c r="B8071" s="186" t="s">
        <v>965</v>
      </c>
      <c r="C8071" s="185" t="s">
        <v>15</v>
      </c>
      <c r="D8071" s="185" t="s">
        <v>966</v>
      </c>
      <c r="E8071" s="425">
        <v>21</v>
      </c>
      <c r="F8071" s="425"/>
      <c r="G8071" s="187" t="s">
        <v>17</v>
      </c>
      <c r="H8071" s="188">
        <v>1</v>
      </c>
      <c r="I8071" s="189">
        <f t="shared" ref="I8071:I8082" si="186">(M8071*$M$13)</f>
        <v>71.226399999999998</v>
      </c>
      <c r="J8071" s="231">
        <f t="shared" ref="J8071:J8082" si="187">TRUNC(I8071*H8071,2)</f>
        <v>71.22</v>
      </c>
      <c r="M8071">
        <v>77.42</v>
      </c>
    </row>
    <row r="8072" spans="1:13" ht="24" customHeight="1" x14ac:dyDescent="0.2">
      <c r="A8072" s="238" t="s">
        <v>2126</v>
      </c>
      <c r="B8072" s="191" t="s">
        <v>2479</v>
      </c>
      <c r="C8072" s="190" t="s">
        <v>15</v>
      </c>
      <c r="D8072" s="190" t="s">
        <v>2480</v>
      </c>
      <c r="E8072" s="426" t="s">
        <v>2129</v>
      </c>
      <c r="F8072" s="426"/>
      <c r="G8072" s="192" t="s">
        <v>39</v>
      </c>
      <c r="H8072" s="193">
        <v>0.36280000000000001</v>
      </c>
      <c r="I8072" s="189">
        <f t="shared" si="186"/>
        <v>19.136000000000003</v>
      </c>
      <c r="J8072" s="219">
        <f t="shared" si="187"/>
        <v>6.94</v>
      </c>
      <c r="M8072">
        <v>20.8</v>
      </c>
    </row>
    <row r="8073" spans="1:13" ht="24" customHeight="1" x14ac:dyDescent="0.2">
      <c r="A8073" s="238" t="s">
        <v>2126</v>
      </c>
      <c r="B8073" s="191" t="s">
        <v>2156</v>
      </c>
      <c r="C8073" s="190" t="s">
        <v>15</v>
      </c>
      <c r="D8073" s="190" t="s">
        <v>2157</v>
      </c>
      <c r="E8073" s="426" t="s">
        <v>2129</v>
      </c>
      <c r="F8073" s="426"/>
      <c r="G8073" s="192" t="s">
        <v>39</v>
      </c>
      <c r="H8073" s="193">
        <v>0.36280000000000001</v>
      </c>
      <c r="I8073" s="189">
        <f t="shared" si="186"/>
        <v>11.8772</v>
      </c>
      <c r="J8073" s="219">
        <f t="shared" si="187"/>
        <v>4.3</v>
      </c>
      <c r="M8073">
        <v>12.91</v>
      </c>
    </row>
    <row r="8074" spans="1:13" ht="24" customHeight="1" x14ac:dyDescent="0.2">
      <c r="A8074" s="238" t="s">
        <v>2126</v>
      </c>
      <c r="B8074" s="191" t="s">
        <v>2860</v>
      </c>
      <c r="C8074" s="190" t="s">
        <v>15</v>
      </c>
      <c r="D8074" s="190" t="s">
        <v>2861</v>
      </c>
      <c r="E8074" s="426" t="s">
        <v>2119</v>
      </c>
      <c r="F8074" s="426"/>
      <c r="G8074" s="192" t="s">
        <v>1871</v>
      </c>
      <c r="H8074" s="193">
        <v>4.2599999999999999E-2</v>
      </c>
      <c r="I8074" s="189">
        <f t="shared" si="186"/>
        <v>18.979600000000001</v>
      </c>
      <c r="J8074" s="219">
        <f t="shared" si="187"/>
        <v>0.8</v>
      </c>
      <c r="M8074">
        <v>20.63</v>
      </c>
    </row>
    <row r="8075" spans="1:13" ht="26.1" customHeight="1" x14ac:dyDescent="0.2">
      <c r="A8075" s="238" t="s">
        <v>2126</v>
      </c>
      <c r="B8075" s="191" t="s">
        <v>2878</v>
      </c>
      <c r="C8075" s="190" t="s">
        <v>15</v>
      </c>
      <c r="D8075" s="190" t="s">
        <v>2879</v>
      </c>
      <c r="E8075" s="426" t="s">
        <v>2119</v>
      </c>
      <c r="F8075" s="426"/>
      <c r="G8075" s="192" t="s">
        <v>17</v>
      </c>
      <c r="H8075" s="193">
        <v>1.1000000000000001</v>
      </c>
      <c r="I8075" s="189">
        <f t="shared" si="186"/>
        <v>26.6616</v>
      </c>
      <c r="J8075" s="219">
        <f t="shared" si="187"/>
        <v>29.32</v>
      </c>
      <c r="M8075">
        <v>28.98</v>
      </c>
    </row>
    <row r="8076" spans="1:13" ht="26.1" customHeight="1" x14ac:dyDescent="0.2">
      <c r="A8076" s="238" t="s">
        <v>2126</v>
      </c>
      <c r="B8076" s="191" t="s">
        <v>2870</v>
      </c>
      <c r="C8076" s="190" t="s">
        <v>15</v>
      </c>
      <c r="D8076" s="190" t="s">
        <v>2871</v>
      </c>
      <c r="E8076" s="426" t="s">
        <v>2119</v>
      </c>
      <c r="F8076" s="426"/>
      <c r="G8076" s="192" t="s">
        <v>132</v>
      </c>
      <c r="H8076" s="193">
        <v>1.4395</v>
      </c>
      <c r="I8076" s="189">
        <f t="shared" si="186"/>
        <v>2.5943999999999998</v>
      </c>
      <c r="J8076" s="219">
        <f t="shared" si="187"/>
        <v>3.73</v>
      </c>
      <c r="M8076">
        <v>2.82</v>
      </c>
    </row>
    <row r="8077" spans="1:13" ht="26.1" customHeight="1" x14ac:dyDescent="0.2">
      <c r="A8077" s="238" t="s">
        <v>2126</v>
      </c>
      <c r="B8077" s="191" t="s">
        <v>2876</v>
      </c>
      <c r="C8077" s="190" t="s">
        <v>15</v>
      </c>
      <c r="D8077" s="190" t="s">
        <v>2877</v>
      </c>
      <c r="E8077" s="426" t="s">
        <v>2119</v>
      </c>
      <c r="F8077" s="426"/>
      <c r="G8077" s="192" t="s">
        <v>1871</v>
      </c>
      <c r="H8077" s="193">
        <v>0.5202</v>
      </c>
      <c r="I8077" s="189">
        <f t="shared" si="186"/>
        <v>3.6432000000000002</v>
      </c>
      <c r="J8077" s="219">
        <f t="shared" si="187"/>
        <v>1.89</v>
      </c>
      <c r="M8077">
        <v>3.96</v>
      </c>
    </row>
    <row r="8078" spans="1:13" ht="24" customHeight="1" x14ac:dyDescent="0.2">
      <c r="A8078" s="238" t="s">
        <v>2126</v>
      </c>
      <c r="B8078" s="191" t="s">
        <v>2872</v>
      </c>
      <c r="C8078" s="190" t="s">
        <v>15</v>
      </c>
      <c r="D8078" s="190" t="s">
        <v>2873</v>
      </c>
      <c r="E8078" s="426" t="s">
        <v>2119</v>
      </c>
      <c r="F8078" s="426"/>
      <c r="G8078" s="192" t="s">
        <v>54</v>
      </c>
      <c r="H8078" s="193">
        <v>1.32</v>
      </c>
      <c r="I8078" s="189">
        <f t="shared" si="186"/>
        <v>0.26679999999999998</v>
      </c>
      <c r="J8078" s="219">
        <f t="shared" si="187"/>
        <v>0.35</v>
      </c>
      <c r="M8078">
        <v>0.28999999999999998</v>
      </c>
    </row>
    <row r="8079" spans="1:13" ht="26.1" customHeight="1" x14ac:dyDescent="0.2">
      <c r="A8079" s="238" t="s">
        <v>2126</v>
      </c>
      <c r="B8079" s="191" t="s">
        <v>2874</v>
      </c>
      <c r="C8079" s="190" t="s">
        <v>15</v>
      </c>
      <c r="D8079" s="190" t="s">
        <v>2875</v>
      </c>
      <c r="E8079" s="426" t="s">
        <v>2119</v>
      </c>
      <c r="F8079" s="426"/>
      <c r="G8079" s="192" t="s">
        <v>54</v>
      </c>
      <c r="H8079" s="193">
        <v>7.9740000000000002</v>
      </c>
      <c r="I8079" s="189">
        <f t="shared" si="186"/>
        <v>6.4400000000000013E-2</v>
      </c>
      <c r="J8079" s="219">
        <f t="shared" si="187"/>
        <v>0.51</v>
      </c>
      <c r="M8079">
        <v>7.0000000000000007E-2</v>
      </c>
    </row>
    <row r="8080" spans="1:13" ht="26.1" customHeight="1" x14ac:dyDescent="0.2">
      <c r="A8080" s="238" t="s">
        <v>2126</v>
      </c>
      <c r="B8080" s="191" t="s">
        <v>2866</v>
      </c>
      <c r="C8080" s="190" t="s">
        <v>15</v>
      </c>
      <c r="D8080" s="190" t="s">
        <v>2867</v>
      </c>
      <c r="E8080" s="426" t="s">
        <v>2119</v>
      </c>
      <c r="F8080" s="426"/>
      <c r="G8080" s="192" t="s">
        <v>54</v>
      </c>
      <c r="H8080" s="193">
        <v>2.1911999999999998</v>
      </c>
      <c r="I8080" s="189">
        <f t="shared" si="186"/>
        <v>0.2024</v>
      </c>
      <c r="J8080" s="219">
        <f t="shared" si="187"/>
        <v>0.44</v>
      </c>
      <c r="M8080">
        <v>0.22</v>
      </c>
    </row>
    <row r="8081" spans="1:13" ht="26.1" customHeight="1" x14ac:dyDescent="0.2">
      <c r="A8081" s="238" t="s">
        <v>2126</v>
      </c>
      <c r="B8081" s="191" t="s">
        <v>2862</v>
      </c>
      <c r="C8081" s="190" t="s">
        <v>15</v>
      </c>
      <c r="D8081" s="190" t="s">
        <v>2863</v>
      </c>
      <c r="E8081" s="426" t="s">
        <v>2119</v>
      </c>
      <c r="F8081" s="426"/>
      <c r="G8081" s="192" t="s">
        <v>54</v>
      </c>
      <c r="H8081" s="193">
        <v>1.3265</v>
      </c>
      <c r="I8081" s="189">
        <f t="shared" si="186"/>
        <v>1.288</v>
      </c>
      <c r="J8081" s="219">
        <f t="shared" si="187"/>
        <v>1.7</v>
      </c>
      <c r="M8081">
        <v>1.4</v>
      </c>
    </row>
    <row r="8082" spans="1:13" ht="26.1" customHeight="1" x14ac:dyDescent="0.2">
      <c r="A8082" s="238" t="s">
        <v>2126</v>
      </c>
      <c r="B8082" s="191" t="s">
        <v>2864</v>
      </c>
      <c r="C8082" s="190" t="s">
        <v>15</v>
      </c>
      <c r="D8082" s="190" t="s">
        <v>2865</v>
      </c>
      <c r="E8082" s="426" t="s">
        <v>2119</v>
      </c>
      <c r="F8082" s="426"/>
      <c r="G8082" s="192" t="s">
        <v>132</v>
      </c>
      <c r="H8082" s="193">
        <v>3.851</v>
      </c>
      <c r="I8082" s="189">
        <f t="shared" si="186"/>
        <v>5.5200000000000005</v>
      </c>
      <c r="J8082" s="219">
        <f t="shared" si="187"/>
        <v>21.25</v>
      </c>
      <c r="M8082">
        <v>6</v>
      </c>
    </row>
    <row r="8083" spans="1:13" x14ac:dyDescent="0.2">
      <c r="A8083" s="239"/>
      <c r="B8083" s="195"/>
      <c r="C8083" s="195"/>
      <c r="D8083" s="195"/>
      <c r="E8083" s="195" t="s">
        <v>3847</v>
      </c>
      <c r="F8083" s="196">
        <v>12.22</v>
      </c>
      <c r="G8083" s="195" t="s">
        <v>3848</v>
      </c>
      <c r="H8083" s="196">
        <v>0</v>
      </c>
      <c r="I8083" s="196">
        <v>12.22</v>
      </c>
      <c r="J8083" s="220"/>
      <c r="M8083">
        <v>12.22</v>
      </c>
    </row>
    <row r="8084" spans="1:13" ht="25.5" x14ac:dyDescent="0.2">
      <c r="A8084" s="239"/>
      <c r="B8084" s="195"/>
      <c r="C8084" s="195"/>
      <c r="D8084" s="195"/>
      <c r="E8084" s="195" t="s">
        <v>3849</v>
      </c>
      <c r="F8084" s="196">
        <v>0</v>
      </c>
      <c r="G8084" s="195"/>
      <c r="H8084" s="195" t="s">
        <v>3850</v>
      </c>
      <c r="I8084" s="196">
        <v>77.42</v>
      </c>
      <c r="J8084" s="220"/>
      <c r="M8084">
        <v>77.42</v>
      </c>
    </row>
    <row r="8085" spans="1:13" ht="30" customHeight="1" x14ac:dyDescent="0.2">
      <c r="A8085" s="240"/>
      <c r="B8085" s="197"/>
      <c r="C8085" s="197"/>
      <c r="D8085" s="197"/>
      <c r="E8085" s="197"/>
      <c r="F8085" s="197"/>
      <c r="G8085" s="197" t="s">
        <v>3851</v>
      </c>
      <c r="H8085" s="198">
        <v>46.4</v>
      </c>
      <c r="I8085" s="199">
        <v>3592.28</v>
      </c>
      <c r="J8085" s="220"/>
      <c r="M8085">
        <v>3592.28</v>
      </c>
    </row>
    <row r="8086" spans="1:13" ht="0.95" customHeight="1" x14ac:dyDescent="0.2">
      <c r="A8086" s="237"/>
      <c r="B8086" s="185"/>
      <c r="C8086" s="185"/>
      <c r="D8086" s="185"/>
      <c r="E8086" s="185"/>
      <c r="F8086" s="185"/>
      <c r="G8086" s="185"/>
      <c r="H8086" s="185"/>
      <c r="I8086" s="185"/>
      <c r="J8086" s="220"/>
    </row>
    <row r="8087" spans="1:13" ht="24" customHeight="1" x14ac:dyDescent="0.2">
      <c r="A8087" s="242" t="s">
        <v>967</v>
      </c>
      <c r="B8087" s="24"/>
      <c r="C8087" s="24"/>
      <c r="D8087" s="23" t="s">
        <v>968</v>
      </c>
      <c r="E8087" s="24"/>
      <c r="F8087" s="428"/>
      <c r="G8087" s="428"/>
      <c r="H8087" s="24"/>
      <c r="I8087" s="24"/>
      <c r="J8087" s="210"/>
    </row>
    <row r="8088" spans="1:13" ht="24" customHeight="1" x14ac:dyDescent="0.2">
      <c r="A8088" s="243" t="s">
        <v>969</v>
      </c>
      <c r="B8088" s="28"/>
      <c r="C8088" s="28"/>
      <c r="D8088" s="27" t="s">
        <v>970</v>
      </c>
      <c r="E8088" s="28"/>
      <c r="F8088" s="429"/>
      <c r="G8088" s="429"/>
      <c r="H8088" s="28"/>
      <c r="I8088" s="28"/>
      <c r="J8088" s="211"/>
    </row>
    <row r="8089" spans="1:13" ht="18" customHeight="1" x14ac:dyDescent="0.2">
      <c r="A8089" s="236" t="s">
        <v>971</v>
      </c>
      <c r="B8089" s="183" t="s">
        <v>2</v>
      </c>
      <c r="C8089" s="182" t="s">
        <v>3</v>
      </c>
      <c r="D8089" s="182" t="s">
        <v>4</v>
      </c>
      <c r="E8089" s="419" t="s">
        <v>2100</v>
      </c>
      <c r="F8089" s="419"/>
      <c r="G8089" s="184" t="s">
        <v>5</v>
      </c>
      <c r="H8089" s="183" t="s">
        <v>6</v>
      </c>
      <c r="I8089" s="183" t="s">
        <v>7</v>
      </c>
      <c r="J8089" s="218" t="s">
        <v>8</v>
      </c>
      <c r="K8089" s="229">
        <f>J8091+J8092</f>
        <v>3</v>
      </c>
      <c r="L8089" s="229">
        <f>J8090-K8089</f>
        <v>2.1799999999999997</v>
      </c>
      <c r="M8089" t="s">
        <v>7</v>
      </c>
    </row>
    <row r="8090" spans="1:13" ht="24" customHeight="1" x14ac:dyDescent="0.2">
      <c r="A8090" s="237" t="s">
        <v>2125</v>
      </c>
      <c r="B8090" s="186" t="s">
        <v>760</v>
      </c>
      <c r="C8090" s="185" t="s">
        <v>15</v>
      </c>
      <c r="D8090" s="185" t="s">
        <v>761</v>
      </c>
      <c r="E8090" s="425">
        <v>20</v>
      </c>
      <c r="F8090" s="425"/>
      <c r="G8090" s="187" t="s">
        <v>17</v>
      </c>
      <c r="H8090" s="188">
        <v>1</v>
      </c>
      <c r="I8090" s="189">
        <f>(M8090*$M$13)</f>
        <v>5.1887999999999996</v>
      </c>
      <c r="J8090" s="231">
        <f>TRUNC(I8090*H8090,2)</f>
        <v>5.18</v>
      </c>
      <c r="M8090">
        <v>5.64</v>
      </c>
    </row>
    <row r="8091" spans="1:13" ht="24" customHeight="1" x14ac:dyDescent="0.2">
      <c r="A8091" s="238" t="s">
        <v>2126</v>
      </c>
      <c r="B8091" s="191" t="s">
        <v>2152</v>
      </c>
      <c r="C8091" s="190" t="s">
        <v>15</v>
      </c>
      <c r="D8091" s="190" t="s">
        <v>2153</v>
      </c>
      <c r="E8091" s="426" t="s">
        <v>2129</v>
      </c>
      <c r="F8091" s="426"/>
      <c r="G8091" s="192" t="s">
        <v>39</v>
      </c>
      <c r="H8091" s="193">
        <v>9.0700000000000003E-2</v>
      </c>
      <c r="I8091" s="189">
        <f>(M8091*$M$13)</f>
        <v>19.136000000000003</v>
      </c>
      <c r="J8091" s="219">
        <f>TRUNC(I8091*H8091,2)</f>
        <v>1.73</v>
      </c>
      <c r="M8091">
        <v>20.8</v>
      </c>
    </row>
    <row r="8092" spans="1:13" ht="24" customHeight="1" x14ac:dyDescent="0.2">
      <c r="A8092" s="238" t="s">
        <v>2126</v>
      </c>
      <c r="B8092" s="191" t="s">
        <v>2156</v>
      </c>
      <c r="C8092" s="190" t="s">
        <v>15</v>
      </c>
      <c r="D8092" s="190" t="s">
        <v>2157</v>
      </c>
      <c r="E8092" s="426" t="s">
        <v>2129</v>
      </c>
      <c r="F8092" s="426"/>
      <c r="G8092" s="192" t="s">
        <v>39</v>
      </c>
      <c r="H8092" s="193">
        <v>0.1077</v>
      </c>
      <c r="I8092" s="189">
        <f>(M8092*$M$13)</f>
        <v>11.8772</v>
      </c>
      <c r="J8092" s="219">
        <f>TRUNC(I8092*H8092,2)</f>
        <v>1.27</v>
      </c>
      <c r="M8092">
        <v>12.91</v>
      </c>
    </row>
    <row r="8093" spans="1:13" ht="24" customHeight="1" x14ac:dyDescent="0.2">
      <c r="A8093" s="238" t="s">
        <v>2126</v>
      </c>
      <c r="B8093" s="191" t="s">
        <v>2164</v>
      </c>
      <c r="C8093" s="190" t="s">
        <v>15</v>
      </c>
      <c r="D8093" s="190" t="s">
        <v>2165</v>
      </c>
      <c r="E8093" s="426" t="s">
        <v>2119</v>
      </c>
      <c r="F8093" s="426"/>
      <c r="G8093" s="192" t="s">
        <v>50</v>
      </c>
      <c r="H8093" s="193">
        <v>5.1999999999999998E-3</v>
      </c>
      <c r="I8093" s="189">
        <f>(M8093*$M$13)</f>
        <v>160.77000000000001</v>
      </c>
      <c r="J8093" s="219">
        <f>TRUNC(I8093*H8093,2)</f>
        <v>0.83</v>
      </c>
      <c r="M8093">
        <v>174.75</v>
      </c>
    </row>
    <row r="8094" spans="1:13" ht="24" customHeight="1" x14ac:dyDescent="0.2">
      <c r="A8094" s="238" t="s">
        <v>2126</v>
      </c>
      <c r="B8094" s="191" t="s">
        <v>2140</v>
      </c>
      <c r="C8094" s="190" t="s">
        <v>15</v>
      </c>
      <c r="D8094" s="190" t="s">
        <v>2141</v>
      </c>
      <c r="E8094" s="426" t="s">
        <v>2119</v>
      </c>
      <c r="F8094" s="426"/>
      <c r="G8094" s="192" t="s">
        <v>1871</v>
      </c>
      <c r="H8094" s="193">
        <v>2.27</v>
      </c>
      <c r="I8094" s="189">
        <f>(M8094*$M$13)</f>
        <v>0.59800000000000009</v>
      </c>
      <c r="J8094" s="219">
        <f>TRUNC(I8094*H8094,2)</f>
        <v>1.35</v>
      </c>
      <c r="M8094">
        <v>0.65</v>
      </c>
    </row>
    <row r="8095" spans="1:13" x14ac:dyDescent="0.2">
      <c r="A8095" s="239"/>
      <c r="B8095" s="195"/>
      <c r="C8095" s="195"/>
      <c r="D8095" s="195"/>
      <c r="E8095" s="195" t="s">
        <v>3847</v>
      </c>
      <c r="F8095" s="196">
        <v>3.27</v>
      </c>
      <c r="G8095" s="195" t="s">
        <v>3848</v>
      </c>
      <c r="H8095" s="196">
        <v>0</v>
      </c>
      <c r="I8095" s="196">
        <v>3.27</v>
      </c>
      <c r="J8095" s="220"/>
      <c r="M8095">
        <v>3.27</v>
      </c>
    </row>
    <row r="8096" spans="1:13" ht="25.5" x14ac:dyDescent="0.2">
      <c r="A8096" s="239"/>
      <c r="B8096" s="195"/>
      <c r="C8096" s="195"/>
      <c r="D8096" s="195"/>
      <c r="E8096" s="195" t="s">
        <v>3849</v>
      </c>
      <c r="F8096" s="196">
        <v>0</v>
      </c>
      <c r="G8096" s="195"/>
      <c r="H8096" s="195" t="s">
        <v>3850</v>
      </c>
      <c r="I8096" s="196">
        <v>5.64</v>
      </c>
      <c r="J8096" s="220"/>
      <c r="M8096">
        <v>5.64</v>
      </c>
    </row>
    <row r="8097" spans="1:13" ht="30" customHeight="1" x14ac:dyDescent="0.2">
      <c r="A8097" s="240"/>
      <c r="B8097" s="197"/>
      <c r="C8097" s="197"/>
      <c r="D8097" s="197"/>
      <c r="E8097" s="197"/>
      <c r="F8097" s="197"/>
      <c r="G8097" s="197" t="s">
        <v>3851</v>
      </c>
      <c r="H8097" s="198">
        <v>258.8</v>
      </c>
      <c r="I8097" s="199">
        <v>1459.63</v>
      </c>
      <c r="J8097" s="220"/>
      <c r="M8097">
        <v>1459.63</v>
      </c>
    </row>
    <row r="8098" spans="1:13" ht="0.95" customHeight="1" x14ac:dyDescent="0.2">
      <c r="A8098" s="237"/>
      <c r="B8098" s="185"/>
      <c r="C8098" s="185"/>
      <c r="D8098" s="185"/>
      <c r="E8098" s="185"/>
      <c r="F8098" s="185"/>
      <c r="G8098" s="185"/>
      <c r="H8098" s="185"/>
      <c r="I8098" s="185"/>
      <c r="J8098" s="220"/>
    </row>
    <row r="8099" spans="1:13" ht="18" customHeight="1" x14ac:dyDescent="0.2">
      <c r="A8099" s="236" t="s">
        <v>972</v>
      </c>
      <c r="B8099" s="183" t="s">
        <v>2</v>
      </c>
      <c r="C8099" s="182" t="s">
        <v>3</v>
      </c>
      <c r="D8099" s="182" t="s">
        <v>4</v>
      </c>
      <c r="E8099" s="419" t="s">
        <v>2100</v>
      </c>
      <c r="F8099" s="419"/>
      <c r="G8099" s="184" t="s">
        <v>5</v>
      </c>
      <c r="H8099" s="183" t="s">
        <v>6</v>
      </c>
      <c r="I8099" s="183" t="s">
        <v>7</v>
      </c>
      <c r="J8099" s="218" t="s">
        <v>8</v>
      </c>
      <c r="K8099" s="229">
        <f>J8104+J8105</f>
        <v>12.09</v>
      </c>
      <c r="L8099" s="229">
        <f>J8100-K8099</f>
        <v>8.82</v>
      </c>
      <c r="M8099" t="s">
        <v>7</v>
      </c>
    </row>
    <row r="8100" spans="1:13" ht="24" customHeight="1" x14ac:dyDescent="0.2">
      <c r="A8100" s="237" t="s">
        <v>2125</v>
      </c>
      <c r="B8100" s="186" t="s">
        <v>973</v>
      </c>
      <c r="C8100" s="185" t="s">
        <v>15</v>
      </c>
      <c r="D8100" s="185" t="s">
        <v>974</v>
      </c>
      <c r="E8100" s="425">
        <v>20</v>
      </c>
      <c r="F8100" s="425"/>
      <c r="G8100" s="187" t="s">
        <v>17</v>
      </c>
      <c r="H8100" s="188">
        <v>1</v>
      </c>
      <c r="I8100" s="189">
        <f t="shared" ref="I8100:I8105" si="188">(M8100*$M$13)</f>
        <v>20.9116</v>
      </c>
      <c r="J8100" s="231">
        <f t="shared" ref="J8100:J8105" si="189">TRUNC(I8100*H8100,2)</f>
        <v>20.91</v>
      </c>
      <c r="M8100">
        <v>22.73</v>
      </c>
    </row>
    <row r="8101" spans="1:13" ht="24" customHeight="1" x14ac:dyDescent="0.2">
      <c r="A8101" s="238" t="s">
        <v>2126</v>
      </c>
      <c r="B8101" s="191" t="s">
        <v>2164</v>
      </c>
      <c r="C8101" s="190" t="s">
        <v>15</v>
      </c>
      <c r="D8101" s="190" t="s">
        <v>2165</v>
      </c>
      <c r="E8101" s="426" t="s">
        <v>2119</v>
      </c>
      <c r="F8101" s="426"/>
      <c r="G8101" s="192" t="s">
        <v>50</v>
      </c>
      <c r="H8101" s="193">
        <v>2.5499999999999998E-2</v>
      </c>
      <c r="I8101" s="189">
        <f t="shared" si="188"/>
        <v>160.77000000000001</v>
      </c>
      <c r="J8101" s="219">
        <f t="shared" si="189"/>
        <v>4.09</v>
      </c>
      <c r="M8101">
        <v>174.75</v>
      </c>
    </row>
    <row r="8102" spans="1:13" ht="24" customHeight="1" x14ac:dyDescent="0.2">
      <c r="A8102" s="238" t="s">
        <v>2126</v>
      </c>
      <c r="B8102" s="191" t="s">
        <v>2460</v>
      </c>
      <c r="C8102" s="190" t="s">
        <v>15</v>
      </c>
      <c r="D8102" s="190" t="s">
        <v>2461</v>
      </c>
      <c r="E8102" s="426" t="s">
        <v>2119</v>
      </c>
      <c r="F8102" s="426"/>
      <c r="G8102" s="192" t="s">
        <v>1871</v>
      </c>
      <c r="H8102" s="193">
        <v>3.8220000000000001</v>
      </c>
      <c r="I8102" s="189">
        <f t="shared" si="188"/>
        <v>0.91080000000000005</v>
      </c>
      <c r="J8102" s="219">
        <f t="shared" si="189"/>
        <v>3.48</v>
      </c>
      <c r="M8102">
        <v>0.99</v>
      </c>
    </row>
    <row r="8103" spans="1:13" ht="24" customHeight="1" x14ac:dyDescent="0.2">
      <c r="A8103" s="238" t="s">
        <v>2126</v>
      </c>
      <c r="B8103" s="191" t="s">
        <v>2140</v>
      </c>
      <c r="C8103" s="190" t="s">
        <v>15</v>
      </c>
      <c r="D8103" s="190" t="s">
        <v>2141</v>
      </c>
      <c r="E8103" s="426" t="s">
        <v>2119</v>
      </c>
      <c r="F8103" s="426"/>
      <c r="G8103" s="192" t="s">
        <v>1871</v>
      </c>
      <c r="H8103" s="193">
        <v>2.1</v>
      </c>
      <c r="I8103" s="189">
        <f t="shared" si="188"/>
        <v>0.59800000000000009</v>
      </c>
      <c r="J8103" s="219">
        <f t="shared" si="189"/>
        <v>1.25</v>
      </c>
      <c r="M8103">
        <v>0.65</v>
      </c>
    </row>
    <row r="8104" spans="1:13" ht="24" customHeight="1" x14ac:dyDescent="0.2">
      <c r="A8104" s="238" t="s">
        <v>2126</v>
      </c>
      <c r="B8104" s="191" t="s">
        <v>2152</v>
      </c>
      <c r="C8104" s="190" t="s">
        <v>15</v>
      </c>
      <c r="D8104" s="190" t="s">
        <v>2153</v>
      </c>
      <c r="E8104" s="426" t="s">
        <v>2129</v>
      </c>
      <c r="F8104" s="426"/>
      <c r="G8104" s="192" t="s">
        <v>39</v>
      </c>
      <c r="H8104" s="193">
        <v>0.3528</v>
      </c>
      <c r="I8104" s="189">
        <f t="shared" si="188"/>
        <v>19.136000000000003</v>
      </c>
      <c r="J8104" s="219">
        <f t="shared" si="189"/>
        <v>6.75</v>
      </c>
      <c r="M8104">
        <v>20.8</v>
      </c>
    </row>
    <row r="8105" spans="1:13" ht="24" customHeight="1" x14ac:dyDescent="0.2">
      <c r="A8105" s="238" t="s">
        <v>2126</v>
      </c>
      <c r="B8105" s="191" t="s">
        <v>2156</v>
      </c>
      <c r="C8105" s="190" t="s">
        <v>15</v>
      </c>
      <c r="D8105" s="190" t="s">
        <v>2157</v>
      </c>
      <c r="E8105" s="426" t="s">
        <v>2129</v>
      </c>
      <c r="F8105" s="426"/>
      <c r="G8105" s="192" t="s">
        <v>39</v>
      </c>
      <c r="H8105" s="193">
        <v>0.4501</v>
      </c>
      <c r="I8105" s="189">
        <f t="shared" si="188"/>
        <v>11.8772</v>
      </c>
      <c r="J8105" s="219">
        <f t="shared" si="189"/>
        <v>5.34</v>
      </c>
      <c r="M8105">
        <v>12.91</v>
      </c>
    </row>
    <row r="8106" spans="1:13" x14ac:dyDescent="0.2">
      <c r="A8106" s="239"/>
      <c r="B8106" s="195"/>
      <c r="C8106" s="195"/>
      <c r="D8106" s="195"/>
      <c r="E8106" s="195" t="s">
        <v>3847</v>
      </c>
      <c r="F8106" s="196">
        <v>13.14</v>
      </c>
      <c r="G8106" s="195" t="s">
        <v>3848</v>
      </c>
      <c r="H8106" s="196">
        <v>0</v>
      </c>
      <c r="I8106" s="196">
        <v>13.14</v>
      </c>
      <c r="J8106" s="220"/>
      <c r="M8106">
        <v>13.14</v>
      </c>
    </row>
    <row r="8107" spans="1:13" ht="25.5" x14ac:dyDescent="0.2">
      <c r="A8107" s="239"/>
      <c r="B8107" s="195"/>
      <c r="C8107" s="195"/>
      <c r="D8107" s="195"/>
      <c r="E8107" s="195" t="s">
        <v>3849</v>
      </c>
      <c r="F8107" s="196">
        <v>0</v>
      </c>
      <c r="G8107" s="195"/>
      <c r="H8107" s="195" t="s">
        <v>3850</v>
      </c>
      <c r="I8107" s="196">
        <v>22.73</v>
      </c>
      <c r="J8107" s="220"/>
      <c r="M8107">
        <v>22.73</v>
      </c>
    </row>
    <row r="8108" spans="1:13" ht="30" customHeight="1" x14ac:dyDescent="0.2">
      <c r="A8108" s="240"/>
      <c r="B8108" s="197"/>
      <c r="C8108" s="197"/>
      <c r="D8108" s="197"/>
      <c r="E8108" s="197"/>
      <c r="F8108" s="197"/>
      <c r="G8108" s="197" t="s">
        <v>3851</v>
      </c>
      <c r="H8108" s="198">
        <v>258.8</v>
      </c>
      <c r="I8108" s="199">
        <v>5882.52</v>
      </c>
      <c r="J8108" s="220"/>
      <c r="M8108">
        <v>5882.52</v>
      </c>
    </row>
    <row r="8109" spans="1:13" ht="0.95" customHeight="1" x14ac:dyDescent="0.2">
      <c r="A8109" s="237"/>
      <c r="B8109" s="185"/>
      <c r="C8109" s="185"/>
      <c r="D8109" s="185"/>
      <c r="E8109" s="185"/>
      <c r="F8109" s="185"/>
      <c r="G8109" s="185"/>
      <c r="H8109" s="185"/>
      <c r="I8109" s="185"/>
      <c r="J8109" s="220"/>
    </row>
    <row r="8110" spans="1:13" ht="18" customHeight="1" x14ac:dyDescent="0.2">
      <c r="A8110" s="236" t="s">
        <v>975</v>
      </c>
      <c r="B8110" s="183" t="s">
        <v>2</v>
      </c>
      <c r="C8110" s="182" t="s">
        <v>3</v>
      </c>
      <c r="D8110" s="182" t="s">
        <v>4</v>
      </c>
      <c r="E8110" s="419" t="s">
        <v>2100</v>
      </c>
      <c r="F8110" s="419"/>
      <c r="G8110" s="184" t="s">
        <v>5</v>
      </c>
      <c r="H8110" s="183" t="s">
        <v>6</v>
      </c>
      <c r="I8110" s="183" t="s">
        <v>7</v>
      </c>
      <c r="J8110" s="218" t="s">
        <v>8</v>
      </c>
      <c r="K8110" s="229">
        <f>J8112+J8113</f>
        <v>28.96</v>
      </c>
      <c r="L8110" s="229">
        <f>J8111-K8110</f>
        <v>30.740000000000002</v>
      </c>
      <c r="M8110" t="s">
        <v>7</v>
      </c>
    </row>
    <row r="8111" spans="1:13" ht="51.95" customHeight="1" x14ac:dyDescent="0.2">
      <c r="A8111" s="237" t="s">
        <v>2125</v>
      </c>
      <c r="B8111" s="186" t="s">
        <v>976</v>
      </c>
      <c r="C8111" s="185" t="s">
        <v>26</v>
      </c>
      <c r="D8111" s="185" t="s">
        <v>977</v>
      </c>
      <c r="E8111" s="425" t="s">
        <v>2110</v>
      </c>
      <c r="F8111" s="425"/>
      <c r="G8111" s="187" t="s">
        <v>17</v>
      </c>
      <c r="H8111" s="188">
        <v>1</v>
      </c>
      <c r="I8111" s="189">
        <f t="shared" ref="I8111:I8116" si="190">(M8111*$M$13)</f>
        <v>59.708000000000006</v>
      </c>
      <c r="J8111" s="231">
        <f t="shared" ref="J8111:J8116" si="191">TRUNC(I8111*H8111,2)</f>
        <v>59.7</v>
      </c>
      <c r="M8111">
        <v>64.900000000000006</v>
      </c>
    </row>
    <row r="8112" spans="1:13" ht="26.1" customHeight="1" x14ac:dyDescent="0.2">
      <c r="A8112" s="241" t="s">
        <v>2395</v>
      </c>
      <c r="B8112" s="201" t="s">
        <v>2880</v>
      </c>
      <c r="C8112" s="200" t="s">
        <v>26</v>
      </c>
      <c r="D8112" s="200" t="s">
        <v>2881</v>
      </c>
      <c r="E8112" s="427" t="s">
        <v>2123</v>
      </c>
      <c r="F8112" s="427"/>
      <c r="G8112" s="202" t="s">
        <v>32</v>
      </c>
      <c r="H8112" s="203">
        <v>0.88819999999999999</v>
      </c>
      <c r="I8112" s="189">
        <f t="shared" si="190"/>
        <v>25.410400000000003</v>
      </c>
      <c r="J8112" s="219">
        <f t="shared" si="191"/>
        <v>22.56</v>
      </c>
      <c r="M8112">
        <v>27.62</v>
      </c>
    </row>
    <row r="8113" spans="1:13" ht="24" customHeight="1" x14ac:dyDescent="0.2">
      <c r="A8113" s="241" t="s">
        <v>2395</v>
      </c>
      <c r="B8113" s="201" t="s">
        <v>2446</v>
      </c>
      <c r="C8113" s="200" t="s">
        <v>26</v>
      </c>
      <c r="D8113" s="200" t="s">
        <v>2447</v>
      </c>
      <c r="E8113" s="427" t="s">
        <v>2123</v>
      </c>
      <c r="F8113" s="427"/>
      <c r="G8113" s="202" t="s">
        <v>32</v>
      </c>
      <c r="H8113" s="203">
        <v>0.3669</v>
      </c>
      <c r="I8113" s="189">
        <f t="shared" si="190"/>
        <v>17.461600000000001</v>
      </c>
      <c r="J8113" s="219">
        <f t="shared" si="191"/>
        <v>6.4</v>
      </c>
      <c r="M8113">
        <v>18.98</v>
      </c>
    </row>
    <row r="8114" spans="1:13" ht="26.1" customHeight="1" x14ac:dyDescent="0.2">
      <c r="A8114" s="238" t="s">
        <v>2126</v>
      </c>
      <c r="B8114" s="191" t="s">
        <v>2886</v>
      </c>
      <c r="C8114" s="190" t="s">
        <v>26</v>
      </c>
      <c r="D8114" s="190" t="s">
        <v>2887</v>
      </c>
      <c r="E8114" s="426" t="s">
        <v>2119</v>
      </c>
      <c r="F8114" s="426"/>
      <c r="G8114" s="192" t="s">
        <v>17</v>
      </c>
      <c r="H8114" s="193">
        <v>1.0931999999999999</v>
      </c>
      <c r="I8114" s="189">
        <f t="shared" si="190"/>
        <v>22.9908</v>
      </c>
      <c r="J8114" s="219">
        <f t="shared" si="191"/>
        <v>25.13</v>
      </c>
      <c r="M8114">
        <v>24.99</v>
      </c>
    </row>
    <row r="8115" spans="1:13" ht="24" customHeight="1" x14ac:dyDescent="0.2">
      <c r="A8115" s="238" t="s">
        <v>2126</v>
      </c>
      <c r="B8115" s="191" t="s">
        <v>2882</v>
      </c>
      <c r="C8115" s="190" t="s">
        <v>26</v>
      </c>
      <c r="D8115" s="190" t="s">
        <v>2883</v>
      </c>
      <c r="E8115" s="426" t="s">
        <v>2119</v>
      </c>
      <c r="F8115" s="426"/>
      <c r="G8115" s="192" t="s">
        <v>2413</v>
      </c>
      <c r="H8115" s="193">
        <v>6.85</v>
      </c>
      <c r="I8115" s="189">
        <f t="shared" si="190"/>
        <v>0.69000000000000006</v>
      </c>
      <c r="J8115" s="219">
        <f t="shared" si="191"/>
        <v>4.72</v>
      </c>
      <c r="M8115">
        <v>0.75</v>
      </c>
    </row>
    <row r="8116" spans="1:13" ht="24" customHeight="1" x14ac:dyDescent="0.2">
      <c r="A8116" s="238" t="s">
        <v>2126</v>
      </c>
      <c r="B8116" s="191" t="s">
        <v>2884</v>
      </c>
      <c r="C8116" s="190" t="s">
        <v>26</v>
      </c>
      <c r="D8116" s="190" t="s">
        <v>2885</v>
      </c>
      <c r="E8116" s="426" t="s">
        <v>2119</v>
      </c>
      <c r="F8116" s="426"/>
      <c r="G8116" s="192" t="s">
        <v>2413</v>
      </c>
      <c r="H8116" s="193">
        <v>0.222</v>
      </c>
      <c r="I8116" s="189">
        <f t="shared" si="190"/>
        <v>4.0480000000000009</v>
      </c>
      <c r="J8116" s="219">
        <f t="shared" si="191"/>
        <v>0.89</v>
      </c>
      <c r="M8116">
        <v>4.4000000000000004</v>
      </c>
    </row>
    <row r="8117" spans="1:13" x14ac:dyDescent="0.2">
      <c r="A8117" s="239"/>
      <c r="B8117" s="195"/>
      <c r="C8117" s="195"/>
      <c r="D8117" s="195"/>
      <c r="E8117" s="195" t="s">
        <v>3847</v>
      </c>
      <c r="F8117" s="196">
        <v>23.97</v>
      </c>
      <c r="G8117" s="195" t="s">
        <v>3848</v>
      </c>
      <c r="H8117" s="196">
        <v>0</v>
      </c>
      <c r="I8117" s="196">
        <v>23.97</v>
      </c>
      <c r="J8117" s="220"/>
      <c r="M8117">
        <v>23.97</v>
      </c>
    </row>
    <row r="8118" spans="1:13" ht="25.5" x14ac:dyDescent="0.2">
      <c r="A8118" s="239"/>
      <c r="B8118" s="195"/>
      <c r="C8118" s="195"/>
      <c r="D8118" s="195"/>
      <c r="E8118" s="195" t="s">
        <v>3849</v>
      </c>
      <c r="F8118" s="196">
        <v>0</v>
      </c>
      <c r="G8118" s="195"/>
      <c r="H8118" s="195" t="s">
        <v>3850</v>
      </c>
      <c r="I8118" s="196">
        <v>64.900000000000006</v>
      </c>
      <c r="J8118" s="220"/>
      <c r="M8118">
        <v>64.900000000000006</v>
      </c>
    </row>
    <row r="8119" spans="1:13" ht="30" customHeight="1" x14ac:dyDescent="0.2">
      <c r="A8119" s="240"/>
      <c r="B8119" s="197"/>
      <c r="C8119" s="197"/>
      <c r="D8119" s="197"/>
      <c r="E8119" s="197"/>
      <c r="F8119" s="197"/>
      <c r="G8119" s="197" t="s">
        <v>3851</v>
      </c>
      <c r="H8119" s="198">
        <v>258.8</v>
      </c>
      <c r="I8119" s="199">
        <v>16796.12</v>
      </c>
      <c r="J8119" s="220"/>
      <c r="M8119">
        <v>16796.12</v>
      </c>
    </row>
    <row r="8120" spans="1:13" ht="0.95" customHeight="1" x14ac:dyDescent="0.2">
      <c r="A8120" s="237"/>
      <c r="B8120" s="185"/>
      <c r="C8120" s="185"/>
      <c r="D8120" s="185"/>
      <c r="E8120" s="185"/>
      <c r="F8120" s="185"/>
      <c r="G8120" s="185"/>
      <c r="H8120" s="185"/>
      <c r="I8120" s="185"/>
      <c r="J8120" s="220"/>
    </row>
    <row r="8121" spans="1:13" ht="24" customHeight="1" x14ac:dyDescent="0.2">
      <c r="A8121" s="242" t="s">
        <v>978</v>
      </c>
      <c r="B8121" s="24"/>
      <c r="C8121" s="24"/>
      <c r="D8121" s="23" t="s">
        <v>176</v>
      </c>
      <c r="E8121" s="24"/>
      <c r="F8121" s="428"/>
      <c r="G8121" s="428"/>
      <c r="H8121" s="24"/>
      <c r="I8121" s="24"/>
      <c r="J8121" s="210"/>
    </row>
    <row r="8122" spans="1:13" ht="18" customHeight="1" x14ac:dyDescent="0.2">
      <c r="A8122" s="236" t="s">
        <v>3637</v>
      </c>
      <c r="B8122" s="183" t="s">
        <v>2</v>
      </c>
      <c r="C8122" s="182" t="s">
        <v>3</v>
      </c>
      <c r="D8122" s="182" t="s">
        <v>4</v>
      </c>
      <c r="E8122" s="419" t="s">
        <v>2100</v>
      </c>
      <c r="F8122" s="419"/>
      <c r="G8122" s="184" t="s">
        <v>5</v>
      </c>
      <c r="H8122" s="183" t="s">
        <v>6</v>
      </c>
      <c r="I8122" s="183" t="s">
        <v>7</v>
      </c>
      <c r="J8122" s="218" t="s">
        <v>8</v>
      </c>
      <c r="K8122" s="229">
        <f>J8124+J8125</f>
        <v>39.74</v>
      </c>
      <c r="L8122" s="229">
        <f>J8123-K8122</f>
        <v>651.52</v>
      </c>
      <c r="M8122" t="s">
        <v>7</v>
      </c>
    </row>
    <row r="8123" spans="1:13" ht="26.1" customHeight="1" x14ac:dyDescent="0.2">
      <c r="A8123" s="237" t="s">
        <v>2125</v>
      </c>
      <c r="B8123" s="186" t="s">
        <v>996</v>
      </c>
      <c r="C8123" s="185" t="s">
        <v>15</v>
      </c>
      <c r="D8123" s="185" t="s">
        <v>997</v>
      </c>
      <c r="E8123" s="425">
        <v>18</v>
      </c>
      <c r="F8123" s="425"/>
      <c r="G8123" s="187" t="s">
        <v>17</v>
      </c>
      <c r="H8123" s="188">
        <v>1</v>
      </c>
      <c r="I8123" s="189">
        <f t="shared" ref="I8123:I8137" si="192">(M8123*$M$13)</f>
        <v>691.2604</v>
      </c>
      <c r="J8123" s="231">
        <f t="shared" ref="J8123:J8137" si="193">TRUNC(I8123*H8123,2)</f>
        <v>691.26</v>
      </c>
      <c r="M8123">
        <v>751.37</v>
      </c>
    </row>
    <row r="8124" spans="1:13" ht="24" customHeight="1" x14ac:dyDescent="0.2">
      <c r="A8124" s="238" t="s">
        <v>2126</v>
      </c>
      <c r="B8124" s="191" t="s">
        <v>2152</v>
      </c>
      <c r="C8124" s="190" t="s">
        <v>15</v>
      </c>
      <c r="D8124" s="190" t="s">
        <v>2153</v>
      </c>
      <c r="E8124" s="426" t="s">
        <v>2129</v>
      </c>
      <c r="F8124" s="426"/>
      <c r="G8124" s="192" t="s">
        <v>39</v>
      </c>
      <c r="H8124" s="193">
        <v>1.3187</v>
      </c>
      <c r="I8124" s="189">
        <f t="shared" si="192"/>
        <v>19.136000000000003</v>
      </c>
      <c r="J8124" s="219">
        <f t="shared" si="193"/>
        <v>25.23</v>
      </c>
      <c r="M8124">
        <v>20.8</v>
      </c>
    </row>
    <row r="8125" spans="1:13" ht="24" customHeight="1" x14ac:dyDescent="0.2">
      <c r="A8125" s="238" t="s">
        <v>2126</v>
      </c>
      <c r="B8125" s="191" t="s">
        <v>2156</v>
      </c>
      <c r="C8125" s="190" t="s">
        <v>15</v>
      </c>
      <c r="D8125" s="190" t="s">
        <v>2157</v>
      </c>
      <c r="E8125" s="426" t="s">
        <v>2129</v>
      </c>
      <c r="F8125" s="426"/>
      <c r="G8125" s="192" t="s">
        <v>39</v>
      </c>
      <c r="H8125" s="193">
        <v>1.2222999999999999</v>
      </c>
      <c r="I8125" s="189">
        <f t="shared" si="192"/>
        <v>11.8772</v>
      </c>
      <c r="J8125" s="219">
        <f t="shared" si="193"/>
        <v>14.51</v>
      </c>
      <c r="M8125">
        <v>12.91</v>
      </c>
    </row>
    <row r="8126" spans="1:13" ht="24" customHeight="1" x14ac:dyDescent="0.2">
      <c r="A8126" s="238" t="s">
        <v>2126</v>
      </c>
      <c r="B8126" s="191" t="s">
        <v>2164</v>
      </c>
      <c r="C8126" s="190" t="s">
        <v>15</v>
      </c>
      <c r="D8126" s="190" t="s">
        <v>2165</v>
      </c>
      <c r="E8126" s="426" t="s">
        <v>2119</v>
      </c>
      <c r="F8126" s="426"/>
      <c r="G8126" s="192" t="s">
        <v>50</v>
      </c>
      <c r="H8126" s="193">
        <v>1.43E-2</v>
      </c>
      <c r="I8126" s="189">
        <f t="shared" si="192"/>
        <v>160.77000000000001</v>
      </c>
      <c r="J8126" s="219">
        <f t="shared" si="193"/>
        <v>2.29</v>
      </c>
      <c r="M8126">
        <v>174.75</v>
      </c>
    </row>
    <row r="8127" spans="1:13" ht="24" customHeight="1" x14ac:dyDescent="0.2">
      <c r="A8127" s="238" t="s">
        <v>2126</v>
      </c>
      <c r="B8127" s="191" t="s">
        <v>2912</v>
      </c>
      <c r="C8127" s="190" t="s">
        <v>15</v>
      </c>
      <c r="D8127" s="190" t="s">
        <v>2913</v>
      </c>
      <c r="E8127" s="426" t="s">
        <v>2119</v>
      </c>
      <c r="F8127" s="426"/>
      <c r="G8127" s="192" t="s">
        <v>1871</v>
      </c>
      <c r="H8127" s="193">
        <v>18.741800000000001</v>
      </c>
      <c r="I8127" s="189">
        <f t="shared" si="192"/>
        <v>10.248800000000001</v>
      </c>
      <c r="J8127" s="219">
        <f t="shared" si="193"/>
        <v>192.08</v>
      </c>
      <c r="M8127">
        <v>11.14</v>
      </c>
    </row>
    <row r="8128" spans="1:13" ht="24" customHeight="1" x14ac:dyDescent="0.2">
      <c r="A8128" s="238" t="s">
        <v>2126</v>
      </c>
      <c r="B8128" s="191" t="s">
        <v>2272</v>
      </c>
      <c r="C8128" s="190" t="s">
        <v>15</v>
      </c>
      <c r="D8128" s="190" t="s">
        <v>2273</v>
      </c>
      <c r="E8128" s="426" t="s">
        <v>2119</v>
      </c>
      <c r="F8128" s="426"/>
      <c r="G8128" s="192" t="s">
        <v>1871</v>
      </c>
      <c r="H8128" s="193">
        <v>16.214300000000001</v>
      </c>
      <c r="I8128" s="189">
        <f t="shared" si="192"/>
        <v>10.009600000000001</v>
      </c>
      <c r="J8128" s="219">
        <f t="shared" si="193"/>
        <v>162.29</v>
      </c>
      <c r="M8128">
        <v>10.88</v>
      </c>
    </row>
    <row r="8129" spans="1:13" ht="24" customHeight="1" x14ac:dyDescent="0.2">
      <c r="A8129" s="238" t="s">
        <v>2126</v>
      </c>
      <c r="B8129" s="191" t="s">
        <v>2140</v>
      </c>
      <c r="C8129" s="190" t="s">
        <v>15</v>
      </c>
      <c r="D8129" s="190" t="s">
        <v>2141</v>
      </c>
      <c r="E8129" s="426" t="s">
        <v>2119</v>
      </c>
      <c r="F8129" s="426"/>
      <c r="G8129" s="192" t="s">
        <v>1871</v>
      </c>
      <c r="H8129" s="193">
        <v>5</v>
      </c>
      <c r="I8129" s="189">
        <f t="shared" si="192"/>
        <v>0.59800000000000009</v>
      </c>
      <c r="J8129" s="219">
        <f t="shared" si="193"/>
        <v>2.99</v>
      </c>
      <c r="M8129">
        <v>0.65</v>
      </c>
    </row>
    <row r="8130" spans="1:13" ht="24" customHeight="1" x14ac:dyDescent="0.2">
      <c r="A8130" s="238" t="s">
        <v>2126</v>
      </c>
      <c r="B8130" s="191" t="s">
        <v>2675</v>
      </c>
      <c r="C8130" s="190" t="s">
        <v>15</v>
      </c>
      <c r="D8130" s="190" t="s">
        <v>2676</v>
      </c>
      <c r="E8130" s="426" t="s">
        <v>2119</v>
      </c>
      <c r="F8130" s="426"/>
      <c r="G8130" s="192" t="s">
        <v>54</v>
      </c>
      <c r="H8130" s="193">
        <v>8.9899999999999994E-2</v>
      </c>
      <c r="I8130" s="189">
        <f t="shared" si="192"/>
        <v>11.4816</v>
      </c>
      <c r="J8130" s="219">
        <f t="shared" si="193"/>
        <v>1.03</v>
      </c>
      <c r="M8130">
        <v>12.48</v>
      </c>
    </row>
    <row r="8131" spans="1:13" ht="26.1" customHeight="1" x14ac:dyDescent="0.2">
      <c r="A8131" s="238" t="s">
        <v>2126</v>
      </c>
      <c r="B8131" s="191" t="s">
        <v>2677</v>
      </c>
      <c r="C8131" s="190" t="s">
        <v>15</v>
      </c>
      <c r="D8131" s="190" t="s">
        <v>2678</v>
      </c>
      <c r="E8131" s="426" t="s">
        <v>2119</v>
      </c>
      <c r="F8131" s="426"/>
      <c r="G8131" s="192" t="s">
        <v>54</v>
      </c>
      <c r="H8131" s="193">
        <v>5.9499999999999997E-2</v>
      </c>
      <c r="I8131" s="189">
        <f t="shared" si="192"/>
        <v>14.6648</v>
      </c>
      <c r="J8131" s="219">
        <f t="shared" si="193"/>
        <v>0.87</v>
      </c>
      <c r="M8131">
        <v>15.94</v>
      </c>
    </row>
    <row r="8132" spans="1:13" ht="24" customHeight="1" x14ac:dyDescent="0.2">
      <c r="A8132" s="238" t="s">
        <v>2126</v>
      </c>
      <c r="B8132" s="191" t="s">
        <v>2160</v>
      </c>
      <c r="C8132" s="190" t="s">
        <v>15</v>
      </c>
      <c r="D8132" s="190" t="s">
        <v>2161</v>
      </c>
      <c r="E8132" s="426" t="s">
        <v>2119</v>
      </c>
      <c r="F8132" s="426"/>
      <c r="G8132" s="192" t="s">
        <v>54</v>
      </c>
      <c r="H8132" s="193">
        <v>1.7857000000000001</v>
      </c>
      <c r="I8132" s="189">
        <f t="shared" si="192"/>
        <v>12.760400000000001</v>
      </c>
      <c r="J8132" s="219">
        <f t="shared" si="193"/>
        <v>22.78</v>
      </c>
      <c r="M8132">
        <v>13.87</v>
      </c>
    </row>
    <row r="8133" spans="1:13" ht="24" customHeight="1" x14ac:dyDescent="0.2">
      <c r="A8133" s="238" t="s">
        <v>2126</v>
      </c>
      <c r="B8133" s="191" t="s">
        <v>2671</v>
      </c>
      <c r="C8133" s="190" t="s">
        <v>15</v>
      </c>
      <c r="D8133" s="190" t="s">
        <v>2672</v>
      </c>
      <c r="E8133" s="426" t="s">
        <v>2119</v>
      </c>
      <c r="F8133" s="426"/>
      <c r="G8133" s="192" t="s">
        <v>1871</v>
      </c>
      <c r="H8133" s="193">
        <v>9.5200000000000007E-2</v>
      </c>
      <c r="I8133" s="189">
        <f t="shared" si="192"/>
        <v>23.8096</v>
      </c>
      <c r="J8133" s="219">
        <f t="shared" si="193"/>
        <v>2.2599999999999998</v>
      </c>
      <c r="M8133">
        <v>25.88</v>
      </c>
    </row>
    <row r="8134" spans="1:13" ht="24" customHeight="1" x14ac:dyDescent="0.2">
      <c r="A8134" s="238" t="s">
        <v>2126</v>
      </c>
      <c r="B8134" s="191" t="s">
        <v>2914</v>
      </c>
      <c r="C8134" s="190" t="s">
        <v>15</v>
      </c>
      <c r="D8134" s="190" t="s">
        <v>2679</v>
      </c>
      <c r="E8134" s="426" t="s">
        <v>2119</v>
      </c>
      <c r="F8134" s="426"/>
      <c r="G8134" s="192" t="s">
        <v>54</v>
      </c>
      <c r="H8134" s="193">
        <v>1</v>
      </c>
      <c r="I8134" s="189">
        <f t="shared" si="192"/>
        <v>169.28</v>
      </c>
      <c r="J8134" s="219">
        <f t="shared" si="193"/>
        <v>169.28</v>
      </c>
      <c r="M8134">
        <v>184</v>
      </c>
    </row>
    <row r="8135" spans="1:13" ht="26.1" customHeight="1" x14ac:dyDescent="0.2">
      <c r="A8135" s="238" t="s">
        <v>2126</v>
      </c>
      <c r="B8135" s="191" t="s">
        <v>2627</v>
      </c>
      <c r="C8135" s="190" t="s">
        <v>15</v>
      </c>
      <c r="D8135" s="190" t="s">
        <v>2628</v>
      </c>
      <c r="E8135" s="426" t="s">
        <v>2119</v>
      </c>
      <c r="F8135" s="426"/>
      <c r="G8135" s="192" t="s">
        <v>54</v>
      </c>
      <c r="H8135" s="193">
        <v>0.59519999999999995</v>
      </c>
      <c r="I8135" s="189">
        <f t="shared" si="192"/>
        <v>147.108</v>
      </c>
      <c r="J8135" s="219">
        <f t="shared" si="193"/>
        <v>87.55</v>
      </c>
      <c r="M8135">
        <v>159.9</v>
      </c>
    </row>
    <row r="8136" spans="1:13" ht="24" customHeight="1" x14ac:dyDescent="0.2">
      <c r="A8136" s="238" t="s">
        <v>2126</v>
      </c>
      <c r="B8136" s="191" t="s">
        <v>2680</v>
      </c>
      <c r="C8136" s="190" t="s">
        <v>15</v>
      </c>
      <c r="D8136" s="190" t="s">
        <v>2681</v>
      </c>
      <c r="E8136" s="426" t="s">
        <v>2119</v>
      </c>
      <c r="F8136" s="426"/>
      <c r="G8136" s="192" t="s">
        <v>54</v>
      </c>
      <c r="H8136" s="193">
        <v>0.29759999999999998</v>
      </c>
      <c r="I8136" s="189">
        <f t="shared" si="192"/>
        <v>2.5575999999999999</v>
      </c>
      <c r="J8136" s="219">
        <f t="shared" si="193"/>
        <v>0.76</v>
      </c>
      <c r="M8136">
        <v>2.78</v>
      </c>
    </row>
    <row r="8137" spans="1:13" ht="24" customHeight="1" x14ac:dyDescent="0.2">
      <c r="A8137" s="238" t="s">
        <v>2126</v>
      </c>
      <c r="B8137" s="191" t="s">
        <v>2673</v>
      </c>
      <c r="C8137" s="190" t="s">
        <v>15</v>
      </c>
      <c r="D8137" s="190" t="s">
        <v>2674</v>
      </c>
      <c r="E8137" s="426" t="s">
        <v>2119</v>
      </c>
      <c r="F8137" s="426"/>
      <c r="G8137" s="192" t="s">
        <v>1871</v>
      </c>
      <c r="H8137" s="193">
        <v>0.23810000000000001</v>
      </c>
      <c r="I8137" s="189">
        <f t="shared" si="192"/>
        <v>30.847600000000003</v>
      </c>
      <c r="J8137" s="219">
        <f t="shared" si="193"/>
        <v>7.34</v>
      </c>
      <c r="M8137">
        <v>33.53</v>
      </c>
    </row>
    <row r="8138" spans="1:13" x14ac:dyDescent="0.2">
      <c r="A8138" s="239"/>
      <c r="B8138" s="195"/>
      <c r="C8138" s="195"/>
      <c r="D8138" s="195"/>
      <c r="E8138" s="195" t="s">
        <v>3847</v>
      </c>
      <c r="F8138" s="196">
        <v>43.19</v>
      </c>
      <c r="G8138" s="195" t="s">
        <v>3848</v>
      </c>
      <c r="H8138" s="196">
        <v>0</v>
      </c>
      <c r="I8138" s="196">
        <v>43.19</v>
      </c>
      <c r="J8138" s="220"/>
      <c r="M8138">
        <v>43.19</v>
      </c>
    </row>
    <row r="8139" spans="1:13" ht="25.5" x14ac:dyDescent="0.2">
      <c r="A8139" s="239"/>
      <c r="B8139" s="195"/>
      <c r="C8139" s="195"/>
      <c r="D8139" s="195"/>
      <c r="E8139" s="195" t="s">
        <v>3849</v>
      </c>
      <c r="F8139" s="196">
        <v>0</v>
      </c>
      <c r="G8139" s="195"/>
      <c r="H8139" s="195" t="s">
        <v>3850</v>
      </c>
      <c r="I8139" s="196">
        <v>751.37</v>
      </c>
      <c r="J8139" s="220"/>
      <c r="M8139">
        <v>751.37</v>
      </c>
    </row>
    <row r="8140" spans="1:13" ht="30" customHeight="1" x14ac:dyDescent="0.2">
      <c r="A8140" s="240"/>
      <c r="B8140" s="197"/>
      <c r="C8140" s="197"/>
      <c r="D8140" s="197"/>
      <c r="E8140" s="197"/>
      <c r="F8140" s="197"/>
      <c r="G8140" s="197" t="s">
        <v>3851</v>
      </c>
      <c r="H8140" s="198">
        <v>14.04</v>
      </c>
      <c r="I8140" s="199">
        <v>10549.23</v>
      </c>
      <c r="J8140" s="220"/>
      <c r="M8140">
        <v>10549.23</v>
      </c>
    </row>
    <row r="8141" spans="1:13" ht="0.95" customHeight="1" x14ac:dyDescent="0.2">
      <c r="A8141" s="237"/>
      <c r="B8141" s="185"/>
      <c r="C8141" s="185"/>
      <c r="D8141" s="185"/>
      <c r="E8141" s="185"/>
      <c r="F8141" s="185"/>
      <c r="G8141" s="185"/>
      <c r="H8141" s="185"/>
      <c r="I8141" s="185"/>
      <c r="J8141" s="220"/>
    </row>
    <row r="8142" spans="1:13" ht="18" customHeight="1" x14ac:dyDescent="0.2">
      <c r="A8142" s="236" t="s">
        <v>3638</v>
      </c>
      <c r="B8142" s="183" t="s">
        <v>2</v>
      </c>
      <c r="C8142" s="182" t="s">
        <v>3</v>
      </c>
      <c r="D8142" s="182" t="s">
        <v>4</v>
      </c>
      <c r="E8142" s="419" t="s">
        <v>2100</v>
      </c>
      <c r="F8142" s="419"/>
      <c r="G8142" s="184" t="s">
        <v>5</v>
      </c>
      <c r="H8142" s="183" t="s">
        <v>6</v>
      </c>
      <c r="I8142" s="183" t="s">
        <v>7</v>
      </c>
      <c r="J8142" s="218" t="s">
        <v>8</v>
      </c>
      <c r="K8142" s="229">
        <f>J8144+J8145</f>
        <v>39.74</v>
      </c>
      <c r="L8142" s="229">
        <f>J8143-K8142</f>
        <v>274.55</v>
      </c>
      <c r="M8142" t="s">
        <v>7</v>
      </c>
    </row>
    <row r="8143" spans="1:13" ht="26.1" customHeight="1" x14ac:dyDescent="0.2">
      <c r="A8143" s="237" t="s">
        <v>2125</v>
      </c>
      <c r="B8143" s="186" t="s">
        <v>3616</v>
      </c>
      <c r="C8143" s="185" t="s">
        <v>15</v>
      </c>
      <c r="D8143" s="185" t="s">
        <v>3617</v>
      </c>
      <c r="E8143" s="425">
        <v>18</v>
      </c>
      <c r="F8143" s="425"/>
      <c r="G8143" s="187" t="s">
        <v>17</v>
      </c>
      <c r="H8143" s="188">
        <v>1</v>
      </c>
      <c r="I8143" s="189">
        <f t="shared" ref="I8143:I8158" si="194">(M8143*$M$13)</f>
        <v>314.2996</v>
      </c>
      <c r="J8143" s="231">
        <f t="shared" ref="J8143:J8158" si="195">TRUNC(I8143*H8143,2)</f>
        <v>314.29000000000002</v>
      </c>
      <c r="M8143">
        <v>341.63</v>
      </c>
    </row>
    <row r="8144" spans="1:13" ht="24" customHeight="1" x14ac:dyDescent="0.2">
      <c r="A8144" s="238" t="s">
        <v>2126</v>
      </c>
      <c r="B8144" s="191" t="s">
        <v>2152</v>
      </c>
      <c r="C8144" s="190" t="s">
        <v>15</v>
      </c>
      <c r="D8144" s="190" t="s">
        <v>2153</v>
      </c>
      <c r="E8144" s="426" t="s">
        <v>2129</v>
      </c>
      <c r="F8144" s="426"/>
      <c r="G8144" s="192" t="s">
        <v>39</v>
      </c>
      <c r="H8144" s="193">
        <v>1.3187</v>
      </c>
      <c r="I8144" s="189">
        <f t="shared" si="194"/>
        <v>19.136000000000003</v>
      </c>
      <c r="J8144" s="219">
        <f t="shared" si="195"/>
        <v>25.23</v>
      </c>
      <c r="M8144">
        <v>20.8</v>
      </c>
    </row>
    <row r="8145" spans="1:13" ht="24" customHeight="1" x14ac:dyDescent="0.2">
      <c r="A8145" s="238" t="s">
        <v>2126</v>
      </c>
      <c r="B8145" s="191" t="s">
        <v>2156</v>
      </c>
      <c r="C8145" s="190" t="s">
        <v>15</v>
      </c>
      <c r="D8145" s="190" t="s">
        <v>2157</v>
      </c>
      <c r="E8145" s="426" t="s">
        <v>2129</v>
      </c>
      <c r="F8145" s="426"/>
      <c r="G8145" s="192" t="s">
        <v>39</v>
      </c>
      <c r="H8145" s="193">
        <v>1.2222999999999999</v>
      </c>
      <c r="I8145" s="189">
        <f t="shared" si="194"/>
        <v>11.8772</v>
      </c>
      <c r="J8145" s="219">
        <f t="shared" si="195"/>
        <v>14.51</v>
      </c>
      <c r="M8145">
        <v>12.91</v>
      </c>
    </row>
    <row r="8146" spans="1:13" ht="24" customHeight="1" x14ac:dyDescent="0.2">
      <c r="A8146" s="238" t="s">
        <v>2126</v>
      </c>
      <c r="B8146" s="191" t="s">
        <v>2164</v>
      </c>
      <c r="C8146" s="190" t="s">
        <v>15</v>
      </c>
      <c r="D8146" s="190" t="s">
        <v>2165</v>
      </c>
      <c r="E8146" s="426" t="s">
        <v>2119</v>
      </c>
      <c r="F8146" s="426"/>
      <c r="G8146" s="192" t="s">
        <v>50</v>
      </c>
      <c r="H8146" s="193">
        <v>1.43E-2</v>
      </c>
      <c r="I8146" s="189">
        <f t="shared" si="194"/>
        <v>160.77000000000001</v>
      </c>
      <c r="J8146" s="219">
        <f t="shared" si="195"/>
        <v>2.29</v>
      </c>
      <c r="M8146">
        <v>174.75</v>
      </c>
    </row>
    <row r="8147" spans="1:13" ht="24" customHeight="1" x14ac:dyDescent="0.2">
      <c r="A8147" s="238" t="s">
        <v>2126</v>
      </c>
      <c r="B8147" s="191" t="s">
        <v>2272</v>
      </c>
      <c r="C8147" s="190" t="s">
        <v>15</v>
      </c>
      <c r="D8147" s="190" t="s">
        <v>2273</v>
      </c>
      <c r="E8147" s="426" t="s">
        <v>2119</v>
      </c>
      <c r="F8147" s="426"/>
      <c r="G8147" s="192" t="s">
        <v>1871</v>
      </c>
      <c r="H8147" s="193">
        <v>14.9176</v>
      </c>
      <c r="I8147" s="189">
        <f t="shared" si="194"/>
        <v>10.009600000000001</v>
      </c>
      <c r="J8147" s="219">
        <f t="shared" si="195"/>
        <v>149.31</v>
      </c>
      <c r="M8147">
        <v>10.88</v>
      </c>
    </row>
    <row r="8148" spans="1:13" ht="24" customHeight="1" x14ac:dyDescent="0.2">
      <c r="A8148" s="238" t="s">
        <v>2126</v>
      </c>
      <c r="B8148" s="191" t="s">
        <v>2140</v>
      </c>
      <c r="C8148" s="190" t="s">
        <v>15</v>
      </c>
      <c r="D8148" s="190" t="s">
        <v>2141</v>
      </c>
      <c r="E8148" s="426" t="s">
        <v>2119</v>
      </c>
      <c r="F8148" s="426"/>
      <c r="G8148" s="192" t="s">
        <v>1871</v>
      </c>
      <c r="H8148" s="193">
        <v>5</v>
      </c>
      <c r="I8148" s="189">
        <f t="shared" si="194"/>
        <v>0.59800000000000009</v>
      </c>
      <c r="J8148" s="219">
        <f t="shared" si="195"/>
        <v>2.99</v>
      </c>
      <c r="M8148">
        <v>0.65</v>
      </c>
    </row>
    <row r="8149" spans="1:13" ht="24" customHeight="1" x14ac:dyDescent="0.2">
      <c r="A8149" s="238" t="s">
        <v>2126</v>
      </c>
      <c r="B8149" s="191" t="s">
        <v>2675</v>
      </c>
      <c r="C8149" s="190" t="s">
        <v>15</v>
      </c>
      <c r="D8149" s="190" t="s">
        <v>2676</v>
      </c>
      <c r="E8149" s="426" t="s">
        <v>2119</v>
      </c>
      <c r="F8149" s="426"/>
      <c r="G8149" s="192" t="s">
        <v>54</v>
      </c>
      <c r="H8149" s="193">
        <v>5.8400000000000001E-2</v>
      </c>
      <c r="I8149" s="189">
        <f t="shared" si="194"/>
        <v>11.4816</v>
      </c>
      <c r="J8149" s="219">
        <f t="shared" si="195"/>
        <v>0.67</v>
      </c>
      <c r="M8149">
        <v>12.48</v>
      </c>
    </row>
    <row r="8150" spans="1:13" ht="26.1" customHeight="1" x14ac:dyDescent="0.2">
      <c r="A8150" s="238" t="s">
        <v>2126</v>
      </c>
      <c r="B8150" s="191" t="s">
        <v>2677</v>
      </c>
      <c r="C8150" s="190" t="s">
        <v>15</v>
      </c>
      <c r="D8150" s="190" t="s">
        <v>2678</v>
      </c>
      <c r="E8150" s="426" t="s">
        <v>2119</v>
      </c>
      <c r="F8150" s="426"/>
      <c r="G8150" s="192" t="s">
        <v>54</v>
      </c>
      <c r="H8150" s="193">
        <v>5.9499999999999997E-2</v>
      </c>
      <c r="I8150" s="189">
        <f t="shared" si="194"/>
        <v>14.6648</v>
      </c>
      <c r="J8150" s="219">
        <f t="shared" si="195"/>
        <v>0.87</v>
      </c>
      <c r="M8150">
        <v>15.94</v>
      </c>
    </row>
    <row r="8151" spans="1:13" ht="24" customHeight="1" x14ac:dyDescent="0.2">
      <c r="A8151" s="238" t="s">
        <v>2126</v>
      </c>
      <c r="B8151" s="191" t="s">
        <v>2671</v>
      </c>
      <c r="C8151" s="190" t="s">
        <v>15</v>
      </c>
      <c r="D8151" s="190" t="s">
        <v>2672</v>
      </c>
      <c r="E8151" s="426" t="s">
        <v>2119</v>
      </c>
      <c r="F8151" s="426"/>
      <c r="G8151" s="192" t="s">
        <v>1871</v>
      </c>
      <c r="H8151" s="193">
        <v>1.84E-2</v>
      </c>
      <c r="I8151" s="189">
        <f t="shared" si="194"/>
        <v>23.8096</v>
      </c>
      <c r="J8151" s="219">
        <f t="shared" si="195"/>
        <v>0.43</v>
      </c>
      <c r="M8151">
        <v>25.88</v>
      </c>
    </row>
    <row r="8152" spans="1:13" ht="24" customHeight="1" x14ac:dyDescent="0.2">
      <c r="A8152" s="238" t="s">
        <v>2126</v>
      </c>
      <c r="B8152" s="191" t="s">
        <v>3624</v>
      </c>
      <c r="C8152" s="190" t="s">
        <v>15</v>
      </c>
      <c r="D8152" s="190" t="s">
        <v>2679</v>
      </c>
      <c r="E8152" s="426" t="s">
        <v>2119</v>
      </c>
      <c r="F8152" s="426"/>
      <c r="G8152" s="192" t="s">
        <v>54</v>
      </c>
      <c r="H8152" s="193">
        <v>1</v>
      </c>
      <c r="I8152" s="189">
        <f t="shared" si="194"/>
        <v>76.948800000000006</v>
      </c>
      <c r="J8152" s="219">
        <f t="shared" si="195"/>
        <v>76.94</v>
      </c>
      <c r="M8152">
        <v>83.64</v>
      </c>
    </row>
    <row r="8153" spans="1:13" ht="26.1" customHeight="1" x14ac:dyDescent="0.2">
      <c r="A8153" s="238" t="s">
        <v>2126</v>
      </c>
      <c r="B8153" s="191" t="s">
        <v>3622</v>
      </c>
      <c r="C8153" s="190" t="s">
        <v>15</v>
      </c>
      <c r="D8153" s="190" t="s">
        <v>3623</v>
      </c>
      <c r="E8153" s="426" t="s">
        <v>2119</v>
      </c>
      <c r="F8153" s="426"/>
      <c r="G8153" s="192" t="s">
        <v>54</v>
      </c>
      <c r="H8153" s="193">
        <v>0.14199999999999999</v>
      </c>
      <c r="I8153" s="189">
        <f t="shared" si="194"/>
        <v>98.311199999999999</v>
      </c>
      <c r="J8153" s="219">
        <f t="shared" si="195"/>
        <v>13.96</v>
      </c>
      <c r="M8153">
        <v>106.86</v>
      </c>
    </row>
    <row r="8154" spans="1:13" ht="24" customHeight="1" x14ac:dyDescent="0.2">
      <c r="A8154" s="238" t="s">
        <v>2126</v>
      </c>
      <c r="B8154" s="191" t="s">
        <v>2680</v>
      </c>
      <c r="C8154" s="190" t="s">
        <v>15</v>
      </c>
      <c r="D8154" s="190" t="s">
        <v>2681</v>
      </c>
      <c r="E8154" s="426" t="s">
        <v>2119</v>
      </c>
      <c r="F8154" s="426"/>
      <c r="G8154" s="192" t="s">
        <v>54</v>
      </c>
      <c r="H8154" s="193">
        <v>0.29759999999999998</v>
      </c>
      <c r="I8154" s="189">
        <f t="shared" si="194"/>
        <v>2.5575999999999999</v>
      </c>
      <c r="J8154" s="219">
        <f t="shared" si="195"/>
        <v>0.76</v>
      </c>
      <c r="M8154">
        <v>2.78</v>
      </c>
    </row>
    <row r="8155" spans="1:13" ht="24" customHeight="1" x14ac:dyDescent="0.2">
      <c r="A8155" s="238" t="s">
        <v>2126</v>
      </c>
      <c r="B8155" s="191" t="s">
        <v>2673</v>
      </c>
      <c r="C8155" s="190" t="s">
        <v>15</v>
      </c>
      <c r="D8155" s="190" t="s">
        <v>2674</v>
      </c>
      <c r="E8155" s="426" t="s">
        <v>2119</v>
      </c>
      <c r="F8155" s="426"/>
      <c r="G8155" s="192" t="s">
        <v>1871</v>
      </c>
      <c r="H8155" s="193">
        <v>0.23810000000000001</v>
      </c>
      <c r="I8155" s="189">
        <f t="shared" si="194"/>
        <v>30.847600000000003</v>
      </c>
      <c r="J8155" s="219">
        <f t="shared" si="195"/>
        <v>7.34</v>
      </c>
      <c r="M8155">
        <v>33.53</v>
      </c>
    </row>
    <row r="8156" spans="1:13" ht="26.1" customHeight="1" x14ac:dyDescent="0.2">
      <c r="A8156" s="238" t="s">
        <v>2126</v>
      </c>
      <c r="B8156" s="191" t="s">
        <v>3625</v>
      </c>
      <c r="C8156" s="190" t="s">
        <v>15</v>
      </c>
      <c r="D8156" s="190" t="s">
        <v>3626</v>
      </c>
      <c r="E8156" s="426" t="s">
        <v>2119</v>
      </c>
      <c r="F8156" s="426"/>
      <c r="G8156" s="192" t="s">
        <v>54</v>
      </c>
      <c r="H8156" s="193">
        <v>0.56820000000000004</v>
      </c>
      <c r="I8156" s="189">
        <f t="shared" si="194"/>
        <v>16.9924</v>
      </c>
      <c r="J8156" s="219">
        <f t="shared" si="195"/>
        <v>9.65</v>
      </c>
      <c r="M8156">
        <v>18.47</v>
      </c>
    </row>
    <row r="8157" spans="1:13" ht="24" customHeight="1" x14ac:dyDescent="0.2">
      <c r="A8157" s="238" t="s">
        <v>2126</v>
      </c>
      <c r="B8157" s="191" t="s">
        <v>3618</v>
      </c>
      <c r="C8157" s="190" t="s">
        <v>15</v>
      </c>
      <c r="D8157" s="190" t="s">
        <v>3619</v>
      </c>
      <c r="E8157" s="426" t="s">
        <v>2119</v>
      </c>
      <c r="F8157" s="426"/>
      <c r="G8157" s="192" t="s">
        <v>54</v>
      </c>
      <c r="H8157" s="193">
        <v>0.56820000000000004</v>
      </c>
      <c r="I8157" s="189">
        <f t="shared" si="194"/>
        <v>7.4244000000000003</v>
      </c>
      <c r="J8157" s="219">
        <f t="shared" si="195"/>
        <v>4.21</v>
      </c>
      <c r="M8157">
        <v>8.07</v>
      </c>
    </row>
    <row r="8158" spans="1:13" ht="24" customHeight="1" x14ac:dyDescent="0.2">
      <c r="A8158" s="238" t="s">
        <v>2126</v>
      </c>
      <c r="B8158" s="191" t="s">
        <v>3620</v>
      </c>
      <c r="C8158" s="190" t="s">
        <v>15</v>
      </c>
      <c r="D8158" s="190" t="s">
        <v>3621</v>
      </c>
      <c r="E8158" s="426" t="s">
        <v>2119</v>
      </c>
      <c r="F8158" s="426"/>
      <c r="G8158" s="192" t="s">
        <v>54</v>
      </c>
      <c r="H8158" s="193">
        <v>0.56820000000000004</v>
      </c>
      <c r="I8158" s="189">
        <f t="shared" si="194"/>
        <v>9.0527999999999995</v>
      </c>
      <c r="J8158" s="219">
        <f t="shared" si="195"/>
        <v>5.14</v>
      </c>
      <c r="M8158">
        <v>9.84</v>
      </c>
    </row>
    <row r="8159" spans="1:13" x14ac:dyDescent="0.2">
      <c r="A8159" s="239"/>
      <c r="B8159" s="195"/>
      <c r="C8159" s="195"/>
      <c r="D8159" s="195"/>
      <c r="E8159" s="195" t="s">
        <v>3847</v>
      </c>
      <c r="F8159" s="196">
        <v>43.19</v>
      </c>
      <c r="G8159" s="195" t="s">
        <v>3848</v>
      </c>
      <c r="H8159" s="196">
        <v>0</v>
      </c>
      <c r="I8159" s="196">
        <v>43.19</v>
      </c>
      <c r="J8159" s="220"/>
      <c r="M8159">
        <v>43.19</v>
      </c>
    </row>
    <row r="8160" spans="1:13" ht="25.5" x14ac:dyDescent="0.2">
      <c r="A8160" s="239"/>
      <c r="B8160" s="195"/>
      <c r="C8160" s="195"/>
      <c r="D8160" s="195"/>
      <c r="E8160" s="195" t="s">
        <v>3849</v>
      </c>
      <c r="F8160" s="196">
        <v>0</v>
      </c>
      <c r="G8160" s="195"/>
      <c r="H8160" s="195" t="s">
        <v>3850</v>
      </c>
      <c r="I8160" s="196">
        <v>341.63</v>
      </c>
      <c r="J8160" s="220"/>
      <c r="M8160">
        <v>341.63</v>
      </c>
    </row>
    <row r="8161" spans="1:13" ht="30" customHeight="1" x14ac:dyDescent="0.2">
      <c r="A8161" s="240"/>
      <c r="B8161" s="197"/>
      <c r="C8161" s="197"/>
      <c r="D8161" s="197"/>
      <c r="E8161" s="197"/>
      <c r="F8161" s="197"/>
      <c r="G8161" s="197" t="s">
        <v>3851</v>
      </c>
      <c r="H8161" s="198">
        <v>16.55</v>
      </c>
      <c r="I8161" s="199">
        <v>5653.97</v>
      </c>
      <c r="J8161" s="220"/>
      <c r="M8161">
        <v>5653.97</v>
      </c>
    </row>
    <row r="8162" spans="1:13" ht="0.95" customHeight="1" x14ac:dyDescent="0.2">
      <c r="A8162" s="237"/>
      <c r="B8162" s="185"/>
      <c r="C8162" s="185"/>
      <c r="D8162" s="185"/>
      <c r="E8162" s="185"/>
      <c r="F8162" s="185"/>
      <c r="G8162" s="185"/>
      <c r="H8162" s="185"/>
      <c r="I8162" s="185"/>
      <c r="J8162" s="220"/>
    </row>
    <row r="8163" spans="1:13" ht="24" customHeight="1" x14ac:dyDescent="0.2">
      <c r="A8163" s="243" t="s">
        <v>983</v>
      </c>
      <c r="B8163" s="28"/>
      <c r="C8163" s="28"/>
      <c r="D8163" s="27" t="s">
        <v>1235</v>
      </c>
      <c r="E8163" s="28"/>
      <c r="F8163" s="429"/>
      <c r="G8163" s="429"/>
      <c r="H8163" s="28"/>
      <c r="I8163" s="28"/>
      <c r="J8163" s="211"/>
    </row>
    <row r="8164" spans="1:13" ht="18" customHeight="1" x14ac:dyDescent="0.2">
      <c r="A8164" s="236" t="s">
        <v>3640</v>
      </c>
      <c r="B8164" s="183" t="s">
        <v>2</v>
      </c>
      <c r="C8164" s="182" t="s">
        <v>3</v>
      </c>
      <c r="D8164" s="182" t="s">
        <v>4</v>
      </c>
      <c r="E8164" s="419" t="s">
        <v>2100</v>
      </c>
      <c r="F8164" s="419"/>
      <c r="G8164" s="184" t="s">
        <v>5</v>
      </c>
      <c r="H8164" s="183" t="s">
        <v>6</v>
      </c>
      <c r="I8164" s="183" t="s">
        <v>7</v>
      </c>
      <c r="J8164" s="218" t="s">
        <v>8</v>
      </c>
      <c r="K8164" s="229">
        <f>J8166</f>
        <v>7.79</v>
      </c>
      <c r="L8164" s="229">
        <f>J8167</f>
        <v>0.81</v>
      </c>
      <c r="M8164" t="s">
        <v>7</v>
      </c>
    </row>
    <row r="8165" spans="1:13" ht="26.1" customHeight="1" x14ac:dyDescent="0.2">
      <c r="A8165" s="237" t="s">
        <v>2125</v>
      </c>
      <c r="B8165" s="186" t="s">
        <v>1246</v>
      </c>
      <c r="C8165" s="185" t="s">
        <v>26</v>
      </c>
      <c r="D8165" s="185" t="s">
        <v>1247</v>
      </c>
      <c r="E8165" s="425" t="s">
        <v>2109</v>
      </c>
      <c r="F8165" s="425"/>
      <c r="G8165" s="187" t="s">
        <v>17</v>
      </c>
      <c r="H8165" s="188">
        <v>1</v>
      </c>
      <c r="I8165" s="189">
        <f>(M8165*$M$13)</f>
        <v>8.6020000000000003</v>
      </c>
      <c r="J8165" s="231">
        <f>TRUNC(I8165*H8165,2)</f>
        <v>8.6</v>
      </c>
      <c r="M8165">
        <v>9.35</v>
      </c>
    </row>
    <row r="8166" spans="1:13" ht="24" customHeight="1" x14ac:dyDescent="0.2">
      <c r="A8166" s="241" t="s">
        <v>2395</v>
      </c>
      <c r="B8166" s="201" t="s">
        <v>2582</v>
      </c>
      <c r="C8166" s="200" t="s">
        <v>26</v>
      </c>
      <c r="D8166" s="200" t="s">
        <v>2583</v>
      </c>
      <c r="E8166" s="427" t="s">
        <v>2123</v>
      </c>
      <c r="F8166" s="427"/>
      <c r="G8166" s="202" t="s">
        <v>32</v>
      </c>
      <c r="H8166" s="203">
        <v>0.29859999999999998</v>
      </c>
      <c r="I8166" s="189">
        <f>(M8166*$M$13)</f>
        <v>26.1188</v>
      </c>
      <c r="J8166" s="219">
        <f>TRUNC(I8166*H8166,2)</f>
        <v>7.79</v>
      </c>
      <c r="M8166">
        <v>28.39</v>
      </c>
    </row>
    <row r="8167" spans="1:13" ht="24" customHeight="1" x14ac:dyDescent="0.2">
      <c r="A8167" s="238" t="s">
        <v>2126</v>
      </c>
      <c r="B8167" s="191" t="s">
        <v>3110</v>
      </c>
      <c r="C8167" s="190" t="s">
        <v>26</v>
      </c>
      <c r="D8167" s="190" t="s">
        <v>3111</v>
      </c>
      <c r="E8167" s="426" t="s">
        <v>2119</v>
      </c>
      <c r="F8167" s="426"/>
      <c r="G8167" s="192" t="s">
        <v>331</v>
      </c>
      <c r="H8167" s="193">
        <v>0.3</v>
      </c>
      <c r="I8167" s="189">
        <f>(M8167*$M$13)</f>
        <v>2.7140000000000004</v>
      </c>
      <c r="J8167" s="219">
        <f>TRUNC(I8167*H8167,2)</f>
        <v>0.81</v>
      </c>
      <c r="M8167">
        <v>2.95</v>
      </c>
    </row>
    <row r="8168" spans="1:13" x14ac:dyDescent="0.2">
      <c r="A8168" s="239"/>
      <c r="B8168" s="195"/>
      <c r="C8168" s="195"/>
      <c r="D8168" s="195"/>
      <c r="E8168" s="195" t="s">
        <v>3847</v>
      </c>
      <c r="F8168" s="196">
        <v>6.27</v>
      </c>
      <c r="G8168" s="195" t="s">
        <v>3848</v>
      </c>
      <c r="H8168" s="196">
        <v>0</v>
      </c>
      <c r="I8168" s="196">
        <v>6.27</v>
      </c>
      <c r="J8168" s="220"/>
      <c r="M8168">
        <v>6.27</v>
      </c>
    </row>
    <row r="8169" spans="1:13" ht="25.5" x14ac:dyDescent="0.2">
      <c r="A8169" s="239"/>
      <c r="B8169" s="195"/>
      <c r="C8169" s="195"/>
      <c r="D8169" s="195"/>
      <c r="E8169" s="195" t="s">
        <v>3849</v>
      </c>
      <c r="F8169" s="196">
        <v>0</v>
      </c>
      <c r="G8169" s="195"/>
      <c r="H8169" s="195" t="s">
        <v>3850</v>
      </c>
      <c r="I8169" s="196">
        <v>9.35</v>
      </c>
      <c r="J8169" s="220"/>
      <c r="M8169">
        <v>9.35</v>
      </c>
    </row>
    <row r="8170" spans="1:13" ht="30" customHeight="1" x14ac:dyDescent="0.2">
      <c r="A8170" s="240"/>
      <c r="B8170" s="197"/>
      <c r="C8170" s="197"/>
      <c r="D8170" s="197"/>
      <c r="E8170" s="197"/>
      <c r="F8170" s="197"/>
      <c r="G8170" s="197" t="s">
        <v>3851</v>
      </c>
      <c r="H8170" s="198">
        <v>30.59</v>
      </c>
      <c r="I8170" s="199">
        <v>286.01</v>
      </c>
      <c r="J8170" s="220"/>
      <c r="M8170">
        <v>286.01</v>
      </c>
    </row>
    <row r="8171" spans="1:13" ht="0.95" customHeight="1" x14ac:dyDescent="0.2">
      <c r="A8171" s="237"/>
      <c r="B8171" s="185"/>
      <c r="C8171" s="185"/>
      <c r="D8171" s="185"/>
      <c r="E8171" s="185"/>
      <c r="F8171" s="185"/>
      <c r="G8171" s="185"/>
      <c r="H8171" s="185"/>
      <c r="I8171" s="185"/>
      <c r="J8171" s="220"/>
    </row>
    <row r="8172" spans="1:13" ht="18" customHeight="1" x14ac:dyDescent="0.2">
      <c r="A8172" s="236" t="s">
        <v>3641</v>
      </c>
      <c r="B8172" s="183" t="s">
        <v>2</v>
      </c>
      <c r="C8172" s="182" t="s">
        <v>3</v>
      </c>
      <c r="D8172" s="182" t="s">
        <v>4</v>
      </c>
      <c r="E8172" s="419" t="s">
        <v>2100</v>
      </c>
      <c r="F8172" s="419"/>
      <c r="G8172" s="184" t="s">
        <v>5</v>
      </c>
      <c r="H8172" s="183" t="s">
        <v>6</v>
      </c>
      <c r="I8172" s="183" t="s">
        <v>7</v>
      </c>
      <c r="J8172" s="218" t="s">
        <v>8</v>
      </c>
      <c r="K8172" s="229">
        <f>J8174+J8178</f>
        <v>8.31</v>
      </c>
      <c r="L8172" s="229">
        <f>J8173-K8172</f>
        <v>6.09</v>
      </c>
      <c r="M8172" t="s">
        <v>7</v>
      </c>
    </row>
    <row r="8173" spans="1:13" ht="24" customHeight="1" x14ac:dyDescent="0.2">
      <c r="A8173" s="237" t="s">
        <v>2125</v>
      </c>
      <c r="B8173" s="186" t="s">
        <v>1249</v>
      </c>
      <c r="C8173" s="185" t="s">
        <v>15</v>
      </c>
      <c r="D8173" s="185" t="s">
        <v>1250</v>
      </c>
      <c r="E8173" s="425">
        <v>26</v>
      </c>
      <c r="F8173" s="425"/>
      <c r="G8173" s="187" t="s">
        <v>17</v>
      </c>
      <c r="H8173" s="188">
        <v>1</v>
      </c>
      <c r="I8173" s="189">
        <f t="shared" ref="I8173:I8179" si="196">(M8173*$M$13)</f>
        <v>14.407200000000001</v>
      </c>
      <c r="J8173" s="231">
        <f t="shared" ref="J8173:J8179" si="197">TRUNC(I8173*H8173,2)</f>
        <v>14.4</v>
      </c>
      <c r="M8173">
        <v>15.66</v>
      </c>
    </row>
    <row r="8174" spans="1:13" ht="24" customHeight="1" x14ac:dyDescent="0.2">
      <c r="A8174" s="238" t="s">
        <v>2126</v>
      </c>
      <c r="B8174" s="191" t="s">
        <v>2130</v>
      </c>
      <c r="C8174" s="190" t="s">
        <v>15</v>
      </c>
      <c r="D8174" s="190" t="s">
        <v>2131</v>
      </c>
      <c r="E8174" s="426" t="s">
        <v>2129</v>
      </c>
      <c r="F8174" s="426"/>
      <c r="G8174" s="192" t="s">
        <v>39</v>
      </c>
      <c r="H8174" s="193">
        <v>0.27350000000000002</v>
      </c>
      <c r="I8174" s="189">
        <f t="shared" si="196"/>
        <v>13.533200000000001</v>
      </c>
      <c r="J8174" s="219">
        <f t="shared" si="197"/>
        <v>3.7</v>
      </c>
      <c r="M8174">
        <v>14.71</v>
      </c>
    </row>
    <row r="8175" spans="1:13" ht="51.95" customHeight="1" x14ac:dyDescent="0.2">
      <c r="A8175" s="238" t="s">
        <v>2126</v>
      </c>
      <c r="B8175" s="191" t="s">
        <v>2236</v>
      </c>
      <c r="C8175" s="190" t="s">
        <v>15</v>
      </c>
      <c r="D8175" s="190" t="s">
        <v>2237</v>
      </c>
      <c r="E8175" s="426" t="s">
        <v>2119</v>
      </c>
      <c r="F8175" s="426"/>
      <c r="G8175" s="192" t="s">
        <v>54</v>
      </c>
      <c r="H8175" s="193">
        <v>2.7000000000000001E-3</v>
      </c>
      <c r="I8175" s="189">
        <f t="shared" si="196"/>
        <v>2.6588000000000003</v>
      </c>
      <c r="J8175" s="219">
        <f t="shared" si="197"/>
        <v>0</v>
      </c>
      <c r="M8175">
        <v>2.89</v>
      </c>
    </row>
    <row r="8176" spans="1:13" ht="24" customHeight="1" x14ac:dyDescent="0.2">
      <c r="A8176" s="238" t="s">
        <v>2126</v>
      </c>
      <c r="B8176" s="191" t="s">
        <v>2262</v>
      </c>
      <c r="C8176" s="190" t="s">
        <v>15</v>
      </c>
      <c r="D8176" s="190" t="s">
        <v>2263</v>
      </c>
      <c r="E8176" s="426" t="s">
        <v>2119</v>
      </c>
      <c r="F8176" s="426"/>
      <c r="G8176" s="192" t="s">
        <v>2192</v>
      </c>
      <c r="H8176" s="193">
        <v>3.8600000000000002E-2</v>
      </c>
      <c r="I8176" s="189">
        <f t="shared" si="196"/>
        <v>19.494800000000001</v>
      </c>
      <c r="J8176" s="219">
        <f t="shared" si="197"/>
        <v>0.75</v>
      </c>
      <c r="M8176">
        <v>21.19</v>
      </c>
    </row>
    <row r="8177" spans="1:13" ht="24" customHeight="1" x14ac:dyDescent="0.2">
      <c r="A8177" s="238" t="s">
        <v>2126</v>
      </c>
      <c r="B8177" s="191" t="s">
        <v>2680</v>
      </c>
      <c r="C8177" s="190" t="s">
        <v>15</v>
      </c>
      <c r="D8177" s="190" t="s">
        <v>2681</v>
      </c>
      <c r="E8177" s="426" t="s">
        <v>2119</v>
      </c>
      <c r="F8177" s="426"/>
      <c r="G8177" s="192" t="s">
        <v>54</v>
      </c>
      <c r="H8177" s="193">
        <v>0.18</v>
      </c>
      <c r="I8177" s="189">
        <f t="shared" si="196"/>
        <v>2.5575999999999999</v>
      </c>
      <c r="J8177" s="219">
        <f t="shared" si="197"/>
        <v>0.46</v>
      </c>
      <c r="M8177">
        <v>2.78</v>
      </c>
    </row>
    <row r="8178" spans="1:13" ht="24" customHeight="1" x14ac:dyDescent="0.2">
      <c r="A8178" s="238" t="s">
        <v>2126</v>
      </c>
      <c r="B8178" s="191" t="s">
        <v>2150</v>
      </c>
      <c r="C8178" s="190" t="s">
        <v>15</v>
      </c>
      <c r="D8178" s="190" t="s">
        <v>2151</v>
      </c>
      <c r="E8178" s="426" t="s">
        <v>2129</v>
      </c>
      <c r="F8178" s="426"/>
      <c r="G8178" s="192" t="s">
        <v>39</v>
      </c>
      <c r="H8178" s="193">
        <v>0.24110000000000001</v>
      </c>
      <c r="I8178" s="189">
        <f t="shared" si="196"/>
        <v>19.136000000000003</v>
      </c>
      <c r="J8178" s="219">
        <f t="shared" si="197"/>
        <v>4.6100000000000003</v>
      </c>
      <c r="M8178">
        <v>20.8</v>
      </c>
    </row>
    <row r="8179" spans="1:13" ht="24" customHeight="1" x14ac:dyDescent="0.2">
      <c r="A8179" s="238" t="s">
        <v>2126</v>
      </c>
      <c r="B8179" s="191" t="s">
        <v>3112</v>
      </c>
      <c r="C8179" s="190" t="s">
        <v>15</v>
      </c>
      <c r="D8179" s="190" t="s">
        <v>3113</v>
      </c>
      <c r="E8179" s="426" t="s">
        <v>2119</v>
      </c>
      <c r="F8179" s="426"/>
      <c r="G8179" s="192" t="s">
        <v>2192</v>
      </c>
      <c r="H8179" s="193">
        <v>0.12859999999999999</v>
      </c>
      <c r="I8179" s="189">
        <f t="shared" si="196"/>
        <v>38.106400000000001</v>
      </c>
      <c r="J8179" s="219">
        <f t="shared" si="197"/>
        <v>4.9000000000000004</v>
      </c>
      <c r="M8179">
        <v>41.42</v>
      </c>
    </row>
    <row r="8180" spans="1:13" x14ac:dyDescent="0.2">
      <c r="A8180" s="239"/>
      <c r="B8180" s="195"/>
      <c r="C8180" s="195"/>
      <c r="D8180" s="195"/>
      <c r="E8180" s="195" t="s">
        <v>3847</v>
      </c>
      <c r="F8180" s="196">
        <v>9.0299999999999994</v>
      </c>
      <c r="G8180" s="195" t="s">
        <v>3848</v>
      </c>
      <c r="H8180" s="196">
        <v>0</v>
      </c>
      <c r="I8180" s="196">
        <v>9.0299999999999994</v>
      </c>
      <c r="J8180" s="220"/>
      <c r="M8180">
        <v>9.0299999999999994</v>
      </c>
    </row>
    <row r="8181" spans="1:13" ht="25.5" x14ac:dyDescent="0.2">
      <c r="A8181" s="239"/>
      <c r="B8181" s="195"/>
      <c r="C8181" s="195"/>
      <c r="D8181" s="195"/>
      <c r="E8181" s="195" t="s">
        <v>3849</v>
      </c>
      <c r="F8181" s="196">
        <v>0</v>
      </c>
      <c r="G8181" s="195"/>
      <c r="H8181" s="195" t="s">
        <v>3850</v>
      </c>
      <c r="I8181" s="196">
        <v>15.66</v>
      </c>
      <c r="J8181" s="220"/>
      <c r="M8181">
        <v>15.66</v>
      </c>
    </row>
    <row r="8182" spans="1:13" ht="30" customHeight="1" x14ac:dyDescent="0.2">
      <c r="A8182" s="240"/>
      <c r="B8182" s="197"/>
      <c r="C8182" s="197"/>
      <c r="D8182" s="197"/>
      <c r="E8182" s="197"/>
      <c r="F8182" s="197"/>
      <c r="G8182" s="197" t="s">
        <v>3851</v>
      </c>
      <c r="H8182" s="198">
        <v>91.77</v>
      </c>
      <c r="I8182" s="199">
        <v>1437.11</v>
      </c>
      <c r="J8182" s="220"/>
      <c r="M8182">
        <v>1437.11</v>
      </c>
    </row>
    <row r="8183" spans="1:13" ht="0.95" customHeight="1" x14ac:dyDescent="0.2">
      <c r="A8183" s="237"/>
      <c r="B8183" s="185"/>
      <c r="C8183" s="185"/>
      <c r="D8183" s="185"/>
      <c r="E8183" s="185"/>
      <c r="F8183" s="185"/>
      <c r="G8183" s="185"/>
      <c r="H8183" s="185"/>
      <c r="I8183" s="185"/>
      <c r="J8183" s="220"/>
    </row>
    <row r="8184" spans="1:13" ht="18" customHeight="1" x14ac:dyDescent="0.2">
      <c r="A8184" s="236" t="s">
        <v>3642</v>
      </c>
      <c r="B8184" s="183" t="s">
        <v>2</v>
      </c>
      <c r="C8184" s="182" t="s">
        <v>3</v>
      </c>
      <c r="D8184" s="182" t="s">
        <v>4</v>
      </c>
      <c r="E8184" s="419" t="s">
        <v>2100</v>
      </c>
      <c r="F8184" s="419"/>
      <c r="G8184" s="184" t="s">
        <v>5</v>
      </c>
      <c r="H8184" s="183" t="s">
        <v>6</v>
      </c>
      <c r="I8184" s="183" t="s">
        <v>7</v>
      </c>
      <c r="J8184" s="218" t="s">
        <v>8</v>
      </c>
      <c r="K8184" s="229">
        <f>J8186+J8187</f>
        <v>8.31</v>
      </c>
      <c r="L8184" s="229">
        <f>J8185-K8184</f>
        <v>2.1999999999999993</v>
      </c>
      <c r="M8184" t="s">
        <v>7</v>
      </c>
    </row>
    <row r="8185" spans="1:13" ht="26.1" customHeight="1" x14ac:dyDescent="0.2">
      <c r="A8185" s="237" t="s">
        <v>2125</v>
      </c>
      <c r="B8185" s="186" t="s">
        <v>1252</v>
      </c>
      <c r="C8185" s="185" t="s">
        <v>15</v>
      </c>
      <c r="D8185" s="185" t="s">
        <v>1253</v>
      </c>
      <c r="E8185" s="425">
        <v>26</v>
      </c>
      <c r="F8185" s="425"/>
      <c r="G8185" s="187" t="s">
        <v>17</v>
      </c>
      <c r="H8185" s="188">
        <v>1</v>
      </c>
      <c r="I8185" s="189">
        <f t="shared" ref="I8185:I8191" si="198">(M8185*$M$13)</f>
        <v>10.515600000000001</v>
      </c>
      <c r="J8185" s="231">
        <f t="shared" ref="J8185:J8191" si="199">TRUNC(I8185*H8185,2)</f>
        <v>10.51</v>
      </c>
      <c r="M8185">
        <v>11.43</v>
      </c>
    </row>
    <row r="8186" spans="1:13" ht="24" customHeight="1" x14ac:dyDescent="0.2">
      <c r="A8186" s="238" t="s">
        <v>2126</v>
      </c>
      <c r="B8186" s="191" t="s">
        <v>2130</v>
      </c>
      <c r="C8186" s="190" t="s">
        <v>15</v>
      </c>
      <c r="D8186" s="190" t="s">
        <v>2131</v>
      </c>
      <c r="E8186" s="426" t="s">
        <v>2129</v>
      </c>
      <c r="F8186" s="426"/>
      <c r="G8186" s="192" t="s">
        <v>39</v>
      </c>
      <c r="H8186" s="193">
        <v>0.27350000000000002</v>
      </c>
      <c r="I8186" s="189">
        <f t="shared" si="198"/>
        <v>13.533200000000001</v>
      </c>
      <c r="J8186" s="219">
        <f t="shared" si="199"/>
        <v>3.7</v>
      </c>
      <c r="M8186">
        <v>14.71</v>
      </c>
    </row>
    <row r="8187" spans="1:13" ht="24" customHeight="1" x14ac:dyDescent="0.2">
      <c r="A8187" s="238" t="s">
        <v>2126</v>
      </c>
      <c r="B8187" s="191" t="s">
        <v>2150</v>
      </c>
      <c r="C8187" s="190" t="s">
        <v>15</v>
      </c>
      <c r="D8187" s="190" t="s">
        <v>2151</v>
      </c>
      <c r="E8187" s="426" t="s">
        <v>2129</v>
      </c>
      <c r="F8187" s="426"/>
      <c r="G8187" s="192" t="s">
        <v>39</v>
      </c>
      <c r="H8187" s="193">
        <v>0.24110000000000001</v>
      </c>
      <c r="I8187" s="189">
        <f t="shared" si="198"/>
        <v>19.136000000000003</v>
      </c>
      <c r="J8187" s="219">
        <f t="shared" si="199"/>
        <v>4.6100000000000003</v>
      </c>
      <c r="M8187">
        <v>20.8</v>
      </c>
    </row>
    <row r="8188" spans="1:13" ht="51.95" customHeight="1" x14ac:dyDescent="0.2">
      <c r="A8188" s="238" t="s">
        <v>2126</v>
      </c>
      <c r="B8188" s="191" t="s">
        <v>2236</v>
      </c>
      <c r="C8188" s="190" t="s">
        <v>15</v>
      </c>
      <c r="D8188" s="190" t="s">
        <v>2237</v>
      </c>
      <c r="E8188" s="426" t="s">
        <v>2119</v>
      </c>
      <c r="F8188" s="426"/>
      <c r="G8188" s="192" t="s">
        <v>54</v>
      </c>
      <c r="H8188" s="193">
        <v>2.7000000000000001E-3</v>
      </c>
      <c r="I8188" s="189">
        <f t="shared" si="198"/>
        <v>2.6588000000000003</v>
      </c>
      <c r="J8188" s="219">
        <f t="shared" si="199"/>
        <v>0</v>
      </c>
      <c r="M8188">
        <v>2.89</v>
      </c>
    </row>
    <row r="8189" spans="1:13" ht="24" customHeight="1" x14ac:dyDescent="0.2">
      <c r="A8189" s="238" t="s">
        <v>2126</v>
      </c>
      <c r="B8189" s="191" t="s">
        <v>2262</v>
      </c>
      <c r="C8189" s="190" t="s">
        <v>15</v>
      </c>
      <c r="D8189" s="190" t="s">
        <v>2263</v>
      </c>
      <c r="E8189" s="426" t="s">
        <v>2119</v>
      </c>
      <c r="F8189" s="426"/>
      <c r="G8189" s="192" t="s">
        <v>2192</v>
      </c>
      <c r="H8189" s="193">
        <v>1.6500000000000001E-2</v>
      </c>
      <c r="I8189" s="189">
        <f t="shared" si="198"/>
        <v>19.494800000000001</v>
      </c>
      <c r="J8189" s="219">
        <f t="shared" si="199"/>
        <v>0.32</v>
      </c>
      <c r="M8189">
        <v>21.19</v>
      </c>
    </row>
    <row r="8190" spans="1:13" ht="24" customHeight="1" x14ac:dyDescent="0.2">
      <c r="A8190" s="238" t="s">
        <v>2126</v>
      </c>
      <c r="B8190" s="191" t="s">
        <v>2680</v>
      </c>
      <c r="C8190" s="190" t="s">
        <v>15</v>
      </c>
      <c r="D8190" s="190" t="s">
        <v>2681</v>
      </c>
      <c r="E8190" s="426" t="s">
        <v>2119</v>
      </c>
      <c r="F8190" s="426"/>
      <c r="G8190" s="192" t="s">
        <v>54</v>
      </c>
      <c r="H8190" s="193">
        <v>0.04</v>
      </c>
      <c r="I8190" s="189">
        <f t="shared" si="198"/>
        <v>2.5575999999999999</v>
      </c>
      <c r="J8190" s="219">
        <f t="shared" si="199"/>
        <v>0.1</v>
      </c>
      <c r="M8190">
        <v>2.78</v>
      </c>
    </row>
    <row r="8191" spans="1:13" ht="24" customHeight="1" x14ac:dyDescent="0.2">
      <c r="A8191" s="238" t="s">
        <v>2126</v>
      </c>
      <c r="B8191" s="191" t="s">
        <v>2286</v>
      </c>
      <c r="C8191" s="190" t="s">
        <v>15</v>
      </c>
      <c r="D8191" s="190" t="s">
        <v>2287</v>
      </c>
      <c r="E8191" s="426" t="s">
        <v>2119</v>
      </c>
      <c r="F8191" s="426"/>
      <c r="G8191" s="192" t="s">
        <v>2192</v>
      </c>
      <c r="H8191" s="193">
        <v>5.4899999999999997E-2</v>
      </c>
      <c r="I8191" s="189">
        <f t="shared" si="198"/>
        <v>32.779600000000002</v>
      </c>
      <c r="J8191" s="219">
        <f t="shared" si="199"/>
        <v>1.79</v>
      </c>
      <c r="M8191">
        <v>35.630000000000003</v>
      </c>
    </row>
    <row r="8192" spans="1:13" x14ac:dyDescent="0.2">
      <c r="A8192" s="239"/>
      <c r="B8192" s="195"/>
      <c r="C8192" s="195"/>
      <c r="D8192" s="195"/>
      <c r="E8192" s="195" t="s">
        <v>3847</v>
      </c>
      <c r="F8192" s="196">
        <v>9.0299999999999994</v>
      </c>
      <c r="G8192" s="195" t="s">
        <v>3848</v>
      </c>
      <c r="H8192" s="196">
        <v>0</v>
      </c>
      <c r="I8192" s="196">
        <v>9.0299999999999994</v>
      </c>
      <c r="J8192" s="220"/>
      <c r="M8192">
        <v>9.0299999999999994</v>
      </c>
    </row>
    <row r="8193" spans="1:13" ht="25.5" x14ac:dyDescent="0.2">
      <c r="A8193" s="239"/>
      <c r="B8193" s="195"/>
      <c r="C8193" s="195"/>
      <c r="D8193" s="195"/>
      <c r="E8193" s="195" t="s">
        <v>3849</v>
      </c>
      <c r="F8193" s="196">
        <v>0</v>
      </c>
      <c r="G8193" s="195"/>
      <c r="H8193" s="195" t="s">
        <v>3850</v>
      </c>
      <c r="I8193" s="196">
        <v>11.43</v>
      </c>
      <c r="J8193" s="220"/>
      <c r="M8193">
        <v>11.43</v>
      </c>
    </row>
    <row r="8194" spans="1:13" ht="30" customHeight="1" x14ac:dyDescent="0.2">
      <c r="A8194" s="240"/>
      <c r="B8194" s="197"/>
      <c r="C8194" s="197"/>
      <c r="D8194" s="197"/>
      <c r="E8194" s="197"/>
      <c r="F8194" s="197"/>
      <c r="G8194" s="197" t="s">
        <v>3851</v>
      </c>
      <c r="H8194" s="198">
        <v>91.77</v>
      </c>
      <c r="I8194" s="199">
        <v>1048.93</v>
      </c>
      <c r="J8194" s="220"/>
      <c r="M8194">
        <v>1048.93</v>
      </c>
    </row>
    <row r="8195" spans="1:13" ht="0.95" customHeight="1" x14ac:dyDescent="0.2">
      <c r="A8195" s="237"/>
      <c r="B8195" s="185"/>
      <c r="C8195" s="185"/>
      <c r="D8195" s="185"/>
      <c r="E8195" s="185"/>
      <c r="F8195" s="185"/>
      <c r="G8195" s="185"/>
      <c r="H8195" s="185"/>
      <c r="I8195" s="185"/>
      <c r="J8195" s="220"/>
    </row>
    <row r="8196" spans="1:13" ht="24" customHeight="1" x14ac:dyDescent="0.2">
      <c r="A8196" s="242" t="s">
        <v>1000</v>
      </c>
      <c r="B8196" s="24"/>
      <c r="C8196" s="24"/>
      <c r="D8196" s="23" t="s">
        <v>247</v>
      </c>
      <c r="E8196" s="24"/>
      <c r="F8196" s="428"/>
      <c r="G8196" s="428"/>
      <c r="H8196" s="24"/>
      <c r="I8196" s="24"/>
      <c r="J8196" s="210"/>
    </row>
    <row r="8197" spans="1:13" ht="18" customHeight="1" x14ac:dyDescent="0.2">
      <c r="A8197" s="236" t="s">
        <v>3644</v>
      </c>
      <c r="B8197" s="183" t="s">
        <v>2</v>
      </c>
      <c r="C8197" s="182" t="s">
        <v>3</v>
      </c>
      <c r="D8197" s="182" t="s">
        <v>4</v>
      </c>
      <c r="E8197" s="419" t="s">
        <v>2100</v>
      </c>
      <c r="F8197" s="419"/>
      <c r="G8197" s="184" t="s">
        <v>5</v>
      </c>
      <c r="H8197" s="183" t="s">
        <v>6</v>
      </c>
      <c r="I8197" s="183" t="s">
        <v>7</v>
      </c>
      <c r="J8197" s="218" t="s">
        <v>8</v>
      </c>
      <c r="K8197" s="229">
        <f>J8199</f>
        <v>9.56</v>
      </c>
      <c r="L8197" s="229">
        <f>J8200</f>
        <v>3.08</v>
      </c>
      <c r="M8197" t="s">
        <v>7</v>
      </c>
    </row>
    <row r="8198" spans="1:13" ht="24" customHeight="1" x14ac:dyDescent="0.2">
      <c r="A8198" s="237" t="s">
        <v>2125</v>
      </c>
      <c r="B8198" s="186" t="s">
        <v>979</v>
      </c>
      <c r="C8198" s="185" t="s">
        <v>15</v>
      </c>
      <c r="D8198" s="185" t="s">
        <v>980</v>
      </c>
      <c r="E8198" s="425">
        <v>23</v>
      </c>
      <c r="F8198" s="425"/>
      <c r="G8198" s="187" t="s">
        <v>18</v>
      </c>
      <c r="H8198" s="188">
        <v>1</v>
      </c>
      <c r="I8198" s="189">
        <f>(M8198*$M$13)</f>
        <v>12.65</v>
      </c>
      <c r="J8198" s="231">
        <f>TRUNC(I8198*H8198,2)</f>
        <v>12.65</v>
      </c>
      <c r="M8198">
        <v>13.75</v>
      </c>
    </row>
    <row r="8199" spans="1:13" ht="24" customHeight="1" x14ac:dyDescent="0.2">
      <c r="A8199" s="238" t="s">
        <v>2126</v>
      </c>
      <c r="B8199" s="191" t="s">
        <v>2127</v>
      </c>
      <c r="C8199" s="190" t="s">
        <v>15</v>
      </c>
      <c r="D8199" s="190" t="s">
        <v>2128</v>
      </c>
      <c r="E8199" s="426" t="s">
        <v>2129</v>
      </c>
      <c r="F8199" s="426"/>
      <c r="G8199" s="192" t="s">
        <v>39</v>
      </c>
      <c r="H8199" s="193">
        <v>0.5</v>
      </c>
      <c r="I8199" s="189">
        <f>(M8199*$M$13)</f>
        <v>19.136000000000003</v>
      </c>
      <c r="J8199" s="219">
        <f>TRUNC(I8199*H8199,2)</f>
        <v>9.56</v>
      </c>
      <c r="M8199">
        <v>20.8</v>
      </c>
    </row>
    <row r="8200" spans="1:13" ht="24" customHeight="1" x14ac:dyDescent="0.2">
      <c r="A8200" s="238" t="s">
        <v>2126</v>
      </c>
      <c r="B8200" s="191" t="s">
        <v>2888</v>
      </c>
      <c r="C8200" s="190" t="s">
        <v>15</v>
      </c>
      <c r="D8200" s="190" t="s">
        <v>2889</v>
      </c>
      <c r="E8200" s="426" t="s">
        <v>2119</v>
      </c>
      <c r="F8200" s="426"/>
      <c r="G8200" s="192" t="s">
        <v>54</v>
      </c>
      <c r="H8200" s="193">
        <v>1</v>
      </c>
      <c r="I8200" s="189">
        <f>(M8200*$M$13)</f>
        <v>3.0820000000000003</v>
      </c>
      <c r="J8200" s="219">
        <f>TRUNC(I8200*H8200,2)</f>
        <v>3.08</v>
      </c>
      <c r="M8200">
        <v>3.35</v>
      </c>
    </row>
    <row r="8201" spans="1:13" x14ac:dyDescent="0.2">
      <c r="A8201" s="239"/>
      <c r="B8201" s="195"/>
      <c r="C8201" s="195"/>
      <c r="D8201" s="195"/>
      <c r="E8201" s="195" t="s">
        <v>3847</v>
      </c>
      <c r="F8201" s="196">
        <v>10.4</v>
      </c>
      <c r="G8201" s="195" t="s">
        <v>3848</v>
      </c>
      <c r="H8201" s="196">
        <v>0</v>
      </c>
      <c r="I8201" s="196">
        <v>10.4</v>
      </c>
      <c r="J8201" s="220"/>
      <c r="M8201">
        <v>10.4</v>
      </c>
    </row>
    <row r="8202" spans="1:13" ht="25.5" x14ac:dyDescent="0.2">
      <c r="A8202" s="239"/>
      <c r="B8202" s="195"/>
      <c r="C8202" s="195"/>
      <c r="D8202" s="195"/>
      <c r="E8202" s="195" t="s">
        <v>3849</v>
      </c>
      <c r="F8202" s="196">
        <v>0</v>
      </c>
      <c r="G8202" s="195"/>
      <c r="H8202" s="195" t="s">
        <v>3850</v>
      </c>
      <c r="I8202" s="196">
        <v>13.75</v>
      </c>
      <c r="J8202" s="220"/>
      <c r="M8202">
        <v>13.75</v>
      </c>
    </row>
    <row r="8203" spans="1:13" ht="30" customHeight="1" x14ac:dyDescent="0.2">
      <c r="A8203" s="240"/>
      <c r="B8203" s="197"/>
      <c r="C8203" s="197"/>
      <c r="D8203" s="197"/>
      <c r="E8203" s="197"/>
      <c r="F8203" s="197"/>
      <c r="G8203" s="197" t="s">
        <v>3851</v>
      </c>
      <c r="H8203" s="198">
        <v>4</v>
      </c>
      <c r="I8203" s="199">
        <v>55</v>
      </c>
      <c r="J8203" s="220"/>
      <c r="M8203">
        <v>55</v>
      </c>
    </row>
    <row r="8204" spans="1:13" ht="0.95" customHeight="1" x14ac:dyDescent="0.2">
      <c r="A8204" s="237"/>
      <c r="B8204" s="185"/>
      <c r="C8204" s="185"/>
      <c r="D8204" s="185"/>
      <c r="E8204" s="185"/>
      <c r="F8204" s="185"/>
      <c r="G8204" s="185"/>
      <c r="H8204" s="185"/>
      <c r="I8204" s="185"/>
      <c r="J8204" s="220"/>
    </row>
    <row r="8205" spans="1:13" ht="18" customHeight="1" x14ac:dyDescent="0.2">
      <c r="A8205" s="236" t="s">
        <v>3645</v>
      </c>
      <c r="B8205" s="183" t="s">
        <v>2</v>
      </c>
      <c r="C8205" s="182" t="s">
        <v>3</v>
      </c>
      <c r="D8205" s="182" t="s">
        <v>4</v>
      </c>
      <c r="E8205" s="419" t="s">
        <v>2100</v>
      </c>
      <c r="F8205" s="419"/>
      <c r="G8205" s="184" t="s">
        <v>5</v>
      </c>
      <c r="H8205" s="183" t="s">
        <v>6</v>
      </c>
      <c r="I8205" s="183" t="s">
        <v>7</v>
      </c>
      <c r="J8205" s="218" t="s">
        <v>8</v>
      </c>
      <c r="K8205" s="229">
        <f>J8207</f>
        <v>5.9</v>
      </c>
      <c r="L8205" s="229">
        <f>J8206-K8205</f>
        <v>329.18</v>
      </c>
      <c r="M8205" t="s">
        <v>7</v>
      </c>
    </row>
    <row r="8206" spans="1:13" ht="39" customHeight="1" x14ac:dyDescent="0.2">
      <c r="A8206" s="237" t="s">
        <v>2125</v>
      </c>
      <c r="B8206" s="186" t="s">
        <v>981</v>
      </c>
      <c r="C8206" s="185" t="s">
        <v>15</v>
      </c>
      <c r="D8206" s="185" t="s">
        <v>982</v>
      </c>
      <c r="E8206" s="425">
        <v>18</v>
      </c>
      <c r="F8206" s="425"/>
      <c r="G8206" s="187" t="s">
        <v>17</v>
      </c>
      <c r="H8206" s="188">
        <v>1</v>
      </c>
      <c r="I8206" s="189">
        <f t="shared" ref="I8206:I8215" si="200">(M8206*$M$13)</f>
        <v>335.08240000000006</v>
      </c>
      <c r="J8206" s="231">
        <f t="shared" ref="J8206:J8215" si="201">TRUNC(I8206*H8206,2)</f>
        <v>335.08</v>
      </c>
      <c r="M8206">
        <v>364.22</v>
      </c>
    </row>
    <row r="8207" spans="1:13" ht="24" customHeight="1" x14ac:dyDescent="0.2">
      <c r="A8207" s="238" t="s">
        <v>2126</v>
      </c>
      <c r="B8207" s="191" t="s">
        <v>2152</v>
      </c>
      <c r="C8207" s="190" t="s">
        <v>15</v>
      </c>
      <c r="D8207" s="190" t="s">
        <v>2153</v>
      </c>
      <c r="E8207" s="426" t="s">
        <v>2129</v>
      </c>
      <c r="F8207" s="426"/>
      <c r="G8207" s="192" t="s">
        <v>39</v>
      </c>
      <c r="H8207" s="193">
        <v>0.30859999999999999</v>
      </c>
      <c r="I8207" s="189">
        <f t="shared" si="200"/>
        <v>19.136000000000003</v>
      </c>
      <c r="J8207" s="219">
        <f t="shared" si="201"/>
        <v>5.9</v>
      </c>
      <c r="M8207">
        <v>20.8</v>
      </c>
    </row>
    <row r="8208" spans="1:13" ht="24" customHeight="1" x14ac:dyDescent="0.2">
      <c r="A8208" s="238" t="s">
        <v>2126</v>
      </c>
      <c r="B8208" s="191" t="s">
        <v>2158</v>
      </c>
      <c r="C8208" s="190" t="s">
        <v>15</v>
      </c>
      <c r="D8208" s="190" t="s">
        <v>2159</v>
      </c>
      <c r="E8208" s="426" t="s">
        <v>2119</v>
      </c>
      <c r="F8208" s="426"/>
      <c r="G8208" s="192" t="s">
        <v>54</v>
      </c>
      <c r="H8208" s="193">
        <v>3.125</v>
      </c>
      <c r="I8208" s="189">
        <f t="shared" si="200"/>
        <v>24.352399999999999</v>
      </c>
      <c r="J8208" s="219">
        <f t="shared" si="201"/>
        <v>76.099999999999994</v>
      </c>
      <c r="M8208">
        <v>26.47</v>
      </c>
    </row>
    <row r="8209" spans="1:13" ht="26.1" customHeight="1" x14ac:dyDescent="0.2">
      <c r="A8209" s="238" t="s">
        <v>2126</v>
      </c>
      <c r="B8209" s="191" t="s">
        <v>2891</v>
      </c>
      <c r="C8209" s="190" t="s">
        <v>15</v>
      </c>
      <c r="D8209" s="190" t="s">
        <v>2892</v>
      </c>
      <c r="E8209" s="426" t="s">
        <v>2119</v>
      </c>
      <c r="F8209" s="426"/>
      <c r="G8209" s="192" t="s">
        <v>1871</v>
      </c>
      <c r="H8209" s="193">
        <v>15</v>
      </c>
      <c r="I8209" s="189">
        <f t="shared" si="200"/>
        <v>9.8992000000000004</v>
      </c>
      <c r="J8209" s="219">
        <f t="shared" si="201"/>
        <v>148.47999999999999</v>
      </c>
      <c r="M8209">
        <v>10.76</v>
      </c>
    </row>
    <row r="8210" spans="1:13" ht="24" customHeight="1" x14ac:dyDescent="0.2">
      <c r="A8210" s="238" t="s">
        <v>2126</v>
      </c>
      <c r="B8210" s="191" t="s">
        <v>2675</v>
      </c>
      <c r="C8210" s="190" t="s">
        <v>15</v>
      </c>
      <c r="D8210" s="190" t="s">
        <v>2676</v>
      </c>
      <c r="E8210" s="426" t="s">
        <v>2119</v>
      </c>
      <c r="F8210" s="426"/>
      <c r="G8210" s="192" t="s">
        <v>54</v>
      </c>
      <c r="H8210" s="193">
        <v>5.21E-2</v>
      </c>
      <c r="I8210" s="189">
        <f t="shared" si="200"/>
        <v>11.4816</v>
      </c>
      <c r="J8210" s="219">
        <f t="shared" si="201"/>
        <v>0.59</v>
      </c>
      <c r="M8210">
        <v>12.48</v>
      </c>
    </row>
    <row r="8211" spans="1:13" ht="26.1" customHeight="1" x14ac:dyDescent="0.2">
      <c r="A8211" s="238" t="s">
        <v>2126</v>
      </c>
      <c r="B8211" s="191" t="s">
        <v>2677</v>
      </c>
      <c r="C8211" s="190" t="s">
        <v>15</v>
      </c>
      <c r="D8211" s="190" t="s">
        <v>2678</v>
      </c>
      <c r="E8211" s="426" t="s">
        <v>2119</v>
      </c>
      <c r="F8211" s="426"/>
      <c r="G8211" s="192" t="s">
        <v>54</v>
      </c>
      <c r="H8211" s="193">
        <v>5.9499999999999997E-2</v>
      </c>
      <c r="I8211" s="189">
        <f t="shared" si="200"/>
        <v>14.6648</v>
      </c>
      <c r="J8211" s="219">
        <f t="shared" si="201"/>
        <v>0.87</v>
      </c>
      <c r="M8211">
        <v>15.94</v>
      </c>
    </row>
    <row r="8212" spans="1:13" ht="24" customHeight="1" x14ac:dyDescent="0.2">
      <c r="A8212" s="238" t="s">
        <v>2126</v>
      </c>
      <c r="B8212" s="191" t="s">
        <v>2671</v>
      </c>
      <c r="C8212" s="190" t="s">
        <v>15</v>
      </c>
      <c r="D8212" s="190" t="s">
        <v>2672</v>
      </c>
      <c r="E8212" s="426" t="s">
        <v>2119</v>
      </c>
      <c r="F8212" s="426"/>
      <c r="G8212" s="192" t="s">
        <v>1871</v>
      </c>
      <c r="H8212" s="193">
        <v>4.1700000000000001E-2</v>
      </c>
      <c r="I8212" s="189">
        <f t="shared" si="200"/>
        <v>23.8096</v>
      </c>
      <c r="J8212" s="219">
        <f t="shared" si="201"/>
        <v>0.99</v>
      </c>
      <c r="M8212">
        <v>25.88</v>
      </c>
    </row>
    <row r="8213" spans="1:13" ht="24" customHeight="1" x14ac:dyDescent="0.2">
      <c r="A8213" s="238" t="s">
        <v>2126</v>
      </c>
      <c r="B8213" s="191" t="s">
        <v>2890</v>
      </c>
      <c r="C8213" s="190" t="s">
        <v>15</v>
      </c>
      <c r="D8213" s="190" t="s">
        <v>2679</v>
      </c>
      <c r="E8213" s="426" t="s">
        <v>2119</v>
      </c>
      <c r="F8213" s="426"/>
      <c r="G8213" s="192" t="s">
        <v>54</v>
      </c>
      <c r="H8213" s="193">
        <v>1</v>
      </c>
      <c r="I8213" s="189">
        <f t="shared" si="200"/>
        <v>94.0608</v>
      </c>
      <c r="J8213" s="219">
        <f t="shared" si="201"/>
        <v>94.06</v>
      </c>
      <c r="M8213">
        <v>102.24</v>
      </c>
    </row>
    <row r="8214" spans="1:13" ht="24" customHeight="1" x14ac:dyDescent="0.2">
      <c r="A8214" s="238" t="s">
        <v>2126</v>
      </c>
      <c r="B8214" s="191" t="s">
        <v>2680</v>
      </c>
      <c r="C8214" s="190" t="s">
        <v>15</v>
      </c>
      <c r="D8214" s="190" t="s">
        <v>2681</v>
      </c>
      <c r="E8214" s="426" t="s">
        <v>2119</v>
      </c>
      <c r="F8214" s="426"/>
      <c r="G8214" s="192" t="s">
        <v>54</v>
      </c>
      <c r="H8214" s="193">
        <v>0.29759999999999998</v>
      </c>
      <c r="I8214" s="189">
        <f t="shared" si="200"/>
        <v>2.5575999999999999</v>
      </c>
      <c r="J8214" s="219">
        <f t="shared" si="201"/>
        <v>0.76</v>
      </c>
      <c r="M8214">
        <v>2.78</v>
      </c>
    </row>
    <row r="8215" spans="1:13" ht="24" customHeight="1" x14ac:dyDescent="0.2">
      <c r="A8215" s="238" t="s">
        <v>2126</v>
      </c>
      <c r="B8215" s="191" t="s">
        <v>2673</v>
      </c>
      <c r="C8215" s="190" t="s">
        <v>15</v>
      </c>
      <c r="D8215" s="190" t="s">
        <v>2674</v>
      </c>
      <c r="E8215" s="426" t="s">
        <v>2119</v>
      </c>
      <c r="F8215" s="426"/>
      <c r="G8215" s="192" t="s">
        <v>1871</v>
      </c>
      <c r="H8215" s="193">
        <v>0.23799999999999999</v>
      </c>
      <c r="I8215" s="189">
        <f t="shared" si="200"/>
        <v>30.847600000000003</v>
      </c>
      <c r="J8215" s="219">
        <f t="shared" si="201"/>
        <v>7.34</v>
      </c>
      <c r="M8215">
        <v>33.53</v>
      </c>
    </row>
    <row r="8216" spans="1:13" x14ac:dyDescent="0.2">
      <c r="A8216" s="239"/>
      <c r="B8216" s="195"/>
      <c r="C8216" s="195"/>
      <c r="D8216" s="195"/>
      <c r="E8216" s="195" t="s">
        <v>3847</v>
      </c>
      <c r="F8216" s="196">
        <v>6.41</v>
      </c>
      <c r="G8216" s="195" t="s">
        <v>3848</v>
      </c>
      <c r="H8216" s="196">
        <v>0</v>
      </c>
      <c r="I8216" s="196">
        <v>6.41</v>
      </c>
      <c r="J8216" s="220"/>
      <c r="M8216">
        <v>6.41</v>
      </c>
    </row>
    <row r="8217" spans="1:13" ht="25.5" x14ac:dyDescent="0.2">
      <c r="A8217" s="239"/>
      <c r="B8217" s="195"/>
      <c r="C8217" s="195"/>
      <c r="D8217" s="195"/>
      <c r="E8217" s="195" t="s">
        <v>3849</v>
      </c>
      <c r="F8217" s="196">
        <v>0</v>
      </c>
      <c r="G8217" s="195"/>
      <c r="H8217" s="195" t="s">
        <v>3850</v>
      </c>
      <c r="I8217" s="196">
        <v>364.22</v>
      </c>
      <c r="J8217" s="220"/>
      <c r="M8217">
        <v>364.22</v>
      </c>
    </row>
    <row r="8218" spans="1:13" ht="30" customHeight="1" x14ac:dyDescent="0.2">
      <c r="A8218" s="240"/>
      <c r="B8218" s="197"/>
      <c r="C8218" s="197"/>
      <c r="D8218" s="197"/>
      <c r="E8218" s="197"/>
      <c r="F8218" s="197"/>
      <c r="G8218" s="197" t="s">
        <v>3851</v>
      </c>
      <c r="H8218" s="198">
        <v>0.36</v>
      </c>
      <c r="I8218" s="199">
        <v>131.11000000000001</v>
      </c>
      <c r="J8218" s="220"/>
      <c r="M8218">
        <v>131.11000000000001</v>
      </c>
    </row>
    <row r="8219" spans="1:13" ht="0.95" customHeight="1" x14ac:dyDescent="0.2">
      <c r="A8219" s="237"/>
      <c r="B8219" s="185"/>
      <c r="C8219" s="185"/>
      <c r="D8219" s="185"/>
      <c r="E8219" s="185"/>
      <c r="F8219" s="185"/>
      <c r="G8219" s="185"/>
      <c r="H8219" s="185"/>
      <c r="I8219" s="185"/>
      <c r="J8219" s="220"/>
    </row>
    <row r="8220" spans="1:13" ht="18" customHeight="1" x14ac:dyDescent="0.2">
      <c r="A8220" s="236" t="s">
        <v>3646</v>
      </c>
      <c r="B8220" s="183" t="s">
        <v>2</v>
      </c>
      <c r="C8220" s="182" t="s">
        <v>3</v>
      </c>
      <c r="D8220" s="182" t="s">
        <v>4</v>
      </c>
      <c r="E8220" s="419" t="s">
        <v>2100</v>
      </c>
      <c r="F8220" s="419"/>
      <c r="G8220" s="184" t="s">
        <v>5</v>
      </c>
      <c r="H8220" s="183" t="s">
        <v>6</v>
      </c>
      <c r="I8220" s="183" t="s">
        <v>7</v>
      </c>
      <c r="J8220" s="218" t="s">
        <v>8</v>
      </c>
      <c r="K8220" s="229">
        <f>J8222+J8223</f>
        <v>24.77</v>
      </c>
      <c r="L8220" s="229">
        <f>J8221-K8220</f>
        <v>173.17999999999998</v>
      </c>
      <c r="M8220" t="s">
        <v>7</v>
      </c>
    </row>
    <row r="8221" spans="1:13" ht="39" customHeight="1" x14ac:dyDescent="0.2">
      <c r="A8221" s="237" t="s">
        <v>2125</v>
      </c>
      <c r="B8221" s="186" t="s">
        <v>984</v>
      </c>
      <c r="C8221" s="185" t="s">
        <v>26</v>
      </c>
      <c r="D8221" s="185" t="s">
        <v>985</v>
      </c>
      <c r="E8221" s="425" t="s">
        <v>2101</v>
      </c>
      <c r="F8221" s="425"/>
      <c r="G8221" s="187" t="s">
        <v>331</v>
      </c>
      <c r="H8221" s="188">
        <v>1</v>
      </c>
      <c r="I8221" s="189">
        <f>(M8221*$M$13)</f>
        <v>197.9564</v>
      </c>
      <c r="J8221" s="231">
        <f>TRUNC(I8221*H8221,2)</f>
        <v>197.95</v>
      </c>
      <c r="M8221">
        <v>215.17</v>
      </c>
    </row>
    <row r="8222" spans="1:13" ht="26.1" customHeight="1" x14ac:dyDescent="0.2">
      <c r="A8222" s="241" t="s">
        <v>2395</v>
      </c>
      <c r="B8222" s="201" t="s">
        <v>2590</v>
      </c>
      <c r="C8222" s="200" t="s">
        <v>26</v>
      </c>
      <c r="D8222" s="200" t="s">
        <v>2591</v>
      </c>
      <c r="E8222" s="427" t="s">
        <v>2123</v>
      </c>
      <c r="F8222" s="427"/>
      <c r="G8222" s="202" t="s">
        <v>32</v>
      </c>
      <c r="H8222" s="203">
        <v>0.76700000000000002</v>
      </c>
      <c r="I8222" s="189">
        <f>(M8222*$M$13)</f>
        <v>23.570400000000003</v>
      </c>
      <c r="J8222" s="219">
        <f>TRUNC(I8222*H8222,2)</f>
        <v>18.07</v>
      </c>
      <c r="M8222">
        <v>25.62</v>
      </c>
    </row>
    <row r="8223" spans="1:13" ht="24" customHeight="1" x14ac:dyDescent="0.2">
      <c r="A8223" s="241" t="s">
        <v>2395</v>
      </c>
      <c r="B8223" s="201" t="s">
        <v>2446</v>
      </c>
      <c r="C8223" s="200" t="s">
        <v>26</v>
      </c>
      <c r="D8223" s="200" t="s">
        <v>2447</v>
      </c>
      <c r="E8223" s="427" t="s">
        <v>2123</v>
      </c>
      <c r="F8223" s="427"/>
      <c r="G8223" s="202" t="s">
        <v>32</v>
      </c>
      <c r="H8223" s="203">
        <v>0.38400000000000001</v>
      </c>
      <c r="I8223" s="189">
        <f>(M8223*$M$13)</f>
        <v>17.461600000000001</v>
      </c>
      <c r="J8223" s="219">
        <f>TRUNC(I8223*H8223,2)</f>
        <v>6.7</v>
      </c>
      <c r="M8223">
        <v>18.98</v>
      </c>
    </row>
    <row r="8224" spans="1:13" ht="65.099999999999994" customHeight="1" x14ac:dyDescent="0.2">
      <c r="A8224" s="238" t="s">
        <v>2126</v>
      </c>
      <c r="B8224" s="191" t="s">
        <v>2893</v>
      </c>
      <c r="C8224" s="190" t="s">
        <v>26</v>
      </c>
      <c r="D8224" s="190" t="s">
        <v>2894</v>
      </c>
      <c r="E8224" s="426" t="s">
        <v>2119</v>
      </c>
      <c r="F8224" s="426"/>
      <c r="G8224" s="192" t="s">
        <v>1009</v>
      </c>
      <c r="H8224" s="193">
        <v>1</v>
      </c>
      <c r="I8224" s="189">
        <f>(M8224*$M$13)</f>
        <v>173.1808</v>
      </c>
      <c r="J8224" s="219">
        <f>TRUNC(I8224*H8224,2)</f>
        <v>173.18</v>
      </c>
      <c r="M8224">
        <v>188.24</v>
      </c>
    </row>
    <row r="8225" spans="1:13" x14ac:dyDescent="0.2">
      <c r="A8225" s="239"/>
      <c r="B8225" s="195"/>
      <c r="C8225" s="195"/>
      <c r="D8225" s="195"/>
      <c r="E8225" s="195" t="s">
        <v>3847</v>
      </c>
      <c r="F8225" s="196">
        <v>20.18</v>
      </c>
      <c r="G8225" s="195" t="s">
        <v>3848</v>
      </c>
      <c r="H8225" s="196">
        <v>0</v>
      </c>
      <c r="I8225" s="196">
        <v>20.18</v>
      </c>
      <c r="J8225" s="220"/>
      <c r="M8225">
        <v>20.18</v>
      </c>
    </row>
    <row r="8226" spans="1:13" ht="25.5" x14ac:dyDescent="0.2">
      <c r="A8226" s="239"/>
      <c r="B8226" s="195"/>
      <c r="C8226" s="195"/>
      <c r="D8226" s="195"/>
      <c r="E8226" s="195" t="s">
        <v>3849</v>
      </c>
      <c r="F8226" s="196">
        <v>0</v>
      </c>
      <c r="G8226" s="195"/>
      <c r="H8226" s="195" t="s">
        <v>3850</v>
      </c>
      <c r="I8226" s="196">
        <v>215.17</v>
      </c>
      <c r="J8226" s="220"/>
      <c r="M8226">
        <v>215.17</v>
      </c>
    </row>
    <row r="8227" spans="1:13" ht="30" customHeight="1" x14ac:dyDescent="0.2">
      <c r="A8227" s="240"/>
      <c r="B8227" s="197"/>
      <c r="C8227" s="197"/>
      <c r="D8227" s="197"/>
      <c r="E8227" s="197"/>
      <c r="F8227" s="197"/>
      <c r="G8227" s="197" t="s">
        <v>3851</v>
      </c>
      <c r="H8227" s="198">
        <v>6</v>
      </c>
      <c r="I8227" s="199">
        <v>1291.02</v>
      </c>
      <c r="J8227" s="220"/>
      <c r="M8227">
        <v>1291.02</v>
      </c>
    </row>
    <row r="8228" spans="1:13" ht="0.95" customHeight="1" x14ac:dyDescent="0.2">
      <c r="A8228" s="237"/>
      <c r="B8228" s="185"/>
      <c r="C8228" s="185"/>
      <c r="D8228" s="185"/>
      <c r="E8228" s="185"/>
      <c r="F8228" s="185"/>
      <c r="G8228" s="185"/>
      <c r="H8228" s="185"/>
      <c r="I8228" s="185"/>
      <c r="J8228" s="220"/>
    </row>
    <row r="8229" spans="1:13" ht="18" customHeight="1" x14ac:dyDescent="0.2">
      <c r="A8229" s="236" t="s">
        <v>3647</v>
      </c>
      <c r="B8229" s="183" t="s">
        <v>2</v>
      </c>
      <c r="C8229" s="182" t="s">
        <v>3</v>
      </c>
      <c r="D8229" s="182" t="s">
        <v>4</v>
      </c>
      <c r="E8229" s="419" t="s">
        <v>2100</v>
      </c>
      <c r="F8229" s="419"/>
      <c r="G8229" s="184" t="s">
        <v>5</v>
      </c>
      <c r="H8229" s="183" t="s">
        <v>6</v>
      </c>
      <c r="I8229" s="183" t="s">
        <v>7</v>
      </c>
      <c r="J8229" s="218" t="s">
        <v>8</v>
      </c>
      <c r="K8229" s="229">
        <f>J8231+J8232</f>
        <v>8.16</v>
      </c>
      <c r="L8229" s="229">
        <f>J8230-K8229</f>
        <v>6.1199999999999992</v>
      </c>
      <c r="M8229" t="s">
        <v>7</v>
      </c>
    </row>
    <row r="8230" spans="1:13" ht="24" customHeight="1" x14ac:dyDescent="0.2">
      <c r="A8230" s="237" t="s">
        <v>2125</v>
      </c>
      <c r="B8230" s="186" t="s">
        <v>986</v>
      </c>
      <c r="C8230" s="185" t="s">
        <v>15</v>
      </c>
      <c r="D8230" s="185" t="s">
        <v>987</v>
      </c>
      <c r="E8230" s="425">
        <v>23</v>
      </c>
      <c r="F8230" s="425"/>
      <c r="G8230" s="187" t="s">
        <v>18</v>
      </c>
      <c r="H8230" s="188">
        <v>1</v>
      </c>
      <c r="I8230" s="189">
        <f>(M8230*$M$13)</f>
        <v>14.287599999999999</v>
      </c>
      <c r="J8230" s="231">
        <f>TRUNC(I8230*H8230,2)</f>
        <v>14.28</v>
      </c>
      <c r="M8230">
        <v>15.53</v>
      </c>
    </row>
    <row r="8231" spans="1:13" ht="24" customHeight="1" x14ac:dyDescent="0.2">
      <c r="A8231" s="238" t="s">
        <v>2126</v>
      </c>
      <c r="B8231" s="191" t="s">
        <v>2130</v>
      </c>
      <c r="C8231" s="190" t="s">
        <v>15</v>
      </c>
      <c r="D8231" s="190" t="s">
        <v>2131</v>
      </c>
      <c r="E8231" s="426" t="s">
        <v>2129</v>
      </c>
      <c r="F8231" s="426"/>
      <c r="G8231" s="192" t="s">
        <v>39</v>
      </c>
      <c r="H8231" s="193">
        <v>0.25</v>
      </c>
      <c r="I8231" s="189">
        <f>(M8231*$M$13)</f>
        <v>13.533200000000001</v>
      </c>
      <c r="J8231" s="219">
        <f>TRUNC(I8231*H8231,2)</f>
        <v>3.38</v>
      </c>
      <c r="M8231">
        <v>14.71</v>
      </c>
    </row>
    <row r="8232" spans="1:13" ht="24" customHeight="1" x14ac:dyDescent="0.2">
      <c r="A8232" s="238" t="s">
        <v>2126</v>
      </c>
      <c r="B8232" s="191" t="s">
        <v>2127</v>
      </c>
      <c r="C8232" s="190" t="s">
        <v>15</v>
      </c>
      <c r="D8232" s="190" t="s">
        <v>2128</v>
      </c>
      <c r="E8232" s="426" t="s">
        <v>2129</v>
      </c>
      <c r="F8232" s="426"/>
      <c r="G8232" s="192" t="s">
        <v>39</v>
      </c>
      <c r="H8232" s="193">
        <v>0.25</v>
      </c>
      <c r="I8232" s="189">
        <f>(M8232*$M$13)</f>
        <v>19.136000000000003</v>
      </c>
      <c r="J8232" s="219">
        <f>TRUNC(I8232*H8232,2)</f>
        <v>4.78</v>
      </c>
      <c r="M8232">
        <v>20.8</v>
      </c>
    </row>
    <row r="8233" spans="1:13" ht="24" customHeight="1" x14ac:dyDescent="0.2">
      <c r="A8233" s="238" t="s">
        <v>2126</v>
      </c>
      <c r="B8233" s="191" t="s">
        <v>2895</v>
      </c>
      <c r="C8233" s="190" t="s">
        <v>15</v>
      </c>
      <c r="D8233" s="190" t="s">
        <v>2896</v>
      </c>
      <c r="E8233" s="426" t="s">
        <v>2119</v>
      </c>
      <c r="F8233" s="426"/>
      <c r="G8233" s="192" t="s">
        <v>54</v>
      </c>
      <c r="H8233" s="193">
        <v>1</v>
      </c>
      <c r="I8233" s="189">
        <f>(M8233*$M$13)</f>
        <v>6.1272000000000002</v>
      </c>
      <c r="J8233" s="219">
        <f>TRUNC(I8233*H8233,2)</f>
        <v>6.12</v>
      </c>
      <c r="M8233">
        <v>6.66</v>
      </c>
    </row>
    <row r="8234" spans="1:13" x14ac:dyDescent="0.2">
      <c r="A8234" s="239"/>
      <c r="B8234" s="195"/>
      <c r="C8234" s="195"/>
      <c r="D8234" s="195"/>
      <c r="E8234" s="195" t="s">
        <v>3847</v>
      </c>
      <c r="F8234" s="196">
        <v>8.8699999999999992</v>
      </c>
      <c r="G8234" s="195" t="s">
        <v>3848</v>
      </c>
      <c r="H8234" s="196">
        <v>0</v>
      </c>
      <c r="I8234" s="196">
        <v>8.8699999999999992</v>
      </c>
      <c r="J8234" s="220"/>
      <c r="M8234">
        <v>8.8699999999999992</v>
      </c>
    </row>
    <row r="8235" spans="1:13" ht="25.5" x14ac:dyDescent="0.2">
      <c r="A8235" s="239"/>
      <c r="B8235" s="195"/>
      <c r="C8235" s="195"/>
      <c r="D8235" s="195"/>
      <c r="E8235" s="195" t="s">
        <v>3849</v>
      </c>
      <c r="F8235" s="196">
        <v>0</v>
      </c>
      <c r="G8235" s="195"/>
      <c r="H8235" s="195" t="s">
        <v>3850</v>
      </c>
      <c r="I8235" s="196">
        <v>15.53</v>
      </c>
      <c r="J8235" s="220"/>
      <c r="M8235">
        <v>15.53</v>
      </c>
    </row>
    <row r="8236" spans="1:13" ht="30" customHeight="1" x14ac:dyDescent="0.2">
      <c r="A8236" s="240"/>
      <c r="B8236" s="197"/>
      <c r="C8236" s="197"/>
      <c r="D8236" s="197"/>
      <c r="E8236" s="197"/>
      <c r="F8236" s="197"/>
      <c r="G8236" s="197" t="s">
        <v>3851</v>
      </c>
      <c r="H8236" s="198">
        <v>18</v>
      </c>
      <c r="I8236" s="199">
        <v>279.54000000000002</v>
      </c>
      <c r="J8236" s="220"/>
      <c r="M8236">
        <v>279.54000000000002</v>
      </c>
    </row>
    <row r="8237" spans="1:13" ht="0.95" customHeight="1" x14ac:dyDescent="0.2">
      <c r="A8237" s="237"/>
      <c r="B8237" s="185"/>
      <c r="C8237" s="185"/>
      <c r="D8237" s="185"/>
      <c r="E8237" s="185"/>
      <c r="F8237" s="185"/>
      <c r="G8237" s="185"/>
      <c r="H8237" s="185"/>
      <c r="I8237" s="185"/>
      <c r="J8237" s="220"/>
    </row>
    <row r="8238" spans="1:13" ht="18" customHeight="1" x14ac:dyDescent="0.2">
      <c r="A8238" s="236" t="s">
        <v>3648</v>
      </c>
      <c r="B8238" s="183" t="s">
        <v>2</v>
      </c>
      <c r="C8238" s="182" t="s">
        <v>3</v>
      </c>
      <c r="D8238" s="182" t="s">
        <v>4</v>
      </c>
      <c r="E8238" s="419" t="s">
        <v>2100</v>
      </c>
      <c r="F8238" s="419"/>
      <c r="G8238" s="184" t="s">
        <v>5</v>
      </c>
      <c r="H8238" s="183" t="s">
        <v>6</v>
      </c>
      <c r="I8238" s="183" t="s">
        <v>7</v>
      </c>
      <c r="J8238" s="218" t="s">
        <v>8</v>
      </c>
      <c r="K8238" s="229">
        <v>0</v>
      </c>
      <c r="L8238" s="229">
        <f>J8239</f>
        <v>52.44</v>
      </c>
      <c r="M8238" t="s">
        <v>7</v>
      </c>
    </row>
    <row r="8239" spans="1:13" ht="26.1" customHeight="1" x14ac:dyDescent="0.2">
      <c r="A8239" s="237" t="s">
        <v>2125</v>
      </c>
      <c r="B8239" s="186" t="s">
        <v>988</v>
      </c>
      <c r="C8239" s="185" t="s">
        <v>15</v>
      </c>
      <c r="D8239" s="185" t="s">
        <v>989</v>
      </c>
      <c r="E8239" s="425">
        <v>23</v>
      </c>
      <c r="F8239" s="425"/>
      <c r="G8239" s="187" t="s">
        <v>18</v>
      </c>
      <c r="H8239" s="188">
        <v>1</v>
      </c>
      <c r="I8239" s="189">
        <f>(M8239*$M$13)</f>
        <v>52.440000000000005</v>
      </c>
      <c r="J8239" s="231">
        <f>TRUNC(I8239*H8239,2)</f>
        <v>52.44</v>
      </c>
      <c r="M8239">
        <v>57</v>
      </c>
    </row>
    <row r="8240" spans="1:13" ht="26.1" customHeight="1" x14ac:dyDescent="0.2">
      <c r="A8240" s="238" t="s">
        <v>2126</v>
      </c>
      <c r="B8240" s="191" t="s">
        <v>2897</v>
      </c>
      <c r="C8240" s="190" t="s">
        <v>15</v>
      </c>
      <c r="D8240" s="190" t="s">
        <v>2898</v>
      </c>
      <c r="E8240" s="426" t="s">
        <v>2119</v>
      </c>
      <c r="F8240" s="426"/>
      <c r="G8240" s="192" t="s">
        <v>54</v>
      </c>
      <c r="H8240" s="193">
        <v>1</v>
      </c>
      <c r="I8240" s="189">
        <f>(M8240*$M$13)</f>
        <v>52.440000000000005</v>
      </c>
      <c r="J8240" s="219">
        <f>TRUNC(I8240*H8240,2)</f>
        <v>52.44</v>
      </c>
      <c r="M8240">
        <v>57</v>
      </c>
    </row>
    <row r="8241" spans="1:13" x14ac:dyDescent="0.2">
      <c r="A8241" s="239"/>
      <c r="B8241" s="195"/>
      <c r="C8241" s="195"/>
      <c r="D8241" s="195"/>
      <c r="E8241" s="195" t="s">
        <v>3847</v>
      </c>
      <c r="F8241" s="196">
        <v>0</v>
      </c>
      <c r="G8241" s="195" t="s">
        <v>3848</v>
      </c>
      <c r="H8241" s="196">
        <v>0</v>
      </c>
      <c r="I8241" s="196">
        <v>0</v>
      </c>
      <c r="J8241" s="220"/>
      <c r="M8241">
        <v>0</v>
      </c>
    </row>
    <row r="8242" spans="1:13" ht="25.5" x14ac:dyDescent="0.2">
      <c r="A8242" s="239"/>
      <c r="B8242" s="195"/>
      <c r="C8242" s="195"/>
      <c r="D8242" s="195"/>
      <c r="E8242" s="195" t="s">
        <v>3849</v>
      </c>
      <c r="F8242" s="196">
        <v>0</v>
      </c>
      <c r="G8242" s="195"/>
      <c r="H8242" s="195" t="s">
        <v>3850</v>
      </c>
      <c r="I8242" s="196">
        <v>57</v>
      </c>
      <c r="J8242" s="220"/>
      <c r="M8242">
        <v>57</v>
      </c>
    </row>
    <row r="8243" spans="1:13" ht="30" customHeight="1" x14ac:dyDescent="0.2">
      <c r="A8243" s="240"/>
      <c r="B8243" s="197"/>
      <c r="C8243" s="197"/>
      <c r="D8243" s="197"/>
      <c r="E8243" s="197"/>
      <c r="F8243" s="197"/>
      <c r="G8243" s="197" t="s">
        <v>3851</v>
      </c>
      <c r="H8243" s="198">
        <v>6</v>
      </c>
      <c r="I8243" s="199">
        <v>342</v>
      </c>
      <c r="J8243" s="220"/>
      <c r="M8243">
        <v>342</v>
      </c>
    </row>
    <row r="8244" spans="1:13" ht="0.95" customHeight="1" x14ac:dyDescent="0.2">
      <c r="A8244" s="237"/>
      <c r="B8244" s="185"/>
      <c r="C8244" s="185"/>
      <c r="D8244" s="185"/>
      <c r="E8244" s="185"/>
      <c r="F8244" s="185"/>
      <c r="G8244" s="185"/>
      <c r="H8244" s="185"/>
      <c r="I8244" s="185"/>
      <c r="J8244" s="220"/>
    </row>
    <row r="8245" spans="1:13" ht="18" customHeight="1" x14ac:dyDescent="0.2">
      <c r="A8245" s="236" t="s">
        <v>3649</v>
      </c>
      <c r="B8245" s="183" t="s">
        <v>2</v>
      </c>
      <c r="C8245" s="182" t="s">
        <v>3</v>
      </c>
      <c r="D8245" s="182" t="s">
        <v>4</v>
      </c>
      <c r="E8245" s="419" t="s">
        <v>2100</v>
      </c>
      <c r="F8245" s="419"/>
      <c r="G8245" s="184" t="s">
        <v>5</v>
      </c>
      <c r="H8245" s="183" t="s">
        <v>6</v>
      </c>
      <c r="I8245" s="183" t="s">
        <v>7</v>
      </c>
      <c r="J8245" s="218" t="s">
        <v>8</v>
      </c>
      <c r="K8245" s="229">
        <f>J8247+J8248</f>
        <v>28.27</v>
      </c>
      <c r="L8245" s="229">
        <f>J8246-K8245</f>
        <v>258.63</v>
      </c>
      <c r="M8245" t="s">
        <v>7</v>
      </c>
    </row>
    <row r="8246" spans="1:13" ht="26.1" customHeight="1" x14ac:dyDescent="0.2">
      <c r="A8246" s="237" t="s">
        <v>2125</v>
      </c>
      <c r="B8246" s="186" t="s">
        <v>990</v>
      </c>
      <c r="C8246" s="185" t="s">
        <v>26</v>
      </c>
      <c r="D8246" s="185" t="s">
        <v>991</v>
      </c>
      <c r="E8246" s="425" t="s">
        <v>2115</v>
      </c>
      <c r="F8246" s="425"/>
      <c r="G8246" s="187" t="s">
        <v>331</v>
      </c>
      <c r="H8246" s="188">
        <v>1</v>
      </c>
      <c r="I8246" s="189">
        <f>(M8246*$M$13)</f>
        <v>286.90200000000004</v>
      </c>
      <c r="J8246" s="231">
        <f>TRUNC(I8246*H8246,2)</f>
        <v>286.89999999999998</v>
      </c>
      <c r="M8246">
        <v>311.85000000000002</v>
      </c>
    </row>
    <row r="8247" spans="1:13" ht="26.1" customHeight="1" x14ac:dyDescent="0.2">
      <c r="A8247" s="241" t="s">
        <v>2395</v>
      </c>
      <c r="B8247" s="201" t="s">
        <v>2477</v>
      </c>
      <c r="C8247" s="200" t="s">
        <v>26</v>
      </c>
      <c r="D8247" s="200" t="s">
        <v>2478</v>
      </c>
      <c r="E8247" s="427" t="s">
        <v>2123</v>
      </c>
      <c r="F8247" s="427"/>
      <c r="G8247" s="202" t="s">
        <v>32</v>
      </c>
      <c r="H8247" s="203">
        <v>0.94850000000000001</v>
      </c>
      <c r="I8247" s="189">
        <f>(M8247*$M$13)</f>
        <v>24.3156</v>
      </c>
      <c r="J8247" s="219">
        <f>TRUNC(I8247*H8247,2)</f>
        <v>23.06</v>
      </c>
      <c r="M8247">
        <v>26.43</v>
      </c>
    </row>
    <row r="8248" spans="1:13" ht="24" customHeight="1" x14ac:dyDescent="0.2">
      <c r="A8248" s="241" t="s">
        <v>2395</v>
      </c>
      <c r="B8248" s="201" t="s">
        <v>2446</v>
      </c>
      <c r="C8248" s="200" t="s">
        <v>26</v>
      </c>
      <c r="D8248" s="200" t="s">
        <v>2447</v>
      </c>
      <c r="E8248" s="427" t="s">
        <v>2123</v>
      </c>
      <c r="F8248" s="427"/>
      <c r="G8248" s="202" t="s">
        <v>32</v>
      </c>
      <c r="H8248" s="203">
        <v>0.29880000000000001</v>
      </c>
      <c r="I8248" s="189">
        <f>(M8248*$M$13)</f>
        <v>17.461600000000001</v>
      </c>
      <c r="J8248" s="219">
        <f>TRUNC(I8248*H8248,2)</f>
        <v>5.21</v>
      </c>
      <c r="M8248">
        <v>18.98</v>
      </c>
    </row>
    <row r="8249" spans="1:13" ht="39" customHeight="1" x14ac:dyDescent="0.2">
      <c r="A8249" s="238" t="s">
        <v>2126</v>
      </c>
      <c r="B8249" s="191" t="s">
        <v>2901</v>
      </c>
      <c r="C8249" s="190" t="s">
        <v>26</v>
      </c>
      <c r="D8249" s="190" t="s">
        <v>2902</v>
      </c>
      <c r="E8249" s="426" t="s">
        <v>2119</v>
      </c>
      <c r="F8249" s="426"/>
      <c r="G8249" s="192" t="s">
        <v>331</v>
      </c>
      <c r="H8249" s="193">
        <v>6</v>
      </c>
      <c r="I8249" s="189">
        <f>(M8249*$M$13)</f>
        <v>16.366800000000001</v>
      </c>
      <c r="J8249" s="219">
        <f>TRUNC(I8249*H8249,2)</f>
        <v>98.2</v>
      </c>
      <c r="M8249">
        <v>17.79</v>
      </c>
    </row>
    <row r="8250" spans="1:13" ht="26.1" customHeight="1" x14ac:dyDescent="0.2">
      <c r="A8250" s="238" t="s">
        <v>2126</v>
      </c>
      <c r="B8250" s="191" t="s">
        <v>2899</v>
      </c>
      <c r="C8250" s="190" t="s">
        <v>26</v>
      </c>
      <c r="D8250" s="190" t="s">
        <v>2900</v>
      </c>
      <c r="E8250" s="426" t="s">
        <v>2119</v>
      </c>
      <c r="F8250" s="426"/>
      <c r="G8250" s="192" t="s">
        <v>331</v>
      </c>
      <c r="H8250" s="193">
        <v>1</v>
      </c>
      <c r="I8250" s="189">
        <f>(M8250*$M$13)</f>
        <v>160.42959999999999</v>
      </c>
      <c r="J8250" s="219">
        <f>TRUNC(I8250*H8250,2)</f>
        <v>160.41999999999999</v>
      </c>
      <c r="M8250">
        <v>174.38</v>
      </c>
    </row>
    <row r="8251" spans="1:13" x14ac:dyDescent="0.2">
      <c r="A8251" s="239"/>
      <c r="B8251" s="195"/>
      <c r="C8251" s="195"/>
      <c r="D8251" s="195"/>
      <c r="E8251" s="195" t="s">
        <v>3847</v>
      </c>
      <c r="F8251" s="196">
        <v>23.89</v>
      </c>
      <c r="G8251" s="195" t="s">
        <v>3848</v>
      </c>
      <c r="H8251" s="196">
        <v>0</v>
      </c>
      <c r="I8251" s="196">
        <v>23.89</v>
      </c>
      <c r="J8251" s="220"/>
      <c r="M8251">
        <v>23.89</v>
      </c>
    </row>
    <row r="8252" spans="1:13" ht="25.5" x14ac:dyDescent="0.2">
      <c r="A8252" s="239"/>
      <c r="B8252" s="195"/>
      <c r="C8252" s="195"/>
      <c r="D8252" s="195"/>
      <c r="E8252" s="195" t="s">
        <v>3849</v>
      </c>
      <c r="F8252" s="196">
        <v>0</v>
      </c>
      <c r="G8252" s="195"/>
      <c r="H8252" s="195" t="s">
        <v>3850</v>
      </c>
      <c r="I8252" s="196">
        <v>311.85000000000002</v>
      </c>
      <c r="J8252" s="220"/>
      <c r="M8252">
        <v>311.85000000000002</v>
      </c>
    </row>
    <row r="8253" spans="1:13" ht="30" customHeight="1" x14ac:dyDescent="0.2">
      <c r="A8253" s="240"/>
      <c r="B8253" s="197"/>
      <c r="C8253" s="197"/>
      <c r="D8253" s="197"/>
      <c r="E8253" s="197"/>
      <c r="F8253" s="197"/>
      <c r="G8253" s="197" t="s">
        <v>3851</v>
      </c>
      <c r="H8253" s="198">
        <v>4</v>
      </c>
      <c r="I8253" s="199">
        <v>1247.4000000000001</v>
      </c>
      <c r="J8253" s="220"/>
      <c r="M8253">
        <v>1247.4000000000001</v>
      </c>
    </row>
    <row r="8254" spans="1:13" ht="0.95" customHeight="1" x14ac:dyDescent="0.2">
      <c r="A8254" s="237"/>
      <c r="B8254" s="185"/>
      <c r="C8254" s="185"/>
      <c r="D8254" s="185"/>
      <c r="E8254" s="185"/>
      <c r="F8254" s="185"/>
      <c r="G8254" s="185"/>
      <c r="H8254" s="185"/>
      <c r="I8254" s="185"/>
      <c r="J8254" s="220"/>
    </row>
    <row r="8255" spans="1:13" ht="18" customHeight="1" x14ac:dyDescent="0.2">
      <c r="A8255" s="236" t="s">
        <v>3650</v>
      </c>
      <c r="B8255" s="183" t="s">
        <v>2</v>
      </c>
      <c r="C8255" s="182" t="s">
        <v>3</v>
      </c>
      <c r="D8255" s="182" t="s">
        <v>4</v>
      </c>
      <c r="E8255" s="419" t="s">
        <v>2100</v>
      </c>
      <c r="F8255" s="419"/>
      <c r="G8255" s="184" t="s">
        <v>5</v>
      </c>
      <c r="H8255" s="183" t="s">
        <v>6</v>
      </c>
      <c r="I8255" s="183" t="s">
        <v>7</v>
      </c>
      <c r="J8255" s="218" t="s">
        <v>8</v>
      </c>
      <c r="K8255" s="229">
        <f>J8257+J8258</f>
        <v>16.47</v>
      </c>
      <c r="L8255" s="229">
        <f>J8256-K8255</f>
        <v>49.260000000000005</v>
      </c>
      <c r="M8255" t="s">
        <v>7</v>
      </c>
    </row>
    <row r="8256" spans="1:13" ht="24" customHeight="1" x14ac:dyDescent="0.2">
      <c r="A8256" s="237" t="s">
        <v>2125</v>
      </c>
      <c r="B8256" s="186" t="s">
        <v>992</v>
      </c>
      <c r="C8256" s="185" t="s">
        <v>15</v>
      </c>
      <c r="D8256" s="185" t="s">
        <v>993</v>
      </c>
      <c r="E8256" s="425">
        <v>18</v>
      </c>
      <c r="F8256" s="425"/>
      <c r="G8256" s="187" t="s">
        <v>132</v>
      </c>
      <c r="H8256" s="188">
        <v>1</v>
      </c>
      <c r="I8256" s="189">
        <f t="shared" ref="I8256:I8268" si="202">(M8256*$M$13)</f>
        <v>65.734000000000009</v>
      </c>
      <c r="J8256" s="231">
        <f t="shared" ref="J8256:J8268" si="203">TRUNC(I8256*H8256,2)</f>
        <v>65.73</v>
      </c>
      <c r="M8256">
        <v>71.45</v>
      </c>
    </row>
    <row r="8257" spans="1:13" ht="24" customHeight="1" x14ac:dyDescent="0.2">
      <c r="A8257" s="238" t="s">
        <v>2126</v>
      </c>
      <c r="B8257" s="191" t="s">
        <v>2130</v>
      </c>
      <c r="C8257" s="190" t="s">
        <v>15</v>
      </c>
      <c r="D8257" s="190" t="s">
        <v>2131</v>
      </c>
      <c r="E8257" s="426" t="s">
        <v>2129</v>
      </c>
      <c r="F8257" s="426"/>
      <c r="G8257" s="192" t="s">
        <v>39</v>
      </c>
      <c r="H8257" s="193">
        <v>0.5</v>
      </c>
      <c r="I8257" s="189">
        <f t="shared" si="202"/>
        <v>13.533200000000001</v>
      </c>
      <c r="J8257" s="219">
        <f t="shared" si="203"/>
        <v>6.76</v>
      </c>
      <c r="M8257">
        <v>14.71</v>
      </c>
    </row>
    <row r="8258" spans="1:13" ht="24" customHeight="1" x14ac:dyDescent="0.2">
      <c r="A8258" s="238" t="s">
        <v>2126</v>
      </c>
      <c r="B8258" s="191" t="s">
        <v>2210</v>
      </c>
      <c r="C8258" s="190" t="s">
        <v>15</v>
      </c>
      <c r="D8258" s="190" t="s">
        <v>2211</v>
      </c>
      <c r="E8258" s="426" t="s">
        <v>2129</v>
      </c>
      <c r="F8258" s="426"/>
      <c r="G8258" s="192" t="s">
        <v>39</v>
      </c>
      <c r="H8258" s="193">
        <v>0.5</v>
      </c>
      <c r="I8258" s="189">
        <f t="shared" si="202"/>
        <v>19.430400000000002</v>
      </c>
      <c r="J8258" s="219">
        <f t="shared" si="203"/>
        <v>9.7100000000000009</v>
      </c>
      <c r="M8258">
        <v>21.12</v>
      </c>
    </row>
    <row r="8259" spans="1:13" ht="24" customHeight="1" x14ac:dyDescent="0.2">
      <c r="A8259" s="238" t="s">
        <v>2126</v>
      </c>
      <c r="B8259" s="191" t="s">
        <v>2903</v>
      </c>
      <c r="C8259" s="190" t="s">
        <v>15</v>
      </c>
      <c r="D8259" s="190" t="s">
        <v>2904</v>
      </c>
      <c r="E8259" s="426" t="s">
        <v>2119</v>
      </c>
      <c r="F8259" s="426"/>
      <c r="G8259" s="192" t="s">
        <v>1871</v>
      </c>
      <c r="H8259" s="193">
        <v>0.13780000000000001</v>
      </c>
      <c r="I8259" s="189">
        <f t="shared" si="202"/>
        <v>8.3444000000000003</v>
      </c>
      <c r="J8259" s="219">
        <f t="shared" si="203"/>
        <v>1.1399999999999999</v>
      </c>
      <c r="M8259">
        <v>9.07</v>
      </c>
    </row>
    <row r="8260" spans="1:13" ht="24" customHeight="1" x14ac:dyDescent="0.2">
      <c r="A8260" s="238" t="s">
        <v>2126</v>
      </c>
      <c r="B8260" s="191" t="s">
        <v>2682</v>
      </c>
      <c r="C8260" s="190" t="s">
        <v>15</v>
      </c>
      <c r="D8260" s="190" t="s">
        <v>2683</v>
      </c>
      <c r="E8260" s="426" t="s">
        <v>2119</v>
      </c>
      <c r="F8260" s="426"/>
      <c r="G8260" s="192" t="s">
        <v>1871</v>
      </c>
      <c r="H8260" s="193">
        <v>0.21110000000000001</v>
      </c>
      <c r="I8260" s="189">
        <f t="shared" si="202"/>
        <v>9.1356000000000002</v>
      </c>
      <c r="J8260" s="219">
        <f t="shared" si="203"/>
        <v>1.92</v>
      </c>
      <c r="M8260">
        <v>9.93</v>
      </c>
    </row>
    <row r="8261" spans="1:13" ht="24" customHeight="1" x14ac:dyDescent="0.2">
      <c r="A8261" s="238" t="s">
        <v>2126</v>
      </c>
      <c r="B8261" s="191" t="s">
        <v>2675</v>
      </c>
      <c r="C8261" s="190" t="s">
        <v>15</v>
      </c>
      <c r="D8261" s="190" t="s">
        <v>2676</v>
      </c>
      <c r="E8261" s="426" t="s">
        <v>2119</v>
      </c>
      <c r="F8261" s="426"/>
      <c r="G8261" s="192" t="s">
        <v>54</v>
      </c>
      <c r="H8261" s="193">
        <v>8.0100000000000005E-2</v>
      </c>
      <c r="I8261" s="189">
        <f t="shared" si="202"/>
        <v>11.4816</v>
      </c>
      <c r="J8261" s="219">
        <f t="shared" si="203"/>
        <v>0.91</v>
      </c>
      <c r="M8261">
        <v>12.48</v>
      </c>
    </row>
    <row r="8262" spans="1:13" ht="26.1" customHeight="1" x14ac:dyDescent="0.2">
      <c r="A8262" s="238" t="s">
        <v>2126</v>
      </c>
      <c r="B8262" s="191" t="s">
        <v>2677</v>
      </c>
      <c r="C8262" s="190" t="s">
        <v>15</v>
      </c>
      <c r="D8262" s="190" t="s">
        <v>2678</v>
      </c>
      <c r="E8262" s="426" t="s">
        <v>2119</v>
      </c>
      <c r="F8262" s="426"/>
      <c r="G8262" s="192" t="s">
        <v>54</v>
      </c>
      <c r="H8262" s="193">
        <v>1.1900000000000001E-2</v>
      </c>
      <c r="I8262" s="189">
        <f t="shared" si="202"/>
        <v>14.6648</v>
      </c>
      <c r="J8262" s="219">
        <f t="shared" si="203"/>
        <v>0.17</v>
      </c>
      <c r="M8262">
        <v>15.94</v>
      </c>
    </row>
    <row r="8263" spans="1:13" ht="24" customHeight="1" x14ac:dyDescent="0.2">
      <c r="A8263" s="238" t="s">
        <v>2126</v>
      </c>
      <c r="B8263" s="191" t="s">
        <v>2671</v>
      </c>
      <c r="C8263" s="190" t="s">
        <v>15</v>
      </c>
      <c r="D8263" s="190" t="s">
        <v>2672</v>
      </c>
      <c r="E8263" s="426" t="s">
        <v>2119</v>
      </c>
      <c r="F8263" s="426"/>
      <c r="G8263" s="192" t="s">
        <v>1871</v>
      </c>
      <c r="H8263" s="193">
        <v>7.0800000000000002E-2</v>
      </c>
      <c r="I8263" s="189">
        <f t="shared" si="202"/>
        <v>23.8096</v>
      </c>
      <c r="J8263" s="219">
        <f t="shared" si="203"/>
        <v>1.68</v>
      </c>
      <c r="M8263">
        <v>25.88</v>
      </c>
    </row>
    <row r="8264" spans="1:13" ht="24" customHeight="1" x14ac:dyDescent="0.2">
      <c r="A8264" s="238" t="s">
        <v>2126</v>
      </c>
      <c r="B8264" s="191" t="s">
        <v>2905</v>
      </c>
      <c r="C8264" s="190" t="s">
        <v>15</v>
      </c>
      <c r="D8264" s="190" t="s">
        <v>2679</v>
      </c>
      <c r="E8264" s="426" t="s">
        <v>2119</v>
      </c>
      <c r="F8264" s="426"/>
      <c r="G8264" s="192" t="s">
        <v>54</v>
      </c>
      <c r="H8264" s="193">
        <v>1</v>
      </c>
      <c r="I8264" s="189">
        <f t="shared" si="202"/>
        <v>14.0944</v>
      </c>
      <c r="J8264" s="219">
        <f t="shared" si="203"/>
        <v>14.09</v>
      </c>
      <c r="M8264">
        <v>15.32</v>
      </c>
    </row>
    <row r="8265" spans="1:13" ht="24" customHeight="1" x14ac:dyDescent="0.2">
      <c r="A8265" s="238" t="s">
        <v>2126</v>
      </c>
      <c r="B8265" s="191" t="s">
        <v>2680</v>
      </c>
      <c r="C8265" s="190" t="s">
        <v>15</v>
      </c>
      <c r="D8265" s="190" t="s">
        <v>2681</v>
      </c>
      <c r="E8265" s="426" t="s">
        <v>2119</v>
      </c>
      <c r="F8265" s="426"/>
      <c r="G8265" s="192" t="s">
        <v>54</v>
      </c>
      <c r="H8265" s="193">
        <v>5.9499999999999997E-2</v>
      </c>
      <c r="I8265" s="189">
        <f t="shared" si="202"/>
        <v>2.5575999999999999</v>
      </c>
      <c r="J8265" s="219">
        <f t="shared" si="203"/>
        <v>0.15</v>
      </c>
      <c r="M8265">
        <v>2.78</v>
      </c>
    </row>
    <row r="8266" spans="1:13" ht="24" customHeight="1" x14ac:dyDescent="0.2">
      <c r="A8266" s="238" t="s">
        <v>2126</v>
      </c>
      <c r="B8266" s="191" t="s">
        <v>2673</v>
      </c>
      <c r="C8266" s="190" t="s">
        <v>15</v>
      </c>
      <c r="D8266" s="190" t="s">
        <v>2674</v>
      </c>
      <c r="E8266" s="426" t="s">
        <v>2119</v>
      </c>
      <c r="F8266" s="426"/>
      <c r="G8266" s="192" t="s">
        <v>1871</v>
      </c>
      <c r="H8266" s="193">
        <v>4.7600000000000003E-2</v>
      </c>
      <c r="I8266" s="189">
        <f t="shared" si="202"/>
        <v>30.847600000000003</v>
      </c>
      <c r="J8266" s="219">
        <f t="shared" si="203"/>
        <v>1.46</v>
      </c>
      <c r="M8266">
        <v>33.53</v>
      </c>
    </row>
    <row r="8267" spans="1:13" ht="24" customHeight="1" x14ac:dyDescent="0.2">
      <c r="A8267" s="238" t="s">
        <v>2126</v>
      </c>
      <c r="B8267" s="191" t="s">
        <v>2908</v>
      </c>
      <c r="C8267" s="190" t="s">
        <v>15</v>
      </c>
      <c r="D8267" s="190" t="s">
        <v>2909</v>
      </c>
      <c r="E8267" s="426" t="s">
        <v>2119</v>
      </c>
      <c r="F8267" s="426"/>
      <c r="G8267" s="192" t="s">
        <v>1871</v>
      </c>
      <c r="H8267" s="193">
        <v>2.6875</v>
      </c>
      <c r="I8267" s="189">
        <f t="shared" si="202"/>
        <v>9.9636000000000013</v>
      </c>
      <c r="J8267" s="219">
        <f t="shared" si="203"/>
        <v>26.77</v>
      </c>
      <c r="M8267">
        <v>10.83</v>
      </c>
    </row>
    <row r="8268" spans="1:13" ht="24" customHeight="1" x14ac:dyDescent="0.2">
      <c r="A8268" s="238" t="s">
        <v>2126</v>
      </c>
      <c r="B8268" s="191" t="s">
        <v>2906</v>
      </c>
      <c r="C8268" s="190" t="s">
        <v>15</v>
      </c>
      <c r="D8268" s="190" t="s">
        <v>2907</v>
      </c>
      <c r="E8268" s="426" t="s">
        <v>2119</v>
      </c>
      <c r="F8268" s="426"/>
      <c r="G8268" s="192" t="s">
        <v>1871</v>
      </c>
      <c r="H8268" s="193">
        <v>0.1</v>
      </c>
      <c r="I8268" s="189">
        <f t="shared" si="202"/>
        <v>9.613999999999999</v>
      </c>
      <c r="J8268" s="219">
        <f t="shared" si="203"/>
        <v>0.96</v>
      </c>
      <c r="M8268">
        <v>10.45</v>
      </c>
    </row>
    <row r="8269" spans="1:13" x14ac:dyDescent="0.2">
      <c r="A8269" s="239"/>
      <c r="B8269" s="195"/>
      <c r="C8269" s="195"/>
      <c r="D8269" s="195"/>
      <c r="E8269" s="195" t="s">
        <v>3847</v>
      </c>
      <c r="F8269" s="196">
        <v>17.91</v>
      </c>
      <c r="G8269" s="195" t="s">
        <v>3848</v>
      </c>
      <c r="H8269" s="196">
        <v>0</v>
      </c>
      <c r="I8269" s="196">
        <v>17.91</v>
      </c>
      <c r="J8269" s="220"/>
      <c r="M8269">
        <v>17.91</v>
      </c>
    </row>
    <row r="8270" spans="1:13" ht="25.5" x14ac:dyDescent="0.2">
      <c r="A8270" s="239"/>
      <c r="B8270" s="195"/>
      <c r="C8270" s="195"/>
      <c r="D8270" s="195"/>
      <c r="E8270" s="195" t="s">
        <v>3849</v>
      </c>
      <c r="F8270" s="196">
        <v>0</v>
      </c>
      <c r="G8270" s="195"/>
      <c r="H8270" s="195" t="s">
        <v>3850</v>
      </c>
      <c r="I8270" s="196">
        <v>71.45</v>
      </c>
      <c r="J8270" s="220"/>
      <c r="M8270">
        <v>71.45</v>
      </c>
    </row>
    <row r="8271" spans="1:13" ht="30" customHeight="1" x14ac:dyDescent="0.2">
      <c r="A8271" s="240"/>
      <c r="B8271" s="197"/>
      <c r="C8271" s="197"/>
      <c r="D8271" s="197"/>
      <c r="E8271" s="197"/>
      <c r="F8271" s="197"/>
      <c r="G8271" s="197" t="s">
        <v>3851</v>
      </c>
      <c r="H8271" s="198">
        <v>22.15</v>
      </c>
      <c r="I8271" s="199">
        <v>1582.61</v>
      </c>
      <c r="J8271" s="220"/>
      <c r="M8271">
        <v>1582.61</v>
      </c>
    </row>
    <row r="8272" spans="1:13" ht="0.95" customHeight="1" x14ac:dyDescent="0.2">
      <c r="A8272" s="237"/>
      <c r="B8272" s="185"/>
      <c r="C8272" s="185"/>
      <c r="D8272" s="185"/>
      <c r="E8272" s="185"/>
      <c r="F8272" s="185"/>
      <c r="G8272" s="185"/>
      <c r="H8272" s="185"/>
      <c r="I8272" s="185"/>
      <c r="J8272" s="220"/>
    </row>
    <row r="8273" spans="1:13" ht="18" customHeight="1" x14ac:dyDescent="0.2">
      <c r="A8273" s="236" t="s">
        <v>3651</v>
      </c>
      <c r="B8273" s="183" t="s">
        <v>2</v>
      </c>
      <c r="C8273" s="182" t="s">
        <v>3</v>
      </c>
      <c r="D8273" s="182" t="s">
        <v>4</v>
      </c>
      <c r="E8273" s="419" t="s">
        <v>2100</v>
      </c>
      <c r="F8273" s="419"/>
      <c r="G8273" s="184" t="s">
        <v>5</v>
      </c>
      <c r="H8273" s="183" t="s">
        <v>6</v>
      </c>
      <c r="I8273" s="183" t="s">
        <v>7</v>
      </c>
      <c r="J8273" s="218" t="s">
        <v>8</v>
      </c>
      <c r="K8273" s="229">
        <f>J8278+J8279</f>
        <v>44.66</v>
      </c>
      <c r="L8273" s="229">
        <f>J8274-K8273</f>
        <v>438.39</v>
      </c>
      <c r="M8273" t="s">
        <v>7</v>
      </c>
    </row>
    <row r="8274" spans="1:13" ht="24" customHeight="1" x14ac:dyDescent="0.2">
      <c r="A8274" s="237" t="s">
        <v>2125</v>
      </c>
      <c r="B8274" s="186" t="s">
        <v>994</v>
      </c>
      <c r="C8274" s="185" t="s">
        <v>15</v>
      </c>
      <c r="D8274" s="185" t="s">
        <v>995</v>
      </c>
      <c r="E8274" s="425">
        <v>27</v>
      </c>
      <c r="F8274" s="425"/>
      <c r="G8274" s="187" t="s">
        <v>17</v>
      </c>
      <c r="H8274" s="188">
        <v>1</v>
      </c>
      <c r="I8274" s="189">
        <f t="shared" ref="I8274:I8279" si="204">(M8274*$M$13)</f>
        <v>483.05519999999996</v>
      </c>
      <c r="J8274" s="231">
        <f t="shared" ref="J8274:J8279" si="205">TRUNC(I8274*H8274,2)</f>
        <v>483.05</v>
      </c>
      <c r="M8274">
        <v>525.05999999999995</v>
      </c>
    </row>
    <row r="8275" spans="1:13" ht="24" customHeight="1" x14ac:dyDescent="0.2">
      <c r="A8275" s="238" t="s">
        <v>2126</v>
      </c>
      <c r="B8275" s="191" t="s">
        <v>2164</v>
      </c>
      <c r="C8275" s="190" t="s">
        <v>15</v>
      </c>
      <c r="D8275" s="190" t="s">
        <v>2165</v>
      </c>
      <c r="E8275" s="426" t="s">
        <v>2119</v>
      </c>
      <c r="F8275" s="426"/>
      <c r="G8275" s="192" t="s">
        <v>50</v>
      </c>
      <c r="H8275" s="193">
        <v>1.04E-2</v>
      </c>
      <c r="I8275" s="189">
        <f t="shared" si="204"/>
        <v>160.77000000000001</v>
      </c>
      <c r="J8275" s="219">
        <f t="shared" si="205"/>
        <v>1.67</v>
      </c>
      <c r="M8275">
        <v>174.75</v>
      </c>
    </row>
    <row r="8276" spans="1:13" ht="24" customHeight="1" x14ac:dyDescent="0.2">
      <c r="A8276" s="238" t="s">
        <v>2126</v>
      </c>
      <c r="B8276" s="191" t="s">
        <v>2140</v>
      </c>
      <c r="C8276" s="190" t="s">
        <v>15</v>
      </c>
      <c r="D8276" s="190" t="s">
        <v>2141</v>
      </c>
      <c r="E8276" s="426" t="s">
        <v>2119</v>
      </c>
      <c r="F8276" s="426"/>
      <c r="G8276" s="192" t="s">
        <v>1871</v>
      </c>
      <c r="H8276" s="193">
        <v>4.54</v>
      </c>
      <c r="I8276" s="189">
        <f t="shared" si="204"/>
        <v>0.59800000000000009</v>
      </c>
      <c r="J8276" s="219">
        <f t="shared" si="205"/>
        <v>2.71</v>
      </c>
      <c r="M8276">
        <v>0.65</v>
      </c>
    </row>
    <row r="8277" spans="1:13" ht="24" customHeight="1" x14ac:dyDescent="0.2">
      <c r="A8277" s="238" t="s">
        <v>2126</v>
      </c>
      <c r="B8277" s="191" t="s">
        <v>2910</v>
      </c>
      <c r="C8277" s="190" t="s">
        <v>15</v>
      </c>
      <c r="D8277" s="190" t="s">
        <v>2911</v>
      </c>
      <c r="E8277" s="426" t="s">
        <v>2119</v>
      </c>
      <c r="F8277" s="426"/>
      <c r="G8277" s="192" t="s">
        <v>17</v>
      </c>
      <c r="H8277" s="193">
        <v>1.2</v>
      </c>
      <c r="I8277" s="189">
        <f t="shared" si="204"/>
        <v>361.67959999999999</v>
      </c>
      <c r="J8277" s="219">
        <f t="shared" si="205"/>
        <v>434.01</v>
      </c>
      <c r="M8277">
        <v>393.13</v>
      </c>
    </row>
    <row r="8278" spans="1:13" ht="24" customHeight="1" x14ac:dyDescent="0.2">
      <c r="A8278" s="238" t="s">
        <v>2126</v>
      </c>
      <c r="B8278" s="191" t="s">
        <v>2152</v>
      </c>
      <c r="C8278" s="190" t="s">
        <v>15</v>
      </c>
      <c r="D8278" s="190" t="s">
        <v>2153</v>
      </c>
      <c r="E8278" s="426" t="s">
        <v>2129</v>
      </c>
      <c r="F8278" s="426"/>
      <c r="G8278" s="192" t="s">
        <v>39</v>
      </c>
      <c r="H8278" s="193">
        <v>1.5371999999999999</v>
      </c>
      <c r="I8278" s="189">
        <f t="shared" si="204"/>
        <v>19.136000000000003</v>
      </c>
      <c r="J8278" s="219">
        <f t="shared" si="205"/>
        <v>29.41</v>
      </c>
      <c r="M8278">
        <v>20.8</v>
      </c>
    </row>
    <row r="8279" spans="1:13" ht="24" customHeight="1" x14ac:dyDescent="0.2">
      <c r="A8279" s="238" t="s">
        <v>2126</v>
      </c>
      <c r="B8279" s="191" t="s">
        <v>2156</v>
      </c>
      <c r="C8279" s="190" t="s">
        <v>15</v>
      </c>
      <c r="D8279" s="190" t="s">
        <v>2157</v>
      </c>
      <c r="E8279" s="426" t="s">
        <v>2129</v>
      </c>
      <c r="F8279" s="426"/>
      <c r="G8279" s="192" t="s">
        <v>39</v>
      </c>
      <c r="H8279" s="193">
        <v>1.2844</v>
      </c>
      <c r="I8279" s="189">
        <f t="shared" si="204"/>
        <v>11.8772</v>
      </c>
      <c r="J8279" s="219">
        <f t="shared" si="205"/>
        <v>15.25</v>
      </c>
      <c r="M8279">
        <v>12.91</v>
      </c>
    </row>
    <row r="8280" spans="1:13" x14ac:dyDescent="0.2">
      <c r="A8280" s="239"/>
      <c r="B8280" s="195"/>
      <c r="C8280" s="195"/>
      <c r="D8280" s="195"/>
      <c r="E8280" s="195" t="s">
        <v>3847</v>
      </c>
      <c r="F8280" s="196">
        <v>48.55</v>
      </c>
      <c r="G8280" s="195" t="s">
        <v>3848</v>
      </c>
      <c r="H8280" s="196">
        <v>0</v>
      </c>
      <c r="I8280" s="196">
        <v>48.55</v>
      </c>
      <c r="J8280" s="220"/>
      <c r="M8280">
        <v>48.55</v>
      </c>
    </row>
    <row r="8281" spans="1:13" ht="25.5" x14ac:dyDescent="0.2">
      <c r="A8281" s="239"/>
      <c r="B8281" s="195"/>
      <c r="C8281" s="195"/>
      <c r="D8281" s="195"/>
      <c r="E8281" s="195" t="s">
        <v>3849</v>
      </c>
      <c r="F8281" s="196">
        <v>0</v>
      </c>
      <c r="G8281" s="195"/>
      <c r="H8281" s="195" t="s">
        <v>3850</v>
      </c>
      <c r="I8281" s="196">
        <v>525.05999999999995</v>
      </c>
      <c r="J8281" s="220"/>
      <c r="M8281">
        <v>525.05999999999995</v>
      </c>
    </row>
    <row r="8282" spans="1:13" ht="30" customHeight="1" x14ac:dyDescent="0.2">
      <c r="A8282" s="240"/>
      <c r="B8282" s="197"/>
      <c r="C8282" s="197"/>
      <c r="D8282" s="197"/>
      <c r="E8282" s="197"/>
      <c r="F8282" s="197"/>
      <c r="G8282" s="197" t="s">
        <v>3851</v>
      </c>
      <c r="H8282" s="198">
        <v>5</v>
      </c>
      <c r="I8282" s="199">
        <v>2625.3</v>
      </c>
      <c r="J8282" s="220"/>
      <c r="M8282">
        <v>2625.3</v>
      </c>
    </row>
    <row r="8283" spans="1:13" ht="0.95" customHeight="1" x14ac:dyDescent="0.2">
      <c r="A8283" s="237"/>
      <c r="B8283" s="185"/>
      <c r="C8283" s="185"/>
      <c r="D8283" s="185"/>
      <c r="E8283" s="185"/>
      <c r="F8283" s="185"/>
      <c r="G8283" s="185"/>
      <c r="H8283" s="185"/>
      <c r="I8283" s="185"/>
      <c r="J8283" s="220"/>
    </row>
    <row r="8284" spans="1:13" ht="18" customHeight="1" x14ac:dyDescent="0.2">
      <c r="A8284" s="236" t="s">
        <v>3652</v>
      </c>
      <c r="B8284" s="183" t="s">
        <v>2</v>
      </c>
      <c r="C8284" s="182" t="s">
        <v>3</v>
      </c>
      <c r="D8284" s="182" t="s">
        <v>4</v>
      </c>
      <c r="E8284" s="419" t="s">
        <v>2100</v>
      </c>
      <c r="F8284" s="419"/>
      <c r="G8284" s="184" t="s">
        <v>5</v>
      </c>
      <c r="H8284" s="183" t="s">
        <v>6</v>
      </c>
      <c r="I8284" s="183" t="s">
        <v>7</v>
      </c>
      <c r="J8284" s="218" t="s">
        <v>8</v>
      </c>
      <c r="K8284" s="229">
        <f>J8286+J8287</f>
        <v>13.740000000000002</v>
      </c>
      <c r="L8284" s="229">
        <f>J8285-K8284</f>
        <v>26.379999999999995</v>
      </c>
      <c r="M8284" t="s">
        <v>7</v>
      </c>
    </row>
    <row r="8285" spans="1:13" ht="24" customHeight="1" x14ac:dyDescent="0.2">
      <c r="A8285" s="237" t="s">
        <v>2125</v>
      </c>
      <c r="B8285" s="186" t="s">
        <v>254</v>
      </c>
      <c r="C8285" s="185" t="s">
        <v>15</v>
      </c>
      <c r="D8285" s="185" t="s">
        <v>255</v>
      </c>
      <c r="E8285" s="425">
        <v>24</v>
      </c>
      <c r="F8285" s="425"/>
      <c r="G8285" s="187" t="s">
        <v>169</v>
      </c>
      <c r="H8285" s="188">
        <v>1</v>
      </c>
      <c r="I8285" s="189">
        <f t="shared" ref="I8285:I8290" si="206">(M8285*$M$13)</f>
        <v>40.121200000000002</v>
      </c>
      <c r="J8285" s="231">
        <f t="shared" ref="J8285:J8290" si="207">TRUNC(I8285*H8285,2)</f>
        <v>40.119999999999997</v>
      </c>
      <c r="M8285">
        <v>43.61</v>
      </c>
    </row>
    <row r="8286" spans="1:13" ht="24" customHeight="1" x14ac:dyDescent="0.2">
      <c r="A8286" s="238" t="s">
        <v>2126</v>
      </c>
      <c r="B8286" s="191" t="s">
        <v>2465</v>
      </c>
      <c r="C8286" s="190" t="s">
        <v>15</v>
      </c>
      <c r="D8286" s="190" t="s">
        <v>2466</v>
      </c>
      <c r="E8286" s="426" t="s">
        <v>2129</v>
      </c>
      <c r="F8286" s="426"/>
      <c r="G8286" s="192" t="s">
        <v>39</v>
      </c>
      <c r="H8286" s="193">
        <v>0.42099999999999999</v>
      </c>
      <c r="I8286" s="189">
        <f t="shared" si="206"/>
        <v>19.136000000000003</v>
      </c>
      <c r="J8286" s="219">
        <f t="shared" si="207"/>
        <v>8.0500000000000007</v>
      </c>
      <c r="M8286">
        <v>20.8</v>
      </c>
    </row>
    <row r="8287" spans="1:13" ht="24" customHeight="1" x14ac:dyDescent="0.2">
      <c r="A8287" s="238" t="s">
        <v>2126</v>
      </c>
      <c r="B8287" s="191" t="s">
        <v>2130</v>
      </c>
      <c r="C8287" s="190" t="s">
        <v>15</v>
      </c>
      <c r="D8287" s="190" t="s">
        <v>2131</v>
      </c>
      <c r="E8287" s="426" t="s">
        <v>2129</v>
      </c>
      <c r="F8287" s="426"/>
      <c r="G8287" s="192" t="s">
        <v>39</v>
      </c>
      <c r="H8287" s="193">
        <v>0.42099999999999999</v>
      </c>
      <c r="I8287" s="189">
        <f t="shared" si="206"/>
        <v>13.533200000000001</v>
      </c>
      <c r="J8287" s="219">
        <f t="shared" si="207"/>
        <v>5.69</v>
      </c>
      <c r="M8287">
        <v>14.71</v>
      </c>
    </row>
    <row r="8288" spans="1:13" ht="24" customHeight="1" x14ac:dyDescent="0.2">
      <c r="A8288" s="238" t="s">
        <v>2126</v>
      </c>
      <c r="B8288" s="191" t="s">
        <v>2469</v>
      </c>
      <c r="C8288" s="190" t="s">
        <v>15</v>
      </c>
      <c r="D8288" s="190" t="s">
        <v>2470</v>
      </c>
      <c r="E8288" s="426" t="s">
        <v>2119</v>
      </c>
      <c r="F8288" s="426"/>
      <c r="G8288" s="192" t="s">
        <v>50</v>
      </c>
      <c r="H8288" s="193">
        <v>3.7000000000000002E-3</v>
      </c>
      <c r="I8288" s="189">
        <f t="shared" si="206"/>
        <v>6673.0176000000001</v>
      </c>
      <c r="J8288" s="219">
        <f t="shared" si="207"/>
        <v>24.69</v>
      </c>
      <c r="M8288">
        <v>7253.28</v>
      </c>
    </row>
    <row r="8289" spans="1:13" ht="24" customHeight="1" x14ac:dyDescent="0.2">
      <c r="A8289" s="238" t="s">
        <v>2126</v>
      </c>
      <c r="B8289" s="191" t="s">
        <v>2467</v>
      </c>
      <c r="C8289" s="190" t="s">
        <v>15</v>
      </c>
      <c r="D8289" s="190" t="s">
        <v>2468</v>
      </c>
      <c r="E8289" s="426" t="s">
        <v>2119</v>
      </c>
      <c r="F8289" s="426"/>
      <c r="G8289" s="192" t="s">
        <v>54</v>
      </c>
      <c r="H8289" s="193">
        <v>1.92</v>
      </c>
      <c r="I8289" s="189">
        <f t="shared" si="206"/>
        <v>0.62560000000000004</v>
      </c>
      <c r="J8289" s="219">
        <f t="shared" si="207"/>
        <v>1.2</v>
      </c>
      <c r="M8289">
        <v>0.68</v>
      </c>
    </row>
    <row r="8290" spans="1:13" ht="24" customHeight="1" x14ac:dyDescent="0.2">
      <c r="A8290" s="238" t="s">
        <v>2126</v>
      </c>
      <c r="B8290" s="191" t="s">
        <v>2471</v>
      </c>
      <c r="C8290" s="190" t="s">
        <v>15</v>
      </c>
      <c r="D8290" s="190" t="s">
        <v>2472</v>
      </c>
      <c r="E8290" s="426" t="s">
        <v>2119</v>
      </c>
      <c r="F8290" s="426"/>
      <c r="G8290" s="192" t="s">
        <v>1871</v>
      </c>
      <c r="H8290" s="193">
        <v>2.1999999999999999E-2</v>
      </c>
      <c r="I8290" s="189">
        <f t="shared" si="206"/>
        <v>22.7424</v>
      </c>
      <c r="J8290" s="219">
        <f t="shared" si="207"/>
        <v>0.5</v>
      </c>
      <c r="M8290">
        <v>24.72</v>
      </c>
    </row>
    <row r="8291" spans="1:13" x14ac:dyDescent="0.2">
      <c r="A8291" s="239"/>
      <c r="B8291" s="195"/>
      <c r="C8291" s="195"/>
      <c r="D8291" s="195"/>
      <c r="E8291" s="195" t="s">
        <v>3847</v>
      </c>
      <c r="F8291" s="196">
        <v>14.94</v>
      </c>
      <c r="G8291" s="195" t="s">
        <v>3848</v>
      </c>
      <c r="H8291" s="196">
        <v>0</v>
      </c>
      <c r="I8291" s="196">
        <v>14.94</v>
      </c>
      <c r="J8291" s="220"/>
      <c r="M8291">
        <v>14.94</v>
      </c>
    </row>
    <row r="8292" spans="1:13" ht="25.5" x14ac:dyDescent="0.2">
      <c r="A8292" s="239"/>
      <c r="B8292" s="195"/>
      <c r="C8292" s="195"/>
      <c r="D8292" s="195"/>
      <c r="E8292" s="195" t="s">
        <v>3849</v>
      </c>
      <c r="F8292" s="196">
        <v>0</v>
      </c>
      <c r="G8292" s="195"/>
      <c r="H8292" s="195" t="s">
        <v>3850</v>
      </c>
      <c r="I8292" s="196">
        <v>43.61</v>
      </c>
      <c r="J8292" s="220"/>
      <c r="M8292">
        <v>43.61</v>
      </c>
    </row>
    <row r="8293" spans="1:13" ht="30" customHeight="1" x14ac:dyDescent="0.2">
      <c r="A8293" s="240"/>
      <c r="B8293" s="197"/>
      <c r="C8293" s="197"/>
      <c r="D8293" s="197"/>
      <c r="E8293" s="197"/>
      <c r="F8293" s="197"/>
      <c r="G8293" s="197" t="s">
        <v>3851</v>
      </c>
      <c r="H8293" s="198">
        <v>229.23</v>
      </c>
      <c r="I8293" s="199">
        <v>9996.7199999999993</v>
      </c>
      <c r="J8293" s="220"/>
      <c r="M8293">
        <v>9996.7199999999993</v>
      </c>
    </row>
    <row r="8294" spans="1:13" ht="0.95" customHeight="1" x14ac:dyDescent="0.2">
      <c r="A8294" s="237"/>
      <c r="B8294" s="185"/>
      <c r="C8294" s="185"/>
      <c r="D8294" s="185"/>
      <c r="E8294" s="185"/>
      <c r="F8294" s="185"/>
      <c r="G8294" s="185"/>
      <c r="H8294" s="185"/>
      <c r="I8294" s="185"/>
      <c r="J8294" s="220"/>
    </row>
    <row r="8295" spans="1:13" ht="18" customHeight="1" x14ac:dyDescent="0.2">
      <c r="A8295" s="236" t="s">
        <v>3653</v>
      </c>
      <c r="B8295" s="183" t="s">
        <v>2</v>
      </c>
      <c r="C8295" s="182" t="s">
        <v>3</v>
      </c>
      <c r="D8295" s="182" t="s">
        <v>4</v>
      </c>
      <c r="E8295" s="419" t="s">
        <v>2100</v>
      </c>
      <c r="F8295" s="419"/>
      <c r="G8295" s="184" t="s">
        <v>5</v>
      </c>
      <c r="H8295" s="183" t="s">
        <v>6</v>
      </c>
      <c r="I8295" s="183" t="s">
        <v>7</v>
      </c>
      <c r="J8295" s="218" t="s">
        <v>8</v>
      </c>
      <c r="K8295" s="229">
        <f>J8301+J8302</f>
        <v>445.17999999999995</v>
      </c>
      <c r="L8295" s="229">
        <f>J8296-K8295</f>
        <v>392.33000000000004</v>
      </c>
      <c r="M8295" t="s">
        <v>7</v>
      </c>
    </row>
    <row r="8296" spans="1:13" ht="26.1" customHeight="1" x14ac:dyDescent="0.2">
      <c r="A8296" s="237" t="s">
        <v>2125</v>
      </c>
      <c r="B8296" s="186" t="s">
        <v>998</v>
      </c>
      <c r="C8296" s="185" t="s">
        <v>15</v>
      </c>
      <c r="D8296" s="185" t="s">
        <v>999</v>
      </c>
      <c r="E8296" s="425">
        <v>27</v>
      </c>
      <c r="F8296" s="425"/>
      <c r="G8296" s="187" t="s">
        <v>18</v>
      </c>
      <c r="H8296" s="188">
        <v>1</v>
      </c>
      <c r="I8296" s="189">
        <f t="shared" ref="I8296:I8310" si="208">(M8296*$M$13)</f>
        <v>837.51280000000008</v>
      </c>
      <c r="J8296" s="231">
        <f t="shared" ref="J8296:J8310" si="209">TRUNC(I8296*H8296,2)</f>
        <v>837.51</v>
      </c>
      <c r="M8296">
        <v>910.34</v>
      </c>
    </row>
    <row r="8297" spans="1:13" ht="24" customHeight="1" x14ac:dyDescent="0.2">
      <c r="A8297" s="238" t="s">
        <v>2126</v>
      </c>
      <c r="B8297" s="191" t="s">
        <v>2164</v>
      </c>
      <c r="C8297" s="190" t="s">
        <v>15</v>
      </c>
      <c r="D8297" s="190" t="s">
        <v>2165</v>
      </c>
      <c r="E8297" s="426" t="s">
        <v>2119</v>
      </c>
      <c r="F8297" s="426"/>
      <c r="G8297" s="192" t="s">
        <v>50</v>
      </c>
      <c r="H8297" s="193">
        <v>0.182</v>
      </c>
      <c r="I8297" s="189">
        <f t="shared" si="208"/>
        <v>160.77000000000001</v>
      </c>
      <c r="J8297" s="219">
        <f t="shared" si="209"/>
        <v>29.26</v>
      </c>
      <c r="M8297">
        <v>174.75</v>
      </c>
    </row>
    <row r="8298" spans="1:13" ht="24" customHeight="1" x14ac:dyDescent="0.2">
      <c r="A8298" s="238" t="s">
        <v>2126</v>
      </c>
      <c r="B8298" s="191" t="s">
        <v>2915</v>
      </c>
      <c r="C8298" s="190" t="s">
        <v>15</v>
      </c>
      <c r="D8298" s="190" t="s">
        <v>2916</v>
      </c>
      <c r="E8298" s="426" t="s">
        <v>2119</v>
      </c>
      <c r="F8298" s="426"/>
      <c r="G8298" s="192" t="s">
        <v>54</v>
      </c>
      <c r="H8298" s="193">
        <v>18</v>
      </c>
      <c r="I8298" s="189">
        <f t="shared" si="208"/>
        <v>4.0388000000000002</v>
      </c>
      <c r="J8298" s="219">
        <f t="shared" si="209"/>
        <v>72.69</v>
      </c>
      <c r="M8298">
        <v>4.3899999999999997</v>
      </c>
    </row>
    <row r="8299" spans="1:13" ht="24" customHeight="1" x14ac:dyDescent="0.2">
      <c r="A8299" s="238" t="s">
        <v>2126</v>
      </c>
      <c r="B8299" s="191" t="s">
        <v>2140</v>
      </c>
      <c r="C8299" s="190" t="s">
        <v>15</v>
      </c>
      <c r="D8299" s="190" t="s">
        <v>2141</v>
      </c>
      <c r="E8299" s="426" t="s">
        <v>2119</v>
      </c>
      <c r="F8299" s="426"/>
      <c r="G8299" s="192" t="s">
        <v>1871</v>
      </c>
      <c r="H8299" s="193">
        <v>54.75</v>
      </c>
      <c r="I8299" s="189">
        <f t="shared" si="208"/>
        <v>0.59800000000000009</v>
      </c>
      <c r="J8299" s="219">
        <f t="shared" si="209"/>
        <v>32.74</v>
      </c>
      <c r="M8299">
        <v>0.65</v>
      </c>
    </row>
    <row r="8300" spans="1:13" ht="24" customHeight="1" x14ac:dyDescent="0.2">
      <c r="A8300" s="238" t="s">
        <v>2126</v>
      </c>
      <c r="B8300" s="191" t="s">
        <v>2262</v>
      </c>
      <c r="C8300" s="190" t="s">
        <v>15</v>
      </c>
      <c r="D8300" s="190" t="s">
        <v>2263</v>
      </c>
      <c r="E8300" s="426" t="s">
        <v>2119</v>
      </c>
      <c r="F8300" s="426"/>
      <c r="G8300" s="192" t="s">
        <v>2192</v>
      </c>
      <c r="H8300" s="193">
        <v>0.38</v>
      </c>
      <c r="I8300" s="189">
        <f t="shared" si="208"/>
        <v>19.494800000000001</v>
      </c>
      <c r="J8300" s="219">
        <f t="shared" si="209"/>
        <v>7.4</v>
      </c>
      <c r="M8300">
        <v>21.19</v>
      </c>
    </row>
    <row r="8301" spans="1:13" ht="24" customHeight="1" x14ac:dyDescent="0.2">
      <c r="A8301" s="238" t="s">
        <v>2126</v>
      </c>
      <c r="B8301" s="191" t="s">
        <v>2210</v>
      </c>
      <c r="C8301" s="190" t="s">
        <v>15</v>
      </c>
      <c r="D8301" s="190" t="s">
        <v>2211</v>
      </c>
      <c r="E8301" s="426" t="s">
        <v>2129</v>
      </c>
      <c r="F8301" s="426"/>
      <c r="G8301" s="192" t="s">
        <v>39</v>
      </c>
      <c r="H8301" s="193">
        <v>14.66</v>
      </c>
      <c r="I8301" s="189">
        <f t="shared" si="208"/>
        <v>19.430400000000002</v>
      </c>
      <c r="J8301" s="219">
        <f t="shared" si="209"/>
        <v>284.83999999999997</v>
      </c>
      <c r="M8301">
        <v>21.12</v>
      </c>
    </row>
    <row r="8302" spans="1:13" ht="24" customHeight="1" x14ac:dyDescent="0.2">
      <c r="A8302" s="238" t="s">
        <v>2126</v>
      </c>
      <c r="B8302" s="191" t="s">
        <v>2156</v>
      </c>
      <c r="C8302" s="190" t="s">
        <v>15</v>
      </c>
      <c r="D8302" s="190" t="s">
        <v>2157</v>
      </c>
      <c r="E8302" s="426" t="s">
        <v>2129</v>
      </c>
      <c r="F8302" s="426"/>
      <c r="G8302" s="192" t="s">
        <v>39</v>
      </c>
      <c r="H8302" s="193">
        <v>13.5</v>
      </c>
      <c r="I8302" s="189">
        <f t="shared" si="208"/>
        <v>11.8772</v>
      </c>
      <c r="J8302" s="219">
        <f t="shared" si="209"/>
        <v>160.34</v>
      </c>
      <c r="M8302">
        <v>12.91</v>
      </c>
    </row>
    <row r="8303" spans="1:13" ht="24" customHeight="1" x14ac:dyDescent="0.2">
      <c r="A8303" s="238" t="s">
        <v>2126</v>
      </c>
      <c r="B8303" s="191" t="s">
        <v>2921</v>
      </c>
      <c r="C8303" s="190" t="s">
        <v>15</v>
      </c>
      <c r="D8303" s="190" t="s">
        <v>2922</v>
      </c>
      <c r="E8303" s="426" t="s">
        <v>2119</v>
      </c>
      <c r="F8303" s="426"/>
      <c r="G8303" s="192" t="s">
        <v>1871</v>
      </c>
      <c r="H8303" s="193">
        <v>3</v>
      </c>
      <c r="I8303" s="189">
        <f t="shared" si="208"/>
        <v>12.751200000000001</v>
      </c>
      <c r="J8303" s="219">
        <f t="shared" si="209"/>
        <v>38.25</v>
      </c>
      <c r="M8303">
        <v>13.86</v>
      </c>
    </row>
    <row r="8304" spans="1:13" ht="24" customHeight="1" x14ac:dyDescent="0.2">
      <c r="A8304" s="238" t="s">
        <v>2126</v>
      </c>
      <c r="B8304" s="191" t="s">
        <v>2597</v>
      </c>
      <c r="C8304" s="190" t="s">
        <v>15</v>
      </c>
      <c r="D8304" s="190" t="s">
        <v>2598</v>
      </c>
      <c r="E8304" s="426" t="s">
        <v>2119</v>
      </c>
      <c r="F8304" s="426"/>
      <c r="G8304" s="192" t="s">
        <v>132</v>
      </c>
      <c r="H8304" s="193">
        <v>7.1</v>
      </c>
      <c r="I8304" s="189">
        <f t="shared" si="208"/>
        <v>11.7668</v>
      </c>
      <c r="J8304" s="219">
        <f t="shared" si="209"/>
        <v>83.54</v>
      </c>
      <c r="M8304">
        <v>12.79</v>
      </c>
    </row>
    <row r="8305" spans="1:13" ht="24" customHeight="1" x14ac:dyDescent="0.2">
      <c r="A8305" s="238" t="s">
        <v>2126</v>
      </c>
      <c r="B8305" s="191" t="s">
        <v>2162</v>
      </c>
      <c r="C8305" s="190" t="s">
        <v>15</v>
      </c>
      <c r="D8305" s="190" t="s">
        <v>2163</v>
      </c>
      <c r="E8305" s="426" t="s">
        <v>2119</v>
      </c>
      <c r="F8305" s="426"/>
      <c r="G8305" s="192" t="s">
        <v>54</v>
      </c>
      <c r="H8305" s="193">
        <v>3</v>
      </c>
      <c r="I8305" s="189">
        <f t="shared" si="208"/>
        <v>1.0120000000000002</v>
      </c>
      <c r="J8305" s="219">
        <f t="shared" si="209"/>
        <v>3.03</v>
      </c>
      <c r="M8305">
        <v>1.1000000000000001</v>
      </c>
    </row>
    <row r="8306" spans="1:13" ht="24" customHeight="1" x14ac:dyDescent="0.2">
      <c r="A8306" s="238" t="s">
        <v>2126</v>
      </c>
      <c r="B8306" s="191" t="s">
        <v>2560</v>
      </c>
      <c r="C8306" s="190" t="s">
        <v>15</v>
      </c>
      <c r="D8306" s="190" t="s">
        <v>2561</v>
      </c>
      <c r="E8306" s="426" t="s">
        <v>2119</v>
      </c>
      <c r="F8306" s="426"/>
      <c r="G8306" s="192" t="s">
        <v>2192</v>
      </c>
      <c r="H8306" s="193">
        <v>0.72</v>
      </c>
      <c r="I8306" s="189">
        <f t="shared" si="208"/>
        <v>8.6296000000000017</v>
      </c>
      <c r="J8306" s="219">
        <f t="shared" si="209"/>
        <v>6.21</v>
      </c>
      <c r="M8306">
        <v>9.3800000000000008</v>
      </c>
    </row>
    <row r="8307" spans="1:13" ht="24" customHeight="1" x14ac:dyDescent="0.2">
      <c r="A8307" s="238" t="s">
        <v>2126</v>
      </c>
      <c r="B8307" s="191" t="s">
        <v>2917</v>
      </c>
      <c r="C8307" s="190" t="s">
        <v>15</v>
      </c>
      <c r="D8307" s="190" t="s">
        <v>2918</v>
      </c>
      <c r="E8307" s="426" t="s">
        <v>2119</v>
      </c>
      <c r="F8307" s="426"/>
      <c r="G8307" s="192" t="s">
        <v>2192</v>
      </c>
      <c r="H8307" s="193">
        <v>1.55</v>
      </c>
      <c r="I8307" s="189">
        <f t="shared" si="208"/>
        <v>45.751599999999996</v>
      </c>
      <c r="J8307" s="219">
        <f t="shared" si="209"/>
        <v>70.91</v>
      </c>
      <c r="M8307">
        <v>49.73</v>
      </c>
    </row>
    <row r="8308" spans="1:13" ht="24" customHeight="1" x14ac:dyDescent="0.2">
      <c r="A8308" s="238" t="s">
        <v>2126</v>
      </c>
      <c r="B8308" s="191" t="s">
        <v>2919</v>
      </c>
      <c r="C8308" s="190" t="s">
        <v>15</v>
      </c>
      <c r="D8308" s="190" t="s">
        <v>2920</v>
      </c>
      <c r="E8308" s="426" t="s">
        <v>2119</v>
      </c>
      <c r="F8308" s="426"/>
      <c r="G8308" s="192" t="s">
        <v>1871</v>
      </c>
      <c r="H8308" s="193">
        <v>0.75</v>
      </c>
      <c r="I8308" s="189">
        <f t="shared" si="208"/>
        <v>8.9976000000000003</v>
      </c>
      <c r="J8308" s="219">
        <f t="shared" si="209"/>
        <v>6.74</v>
      </c>
      <c r="M8308">
        <v>9.7799999999999994</v>
      </c>
    </row>
    <row r="8309" spans="1:13" ht="24" customHeight="1" x14ac:dyDescent="0.2">
      <c r="A8309" s="238" t="s">
        <v>2126</v>
      </c>
      <c r="B8309" s="191" t="s">
        <v>2232</v>
      </c>
      <c r="C8309" s="190" t="s">
        <v>15</v>
      </c>
      <c r="D8309" s="190" t="s">
        <v>2233</v>
      </c>
      <c r="E8309" s="426" t="s">
        <v>2119</v>
      </c>
      <c r="F8309" s="426"/>
      <c r="G8309" s="192" t="s">
        <v>50</v>
      </c>
      <c r="H8309" s="193">
        <v>8.0000000000000002E-3</v>
      </c>
      <c r="I8309" s="189">
        <f t="shared" si="208"/>
        <v>4170.6360000000004</v>
      </c>
      <c r="J8309" s="219">
        <f t="shared" si="209"/>
        <v>33.36</v>
      </c>
      <c r="M8309">
        <v>4533.3</v>
      </c>
    </row>
    <row r="8310" spans="1:13" ht="24" customHeight="1" x14ac:dyDescent="0.2">
      <c r="A8310" s="238" t="s">
        <v>2126</v>
      </c>
      <c r="B8310" s="191" t="s">
        <v>2286</v>
      </c>
      <c r="C8310" s="190" t="s">
        <v>15</v>
      </c>
      <c r="D8310" s="190" t="s">
        <v>2287</v>
      </c>
      <c r="E8310" s="426" t="s">
        <v>2119</v>
      </c>
      <c r="F8310" s="426"/>
      <c r="G8310" s="192" t="s">
        <v>2192</v>
      </c>
      <c r="H8310" s="193">
        <v>0.25</v>
      </c>
      <c r="I8310" s="189">
        <f t="shared" si="208"/>
        <v>32.779600000000002</v>
      </c>
      <c r="J8310" s="219">
        <f t="shared" si="209"/>
        <v>8.19</v>
      </c>
      <c r="M8310">
        <v>35.630000000000003</v>
      </c>
    </row>
    <row r="8311" spans="1:13" x14ac:dyDescent="0.2">
      <c r="A8311" s="239"/>
      <c r="B8311" s="195"/>
      <c r="C8311" s="195"/>
      <c r="D8311" s="195"/>
      <c r="E8311" s="195" t="s">
        <v>3847</v>
      </c>
      <c r="F8311" s="196">
        <v>483.89</v>
      </c>
      <c r="G8311" s="195" t="s">
        <v>3848</v>
      </c>
      <c r="H8311" s="196">
        <v>0</v>
      </c>
      <c r="I8311" s="196">
        <v>483.89</v>
      </c>
      <c r="J8311" s="220"/>
      <c r="M8311">
        <v>483.89</v>
      </c>
    </row>
    <row r="8312" spans="1:13" ht="25.5" x14ac:dyDescent="0.2">
      <c r="A8312" s="239"/>
      <c r="B8312" s="195"/>
      <c r="C8312" s="195"/>
      <c r="D8312" s="195"/>
      <c r="E8312" s="195" t="s">
        <v>3849</v>
      </c>
      <c r="F8312" s="196">
        <v>0</v>
      </c>
      <c r="G8312" s="195"/>
      <c r="H8312" s="195" t="s">
        <v>3850</v>
      </c>
      <c r="I8312" s="196">
        <v>910.34</v>
      </c>
      <c r="J8312" s="220"/>
      <c r="M8312">
        <v>910.34</v>
      </c>
    </row>
    <row r="8313" spans="1:13" ht="30" customHeight="1" x14ac:dyDescent="0.2">
      <c r="A8313" s="240"/>
      <c r="B8313" s="197"/>
      <c r="C8313" s="197"/>
      <c r="D8313" s="197"/>
      <c r="E8313" s="197"/>
      <c r="F8313" s="197"/>
      <c r="G8313" s="197" t="s">
        <v>3851</v>
      </c>
      <c r="H8313" s="198">
        <v>8</v>
      </c>
      <c r="I8313" s="199">
        <v>7282.72</v>
      </c>
      <c r="J8313" s="220"/>
      <c r="M8313">
        <v>7282.72</v>
      </c>
    </row>
    <row r="8314" spans="1:13" ht="0.95" customHeight="1" x14ac:dyDescent="0.2">
      <c r="A8314" s="237"/>
      <c r="B8314" s="185"/>
      <c r="C8314" s="185"/>
      <c r="D8314" s="185"/>
      <c r="E8314" s="185"/>
      <c r="F8314" s="185"/>
      <c r="G8314" s="185"/>
      <c r="H8314" s="185"/>
      <c r="I8314" s="185"/>
      <c r="J8314" s="220"/>
    </row>
    <row r="8315" spans="1:13" ht="18" customHeight="1" x14ac:dyDescent="0.2">
      <c r="A8315" s="236" t="s">
        <v>3873</v>
      </c>
      <c r="B8315" s="183" t="s">
        <v>2</v>
      </c>
      <c r="C8315" s="182" t="s">
        <v>3</v>
      </c>
      <c r="D8315" s="182" t="s">
        <v>4</v>
      </c>
      <c r="E8315" s="419" t="s">
        <v>2100</v>
      </c>
      <c r="F8315" s="419"/>
      <c r="G8315" s="184" t="s">
        <v>5</v>
      </c>
      <c r="H8315" s="183" t="s">
        <v>6</v>
      </c>
      <c r="I8315" s="183" t="s">
        <v>7</v>
      </c>
      <c r="J8315" s="218" t="s">
        <v>8</v>
      </c>
      <c r="K8315" s="229">
        <f>J8317+J8318</f>
        <v>51.36</v>
      </c>
      <c r="L8315" s="229">
        <f>J8316-K8315</f>
        <v>355.84</v>
      </c>
      <c r="M8315" t="s">
        <v>7</v>
      </c>
    </row>
    <row r="8316" spans="1:13" ht="26.1" customHeight="1" x14ac:dyDescent="0.2">
      <c r="A8316" s="237" t="s">
        <v>2125</v>
      </c>
      <c r="B8316" s="186" t="s">
        <v>5295</v>
      </c>
      <c r="C8316" s="185" t="s">
        <v>167</v>
      </c>
      <c r="D8316" s="185" t="s">
        <v>1469</v>
      </c>
      <c r="E8316" s="425" t="s">
        <v>2107</v>
      </c>
      <c r="F8316" s="425"/>
      <c r="G8316" s="187" t="s">
        <v>17</v>
      </c>
      <c r="H8316" s="188">
        <v>1</v>
      </c>
      <c r="I8316" s="189">
        <f>(M8316*$M$13)</f>
        <v>407.20120000000003</v>
      </c>
      <c r="J8316" s="231">
        <f>TRUNC(I8316*H8316,2)</f>
        <v>407.2</v>
      </c>
      <c r="M8316">
        <v>442.61</v>
      </c>
    </row>
    <row r="8317" spans="1:13" ht="24" customHeight="1" x14ac:dyDescent="0.2">
      <c r="A8317" s="241" t="s">
        <v>2395</v>
      </c>
      <c r="B8317" s="201" t="s">
        <v>2446</v>
      </c>
      <c r="C8317" s="200" t="s">
        <v>26</v>
      </c>
      <c r="D8317" s="200" t="s">
        <v>2447</v>
      </c>
      <c r="E8317" s="427" t="s">
        <v>2123</v>
      </c>
      <c r="F8317" s="427"/>
      <c r="G8317" s="202" t="s">
        <v>32</v>
      </c>
      <c r="H8317" s="203">
        <v>0.4</v>
      </c>
      <c r="I8317" s="189">
        <f>(M8317*$M$13)</f>
        <v>17.461600000000001</v>
      </c>
      <c r="J8317" s="219">
        <f>TRUNC(I8317*H8317,2)</f>
        <v>6.98</v>
      </c>
      <c r="M8317">
        <v>18.98</v>
      </c>
    </row>
    <row r="8318" spans="1:13" ht="24" customHeight="1" x14ac:dyDescent="0.2">
      <c r="A8318" s="241" t="s">
        <v>2395</v>
      </c>
      <c r="B8318" s="201" t="s">
        <v>3874</v>
      </c>
      <c r="C8318" s="200" t="s">
        <v>26</v>
      </c>
      <c r="D8318" s="200" t="s">
        <v>3875</v>
      </c>
      <c r="E8318" s="427" t="s">
        <v>2123</v>
      </c>
      <c r="F8318" s="427"/>
      <c r="G8318" s="202" t="s">
        <v>32</v>
      </c>
      <c r="H8318" s="203">
        <v>2</v>
      </c>
      <c r="I8318" s="189">
        <f>(M8318*$M$13)</f>
        <v>22.1904</v>
      </c>
      <c r="J8318" s="219">
        <f>TRUNC(I8318*H8318,2)</f>
        <v>44.38</v>
      </c>
      <c r="M8318">
        <v>24.12</v>
      </c>
    </row>
    <row r="8319" spans="1:13" ht="26.1" customHeight="1" x14ac:dyDescent="0.2">
      <c r="A8319" s="238" t="s">
        <v>2126</v>
      </c>
      <c r="B8319" s="191" t="s">
        <v>3876</v>
      </c>
      <c r="C8319" s="190" t="s">
        <v>26</v>
      </c>
      <c r="D8319" s="190" t="s">
        <v>3877</v>
      </c>
      <c r="E8319" s="426" t="s">
        <v>2119</v>
      </c>
      <c r="F8319" s="426"/>
      <c r="G8319" s="192" t="s">
        <v>331</v>
      </c>
      <c r="H8319" s="193">
        <v>4</v>
      </c>
      <c r="I8319" s="189">
        <f>(M8319*$M$13)</f>
        <v>7.2036000000000007</v>
      </c>
      <c r="J8319" s="219">
        <f>TRUNC(I8319*H8319,2)</f>
        <v>28.81</v>
      </c>
      <c r="M8319">
        <v>7.83</v>
      </c>
    </row>
    <row r="8320" spans="1:13" ht="24" customHeight="1" x14ac:dyDescent="0.2">
      <c r="A8320" s="238" t="s">
        <v>2126</v>
      </c>
      <c r="B8320" s="191" t="s">
        <v>3878</v>
      </c>
      <c r="C8320" s="190" t="s">
        <v>26</v>
      </c>
      <c r="D8320" s="190" t="s">
        <v>3879</v>
      </c>
      <c r="E8320" s="426" t="s">
        <v>2119</v>
      </c>
      <c r="F8320" s="426"/>
      <c r="G8320" s="192" t="s">
        <v>17</v>
      </c>
      <c r="H8320" s="193">
        <v>1</v>
      </c>
      <c r="I8320" s="189">
        <f>(M8320*$M$13)</f>
        <v>327.02319999999997</v>
      </c>
      <c r="J8320" s="219">
        <f>TRUNC(I8320*H8320,2)</f>
        <v>327.02</v>
      </c>
      <c r="M8320">
        <v>355.46</v>
      </c>
    </row>
    <row r="8321" spans="1:13" x14ac:dyDescent="0.2">
      <c r="A8321" s="239"/>
      <c r="B8321" s="195"/>
      <c r="C8321" s="195"/>
      <c r="D8321" s="195"/>
      <c r="E8321" s="195" t="s">
        <v>3847</v>
      </c>
      <c r="F8321" s="196">
        <v>41.4</v>
      </c>
      <c r="G8321" s="195" t="s">
        <v>3848</v>
      </c>
      <c r="H8321" s="196">
        <v>0</v>
      </c>
      <c r="I8321" s="196">
        <v>41.4</v>
      </c>
      <c r="J8321" s="220"/>
      <c r="M8321">
        <v>41.4</v>
      </c>
    </row>
    <row r="8322" spans="1:13" ht="25.5" x14ac:dyDescent="0.2">
      <c r="A8322" s="239"/>
      <c r="B8322" s="195"/>
      <c r="C8322" s="195"/>
      <c r="D8322" s="195"/>
      <c r="E8322" s="195" t="s">
        <v>3849</v>
      </c>
      <c r="F8322" s="196">
        <v>0</v>
      </c>
      <c r="G8322" s="195"/>
      <c r="H8322" s="195" t="s">
        <v>3850</v>
      </c>
      <c r="I8322" s="196">
        <v>442.61</v>
      </c>
      <c r="J8322" s="220"/>
      <c r="M8322">
        <v>442.61</v>
      </c>
    </row>
    <row r="8323" spans="1:13" ht="30" customHeight="1" x14ac:dyDescent="0.2">
      <c r="A8323" s="240"/>
      <c r="B8323" s="197"/>
      <c r="C8323" s="197"/>
      <c r="D8323" s="197"/>
      <c r="E8323" s="197"/>
      <c r="F8323" s="197"/>
      <c r="G8323" s="197" t="s">
        <v>3851</v>
      </c>
      <c r="H8323" s="198">
        <v>4</v>
      </c>
      <c r="I8323" s="199">
        <v>1770.44</v>
      </c>
      <c r="J8323" s="220"/>
      <c r="M8323">
        <v>1770.44</v>
      </c>
    </row>
    <row r="8324" spans="1:13" ht="0.95" customHeight="1" x14ac:dyDescent="0.2">
      <c r="A8324" s="237"/>
      <c r="B8324" s="185"/>
      <c r="C8324" s="185"/>
      <c r="D8324" s="185"/>
      <c r="E8324" s="185"/>
      <c r="F8324" s="185"/>
      <c r="G8324" s="185"/>
      <c r="H8324" s="185"/>
      <c r="I8324" s="185"/>
      <c r="J8324" s="220"/>
    </row>
    <row r="8325" spans="1:13" ht="24" customHeight="1" x14ac:dyDescent="0.2">
      <c r="A8325" s="242" t="s">
        <v>3880</v>
      </c>
      <c r="B8325" s="24"/>
      <c r="C8325" s="24"/>
      <c r="D8325" s="23" t="s">
        <v>1001</v>
      </c>
      <c r="E8325" s="24"/>
      <c r="F8325" s="428"/>
      <c r="G8325" s="428"/>
      <c r="H8325" s="24"/>
      <c r="I8325" s="24"/>
      <c r="J8325" s="210"/>
    </row>
    <row r="8326" spans="1:13" ht="24" customHeight="1" x14ac:dyDescent="0.2">
      <c r="A8326" s="243" t="s">
        <v>3881</v>
      </c>
      <c r="B8326" s="28"/>
      <c r="C8326" s="28"/>
      <c r="D8326" s="27" t="s">
        <v>1002</v>
      </c>
      <c r="E8326" s="28"/>
      <c r="F8326" s="429"/>
      <c r="G8326" s="429"/>
      <c r="H8326" s="28"/>
      <c r="I8326" s="28"/>
      <c r="J8326" s="211"/>
    </row>
    <row r="8327" spans="1:13" ht="18" customHeight="1" x14ac:dyDescent="0.2">
      <c r="A8327" s="236" t="s">
        <v>3656</v>
      </c>
      <c r="B8327" s="183" t="s">
        <v>2</v>
      </c>
      <c r="C8327" s="182" t="s">
        <v>3</v>
      </c>
      <c r="D8327" s="182" t="s">
        <v>4</v>
      </c>
      <c r="E8327" s="419" t="s">
        <v>2100</v>
      </c>
      <c r="F8327" s="419"/>
      <c r="G8327" s="184" t="s">
        <v>5</v>
      </c>
      <c r="H8327" s="183" t="s">
        <v>6</v>
      </c>
      <c r="I8327" s="183" t="s">
        <v>7</v>
      </c>
      <c r="J8327" s="218" t="s">
        <v>8</v>
      </c>
      <c r="K8327" s="229">
        <f>J8329+J8330</f>
        <v>37.769999999999996</v>
      </c>
      <c r="L8327" s="229">
        <f>J8328-K8327</f>
        <v>732.61</v>
      </c>
      <c r="M8327" t="s">
        <v>7</v>
      </c>
    </row>
    <row r="8328" spans="1:13" ht="39" customHeight="1" x14ac:dyDescent="0.2">
      <c r="A8328" s="237" t="s">
        <v>2125</v>
      </c>
      <c r="B8328" s="186" t="s">
        <v>1003</v>
      </c>
      <c r="C8328" s="185" t="s">
        <v>26</v>
      </c>
      <c r="D8328" s="185" t="s">
        <v>1004</v>
      </c>
      <c r="E8328" s="425" t="s">
        <v>2115</v>
      </c>
      <c r="F8328" s="425"/>
      <c r="G8328" s="187" t="s">
        <v>331</v>
      </c>
      <c r="H8328" s="188">
        <v>1</v>
      </c>
      <c r="I8328" s="189">
        <f t="shared" ref="I8328:I8334" si="210">(M8328*$M$13)</f>
        <v>770.38040000000001</v>
      </c>
      <c r="J8328" s="231">
        <f t="shared" ref="J8328:J8334" si="211">TRUNC(I8328*H8328,2)</f>
        <v>770.38</v>
      </c>
      <c r="M8328">
        <v>837.37</v>
      </c>
    </row>
    <row r="8329" spans="1:13" ht="26.1" customHeight="1" x14ac:dyDescent="0.2">
      <c r="A8329" s="241" t="s">
        <v>2395</v>
      </c>
      <c r="B8329" s="201" t="s">
        <v>2477</v>
      </c>
      <c r="C8329" s="200" t="s">
        <v>26</v>
      </c>
      <c r="D8329" s="200" t="s">
        <v>2478</v>
      </c>
      <c r="E8329" s="427" t="s">
        <v>2123</v>
      </c>
      <c r="F8329" s="427"/>
      <c r="G8329" s="202" t="s">
        <v>32</v>
      </c>
      <c r="H8329" s="203">
        <v>1.1539999999999999</v>
      </c>
      <c r="I8329" s="189">
        <f t="shared" si="210"/>
        <v>24.3156</v>
      </c>
      <c r="J8329" s="219">
        <f t="shared" si="211"/>
        <v>28.06</v>
      </c>
      <c r="M8329">
        <v>26.43</v>
      </c>
    </row>
    <row r="8330" spans="1:13" ht="24" customHeight="1" x14ac:dyDescent="0.2">
      <c r="A8330" s="241" t="s">
        <v>2395</v>
      </c>
      <c r="B8330" s="201" t="s">
        <v>2446</v>
      </c>
      <c r="C8330" s="200" t="s">
        <v>26</v>
      </c>
      <c r="D8330" s="200" t="s">
        <v>2447</v>
      </c>
      <c r="E8330" s="427" t="s">
        <v>2123</v>
      </c>
      <c r="F8330" s="427"/>
      <c r="G8330" s="202" t="s">
        <v>32</v>
      </c>
      <c r="H8330" s="203">
        <v>0.55649999999999999</v>
      </c>
      <c r="I8330" s="189">
        <f t="shared" si="210"/>
        <v>17.461600000000001</v>
      </c>
      <c r="J8330" s="219">
        <f t="shared" si="211"/>
        <v>9.7100000000000009</v>
      </c>
      <c r="M8330">
        <v>18.98</v>
      </c>
    </row>
    <row r="8331" spans="1:13" ht="39" customHeight="1" x14ac:dyDescent="0.2">
      <c r="A8331" s="238" t="s">
        <v>2126</v>
      </c>
      <c r="B8331" s="191" t="s">
        <v>2923</v>
      </c>
      <c r="C8331" s="190" t="s">
        <v>26</v>
      </c>
      <c r="D8331" s="190" t="s">
        <v>2924</v>
      </c>
      <c r="E8331" s="426" t="s">
        <v>2119</v>
      </c>
      <c r="F8331" s="426"/>
      <c r="G8331" s="192" t="s">
        <v>331</v>
      </c>
      <c r="H8331" s="193">
        <v>2</v>
      </c>
      <c r="I8331" s="189">
        <f t="shared" si="210"/>
        <v>22.080000000000002</v>
      </c>
      <c r="J8331" s="219">
        <f t="shared" si="211"/>
        <v>44.16</v>
      </c>
      <c r="M8331">
        <v>24</v>
      </c>
    </row>
    <row r="8332" spans="1:13" ht="26.1" customHeight="1" x14ac:dyDescent="0.2">
      <c r="A8332" s="238" t="s">
        <v>2126</v>
      </c>
      <c r="B8332" s="191" t="s">
        <v>2925</v>
      </c>
      <c r="C8332" s="190" t="s">
        <v>26</v>
      </c>
      <c r="D8332" s="190" t="s">
        <v>2926</v>
      </c>
      <c r="E8332" s="426" t="s">
        <v>2119</v>
      </c>
      <c r="F8332" s="426"/>
      <c r="G8332" s="192" t="s">
        <v>331</v>
      </c>
      <c r="H8332" s="193">
        <v>1</v>
      </c>
      <c r="I8332" s="189">
        <f t="shared" si="210"/>
        <v>9.4391999999999996</v>
      </c>
      <c r="J8332" s="219">
        <f t="shared" si="211"/>
        <v>9.43</v>
      </c>
      <c r="M8332">
        <v>10.26</v>
      </c>
    </row>
    <row r="8333" spans="1:13" ht="26.1" customHeight="1" x14ac:dyDescent="0.2">
      <c r="A8333" s="238" t="s">
        <v>2126</v>
      </c>
      <c r="B8333" s="191" t="s">
        <v>2927</v>
      </c>
      <c r="C8333" s="190" t="s">
        <v>26</v>
      </c>
      <c r="D8333" s="190" t="s">
        <v>2928</v>
      </c>
      <c r="E8333" s="426" t="s">
        <v>2119</v>
      </c>
      <c r="F8333" s="426"/>
      <c r="G8333" s="192" t="s">
        <v>331</v>
      </c>
      <c r="H8333" s="193">
        <v>1</v>
      </c>
      <c r="I8333" s="189">
        <f t="shared" si="210"/>
        <v>671.4896</v>
      </c>
      <c r="J8333" s="219">
        <f t="shared" si="211"/>
        <v>671.48</v>
      </c>
      <c r="M8333">
        <v>729.88</v>
      </c>
    </row>
    <row r="8334" spans="1:13" ht="24" customHeight="1" x14ac:dyDescent="0.2">
      <c r="A8334" s="238" t="s">
        <v>2126</v>
      </c>
      <c r="B8334" s="191" t="s">
        <v>2929</v>
      </c>
      <c r="C8334" s="190" t="s">
        <v>26</v>
      </c>
      <c r="D8334" s="190" t="s">
        <v>2930</v>
      </c>
      <c r="E8334" s="426" t="s">
        <v>2119</v>
      </c>
      <c r="F8334" s="426"/>
      <c r="G8334" s="192" t="s">
        <v>2413</v>
      </c>
      <c r="H8334" s="193">
        <v>8.8099999999999998E-2</v>
      </c>
      <c r="I8334" s="189">
        <f t="shared" si="210"/>
        <v>85.33</v>
      </c>
      <c r="J8334" s="219">
        <f t="shared" si="211"/>
        <v>7.51</v>
      </c>
      <c r="M8334">
        <v>92.75</v>
      </c>
    </row>
    <row r="8335" spans="1:13" x14ac:dyDescent="0.2">
      <c r="A8335" s="239"/>
      <c r="B8335" s="195"/>
      <c r="C8335" s="195"/>
      <c r="D8335" s="195"/>
      <c r="E8335" s="195" t="s">
        <v>3847</v>
      </c>
      <c r="F8335" s="196">
        <v>31.6</v>
      </c>
      <c r="G8335" s="195" t="s">
        <v>3848</v>
      </c>
      <c r="H8335" s="196">
        <v>0</v>
      </c>
      <c r="I8335" s="196">
        <v>31.6</v>
      </c>
      <c r="J8335" s="220"/>
      <c r="M8335">
        <v>31.6</v>
      </c>
    </row>
    <row r="8336" spans="1:13" ht="25.5" x14ac:dyDescent="0.2">
      <c r="A8336" s="239"/>
      <c r="B8336" s="195"/>
      <c r="C8336" s="195"/>
      <c r="D8336" s="195"/>
      <c r="E8336" s="195" t="s">
        <v>3849</v>
      </c>
      <c r="F8336" s="196">
        <v>0</v>
      </c>
      <c r="G8336" s="195"/>
      <c r="H8336" s="195" t="s">
        <v>3850</v>
      </c>
      <c r="I8336" s="196">
        <v>837.37</v>
      </c>
      <c r="J8336" s="220"/>
      <c r="M8336">
        <v>837.37</v>
      </c>
    </row>
    <row r="8337" spans="1:13" ht="30" customHeight="1" x14ac:dyDescent="0.2">
      <c r="A8337" s="240"/>
      <c r="B8337" s="197"/>
      <c r="C8337" s="197"/>
      <c r="D8337" s="197"/>
      <c r="E8337" s="197"/>
      <c r="F8337" s="197"/>
      <c r="G8337" s="197" t="s">
        <v>3851</v>
      </c>
      <c r="H8337" s="198">
        <v>4</v>
      </c>
      <c r="I8337" s="199">
        <v>3349.48</v>
      </c>
      <c r="J8337" s="220"/>
      <c r="M8337">
        <v>3349.48</v>
      </c>
    </row>
    <row r="8338" spans="1:13" ht="0.95" customHeight="1" x14ac:dyDescent="0.2">
      <c r="A8338" s="237"/>
      <c r="B8338" s="185"/>
      <c r="C8338" s="185"/>
      <c r="D8338" s="185"/>
      <c r="E8338" s="185"/>
      <c r="F8338" s="185"/>
      <c r="G8338" s="185"/>
      <c r="H8338" s="185"/>
      <c r="I8338" s="185"/>
      <c r="J8338" s="220"/>
    </row>
    <row r="8339" spans="1:13" ht="18" customHeight="1" x14ac:dyDescent="0.2">
      <c r="A8339" s="236" t="s">
        <v>3657</v>
      </c>
      <c r="B8339" s="183" t="s">
        <v>2</v>
      </c>
      <c r="C8339" s="182" t="s">
        <v>3</v>
      </c>
      <c r="D8339" s="182" t="s">
        <v>4</v>
      </c>
      <c r="E8339" s="419" t="s">
        <v>2100</v>
      </c>
      <c r="F8339" s="419"/>
      <c r="G8339" s="184" t="s">
        <v>5</v>
      </c>
      <c r="H8339" s="183" t="s">
        <v>6</v>
      </c>
      <c r="I8339" s="183" t="s">
        <v>7</v>
      </c>
      <c r="J8339" s="218" t="s">
        <v>8</v>
      </c>
      <c r="K8339" s="229">
        <f>J8341+J8342</f>
        <v>53.18</v>
      </c>
      <c r="L8339" s="229">
        <f>J8340-K8339</f>
        <v>391.78</v>
      </c>
      <c r="M8339" t="s">
        <v>7</v>
      </c>
    </row>
    <row r="8340" spans="1:13" ht="26.1" customHeight="1" x14ac:dyDescent="0.2">
      <c r="A8340" s="237" t="s">
        <v>2125</v>
      </c>
      <c r="B8340" s="186" t="s">
        <v>1005</v>
      </c>
      <c r="C8340" s="185" t="s">
        <v>15</v>
      </c>
      <c r="D8340" s="185" t="s">
        <v>1006</v>
      </c>
      <c r="E8340" s="425">
        <v>8</v>
      </c>
      <c r="F8340" s="425"/>
      <c r="G8340" s="187" t="s">
        <v>54</v>
      </c>
      <c r="H8340" s="188">
        <v>1</v>
      </c>
      <c r="I8340" s="189">
        <f>(M8340*$M$13)</f>
        <v>444.96720000000005</v>
      </c>
      <c r="J8340" s="231">
        <f>TRUNC(I8340*H8340,2)</f>
        <v>444.96</v>
      </c>
      <c r="M8340">
        <v>483.66</v>
      </c>
    </row>
    <row r="8341" spans="1:13" ht="24" customHeight="1" x14ac:dyDescent="0.2">
      <c r="A8341" s="238" t="s">
        <v>2126</v>
      </c>
      <c r="B8341" s="191" t="s">
        <v>2130</v>
      </c>
      <c r="C8341" s="190" t="s">
        <v>15</v>
      </c>
      <c r="D8341" s="190" t="s">
        <v>2131</v>
      </c>
      <c r="E8341" s="426" t="s">
        <v>2129</v>
      </c>
      <c r="F8341" s="426"/>
      <c r="G8341" s="192" t="s">
        <v>39</v>
      </c>
      <c r="H8341" s="193">
        <v>1.6279999999999999</v>
      </c>
      <c r="I8341" s="189">
        <f>(M8341*$M$13)</f>
        <v>13.533200000000001</v>
      </c>
      <c r="J8341" s="219">
        <f>TRUNC(I8341*H8341,2)</f>
        <v>22.03</v>
      </c>
      <c r="M8341">
        <v>14.71</v>
      </c>
    </row>
    <row r="8342" spans="1:13" ht="24" customHeight="1" x14ac:dyDescent="0.2">
      <c r="A8342" s="238" t="s">
        <v>2126</v>
      </c>
      <c r="B8342" s="191" t="s">
        <v>2216</v>
      </c>
      <c r="C8342" s="190" t="s">
        <v>15</v>
      </c>
      <c r="D8342" s="190" t="s">
        <v>2217</v>
      </c>
      <c r="E8342" s="426" t="s">
        <v>2129</v>
      </c>
      <c r="F8342" s="426"/>
      <c r="G8342" s="192" t="s">
        <v>39</v>
      </c>
      <c r="H8342" s="193">
        <v>1.6279999999999999</v>
      </c>
      <c r="I8342" s="189">
        <f>(M8342*$M$13)</f>
        <v>19.136000000000003</v>
      </c>
      <c r="J8342" s="219">
        <f>TRUNC(I8342*H8342,2)</f>
        <v>31.15</v>
      </c>
      <c r="M8342">
        <v>20.8</v>
      </c>
    </row>
    <row r="8343" spans="1:13" ht="24" customHeight="1" x14ac:dyDescent="0.2">
      <c r="A8343" s="238" t="s">
        <v>2126</v>
      </c>
      <c r="B8343" s="191" t="s">
        <v>2931</v>
      </c>
      <c r="C8343" s="190" t="s">
        <v>15</v>
      </c>
      <c r="D8343" s="190" t="s">
        <v>2932</v>
      </c>
      <c r="E8343" s="426" t="s">
        <v>2119</v>
      </c>
      <c r="F8343" s="426"/>
      <c r="G8343" s="192" t="s">
        <v>132</v>
      </c>
      <c r="H8343" s="193">
        <v>1.88</v>
      </c>
      <c r="I8343" s="189">
        <f>(M8343*$M$13)</f>
        <v>0.42320000000000002</v>
      </c>
      <c r="J8343" s="219">
        <f>TRUNC(I8343*H8343,2)</f>
        <v>0.79</v>
      </c>
      <c r="M8343">
        <v>0.46</v>
      </c>
    </row>
    <row r="8344" spans="1:13" ht="26.1" customHeight="1" x14ac:dyDescent="0.2">
      <c r="A8344" s="238" t="s">
        <v>2126</v>
      </c>
      <c r="B8344" s="191" t="s">
        <v>2933</v>
      </c>
      <c r="C8344" s="190" t="s">
        <v>15</v>
      </c>
      <c r="D8344" s="190" t="s">
        <v>2934</v>
      </c>
      <c r="E8344" s="426" t="s">
        <v>2119</v>
      </c>
      <c r="F8344" s="426"/>
      <c r="G8344" s="192" t="s">
        <v>54</v>
      </c>
      <c r="H8344" s="193">
        <v>1</v>
      </c>
      <c r="I8344" s="189">
        <f>(M8344*$M$13)</f>
        <v>391</v>
      </c>
      <c r="J8344" s="219">
        <f>TRUNC(I8344*H8344,2)</f>
        <v>391</v>
      </c>
      <c r="M8344">
        <v>425</v>
      </c>
    </row>
    <row r="8345" spans="1:13" x14ac:dyDescent="0.2">
      <c r="A8345" s="239"/>
      <c r="B8345" s="195"/>
      <c r="C8345" s="195"/>
      <c r="D8345" s="195"/>
      <c r="E8345" s="195" t="s">
        <v>3847</v>
      </c>
      <c r="F8345" s="196">
        <v>57.8</v>
      </c>
      <c r="G8345" s="195" t="s">
        <v>3848</v>
      </c>
      <c r="H8345" s="196">
        <v>0</v>
      </c>
      <c r="I8345" s="196">
        <v>57.8</v>
      </c>
      <c r="J8345" s="220"/>
      <c r="M8345">
        <v>57.8</v>
      </c>
    </row>
    <row r="8346" spans="1:13" ht="25.5" x14ac:dyDescent="0.2">
      <c r="A8346" s="239"/>
      <c r="B8346" s="195"/>
      <c r="C8346" s="195"/>
      <c r="D8346" s="195"/>
      <c r="E8346" s="195" t="s">
        <v>3849</v>
      </c>
      <c r="F8346" s="196">
        <v>0</v>
      </c>
      <c r="G8346" s="195"/>
      <c r="H8346" s="195" t="s">
        <v>3850</v>
      </c>
      <c r="I8346" s="196">
        <v>483.66</v>
      </c>
      <c r="J8346" s="220"/>
      <c r="M8346">
        <v>483.66</v>
      </c>
    </row>
    <row r="8347" spans="1:13" ht="30" customHeight="1" x14ac:dyDescent="0.2">
      <c r="A8347" s="240"/>
      <c r="B8347" s="197"/>
      <c r="C8347" s="197"/>
      <c r="D8347" s="197"/>
      <c r="E8347" s="197"/>
      <c r="F8347" s="197"/>
      <c r="G8347" s="197" t="s">
        <v>3851</v>
      </c>
      <c r="H8347" s="198">
        <v>4</v>
      </c>
      <c r="I8347" s="199">
        <v>1934.64</v>
      </c>
      <c r="J8347" s="220"/>
      <c r="M8347">
        <v>1934.64</v>
      </c>
    </row>
    <row r="8348" spans="1:13" ht="0.95" customHeight="1" x14ac:dyDescent="0.2">
      <c r="A8348" s="237"/>
      <c r="B8348" s="185"/>
      <c r="C8348" s="185"/>
      <c r="D8348" s="185"/>
      <c r="E8348" s="185"/>
      <c r="F8348" s="185"/>
      <c r="G8348" s="185"/>
      <c r="H8348" s="185"/>
      <c r="I8348" s="185"/>
      <c r="J8348" s="220"/>
    </row>
    <row r="8349" spans="1:13" ht="18" customHeight="1" x14ac:dyDescent="0.2">
      <c r="A8349" s="236" t="s">
        <v>3658</v>
      </c>
      <c r="B8349" s="183" t="s">
        <v>2</v>
      </c>
      <c r="C8349" s="182" t="s">
        <v>3</v>
      </c>
      <c r="D8349" s="182" t="s">
        <v>4</v>
      </c>
      <c r="E8349" s="419" t="s">
        <v>2100</v>
      </c>
      <c r="F8349" s="419"/>
      <c r="G8349" s="184" t="s">
        <v>5</v>
      </c>
      <c r="H8349" s="183" t="s">
        <v>6</v>
      </c>
      <c r="I8349" s="183" t="s">
        <v>7</v>
      </c>
      <c r="J8349" s="218" t="s">
        <v>8</v>
      </c>
      <c r="K8349" s="229">
        <f>J8351+J8352</f>
        <v>6.52</v>
      </c>
      <c r="L8349" s="229">
        <f>J8350-K8349</f>
        <v>4.4700000000000006</v>
      </c>
      <c r="M8349" t="s">
        <v>7</v>
      </c>
    </row>
    <row r="8350" spans="1:13" ht="24" customHeight="1" x14ac:dyDescent="0.2">
      <c r="A8350" s="237" t="s">
        <v>2125</v>
      </c>
      <c r="B8350" s="186" t="s">
        <v>1007</v>
      </c>
      <c r="C8350" s="185" t="s">
        <v>15</v>
      </c>
      <c r="D8350" s="185" t="s">
        <v>1008</v>
      </c>
      <c r="E8350" s="425">
        <v>8</v>
      </c>
      <c r="F8350" s="425"/>
      <c r="G8350" s="187" t="s">
        <v>1009</v>
      </c>
      <c r="H8350" s="188">
        <v>1</v>
      </c>
      <c r="I8350" s="189">
        <f>(M8350*$M$13)</f>
        <v>10.994</v>
      </c>
      <c r="J8350" s="231">
        <f>TRUNC(I8350*H8350,2)</f>
        <v>10.99</v>
      </c>
      <c r="M8350">
        <v>11.95</v>
      </c>
    </row>
    <row r="8351" spans="1:13" ht="24" customHeight="1" x14ac:dyDescent="0.2">
      <c r="A8351" s="238" t="s">
        <v>2126</v>
      </c>
      <c r="B8351" s="191" t="s">
        <v>2130</v>
      </c>
      <c r="C8351" s="190" t="s">
        <v>15</v>
      </c>
      <c r="D8351" s="190" t="s">
        <v>2131</v>
      </c>
      <c r="E8351" s="426" t="s">
        <v>2129</v>
      </c>
      <c r="F8351" s="426"/>
      <c r="G8351" s="192" t="s">
        <v>39</v>
      </c>
      <c r="H8351" s="193">
        <v>0.2</v>
      </c>
      <c r="I8351" s="189">
        <f>(M8351*$M$13)</f>
        <v>13.533200000000001</v>
      </c>
      <c r="J8351" s="219">
        <f>TRUNC(I8351*H8351,2)</f>
        <v>2.7</v>
      </c>
      <c r="M8351">
        <v>14.71</v>
      </c>
    </row>
    <row r="8352" spans="1:13" ht="24" customHeight="1" x14ac:dyDescent="0.2">
      <c r="A8352" s="238" t="s">
        <v>2126</v>
      </c>
      <c r="B8352" s="191" t="s">
        <v>2216</v>
      </c>
      <c r="C8352" s="190" t="s">
        <v>15</v>
      </c>
      <c r="D8352" s="190" t="s">
        <v>2217</v>
      </c>
      <c r="E8352" s="426" t="s">
        <v>2129</v>
      </c>
      <c r="F8352" s="426"/>
      <c r="G8352" s="192" t="s">
        <v>39</v>
      </c>
      <c r="H8352" s="193">
        <v>0.2</v>
      </c>
      <c r="I8352" s="189">
        <f>(M8352*$M$13)</f>
        <v>19.136000000000003</v>
      </c>
      <c r="J8352" s="219">
        <f>TRUNC(I8352*H8352,2)</f>
        <v>3.82</v>
      </c>
      <c r="M8352">
        <v>20.8</v>
      </c>
    </row>
    <row r="8353" spans="1:13" ht="26.1" customHeight="1" x14ac:dyDescent="0.2">
      <c r="A8353" s="238" t="s">
        <v>2126</v>
      </c>
      <c r="B8353" s="191" t="s">
        <v>2935</v>
      </c>
      <c r="C8353" s="190" t="s">
        <v>15</v>
      </c>
      <c r="D8353" s="190" t="s">
        <v>2936</v>
      </c>
      <c r="E8353" s="426" t="s">
        <v>2119</v>
      </c>
      <c r="F8353" s="426"/>
      <c r="G8353" s="192" t="s">
        <v>54</v>
      </c>
      <c r="H8353" s="193">
        <v>1</v>
      </c>
      <c r="I8353" s="189">
        <f>(M8353*$M$13)</f>
        <v>4.4619999999999997</v>
      </c>
      <c r="J8353" s="219">
        <f>TRUNC(I8353*H8353,2)</f>
        <v>4.46</v>
      </c>
      <c r="M8353">
        <v>4.8499999999999996</v>
      </c>
    </row>
    <row r="8354" spans="1:13" x14ac:dyDescent="0.2">
      <c r="A8354" s="239"/>
      <c r="B8354" s="195"/>
      <c r="C8354" s="195"/>
      <c r="D8354" s="195"/>
      <c r="E8354" s="195" t="s">
        <v>3847</v>
      </c>
      <c r="F8354" s="196">
        <v>7.1</v>
      </c>
      <c r="G8354" s="195" t="s">
        <v>3848</v>
      </c>
      <c r="H8354" s="196">
        <v>0</v>
      </c>
      <c r="I8354" s="196">
        <v>7.1</v>
      </c>
      <c r="J8354" s="220"/>
      <c r="M8354">
        <v>7.1</v>
      </c>
    </row>
    <row r="8355" spans="1:13" ht="25.5" x14ac:dyDescent="0.2">
      <c r="A8355" s="239"/>
      <c r="B8355" s="195"/>
      <c r="C8355" s="195"/>
      <c r="D8355" s="195"/>
      <c r="E8355" s="195" t="s">
        <v>3849</v>
      </c>
      <c r="F8355" s="196">
        <v>0</v>
      </c>
      <c r="G8355" s="195"/>
      <c r="H8355" s="195" t="s">
        <v>3850</v>
      </c>
      <c r="I8355" s="196">
        <v>11.95</v>
      </c>
      <c r="J8355" s="220"/>
      <c r="M8355">
        <v>11.95</v>
      </c>
    </row>
    <row r="8356" spans="1:13" ht="30" customHeight="1" x14ac:dyDescent="0.2">
      <c r="A8356" s="240"/>
      <c r="B8356" s="197"/>
      <c r="C8356" s="197"/>
      <c r="D8356" s="197"/>
      <c r="E8356" s="197"/>
      <c r="F8356" s="197"/>
      <c r="G8356" s="197" t="s">
        <v>3851</v>
      </c>
      <c r="H8356" s="198">
        <v>4</v>
      </c>
      <c r="I8356" s="199">
        <v>47.8</v>
      </c>
      <c r="J8356" s="220"/>
      <c r="M8356">
        <v>47.8</v>
      </c>
    </row>
    <row r="8357" spans="1:13" ht="0.95" customHeight="1" x14ac:dyDescent="0.2">
      <c r="A8357" s="237"/>
      <c r="B8357" s="185"/>
      <c r="C8357" s="185"/>
      <c r="D8357" s="185"/>
      <c r="E8357" s="185"/>
      <c r="F8357" s="185"/>
      <c r="G8357" s="185"/>
      <c r="H8357" s="185"/>
      <c r="I8357" s="185"/>
      <c r="J8357" s="220"/>
    </row>
    <row r="8358" spans="1:13" ht="18" customHeight="1" x14ac:dyDescent="0.2">
      <c r="A8358" s="236" t="s">
        <v>3659</v>
      </c>
      <c r="B8358" s="183" t="s">
        <v>2</v>
      </c>
      <c r="C8358" s="182" t="s">
        <v>3</v>
      </c>
      <c r="D8358" s="182" t="s">
        <v>4</v>
      </c>
      <c r="E8358" s="419" t="s">
        <v>2100</v>
      </c>
      <c r="F8358" s="419"/>
      <c r="G8358" s="184" t="s">
        <v>5</v>
      </c>
      <c r="H8358" s="183" t="s">
        <v>6</v>
      </c>
      <c r="I8358" s="183" t="s">
        <v>7</v>
      </c>
      <c r="J8358" s="218" t="s">
        <v>8</v>
      </c>
      <c r="K8358" s="229">
        <f>J8360+J8361</f>
        <v>10.45</v>
      </c>
      <c r="L8358" s="229">
        <f>J8359-K8358</f>
        <v>10.5</v>
      </c>
      <c r="M8358" t="s">
        <v>7</v>
      </c>
    </row>
    <row r="8359" spans="1:13" ht="24" customHeight="1" x14ac:dyDescent="0.2">
      <c r="A8359" s="237" t="s">
        <v>2125</v>
      </c>
      <c r="B8359" s="186" t="s">
        <v>1010</v>
      </c>
      <c r="C8359" s="185" t="s">
        <v>15</v>
      </c>
      <c r="D8359" s="185" t="s">
        <v>1011</v>
      </c>
      <c r="E8359" s="425">
        <v>8</v>
      </c>
      <c r="F8359" s="425"/>
      <c r="G8359" s="187" t="s">
        <v>18</v>
      </c>
      <c r="H8359" s="188">
        <v>1</v>
      </c>
      <c r="I8359" s="189">
        <f>(M8359*$M$13)</f>
        <v>20.957600000000003</v>
      </c>
      <c r="J8359" s="231">
        <f>TRUNC(I8359*H8359,2)</f>
        <v>20.95</v>
      </c>
      <c r="M8359">
        <v>22.78</v>
      </c>
    </row>
    <row r="8360" spans="1:13" ht="24" customHeight="1" x14ac:dyDescent="0.2">
      <c r="A8360" s="238" t="s">
        <v>2126</v>
      </c>
      <c r="B8360" s="191" t="s">
        <v>2130</v>
      </c>
      <c r="C8360" s="190" t="s">
        <v>15</v>
      </c>
      <c r="D8360" s="190" t="s">
        <v>2131</v>
      </c>
      <c r="E8360" s="426" t="s">
        <v>2129</v>
      </c>
      <c r="F8360" s="426"/>
      <c r="G8360" s="192" t="s">
        <v>39</v>
      </c>
      <c r="H8360" s="193">
        <v>0.32</v>
      </c>
      <c r="I8360" s="189">
        <f>(M8360*$M$13)</f>
        <v>13.533200000000001</v>
      </c>
      <c r="J8360" s="219">
        <f>TRUNC(I8360*H8360,2)</f>
        <v>4.33</v>
      </c>
      <c r="M8360">
        <v>14.71</v>
      </c>
    </row>
    <row r="8361" spans="1:13" ht="24" customHeight="1" x14ac:dyDescent="0.2">
      <c r="A8361" s="238" t="s">
        <v>2126</v>
      </c>
      <c r="B8361" s="191" t="s">
        <v>2216</v>
      </c>
      <c r="C8361" s="190" t="s">
        <v>15</v>
      </c>
      <c r="D8361" s="190" t="s">
        <v>2217</v>
      </c>
      <c r="E8361" s="426" t="s">
        <v>2129</v>
      </c>
      <c r="F8361" s="426"/>
      <c r="G8361" s="192" t="s">
        <v>39</v>
      </c>
      <c r="H8361" s="193">
        <v>0.32</v>
      </c>
      <c r="I8361" s="189">
        <f>(M8361*$M$13)</f>
        <v>19.136000000000003</v>
      </c>
      <c r="J8361" s="219">
        <f>TRUNC(I8361*H8361,2)</f>
        <v>6.12</v>
      </c>
      <c r="M8361">
        <v>20.8</v>
      </c>
    </row>
    <row r="8362" spans="1:13" ht="24" customHeight="1" x14ac:dyDescent="0.2">
      <c r="A8362" s="238" t="s">
        <v>2126</v>
      </c>
      <c r="B8362" s="191" t="s">
        <v>2937</v>
      </c>
      <c r="C8362" s="190" t="s">
        <v>15</v>
      </c>
      <c r="D8362" s="190" t="s">
        <v>2938</v>
      </c>
      <c r="E8362" s="426" t="s">
        <v>2119</v>
      </c>
      <c r="F8362" s="426"/>
      <c r="G8362" s="192" t="s">
        <v>54</v>
      </c>
      <c r="H8362" s="193">
        <v>1</v>
      </c>
      <c r="I8362" s="189">
        <f>(M8362*$M$13)</f>
        <v>10.515600000000001</v>
      </c>
      <c r="J8362" s="219">
        <f>TRUNC(I8362*H8362,2)</f>
        <v>10.51</v>
      </c>
      <c r="M8362">
        <v>11.43</v>
      </c>
    </row>
    <row r="8363" spans="1:13" x14ac:dyDescent="0.2">
      <c r="A8363" s="239"/>
      <c r="B8363" s="195"/>
      <c r="C8363" s="195"/>
      <c r="D8363" s="195"/>
      <c r="E8363" s="195" t="s">
        <v>3847</v>
      </c>
      <c r="F8363" s="196">
        <v>11.35</v>
      </c>
      <c r="G8363" s="195" t="s">
        <v>3848</v>
      </c>
      <c r="H8363" s="196">
        <v>0</v>
      </c>
      <c r="I8363" s="196">
        <v>11.35</v>
      </c>
      <c r="J8363" s="220"/>
      <c r="M8363">
        <v>11.35</v>
      </c>
    </row>
    <row r="8364" spans="1:13" ht="25.5" x14ac:dyDescent="0.2">
      <c r="A8364" s="239"/>
      <c r="B8364" s="195"/>
      <c r="C8364" s="195"/>
      <c r="D8364" s="195"/>
      <c r="E8364" s="195" t="s">
        <v>3849</v>
      </c>
      <c r="F8364" s="196">
        <v>0</v>
      </c>
      <c r="G8364" s="195"/>
      <c r="H8364" s="195" t="s">
        <v>3850</v>
      </c>
      <c r="I8364" s="196">
        <v>22.78</v>
      </c>
      <c r="J8364" s="220"/>
      <c r="M8364">
        <v>22.78</v>
      </c>
    </row>
    <row r="8365" spans="1:13" ht="30" customHeight="1" x14ac:dyDescent="0.2">
      <c r="A8365" s="240"/>
      <c r="B8365" s="197"/>
      <c r="C8365" s="197"/>
      <c r="D8365" s="197"/>
      <c r="E8365" s="197"/>
      <c r="F8365" s="197"/>
      <c r="G8365" s="197" t="s">
        <v>3851</v>
      </c>
      <c r="H8365" s="198">
        <v>4</v>
      </c>
      <c r="I8365" s="199">
        <v>91.12</v>
      </c>
      <c r="J8365" s="220"/>
      <c r="M8365">
        <v>91.12</v>
      </c>
    </row>
    <row r="8366" spans="1:13" ht="0.95" customHeight="1" x14ac:dyDescent="0.2">
      <c r="A8366" s="237"/>
      <c r="B8366" s="185"/>
      <c r="C8366" s="185"/>
      <c r="D8366" s="185"/>
      <c r="E8366" s="185"/>
      <c r="F8366" s="185"/>
      <c r="G8366" s="185"/>
      <c r="H8366" s="185"/>
      <c r="I8366" s="185"/>
      <c r="J8366" s="220"/>
    </row>
    <row r="8367" spans="1:13" ht="18" customHeight="1" x14ac:dyDescent="0.2">
      <c r="A8367" s="236" t="s">
        <v>3660</v>
      </c>
      <c r="B8367" s="183" t="s">
        <v>2</v>
      </c>
      <c r="C8367" s="182" t="s">
        <v>3</v>
      </c>
      <c r="D8367" s="182" t="s">
        <v>4</v>
      </c>
      <c r="E8367" s="419" t="s">
        <v>2100</v>
      </c>
      <c r="F8367" s="419"/>
      <c r="G8367" s="184" t="s">
        <v>5</v>
      </c>
      <c r="H8367" s="183" t="s">
        <v>6</v>
      </c>
      <c r="I8367" s="183" t="s">
        <v>7</v>
      </c>
      <c r="J8367" s="218" t="s">
        <v>8</v>
      </c>
      <c r="K8367" s="229">
        <f>J8369+J8370</f>
        <v>4.5599999999999996</v>
      </c>
      <c r="L8367" s="229">
        <f>J8368-K8367</f>
        <v>32.5</v>
      </c>
      <c r="M8367" t="s">
        <v>7</v>
      </c>
    </row>
    <row r="8368" spans="1:13" ht="26.1" customHeight="1" x14ac:dyDescent="0.2">
      <c r="A8368" s="237" t="s">
        <v>2125</v>
      </c>
      <c r="B8368" s="186" t="s">
        <v>1012</v>
      </c>
      <c r="C8368" s="185" t="s">
        <v>15</v>
      </c>
      <c r="D8368" s="185" t="s">
        <v>1013</v>
      </c>
      <c r="E8368" s="425">
        <v>8</v>
      </c>
      <c r="F8368" s="425"/>
      <c r="G8368" s="187" t="s">
        <v>18</v>
      </c>
      <c r="H8368" s="188">
        <v>1</v>
      </c>
      <c r="I8368" s="189">
        <f>(M8368*$M$13)</f>
        <v>37.066800000000001</v>
      </c>
      <c r="J8368" s="231">
        <f>TRUNC(I8368*H8368,2)</f>
        <v>37.06</v>
      </c>
      <c r="M8368">
        <v>40.29</v>
      </c>
    </row>
    <row r="8369" spans="1:13" ht="24" customHeight="1" x14ac:dyDescent="0.2">
      <c r="A8369" s="238" t="s">
        <v>2126</v>
      </c>
      <c r="B8369" s="191" t="s">
        <v>2130</v>
      </c>
      <c r="C8369" s="190" t="s">
        <v>15</v>
      </c>
      <c r="D8369" s="190" t="s">
        <v>2131</v>
      </c>
      <c r="E8369" s="426" t="s">
        <v>2129</v>
      </c>
      <c r="F8369" s="426"/>
      <c r="G8369" s="192" t="s">
        <v>39</v>
      </c>
      <c r="H8369" s="193">
        <v>0.14000000000000001</v>
      </c>
      <c r="I8369" s="189">
        <f>(M8369*$M$13)</f>
        <v>13.533200000000001</v>
      </c>
      <c r="J8369" s="219">
        <f>TRUNC(I8369*H8369,2)</f>
        <v>1.89</v>
      </c>
      <c r="M8369">
        <v>14.71</v>
      </c>
    </row>
    <row r="8370" spans="1:13" ht="24" customHeight="1" x14ac:dyDescent="0.2">
      <c r="A8370" s="238" t="s">
        <v>2126</v>
      </c>
      <c r="B8370" s="191" t="s">
        <v>2216</v>
      </c>
      <c r="C8370" s="190" t="s">
        <v>15</v>
      </c>
      <c r="D8370" s="190" t="s">
        <v>2217</v>
      </c>
      <c r="E8370" s="426" t="s">
        <v>2129</v>
      </c>
      <c r="F8370" s="426"/>
      <c r="G8370" s="192" t="s">
        <v>39</v>
      </c>
      <c r="H8370" s="193">
        <v>0.14000000000000001</v>
      </c>
      <c r="I8370" s="189">
        <f>(M8370*$M$13)</f>
        <v>19.136000000000003</v>
      </c>
      <c r="J8370" s="219">
        <f>TRUNC(I8370*H8370,2)</f>
        <v>2.67</v>
      </c>
      <c r="M8370">
        <v>20.8</v>
      </c>
    </row>
    <row r="8371" spans="1:13" ht="24" customHeight="1" x14ac:dyDescent="0.2">
      <c r="A8371" s="238" t="s">
        <v>2126</v>
      </c>
      <c r="B8371" s="191" t="s">
        <v>2939</v>
      </c>
      <c r="C8371" s="190" t="s">
        <v>15</v>
      </c>
      <c r="D8371" s="190" t="s">
        <v>2940</v>
      </c>
      <c r="E8371" s="426" t="s">
        <v>2119</v>
      </c>
      <c r="F8371" s="426"/>
      <c r="G8371" s="192" t="s">
        <v>54</v>
      </c>
      <c r="H8371" s="193">
        <v>1</v>
      </c>
      <c r="I8371" s="189">
        <f>(M8371*$M$13)</f>
        <v>9.595600000000001</v>
      </c>
      <c r="J8371" s="219">
        <f>TRUNC(I8371*H8371,2)</f>
        <v>9.59</v>
      </c>
      <c r="M8371">
        <v>10.43</v>
      </c>
    </row>
    <row r="8372" spans="1:13" ht="24" customHeight="1" x14ac:dyDescent="0.2">
      <c r="A8372" s="238" t="s">
        <v>2126</v>
      </c>
      <c r="B8372" s="191" t="s">
        <v>2363</v>
      </c>
      <c r="C8372" s="190" t="s">
        <v>15</v>
      </c>
      <c r="D8372" s="190" t="s">
        <v>2364</v>
      </c>
      <c r="E8372" s="426" t="s">
        <v>2119</v>
      </c>
      <c r="F8372" s="426"/>
      <c r="G8372" s="192" t="s">
        <v>54</v>
      </c>
      <c r="H8372" s="193">
        <v>1</v>
      </c>
      <c r="I8372" s="189">
        <f>(M8372*$M$13)</f>
        <v>22.908000000000001</v>
      </c>
      <c r="J8372" s="219">
        <f>TRUNC(I8372*H8372,2)</f>
        <v>22.9</v>
      </c>
      <c r="M8372">
        <v>24.9</v>
      </c>
    </row>
    <row r="8373" spans="1:13" x14ac:dyDescent="0.2">
      <c r="A8373" s="239"/>
      <c r="B8373" s="195"/>
      <c r="C8373" s="195"/>
      <c r="D8373" s="195"/>
      <c r="E8373" s="195" t="s">
        <v>3847</v>
      </c>
      <c r="F8373" s="196">
        <v>4.96</v>
      </c>
      <c r="G8373" s="195" t="s">
        <v>3848</v>
      </c>
      <c r="H8373" s="196">
        <v>0</v>
      </c>
      <c r="I8373" s="196">
        <v>4.96</v>
      </c>
      <c r="J8373" s="220"/>
      <c r="M8373">
        <v>4.96</v>
      </c>
    </row>
    <row r="8374" spans="1:13" ht="25.5" x14ac:dyDescent="0.2">
      <c r="A8374" s="239"/>
      <c r="B8374" s="195"/>
      <c r="C8374" s="195"/>
      <c r="D8374" s="195"/>
      <c r="E8374" s="195" t="s">
        <v>3849</v>
      </c>
      <c r="F8374" s="196">
        <v>0</v>
      </c>
      <c r="G8374" s="195"/>
      <c r="H8374" s="195" t="s">
        <v>3850</v>
      </c>
      <c r="I8374" s="196">
        <v>40.29</v>
      </c>
      <c r="J8374" s="220"/>
      <c r="M8374">
        <v>40.29</v>
      </c>
    </row>
    <row r="8375" spans="1:13" ht="30" customHeight="1" x14ac:dyDescent="0.2">
      <c r="A8375" s="240"/>
      <c r="B8375" s="197"/>
      <c r="C8375" s="197"/>
      <c r="D8375" s="197"/>
      <c r="E8375" s="197"/>
      <c r="F8375" s="197"/>
      <c r="G8375" s="197" t="s">
        <v>3851</v>
      </c>
      <c r="H8375" s="198">
        <v>4</v>
      </c>
      <c r="I8375" s="199">
        <v>161.16</v>
      </c>
      <c r="J8375" s="220"/>
      <c r="M8375">
        <v>161.16</v>
      </c>
    </row>
    <row r="8376" spans="1:13" ht="0.95" customHeight="1" x14ac:dyDescent="0.2">
      <c r="A8376" s="237"/>
      <c r="B8376" s="185"/>
      <c r="C8376" s="185"/>
      <c r="D8376" s="185"/>
      <c r="E8376" s="185"/>
      <c r="F8376" s="185"/>
      <c r="G8376" s="185"/>
      <c r="H8376" s="185"/>
      <c r="I8376" s="185"/>
      <c r="J8376" s="220"/>
    </row>
    <row r="8377" spans="1:13" ht="18" customHeight="1" x14ac:dyDescent="0.2">
      <c r="A8377" s="236" t="s">
        <v>3661</v>
      </c>
      <c r="B8377" s="183" t="s">
        <v>2</v>
      </c>
      <c r="C8377" s="182" t="s">
        <v>3</v>
      </c>
      <c r="D8377" s="182" t="s">
        <v>4</v>
      </c>
      <c r="E8377" s="419" t="s">
        <v>2100</v>
      </c>
      <c r="F8377" s="419"/>
      <c r="G8377" s="184" t="s">
        <v>5</v>
      </c>
      <c r="H8377" s="183" t="s">
        <v>6</v>
      </c>
      <c r="I8377" s="183" t="s">
        <v>7</v>
      </c>
      <c r="J8377" s="218" t="s">
        <v>8</v>
      </c>
      <c r="K8377" s="229">
        <f>J8379+J8380</f>
        <v>4.8900000000000006</v>
      </c>
      <c r="L8377" s="229">
        <f>J8378-K8377</f>
        <v>11.489999999999998</v>
      </c>
      <c r="M8377" t="s">
        <v>7</v>
      </c>
    </row>
    <row r="8378" spans="1:13" ht="24" customHeight="1" x14ac:dyDescent="0.2">
      <c r="A8378" s="237" t="s">
        <v>2125</v>
      </c>
      <c r="B8378" s="186" t="s">
        <v>1014</v>
      </c>
      <c r="C8378" s="185" t="s">
        <v>15</v>
      </c>
      <c r="D8378" s="185" t="s">
        <v>1015</v>
      </c>
      <c r="E8378" s="425">
        <v>8</v>
      </c>
      <c r="F8378" s="425"/>
      <c r="G8378" s="187" t="s">
        <v>18</v>
      </c>
      <c r="H8378" s="188">
        <v>1</v>
      </c>
      <c r="I8378" s="189">
        <f>(M8378*$M$13)</f>
        <v>16.385200000000001</v>
      </c>
      <c r="J8378" s="231">
        <f>TRUNC(I8378*H8378,2)</f>
        <v>16.38</v>
      </c>
      <c r="M8378">
        <v>17.809999999999999</v>
      </c>
    </row>
    <row r="8379" spans="1:13" ht="24" customHeight="1" x14ac:dyDescent="0.2">
      <c r="A8379" s="238" t="s">
        <v>2126</v>
      </c>
      <c r="B8379" s="191" t="s">
        <v>2130</v>
      </c>
      <c r="C8379" s="190" t="s">
        <v>15</v>
      </c>
      <c r="D8379" s="190" t="s">
        <v>2131</v>
      </c>
      <c r="E8379" s="426" t="s">
        <v>2129</v>
      </c>
      <c r="F8379" s="426"/>
      <c r="G8379" s="192" t="s">
        <v>39</v>
      </c>
      <c r="H8379" s="193">
        <v>0.15</v>
      </c>
      <c r="I8379" s="189">
        <f>(M8379*$M$13)</f>
        <v>13.533200000000001</v>
      </c>
      <c r="J8379" s="219">
        <f>TRUNC(I8379*H8379,2)</f>
        <v>2.02</v>
      </c>
      <c r="M8379">
        <v>14.71</v>
      </c>
    </row>
    <row r="8380" spans="1:13" ht="24" customHeight="1" x14ac:dyDescent="0.2">
      <c r="A8380" s="238" t="s">
        <v>2126</v>
      </c>
      <c r="B8380" s="191" t="s">
        <v>2216</v>
      </c>
      <c r="C8380" s="190" t="s">
        <v>15</v>
      </c>
      <c r="D8380" s="190" t="s">
        <v>2217</v>
      </c>
      <c r="E8380" s="426" t="s">
        <v>2129</v>
      </c>
      <c r="F8380" s="426"/>
      <c r="G8380" s="192" t="s">
        <v>39</v>
      </c>
      <c r="H8380" s="193">
        <v>0.15</v>
      </c>
      <c r="I8380" s="189">
        <f>(M8380*$M$13)</f>
        <v>19.136000000000003</v>
      </c>
      <c r="J8380" s="219">
        <f>TRUNC(I8380*H8380,2)</f>
        <v>2.87</v>
      </c>
      <c r="M8380">
        <v>20.8</v>
      </c>
    </row>
    <row r="8381" spans="1:13" ht="24" customHeight="1" x14ac:dyDescent="0.2">
      <c r="A8381" s="238" t="s">
        <v>2126</v>
      </c>
      <c r="B8381" s="191" t="s">
        <v>2344</v>
      </c>
      <c r="C8381" s="190" t="s">
        <v>15</v>
      </c>
      <c r="D8381" s="190" t="s">
        <v>1015</v>
      </c>
      <c r="E8381" s="426" t="s">
        <v>2119</v>
      </c>
      <c r="F8381" s="426"/>
      <c r="G8381" s="192" t="s">
        <v>54</v>
      </c>
      <c r="H8381" s="193">
        <v>1</v>
      </c>
      <c r="I8381" s="189">
        <f>(M8381*$M$13)</f>
        <v>11.4908</v>
      </c>
      <c r="J8381" s="219">
        <f>TRUNC(I8381*H8381,2)</f>
        <v>11.49</v>
      </c>
      <c r="M8381">
        <v>12.49</v>
      </c>
    </row>
    <row r="8382" spans="1:13" x14ac:dyDescent="0.2">
      <c r="A8382" s="239"/>
      <c r="B8382" s="195"/>
      <c r="C8382" s="195"/>
      <c r="D8382" s="195"/>
      <c r="E8382" s="195" t="s">
        <v>3847</v>
      </c>
      <c r="F8382" s="196">
        <v>5.32</v>
      </c>
      <c r="G8382" s="195" t="s">
        <v>3848</v>
      </c>
      <c r="H8382" s="196">
        <v>0</v>
      </c>
      <c r="I8382" s="196">
        <v>5.32</v>
      </c>
      <c r="J8382" s="220"/>
      <c r="M8382">
        <v>5.32</v>
      </c>
    </row>
    <row r="8383" spans="1:13" ht="25.5" x14ac:dyDescent="0.2">
      <c r="A8383" s="239"/>
      <c r="B8383" s="195"/>
      <c r="C8383" s="195"/>
      <c r="D8383" s="195"/>
      <c r="E8383" s="195" t="s">
        <v>3849</v>
      </c>
      <c r="F8383" s="196">
        <v>0</v>
      </c>
      <c r="G8383" s="195"/>
      <c r="H8383" s="195" t="s">
        <v>3850</v>
      </c>
      <c r="I8383" s="196">
        <v>17.809999999999999</v>
      </c>
      <c r="J8383" s="220"/>
      <c r="M8383">
        <v>17.809999999999999</v>
      </c>
    </row>
    <row r="8384" spans="1:13" ht="30" customHeight="1" x14ac:dyDescent="0.2">
      <c r="A8384" s="240"/>
      <c r="B8384" s="197"/>
      <c r="C8384" s="197"/>
      <c r="D8384" s="197"/>
      <c r="E8384" s="197"/>
      <c r="F8384" s="197"/>
      <c r="G8384" s="197" t="s">
        <v>3851</v>
      </c>
      <c r="H8384" s="198">
        <v>4</v>
      </c>
      <c r="I8384" s="199">
        <v>71.239999999999995</v>
      </c>
      <c r="J8384" s="220"/>
      <c r="M8384">
        <v>71.239999999999995</v>
      </c>
    </row>
    <row r="8385" spans="1:13" ht="0.95" customHeight="1" x14ac:dyDescent="0.2">
      <c r="A8385" s="237"/>
      <c r="B8385" s="185"/>
      <c r="C8385" s="185"/>
      <c r="D8385" s="185"/>
      <c r="E8385" s="185"/>
      <c r="F8385" s="185"/>
      <c r="G8385" s="185"/>
      <c r="H8385" s="185"/>
      <c r="I8385" s="185"/>
      <c r="J8385" s="220"/>
    </row>
    <row r="8386" spans="1:13" ht="18" customHeight="1" x14ac:dyDescent="0.2">
      <c r="A8386" s="236" t="s">
        <v>3662</v>
      </c>
      <c r="B8386" s="183" t="s">
        <v>2</v>
      </c>
      <c r="C8386" s="182" t="s">
        <v>3</v>
      </c>
      <c r="D8386" s="182" t="s">
        <v>4</v>
      </c>
      <c r="E8386" s="419" t="s">
        <v>2100</v>
      </c>
      <c r="F8386" s="419"/>
      <c r="G8386" s="184" t="s">
        <v>5</v>
      </c>
      <c r="H8386" s="183" t="s">
        <v>6</v>
      </c>
      <c r="I8386" s="183" t="s">
        <v>7</v>
      </c>
      <c r="J8386" s="218" t="s">
        <v>8</v>
      </c>
      <c r="K8386" s="229">
        <f>J8388+J8389</f>
        <v>4.8900000000000006</v>
      </c>
      <c r="L8386" s="229">
        <f>J8387-K8386</f>
        <v>145.23000000000002</v>
      </c>
      <c r="M8386" t="s">
        <v>7</v>
      </c>
    </row>
    <row r="8387" spans="1:13" ht="26.1" customHeight="1" x14ac:dyDescent="0.2">
      <c r="A8387" s="237" t="s">
        <v>2125</v>
      </c>
      <c r="B8387" s="186" t="s">
        <v>1016</v>
      </c>
      <c r="C8387" s="185" t="s">
        <v>15</v>
      </c>
      <c r="D8387" s="185" t="s">
        <v>1017</v>
      </c>
      <c r="E8387" s="425">
        <v>8</v>
      </c>
      <c r="F8387" s="425"/>
      <c r="G8387" s="187" t="s">
        <v>18</v>
      </c>
      <c r="H8387" s="188">
        <v>1</v>
      </c>
      <c r="I8387" s="189">
        <f>(M8387*$M$13)</f>
        <v>150.12560000000002</v>
      </c>
      <c r="J8387" s="231">
        <f>TRUNC(I8387*H8387,2)</f>
        <v>150.12</v>
      </c>
      <c r="M8387">
        <v>163.18</v>
      </c>
    </row>
    <row r="8388" spans="1:13" ht="24" customHeight="1" x14ac:dyDescent="0.2">
      <c r="A8388" s="238" t="s">
        <v>2126</v>
      </c>
      <c r="B8388" s="191" t="s">
        <v>2130</v>
      </c>
      <c r="C8388" s="190" t="s">
        <v>15</v>
      </c>
      <c r="D8388" s="190" t="s">
        <v>2131</v>
      </c>
      <c r="E8388" s="426" t="s">
        <v>2129</v>
      </c>
      <c r="F8388" s="426"/>
      <c r="G8388" s="192" t="s">
        <v>39</v>
      </c>
      <c r="H8388" s="193">
        <v>0.15</v>
      </c>
      <c r="I8388" s="189">
        <f>(M8388*$M$13)</f>
        <v>13.533200000000001</v>
      </c>
      <c r="J8388" s="219">
        <f>TRUNC(I8388*H8388,2)</f>
        <v>2.02</v>
      </c>
      <c r="M8388">
        <v>14.71</v>
      </c>
    </row>
    <row r="8389" spans="1:13" ht="24" customHeight="1" x14ac:dyDescent="0.2">
      <c r="A8389" s="238" t="s">
        <v>2126</v>
      </c>
      <c r="B8389" s="191" t="s">
        <v>2216</v>
      </c>
      <c r="C8389" s="190" t="s">
        <v>15</v>
      </c>
      <c r="D8389" s="190" t="s">
        <v>2217</v>
      </c>
      <c r="E8389" s="426" t="s">
        <v>2129</v>
      </c>
      <c r="F8389" s="426"/>
      <c r="G8389" s="192" t="s">
        <v>39</v>
      </c>
      <c r="H8389" s="193">
        <v>0.15</v>
      </c>
      <c r="I8389" s="189">
        <f>(M8389*$M$13)</f>
        <v>19.136000000000003</v>
      </c>
      <c r="J8389" s="219">
        <f>TRUNC(I8389*H8389,2)</f>
        <v>2.87</v>
      </c>
      <c r="M8389">
        <v>20.8</v>
      </c>
    </row>
    <row r="8390" spans="1:13" ht="39" customHeight="1" x14ac:dyDescent="0.2">
      <c r="A8390" s="238" t="s">
        <v>2126</v>
      </c>
      <c r="B8390" s="191" t="s">
        <v>2941</v>
      </c>
      <c r="C8390" s="190" t="s">
        <v>15</v>
      </c>
      <c r="D8390" s="190" t="s">
        <v>2942</v>
      </c>
      <c r="E8390" s="426" t="s">
        <v>2119</v>
      </c>
      <c r="F8390" s="426"/>
      <c r="G8390" s="192" t="s">
        <v>54</v>
      </c>
      <c r="H8390" s="193">
        <v>1</v>
      </c>
      <c r="I8390" s="189">
        <f>(M8390*$M$13)</f>
        <v>145.23120000000003</v>
      </c>
      <c r="J8390" s="219">
        <f>TRUNC(I8390*H8390,2)</f>
        <v>145.22999999999999</v>
      </c>
      <c r="M8390">
        <v>157.86000000000001</v>
      </c>
    </row>
    <row r="8391" spans="1:13" x14ac:dyDescent="0.2">
      <c r="A8391" s="239"/>
      <c r="B8391" s="195"/>
      <c r="C8391" s="195"/>
      <c r="D8391" s="195"/>
      <c r="E8391" s="195" t="s">
        <v>3847</v>
      </c>
      <c r="F8391" s="196">
        <v>5.32</v>
      </c>
      <c r="G8391" s="195" t="s">
        <v>3848</v>
      </c>
      <c r="H8391" s="196">
        <v>0</v>
      </c>
      <c r="I8391" s="196">
        <v>5.32</v>
      </c>
      <c r="J8391" s="220"/>
      <c r="M8391">
        <v>5.32</v>
      </c>
    </row>
    <row r="8392" spans="1:13" ht="25.5" x14ac:dyDescent="0.2">
      <c r="A8392" s="239"/>
      <c r="B8392" s="195"/>
      <c r="C8392" s="195"/>
      <c r="D8392" s="195"/>
      <c r="E8392" s="195" t="s">
        <v>3849</v>
      </c>
      <c r="F8392" s="196">
        <v>0</v>
      </c>
      <c r="G8392" s="195"/>
      <c r="H8392" s="195" t="s">
        <v>3850</v>
      </c>
      <c r="I8392" s="196">
        <v>163.18</v>
      </c>
      <c r="J8392" s="220"/>
      <c r="M8392">
        <v>163.18</v>
      </c>
    </row>
    <row r="8393" spans="1:13" ht="30" customHeight="1" x14ac:dyDescent="0.2">
      <c r="A8393" s="240"/>
      <c r="B8393" s="197"/>
      <c r="C8393" s="197"/>
      <c r="D8393" s="197"/>
      <c r="E8393" s="197"/>
      <c r="F8393" s="197"/>
      <c r="G8393" s="197" t="s">
        <v>3851</v>
      </c>
      <c r="H8393" s="198">
        <v>4</v>
      </c>
      <c r="I8393" s="199">
        <v>652.72</v>
      </c>
      <c r="J8393" s="220"/>
      <c r="M8393">
        <v>652.72</v>
      </c>
    </row>
    <row r="8394" spans="1:13" ht="0.95" customHeight="1" x14ac:dyDescent="0.2">
      <c r="A8394" s="237"/>
      <c r="B8394" s="185"/>
      <c r="C8394" s="185"/>
      <c r="D8394" s="185"/>
      <c r="E8394" s="185"/>
      <c r="F8394" s="185"/>
      <c r="G8394" s="185"/>
      <c r="H8394" s="185"/>
      <c r="I8394" s="185"/>
      <c r="J8394" s="220"/>
    </row>
    <row r="8395" spans="1:13" ht="18" customHeight="1" x14ac:dyDescent="0.2">
      <c r="A8395" s="236" t="s">
        <v>3663</v>
      </c>
      <c r="B8395" s="183" t="s">
        <v>2</v>
      </c>
      <c r="C8395" s="182" t="s">
        <v>3</v>
      </c>
      <c r="D8395" s="182" t="s">
        <v>4</v>
      </c>
      <c r="E8395" s="419" t="s">
        <v>2100</v>
      </c>
      <c r="F8395" s="419"/>
      <c r="G8395" s="184" t="s">
        <v>5</v>
      </c>
      <c r="H8395" s="183" t="s">
        <v>6</v>
      </c>
      <c r="I8395" s="183" t="s">
        <v>7</v>
      </c>
      <c r="J8395" s="218" t="s">
        <v>8</v>
      </c>
      <c r="K8395" s="229">
        <f>J8397+J8398</f>
        <v>9.41</v>
      </c>
      <c r="L8395" s="229">
        <f>J8396-K8395</f>
        <v>19.059999999999999</v>
      </c>
      <c r="M8395" t="s">
        <v>7</v>
      </c>
    </row>
    <row r="8396" spans="1:13" ht="26.1" customHeight="1" x14ac:dyDescent="0.2">
      <c r="A8396" s="237" t="s">
        <v>2125</v>
      </c>
      <c r="B8396" s="186" t="s">
        <v>1018</v>
      </c>
      <c r="C8396" s="185" t="s">
        <v>26</v>
      </c>
      <c r="D8396" s="185" t="s">
        <v>1019</v>
      </c>
      <c r="E8396" s="425" t="s">
        <v>2115</v>
      </c>
      <c r="F8396" s="425"/>
      <c r="G8396" s="187" t="s">
        <v>331</v>
      </c>
      <c r="H8396" s="188">
        <v>1</v>
      </c>
      <c r="I8396" s="189">
        <f>(M8396*$M$13)</f>
        <v>28.474</v>
      </c>
      <c r="J8396" s="231">
        <f>TRUNC(I8396*H8396,2)</f>
        <v>28.47</v>
      </c>
      <c r="M8396">
        <v>30.95</v>
      </c>
    </row>
    <row r="8397" spans="1:13" ht="26.1" customHeight="1" x14ac:dyDescent="0.2">
      <c r="A8397" s="241" t="s">
        <v>2395</v>
      </c>
      <c r="B8397" s="201" t="s">
        <v>2477</v>
      </c>
      <c r="C8397" s="200" t="s">
        <v>26</v>
      </c>
      <c r="D8397" s="200" t="s">
        <v>2478</v>
      </c>
      <c r="E8397" s="427" t="s">
        <v>2123</v>
      </c>
      <c r="F8397" s="427"/>
      <c r="G8397" s="202" t="s">
        <v>32</v>
      </c>
      <c r="H8397" s="203">
        <v>0.31619999999999998</v>
      </c>
      <c r="I8397" s="189">
        <f>(M8397*$M$13)</f>
        <v>24.3156</v>
      </c>
      <c r="J8397" s="219">
        <f>TRUNC(I8397*H8397,2)</f>
        <v>7.68</v>
      </c>
      <c r="M8397">
        <v>26.43</v>
      </c>
    </row>
    <row r="8398" spans="1:13" ht="24" customHeight="1" x14ac:dyDescent="0.2">
      <c r="A8398" s="241" t="s">
        <v>2395</v>
      </c>
      <c r="B8398" s="201" t="s">
        <v>2446</v>
      </c>
      <c r="C8398" s="200" t="s">
        <v>26</v>
      </c>
      <c r="D8398" s="200" t="s">
        <v>2447</v>
      </c>
      <c r="E8398" s="427" t="s">
        <v>2123</v>
      </c>
      <c r="F8398" s="427"/>
      <c r="G8398" s="202" t="s">
        <v>32</v>
      </c>
      <c r="H8398" s="203">
        <v>9.9599999999999994E-2</v>
      </c>
      <c r="I8398" s="189">
        <f>(M8398*$M$13)</f>
        <v>17.461600000000001</v>
      </c>
      <c r="J8398" s="219">
        <f>TRUNC(I8398*H8398,2)</f>
        <v>1.73</v>
      </c>
      <c r="M8398">
        <v>18.98</v>
      </c>
    </row>
    <row r="8399" spans="1:13" ht="24" customHeight="1" x14ac:dyDescent="0.2">
      <c r="A8399" s="238" t="s">
        <v>2126</v>
      </c>
      <c r="B8399" s="191" t="s">
        <v>2943</v>
      </c>
      <c r="C8399" s="190" t="s">
        <v>26</v>
      </c>
      <c r="D8399" s="190" t="s">
        <v>2944</v>
      </c>
      <c r="E8399" s="426" t="s">
        <v>2119</v>
      </c>
      <c r="F8399" s="426"/>
      <c r="G8399" s="192" t="s">
        <v>331</v>
      </c>
      <c r="H8399" s="193">
        <v>1</v>
      </c>
      <c r="I8399" s="189">
        <f>(M8399*$M$13)</f>
        <v>19.0532</v>
      </c>
      <c r="J8399" s="219">
        <f>TRUNC(I8399*H8399,2)</f>
        <v>19.05</v>
      </c>
      <c r="M8399">
        <v>20.71</v>
      </c>
    </row>
    <row r="8400" spans="1:13" x14ac:dyDescent="0.2">
      <c r="A8400" s="239"/>
      <c r="B8400" s="195"/>
      <c r="C8400" s="195"/>
      <c r="D8400" s="195"/>
      <c r="E8400" s="195" t="s">
        <v>3847</v>
      </c>
      <c r="F8400" s="196">
        <v>7.96</v>
      </c>
      <c r="G8400" s="195" t="s">
        <v>3848</v>
      </c>
      <c r="H8400" s="196">
        <v>0</v>
      </c>
      <c r="I8400" s="196">
        <v>7.96</v>
      </c>
      <c r="J8400" s="220"/>
      <c r="M8400">
        <v>7.96</v>
      </c>
    </row>
    <row r="8401" spans="1:13" ht="25.5" x14ac:dyDescent="0.2">
      <c r="A8401" s="239"/>
      <c r="B8401" s="195"/>
      <c r="C8401" s="195"/>
      <c r="D8401" s="195"/>
      <c r="E8401" s="195" t="s">
        <v>3849</v>
      </c>
      <c r="F8401" s="196">
        <v>0</v>
      </c>
      <c r="G8401" s="195"/>
      <c r="H8401" s="195" t="s">
        <v>3850</v>
      </c>
      <c r="I8401" s="196">
        <v>30.95</v>
      </c>
      <c r="J8401" s="220"/>
      <c r="M8401">
        <v>30.95</v>
      </c>
    </row>
    <row r="8402" spans="1:13" ht="30" customHeight="1" x14ac:dyDescent="0.2">
      <c r="A8402" s="240"/>
      <c r="B8402" s="197"/>
      <c r="C8402" s="197"/>
      <c r="D8402" s="197"/>
      <c r="E8402" s="197"/>
      <c r="F8402" s="197"/>
      <c r="G8402" s="197" t="s">
        <v>3851</v>
      </c>
      <c r="H8402" s="198">
        <v>4</v>
      </c>
      <c r="I8402" s="199">
        <v>123.8</v>
      </c>
      <c r="J8402" s="220"/>
      <c r="M8402">
        <v>123.8</v>
      </c>
    </row>
    <row r="8403" spans="1:13" ht="0.95" customHeight="1" x14ac:dyDescent="0.2">
      <c r="A8403" s="237"/>
      <c r="B8403" s="185"/>
      <c r="C8403" s="185"/>
      <c r="D8403" s="185"/>
      <c r="E8403" s="185"/>
      <c r="F8403" s="185"/>
      <c r="G8403" s="185"/>
      <c r="H8403" s="185"/>
      <c r="I8403" s="185"/>
      <c r="J8403" s="220"/>
    </row>
    <row r="8404" spans="1:13" ht="18" customHeight="1" x14ac:dyDescent="0.2">
      <c r="A8404" s="236" t="s">
        <v>3664</v>
      </c>
      <c r="B8404" s="183" t="s">
        <v>2</v>
      </c>
      <c r="C8404" s="182" t="s">
        <v>3</v>
      </c>
      <c r="D8404" s="182" t="s">
        <v>4</v>
      </c>
      <c r="E8404" s="419" t="s">
        <v>2100</v>
      </c>
      <c r="F8404" s="419"/>
      <c r="G8404" s="184" t="s">
        <v>5</v>
      </c>
      <c r="H8404" s="183" t="s">
        <v>6</v>
      </c>
      <c r="I8404" s="183" t="s">
        <v>7</v>
      </c>
      <c r="J8404" s="218" t="s">
        <v>8</v>
      </c>
      <c r="K8404" s="229">
        <f>J8406+J8407</f>
        <v>53.57</v>
      </c>
      <c r="L8404" s="229">
        <f>J8405-K8404</f>
        <v>164.22</v>
      </c>
      <c r="M8404" t="s">
        <v>7</v>
      </c>
    </row>
    <row r="8405" spans="1:13" ht="24" customHeight="1" x14ac:dyDescent="0.2">
      <c r="A8405" s="237" t="s">
        <v>2125</v>
      </c>
      <c r="B8405" s="186" t="s">
        <v>1020</v>
      </c>
      <c r="C8405" s="185" t="s">
        <v>15</v>
      </c>
      <c r="D8405" s="185" t="s">
        <v>1021</v>
      </c>
      <c r="E8405" s="425">
        <v>8</v>
      </c>
      <c r="F8405" s="425"/>
      <c r="G8405" s="187" t="s">
        <v>54</v>
      </c>
      <c r="H8405" s="188">
        <v>1</v>
      </c>
      <c r="I8405" s="189">
        <f>(M8405*$M$13)</f>
        <v>217.79159999999999</v>
      </c>
      <c r="J8405" s="231">
        <f>TRUNC(I8405*H8405,2)</f>
        <v>217.79</v>
      </c>
      <c r="M8405">
        <v>236.73</v>
      </c>
    </row>
    <row r="8406" spans="1:13" ht="24" customHeight="1" x14ac:dyDescent="0.2">
      <c r="A8406" s="238" t="s">
        <v>2126</v>
      </c>
      <c r="B8406" s="191" t="s">
        <v>2130</v>
      </c>
      <c r="C8406" s="190" t="s">
        <v>15</v>
      </c>
      <c r="D8406" s="190" t="s">
        <v>2131</v>
      </c>
      <c r="E8406" s="426" t="s">
        <v>2129</v>
      </c>
      <c r="F8406" s="426"/>
      <c r="G8406" s="192" t="s">
        <v>39</v>
      </c>
      <c r="H8406" s="193">
        <v>1.64</v>
      </c>
      <c r="I8406" s="189">
        <f>(M8406*$M$13)</f>
        <v>13.533200000000001</v>
      </c>
      <c r="J8406" s="219">
        <f>TRUNC(I8406*H8406,2)</f>
        <v>22.19</v>
      </c>
      <c r="M8406">
        <v>14.71</v>
      </c>
    </row>
    <row r="8407" spans="1:13" ht="24" customHeight="1" x14ac:dyDescent="0.2">
      <c r="A8407" s="238" t="s">
        <v>2126</v>
      </c>
      <c r="B8407" s="191" t="s">
        <v>2216</v>
      </c>
      <c r="C8407" s="190" t="s">
        <v>15</v>
      </c>
      <c r="D8407" s="190" t="s">
        <v>2217</v>
      </c>
      <c r="E8407" s="426" t="s">
        <v>2129</v>
      </c>
      <c r="F8407" s="426"/>
      <c r="G8407" s="192" t="s">
        <v>39</v>
      </c>
      <c r="H8407" s="193">
        <v>1.64</v>
      </c>
      <c r="I8407" s="189">
        <f>(M8407*$M$13)</f>
        <v>19.136000000000003</v>
      </c>
      <c r="J8407" s="219">
        <f>TRUNC(I8407*H8407,2)</f>
        <v>31.38</v>
      </c>
      <c r="M8407">
        <v>20.8</v>
      </c>
    </row>
    <row r="8408" spans="1:13" ht="24" customHeight="1" x14ac:dyDescent="0.2">
      <c r="A8408" s="238" t="s">
        <v>2126</v>
      </c>
      <c r="B8408" s="191" t="s">
        <v>2945</v>
      </c>
      <c r="C8408" s="190" t="s">
        <v>15</v>
      </c>
      <c r="D8408" s="190" t="s">
        <v>1021</v>
      </c>
      <c r="E8408" s="426" t="s">
        <v>2119</v>
      </c>
      <c r="F8408" s="426"/>
      <c r="G8408" s="192" t="s">
        <v>54</v>
      </c>
      <c r="H8408" s="193">
        <v>1</v>
      </c>
      <c r="I8408" s="189">
        <f>(M8408*$M$13)</f>
        <v>164.22</v>
      </c>
      <c r="J8408" s="219">
        <f>TRUNC(I8408*H8408,2)</f>
        <v>164.22</v>
      </c>
      <c r="M8408">
        <v>178.5</v>
      </c>
    </row>
    <row r="8409" spans="1:13" x14ac:dyDescent="0.2">
      <c r="A8409" s="239"/>
      <c r="B8409" s="195"/>
      <c r="C8409" s="195"/>
      <c r="D8409" s="195"/>
      <c r="E8409" s="195" t="s">
        <v>3847</v>
      </c>
      <c r="F8409" s="196">
        <v>58.23</v>
      </c>
      <c r="G8409" s="195" t="s">
        <v>3848</v>
      </c>
      <c r="H8409" s="196">
        <v>0</v>
      </c>
      <c r="I8409" s="196">
        <v>58.23</v>
      </c>
      <c r="J8409" s="220"/>
      <c r="M8409">
        <v>58.23</v>
      </c>
    </row>
    <row r="8410" spans="1:13" ht="25.5" x14ac:dyDescent="0.2">
      <c r="A8410" s="239"/>
      <c r="B8410" s="195"/>
      <c r="C8410" s="195"/>
      <c r="D8410" s="195"/>
      <c r="E8410" s="195" t="s">
        <v>3849</v>
      </c>
      <c r="F8410" s="196">
        <v>0</v>
      </c>
      <c r="G8410" s="195"/>
      <c r="H8410" s="195" t="s">
        <v>3850</v>
      </c>
      <c r="I8410" s="196">
        <v>236.73</v>
      </c>
      <c r="J8410" s="220"/>
      <c r="M8410">
        <v>236.73</v>
      </c>
    </row>
    <row r="8411" spans="1:13" ht="30" customHeight="1" x14ac:dyDescent="0.2">
      <c r="A8411" s="240"/>
      <c r="B8411" s="197"/>
      <c r="C8411" s="197"/>
      <c r="D8411" s="197"/>
      <c r="E8411" s="197"/>
      <c r="F8411" s="197"/>
      <c r="G8411" s="197" t="s">
        <v>3851</v>
      </c>
      <c r="H8411" s="198">
        <v>4</v>
      </c>
      <c r="I8411" s="199">
        <v>946.92</v>
      </c>
      <c r="J8411" s="220"/>
      <c r="M8411">
        <v>946.92</v>
      </c>
    </row>
    <row r="8412" spans="1:13" ht="0.95" customHeight="1" x14ac:dyDescent="0.2">
      <c r="A8412" s="237"/>
      <c r="B8412" s="185"/>
      <c r="C8412" s="185"/>
      <c r="D8412" s="185"/>
      <c r="E8412" s="185"/>
      <c r="F8412" s="185"/>
      <c r="G8412" s="185"/>
      <c r="H8412" s="185"/>
      <c r="I8412" s="185"/>
      <c r="J8412" s="220"/>
    </row>
    <row r="8413" spans="1:13" ht="18" customHeight="1" x14ac:dyDescent="0.2">
      <c r="A8413" s="236" t="s">
        <v>3665</v>
      </c>
      <c r="B8413" s="183" t="s">
        <v>2</v>
      </c>
      <c r="C8413" s="182" t="s">
        <v>3</v>
      </c>
      <c r="D8413" s="182" t="s">
        <v>4</v>
      </c>
      <c r="E8413" s="419" t="s">
        <v>2100</v>
      </c>
      <c r="F8413" s="419"/>
      <c r="G8413" s="184" t="s">
        <v>5</v>
      </c>
      <c r="H8413" s="183" t="s">
        <v>6</v>
      </c>
      <c r="I8413" s="183" t="s">
        <v>7</v>
      </c>
      <c r="J8413" s="218" t="s">
        <v>8</v>
      </c>
      <c r="K8413" s="229">
        <f>J8415+J8416</f>
        <v>4.8900000000000006</v>
      </c>
      <c r="L8413" s="229">
        <f>J8414-K8413</f>
        <v>3.8200000000000003</v>
      </c>
      <c r="M8413" t="s">
        <v>7</v>
      </c>
    </row>
    <row r="8414" spans="1:13" ht="24" customHeight="1" x14ac:dyDescent="0.2">
      <c r="A8414" s="237" t="s">
        <v>2125</v>
      </c>
      <c r="B8414" s="186" t="s">
        <v>1022</v>
      </c>
      <c r="C8414" s="185" t="s">
        <v>15</v>
      </c>
      <c r="D8414" s="185" t="s">
        <v>1023</v>
      </c>
      <c r="E8414" s="425">
        <v>8</v>
      </c>
      <c r="F8414" s="425"/>
      <c r="G8414" s="187" t="s">
        <v>1024</v>
      </c>
      <c r="H8414" s="188">
        <v>1</v>
      </c>
      <c r="I8414" s="189">
        <f>(M8414*$M$13)</f>
        <v>8.7124000000000006</v>
      </c>
      <c r="J8414" s="231">
        <f>TRUNC(I8414*H8414,2)</f>
        <v>8.7100000000000009</v>
      </c>
      <c r="M8414">
        <v>9.4700000000000006</v>
      </c>
    </row>
    <row r="8415" spans="1:13" ht="24" customHeight="1" x14ac:dyDescent="0.2">
      <c r="A8415" s="238" t="s">
        <v>2126</v>
      </c>
      <c r="B8415" s="191" t="s">
        <v>2130</v>
      </c>
      <c r="C8415" s="190" t="s">
        <v>15</v>
      </c>
      <c r="D8415" s="190" t="s">
        <v>2131</v>
      </c>
      <c r="E8415" s="426" t="s">
        <v>2129</v>
      </c>
      <c r="F8415" s="426"/>
      <c r="G8415" s="192" t="s">
        <v>39</v>
      </c>
      <c r="H8415" s="193">
        <v>0.15</v>
      </c>
      <c r="I8415" s="189">
        <f>(M8415*$M$13)</f>
        <v>13.533200000000001</v>
      </c>
      <c r="J8415" s="219">
        <f>TRUNC(I8415*H8415,2)</f>
        <v>2.02</v>
      </c>
      <c r="M8415">
        <v>14.71</v>
      </c>
    </row>
    <row r="8416" spans="1:13" ht="24" customHeight="1" x14ac:dyDescent="0.2">
      <c r="A8416" s="238" t="s">
        <v>2126</v>
      </c>
      <c r="B8416" s="191" t="s">
        <v>2216</v>
      </c>
      <c r="C8416" s="190" t="s">
        <v>15</v>
      </c>
      <c r="D8416" s="190" t="s">
        <v>2217</v>
      </c>
      <c r="E8416" s="426" t="s">
        <v>2129</v>
      </c>
      <c r="F8416" s="426"/>
      <c r="G8416" s="192" t="s">
        <v>39</v>
      </c>
      <c r="H8416" s="193">
        <v>0.15</v>
      </c>
      <c r="I8416" s="189">
        <f>(M8416*$M$13)</f>
        <v>19.136000000000003</v>
      </c>
      <c r="J8416" s="219">
        <f>TRUNC(I8416*H8416,2)</f>
        <v>2.87</v>
      </c>
      <c r="M8416">
        <v>20.8</v>
      </c>
    </row>
    <row r="8417" spans="1:13" ht="26.1" customHeight="1" x14ac:dyDescent="0.2">
      <c r="A8417" s="238" t="s">
        <v>2126</v>
      </c>
      <c r="B8417" s="191" t="s">
        <v>2333</v>
      </c>
      <c r="C8417" s="190" t="s">
        <v>15</v>
      </c>
      <c r="D8417" s="190" t="s">
        <v>2334</v>
      </c>
      <c r="E8417" s="426" t="s">
        <v>2119</v>
      </c>
      <c r="F8417" s="426"/>
      <c r="G8417" s="192" t="s">
        <v>2335</v>
      </c>
      <c r="H8417" s="193">
        <v>1</v>
      </c>
      <c r="I8417" s="189">
        <f>(M8417*$M$13)</f>
        <v>3.8180000000000005</v>
      </c>
      <c r="J8417" s="219">
        <f>TRUNC(I8417*H8417,2)</f>
        <v>3.81</v>
      </c>
      <c r="M8417">
        <v>4.1500000000000004</v>
      </c>
    </row>
    <row r="8418" spans="1:13" x14ac:dyDescent="0.2">
      <c r="A8418" s="239"/>
      <c r="B8418" s="195"/>
      <c r="C8418" s="195"/>
      <c r="D8418" s="195"/>
      <c r="E8418" s="195" t="s">
        <v>3847</v>
      </c>
      <c r="F8418" s="196">
        <v>5.32</v>
      </c>
      <c r="G8418" s="195" t="s">
        <v>3848</v>
      </c>
      <c r="H8418" s="196">
        <v>0</v>
      </c>
      <c r="I8418" s="196">
        <v>5.32</v>
      </c>
      <c r="J8418" s="220"/>
      <c r="M8418">
        <v>5.32</v>
      </c>
    </row>
    <row r="8419" spans="1:13" ht="25.5" x14ac:dyDescent="0.2">
      <c r="A8419" s="239"/>
      <c r="B8419" s="195"/>
      <c r="C8419" s="195"/>
      <c r="D8419" s="195"/>
      <c r="E8419" s="195" t="s">
        <v>3849</v>
      </c>
      <c r="F8419" s="196">
        <v>0</v>
      </c>
      <c r="G8419" s="195"/>
      <c r="H8419" s="195" t="s">
        <v>3850</v>
      </c>
      <c r="I8419" s="196">
        <v>9.4700000000000006</v>
      </c>
      <c r="J8419" s="220"/>
      <c r="M8419">
        <v>9.4700000000000006</v>
      </c>
    </row>
    <row r="8420" spans="1:13" ht="30" customHeight="1" x14ac:dyDescent="0.2">
      <c r="A8420" s="240"/>
      <c r="B8420" s="197"/>
      <c r="C8420" s="197"/>
      <c r="D8420" s="197"/>
      <c r="E8420" s="197"/>
      <c r="F8420" s="197"/>
      <c r="G8420" s="197" t="s">
        <v>3851</v>
      </c>
      <c r="H8420" s="198">
        <v>4</v>
      </c>
      <c r="I8420" s="199">
        <v>37.880000000000003</v>
      </c>
      <c r="J8420" s="220"/>
      <c r="M8420">
        <v>37.880000000000003</v>
      </c>
    </row>
    <row r="8421" spans="1:13" ht="0.95" customHeight="1" x14ac:dyDescent="0.2">
      <c r="A8421" s="237"/>
      <c r="B8421" s="185"/>
      <c r="C8421" s="185"/>
      <c r="D8421" s="185"/>
      <c r="E8421" s="185"/>
      <c r="F8421" s="185"/>
      <c r="G8421" s="185"/>
      <c r="H8421" s="185"/>
      <c r="I8421" s="185"/>
      <c r="J8421" s="220"/>
    </row>
    <row r="8422" spans="1:13" ht="18" customHeight="1" x14ac:dyDescent="0.2">
      <c r="A8422" s="236" t="s">
        <v>3666</v>
      </c>
      <c r="B8422" s="183" t="s">
        <v>2</v>
      </c>
      <c r="C8422" s="182" t="s">
        <v>3</v>
      </c>
      <c r="D8422" s="182" t="s">
        <v>4</v>
      </c>
      <c r="E8422" s="419" t="s">
        <v>2100</v>
      </c>
      <c r="F8422" s="419"/>
      <c r="G8422" s="184" t="s">
        <v>5</v>
      </c>
      <c r="H8422" s="183" t="s">
        <v>6</v>
      </c>
      <c r="I8422" s="183" t="s">
        <v>7</v>
      </c>
      <c r="J8422" s="218" t="s">
        <v>8</v>
      </c>
      <c r="K8422" s="229">
        <f>J8424+J8425</f>
        <v>8.16</v>
      </c>
      <c r="L8422" s="229">
        <f>J8423-K8422</f>
        <v>3.2300000000000004</v>
      </c>
      <c r="M8422" t="s">
        <v>7</v>
      </c>
    </row>
    <row r="8423" spans="1:13" ht="24" customHeight="1" x14ac:dyDescent="0.2">
      <c r="A8423" s="237" t="s">
        <v>2125</v>
      </c>
      <c r="B8423" s="186" t="s">
        <v>1025</v>
      </c>
      <c r="C8423" s="185" t="s">
        <v>15</v>
      </c>
      <c r="D8423" s="185" t="s">
        <v>1026</v>
      </c>
      <c r="E8423" s="425">
        <v>8</v>
      </c>
      <c r="F8423" s="425"/>
      <c r="G8423" s="187" t="s">
        <v>18</v>
      </c>
      <c r="H8423" s="188">
        <v>1</v>
      </c>
      <c r="I8423" s="189">
        <f>(M8423*$M$13)</f>
        <v>11.398800000000001</v>
      </c>
      <c r="J8423" s="231">
        <f>TRUNC(I8423*H8423,2)</f>
        <v>11.39</v>
      </c>
      <c r="M8423">
        <v>12.39</v>
      </c>
    </row>
    <row r="8424" spans="1:13" ht="24" customHeight="1" x14ac:dyDescent="0.2">
      <c r="A8424" s="238" t="s">
        <v>2126</v>
      </c>
      <c r="B8424" s="191" t="s">
        <v>2130</v>
      </c>
      <c r="C8424" s="190" t="s">
        <v>15</v>
      </c>
      <c r="D8424" s="190" t="s">
        <v>2131</v>
      </c>
      <c r="E8424" s="426" t="s">
        <v>2129</v>
      </c>
      <c r="F8424" s="426"/>
      <c r="G8424" s="192" t="s">
        <v>39</v>
      </c>
      <c r="H8424" s="193">
        <v>0.25</v>
      </c>
      <c r="I8424" s="189">
        <f>(M8424*$M$13)</f>
        <v>13.533200000000001</v>
      </c>
      <c r="J8424" s="219">
        <f>TRUNC(I8424*H8424,2)</f>
        <v>3.38</v>
      </c>
      <c r="M8424">
        <v>14.71</v>
      </c>
    </row>
    <row r="8425" spans="1:13" ht="24" customHeight="1" x14ac:dyDescent="0.2">
      <c r="A8425" s="238" t="s">
        <v>2126</v>
      </c>
      <c r="B8425" s="191" t="s">
        <v>2216</v>
      </c>
      <c r="C8425" s="190" t="s">
        <v>15</v>
      </c>
      <c r="D8425" s="190" t="s">
        <v>2217</v>
      </c>
      <c r="E8425" s="426" t="s">
        <v>2129</v>
      </c>
      <c r="F8425" s="426"/>
      <c r="G8425" s="192" t="s">
        <v>39</v>
      </c>
      <c r="H8425" s="193">
        <v>0.25</v>
      </c>
      <c r="I8425" s="189">
        <f>(M8425*$M$13)</f>
        <v>19.136000000000003</v>
      </c>
      <c r="J8425" s="219">
        <f>TRUNC(I8425*H8425,2)</f>
        <v>4.78</v>
      </c>
      <c r="M8425">
        <v>20.8</v>
      </c>
    </row>
    <row r="8426" spans="1:13" ht="24" customHeight="1" x14ac:dyDescent="0.2">
      <c r="A8426" s="238" t="s">
        <v>2126</v>
      </c>
      <c r="B8426" s="191" t="s">
        <v>2931</v>
      </c>
      <c r="C8426" s="190" t="s">
        <v>15</v>
      </c>
      <c r="D8426" s="190" t="s">
        <v>2932</v>
      </c>
      <c r="E8426" s="426" t="s">
        <v>2119</v>
      </c>
      <c r="F8426" s="426"/>
      <c r="G8426" s="192" t="s">
        <v>132</v>
      </c>
      <c r="H8426" s="193">
        <v>0.28000000000000003</v>
      </c>
      <c r="I8426" s="189">
        <f>(M8426*$M$13)</f>
        <v>0.42320000000000002</v>
      </c>
      <c r="J8426" s="219">
        <f>TRUNC(I8426*H8426,2)</f>
        <v>0.11</v>
      </c>
      <c r="M8426">
        <v>0.46</v>
      </c>
    </row>
    <row r="8427" spans="1:13" ht="24" customHeight="1" x14ac:dyDescent="0.2">
      <c r="A8427" s="238" t="s">
        <v>2126</v>
      </c>
      <c r="B8427" s="191" t="s">
        <v>2374</v>
      </c>
      <c r="C8427" s="190" t="s">
        <v>15</v>
      </c>
      <c r="D8427" s="190" t="s">
        <v>2375</v>
      </c>
      <c r="E8427" s="426" t="s">
        <v>2119</v>
      </c>
      <c r="F8427" s="426"/>
      <c r="G8427" s="192" t="s">
        <v>54</v>
      </c>
      <c r="H8427" s="193">
        <v>1</v>
      </c>
      <c r="I8427" s="189">
        <f>(M8427*$M$13)</f>
        <v>3.1280000000000001</v>
      </c>
      <c r="J8427" s="219">
        <f>TRUNC(I8427*H8427,2)</f>
        <v>3.12</v>
      </c>
      <c r="M8427">
        <v>3.4</v>
      </c>
    </row>
    <row r="8428" spans="1:13" x14ac:dyDescent="0.2">
      <c r="A8428" s="239"/>
      <c r="B8428" s="195"/>
      <c r="C8428" s="195"/>
      <c r="D8428" s="195"/>
      <c r="E8428" s="195" t="s">
        <v>3847</v>
      </c>
      <c r="F8428" s="196">
        <v>8.8699999999999992</v>
      </c>
      <c r="G8428" s="195" t="s">
        <v>3848</v>
      </c>
      <c r="H8428" s="196">
        <v>0</v>
      </c>
      <c r="I8428" s="196">
        <v>8.8699999999999992</v>
      </c>
      <c r="J8428" s="220"/>
      <c r="M8428">
        <v>8.8699999999999992</v>
      </c>
    </row>
    <row r="8429" spans="1:13" ht="25.5" x14ac:dyDescent="0.2">
      <c r="A8429" s="239"/>
      <c r="B8429" s="195"/>
      <c r="C8429" s="195"/>
      <c r="D8429" s="195"/>
      <c r="E8429" s="195" t="s">
        <v>3849</v>
      </c>
      <c r="F8429" s="196">
        <v>0</v>
      </c>
      <c r="G8429" s="195"/>
      <c r="H8429" s="195" t="s">
        <v>3850</v>
      </c>
      <c r="I8429" s="196">
        <v>12.39</v>
      </c>
      <c r="J8429" s="220"/>
      <c r="M8429">
        <v>12.39</v>
      </c>
    </row>
    <row r="8430" spans="1:13" ht="30" customHeight="1" x14ac:dyDescent="0.2">
      <c r="A8430" s="240"/>
      <c r="B8430" s="197"/>
      <c r="C8430" s="197"/>
      <c r="D8430" s="197"/>
      <c r="E8430" s="197"/>
      <c r="F8430" s="197"/>
      <c r="G8430" s="197" t="s">
        <v>3851</v>
      </c>
      <c r="H8430" s="198">
        <v>12</v>
      </c>
      <c r="I8430" s="199">
        <v>148.68</v>
      </c>
      <c r="J8430" s="220"/>
      <c r="M8430">
        <v>148.68</v>
      </c>
    </row>
    <row r="8431" spans="1:13" ht="0.95" customHeight="1" x14ac:dyDescent="0.2">
      <c r="A8431" s="237"/>
      <c r="B8431" s="185"/>
      <c r="C8431" s="185"/>
      <c r="D8431" s="185"/>
      <c r="E8431" s="185"/>
      <c r="F8431" s="185"/>
      <c r="G8431" s="185"/>
      <c r="H8431" s="185"/>
      <c r="I8431" s="185"/>
      <c r="J8431" s="220"/>
    </row>
    <row r="8432" spans="1:13" ht="18" customHeight="1" x14ac:dyDescent="0.2">
      <c r="A8432" s="236" t="s">
        <v>3667</v>
      </c>
      <c r="B8432" s="183" t="s">
        <v>2</v>
      </c>
      <c r="C8432" s="182" t="s">
        <v>3</v>
      </c>
      <c r="D8432" s="182" t="s">
        <v>4</v>
      </c>
      <c r="E8432" s="419" t="s">
        <v>2100</v>
      </c>
      <c r="F8432" s="419"/>
      <c r="G8432" s="184" t="s">
        <v>5</v>
      </c>
      <c r="H8432" s="183" t="s">
        <v>6</v>
      </c>
      <c r="I8432" s="183" t="s">
        <v>7</v>
      </c>
      <c r="J8432" s="218" t="s">
        <v>8</v>
      </c>
      <c r="K8432" s="229">
        <f>J8434+J8435</f>
        <v>2.5099999999999998</v>
      </c>
      <c r="L8432" s="229">
        <f>J8433-K8432</f>
        <v>7.4700000000000006</v>
      </c>
      <c r="M8432" t="s">
        <v>7</v>
      </c>
    </row>
    <row r="8433" spans="1:13" ht="26.1" customHeight="1" x14ac:dyDescent="0.2">
      <c r="A8433" s="237" t="s">
        <v>2125</v>
      </c>
      <c r="B8433" s="186" t="s">
        <v>1027</v>
      </c>
      <c r="C8433" s="185" t="s">
        <v>26</v>
      </c>
      <c r="D8433" s="185" t="s">
        <v>1028</v>
      </c>
      <c r="E8433" s="425" t="s">
        <v>2115</v>
      </c>
      <c r="F8433" s="425"/>
      <c r="G8433" s="187" t="s">
        <v>331</v>
      </c>
      <c r="H8433" s="188">
        <v>1</v>
      </c>
      <c r="I8433" s="189">
        <f>(M8433*$M$13)</f>
        <v>9.9819999999999993</v>
      </c>
      <c r="J8433" s="231">
        <f>TRUNC(I8433*H8433,2)</f>
        <v>9.98</v>
      </c>
      <c r="M8433">
        <v>10.85</v>
      </c>
    </row>
    <row r="8434" spans="1:13" ht="26.1" customHeight="1" x14ac:dyDescent="0.2">
      <c r="A8434" s="241" t="s">
        <v>2395</v>
      </c>
      <c r="B8434" s="201" t="s">
        <v>2477</v>
      </c>
      <c r="C8434" s="200" t="s">
        <v>26</v>
      </c>
      <c r="D8434" s="200" t="s">
        <v>2478</v>
      </c>
      <c r="E8434" s="427" t="s">
        <v>2123</v>
      </c>
      <c r="F8434" s="427"/>
      <c r="G8434" s="202" t="s">
        <v>32</v>
      </c>
      <c r="H8434" s="203">
        <v>8.4500000000000006E-2</v>
      </c>
      <c r="I8434" s="189">
        <f>(M8434*$M$13)</f>
        <v>24.3156</v>
      </c>
      <c r="J8434" s="219">
        <f>TRUNC(I8434*H8434,2)</f>
        <v>2.0499999999999998</v>
      </c>
      <c r="M8434">
        <v>26.43</v>
      </c>
    </row>
    <row r="8435" spans="1:13" ht="24" customHeight="1" x14ac:dyDescent="0.2">
      <c r="A8435" s="241" t="s">
        <v>2395</v>
      </c>
      <c r="B8435" s="201" t="s">
        <v>2446</v>
      </c>
      <c r="C8435" s="200" t="s">
        <v>26</v>
      </c>
      <c r="D8435" s="200" t="s">
        <v>2447</v>
      </c>
      <c r="E8435" s="427" t="s">
        <v>2123</v>
      </c>
      <c r="F8435" s="427"/>
      <c r="G8435" s="202" t="s">
        <v>32</v>
      </c>
      <c r="H8435" s="203">
        <v>2.6599999999999999E-2</v>
      </c>
      <c r="I8435" s="189">
        <f>(M8435*$M$13)</f>
        <v>17.461600000000001</v>
      </c>
      <c r="J8435" s="219">
        <f>TRUNC(I8435*H8435,2)</f>
        <v>0.46</v>
      </c>
      <c r="M8435">
        <v>18.98</v>
      </c>
    </row>
    <row r="8436" spans="1:13" ht="24" customHeight="1" x14ac:dyDescent="0.2">
      <c r="A8436" s="238" t="s">
        <v>2126</v>
      </c>
      <c r="B8436" s="191" t="s">
        <v>2946</v>
      </c>
      <c r="C8436" s="190" t="s">
        <v>26</v>
      </c>
      <c r="D8436" s="190" t="s">
        <v>2947</v>
      </c>
      <c r="E8436" s="426" t="s">
        <v>2119</v>
      </c>
      <c r="F8436" s="426"/>
      <c r="G8436" s="192" t="s">
        <v>331</v>
      </c>
      <c r="H8436" s="193">
        <v>3.32E-2</v>
      </c>
      <c r="I8436" s="189">
        <f>(M8436*$M$13)</f>
        <v>3.4316</v>
      </c>
      <c r="J8436" s="219">
        <f>TRUNC(I8436*H8436,2)</f>
        <v>0.11</v>
      </c>
      <c r="M8436">
        <v>3.73</v>
      </c>
    </row>
    <row r="8437" spans="1:13" ht="39" customHeight="1" x14ac:dyDescent="0.2">
      <c r="A8437" s="238" t="s">
        <v>2126</v>
      </c>
      <c r="B8437" s="191" t="s">
        <v>2948</v>
      </c>
      <c r="C8437" s="190" t="s">
        <v>26</v>
      </c>
      <c r="D8437" s="190" t="s">
        <v>2949</v>
      </c>
      <c r="E8437" s="426" t="s">
        <v>2119</v>
      </c>
      <c r="F8437" s="426"/>
      <c r="G8437" s="192" t="s">
        <v>331</v>
      </c>
      <c r="H8437" s="193">
        <v>1</v>
      </c>
      <c r="I8437" s="189">
        <f>(M8437*$M$13)</f>
        <v>7.36</v>
      </c>
      <c r="J8437" s="219">
        <f>TRUNC(I8437*H8437,2)</f>
        <v>7.36</v>
      </c>
      <c r="M8437">
        <v>8</v>
      </c>
    </row>
    <row r="8438" spans="1:13" x14ac:dyDescent="0.2">
      <c r="A8438" s="239"/>
      <c r="B8438" s="195"/>
      <c r="C8438" s="195"/>
      <c r="D8438" s="195"/>
      <c r="E8438" s="195" t="s">
        <v>3847</v>
      </c>
      <c r="F8438" s="196">
        <v>2.12</v>
      </c>
      <c r="G8438" s="195" t="s">
        <v>3848</v>
      </c>
      <c r="H8438" s="196">
        <v>0</v>
      </c>
      <c r="I8438" s="196">
        <v>2.12</v>
      </c>
      <c r="J8438" s="220"/>
      <c r="M8438">
        <v>2.12</v>
      </c>
    </row>
    <row r="8439" spans="1:13" ht="25.5" x14ac:dyDescent="0.2">
      <c r="A8439" s="239"/>
      <c r="B8439" s="195"/>
      <c r="C8439" s="195"/>
      <c r="D8439" s="195"/>
      <c r="E8439" s="195" t="s">
        <v>3849</v>
      </c>
      <c r="F8439" s="196">
        <v>0</v>
      </c>
      <c r="G8439" s="195"/>
      <c r="H8439" s="195" t="s">
        <v>3850</v>
      </c>
      <c r="I8439" s="196">
        <v>10.85</v>
      </c>
      <c r="J8439" s="220"/>
      <c r="M8439">
        <v>10.85</v>
      </c>
    </row>
    <row r="8440" spans="1:13" ht="30" customHeight="1" x14ac:dyDescent="0.2">
      <c r="A8440" s="240"/>
      <c r="B8440" s="197"/>
      <c r="C8440" s="197"/>
      <c r="D8440" s="197"/>
      <c r="E8440" s="197"/>
      <c r="F8440" s="197"/>
      <c r="G8440" s="197" t="s">
        <v>3851</v>
      </c>
      <c r="H8440" s="198">
        <v>12</v>
      </c>
      <c r="I8440" s="199">
        <v>130.19999999999999</v>
      </c>
      <c r="J8440" s="220"/>
      <c r="M8440">
        <v>130.19999999999999</v>
      </c>
    </row>
    <row r="8441" spans="1:13" ht="0.95" customHeight="1" x14ac:dyDescent="0.2">
      <c r="A8441" s="237"/>
      <c r="B8441" s="185"/>
      <c r="C8441" s="185"/>
      <c r="D8441" s="185"/>
      <c r="E8441" s="185"/>
      <c r="F8441" s="185"/>
      <c r="G8441" s="185"/>
      <c r="H8441" s="185"/>
      <c r="I8441" s="185"/>
      <c r="J8441" s="220"/>
    </row>
    <row r="8442" spans="1:13" ht="18" customHeight="1" x14ac:dyDescent="0.2">
      <c r="A8442" s="236" t="s">
        <v>3668</v>
      </c>
      <c r="B8442" s="183" t="s">
        <v>2</v>
      </c>
      <c r="C8442" s="182" t="s">
        <v>3</v>
      </c>
      <c r="D8442" s="182" t="s">
        <v>4</v>
      </c>
      <c r="E8442" s="419" t="s">
        <v>2100</v>
      </c>
      <c r="F8442" s="419"/>
      <c r="G8442" s="184" t="s">
        <v>5</v>
      </c>
      <c r="H8442" s="183" t="s">
        <v>6</v>
      </c>
      <c r="I8442" s="183" t="s">
        <v>7</v>
      </c>
      <c r="J8442" s="218" t="s">
        <v>8</v>
      </c>
      <c r="K8442" s="229">
        <f>J8444+J8445</f>
        <v>6.52</v>
      </c>
      <c r="L8442" s="229">
        <f>J8443-K8442</f>
        <v>56.980000000000004</v>
      </c>
      <c r="M8442" t="s">
        <v>7</v>
      </c>
    </row>
    <row r="8443" spans="1:13" ht="24" customHeight="1" x14ac:dyDescent="0.2">
      <c r="A8443" s="237" t="s">
        <v>2125</v>
      </c>
      <c r="B8443" s="186" t="s">
        <v>1029</v>
      </c>
      <c r="C8443" s="185" t="s">
        <v>15</v>
      </c>
      <c r="D8443" s="185" t="s">
        <v>1030</v>
      </c>
      <c r="E8443" s="425">
        <v>8</v>
      </c>
      <c r="F8443" s="425"/>
      <c r="G8443" s="187" t="s">
        <v>18</v>
      </c>
      <c r="H8443" s="188">
        <v>1</v>
      </c>
      <c r="I8443" s="189">
        <f>(M8443*$M$13)</f>
        <v>63.507600000000004</v>
      </c>
      <c r="J8443" s="231">
        <f>TRUNC(I8443*H8443,2)</f>
        <v>63.5</v>
      </c>
      <c r="M8443">
        <v>69.03</v>
      </c>
    </row>
    <row r="8444" spans="1:13" ht="24" customHeight="1" x14ac:dyDescent="0.2">
      <c r="A8444" s="238" t="s">
        <v>2126</v>
      </c>
      <c r="B8444" s="191" t="s">
        <v>2130</v>
      </c>
      <c r="C8444" s="190" t="s">
        <v>15</v>
      </c>
      <c r="D8444" s="190" t="s">
        <v>2131</v>
      </c>
      <c r="E8444" s="426" t="s">
        <v>2129</v>
      </c>
      <c r="F8444" s="426"/>
      <c r="G8444" s="192" t="s">
        <v>39</v>
      </c>
      <c r="H8444" s="193">
        <v>0.2</v>
      </c>
      <c r="I8444" s="189">
        <f>(M8444*$M$13)</f>
        <v>13.533200000000001</v>
      </c>
      <c r="J8444" s="219">
        <f>TRUNC(I8444*H8444,2)</f>
        <v>2.7</v>
      </c>
      <c r="M8444">
        <v>14.71</v>
      </c>
    </row>
    <row r="8445" spans="1:13" ht="24" customHeight="1" x14ac:dyDescent="0.2">
      <c r="A8445" s="238" t="s">
        <v>2126</v>
      </c>
      <c r="B8445" s="191" t="s">
        <v>2216</v>
      </c>
      <c r="C8445" s="190" t="s">
        <v>15</v>
      </c>
      <c r="D8445" s="190" t="s">
        <v>2217</v>
      </c>
      <c r="E8445" s="426" t="s">
        <v>2129</v>
      </c>
      <c r="F8445" s="426"/>
      <c r="G8445" s="192" t="s">
        <v>39</v>
      </c>
      <c r="H8445" s="193">
        <v>0.2</v>
      </c>
      <c r="I8445" s="189">
        <f>(M8445*$M$13)</f>
        <v>19.136000000000003</v>
      </c>
      <c r="J8445" s="219">
        <f>TRUNC(I8445*H8445,2)</f>
        <v>3.82</v>
      </c>
      <c r="M8445">
        <v>20.8</v>
      </c>
    </row>
    <row r="8446" spans="1:13" ht="24" customHeight="1" x14ac:dyDescent="0.2">
      <c r="A8446" s="238" t="s">
        <v>2126</v>
      </c>
      <c r="B8446" s="191" t="s">
        <v>2931</v>
      </c>
      <c r="C8446" s="190" t="s">
        <v>15</v>
      </c>
      <c r="D8446" s="190" t="s">
        <v>2932</v>
      </c>
      <c r="E8446" s="426" t="s">
        <v>2119</v>
      </c>
      <c r="F8446" s="426"/>
      <c r="G8446" s="192" t="s">
        <v>132</v>
      </c>
      <c r="H8446" s="193">
        <v>0.28000000000000003</v>
      </c>
      <c r="I8446" s="189">
        <f>(M8446*$M$13)</f>
        <v>0.42320000000000002</v>
      </c>
      <c r="J8446" s="219">
        <f>TRUNC(I8446*H8446,2)</f>
        <v>0.11</v>
      </c>
      <c r="M8446">
        <v>0.46</v>
      </c>
    </row>
    <row r="8447" spans="1:13" ht="24" customHeight="1" x14ac:dyDescent="0.2">
      <c r="A8447" s="238" t="s">
        <v>2126</v>
      </c>
      <c r="B8447" s="191" t="s">
        <v>2361</v>
      </c>
      <c r="C8447" s="190" t="s">
        <v>15</v>
      </c>
      <c r="D8447" s="190" t="s">
        <v>2362</v>
      </c>
      <c r="E8447" s="426" t="s">
        <v>2119</v>
      </c>
      <c r="F8447" s="426"/>
      <c r="G8447" s="192" t="s">
        <v>54</v>
      </c>
      <c r="H8447" s="193">
        <v>1</v>
      </c>
      <c r="I8447" s="189">
        <f>(M8447*$M$13)</f>
        <v>56.865200000000002</v>
      </c>
      <c r="J8447" s="219">
        <f>TRUNC(I8447*H8447,2)</f>
        <v>56.86</v>
      </c>
      <c r="M8447">
        <v>61.81</v>
      </c>
    </row>
    <row r="8448" spans="1:13" x14ac:dyDescent="0.2">
      <c r="A8448" s="239"/>
      <c r="B8448" s="195"/>
      <c r="C8448" s="195"/>
      <c r="D8448" s="195"/>
      <c r="E8448" s="195" t="s">
        <v>3847</v>
      </c>
      <c r="F8448" s="196">
        <v>7.1</v>
      </c>
      <c r="G8448" s="195" t="s">
        <v>3848</v>
      </c>
      <c r="H8448" s="196">
        <v>0</v>
      </c>
      <c r="I8448" s="196">
        <v>7.1</v>
      </c>
      <c r="J8448" s="220"/>
      <c r="M8448">
        <v>7.1</v>
      </c>
    </row>
    <row r="8449" spans="1:13" ht="25.5" x14ac:dyDescent="0.2">
      <c r="A8449" s="239"/>
      <c r="B8449" s="195"/>
      <c r="C8449" s="195"/>
      <c r="D8449" s="195"/>
      <c r="E8449" s="195" t="s">
        <v>3849</v>
      </c>
      <c r="F8449" s="196">
        <v>0</v>
      </c>
      <c r="G8449" s="195"/>
      <c r="H8449" s="195" t="s">
        <v>3850</v>
      </c>
      <c r="I8449" s="196">
        <v>69.03</v>
      </c>
      <c r="J8449" s="220"/>
      <c r="M8449">
        <v>69.03</v>
      </c>
    </row>
    <row r="8450" spans="1:13" ht="30" customHeight="1" x14ac:dyDescent="0.2">
      <c r="A8450" s="240"/>
      <c r="B8450" s="197"/>
      <c r="C8450" s="197"/>
      <c r="D8450" s="197"/>
      <c r="E8450" s="197"/>
      <c r="F8450" s="197"/>
      <c r="G8450" s="197" t="s">
        <v>3851</v>
      </c>
      <c r="H8450" s="198">
        <v>10</v>
      </c>
      <c r="I8450" s="199">
        <v>690.3</v>
      </c>
      <c r="J8450" s="220"/>
      <c r="M8450">
        <v>690.3</v>
      </c>
    </row>
    <row r="8451" spans="1:13" ht="0.95" customHeight="1" x14ac:dyDescent="0.2">
      <c r="A8451" s="237"/>
      <c r="B8451" s="185"/>
      <c r="C8451" s="185"/>
      <c r="D8451" s="185"/>
      <c r="E8451" s="185"/>
      <c r="F8451" s="185"/>
      <c r="G8451" s="185"/>
      <c r="H8451" s="185"/>
      <c r="I8451" s="185"/>
      <c r="J8451" s="220"/>
    </row>
    <row r="8452" spans="1:13" ht="18" customHeight="1" x14ac:dyDescent="0.2">
      <c r="A8452" s="236" t="s">
        <v>3669</v>
      </c>
      <c r="B8452" s="183" t="s">
        <v>2</v>
      </c>
      <c r="C8452" s="182" t="s">
        <v>3</v>
      </c>
      <c r="D8452" s="182" t="s">
        <v>4</v>
      </c>
      <c r="E8452" s="419" t="s">
        <v>2100</v>
      </c>
      <c r="F8452" s="419"/>
      <c r="G8452" s="184" t="s">
        <v>5</v>
      </c>
      <c r="H8452" s="183" t="s">
        <v>6</v>
      </c>
      <c r="I8452" s="183" t="s">
        <v>7</v>
      </c>
      <c r="J8452" s="218" t="s">
        <v>8</v>
      </c>
      <c r="K8452" s="229">
        <f>J8454+J8455</f>
        <v>6.52</v>
      </c>
      <c r="L8452" s="229">
        <f>J8453-K8452</f>
        <v>673.76</v>
      </c>
      <c r="M8452" t="s">
        <v>7</v>
      </c>
    </row>
    <row r="8453" spans="1:13" ht="26.1" customHeight="1" x14ac:dyDescent="0.2">
      <c r="A8453" s="237" t="s">
        <v>2125</v>
      </c>
      <c r="B8453" s="186" t="s">
        <v>1031</v>
      </c>
      <c r="C8453" s="185" t="s">
        <v>15</v>
      </c>
      <c r="D8453" s="185" t="s">
        <v>1032</v>
      </c>
      <c r="E8453" s="425">
        <v>8</v>
      </c>
      <c r="F8453" s="425"/>
      <c r="G8453" s="187" t="s">
        <v>54</v>
      </c>
      <c r="H8453" s="188">
        <v>1</v>
      </c>
      <c r="I8453" s="189">
        <f>(M8453*$M$13)</f>
        <v>680.28480000000013</v>
      </c>
      <c r="J8453" s="231">
        <f>TRUNC(I8453*H8453,2)</f>
        <v>680.28</v>
      </c>
      <c r="M8453">
        <v>739.44</v>
      </c>
    </row>
    <row r="8454" spans="1:13" ht="24" customHeight="1" x14ac:dyDescent="0.2">
      <c r="A8454" s="238" t="s">
        <v>2126</v>
      </c>
      <c r="B8454" s="191" t="s">
        <v>2130</v>
      </c>
      <c r="C8454" s="190" t="s">
        <v>15</v>
      </c>
      <c r="D8454" s="190" t="s">
        <v>2131</v>
      </c>
      <c r="E8454" s="426" t="s">
        <v>2129</v>
      </c>
      <c r="F8454" s="426"/>
      <c r="G8454" s="192" t="s">
        <v>39</v>
      </c>
      <c r="H8454" s="193">
        <v>0.2</v>
      </c>
      <c r="I8454" s="189">
        <f>(M8454*$M$13)</f>
        <v>13.533200000000001</v>
      </c>
      <c r="J8454" s="219">
        <f>TRUNC(I8454*H8454,2)</f>
        <v>2.7</v>
      </c>
      <c r="M8454">
        <v>14.71</v>
      </c>
    </row>
    <row r="8455" spans="1:13" ht="24" customHeight="1" x14ac:dyDescent="0.2">
      <c r="A8455" s="238" t="s">
        <v>2126</v>
      </c>
      <c r="B8455" s="191" t="s">
        <v>2216</v>
      </c>
      <c r="C8455" s="190" t="s">
        <v>15</v>
      </c>
      <c r="D8455" s="190" t="s">
        <v>2217</v>
      </c>
      <c r="E8455" s="426" t="s">
        <v>2129</v>
      </c>
      <c r="F8455" s="426"/>
      <c r="G8455" s="192" t="s">
        <v>39</v>
      </c>
      <c r="H8455" s="193">
        <v>0.2</v>
      </c>
      <c r="I8455" s="189">
        <f>(M8455*$M$13)</f>
        <v>19.136000000000003</v>
      </c>
      <c r="J8455" s="219">
        <f>TRUNC(I8455*H8455,2)</f>
        <v>3.82</v>
      </c>
      <c r="M8455">
        <v>20.8</v>
      </c>
    </row>
    <row r="8456" spans="1:13" ht="24" customHeight="1" x14ac:dyDescent="0.2">
      <c r="A8456" s="238" t="s">
        <v>2126</v>
      </c>
      <c r="B8456" s="191" t="s">
        <v>2931</v>
      </c>
      <c r="C8456" s="190" t="s">
        <v>15</v>
      </c>
      <c r="D8456" s="190" t="s">
        <v>2932</v>
      </c>
      <c r="E8456" s="426" t="s">
        <v>2119</v>
      </c>
      <c r="F8456" s="426"/>
      <c r="G8456" s="192" t="s">
        <v>132</v>
      </c>
      <c r="H8456" s="193">
        <v>0.28000000000000003</v>
      </c>
      <c r="I8456" s="189">
        <f>(M8456*$M$13)</f>
        <v>0.42320000000000002</v>
      </c>
      <c r="J8456" s="219">
        <f>TRUNC(I8456*H8456,2)</f>
        <v>0.11</v>
      </c>
      <c r="M8456">
        <v>0.46</v>
      </c>
    </row>
    <row r="8457" spans="1:13" ht="26.1" customHeight="1" x14ac:dyDescent="0.2">
      <c r="A8457" s="238" t="s">
        <v>2126</v>
      </c>
      <c r="B8457" s="191" t="s">
        <v>2950</v>
      </c>
      <c r="C8457" s="190" t="s">
        <v>15</v>
      </c>
      <c r="D8457" s="190" t="s">
        <v>2951</v>
      </c>
      <c r="E8457" s="426" t="s">
        <v>2119</v>
      </c>
      <c r="F8457" s="426"/>
      <c r="G8457" s="192" t="s">
        <v>54</v>
      </c>
      <c r="H8457" s="193">
        <v>1</v>
      </c>
      <c r="I8457" s="189">
        <f>(M8457*$M$13)</f>
        <v>673.64240000000007</v>
      </c>
      <c r="J8457" s="219">
        <f>TRUNC(I8457*H8457,2)</f>
        <v>673.64</v>
      </c>
      <c r="M8457">
        <v>732.22</v>
      </c>
    </row>
    <row r="8458" spans="1:13" x14ac:dyDescent="0.2">
      <c r="A8458" s="239"/>
      <c r="B8458" s="195"/>
      <c r="C8458" s="195"/>
      <c r="D8458" s="195"/>
      <c r="E8458" s="195" t="s">
        <v>3847</v>
      </c>
      <c r="F8458" s="196">
        <v>7.1</v>
      </c>
      <c r="G8458" s="195" t="s">
        <v>3848</v>
      </c>
      <c r="H8458" s="196">
        <v>0</v>
      </c>
      <c r="I8458" s="196">
        <v>7.1</v>
      </c>
      <c r="J8458" s="220"/>
      <c r="M8458">
        <v>7.1</v>
      </c>
    </row>
    <row r="8459" spans="1:13" ht="25.5" x14ac:dyDescent="0.2">
      <c r="A8459" s="239"/>
      <c r="B8459" s="195"/>
      <c r="C8459" s="195"/>
      <c r="D8459" s="195"/>
      <c r="E8459" s="195" t="s">
        <v>3849</v>
      </c>
      <c r="F8459" s="196">
        <v>0</v>
      </c>
      <c r="G8459" s="195"/>
      <c r="H8459" s="195" t="s">
        <v>3850</v>
      </c>
      <c r="I8459" s="196">
        <v>739.44</v>
      </c>
      <c r="J8459" s="220"/>
      <c r="M8459">
        <v>739.44</v>
      </c>
    </row>
    <row r="8460" spans="1:13" ht="30" customHeight="1" x14ac:dyDescent="0.2">
      <c r="A8460" s="240"/>
      <c r="B8460" s="197"/>
      <c r="C8460" s="197"/>
      <c r="D8460" s="197"/>
      <c r="E8460" s="197"/>
      <c r="F8460" s="197"/>
      <c r="G8460" s="197" t="s">
        <v>3851</v>
      </c>
      <c r="H8460" s="198">
        <v>2</v>
      </c>
      <c r="I8460" s="199">
        <v>1478.88</v>
      </c>
      <c r="J8460" s="220"/>
      <c r="M8460">
        <v>1478.88</v>
      </c>
    </row>
    <row r="8461" spans="1:13" ht="0.95" customHeight="1" x14ac:dyDescent="0.2">
      <c r="A8461" s="237"/>
      <c r="B8461" s="185"/>
      <c r="C8461" s="185"/>
      <c r="D8461" s="185"/>
      <c r="E8461" s="185"/>
      <c r="F8461" s="185"/>
      <c r="G8461" s="185"/>
      <c r="H8461" s="185"/>
      <c r="I8461" s="185"/>
      <c r="J8461" s="220"/>
    </row>
    <row r="8462" spans="1:13" ht="18" customHeight="1" x14ac:dyDescent="0.2">
      <c r="A8462" s="236" t="s">
        <v>3670</v>
      </c>
      <c r="B8462" s="183" t="s">
        <v>2</v>
      </c>
      <c r="C8462" s="182" t="s">
        <v>3</v>
      </c>
      <c r="D8462" s="182" t="s">
        <v>4</v>
      </c>
      <c r="E8462" s="419" t="s">
        <v>2100</v>
      </c>
      <c r="F8462" s="419"/>
      <c r="G8462" s="184" t="s">
        <v>5</v>
      </c>
      <c r="H8462" s="183" t="s">
        <v>6</v>
      </c>
      <c r="I8462" s="183" t="s">
        <v>7</v>
      </c>
      <c r="J8462" s="218" t="s">
        <v>8</v>
      </c>
      <c r="K8462" s="229">
        <f>J8464+J8465</f>
        <v>4.8900000000000006</v>
      </c>
      <c r="L8462" s="229">
        <f>J8463-K8462</f>
        <v>63.7</v>
      </c>
      <c r="M8462" t="s">
        <v>7</v>
      </c>
    </row>
    <row r="8463" spans="1:13" ht="26.1" customHeight="1" x14ac:dyDescent="0.2">
      <c r="A8463" s="237" t="s">
        <v>2125</v>
      </c>
      <c r="B8463" s="186" t="s">
        <v>1033</v>
      </c>
      <c r="C8463" s="185" t="s">
        <v>15</v>
      </c>
      <c r="D8463" s="185" t="s">
        <v>1034</v>
      </c>
      <c r="E8463" s="425">
        <v>8</v>
      </c>
      <c r="F8463" s="425"/>
      <c r="G8463" s="187" t="s">
        <v>18</v>
      </c>
      <c r="H8463" s="188">
        <v>1</v>
      </c>
      <c r="I8463" s="189">
        <f>(M8463*$M$13)</f>
        <v>68.595200000000006</v>
      </c>
      <c r="J8463" s="231">
        <f>TRUNC(I8463*H8463,2)</f>
        <v>68.59</v>
      </c>
      <c r="M8463">
        <v>74.56</v>
      </c>
    </row>
    <row r="8464" spans="1:13" ht="24" customHeight="1" x14ac:dyDescent="0.2">
      <c r="A8464" s="238" t="s">
        <v>2126</v>
      </c>
      <c r="B8464" s="191" t="s">
        <v>2130</v>
      </c>
      <c r="C8464" s="190" t="s">
        <v>15</v>
      </c>
      <c r="D8464" s="190" t="s">
        <v>2131</v>
      </c>
      <c r="E8464" s="426" t="s">
        <v>2129</v>
      </c>
      <c r="F8464" s="426"/>
      <c r="G8464" s="192" t="s">
        <v>39</v>
      </c>
      <c r="H8464" s="193">
        <v>0.15</v>
      </c>
      <c r="I8464" s="189">
        <f>(M8464*$M$13)</f>
        <v>13.533200000000001</v>
      </c>
      <c r="J8464" s="219">
        <f>TRUNC(I8464*H8464,2)</f>
        <v>2.02</v>
      </c>
      <c r="M8464">
        <v>14.71</v>
      </c>
    </row>
    <row r="8465" spans="1:13" ht="24" customHeight="1" x14ac:dyDescent="0.2">
      <c r="A8465" s="238" t="s">
        <v>2126</v>
      </c>
      <c r="B8465" s="191" t="s">
        <v>2216</v>
      </c>
      <c r="C8465" s="190" t="s">
        <v>15</v>
      </c>
      <c r="D8465" s="190" t="s">
        <v>2217</v>
      </c>
      <c r="E8465" s="426" t="s">
        <v>2129</v>
      </c>
      <c r="F8465" s="426"/>
      <c r="G8465" s="192" t="s">
        <v>39</v>
      </c>
      <c r="H8465" s="193">
        <v>0.15</v>
      </c>
      <c r="I8465" s="189">
        <f>(M8465*$M$13)</f>
        <v>19.136000000000003</v>
      </c>
      <c r="J8465" s="219">
        <f>TRUNC(I8465*H8465,2)</f>
        <v>2.87</v>
      </c>
      <c r="M8465">
        <v>20.8</v>
      </c>
    </row>
    <row r="8466" spans="1:13" ht="26.1" customHeight="1" x14ac:dyDescent="0.2">
      <c r="A8466" s="238" t="s">
        <v>2126</v>
      </c>
      <c r="B8466" s="191" t="s">
        <v>2952</v>
      </c>
      <c r="C8466" s="190" t="s">
        <v>15</v>
      </c>
      <c r="D8466" s="190" t="s">
        <v>1034</v>
      </c>
      <c r="E8466" s="426" t="s">
        <v>2119</v>
      </c>
      <c r="F8466" s="426"/>
      <c r="G8466" s="192" t="s">
        <v>54</v>
      </c>
      <c r="H8466" s="193">
        <v>1</v>
      </c>
      <c r="I8466" s="189">
        <f>(M8466*$M$13)</f>
        <v>63.700800000000001</v>
      </c>
      <c r="J8466" s="219">
        <f>TRUNC(I8466*H8466,2)</f>
        <v>63.7</v>
      </c>
      <c r="M8466">
        <v>69.239999999999995</v>
      </c>
    </row>
    <row r="8467" spans="1:13" x14ac:dyDescent="0.2">
      <c r="A8467" s="239"/>
      <c r="B8467" s="195"/>
      <c r="C8467" s="195"/>
      <c r="D8467" s="195"/>
      <c r="E8467" s="195" t="s">
        <v>3847</v>
      </c>
      <c r="F8467" s="196">
        <v>5.32</v>
      </c>
      <c r="G8467" s="195" t="s">
        <v>3848</v>
      </c>
      <c r="H8467" s="196">
        <v>0</v>
      </c>
      <c r="I8467" s="196">
        <v>5.32</v>
      </c>
      <c r="J8467" s="220"/>
      <c r="M8467">
        <v>5.32</v>
      </c>
    </row>
    <row r="8468" spans="1:13" ht="25.5" x14ac:dyDescent="0.2">
      <c r="A8468" s="239"/>
      <c r="B8468" s="195"/>
      <c r="C8468" s="195"/>
      <c r="D8468" s="195"/>
      <c r="E8468" s="195" t="s">
        <v>3849</v>
      </c>
      <c r="F8468" s="196">
        <v>0</v>
      </c>
      <c r="G8468" s="195"/>
      <c r="H8468" s="195" t="s">
        <v>3850</v>
      </c>
      <c r="I8468" s="196">
        <v>74.56</v>
      </c>
      <c r="J8468" s="220"/>
      <c r="M8468">
        <v>74.56</v>
      </c>
    </row>
    <row r="8469" spans="1:13" ht="30" customHeight="1" x14ac:dyDescent="0.2">
      <c r="A8469" s="240"/>
      <c r="B8469" s="197"/>
      <c r="C8469" s="197"/>
      <c r="D8469" s="197"/>
      <c r="E8469" s="197"/>
      <c r="F8469" s="197"/>
      <c r="G8469" s="197" t="s">
        <v>3851</v>
      </c>
      <c r="H8469" s="198">
        <v>12</v>
      </c>
      <c r="I8469" s="199">
        <v>894.72</v>
      </c>
      <c r="J8469" s="220"/>
      <c r="M8469">
        <v>894.72</v>
      </c>
    </row>
    <row r="8470" spans="1:13" ht="0.95" customHeight="1" x14ac:dyDescent="0.2">
      <c r="A8470" s="237"/>
      <c r="B8470" s="185"/>
      <c r="C8470" s="185"/>
      <c r="D8470" s="185"/>
      <c r="E8470" s="185"/>
      <c r="F8470" s="185"/>
      <c r="G8470" s="185"/>
      <c r="H8470" s="185"/>
      <c r="I8470" s="185"/>
      <c r="J8470" s="220"/>
    </row>
    <row r="8471" spans="1:13" ht="18" customHeight="1" x14ac:dyDescent="0.2">
      <c r="A8471" s="236" t="s">
        <v>3671</v>
      </c>
      <c r="B8471" s="183" t="s">
        <v>2</v>
      </c>
      <c r="C8471" s="182" t="s">
        <v>3</v>
      </c>
      <c r="D8471" s="182" t="s">
        <v>4</v>
      </c>
      <c r="E8471" s="419" t="s">
        <v>2100</v>
      </c>
      <c r="F8471" s="419"/>
      <c r="G8471" s="184" t="s">
        <v>5</v>
      </c>
      <c r="H8471" s="183" t="s">
        <v>6</v>
      </c>
      <c r="I8471" s="183" t="s">
        <v>7</v>
      </c>
      <c r="J8471" s="218" t="s">
        <v>8</v>
      </c>
      <c r="K8471" s="229">
        <f>J8473+J8474</f>
        <v>12.73</v>
      </c>
      <c r="L8471" s="229">
        <f>J8472-K8471</f>
        <v>82.089999999999989</v>
      </c>
      <c r="M8471" t="s">
        <v>7</v>
      </c>
    </row>
    <row r="8472" spans="1:13" ht="24" customHeight="1" x14ac:dyDescent="0.2">
      <c r="A8472" s="237" t="s">
        <v>2125</v>
      </c>
      <c r="B8472" s="186" t="s">
        <v>1035</v>
      </c>
      <c r="C8472" s="185" t="s">
        <v>15</v>
      </c>
      <c r="D8472" s="185" t="s">
        <v>1036</v>
      </c>
      <c r="E8472" s="425">
        <v>8</v>
      </c>
      <c r="F8472" s="425"/>
      <c r="G8472" s="187" t="s">
        <v>54</v>
      </c>
      <c r="H8472" s="188">
        <v>1</v>
      </c>
      <c r="I8472" s="189">
        <f>(M8472*$M$13)</f>
        <v>94.824399999999997</v>
      </c>
      <c r="J8472" s="231">
        <f>TRUNC(I8472*H8472,2)</f>
        <v>94.82</v>
      </c>
      <c r="M8472">
        <v>103.07</v>
      </c>
    </row>
    <row r="8473" spans="1:13" ht="24" customHeight="1" x14ac:dyDescent="0.2">
      <c r="A8473" s="238" t="s">
        <v>2126</v>
      </c>
      <c r="B8473" s="191" t="s">
        <v>2130</v>
      </c>
      <c r="C8473" s="190" t="s">
        <v>15</v>
      </c>
      <c r="D8473" s="190" t="s">
        <v>2131</v>
      </c>
      <c r="E8473" s="426" t="s">
        <v>2129</v>
      </c>
      <c r="F8473" s="426"/>
      <c r="G8473" s="192" t="s">
        <v>39</v>
      </c>
      <c r="H8473" s="193">
        <v>0.39</v>
      </c>
      <c r="I8473" s="189">
        <f>(M8473*$M$13)</f>
        <v>13.533200000000001</v>
      </c>
      <c r="J8473" s="219">
        <f>TRUNC(I8473*H8473,2)</f>
        <v>5.27</v>
      </c>
      <c r="M8473">
        <v>14.71</v>
      </c>
    </row>
    <row r="8474" spans="1:13" ht="24" customHeight="1" x14ac:dyDescent="0.2">
      <c r="A8474" s="238" t="s">
        <v>2126</v>
      </c>
      <c r="B8474" s="191" t="s">
        <v>2216</v>
      </c>
      <c r="C8474" s="190" t="s">
        <v>15</v>
      </c>
      <c r="D8474" s="190" t="s">
        <v>2217</v>
      </c>
      <c r="E8474" s="426" t="s">
        <v>2129</v>
      </c>
      <c r="F8474" s="426"/>
      <c r="G8474" s="192" t="s">
        <v>39</v>
      </c>
      <c r="H8474" s="193">
        <v>0.39</v>
      </c>
      <c r="I8474" s="189">
        <f>(M8474*$M$13)</f>
        <v>19.136000000000003</v>
      </c>
      <c r="J8474" s="219">
        <f>TRUNC(I8474*H8474,2)</f>
        <v>7.46</v>
      </c>
      <c r="M8474">
        <v>20.8</v>
      </c>
    </row>
    <row r="8475" spans="1:13" ht="24" customHeight="1" x14ac:dyDescent="0.2">
      <c r="A8475" s="238" t="s">
        <v>2126</v>
      </c>
      <c r="B8475" s="191" t="s">
        <v>2953</v>
      </c>
      <c r="C8475" s="190" t="s">
        <v>15</v>
      </c>
      <c r="D8475" s="190" t="s">
        <v>1036</v>
      </c>
      <c r="E8475" s="426" t="s">
        <v>2119</v>
      </c>
      <c r="F8475" s="426"/>
      <c r="G8475" s="192" t="s">
        <v>54</v>
      </c>
      <c r="H8475" s="193">
        <v>1</v>
      </c>
      <c r="I8475" s="189">
        <f>(M8475*$M$13)</f>
        <v>82.091600000000014</v>
      </c>
      <c r="J8475" s="219">
        <f>TRUNC(I8475*H8475,2)</f>
        <v>82.09</v>
      </c>
      <c r="M8475">
        <v>89.23</v>
      </c>
    </row>
    <row r="8476" spans="1:13" x14ac:dyDescent="0.2">
      <c r="A8476" s="239"/>
      <c r="B8476" s="195"/>
      <c r="C8476" s="195"/>
      <c r="D8476" s="195"/>
      <c r="E8476" s="195" t="s">
        <v>3847</v>
      </c>
      <c r="F8476" s="196">
        <v>13.84</v>
      </c>
      <c r="G8476" s="195" t="s">
        <v>3848</v>
      </c>
      <c r="H8476" s="196">
        <v>0</v>
      </c>
      <c r="I8476" s="196">
        <v>13.84</v>
      </c>
      <c r="J8476" s="220"/>
      <c r="M8476">
        <v>13.84</v>
      </c>
    </row>
    <row r="8477" spans="1:13" ht="25.5" x14ac:dyDescent="0.2">
      <c r="A8477" s="239"/>
      <c r="B8477" s="195"/>
      <c r="C8477" s="195"/>
      <c r="D8477" s="195"/>
      <c r="E8477" s="195" t="s">
        <v>3849</v>
      </c>
      <c r="F8477" s="196">
        <v>0</v>
      </c>
      <c r="G8477" s="195"/>
      <c r="H8477" s="195" t="s">
        <v>3850</v>
      </c>
      <c r="I8477" s="196">
        <v>103.07</v>
      </c>
      <c r="J8477" s="220"/>
      <c r="M8477">
        <v>103.07</v>
      </c>
    </row>
    <row r="8478" spans="1:13" ht="30" customHeight="1" x14ac:dyDescent="0.2">
      <c r="A8478" s="240"/>
      <c r="B8478" s="197"/>
      <c r="C8478" s="197"/>
      <c r="D8478" s="197"/>
      <c r="E8478" s="197"/>
      <c r="F8478" s="197"/>
      <c r="G8478" s="197" t="s">
        <v>3851</v>
      </c>
      <c r="H8478" s="198">
        <v>8</v>
      </c>
      <c r="I8478" s="199">
        <v>824.56</v>
      </c>
      <c r="J8478" s="220"/>
      <c r="M8478">
        <v>824.56</v>
      </c>
    </row>
    <row r="8479" spans="1:13" ht="0.95" customHeight="1" x14ac:dyDescent="0.2">
      <c r="A8479" s="237"/>
      <c r="B8479" s="185"/>
      <c r="C8479" s="185"/>
      <c r="D8479" s="185"/>
      <c r="E8479" s="185"/>
      <c r="F8479" s="185"/>
      <c r="G8479" s="185"/>
      <c r="H8479" s="185"/>
      <c r="I8479" s="185"/>
      <c r="J8479" s="220"/>
    </row>
    <row r="8480" spans="1:13" ht="18" customHeight="1" x14ac:dyDescent="0.2">
      <c r="A8480" s="236" t="s">
        <v>3672</v>
      </c>
      <c r="B8480" s="183" t="s">
        <v>2</v>
      </c>
      <c r="C8480" s="182" t="s">
        <v>3</v>
      </c>
      <c r="D8480" s="182" t="s">
        <v>4</v>
      </c>
      <c r="E8480" s="419" t="s">
        <v>2100</v>
      </c>
      <c r="F8480" s="419"/>
      <c r="G8480" s="184" t="s">
        <v>5</v>
      </c>
      <c r="H8480" s="183" t="s">
        <v>6</v>
      </c>
      <c r="I8480" s="183" t="s">
        <v>7</v>
      </c>
      <c r="J8480" s="218" t="s">
        <v>8</v>
      </c>
      <c r="K8480" s="229">
        <f>J8482+J8483</f>
        <v>57.16</v>
      </c>
      <c r="L8480" s="229">
        <f>J8481-K8480</f>
        <v>362.72</v>
      </c>
      <c r="M8480" t="s">
        <v>7</v>
      </c>
    </row>
    <row r="8481" spans="1:13" ht="24" customHeight="1" x14ac:dyDescent="0.2">
      <c r="A8481" s="237" t="s">
        <v>2125</v>
      </c>
      <c r="B8481" s="186" t="s">
        <v>1037</v>
      </c>
      <c r="C8481" s="185" t="s">
        <v>15</v>
      </c>
      <c r="D8481" s="185" t="s">
        <v>1038</v>
      </c>
      <c r="E8481" s="425">
        <v>8</v>
      </c>
      <c r="F8481" s="425"/>
      <c r="G8481" s="187" t="s">
        <v>18</v>
      </c>
      <c r="H8481" s="188">
        <v>1</v>
      </c>
      <c r="I8481" s="189">
        <f>(M8481*$M$13)</f>
        <v>419.88799999999998</v>
      </c>
      <c r="J8481" s="231">
        <f>TRUNC(I8481*H8481,2)</f>
        <v>419.88</v>
      </c>
      <c r="M8481">
        <v>456.4</v>
      </c>
    </row>
    <row r="8482" spans="1:13" ht="24" customHeight="1" x14ac:dyDescent="0.2">
      <c r="A8482" s="238" t="s">
        <v>2126</v>
      </c>
      <c r="B8482" s="191" t="s">
        <v>2130</v>
      </c>
      <c r="C8482" s="190" t="s">
        <v>15</v>
      </c>
      <c r="D8482" s="190" t="s">
        <v>2131</v>
      </c>
      <c r="E8482" s="426" t="s">
        <v>2129</v>
      </c>
      <c r="F8482" s="426"/>
      <c r="G8482" s="192" t="s">
        <v>39</v>
      </c>
      <c r="H8482" s="193">
        <v>1.75</v>
      </c>
      <c r="I8482" s="189">
        <f>(M8482*$M$13)</f>
        <v>13.533200000000001</v>
      </c>
      <c r="J8482" s="219">
        <f>TRUNC(I8482*H8482,2)</f>
        <v>23.68</v>
      </c>
      <c r="M8482">
        <v>14.71</v>
      </c>
    </row>
    <row r="8483" spans="1:13" ht="24" customHeight="1" x14ac:dyDescent="0.2">
      <c r="A8483" s="238" t="s">
        <v>2126</v>
      </c>
      <c r="B8483" s="191" t="s">
        <v>2216</v>
      </c>
      <c r="C8483" s="190" t="s">
        <v>15</v>
      </c>
      <c r="D8483" s="190" t="s">
        <v>2217</v>
      </c>
      <c r="E8483" s="426" t="s">
        <v>2129</v>
      </c>
      <c r="F8483" s="426"/>
      <c r="G8483" s="192" t="s">
        <v>39</v>
      </c>
      <c r="H8483" s="193">
        <v>1.75</v>
      </c>
      <c r="I8483" s="189">
        <f>(M8483*$M$13)</f>
        <v>19.136000000000003</v>
      </c>
      <c r="J8483" s="219">
        <f>TRUNC(I8483*H8483,2)</f>
        <v>33.479999999999997</v>
      </c>
      <c r="M8483">
        <v>20.8</v>
      </c>
    </row>
    <row r="8484" spans="1:13" ht="24" customHeight="1" x14ac:dyDescent="0.2">
      <c r="A8484" s="238" t="s">
        <v>2126</v>
      </c>
      <c r="B8484" s="191" t="s">
        <v>2954</v>
      </c>
      <c r="C8484" s="190" t="s">
        <v>15</v>
      </c>
      <c r="D8484" s="190" t="s">
        <v>2955</v>
      </c>
      <c r="E8484" s="426" t="s">
        <v>2119</v>
      </c>
      <c r="F8484" s="426"/>
      <c r="G8484" s="192" t="s">
        <v>54</v>
      </c>
      <c r="H8484" s="193">
        <v>1</v>
      </c>
      <c r="I8484" s="189">
        <f>(M8484*$M$13)</f>
        <v>362.7192</v>
      </c>
      <c r="J8484" s="219">
        <f>TRUNC(I8484*H8484,2)</f>
        <v>362.71</v>
      </c>
      <c r="M8484">
        <v>394.26</v>
      </c>
    </row>
    <row r="8485" spans="1:13" x14ac:dyDescent="0.2">
      <c r="A8485" s="239"/>
      <c r="B8485" s="195"/>
      <c r="C8485" s="195"/>
      <c r="D8485" s="195"/>
      <c r="E8485" s="195" t="s">
        <v>3847</v>
      </c>
      <c r="F8485" s="196">
        <v>62.14</v>
      </c>
      <c r="G8485" s="195" t="s">
        <v>3848</v>
      </c>
      <c r="H8485" s="196">
        <v>0</v>
      </c>
      <c r="I8485" s="196">
        <v>62.14</v>
      </c>
      <c r="J8485" s="220"/>
      <c r="M8485">
        <v>62.14</v>
      </c>
    </row>
    <row r="8486" spans="1:13" ht="25.5" x14ac:dyDescent="0.2">
      <c r="A8486" s="239"/>
      <c r="B8486" s="195"/>
      <c r="C8486" s="195"/>
      <c r="D8486" s="195"/>
      <c r="E8486" s="195" t="s">
        <v>3849</v>
      </c>
      <c r="F8486" s="196">
        <v>0</v>
      </c>
      <c r="G8486" s="195"/>
      <c r="H8486" s="195" t="s">
        <v>3850</v>
      </c>
      <c r="I8486" s="196">
        <v>456.4</v>
      </c>
      <c r="J8486" s="220"/>
      <c r="M8486">
        <v>456.4</v>
      </c>
    </row>
    <row r="8487" spans="1:13" ht="30" customHeight="1" x14ac:dyDescent="0.2">
      <c r="A8487" s="240"/>
      <c r="B8487" s="197"/>
      <c r="C8487" s="197"/>
      <c r="D8487" s="197"/>
      <c r="E8487" s="197"/>
      <c r="F8487" s="197"/>
      <c r="G8487" s="197" t="s">
        <v>3851</v>
      </c>
      <c r="H8487" s="198">
        <v>4</v>
      </c>
      <c r="I8487" s="199">
        <v>1825.6</v>
      </c>
      <c r="J8487" s="220"/>
      <c r="M8487">
        <v>1825.6</v>
      </c>
    </row>
    <row r="8488" spans="1:13" ht="0.95" customHeight="1" x14ac:dyDescent="0.2">
      <c r="A8488" s="237"/>
      <c r="B8488" s="185"/>
      <c r="C8488" s="185"/>
      <c r="D8488" s="185"/>
      <c r="E8488" s="185"/>
      <c r="F8488" s="185"/>
      <c r="G8488" s="185"/>
      <c r="H8488" s="185"/>
      <c r="I8488" s="185"/>
      <c r="J8488" s="220"/>
    </row>
    <row r="8489" spans="1:13" ht="18" customHeight="1" x14ac:dyDescent="0.2">
      <c r="A8489" s="236" t="s">
        <v>3673</v>
      </c>
      <c r="B8489" s="183" t="s">
        <v>2</v>
      </c>
      <c r="C8489" s="182" t="s">
        <v>3</v>
      </c>
      <c r="D8489" s="182" t="s">
        <v>4</v>
      </c>
      <c r="E8489" s="419" t="s">
        <v>2100</v>
      </c>
      <c r="F8489" s="419"/>
      <c r="G8489" s="184" t="s">
        <v>5</v>
      </c>
      <c r="H8489" s="183" t="s">
        <v>6</v>
      </c>
      <c r="I8489" s="183" t="s">
        <v>7</v>
      </c>
      <c r="J8489" s="218" t="s">
        <v>8</v>
      </c>
      <c r="K8489" s="229">
        <f>J8492+J8491</f>
        <v>29.39</v>
      </c>
      <c r="L8489" s="229">
        <f>J8490-K8489</f>
        <v>81.42</v>
      </c>
      <c r="M8489" t="s">
        <v>7</v>
      </c>
    </row>
    <row r="8490" spans="1:13" ht="26.1" customHeight="1" x14ac:dyDescent="0.2">
      <c r="A8490" s="237" t="s">
        <v>2125</v>
      </c>
      <c r="B8490" s="186" t="s">
        <v>1039</v>
      </c>
      <c r="C8490" s="185" t="s">
        <v>15</v>
      </c>
      <c r="D8490" s="185" t="s">
        <v>1040</v>
      </c>
      <c r="E8490" s="425">
        <v>8</v>
      </c>
      <c r="F8490" s="425"/>
      <c r="G8490" s="187" t="s">
        <v>18</v>
      </c>
      <c r="H8490" s="188">
        <v>1</v>
      </c>
      <c r="I8490" s="189">
        <f>(M8490*$M$13)</f>
        <v>110.81400000000001</v>
      </c>
      <c r="J8490" s="231">
        <f>TRUNC(I8490*H8490,2)</f>
        <v>110.81</v>
      </c>
      <c r="M8490">
        <v>120.45</v>
      </c>
    </row>
    <row r="8491" spans="1:13" ht="24" customHeight="1" x14ac:dyDescent="0.2">
      <c r="A8491" s="238" t="s">
        <v>2126</v>
      </c>
      <c r="B8491" s="191" t="s">
        <v>2130</v>
      </c>
      <c r="C8491" s="190" t="s">
        <v>15</v>
      </c>
      <c r="D8491" s="190" t="s">
        <v>2131</v>
      </c>
      <c r="E8491" s="426" t="s">
        <v>2129</v>
      </c>
      <c r="F8491" s="426"/>
      <c r="G8491" s="192" t="s">
        <v>39</v>
      </c>
      <c r="H8491" s="193">
        <v>0.9</v>
      </c>
      <c r="I8491" s="189">
        <f>(M8491*$M$13)</f>
        <v>13.533200000000001</v>
      </c>
      <c r="J8491" s="219">
        <f>TRUNC(I8491*H8491,2)</f>
        <v>12.17</v>
      </c>
      <c r="M8491">
        <v>14.71</v>
      </c>
    </row>
    <row r="8492" spans="1:13" ht="24" customHeight="1" x14ac:dyDescent="0.2">
      <c r="A8492" s="238" t="s">
        <v>2126</v>
      </c>
      <c r="B8492" s="191" t="s">
        <v>2216</v>
      </c>
      <c r="C8492" s="190" t="s">
        <v>15</v>
      </c>
      <c r="D8492" s="190" t="s">
        <v>2217</v>
      </c>
      <c r="E8492" s="426" t="s">
        <v>2129</v>
      </c>
      <c r="F8492" s="426"/>
      <c r="G8492" s="192" t="s">
        <v>39</v>
      </c>
      <c r="H8492" s="193">
        <v>0.9</v>
      </c>
      <c r="I8492" s="189">
        <f>(M8492*$M$13)</f>
        <v>19.136000000000003</v>
      </c>
      <c r="J8492" s="219">
        <f>TRUNC(I8492*H8492,2)</f>
        <v>17.22</v>
      </c>
      <c r="M8492">
        <v>20.8</v>
      </c>
    </row>
    <row r="8493" spans="1:13" ht="24" customHeight="1" x14ac:dyDescent="0.2">
      <c r="A8493" s="238" t="s">
        <v>2126</v>
      </c>
      <c r="B8493" s="191" t="s">
        <v>2956</v>
      </c>
      <c r="C8493" s="190" t="s">
        <v>15</v>
      </c>
      <c r="D8493" s="190" t="s">
        <v>2957</v>
      </c>
      <c r="E8493" s="426" t="s">
        <v>2119</v>
      </c>
      <c r="F8493" s="426"/>
      <c r="G8493" s="192" t="s">
        <v>54</v>
      </c>
      <c r="H8493" s="193">
        <v>1</v>
      </c>
      <c r="I8493" s="189">
        <f>(M8493*$M$13)</f>
        <v>81.42</v>
      </c>
      <c r="J8493" s="219">
        <f>TRUNC(I8493*H8493,2)</f>
        <v>81.42</v>
      </c>
      <c r="M8493">
        <v>88.5</v>
      </c>
    </row>
    <row r="8494" spans="1:13" x14ac:dyDescent="0.2">
      <c r="A8494" s="239"/>
      <c r="B8494" s="195"/>
      <c r="C8494" s="195"/>
      <c r="D8494" s="195"/>
      <c r="E8494" s="195" t="s">
        <v>3847</v>
      </c>
      <c r="F8494" s="196">
        <v>31.95</v>
      </c>
      <c r="G8494" s="195" t="s">
        <v>3848</v>
      </c>
      <c r="H8494" s="196">
        <v>0</v>
      </c>
      <c r="I8494" s="196">
        <v>31.95</v>
      </c>
      <c r="J8494" s="220"/>
      <c r="M8494">
        <v>31.95</v>
      </c>
    </row>
    <row r="8495" spans="1:13" ht="25.5" x14ac:dyDescent="0.2">
      <c r="A8495" s="239"/>
      <c r="B8495" s="195"/>
      <c r="C8495" s="195"/>
      <c r="D8495" s="195"/>
      <c r="E8495" s="195" t="s">
        <v>3849</v>
      </c>
      <c r="F8495" s="196">
        <v>0</v>
      </c>
      <c r="G8495" s="195"/>
      <c r="H8495" s="195" t="s">
        <v>3850</v>
      </c>
      <c r="I8495" s="196">
        <v>120.45</v>
      </c>
      <c r="J8495" s="220"/>
      <c r="M8495">
        <v>120.45</v>
      </c>
    </row>
    <row r="8496" spans="1:13" ht="30" customHeight="1" x14ac:dyDescent="0.2">
      <c r="A8496" s="240"/>
      <c r="B8496" s="197"/>
      <c r="C8496" s="197"/>
      <c r="D8496" s="197"/>
      <c r="E8496" s="197"/>
      <c r="F8496" s="197"/>
      <c r="G8496" s="197" t="s">
        <v>3851</v>
      </c>
      <c r="H8496" s="198">
        <v>4</v>
      </c>
      <c r="I8496" s="199">
        <v>481.8</v>
      </c>
      <c r="J8496" s="220"/>
      <c r="M8496">
        <v>481.8</v>
      </c>
    </row>
    <row r="8497" spans="1:13" ht="0.95" customHeight="1" x14ac:dyDescent="0.2">
      <c r="A8497" s="237"/>
      <c r="B8497" s="185"/>
      <c r="C8497" s="185"/>
      <c r="D8497" s="185"/>
      <c r="E8497" s="185"/>
      <c r="F8497" s="185"/>
      <c r="G8497" s="185"/>
      <c r="H8497" s="185"/>
      <c r="I8497" s="185"/>
      <c r="J8497" s="220"/>
    </row>
    <row r="8498" spans="1:13" ht="18" customHeight="1" x14ac:dyDescent="0.2">
      <c r="A8498" s="236" t="s">
        <v>3674</v>
      </c>
      <c r="B8498" s="183" t="s">
        <v>2</v>
      </c>
      <c r="C8498" s="182" t="s">
        <v>3</v>
      </c>
      <c r="D8498" s="182" t="s">
        <v>4</v>
      </c>
      <c r="E8498" s="419" t="s">
        <v>2100</v>
      </c>
      <c r="F8498" s="419"/>
      <c r="G8498" s="184" t="s">
        <v>5</v>
      </c>
      <c r="H8498" s="183" t="s">
        <v>6</v>
      </c>
      <c r="I8498" s="183" t="s">
        <v>7</v>
      </c>
      <c r="J8498" s="218" t="s">
        <v>8</v>
      </c>
      <c r="K8498" s="229">
        <f>J8500+J8501</f>
        <v>19.920000000000002</v>
      </c>
      <c r="L8498" s="229">
        <f>J8499-K8498</f>
        <v>252.89</v>
      </c>
      <c r="M8498" t="s">
        <v>7</v>
      </c>
    </row>
    <row r="8499" spans="1:13" ht="26.1" customHeight="1" x14ac:dyDescent="0.2">
      <c r="A8499" s="237" t="s">
        <v>2125</v>
      </c>
      <c r="B8499" s="186" t="s">
        <v>1041</v>
      </c>
      <c r="C8499" s="185" t="s">
        <v>15</v>
      </c>
      <c r="D8499" s="185" t="s">
        <v>1042</v>
      </c>
      <c r="E8499" s="425">
        <v>8</v>
      </c>
      <c r="F8499" s="425"/>
      <c r="G8499" s="187" t="s">
        <v>18</v>
      </c>
      <c r="H8499" s="188">
        <v>1</v>
      </c>
      <c r="I8499" s="189">
        <f>(M8499*$M$13)</f>
        <v>272.81680000000006</v>
      </c>
      <c r="J8499" s="231">
        <f>TRUNC(I8499*H8499,2)</f>
        <v>272.81</v>
      </c>
      <c r="M8499">
        <v>296.54000000000002</v>
      </c>
    </row>
    <row r="8500" spans="1:13" ht="24" customHeight="1" x14ac:dyDescent="0.2">
      <c r="A8500" s="238" t="s">
        <v>2126</v>
      </c>
      <c r="B8500" s="191" t="s">
        <v>2130</v>
      </c>
      <c r="C8500" s="190" t="s">
        <v>15</v>
      </c>
      <c r="D8500" s="190" t="s">
        <v>2131</v>
      </c>
      <c r="E8500" s="426" t="s">
        <v>2129</v>
      </c>
      <c r="F8500" s="426"/>
      <c r="G8500" s="192" t="s">
        <v>39</v>
      </c>
      <c r="H8500" s="193">
        <v>0.61</v>
      </c>
      <c r="I8500" s="189">
        <f>(M8500*$M$13)</f>
        <v>13.533200000000001</v>
      </c>
      <c r="J8500" s="219">
        <f>TRUNC(I8500*H8500,2)</f>
        <v>8.25</v>
      </c>
      <c r="M8500">
        <v>14.71</v>
      </c>
    </row>
    <row r="8501" spans="1:13" ht="24" customHeight="1" x14ac:dyDescent="0.2">
      <c r="A8501" s="238" t="s">
        <v>2126</v>
      </c>
      <c r="B8501" s="191" t="s">
        <v>2216</v>
      </c>
      <c r="C8501" s="190" t="s">
        <v>15</v>
      </c>
      <c r="D8501" s="190" t="s">
        <v>2217</v>
      </c>
      <c r="E8501" s="426" t="s">
        <v>2129</v>
      </c>
      <c r="F8501" s="426"/>
      <c r="G8501" s="192" t="s">
        <v>39</v>
      </c>
      <c r="H8501" s="193">
        <v>0.61</v>
      </c>
      <c r="I8501" s="189">
        <f>(M8501*$M$13)</f>
        <v>19.136000000000003</v>
      </c>
      <c r="J8501" s="219">
        <f>TRUNC(I8501*H8501,2)</f>
        <v>11.67</v>
      </c>
      <c r="M8501">
        <v>20.8</v>
      </c>
    </row>
    <row r="8502" spans="1:13" ht="24" customHeight="1" x14ac:dyDescent="0.2">
      <c r="A8502" s="238" t="s">
        <v>2126</v>
      </c>
      <c r="B8502" s="191" t="s">
        <v>2931</v>
      </c>
      <c r="C8502" s="190" t="s">
        <v>15</v>
      </c>
      <c r="D8502" s="190" t="s">
        <v>2932</v>
      </c>
      <c r="E8502" s="426" t="s">
        <v>2119</v>
      </c>
      <c r="F8502" s="426"/>
      <c r="G8502" s="192" t="s">
        <v>132</v>
      </c>
      <c r="H8502" s="193">
        <v>0.94</v>
      </c>
      <c r="I8502" s="189">
        <f>(M8502*$M$13)</f>
        <v>0.42320000000000002</v>
      </c>
      <c r="J8502" s="219">
        <f>TRUNC(I8502*H8502,2)</f>
        <v>0.39</v>
      </c>
      <c r="M8502">
        <v>0.46</v>
      </c>
    </row>
    <row r="8503" spans="1:13" ht="26.1" customHeight="1" x14ac:dyDescent="0.2">
      <c r="A8503" s="238" t="s">
        <v>2126</v>
      </c>
      <c r="B8503" s="191" t="s">
        <v>2958</v>
      </c>
      <c r="C8503" s="190" t="s">
        <v>15</v>
      </c>
      <c r="D8503" s="190" t="s">
        <v>1042</v>
      </c>
      <c r="E8503" s="426" t="s">
        <v>2119</v>
      </c>
      <c r="F8503" s="426"/>
      <c r="G8503" s="192" t="s">
        <v>54</v>
      </c>
      <c r="H8503" s="193">
        <v>1</v>
      </c>
      <c r="I8503" s="189">
        <f>(M8503*$M$13)</f>
        <v>252.50319999999999</v>
      </c>
      <c r="J8503" s="219">
        <f>TRUNC(I8503*H8503,2)</f>
        <v>252.5</v>
      </c>
      <c r="M8503">
        <v>274.45999999999998</v>
      </c>
    </row>
    <row r="8504" spans="1:13" x14ac:dyDescent="0.2">
      <c r="A8504" s="239"/>
      <c r="B8504" s="195"/>
      <c r="C8504" s="195"/>
      <c r="D8504" s="195"/>
      <c r="E8504" s="195" t="s">
        <v>3847</v>
      </c>
      <c r="F8504" s="196">
        <v>21.65</v>
      </c>
      <c r="G8504" s="195" t="s">
        <v>3848</v>
      </c>
      <c r="H8504" s="196">
        <v>0</v>
      </c>
      <c r="I8504" s="196">
        <v>21.650000000000002</v>
      </c>
      <c r="J8504" s="220"/>
      <c r="M8504">
        <v>21.650000000000002</v>
      </c>
    </row>
    <row r="8505" spans="1:13" ht="25.5" x14ac:dyDescent="0.2">
      <c r="A8505" s="239"/>
      <c r="B8505" s="195"/>
      <c r="C8505" s="195"/>
      <c r="D8505" s="195"/>
      <c r="E8505" s="195" t="s">
        <v>3849</v>
      </c>
      <c r="F8505" s="196">
        <v>0</v>
      </c>
      <c r="G8505" s="195"/>
      <c r="H8505" s="195" t="s">
        <v>3850</v>
      </c>
      <c r="I8505" s="196">
        <v>296.54000000000002</v>
      </c>
      <c r="J8505" s="220"/>
      <c r="M8505">
        <v>296.54000000000002</v>
      </c>
    </row>
    <row r="8506" spans="1:13" ht="30" customHeight="1" x14ac:dyDescent="0.2">
      <c r="A8506" s="240"/>
      <c r="B8506" s="197"/>
      <c r="C8506" s="197"/>
      <c r="D8506" s="197"/>
      <c r="E8506" s="197"/>
      <c r="F8506" s="197"/>
      <c r="G8506" s="197" t="s">
        <v>3851</v>
      </c>
      <c r="H8506" s="198">
        <v>4</v>
      </c>
      <c r="I8506" s="199">
        <v>1186.1600000000001</v>
      </c>
      <c r="J8506" s="220"/>
      <c r="M8506">
        <v>1186.1600000000001</v>
      </c>
    </row>
    <row r="8507" spans="1:13" ht="0.95" customHeight="1" x14ac:dyDescent="0.2">
      <c r="A8507" s="237"/>
      <c r="B8507" s="185"/>
      <c r="C8507" s="185"/>
      <c r="D8507" s="185"/>
      <c r="E8507" s="185"/>
      <c r="F8507" s="185"/>
      <c r="G8507" s="185"/>
      <c r="H8507" s="185"/>
      <c r="I8507" s="185"/>
      <c r="J8507" s="220"/>
    </row>
    <row r="8508" spans="1:13" ht="18" customHeight="1" x14ac:dyDescent="0.2">
      <c r="A8508" s="236" t="s">
        <v>3675</v>
      </c>
      <c r="B8508" s="183" t="s">
        <v>2</v>
      </c>
      <c r="C8508" s="182" t="s">
        <v>3</v>
      </c>
      <c r="D8508" s="182" t="s">
        <v>4</v>
      </c>
      <c r="E8508" s="419" t="s">
        <v>2100</v>
      </c>
      <c r="F8508" s="419"/>
      <c r="G8508" s="184" t="s">
        <v>5</v>
      </c>
      <c r="H8508" s="183" t="s">
        <v>6</v>
      </c>
      <c r="I8508" s="183" t="s">
        <v>7</v>
      </c>
      <c r="J8508" s="218" t="s">
        <v>8</v>
      </c>
      <c r="K8508" s="229">
        <f>K8510+K8511</f>
        <v>0</v>
      </c>
      <c r="L8508" s="229">
        <f>J8509-K8508</f>
        <v>133.6</v>
      </c>
      <c r="M8508" t="s">
        <v>7</v>
      </c>
    </row>
    <row r="8509" spans="1:13" ht="39" customHeight="1" x14ac:dyDescent="0.2">
      <c r="A8509" s="237" t="s">
        <v>2125</v>
      </c>
      <c r="B8509" s="186" t="s">
        <v>1043</v>
      </c>
      <c r="C8509" s="185" t="s">
        <v>26</v>
      </c>
      <c r="D8509" s="185" t="s">
        <v>1044</v>
      </c>
      <c r="E8509" s="425" t="s">
        <v>2115</v>
      </c>
      <c r="F8509" s="425"/>
      <c r="G8509" s="187" t="s">
        <v>331</v>
      </c>
      <c r="H8509" s="188">
        <v>1</v>
      </c>
      <c r="I8509" s="189">
        <f>(M8509*$M$13)</f>
        <v>133.60240000000002</v>
      </c>
      <c r="J8509" s="231">
        <f>TRUNC(I8509*H8509,2)</f>
        <v>133.6</v>
      </c>
      <c r="M8509">
        <v>145.22</v>
      </c>
    </row>
    <row r="8510" spans="1:13" ht="26.1" customHeight="1" x14ac:dyDescent="0.2">
      <c r="A8510" s="241" t="s">
        <v>2395</v>
      </c>
      <c r="B8510" s="201" t="s">
        <v>2477</v>
      </c>
      <c r="C8510" s="200" t="s">
        <v>26</v>
      </c>
      <c r="D8510" s="200" t="s">
        <v>2478</v>
      </c>
      <c r="E8510" s="427" t="s">
        <v>2123</v>
      </c>
      <c r="F8510" s="427"/>
      <c r="G8510" s="202" t="s">
        <v>32</v>
      </c>
      <c r="H8510" s="203">
        <v>0.16669999999999999</v>
      </c>
      <c r="I8510" s="189">
        <f>(M8510*$M$13)</f>
        <v>24.3156</v>
      </c>
      <c r="J8510" s="219">
        <f>TRUNC(I8510*H8510,2)</f>
        <v>4.05</v>
      </c>
      <c r="M8510">
        <v>26.43</v>
      </c>
    </row>
    <row r="8511" spans="1:13" ht="24" customHeight="1" x14ac:dyDescent="0.2">
      <c r="A8511" s="241" t="s">
        <v>2395</v>
      </c>
      <c r="B8511" s="201" t="s">
        <v>2446</v>
      </c>
      <c r="C8511" s="200" t="s">
        <v>26</v>
      </c>
      <c r="D8511" s="200" t="s">
        <v>2447</v>
      </c>
      <c r="E8511" s="427" t="s">
        <v>2123</v>
      </c>
      <c r="F8511" s="427"/>
      <c r="G8511" s="202" t="s">
        <v>32</v>
      </c>
      <c r="H8511" s="203">
        <v>5.2499999999999998E-2</v>
      </c>
      <c r="I8511" s="189">
        <f>(M8511*$M$13)</f>
        <v>17.461600000000001</v>
      </c>
      <c r="J8511" s="219">
        <f>TRUNC(I8511*H8511,2)</f>
        <v>0.91</v>
      </c>
      <c r="M8511">
        <v>18.98</v>
      </c>
    </row>
    <row r="8512" spans="1:13" ht="24" customHeight="1" x14ac:dyDescent="0.2">
      <c r="A8512" s="238" t="s">
        <v>2126</v>
      </c>
      <c r="B8512" s="191" t="s">
        <v>2946</v>
      </c>
      <c r="C8512" s="190" t="s">
        <v>26</v>
      </c>
      <c r="D8512" s="190" t="s">
        <v>2947</v>
      </c>
      <c r="E8512" s="426" t="s">
        <v>2119</v>
      </c>
      <c r="F8512" s="426"/>
      <c r="G8512" s="192" t="s">
        <v>331</v>
      </c>
      <c r="H8512" s="193">
        <v>2.1000000000000001E-2</v>
      </c>
      <c r="I8512" s="189">
        <f>(M8512*$M$13)</f>
        <v>3.4316</v>
      </c>
      <c r="J8512" s="219">
        <f>TRUNC(I8512*H8512,2)</f>
        <v>7.0000000000000007E-2</v>
      </c>
      <c r="M8512">
        <v>3.73</v>
      </c>
    </row>
    <row r="8513" spans="1:13" ht="39" customHeight="1" x14ac:dyDescent="0.2">
      <c r="A8513" s="238" t="s">
        <v>2126</v>
      </c>
      <c r="B8513" s="191" t="s">
        <v>2959</v>
      </c>
      <c r="C8513" s="190" t="s">
        <v>26</v>
      </c>
      <c r="D8513" s="190" t="s">
        <v>2960</v>
      </c>
      <c r="E8513" s="426" t="s">
        <v>2119</v>
      </c>
      <c r="F8513" s="426"/>
      <c r="G8513" s="192" t="s">
        <v>331</v>
      </c>
      <c r="H8513" s="193">
        <v>1</v>
      </c>
      <c r="I8513" s="189">
        <f>(M8513*$M$13)</f>
        <v>128.57919999999999</v>
      </c>
      <c r="J8513" s="219">
        <f>TRUNC(I8513*H8513,2)</f>
        <v>128.57</v>
      </c>
      <c r="M8513">
        <v>139.76</v>
      </c>
    </row>
    <row r="8514" spans="1:13" x14ac:dyDescent="0.2">
      <c r="A8514" s="239"/>
      <c r="B8514" s="195"/>
      <c r="C8514" s="195"/>
      <c r="D8514" s="195"/>
      <c r="E8514" s="195" t="s">
        <v>3847</v>
      </c>
      <c r="F8514" s="196">
        <v>4.1900000000000004</v>
      </c>
      <c r="G8514" s="195" t="s">
        <v>3848</v>
      </c>
      <c r="H8514" s="196">
        <v>0</v>
      </c>
      <c r="I8514" s="196">
        <v>4.1900000000000004</v>
      </c>
      <c r="J8514" s="220"/>
      <c r="M8514">
        <v>4.1900000000000004</v>
      </c>
    </row>
    <row r="8515" spans="1:13" ht="25.5" x14ac:dyDescent="0.2">
      <c r="A8515" s="239"/>
      <c r="B8515" s="195"/>
      <c r="C8515" s="195"/>
      <c r="D8515" s="195"/>
      <c r="E8515" s="195" t="s">
        <v>3849</v>
      </c>
      <c r="F8515" s="196">
        <v>0</v>
      </c>
      <c r="G8515" s="195"/>
      <c r="H8515" s="195" t="s">
        <v>3850</v>
      </c>
      <c r="I8515" s="196">
        <v>145.22</v>
      </c>
      <c r="J8515" s="220"/>
      <c r="M8515">
        <v>145.22</v>
      </c>
    </row>
    <row r="8516" spans="1:13" ht="30" customHeight="1" x14ac:dyDescent="0.2">
      <c r="A8516" s="240"/>
      <c r="B8516" s="197"/>
      <c r="C8516" s="197"/>
      <c r="D8516" s="197"/>
      <c r="E8516" s="197"/>
      <c r="F8516" s="197"/>
      <c r="G8516" s="197" t="s">
        <v>3851</v>
      </c>
      <c r="H8516" s="198">
        <v>1</v>
      </c>
      <c r="I8516" s="199">
        <v>145.22</v>
      </c>
      <c r="J8516" s="220"/>
      <c r="M8516">
        <v>145.22</v>
      </c>
    </row>
    <row r="8517" spans="1:13" ht="0.95" customHeight="1" x14ac:dyDescent="0.2">
      <c r="A8517" s="237"/>
      <c r="B8517" s="185"/>
      <c r="C8517" s="185"/>
      <c r="D8517" s="185"/>
      <c r="E8517" s="185"/>
      <c r="F8517" s="185"/>
      <c r="G8517" s="185"/>
      <c r="H8517" s="185"/>
      <c r="I8517" s="185"/>
      <c r="J8517" s="220"/>
    </row>
    <row r="8518" spans="1:13" ht="18" customHeight="1" x14ac:dyDescent="0.2">
      <c r="A8518" s="236" t="s">
        <v>3676</v>
      </c>
      <c r="B8518" s="183" t="s">
        <v>2</v>
      </c>
      <c r="C8518" s="182" t="s">
        <v>3</v>
      </c>
      <c r="D8518" s="182" t="s">
        <v>4</v>
      </c>
      <c r="E8518" s="419" t="s">
        <v>2100</v>
      </c>
      <c r="F8518" s="419"/>
      <c r="G8518" s="184" t="s">
        <v>5</v>
      </c>
      <c r="H8518" s="183" t="s">
        <v>6</v>
      </c>
      <c r="I8518" s="183" t="s">
        <v>7</v>
      </c>
      <c r="J8518" s="218" t="s">
        <v>8</v>
      </c>
      <c r="K8518" s="229">
        <f>J8520+J8521</f>
        <v>11.75</v>
      </c>
      <c r="L8518" s="229">
        <f>J8519-K8518</f>
        <v>182.92</v>
      </c>
      <c r="M8518" t="s">
        <v>7</v>
      </c>
    </row>
    <row r="8519" spans="1:13" ht="24" customHeight="1" x14ac:dyDescent="0.2">
      <c r="A8519" s="237" t="s">
        <v>2125</v>
      </c>
      <c r="B8519" s="186" t="s">
        <v>1045</v>
      </c>
      <c r="C8519" s="185" t="s">
        <v>15</v>
      </c>
      <c r="D8519" s="185" t="s">
        <v>1046</v>
      </c>
      <c r="E8519" s="425">
        <v>8</v>
      </c>
      <c r="F8519" s="425"/>
      <c r="G8519" s="187" t="s">
        <v>18</v>
      </c>
      <c r="H8519" s="188">
        <v>1</v>
      </c>
      <c r="I8519" s="189">
        <f>(M8519*$M$13)</f>
        <v>194.672</v>
      </c>
      <c r="J8519" s="231">
        <f>TRUNC(I8519*H8519,2)</f>
        <v>194.67</v>
      </c>
      <c r="M8519">
        <v>211.6</v>
      </c>
    </row>
    <row r="8520" spans="1:13" ht="24" customHeight="1" x14ac:dyDescent="0.2">
      <c r="A8520" s="238" t="s">
        <v>2126</v>
      </c>
      <c r="B8520" s="191" t="s">
        <v>2130</v>
      </c>
      <c r="C8520" s="190" t="s">
        <v>15</v>
      </c>
      <c r="D8520" s="190" t="s">
        <v>2131</v>
      </c>
      <c r="E8520" s="426" t="s">
        <v>2129</v>
      </c>
      <c r="F8520" s="426"/>
      <c r="G8520" s="192" t="s">
        <v>39</v>
      </c>
      <c r="H8520" s="193">
        <v>0.36</v>
      </c>
      <c r="I8520" s="189">
        <f>(M8520*$M$13)</f>
        <v>13.533200000000001</v>
      </c>
      <c r="J8520" s="219">
        <f>TRUNC(I8520*H8520,2)</f>
        <v>4.87</v>
      </c>
      <c r="M8520">
        <v>14.71</v>
      </c>
    </row>
    <row r="8521" spans="1:13" ht="24" customHeight="1" x14ac:dyDescent="0.2">
      <c r="A8521" s="238" t="s">
        <v>2126</v>
      </c>
      <c r="B8521" s="191" t="s">
        <v>2216</v>
      </c>
      <c r="C8521" s="190" t="s">
        <v>15</v>
      </c>
      <c r="D8521" s="190" t="s">
        <v>2217</v>
      </c>
      <c r="E8521" s="426" t="s">
        <v>2129</v>
      </c>
      <c r="F8521" s="426"/>
      <c r="G8521" s="192" t="s">
        <v>39</v>
      </c>
      <c r="H8521" s="193">
        <v>0.36</v>
      </c>
      <c r="I8521" s="189">
        <f>(M8521*$M$13)</f>
        <v>19.136000000000003</v>
      </c>
      <c r="J8521" s="219">
        <f>TRUNC(I8521*H8521,2)</f>
        <v>6.88</v>
      </c>
      <c r="M8521">
        <v>20.8</v>
      </c>
    </row>
    <row r="8522" spans="1:13" ht="24" customHeight="1" x14ac:dyDescent="0.2">
      <c r="A8522" s="238" t="s">
        <v>2126</v>
      </c>
      <c r="B8522" s="191" t="s">
        <v>2931</v>
      </c>
      <c r="C8522" s="190" t="s">
        <v>15</v>
      </c>
      <c r="D8522" s="190" t="s">
        <v>2932</v>
      </c>
      <c r="E8522" s="426" t="s">
        <v>2119</v>
      </c>
      <c r="F8522" s="426"/>
      <c r="G8522" s="192" t="s">
        <v>132</v>
      </c>
      <c r="H8522" s="193">
        <v>0.42</v>
      </c>
      <c r="I8522" s="189">
        <f>(M8522*$M$13)</f>
        <v>0.42320000000000002</v>
      </c>
      <c r="J8522" s="219">
        <f>TRUNC(I8522*H8522,2)</f>
        <v>0.17</v>
      </c>
      <c r="M8522">
        <v>0.46</v>
      </c>
    </row>
    <row r="8523" spans="1:13" ht="24" customHeight="1" x14ac:dyDescent="0.2">
      <c r="A8523" s="238" t="s">
        <v>2126</v>
      </c>
      <c r="B8523" s="191" t="s">
        <v>2314</v>
      </c>
      <c r="C8523" s="190" t="s">
        <v>15</v>
      </c>
      <c r="D8523" s="190" t="s">
        <v>2315</v>
      </c>
      <c r="E8523" s="426" t="s">
        <v>2119</v>
      </c>
      <c r="F8523" s="426"/>
      <c r="G8523" s="192" t="s">
        <v>54</v>
      </c>
      <c r="H8523" s="193">
        <v>1</v>
      </c>
      <c r="I8523" s="189">
        <f>(M8523*$M$13)</f>
        <v>182.74879999999999</v>
      </c>
      <c r="J8523" s="219">
        <f>TRUNC(I8523*H8523,2)</f>
        <v>182.74</v>
      </c>
      <c r="M8523">
        <v>198.64</v>
      </c>
    </row>
    <row r="8524" spans="1:13" x14ac:dyDescent="0.2">
      <c r="A8524" s="239"/>
      <c r="B8524" s="195"/>
      <c r="C8524" s="195"/>
      <c r="D8524" s="195"/>
      <c r="E8524" s="195" t="s">
        <v>3847</v>
      </c>
      <c r="F8524" s="196">
        <v>12.77</v>
      </c>
      <c r="G8524" s="195" t="s">
        <v>3848</v>
      </c>
      <c r="H8524" s="196">
        <v>0</v>
      </c>
      <c r="I8524" s="196">
        <v>12.77</v>
      </c>
      <c r="J8524" s="220"/>
      <c r="M8524">
        <v>12.77</v>
      </c>
    </row>
    <row r="8525" spans="1:13" ht="25.5" x14ac:dyDescent="0.2">
      <c r="A8525" s="239"/>
      <c r="B8525" s="195"/>
      <c r="C8525" s="195"/>
      <c r="D8525" s="195"/>
      <c r="E8525" s="195" t="s">
        <v>3849</v>
      </c>
      <c r="F8525" s="196">
        <v>0</v>
      </c>
      <c r="G8525" s="195"/>
      <c r="H8525" s="195" t="s">
        <v>3850</v>
      </c>
      <c r="I8525" s="196">
        <v>211.6</v>
      </c>
      <c r="J8525" s="220"/>
      <c r="M8525">
        <v>211.6</v>
      </c>
    </row>
    <row r="8526" spans="1:13" ht="30" customHeight="1" x14ac:dyDescent="0.2">
      <c r="A8526" s="240"/>
      <c r="B8526" s="197"/>
      <c r="C8526" s="197"/>
      <c r="D8526" s="197"/>
      <c r="E8526" s="197"/>
      <c r="F8526" s="197"/>
      <c r="G8526" s="197" t="s">
        <v>3851</v>
      </c>
      <c r="H8526" s="198">
        <v>1</v>
      </c>
      <c r="I8526" s="199">
        <v>211.6</v>
      </c>
      <c r="J8526" s="220"/>
      <c r="M8526">
        <v>211.6</v>
      </c>
    </row>
    <row r="8527" spans="1:13" ht="0.95" customHeight="1" x14ac:dyDescent="0.2">
      <c r="A8527" s="237"/>
      <c r="B8527" s="185"/>
      <c r="C8527" s="185"/>
      <c r="D8527" s="185"/>
      <c r="E8527" s="185"/>
      <c r="F8527" s="185"/>
      <c r="G8527" s="185"/>
      <c r="H8527" s="185"/>
      <c r="I8527" s="185"/>
      <c r="J8527" s="220"/>
    </row>
    <row r="8528" spans="1:13" ht="18" customHeight="1" x14ac:dyDescent="0.2">
      <c r="A8528" s="236" t="s">
        <v>3677</v>
      </c>
      <c r="B8528" s="183" t="s">
        <v>2</v>
      </c>
      <c r="C8528" s="182" t="s">
        <v>3</v>
      </c>
      <c r="D8528" s="182" t="s">
        <v>4</v>
      </c>
      <c r="E8528" s="419" t="s">
        <v>2100</v>
      </c>
      <c r="F8528" s="419"/>
      <c r="G8528" s="184" t="s">
        <v>5</v>
      </c>
      <c r="H8528" s="183" t="s">
        <v>6</v>
      </c>
      <c r="I8528" s="183" t="s">
        <v>7</v>
      </c>
      <c r="J8528" s="218" t="s">
        <v>8</v>
      </c>
      <c r="K8528" s="229">
        <f>J8530+J8531</f>
        <v>5.1800000000000006</v>
      </c>
      <c r="L8528" s="229">
        <f>J8529-K8528</f>
        <v>63.970000000000006</v>
      </c>
      <c r="M8528" t="s">
        <v>7</v>
      </c>
    </row>
    <row r="8529" spans="1:13" ht="39" customHeight="1" x14ac:dyDescent="0.2">
      <c r="A8529" s="237" t="s">
        <v>2125</v>
      </c>
      <c r="B8529" s="186" t="s">
        <v>1047</v>
      </c>
      <c r="C8529" s="185" t="s">
        <v>26</v>
      </c>
      <c r="D8529" s="185" t="s">
        <v>1048</v>
      </c>
      <c r="E8529" s="425" t="s">
        <v>2115</v>
      </c>
      <c r="F8529" s="425"/>
      <c r="G8529" s="187" t="s">
        <v>331</v>
      </c>
      <c r="H8529" s="188">
        <v>1</v>
      </c>
      <c r="I8529" s="189">
        <f>(M8529*$M$13)</f>
        <v>69.156400000000005</v>
      </c>
      <c r="J8529" s="231">
        <f>TRUNC(I8529*H8529,2)</f>
        <v>69.150000000000006</v>
      </c>
      <c r="M8529">
        <v>75.17</v>
      </c>
    </row>
    <row r="8530" spans="1:13" ht="26.1" customHeight="1" x14ac:dyDescent="0.2">
      <c r="A8530" s="241" t="s">
        <v>2395</v>
      </c>
      <c r="B8530" s="201" t="s">
        <v>2477</v>
      </c>
      <c r="C8530" s="200" t="s">
        <v>26</v>
      </c>
      <c r="D8530" s="200" t="s">
        <v>2478</v>
      </c>
      <c r="E8530" s="427" t="s">
        <v>2123</v>
      </c>
      <c r="F8530" s="427"/>
      <c r="G8530" s="202" t="s">
        <v>32</v>
      </c>
      <c r="H8530" s="203">
        <v>0.17399999999999999</v>
      </c>
      <c r="I8530" s="189">
        <f>(M8530*$M$13)</f>
        <v>24.3156</v>
      </c>
      <c r="J8530" s="219">
        <f>TRUNC(I8530*H8530,2)</f>
        <v>4.2300000000000004</v>
      </c>
      <c r="M8530">
        <v>26.43</v>
      </c>
    </row>
    <row r="8531" spans="1:13" ht="24" customHeight="1" x14ac:dyDescent="0.2">
      <c r="A8531" s="241" t="s">
        <v>2395</v>
      </c>
      <c r="B8531" s="201" t="s">
        <v>2446</v>
      </c>
      <c r="C8531" s="200" t="s">
        <v>26</v>
      </c>
      <c r="D8531" s="200" t="s">
        <v>2447</v>
      </c>
      <c r="E8531" s="427" t="s">
        <v>2123</v>
      </c>
      <c r="F8531" s="427"/>
      <c r="G8531" s="202" t="s">
        <v>32</v>
      </c>
      <c r="H8531" s="203">
        <v>5.4800000000000001E-2</v>
      </c>
      <c r="I8531" s="189">
        <f>(M8531*$M$13)</f>
        <v>17.461600000000001</v>
      </c>
      <c r="J8531" s="219">
        <f>TRUNC(I8531*H8531,2)</f>
        <v>0.95</v>
      </c>
      <c r="M8531">
        <v>18.98</v>
      </c>
    </row>
    <row r="8532" spans="1:13" ht="24" customHeight="1" x14ac:dyDescent="0.2">
      <c r="A8532" s="238" t="s">
        <v>2126</v>
      </c>
      <c r="B8532" s="191" t="s">
        <v>2946</v>
      </c>
      <c r="C8532" s="190" t="s">
        <v>26</v>
      </c>
      <c r="D8532" s="190" t="s">
        <v>2947</v>
      </c>
      <c r="E8532" s="426" t="s">
        <v>2119</v>
      </c>
      <c r="F8532" s="426"/>
      <c r="G8532" s="192" t="s">
        <v>331</v>
      </c>
      <c r="H8532" s="193">
        <v>4.8000000000000001E-2</v>
      </c>
      <c r="I8532" s="189">
        <f>(M8532*$M$13)</f>
        <v>3.4316</v>
      </c>
      <c r="J8532" s="219">
        <f>TRUNC(I8532*H8532,2)</f>
        <v>0.16</v>
      </c>
      <c r="M8532">
        <v>3.73</v>
      </c>
    </row>
    <row r="8533" spans="1:13" ht="26.1" customHeight="1" x14ac:dyDescent="0.2">
      <c r="A8533" s="238" t="s">
        <v>2126</v>
      </c>
      <c r="B8533" s="191" t="s">
        <v>2961</v>
      </c>
      <c r="C8533" s="190" t="s">
        <v>26</v>
      </c>
      <c r="D8533" s="190" t="s">
        <v>2962</v>
      </c>
      <c r="E8533" s="426" t="s">
        <v>2119</v>
      </c>
      <c r="F8533" s="426"/>
      <c r="G8533" s="192" t="s">
        <v>331</v>
      </c>
      <c r="H8533" s="193">
        <v>1</v>
      </c>
      <c r="I8533" s="189">
        <f>(M8533*$M$13)</f>
        <v>63.820400000000006</v>
      </c>
      <c r="J8533" s="219">
        <f>TRUNC(I8533*H8533,2)</f>
        <v>63.82</v>
      </c>
      <c r="M8533">
        <v>69.37</v>
      </c>
    </row>
    <row r="8534" spans="1:13" x14ac:dyDescent="0.2">
      <c r="A8534" s="239"/>
      <c r="B8534" s="195"/>
      <c r="C8534" s="195"/>
      <c r="D8534" s="195"/>
      <c r="E8534" s="195" t="s">
        <v>3847</v>
      </c>
      <c r="F8534" s="196">
        <v>4.37</v>
      </c>
      <c r="G8534" s="195" t="s">
        <v>3848</v>
      </c>
      <c r="H8534" s="196">
        <v>0</v>
      </c>
      <c r="I8534" s="196">
        <v>4.37</v>
      </c>
      <c r="J8534" s="220"/>
      <c r="M8534">
        <v>4.37</v>
      </c>
    </row>
    <row r="8535" spans="1:13" ht="25.5" x14ac:dyDescent="0.2">
      <c r="A8535" s="239"/>
      <c r="B8535" s="195"/>
      <c r="C8535" s="195"/>
      <c r="D8535" s="195"/>
      <c r="E8535" s="195" t="s">
        <v>3849</v>
      </c>
      <c r="F8535" s="196">
        <v>0</v>
      </c>
      <c r="G8535" s="195"/>
      <c r="H8535" s="195" t="s">
        <v>3850</v>
      </c>
      <c r="I8535" s="196">
        <v>75.17</v>
      </c>
      <c r="J8535" s="220"/>
      <c r="M8535">
        <v>75.17</v>
      </c>
    </row>
    <row r="8536" spans="1:13" ht="30" customHeight="1" x14ac:dyDescent="0.2">
      <c r="A8536" s="240"/>
      <c r="B8536" s="197"/>
      <c r="C8536" s="197"/>
      <c r="D8536" s="197"/>
      <c r="E8536" s="197"/>
      <c r="F8536" s="197"/>
      <c r="G8536" s="197" t="s">
        <v>3851</v>
      </c>
      <c r="H8536" s="198">
        <v>1</v>
      </c>
      <c r="I8536" s="199">
        <v>75.17</v>
      </c>
      <c r="J8536" s="220"/>
      <c r="M8536">
        <v>75.17</v>
      </c>
    </row>
    <row r="8537" spans="1:13" ht="0.95" customHeight="1" x14ac:dyDescent="0.2">
      <c r="A8537" s="237"/>
      <c r="B8537" s="185"/>
      <c r="C8537" s="185"/>
      <c r="D8537" s="185"/>
      <c r="E8537" s="185"/>
      <c r="F8537" s="185"/>
      <c r="G8537" s="185"/>
      <c r="H8537" s="185"/>
      <c r="I8537" s="185"/>
      <c r="J8537" s="220"/>
    </row>
    <row r="8538" spans="1:13" ht="18" customHeight="1" x14ac:dyDescent="0.2">
      <c r="A8538" s="236" t="s">
        <v>3678</v>
      </c>
      <c r="B8538" s="183" t="s">
        <v>2</v>
      </c>
      <c r="C8538" s="182" t="s">
        <v>3</v>
      </c>
      <c r="D8538" s="182" t="s">
        <v>4</v>
      </c>
      <c r="E8538" s="419" t="s">
        <v>2100</v>
      </c>
      <c r="F8538" s="419"/>
      <c r="G8538" s="184" t="s">
        <v>5</v>
      </c>
      <c r="H8538" s="183" t="s">
        <v>6</v>
      </c>
      <c r="I8538" s="183" t="s">
        <v>7</v>
      </c>
      <c r="J8538" s="218" t="s">
        <v>8</v>
      </c>
      <c r="K8538" s="229">
        <f>J8540+J8541</f>
        <v>12.73</v>
      </c>
      <c r="L8538" s="229">
        <f>J8539-K8538</f>
        <v>287.26</v>
      </c>
      <c r="M8538" t="s">
        <v>7</v>
      </c>
    </row>
    <row r="8539" spans="1:13" ht="24" customHeight="1" x14ac:dyDescent="0.2">
      <c r="A8539" s="237" t="s">
        <v>2125</v>
      </c>
      <c r="B8539" s="186" t="s">
        <v>1049</v>
      </c>
      <c r="C8539" s="185" t="s">
        <v>15</v>
      </c>
      <c r="D8539" s="185" t="s">
        <v>1050</v>
      </c>
      <c r="E8539" s="425">
        <v>8</v>
      </c>
      <c r="F8539" s="425"/>
      <c r="G8539" s="187" t="s">
        <v>18</v>
      </c>
      <c r="H8539" s="188">
        <v>1</v>
      </c>
      <c r="I8539" s="189">
        <f>(M8539*$M$13)</f>
        <v>299.99360000000001</v>
      </c>
      <c r="J8539" s="231">
        <f>TRUNC(I8539*H8539,2)</f>
        <v>299.99</v>
      </c>
      <c r="M8539">
        <v>326.08</v>
      </c>
    </row>
    <row r="8540" spans="1:13" ht="24" customHeight="1" x14ac:dyDescent="0.2">
      <c r="A8540" s="238" t="s">
        <v>2126</v>
      </c>
      <c r="B8540" s="191" t="s">
        <v>2130</v>
      </c>
      <c r="C8540" s="190" t="s">
        <v>15</v>
      </c>
      <c r="D8540" s="190" t="s">
        <v>2131</v>
      </c>
      <c r="E8540" s="426" t="s">
        <v>2129</v>
      </c>
      <c r="F8540" s="426"/>
      <c r="G8540" s="192" t="s">
        <v>39</v>
      </c>
      <c r="H8540" s="193">
        <v>0.39</v>
      </c>
      <c r="I8540" s="189">
        <f>(M8540*$M$13)</f>
        <v>13.533200000000001</v>
      </c>
      <c r="J8540" s="219">
        <f>TRUNC(I8540*H8540,2)</f>
        <v>5.27</v>
      </c>
      <c r="M8540">
        <v>14.71</v>
      </c>
    </row>
    <row r="8541" spans="1:13" ht="24" customHeight="1" x14ac:dyDescent="0.2">
      <c r="A8541" s="238" t="s">
        <v>2126</v>
      </c>
      <c r="B8541" s="191" t="s">
        <v>2216</v>
      </c>
      <c r="C8541" s="190" t="s">
        <v>15</v>
      </c>
      <c r="D8541" s="190" t="s">
        <v>2217</v>
      </c>
      <c r="E8541" s="426" t="s">
        <v>2129</v>
      </c>
      <c r="F8541" s="426"/>
      <c r="G8541" s="192" t="s">
        <v>39</v>
      </c>
      <c r="H8541" s="193">
        <v>0.39</v>
      </c>
      <c r="I8541" s="189">
        <f>(M8541*$M$13)</f>
        <v>19.136000000000003</v>
      </c>
      <c r="J8541" s="219">
        <f>TRUNC(I8541*H8541,2)</f>
        <v>7.46</v>
      </c>
      <c r="M8541">
        <v>20.8</v>
      </c>
    </row>
    <row r="8542" spans="1:13" ht="24" customHeight="1" x14ac:dyDescent="0.2">
      <c r="A8542" s="238" t="s">
        <v>2126</v>
      </c>
      <c r="B8542" s="191" t="s">
        <v>2963</v>
      </c>
      <c r="C8542" s="190" t="s">
        <v>15</v>
      </c>
      <c r="D8542" s="190" t="s">
        <v>1050</v>
      </c>
      <c r="E8542" s="426" t="s">
        <v>2119</v>
      </c>
      <c r="F8542" s="426"/>
      <c r="G8542" s="192" t="s">
        <v>54</v>
      </c>
      <c r="H8542" s="193">
        <v>1</v>
      </c>
      <c r="I8542" s="189">
        <f>(M8542*$M$13)</f>
        <v>287.26080000000002</v>
      </c>
      <c r="J8542" s="219">
        <f>TRUNC(I8542*H8542,2)</f>
        <v>287.26</v>
      </c>
      <c r="M8542">
        <v>312.24</v>
      </c>
    </row>
    <row r="8543" spans="1:13" x14ac:dyDescent="0.2">
      <c r="A8543" s="239"/>
      <c r="B8543" s="195"/>
      <c r="C8543" s="195"/>
      <c r="D8543" s="195"/>
      <c r="E8543" s="195" t="s">
        <v>3847</v>
      </c>
      <c r="F8543" s="196">
        <v>13.84</v>
      </c>
      <c r="G8543" s="195" t="s">
        <v>3848</v>
      </c>
      <c r="H8543" s="196">
        <v>0</v>
      </c>
      <c r="I8543" s="196">
        <v>13.84</v>
      </c>
      <c r="J8543" s="220"/>
      <c r="M8543">
        <v>13.84</v>
      </c>
    </row>
    <row r="8544" spans="1:13" ht="25.5" x14ac:dyDescent="0.2">
      <c r="A8544" s="239"/>
      <c r="B8544" s="195"/>
      <c r="C8544" s="195"/>
      <c r="D8544" s="195"/>
      <c r="E8544" s="195" t="s">
        <v>3849</v>
      </c>
      <c r="F8544" s="196">
        <v>0</v>
      </c>
      <c r="G8544" s="195"/>
      <c r="H8544" s="195" t="s">
        <v>3850</v>
      </c>
      <c r="I8544" s="196">
        <v>326.08</v>
      </c>
      <c r="J8544" s="220"/>
      <c r="M8544">
        <v>326.08</v>
      </c>
    </row>
    <row r="8545" spans="1:13" ht="30" customHeight="1" x14ac:dyDescent="0.2">
      <c r="A8545" s="240"/>
      <c r="B8545" s="197"/>
      <c r="C8545" s="197"/>
      <c r="D8545" s="197"/>
      <c r="E8545" s="197"/>
      <c r="F8545" s="197"/>
      <c r="G8545" s="197" t="s">
        <v>3851</v>
      </c>
      <c r="H8545" s="198">
        <v>1</v>
      </c>
      <c r="I8545" s="199">
        <v>326.08</v>
      </c>
      <c r="J8545" s="220"/>
      <c r="M8545">
        <v>326.08</v>
      </c>
    </row>
    <row r="8546" spans="1:13" ht="0.95" customHeight="1" x14ac:dyDescent="0.2">
      <c r="A8546" s="237"/>
      <c r="B8546" s="185"/>
      <c r="C8546" s="185"/>
      <c r="D8546" s="185"/>
      <c r="E8546" s="185"/>
      <c r="F8546" s="185"/>
      <c r="G8546" s="185"/>
      <c r="H8546" s="185"/>
      <c r="I8546" s="185"/>
      <c r="J8546" s="220"/>
    </row>
    <row r="8547" spans="1:13" ht="18" customHeight="1" x14ac:dyDescent="0.2">
      <c r="A8547" s="236" t="s">
        <v>3679</v>
      </c>
      <c r="B8547" s="183" t="s">
        <v>2</v>
      </c>
      <c r="C8547" s="182" t="s">
        <v>3</v>
      </c>
      <c r="D8547" s="182" t="s">
        <v>4</v>
      </c>
      <c r="E8547" s="419" t="s">
        <v>2100</v>
      </c>
      <c r="F8547" s="419"/>
      <c r="G8547" s="184" t="s">
        <v>5</v>
      </c>
      <c r="H8547" s="183" t="s">
        <v>6</v>
      </c>
      <c r="I8547" s="183" t="s">
        <v>7</v>
      </c>
      <c r="J8547" s="218" t="s">
        <v>8</v>
      </c>
      <c r="K8547" s="229">
        <f>J8549+J8550</f>
        <v>6.52</v>
      </c>
      <c r="L8547" s="229">
        <f>J8548-K8547</f>
        <v>44.7</v>
      </c>
      <c r="M8547" t="s">
        <v>7</v>
      </c>
    </row>
    <row r="8548" spans="1:13" ht="26.1" customHeight="1" x14ac:dyDescent="0.2">
      <c r="A8548" s="237" t="s">
        <v>2125</v>
      </c>
      <c r="B8548" s="186" t="s">
        <v>1051</v>
      </c>
      <c r="C8548" s="185" t="s">
        <v>15</v>
      </c>
      <c r="D8548" s="185" t="s">
        <v>1052</v>
      </c>
      <c r="E8548" s="425">
        <v>8</v>
      </c>
      <c r="F8548" s="425"/>
      <c r="G8548" s="187" t="s">
        <v>18</v>
      </c>
      <c r="H8548" s="188">
        <v>1</v>
      </c>
      <c r="I8548" s="189">
        <f>(M8548*$M$13)</f>
        <v>51.2256</v>
      </c>
      <c r="J8548" s="231">
        <f>TRUNC(I8548*H8548,2)</f>
        <v>51.22</v>
      </c>
      <c r="M8548">
        <v>55.68</v>
      </c>
    </row>
    <row r="8549" spans="1:13" ht="24" customHeight="1" x14ac:dyDescent="0.2">
      <c r="A8549" s="238" t="s">
        <v>2126</v>
      </c>
      <c r="B8549" s="191" t="s">
        <v>2130</v>
      </c>
      <c r="C8549" s="190" t="s">
        <v>15</v>
      </c>
      <c r="D8549" s="190" t="s">
        <v>2131</v>
      </c>
      <c r="E8549" s="426" t="s">
        <v>2129</v>
      </c>
      <c r="F8549" s="426"/>
      <c r="G8549" s="192" t="s">
        <v>39</v>
      </c>
      <c r="H8549" s="193">
        <v>0.2</v>
      </c>
      <c r="I8549" s="189">
        <f>(M8549*$M$13)</f>
        <v>13.533200000000001</v>
      </c>
      <c r="J8549" s="219">
        <f>TRUNC(I8549*H8549,2)</f>
        <v>2.7</v>
      </c>
      <c r="M8549">
        <v>14.71</v>
      </c>
    </row>
    <row r="8550" spans="1:13" ht="24" customHeight="1" x14ac:dyDescent="0.2">
      <c r="A8550" s="238" t="s">
        <v>2126</v>
      </c>
      <c r="B8550" s="191" t="s">
        <v>2216</v>
      </c>
      <c r="C8550" s="190" t="s">
        <v>15</v>
      </c>
      <c r="D8550" s="190" t="s">
        <v>2217</v>
      </c>
      <c r="E8550" s="426" t="s">
        <v>2129</v>
      </c>
      <c r="F8550" s="426"/>
      <c r="G8550" s="192" t="s">
        <v>39</v>
      </c>
      <c r="H8550" s="193">
        <v>0.2</v>
      </c>
      <c r="I8550" s="189">
        <f>(M8550*$M$13)</f>
        <v>19.136000000000003</v>
      </c>
      <c r="J8550" s="219">
        <f>TRUNC(I8550*H8550,2)</f>
        <v>3.82</v>
      </c>
      <c r="M8550">
        <v>20.8</v>
      </c>
    </row>
    <row r="8551" spans="1:13" ht="24" customHeight="1" x14ac:dyDescent="0.2">
      <c r="A8551" s="238" t="s">
        <v>2126</v>
      </c>
      <c r="B8551" s="191" t="s">
        <v>2931</v>
      </c>
      <c r="C8551" s="190" t="s">
        <v>15</v>
      </c>
      <c r="D8551" s="190" t="s">
        <v>2932</v>
      </c>
      <c r="E8551" s="426" t="s">
        <v>2119</v>
      </c>
      <c r="F8551" s="426"/>
      <c r="G8551" s="192" t="s">
        <v>132</v>
      </c>
      <c r="H8551" s="193">
        <v>0.28000000000000003</v>
      </c>
      <c r="I8551" s="189">
        <f>(M8551*$M$13)</f>
        <v>0.42320000000000002</v>
      </c>
      <c r="J8551" s="219">
        <f>TRUNC(I8551*H8551,2)</f>
        <v>0.11</v>
      </c>
      <c r="M8551">
        <v>0.46</v>
      </c>
    </row>
    <row r="8552" spans="1:13" ht="24" customHeight="1" x14ac:dyDescent="0.2">
      <c r="A8552" s="238" t="s">
        <v>2126</v>
      </c>
      <c r="B8552" s="191" t="s">
        <v>2964</v>
      </c>
      <c r="C8552" s="190" t="s">
        <v>15</v>
      </c>
      <c r="D8552" s="190" t="s">
        <v>2965</v>
      </c>
      <c r="E8552" s="426" t="s">
        <v>2119</v>
      </c>
      <c r="F8552" s="426"/>
      <c r="G8552" s="192" t="s">
        <v>54</v>
      </c>
      <c r="H8552" s="193">
        <v>1</v>
      </c>
      <c r="I8552" s="189">
        <f>(M8552*$M$13)</f>
        <v>44.583200000000005</v>
      </c>
      <c r="J8552" s="219">
        <f>TRUNC(I8552*H8552,2)</f>
        <v>44.58</v>
      </c>
      <c r="M8552">
        <v>48.46</v>
      </c>
    </row>
    <row r="8553" spans="1:13" x14ac:dyDescent="0.2">
      <c r="A8553" s="239"/>
      <c r="B8553" s="195"/>
      <c r="C8553" s="195"/>
      <c r="D8553" s="195"/>
      <c r="E8553" s="195" t="s">
        <v>3847</v>
      </c>
      <c r="F8553" s="196">
        <v>7.1</v>
      </c>
      <c r="G8553" s="195" t="s">
        <v>3848</v>
      </c>
      <c r="H8553" s="196">
        <v>0</v>
      </c>
      <c r="I8553" s="196">
        <v>7.1</v>
      </c>
      <c r="J8553" s="220"/>
      <c r="M8553">
        <v>7.1</v>
      </c>
    </row>
    <row r="8554" spans="1:13" ht="25.5" x14ac:dyDescent="0.2">
      <c r="A8554" s="239"/>
      <c r="B8554" s="195"/>
      <c r="C8554" s="195"/>
      <c r="D8554" s="195"/>
      <c r="E8554" s="195" t="s">
        <v>3849</v>
      </c>
      <c r="F8554" s="196">
        <v>0</v>
      </c>
      <c r="G8554" s="195"/>
      <c r="H8554" s="195" t="s">
        <v>3850</v>
      </c>
      <c r="I8554" s="196">
        <v>55.68</v>
      </c>
      <c r="J8554" s="220"/>
      <c r="M8554">
        <v>55.68</v>
      </c>
    </row>
    <row r="8555" spans="1:13" ht="30" customHeight="1" x14ac:dyDescent="0.2">
      <c r="A8555" s="240"/>
      <c r="B8555" s="197"/>
      <c r="C8555" s="197"/>
      <c r="D8555" s="197"/>
      <c r="E8555" s="197"/>
      <c r="F8555" s="197"/>
      <c r="G8555" s="197" t="s">
        <v>3851</v>
      </c>
      <c r="H8555" s="198">
        <v>4</v>
      </c>
      <c r="I8555" s="199">
        <v>222.72</v>
      </c>
      <c r="J8555" s="220"/>
      <c r="M8555">
        <v>222.72</v>
      </c>
    </row>
    <row r="8556" spans="1:13" ht="0.95" customHeight="1" x14ac:dyDescent="0.2">
      <c r="A8556" s="237"/>
      <c r="B8556" s="185"/>
      <c r="C8556" s="185"/>
      <c r="D8556" s="185"/>
      <c r="E8556" s="185"/>
      <c r="F8556" s="185"/>
      <c r="G8556" s="185"/>
      <c r="H8556" s="185"/>
      <c r="I8556" s="185"/>
      <c r="J8556" s="220"/>
    </row>
    <row r="8557" spans="1:13" ht="18" customHeight="1" x14ac:dyDescent="0.2">
      <c r="A8557" s="236" t="s">
        <v>3680</v>
      </c>
      <c r="B8557" s="183" t="s">
        <v>2</v>
      </c>
      <c r="C8557" s="182" t="s">
        <v>3</v>
      </c>
      <c r="D8557" s="182" t="s">
        <v>4</v>
      </c>
      <c r="E8557" s="419" t="s">
        <v>2100</v>
      </c>
      <c r="F8557" s="419"/>
      <c r="G8557" s="184" t="s">
        <v>5</v>
      </c>
      <c r="H8557" s="183" t="s">
        <v>6</v>
      </c>
      <c r="I8557" s="183" t="s">
        <v>7</v>
      </c>
      <c r="J8557" s="218" t="s">
        <v>8</v>
      </c>
      <c r="K8557" s="229">
        <f>J8559+J8560</f>
        <v>19.920000000000002</v>
      </c>
      <c r="L8557" s="229">
        <f>J8558-K8557</f>
        <v>71.039999999999992</v>
      </c>
      <c r="M8557" t="s">
        <v>7</v>
      </c>
    </row>
    <row r="8558" spans="1:13" ht="24" customHeight="1" x14ac:dyDescent="0.2">
      <c r="A8558" s="237" t="s">
        <v>2125</v>
      </c>
      <c r="B8558" s="186" t="s">
        <v>1053</v>
      </c>
      <c r="C8558" s="185" t="s">
        <v>15</v>
      </c>
      <c r="D8558" s="185" t="s">
        <v>1054</v>
      </c>
      <c r="E8558" s="425">
        <v>8</v>
      </c>
      <c r="F8558" s="425"/>
      <c r="G8558" s="187" t="s">
        <v>18</v>
      </c>
      <c r="H8558" s="188">
        <v>1</v>
      </c>
      <c r="I8558" s="189">
        <f>(M8558*$M$13)</f>
        <v>90.960400000000007</v>
      </c>
      <c r="J8558" s="231">
        <f>TRUNC(I8558*H8558,2)</f>
        <v>90.96</v>
      </c>
      <c r="M8558">
        <v>98.87</v>
      </c>
    </row>
    <row r="8559" spans="1:13" ht="24" customHeight="1" x14ac:dyDescent="0.2">
      <c r="A8559" s="238" t="s">
        <v>2126</v>
      </c>
      <c r="B8559" s="191" t="s">
        <v>2130</v>
      </c>
      <c r="C8559" s="190" t="s">
        <v>15</v>
      </c>
      <c r="D8559" s="190" t="s">
        <v>2131</v>
      </c>
      <c r="E8559" s="426" t="s">
        <v>2129</v>
      </c>
      <c r="F8559" s="426"/>
      <c r="G8559" s="192" t="s">
        <v>39</v>
      </c>
      <c r="H8559" s="193">
        <v>0.61</v>
      </c>
      <c r="I8559" s="189">
        <f>(M8559*$M$13)</f>
        <v>13.533200000000001</v>
      </c>
      <c r="J8559" s="219">
        <f>TRUNC(I8559*H8559,2)</f>
        <v>8.25</v>
      </c>
      <c r="M8559">
        <v>14.71</v>
      </c>
    </row>
    <row r="8560" spans="1:13" ht="24" customHeight="1" x14ac:dyDescent="0.2">
      <c r="A8560" s="238" t="s">
        <v>2126</v>
      </c>
      <c r="B8560" s="191" t="s">
        <v>2216</v>
      </c>
      <c r="C8560" s="190" t="s">
        <v>15</v>
      </c>
      <c r="D8560" s="190" t="s">
        <v>2217</v>
      </c>
      <c r="E8560" s="426" t="s">
        <v>2129</v>
      </c>
      <c r="F8560" s="426"/>
      <c r="G8560" s="192" t="s">
        <v>39</v>
      </c>
      <c r="H8560" s="193">
        <v>0.61</v>
      </c>
      <c r="I8560" s="189">
        <f>(M8560*$M$13)</f>
        <v>19.136000000000003</v>
      </c>
      <c r="J8560" s="219">
        <f>TRUNC(I8560*H8560,2)</f>
        <v>11.67</v>
      </c>
      <c r="M8560">
        <v>20.8</v>
      </c>
    </row>
    <row r="8561" spans="1:13" ht="24" customHeight="1" x14ac:dyDescent="0.2">
      <c r="A8561" s="238" t="s">
        <v>2126</v>
      </c>
      <c r="B8561" s="191" t="s">
        <v>2931</v>
      </c>
      <c r="C8561" s="190" t="s">
        <v>15</v>
      </c>
      <c r="D8561" s="190" t="s">
        <v>2932</v>
      </c>
      <c r="E8561" s="426" t="s">
        <v>2119</v>
      </c>
      <c r="F8561" s="426"/>
      <c r="G8561" s="192" t="s">
        <v>132</v>
      </c>
      <c r="H8561" s="193">
        <v>0.94</v>
      </c>
      <c r="I8561" s="189">
        <f>(M8561*$M$13)</f>
        <v>0.42320000000000002</v>
      </c>
      <c r="J8561" s="219">
        <f>TRUNC(I8561*H8561,2)</f>
        <v>0.39</v>
      </c>
      <c r="M8561">
        <v>0.46</v>
      </c>
    </row>
    <row r="8562" spans="1:13" ht="24" customHeight="1" x14ac:dyDescent="0.2">
      <c r="A8562" s="238" t="s">
        <v>2126</v>
      </c>
      <c r="B8562" s="191" t="s">
        <v>2966</v>
      </c>
      <c r="C8562" s="190" t="s">
        <v>15</v>
      </c>
      <c r="D8562" s="190" t="s">
        <v>2967</v>
      </c>
      <c r="E8562" s="426" t="s">
        <v>2119</v>
      </c>
      <c r="F8562" s="426"/>
      <c r="G8562" s="192" t="s">
        <v>54</v>
      </c>
      <c r="H8562" s="193">
        <v>1</v>
      </c>
      <c r="I8562" s="189">
        <f>(M8562*$M$13)</f>
        <v>70.646800000000013</v>
      </c>
      <c r="J8562" s="219">
        <f>TRUNC(I8562*H8562,2)</f>
        <v>70.64</v>
      </c>
      <c r="M8562">
        <v>76.790000000000006</v>
      </c>
    </row>
    <row r="8563" spans="1:13" x14ac:dyDescent="0.2">
      <c r="A8563" s="239"/>
      <c r="B8563" s="195"/>
      <c r="C8563" s="195"/>
      <c r="D8563" s="195"/>
      <c r="E8563" s="195" t="s">
        <v>3847</v>
      </c>
      <c r="F8563" s="196">
        <v>21.65</v>
      </c>
      <c r="G8563" s="195" t="s">
        <v>3848</v>
      </c>
      <c r="H8563" s="196">
        <v>0</v>
      </c>
      <c r="I8563" s="196">
        <v>21.650000000000002</v>
      </c>
      <c r="J8563" s="220"/>
      <c r="M8563">
        <v>21.650000000000002</v>
      </c>
    </row>
    <row r="8564" spans="1:13" ht="25.5" x14ac:dyDescent="0.2">
      <c r="A8564" s="239"/>
      <c r="B8564" s="195"/>
      <c r="C8564" s="195"/>
      <c r="D8564" s="195"/>
      <c r="E8564" s="195" t="s">
        <v>3849</v>
      </c>
      <c r="F8564" s="196">
        <v>0</v>
      </c>
      <c r="G8564" s="195"/>
      <c r="H8564" s="195" t="s">
        <v>3850</v>
      </c>
      <c r="I8564" s="196">
        <v>98.87</v>
      </c>
      <c r="J8564" s="220"/>
      <c r="M8564">
        <v>98.87</v>
      </c>
    </row>
    <row r="8565" spans="1:13" ht="30" customHeight="1" x14ac:dyDescent="0.2">
      <c r="A8565" s="240"/>
      <c r="B8565" s="197"/>
      <c r="C8565" s="197"/>
      <c r="D8565" s="197"/>
      <c r="E8565" s="197"/>
      <c r="F8565" s="197"/>
      <c r="G8565" s="197" t="s">
        <v>3851</v>
      </c>
      <c r="H8565" s="198">
        <v>1</v>
      </c>
      <c r="I8565" s="199">
        <v>98.87</v>
      </c>
      <c r="J8565" s="220"/>
      <c r="M8565">
        <v>98.87</v>
      </c>
    </row>
    <row r="8566" spans="1:13" ht="0.95" customHeight="1" x14ac:dyDescent="0.2">
      <c r="A8566" s="237"/>
      <c r="B8566" s="185"/>
      <c r="C8566" s="185"/>
      <c r="D8566" s="185"/>
      <c r="E8566" s="185"/>
      <c r="F8566" s="185"/>
      <c r="G8566" s="185"/>
      <c r="H8566" s="185"/>
      <c r="I8566" s="185"/>
      <c r="J8566" s="220"/>
    </row>
    <row r="8567" spans="1:13" ht="18" customHeight="1" x14ac:dyDescent="0.2">
      <c r="A8567" s="236" t="s">
        <v>3681</v>
      </c>
      <c r="B8567" s="183" t="s">
        <v>2</v>
      </c>
      <c r="C8567" s="182" t="s">
        <v>3</v>
      </c>
      <c r="D8567" s="182" t="s">
        <v>4</v>
      </c>
      <c r="E8567" s="419" t="s">
        <v>2100</v>
      </c>
      <c r="F8567" s="419"/>
      <c r="G8567" s="184" t="s">
        <v>5</v>
      </c>
      <c r="H8567" s="183" t="s">
        <v>6</v>
      </c>
      <c r="I8567" s="183" t="s">
        <v>7</v>
      </c>
      <c r="J8567" s="218" t="s">
        <v>8</v>
      </c>
      <c r="K8567" s="229">
        <f>J8569+J8570</f>
        <v>31.020000000000003</v>
      </c>
      <c r="L8567" s="229">
        <f>J8568-K8567</f>
        <v>148.42999999999998</v>
      </c>
      <c r="M8567" t="s">
        <v>7</v>
      </c>
    </row>
    <row r="8568" spans="1:13" ht="24" customHeight="1" x14ac:dyDescent="0.2">
      <c r="A8568" s="237" t="s">
        <v>2125</v>
      </c>
      <c r="B8568" s="186" t="s">
        <v>1055</v>
      </c>
      <c r="C8568" s="185" t="s">
        <v>15</v>
      </c>
      <c r="D8568" s="185" t="s">
        <v>1056</v>
      </c>
      <c r="E8568" s="425">
        <v>8</v>
      </c>
      <c r="F8568" s="425"/>
      <c r="G8568" s="187" t="s">
        <v>18</v>
      </c>
      <c r="H8568" s="188">
        <v>1</v>
      </c>
      <c r="I8568" s="189">
        <f>(M8568*$M$13)</f>
        <v>179.45520000000002</v>
      </c>
      <c r="J8568" s="231">
        <f>TRUNC(I8568*H8568,2)</f>
        <v>179.45</v>
      </c>
      <c r="M8568">
        <v>195.06</v>
      </c>
    </row>
    <row r="8569" spans="1:13" ht="24" customHeight="1" x14ac:dyDescent="0.2">
      <c r="A8569" s="238" t="s">
        <v>2126</v>
      </c>
      <c r="B8569" s="191" t="s">
        <v>2130</v>
      </c>
      <c r="C8569" s="190" t="s">
        <v>15</v>
      </c>
      <c r="D8569" s="190" t="s">
        <v>2131</v>
      </c>
      <c r="E8569" s="426" t="s">
        <v>2129</v>
      </c>
      <c r="F8569" s="426"/>
      <c r="G8569" s="192" t="s">
        <v>39</v>
      </c>
      <c r="H8569" s="193">
        <v>0.95</v>
      </c>
      <c r="I8569" s="189">
        <f>(M8569*$M$13)</f>
        <v>13.533200000000001</v>
      </c>
      <c r="J8569" s="219">
        <f>TRUNC(I8569*H8569,2)</f>
        <v>12.85</v>
      </c>
      <c r="M8569">
        <v>14.71</v>
      </c>
    </row>
    <row r="8570" spans="1:13" ht="24" customHeight="1" x14ac:dyDescent="0.2">
      <c r="A8570" s="238" t="s">
        <v>2126</v>
      </c>
      <c r="B8570" s="191" t="s">
        <v>2216</v>
      </c>
      <c r="C8570" s="190" t="s">
        <v>15</v>
      </c>
      <c r="D8570" s="190" t="s">
        <v>2217</v>
      </c>
      <c r="E8570" s="426" t="s">
        <v>2129</v>
      </c>
      <c r="F8570" s="426"/>
      <c r="G8570" s="192" t="s">
        <v>39</v>
      </c>
      <c r="H8570" s="193">
        <v>0.95</v>
      </c>
      <c r="I8570" s="189">
        <f>(M8570*$M$13)</f>
        <v>19.136000000000003</v>
      </c>
      <c r="J8570" s="219">
        <f>TRUNC(I8570*H8570,2)</f>
        <v>18.170000000000002</v>
      </c>
      <c r="M8570">
        <v>20.8</v>
      </c>
    </row>
    <row r="8571" spans="1:13" ht="24" customHeight="1" x14ac:dyDescent="0.2">
      <c r="A8571" s="238" t="s">
        <v>2126</v>
      </c>
      <c r="B8571" s="191" t="s">
        <v>2931</v>
      </c>
      <c r="C8571" s="190" t="s">
        <v>15</v>
      </c>
      <c r="D8571" s="190" t="s">
        <v>2932</v>
      </c>
      <c r="E8571" s="426" t="s">
        <v>2119</v>
      </c>
      <c r="F8571" s="426"/>
      <c r="G8571" s="192" t="s">
        <v>132</v>
      </c>
      <c r="H8571" s="193">
        <v>1.88</v>
      </c>
      <c r="I8571" s="189">
        <f>(M8571*$M$13)</f>
        <v>0.42320000000000002</v>
      </c>
      <c r="J8571" s="219">
        <f>TRUNC(I8571*H8571,2)</f>
        <v>0.79</v>
      </c>
      <c r="M8571">
        <v>0.46</v>
      </c>
    </row>
    <row r="8572" spans="1:13" ht="24" customHeight="1" x14ac:dyDescent="0.2">
      <c r="A8572" s="238" t="s">
        <v>2126</v>
      </c>
      <c r="B8572" s="191" t="s">
        <v>2968</v>
      </c>
      <c r="C8572" s="190" t="s">
        <v>15</v>
      </c>
      <c r="D8572" s="190" t="s">
        <v>2969</v>
      </c>
      <c r="E8572" s="426" t="s">
        <v>2119</v>
      </c>
      <c r="F8572" s="426"/>
      <c r="G8572" s="192" t="s">
        <v>54</v>
      </c>
      <c r="H8572" s="193">
        <v>1</v>
      </c>
      <c r="I8572" s="189">
        <f>(M8572*$M$13)</f>
        <v>147.63240000000002</v>
      </c>
      <c r="J8572" s="219">
        <f>TRUNC(I8572*H8572,2)</f>
        <v>147.63</v>
      </c>
      <c r="M8572">
        <v>160.47</v>
      </c>
    </row>
    <row r="8573" spans="1:13" x14ac:dyDescent="0.2">
      <c r="A8573" s="239"/>
      <c r="B8573" s="195"/>
      <c r="C8573" s="195"/>
      <c r="D8573" s="195"/>
      <c r="E8573" s="195" t="s">
        <v>3847</v>
      </c>
      <c r="F8573" s="196">
        <v>33.729999999999997</v>
      </c>
      <c r="G8573" s="195" t="s">
        <v>3848</v>
      </c>
      <c r="H8573" s="196">
        <v>0</v>
      </c>
      <c r="I8573" s="196">
        <v>33.729999999999997</v>
      </c>
      <c r="J8573" s="220"/>
      <c r="M8573">
        <v>33.729999999999997</v>
      </c>
    </row>
    <row r="8574" spans="1:13" ht="25.5" x14ac:dyDescent="0.2">
      <c r="A8574" s="239"/>
      <c r="B8574" s="195"/>
      <c r="C8574" s="195"/>
      <c r="D8574" s="195"/>
      <c r="E8574" s="195" t="s">
        <v>3849</v>
      </c>
      <c r="F8574" s="196">
        <v>0</v>
      </c>
      <c r="G8574" s="195"/>
      <c r="H8574" s="195" t="s">
        <v>3850</v>
      </c>
      <c r="I8574" s="196">
        <v>195.06</v>
      </c>
      <c r="J8574" s="220"/>
      <c r="M8574">
        <v>195.06</v>
      </c>
    </row>
    <row r="8575" spans="1:13" ht="30" customHeight="1" x14ac:dyDescent="0.2">
      <c r="A8575" s="240"/>
      <c r="B8575" s="197"/>
      <c r="C8575" s="197"/>
      <c r="D8575" s="197"/>
      <c r="E8575" s="197"/>
      <c r="F8575" s="197"/>
      <c r="G8575" s="197" t="s">
        <v>3851</v>
      </c>
      <c r="H8575" s="198">
        <v>4</v>
      </c>
      <c r="I8575" s="199">
        <v>780.24</v>
      </c>
      <c r="J8575" s="220"/>
      <c r="M8575">
        <v>780.24</v>
      </c>
    </row>
    <row r="8576" spans="1:13" ht="0.95" customHeight="1" x14ac:dyDescent="0.2">
      <c r="A8576" s="237"/>
      <c r="B8576" s="185"/>
      <c r="C8576" s="185"/>
      <c r="D8576" s="185"/>
      <c r="E8576" s="185"/>
      <c r="F8576" s="185"/>
      <c r="G8576" s="185"/>
      <c r="H8576" s="185"/>
      <c r="I8576" s="185"/>
      <c r="J8576" s="220"/>
    </row>
    <row r="8577" spans="1:13" ht="18" customHeight="1" x14ac:dyDescent="0.2">
      <c r="A8577" s="236" t="s">
        <v>3682</v>
      </c>
      <c r="B8577" s="183" t="s">
        <v>2</v>
      </c>
      <c r="C8577" s="182" t="s">
        <v>3</v>
      </c>
      <c r="D8577" s="182" t="s">
        <v>4</v>
      </c>
      <c r="E8577" s="419" t="s">
        <v>2100</v>
      </c>
      <c r="F8577" s="419"/>
      <c r="G8577" s="184" t="s">
        <v>5</v>
      </c>
      <c r="H8577" s="183" t="s">
        <v>6</v>
      </c>
      <c r="I8577" s="183" t="s">
        <v>7</v>
      </c>
      <c r="J8577" s="218" t="s">
        <v>8</v>
      </c>
      <c r="K8577" s="229">
        <f>J8579+J8580</f>
        <v>27.76</v>
      </c>
      <c r="L8577" s="229">
        <f>J8578-K8577</f>
        <v>189.42000000000002</v>
      </c>
      <c r="M8577" t="s">
        <v>7</v>
      </c>
    </row>
    <row r="8578" spans="1:13" ht="24" customHeight="1" x14ac:dyDescent="0.2">
      <c r="A8578" s="237" t="s">
        <v>2125</v>
      </c>
      <c r="B8578" s="186" t="s">
        <v>1057</v>
      </c>
      <c r="C8578" s="185" t="s">
        <v>15</v>
      </c>
      <c r="D8578" s="185" t="s">
        <v>1058</v>
      </c>
      <c r="E8578" s="425">
        <v>8</v>
      </c>
      <c r="F8578" s="425"/>
      <c r="G8578" s="187" t="s">
        <v>18</v>
      </c>
      <c r="H8578" s="188">
        <v>1</v>
      </c>
      <c r="I8578" s="189">
        <f>(M8578*$M$13)</f>
        <v>217.18440000000001</v>
      </c>
      <c r="J8578" s="231">
        <f>TRUNC(I8578*H8578,2)</f>
        <v>217.18</v>
      </c>
      <c r="M8578">
        <v>236.07</v>
      </c>
    </row>
    <row r="8579" spans="1:13" ht="24" customHeight="1" x14ac:dyDescent="0.2">
      <c r="A8579" s="238" t="s">
        <v>2126</v>
      </c>
      <c r="B8579" s="191" t="s">
        <v>2130</v>
      </c>
      <c r="C8579" s="190" t="s">
        <v>15</v>
      </c>
      <c r="D8579" s="190" t="s">
        <v>2131</v>
      </c>
      <c r="E8579" s="426" t="s">
        <v>2129</v>
      </c>
      <c r="F8579" s="426"/>
      <c r="G8579" s="192" t="s">
        <v>39</v>
      </c>
      <c r="H8579" s="193">
        <v>0.85</v>
      </c>
      <c r="I8579" s="189">
        <f>(M8579*$M$13)</f>
        <v>13.533200000000001</v>
      </c>
      <c r="J8579" s="219">
        <f>TRUNC(I8579*H8579,2)</f>
        <v>11.5</v>
      </c>
      <c r="M8579">
        <v>14.71</v>
      </c>
    </row>
    <row r="8580" spans="1:13" ht="24" customHeight="1" x14ac:dyDescent="0.2">
      <c r="A8580" s="238" t="s">
        <v>2126</v>
      </c>
      <c r="B8580" s="191" t="s">
        <v>2216</v>
      </c>
      <c r="C8580" s="190" t="s">
        <v>15</v>
      </c>
      <c r="D8580" s="190" t="s">
        <v>2217</v>
      </c>
      <c r="E8580" s="426" t="s">
        <v>2129</v>
      </c>
      <c r="F8580" s="426"/>
      <c r="G8580" s="192" t="s">
        <v>39</v>
      </c>
      <c r="H8580" s="193">
        <v>0.85</v>
      </c>
      <c r="I8580" s="189">
        <f>(M8580*$M$13)</f>
        <v>19.136000000000003</v>
      </c>
      <c r="J8580" s="219">
        <f>TRUNC(I8580*H8580,2)</f>
        <v>16.260000000000002</v>
      </c>
      <c r="M8580">
        <v>20.8</v>
      </c>
    </row>
    <row r="8581" spans="1:13" ht="24" customHeight="1" x14ac:dyDescent="0.2">
      <c r="A8581" s="238" t="s">
        <v>2126</v>
      </c>
      <c r="B8581" s="191" t="s">
        <v>2931</v>
      </c>
      <c r="C8581" s="190" t="s">
        <v>15</v>
      </c>
      <c r="D8581" s="190" t="s">
        <v>2932</v>
      </c>
      <c r="E8581" s="426" t="s">
        <v>2119</v>
      </c>
      <c r="F8581" s="426"/>
      <c r="G8581" s="192" t="s">
        <v>132</v>
      </c>
      <c r="H8581" s="193">
        <v>2.2599999999999998</v>
      </c>
      <c r="I8581" s="189">
        <f>(M8581*$M$13)</f>
        <v>0.42320000000000002</v>
      </c>
      <c r="J8581" s="219">
        <f>TRUNC(I8581*H8581,2)</f>
        <v>0.95</v>
      </c>
      <c r="M8581">
        <v>0.46</v>
      </c>
    </row>
    <row r="8582" spans="1:13" ht="24" customHeight="1" x14ac:dyDescent="0.2">
      <c r="A8582" s="238" t="s">
        <v>2126</v>
      </c>
      <c r="B8582" s="191" t="s">
        <v>2970</v>
      </c>
      <c r="C8582" s="190" t="s">
        <v>15</v>
      </c>
      <c r="D8582" s="190" t="s">
        <v>2971</v>
      </c>
      <c r="E8582" s="426" t="s">
        <v>2119</v>
      </c>
      <c r="F8582" s="426"/>
      <c r="G8582" s="192" t="s">
        <v>54</v>
      </c>
      <c r="H8582" s="193">
        <v>1</v>
      </c>
      <c r="I8582" s="189">
        <f>(M8582*$M$13)</f>
        <v>188.47120000000001</v>
      </c>
      <c r="J8582" s="219">
        <f>TRUNC(I8582*H8582,2)</f>
        <v>188.47</v>
      </c>
      <c r="M8582">
        <v>204.86</v>
      </c>
    </row>
    <row r="8583" spans="1:13" x14ac:dyDescent="0.2">
      <c r="A8583" s="239"/>
      <c r="B8583" s="195"/>
      <c r="C8583" s="195"/>
      <c r="D8583" s="195"/>
      <c r="E8583" s="195" t="s">
        <v>3847</v>
      </c>
      <c r="F8583" s="196">
        <v>30.18</v>
      </c>
      <c r="G8583" s="195" t="s">
        <v>3848</v>
      </c>
      <c r="H8583" s="196">
        <v>0</v>
      </c>
      <c r="I8583" s="196">
        <v>30.18</v>
      </c>
      <c r="J8583" s="220"/>
      <c r="M8583">
        <v>30.18</v>
      </c>
    </row>
    <row r="8584" spans="1:13" ht="25.5" x14ac:dyDescent="0.2">
      <c r="A8584" s="239"/>
      <c r="B8584" s="195"/>
      <c r="C8584" s="195"/>
      <c r="D8584" s="195"/>
      <c r="E8584" s="195" t="s">
        <v>3849</v>
      </c>
      <c r="F8584" s="196">
        <v>0</v>
      </c>
      <c r="G8584" s="195"/>
      <c r="H8584" s="195" t="s">
        <v>3850</v>
      </c>
      <c r="I8584" s="196">
        <v>236.07</v>
      </c>
      <c r="J8584" s="220"/>
      <c r="M8584">
        <v>236.07</v>
      </c>
    </row>
    <row r="8585" spans="1:13" ht="30" customHeight="1" x14ac:dyDescent="0.2">
      <c r="A8585" s="240"/>
      <c r="B8585" s="197"/>
      <c r="C8585" s="197"/>
      <c r="D8585" s="197"/>
      <c r="E8585" s="197"/>
      <c r="F8585" s="197"/>
      <c r="G8585" s="197" t="s">
        <v>3851</v>
      </c>
      <c r="H8585" s="198">
        <v>2</v>
      </c>
      <c r="I8585" s="199">
        <v>472.14</v>
      </c>
      <c r="J8585" s="220"/>
      <c r="M8585">
        <v>472.14</v>
      </c>
    </row>
    <row r="8586" spans="1:13" ht="0.95" customHeight="1" x14ac:dyDescent="0.2">
      <c r="A8586" s="237"/>
      <c r="B8586" s="185"/>
      <c r="C8586" s="185"/>
      <c r="D8586" s="185"/>
      <c r="E8586" s="185"/>
      <c r="F8586" s="185"/>
      <c r="G8586" s="185"/>
      <c r="H8586" s="185"/>
      <c r="I8586" s="185"/>
      <c r="J8586" s="220"/>
    </row>
    <row r="8587" spans="1:13" ht="24" customHeight="1" x14ac:dyDescent="0.2">
      <c r="A8587" s="243" t="s">
        <v>3882</v>
      </c>
      <c r="B8587" s="28"/>
      <c r="C8587" s="28"/>
      <c r="D8587" s="27" t="s">
        <v>227</v>
      </c>
      <c r="E8587" s="28"/>
      <c r="F8587" s="429"/>
      <c r="G8587" s="429"/>
      <c r="H8587" s="28"/>
      <c r="I8587" s="28"/>
      <c r="J8587" s="211"/>
    </row>
    <row r="8588" spans="1:13" ht="18" customHeight="1" x14ac:dyDescent="0.2">
      <c r="A8588" s="236" t="s">
        <v>3684</v>
      </c>
      <c r="B8588" s="183" t="s">
        <v>2</v>
      </c>
      <c r="C8588" s="182" t="s">
        <v>3</v>
      </c>
      <c r="D8588" s="182" t="s">
        <v>4</v>
      </c>
      <c r="E8588" s="419" t="s">
        <v>2100</v>
      </c>
      <c r="F8588" s="419"/>
      <c r="G8588" s="184" t="s">
        <v>5</v>
      </c>
      <c r="H8588" s="183" t="s">
        <v>6</v>
      </c>
      <c r="I8588" s="183" t="s">
        <v>7</v>
      </c>
      <c r="J8588" s="218" t="s">
        <v>8</v>
      </c>
      <c r="K8588" s="229">
        <f>J8590+J8591</f>
        <v>3.91</v>
      </c>
      <c r="L8588" s="229">
        <f>J8589-K8588</f>
        <v>3.6799999999999997</v>
      </c>
      <c r="M8588" t="s">
        <v>7</v>
      </c>
    </row>
    <row r="8589" spans="1:13" ht="24" customHeight="1" x14ac:dyDescent="0.2">
      <c r="A8589" s="237" t="s">
        <v>2125</v>
      </c>
      <c r="B8589" s="186" t="s">
        <v>1061</v>
      </c>
      <c r="C8589" s="185" t="s">
        <v>15</v>
      </c>
      <c r="D8589" s="185" t="s">
        <v>1062</v>
      </c>
      <c r="E8589" s="425">
        <v>8</v>
      </c>
      <c r="F8589" s="425"/>
      <c r="G8589" s="187" t="s">
        <v>169</v>
      </c>
      <c r="H8589" s="188">
        <v>1</v>
      </c>
      <c r="I8589" s="189">
        <f>(M8589*$M$13)</f>
        <v>7.5900000000000007</v>
      </c>
      <c r="J8589" s="231">
        <f>TRUNC(I8589*H8589,2)</f>
        <v>7.59</v>
      </c>
      <c r="M8589">
        <v>8.25</v>
      </c>
    </row>
    <row r="8590" spans="1:13" ht="24" customHeight="1" x14ac:dyDescent="0.2">
      <c r="A8590" s="238" t="s">
        <v>2126</v>
      </c>
      <c r="B8590" s="191" t="s">
        <v>2130</v>
      </c>
      <c r="C8590" s="190" t="s">
        <v>15</v>
      </c>
      <c r="D8590" s="190" t="s">
        <v>2131</v>
      </c>
      <c r="E8590" s="426" t="s">
        <v>2129</v>
      </c>
      <c r="F8590" s="426"/>
      <c r="G8590" s="192" t="s">
        <v>39</v>
      </c>
      <c r="H8590" s="193">
        <v>0.12</v>
      </c>
      <c r="I8590" s="189">
        <f>(M8590*$M$13)</f>
        <v>13.533200000000001</v>
      </c>
      <c r="J8590" s="219">
        <f>TRUNC(I8590*H8590,2)</f>
        <v>1.62</v>
      </c>
      <c r="M8590">
        <v>14.71</v>
      </c>
    </row>
    <row r="8591" spans="1:13" ht="24" customHeight="1" x14ac:dyDescent="0.2">
      <c r="A8591" s="238" t="s">
        <v>2126</v>
      </c>
      <c r="B8591" s="191" t="s">
        <v>2216</v>
      </c>
      <c r="C8591" s="190" t="s">
        <v>15</v>
      </c>
      <c r="D8591" s="190" t="s">
        <v>2217</v>
      </c>
      <c r="E8591" s="426" t="s">
        <v>2129</v>
      </c>
      <c r="F8591" s="426"/>
      <c r="G8591" s="192" t="s">
        <v>39</v>
      </c>
      <c r="H8591" s="193">
        <v>0.12</v>
      </c>
      <c r="I8591" s="189">
        <f>(M8591*$M$13)</f>
        <v>19.136000000000003</v>
      </c>
      <c r="J8591" s="219">
        <f>TRUNC(I8591*H8591,2)</f>
        <v>2.29</v>
      </c>
      <c r="M8591">
        <v>20.8</v>
      </c>
    </row>
    <row r="8592" spans="1:13" ht="24" customHeight="1" x14ac:dyDescent="0.2">
      <c r="A8592" s="238" t="s">
        <v>2126</v>
      </c>
      <c r="B8592" s="191" t="s">
        <v>2380</v>
      </c>
      <c r="C8592" s="190" t="s">
        <v>15</v>
      </c>
      <c r="D8592" s="190" t="s">
        <v>1062</v>
      </c>
      <c r="E8592" s="426" t="s">
        <v>2119</v>
      </c>
      <c r="F8592" s="426"/>
      <c r="G8592" s="192" t="s">
        <v>132</v>
      </c>
      <c r="H8592" s="193">
        <v>1.01</v>
      </c>
      <c r="I8592" s="189">
        <f>(M8592*$M$13)</f>
        <v>3.6524000000000005</v>
      </c>
      <c r="J8592" s="219">
        <f>TRUNC(I8592*H8592,2)</f>
        <v>3.68</v>
      </c>
      <c r="M8592">
        <v>3.97</v>
      </c>
    </row>
    <row r="8593" spans="1:13" x14ac:dyDescent="0.2">
      <c r="A8593" s="239"/>
      <c r="B8593" s="195"/>
      <c r="C8593" s="195"/>
      <c r="D8593" s="195"/>
      <c r="E8593" s="195" t="s">
        <v>3847</v>
      </c>
      <c r="F8593" s="196">
        <v>4.25</v>
      </c>
      <c r="G8593" s="195" t="s">
        <v>3848</v>
      </c>
      <c r="H8593" s="196">
        <v>0</v>
      </c>
      <c r="I8593" s="196">
        <v>4.25</v>
      </c>
      <c r="J8593" s="220"/>
      <c r="M8593">
        <v>4.25</v>
      </c>
    </row>
    <row r="8594" spans="1:13" ht="25.5" x14ac:dyDescent="0.2">
      <c r="A8594" s="239"/>
      <c r="B8594" s="195"/>
      <c r="C8594" s="195"/>
      <c r="D8594" s="195"/>
      <c r="E8594" s="195" t="s">
        <v>3849</v>
      </c>
      <c r="F8594" s="196">
        <v>0</v>
      </c>
      <c r="G8594" s="195"/>
      <c r="H8594" s="195" t="s">
        <v>3850</v>
      </c>
      <c r="I8594" s="196">
        <v>8.25</v>
      </c>
      <c r="J8594" s="220"/>
      <c r="M8594">
        <v>8.25</v>
      </c>
    </row>
    <row r="8595" spans="1:13" ht="30" customHeight="1" x14ac:dyDescent="0.2">
      <c r="A8595" s="240"/>
      <c r="B8595" s="197"/>
      <c r="C8595" s="197"/>
      <c r="D8595" s="197"/>
      <c r="E8595" s="197"/>
      <c r="F8595" s="197"/>
      <c r="G8595" s="197" t="s">
        <v>3851</v>
      </c>
      <c r="H8595" s="198">
        <v>65</v>
      </c>
      <c r="I8595" s="199">
        <v>536.25</v>
      </c>
      <c r="J8595" s="220"/>
      <c r="M8595">
        <v>536.25</v>
      </c>
    </row>
    <row r="8596" spans="1:13" ht="0.95" customHeight="1" x14ac:dyDescent="0.2">
      <c r="A8596" s="237"/>
      <c r="B8596" s="185"/>
      <c r="C8596" s="185"/>
      <c r="D8596" s="185"/>
      <c r="E8596" s="185"/>
      <c r="F8596" s="185"/>
      <c r="G8596" s="185"/>
      <c r="H8596" s="185"/>
      <c r="I8596" s="185"/>
      <c r="J8596" s="220"/>
    </row>
    <row r="8597" spans="1:13" ht="18" customHeight="1" x14ac:dyDescent="0.2">
      <c r="A8597" s="236" t="s">
        <v>3685</v>
      </c>
      <c r="B8597" s="183" t="s">
        <v>2</v>
      </c>
      <c r="C8597" s="182" t="s">
        <v>3</v>
      </c>
      <c r="D8597" s="182" t="s">
        <v>4</v>
      </c>
      <c r="E8597" s="419" t="s">
        <v>2100</v>
      </c>
      <c r="F8597" s="419"/>
      <c r="G8597" s="184" t="s">
        <v>5</v>
      </c>
      <c r="H8597" s="183" t="s">
        <v>6</v>
      </c>
      <c r="I8597" s="183" t="s">
        <v>7</v>
      </c>
      <c r="J8597" s="218" t="s">
        <v>8</v>
      </c>
      <c r="K8597" s="229">
        <f>J8599+J8600</f>
        <v>0.98</v>
      </c>
      <c r="L8597" s="229">
        <f>J8598-K8597</f>
        <v>11.77</v>
      </c>
      <c r="M8597" t="s">
        <v>7</v>
      </c>
    </row>
    <row r="8598" spans="1:13" ht="26.1" customHeight="1" x14ac:dyDescent="0.2">
      <c r="A8598" s="237" t="s">
        <v>2125</v>
      </c>
      <c r="B8598" s="186" t="s">
        <v>1063</v>
      </c>
      <c r="C8598" s="185" t="s">
        <v>26</v>
      </c>
      <c r="D8598" s="185" t="s">
        <v>1064</v>
      </c>
      <c r="E8598" s="425" t="s">
        <v>2115</v>
      </c>
      <c r="F8598" s="425"/>
      <c r="G8598" s="187" t="s">
        <v>169</v>
      </c>
      <c r="H8598" s="188">
        <v>1</v>
      </c>
      <c r="I8598" s="189">
        <f>(M8598*$M$13)</f>
        <v>12.751200000000001</v>
      </c>
      <c r="J8598" s="231">
        <f>TRUNC(I8598*H8598,2)</f>
        <v>12.75</v>
      </c>
      <c r="M8598">
        <v>13.86</v>
      </c>
    </row>
    <row r="8599" spans="1:13" ht="26.1" customHeight="1" x14ac:dyDescent="0.2">
      <c r="A8599" s="241" t="s">
        <v>2395</v>
      </c>
      <c r="B8599" s="201" t="s">
        <v>2772</v>
      </c>
      <c r="C8599" s="200" t="s">
        <v>26</v>
      </c>
      <c r="D8599" s="200" t="s">
        <v>2773</v>
      </c>
      <c r="E8599" s="427" t="s">
        <v>2123</v>
      </c>
      <c r="F8599" s="427"/>
      <c r="G8599" s="202" t="s">
        <v>32</v>
      </c>
      <c r="H8599" s="203">
        <v>2.35E-2</v>
      </c>
      <c r="I8599" s="189">
        <f>(M8599*$M$13)</f>
        <v>17.526</v>
      </c>
      <c r="J8599" s="219">
        <f>TRUNC(I8599*H8599,2)</f>
        <v>0.41</v>
      </c>
      <c r="M8599">
        <v>19.05</v>
      </c>
    </row>
    <row r="8600" spans="1:13" ht="26.1" customHeight="1" x14ac:dyDescent="0.2">
      <c r="A8600" s="241" t="s">
        <v>2395</v>
      </c>
      <c r="B8600" s="201" t="s">
        <v>2477</v>
      </c>
      <c r="C8600" s="200" t="s">
        <v>26</v>
      </c>
      <c r="D8600" s="200" t="s">
        <v>2478</v>
      </c>
      <c r="E8600" s="427" t="s">
        <v>2123</v>
      </c>
      <c r="F8600" s="427"/>
      <c r="G8600" s="202" t="s">
        <v>32</v>
      </c>
      <c r="H8600" s="203">
        <v>2.35E-2</v>
      </c>
      <c r="I8600" s="189">
        <f>(M8600*$M$13)</f>
        <v>24.3156</v>
      </c>
      <c r="J8600" s="219">
        <f>TRUNC(I8600*H8600,2)</f>
        <v>0.56999999999999995</v>
      </c>
      <c r="M8600">
        <v>26.43</v>
      </c>
    </row>
    <row r="8601" spans="1:13" ht="26.1" customHeight="1" x14ac:dyDescent="0.2">
      <c r="A8601" s="238" t="s">
        <v>2126</v>
      </c>
      <c r="B8601" s="191" t="s">
        <v>2973</v>
      </c>
      <c r="C8601" s="190" t="s">
        <v>26</v>
      </c>
      <c r="D8601" s="190" t="s">
        <v>2974</v>
      </c>
      <c r="E8601" s="426" t="s">
        <v>2119</v>
      </c>
      <c r="F8601" s="426"/>
      <c r="G8601" s="192" t="s">
        <v>169</v>
      </c>
      <c r="H8601" s="193">
        <v>1.0492999999999999</v>
      </c>
      <c r="I8601" s="189">
        <f>(M8601*$M$13)</f>
        <v>11.2148</v>
      </c>
      <c r="J8601" s="219">
        <f>TRUNC(I8601*H8601,2)</f>
        <v>11.76</v>
      </c>
      <c r="M8601">
        <v>12.19</v>
      </c>
    </row>
    <row r="8602" spans="1:13" ht="24" customHeight="1" x14ac:dyDescent="0.2">
      <c r="A8602" s="238" t="s">
        <v>2126</v>
      </c>
      <c r="B8602" s="191" t="s">
        <v>2778</v>
      </c>
      <c r="C8602" s="190" t="s">
        <v>26</v>
      </c>
      <c r="D8602" s="190" t="s">
        <v>2779</v>
      </c>
      <c r="E8602" s="426" t="s">
        <v>2119</v>
      </c>
      <c r="F8602" s="426"/>
      <c r="G8602" s="192" t="s">
        <v>331</v>
      </c>
      <c r="H8602" s="193">
        <v>5.4999999999999997E-3</v>
      </c>
      <c r="I8602" s="189">
        <f>(M8602*$M$13)</f>
        <v>1.8768</v>
      </c>
      <c r="J8602" s="219">
        <f>TRUNC(I8602*H8602,2)</f>
        <v>0.01</v>
      </c>
      <c r="M8602">
        <v>2.04</v>
      </c>
    </row>
    <row r="8603" spans="1:13" x14ac:dyDescent="0.2">
      <c r="A8603" s="239"/>
      <c r="B8603" s="195"/>
      <c r="C8603" s="195"/>
      <c r="D8603" s="195"/>
      <c r="E8603" s="195" t="s">
        <v>3847</v>
      </c>
      <c r="F8603" s="196">
        <v>0.81</v>
      </c>
      <c r="G8603" s="195" t="s">
        <v>3848</v>
      </c>
      <c r="H8603" s="196">
        <v>0</v>
      </c>
      <c r="I8603" s="196">
        <v>0.81</v>
      </c>
      <c r="J8603" s="220"/>
      <c r="M8603">
        <v>0.81</v>
      </c>
    </row>
    <row r="8604" spans="1:13" ht="25.5" x14ac:dyDescent="0.2">
      <c r="A8604" s="239"/>
      <c r="B8604" s="195"/>
      <c r="C8604" s="195"/>
      <c r="D8604" s="195"/>
      <c r="E8604" s="195" t="s">
        <v>3849</v>
      </c>
      <c r="F8604" s="196">
        <v>0</v>
      </c>
      <c r="G8604" s="195"/>
      <c r="H8604" s="195" t="s">
        <v>3850</v>
      </c>
      <c r="I8604" s="196">
        <v>13.86</v>
      </c>
      <c r="J8604" s="220"/>
      <c r="M8604">
        <v>13.86</v>
      </c>
    </row>
    <row r="8605" spans="1:13" ht="30" customHeight="1" x14ac:dyDescent="0.2">
      <c r="A8605" s="240"/>
      <c r="B8605" s="197"/>
      <c r="C8605" s="197"/>
      <c r="D8605" s="197"/>
      <c r="E8605" s="197"/>
      <c r="F8605" s="197"/>
      <c r="G8605" s="197" t="s">
        <v>3851</v>
      </c>
      <c r="H8605" s="198">
        <v>110</v>
      </c>
      <c r="I8605" s="199">
        <v>1524.6</v>
      </c>
      <c r="J8605" s="220"/>
      <c r="M8605">
        <v>1524.6</v>
      </c>
    </row>
    <row r="8606" spans="1:13" ht="0.95" customHeight="1" x14ac:dyDescent="0.2">
      <c r="A8606" s="237"/>
      <c r="B8606" s="185"/>
      <c r="C8606" s="185"/>
      <c r="D8606" s="185"/>
      <c r="E8606" s="185"/>
      <c r="F8606" s="185"/>
      <c r="G8606" s="185"/>
      <c r="H8606" s="185"/>
      <c r="I8606" s="185"/>
      <c r="J8606" s="220"/>
    </row>
    <row r="8607" spans="1:13" ht="18" customHeight="1" x14ac:dyDescent="0.2">
      <c r="A8607" s="236" t="s">
        <v>3686</v>
      </c>
      <c r="B8607" s="183" t="s">
        <v>2</v>
      </c>
      <c r="C8607" s="182" t="s">
        <v>3</v>
      </c>
      <c r="D8607" s="182" t="s">
        <v>4</v>
      </c>
      <c r="E8607" s="419" t="s">
        <v>2100</v>
      </c>
      <c r="F8607" s="419"/>
      <c r="G8607" s="184" t="s">
        <v>5</v>
      </c>
      <c r="H8607" s="183" t="s">
        <v>6</v>
      </c>
      <c r="I8607" s="183" t="s">
        <v>7</v>
      </c>
      <c r="J8607" s="218" t="s">
        <v>8</v>
      </c>
      <c r="K8607" s="229">
        <f>J8609+J8610</f>
        <v>1.41</v>
      </c>
      <c r="L8607" s="229">
        <f>J8608-K8607</f>
        <v>20.28</v>
      </c>
      <c r="M8607" t="s">
        <v>7</v>
      </c>
    </row>
    <row r="8608" spans="1:13" ht="26.1" customHeight="1" x14ac:dyDescent="0.2">
      <c r="A8608" s="237" t="s">
        <v>2125</v>
      </c>
      <c r="B8608" s="186" t="s">
        <v>1065</v>
      </c>
      <c r="C8608" s="185" t="s">
        <v>26</v>
      </c>
      <c r="D8608" s="185" t="s">
        <v>1066</v>
      </c>
      <c r="E8608" s="425" t="s">
        <v>2115</v>
      </c>
      <c r="F8608" s="425"/>
      <c r="G8608" s="187" t="s">
        <v>169</v>
      </c>
      <c r="H8608" s="188">
        <v>1</v>
      </c>
      <c r="I8608" s="189">
        <f>(M8608*$M$13)</f>
        <v>21.6936</v>
      </c>
      <c r="J8608" s="231">
        <f>TRUNC(I8608*H8608,2)</f>
        <v>21.69</v>
      </c>
      <c r="M8608">
        <v>23.58</v>
      </c>
    </row>
    <row r="8609" spans="1:13" ht="26.1" customHeight="1" x14ac:dyDescent="0.2">
      <c r="A8609" s="241" t="s">
        <v>2395</v>
      </c>
      <c r="B8609" s="201" t="s">
        <v>2772</v>
      </c>
      <c r="C8609" s="200" t="s">
        <v>26</v>
      </c>
      <c r="D8609" s="200" t="s">
        <v>2773</v>
      </c>
      <c r="E8609" s="427" t="s">
        <v>2123</v>
      </c>
      <c r="F8609" s="427"/>
      <c r="G8609" s="202" t="s">
        <v>32</v>
      </c>
      <c r="H8609" s="203">
        <v>3.4099999999999998E-2</v>
      </c>
      <c r="I8609" s="189">
        <f>(M8609*$M$13)</f>
        <v>17.526</v>
      </c>
      <c r="J8609" s="219">
        <f>TRUNC(I8609*H8609,2)</f>
        <v>0.59</v>
      </c>
      <c r="M8609">
        <v>19.05</v>
      </c>
    </row>
    <row r="8610" spans="1:13" ht="26.1" customHeight="1" x14ac:dyDescent="0.2">
      <c r="A8610" s="241" t="s">
        <v>2395</v>
      </c>
      <c r="B8610" s="201" t="s">
        <v>2477</v>
      </c>
      <c r="C8610" s="200" t="s">
        <v>26</v>
      </c>
      <c r="D8610" s="200" t="s">
        <v>2478</v>
      </c>
      <c r="E8610" s="427" t="s">
        <v>2123</v>
      </c>
      <c r="F8610" s="427"/>
      <c r="G8610" s="202" t="s">
        <v>32</v>
      </c>
      <c r="H8610" s="203">
        <v>3.4099999999999998E-2</v>
      </c>
      <c r="I8610" s="189">
        <f>(M8610*$M$13)</f>
        <v>24.3156</v>
      </c>
      <c r="J8610" s="219">
        <f>TRUNC(I8610*H8610,2)</f>
        <v>0.82</v>
      </c>
      <c r="M8610">
        <v>26.43</v>
      </c>
    </row>
    <row r="8611" spans="1:13" ht="26.1" customHeight="1" x14ac:dyDescent="0.2">
      <c r="A8611" s="238" t="s">
        <v>2126</v>
      </c>
      <c r="B8611" s="191" t="s">
        <v>2975</v>
      </c>
      <c r="C8611" s="190" t="s">
        <v>26</v>
      </c>
      <c r="D8611" s="190" t="s">
        <v>2976</v>
      </c>
      <c r="E8611" s="426" t="s">
        <v>2119</v>
      </c>
      <c r="F8611" s="426"/>
      <c r="G8611" s="192" t="s">
        <v>169</v>
      </c>
      <c r="H8611" s="193">
        <v>1.0492999999999999</v>
      </c>
      <c r="I8611" s="189">
        <f>(M8611*$M$13)</f>
        <v>19.32</v>
      </c>
      <c r="J8611" s="219">
        <f>TRUNC(I8611*H8611,2)</f>
        <v>20.27</v>
      </c>
      <c r="M8611">
        <v>21</v>
      </c>
    </row>
    <row r="8612" spans="1:13" ht="24" customHeight="1" x14ac:dyDescent="0.2">
      <c r="A8612" s="238" t="s">
        <v>2126</v>
      </c>
      <c r="B8612" s="191" t="s">
        <v>2778</v>
      </c>
      <c r="C8612" s="190" t="s">
        <v>26</v>
      </c>
      <c r="D8612" s="190" t="s">
        <v>2779</v>
      </c>
      <c r="E8612" s="426" t="s">
        <v>2119</v>
      </c>
      <c r="F8612" s="426"/>
      <c r="G8612" s="192" t="s">
        <v>331</v>
      </c>
      <c r="H8612" s="193">
        <v>8.0000000000000002E-3</v>
      </c>
      <c r="I8612" s="189">
        <f>(M8612*$M$13)</f>
        <v>1.8768</v>
      </c>
      <c r="J8612" s="219">
        <f>TRUNC(I8612*H8612,2)</f>
        <v>0.01</v>
      </c>
      <c r="M8612">
        <v>2.04</v>
      </c>
    </row>
    <row r="8613" spans="1:13" x14ac:dyDescent="0.2">
      <c r="A8613" s="239"/>
      <c r="B8613" s="195"/>
      <c r="C8613" s="195"/>
      <c r="D8613" s="195"/>
      <c r="E8613" s="195" t="s">
        <v>3847</v>
      </c>
      <c r="F8613" s="196">
        <v>1.17</v>
      </c>
      <c r="G8613" s="195" t="s">
        <v>3848</v>
      </c>
      <c r="H8613" s="196">
        <v>0</v>
      </c>
      <c r="I8613" s="196">
        <v>1.17</v>
      </c>
      <c r="J8613" s="220"/>
      <c r="M8613">
        <v>1.17</v>
      </c>
    </row>
    <row r="8614" spans="1:13" ht="25.5" x14ac:dyDescent="0.2">
      <c r="A8614" s="239"/>
      <c r="B8614" s="195"/>
      <c r="C8614" s="195"/>
      <c r="D8614" s="195"/>
      <c r="E8614" s="195" t="s">
        <v>3849</v>
      </c>
      <c r="F8614" s="196">
        <v>0</v>
      </c>
      <c r="G8614" s="195"/>
      <c r="H8614" s="195" t="s">
        <v>3850</v>
      </c>
      <c r="I8614" s="196">
        <v>23.58</v>
      </c>
      <c r="J8614" s="220"/>
      <c r="M8614">
        <v>23.58</v>
      </c>
    </row>
    <row r="8615" spans="1:13" ht="30" customHeight="1" x14ac:dyDescent="0.2">
      <c r="A8615" s="240"/>
      <c r="B8615" s="197"/>
      <c r="C8615" s="197"/>
      <c r="D8615" s="197"/>
      <c r="E8615" s="197"/>
      <c r="F8615" s="197"/>
      <c r="G8615" s="197" t="s">
        <v>3851</v>
      </c>
      <c r="H8615" s="198">
        <v>22</v>
      </c>
      <c r="I8615" s="199">
        <v>518.76</v>
      </c>
      <c r="J8615" s="220"/>
      <c r="M8615">
        <v>518.76</v>
      </c>
    </row>
    <row r="8616" spans="1:13" ht="0.95" customHeight="1" x14ac:dyDescent="0.2">
      <c r="A8616" s="237"/>
      <c r="B8616" s="185"/>
      <c r="C8616" s="185"/>
      <c r="D8616" s="185"/>
      <c r="E8616" s="185"/>
      <c r="F8616" s="185"/>
      <c r="G8616" s="185"/>
      <c r="H8616" s="185"/>
      <c r="I8616" s="185"/>
      <c r="J8616" s="220"/>
    </row>
    <row r="8617" spans="1:13" ht="18" customHeight="1" x14ac:dyDescent="0.2">
      <c r="A8617" s="236" t="s">
        <v>3687</v>
      </c>
      <c r="B8617" s="183" t="s">
        <v>2</v>
      </c>
      <c r="C8617" s="182" t="s">
        <v>3</v>
      </c>
      <c r="D8617" s="182" t="s">
        <v>4</v>
      </c>
      <c r="E8617" s="419" t="s">
        <v>2100</v>
      </c>
      <c r="F8617" s="419"/>
      <c r="G8617" s="184" t="s">
        <v>5</v>
      </c>
      <c r="H8617" s="183" t="s">
        <v>6</v>
      </c>
      <c r="I8617" s="183" t="s">
        <v>7</v>
      </c>
      <c r="J8617" s="218" t="s">
        <v>8</v>
      </c>
      <c r="K8617" s="229">
        <f>J8619+J8620</f>
        <v>12.84</v>
      </c>
      <c r="L8617" s="229">
        <f>J8618-K8617</f>
        <v>31.51</v>
      </c>
      <c r="M8617" t="s">
        <v>7</v>
      </c>
    </row>
    <row r="8618" spans="1:13" ht="51.95" customHeight="1" x14ac:dyDescent="0.2">
      <c r="A8618" s="237" t="s">
        <v>2125</v>
      </c>
      <c r="B8618" s="186" t="s">
        <v>1067</v>
      </c>
      <c r="C8618" s="185" t="s">
        <v>26</v>
      </c>
      <c r="D8618" s="185" t="s">
        <v>1068</v>
      </c>
      <c r="E8618" s="425" t="s">
        <v>2115</v>
      </c>
      <c r="F8618" s="425"/>
      <c r="G8618" s="187" t="s">
        <v>169</v>
      </c>
      <c r="H8618" s="188">
        <v>1</v>
      </c>
      <c r="I8618" s="189">
        <f>(M8618*$M$13)</f>
        <v>44.353200000000001</v>
      </c>
      <c r="J8618" s="231">
        <f>TRUNC(I8618*H8618,2)</f>
        <v>44.35</v>
      </c>
      <c r="M8618">
        <v>48.21</v>
      </c>
    </row>
    <row r="8619" spans="1:13" ht="26.1" customHeight="1" x14ac:dyDescent="0.2">
      <c r="A8619" s="241" t="s">
        <v>2395</v>
      </c>
      <c r="B8619" s="201" t="s">
        <v>2772</v>
      </c>
      <c r="C8619" s="200" t="s">
        <v>26</v>
      </c>
      <c r="D8619" s="200" t="s">
        <v>2773</v>
      </c>
      <c r="E8619" s="427" t="s">
        <v>2123</v>
      </c>
      <c r="F8619" s="427"/>
      <c r="G8619" s="202" t="s">
        <v>32</v>
      </c>
      <c r="H8619" s="203">
        <v>0.307</v>
      </c>
      <c r="I8619" s="189">
        <f>(M8619*$M$13)</f>
        <v>17.526</v>
      </c>
      <c r="J8619" s="219">
        <f>TRUNC(I8619*H8619,2)</f>
        <v>5.38</v>
      </c>
      <c r="M8619">
        <v>19.05</v>
      </c>
    </row>
    <row r="8620" spans="1:13" ht="26.1" customHeight="1" x14ac:dyDescent="0.2">
      <c r="A8620" s="241" t="s">
        <v>2395</v>
      </c>
      <c r="B8620" s="201" t="s">
        <v>2477</v>
      </c>
      <c r="C8620" s="200" t="s">
        <v>26</v>
      </c>
      <c r="D8620" s="200" t="s">
        <v>2478</v>
      </c>
      <c r="E8620" s="427" t="s">
        <v>2123</v>
      </c>
      <c r="F8620" s="427"/>
      <c r="G8620" s="202" t="s">
        <v>32</v>
      </c>
      <c r="H8620" s="203">
        <v>0.307</v>
      </c>
      <c r="I8620" s="189">
        <f>(M8620*$M$13)</f>
        <v>24.3156</v>
      </c>
      <c r="J8620" s="219">
        <f>TRUNC(I8620*H8620,2)</f>
        <v>7.46</v>
      </c>
      <c r="M8620">
        <v>26.43</v>
      </c>
    </row>
    <row r="8621" spans="1:13" ht="26.1" customHeight="1" x14ac:dyDescent="0.2">
      <c r="A8621" s="238" t="s">
        <v>2126</v>
      </c>
      <c r="B8621" s="191" t="s">
        <v>2977</v>
      </c>
      <c r="C8621" s="190" t="s">
        <v>26</v>
      </c>
      <c r="D8621" s="190" t="s">
        <v>2978</v>
      </c>
      <c r="E8621" s="426" t="s">
        <v>2119</v>
      </c>
      <c r="F8621" s="426"/>
      <c r="G8621" s="192" t="s">
        <v>169</v>
      </c>
      <c r="H8621" s="193">
        <v>0.99099999999999999</v>
      </c>
      <c r="I8621" s="189">
        <f>(M8621*$M$13)</f>
        <v>31.785999999999998</v>
      </c>
      <c r="J8621" s="219">
        <f>TRUNC(I8621*H8621,2)</f>
        <v>31.49</v>
      </c>
      <c r="M8621">
        <v>34.549999999999997</v>
      </c>
    </row>
    <row r="8622" spans="1:13" ht="24" customHeight="1" x14ac:dyDescent="0.2">
      <c r="A8622" s="238" t="s">
        <v>2126</v>
      </c>
      <c r="B8622" s="191" t="s">
        <v>2778</v>
      </c>
      <c r="C8622" s="190" t="s">
        <v>26</v>
      </c>
      <c r="D8622" s="190" t="s">
        <v>2779</v>
      </c>
      <c r="E8622" s="426" t="s">
        <v>2119</v>
      </c>
      <c r="F8622" s="426"/>
      <c r="G8622" s="192" t="s">
        <v>331</v>
      </c>
      <c r="H8622" s="193">
        <v>1.7000000000000001E-2</v>
      </c>
      <c r="I8622" s="189">
        <f>(M8622*$M$13)</f>
        <v>1.8768</v>
      </c>
      <c r="J8622" s="219">
        <f>TRUNC(I8622*H8622,2)</f>
        <v>0.03</v>
      </c>
      <c r="M8622">
        <v>2.04</v>
      </c>
    </row>
    <row r="8623" spans="1:13" x14ac:dyDescent="0.2">
      <c r="A8623" s="239"/>
      <c r="B8623" s="195"/>
      <c r="C8623" s="195"/>
      <c r="D8623" s="195"/>
      <c r="E8623" s="195" t="s">
        <v>3847</v>
      </c>
      <c r="F8623" s="196">
        <v>10.66</v>
      </c>
      <c r="G8623" s="195" t="s">
        <v>3848</v>
      </c>
      <c r="H8623" s="196">
        <v>0</v>
      </c>
      <c r="I8623" s="196">
        <v>10.66</v>
      </c>
      <c r="J8623" s="220"/>
      <c r="M8623">
        <v>10.66</v>
      </c>
    </row>
    <row r="8624" spans="1:13" ht="25.5" x14ac:dyDescent="0.2">
      <c r="A8624" s="239"/>
      <c r="B8624" s="195"/>
      <c r="C8624" s="195"/>
      <c r="D8624" s="195"/>
      <c r="E8624" s="195" t="s">
        <v>3849</v>
      </c>
      <c r="F8624" s="196">
        <v>0</v>
      </c>
      <c r="G8624" s="195"/>
      <c r="H8624" s="195" t="s">
        <v>3850</v>
      </c>
      <c r="I8624" s="196">
        <v>48.21</v>
      </c>
      <c r="J8624" s="220"/>
      <c r="M8624">
        <v>48.21</v>
      </c>
    </row>
    <row r="8625" spans="1:13" ht="30" customHeight="1" x14ac:dyDescent="0.2">
      <c r="A8625" s="240"/>
      <c r="B8625" s="197"/>
      <c r="C8625" s="197"/>
      <c r="D8625" s="197"/>
      <c r="E8625" s="197"/>
      <c r="F8625" s="197"/>
      <c r="G8625" s="197" t="s">
        <v>3851</v>
      </c>
      <c r="H8625" s="198">
        <v>4</v>
      </c>
      <c r="I8625" s="199">
        <v>192.84</v>
      </c>
      <c r="J8625" s="220"/>
      <c r="M8625">
        <v>192.84</v>
      </c>
    </row>
    <row r="8626" spans="1:13" ht="0.95" customHeight="1" x14ac:dyDescent="0.2">
      <c r="A8626" s="237"/>
      <c r="B8626" s="185"/>
      <c r="C8626" s="185"/>
      <c r="D8626" s="185"/>
      <c r="E8626" s="185"/>
      <c r="F8626" s="185"/>
      <c r="G8626" s="185"/>
      <c r="H8626" s="185"/>
      <c r="I8626" s="185"/>
      <c r="J8626" s="220"/>
    </row>
    <row r="8627" spans="1:13" ht="18" customHeight="1" x14ac:dyDescent="0.2">
      <c r="A8627" s="236" t="s">
        <v>3688</v>
      </c>
      <c r="B8627" s="183" t="s">
        <v>2</v>
      </c>
      <c r="C8627" s="182" t="s">
        <v>3</v>
      </c>
      <c r="D8627" s="182" t="s">
        <v>4</v>
      </c>
      <c r="E8627" s="419" t="s">
        <v>2100</v>
      </c>
      <c r="F8627" s="419"/>
      <c r="G8627" s="184" t="s">
        <v>5</v>
      </c>
      <c r="H8627" s="183" t="s">
        <v>6</v>
      </c>
      <c r="I8627" s="183" t="s">
        <v>7</v>
      </c>
      <c r="J8627" s="218" t="s">
        <v>8</v>
      </c>
      <c r="K8627" s="229">
        <f>J8629+J8630</f>
        <v>2.9299999999999997</v>
      </c>
      <c r="L8627" s="229">
        <f>J8628-K8627</f>
        <v>14.96</v>
      </c>
      <c r="M8627" t="s">
        <v>7</v>
      </c>
    </row>
    <row r="8628" spans="1:13" ht="26.1" customHeight="1" x14ac:dyDescent="0.2">
      <c r="A8628" s="237" t="s">
        <v>2125</v>
      </c>
      <c r="B8628" s="186" t="s">
        <v>1069</v>
      </c>
      <c r="C8628" s="185" t="s">
        <v>15</v>
      </c>
      <c r="D8628" s="185" t="s">
        <v>1070</v>
      </c>
      <c r="E8628" s="425">
        <v>8</v>
      </c>
      <c r="F8628" s="425"/>
      <c r="G8628" s="187" t="s">
        <v>18</v>
      </c>
      <c r="H8628" s="188">
        <v>1</v>
      </c>
      <c r="I8628" s="189">
        <f>(M8628*$M$13)</f>
        <v>17.893999999999998</v>
      </c>
      <c r="J8628" s="231">
        <f>TRUNC(I8628*H8628,2)</f>
        <v>17.89</v>
      </c>
      <c r="M8628">
        <v>19.45</v>
      </c>
    </row>
    <row r="8629" spans="1:13" ht="24" customHeight="1" x14ac:dyDescent="0.2">
      <c r="A8629" s="238" t="s">
        <v>2126</v>
      </c>
      <c r="B8629" s="191" t="s">
        <v>2130</v>
      </c>
      <c r="C8629" s="190" t="s">
        <v>15</v>
      </c>
      <c r="D8629" s="190" t="s">
        <v>2131</v>
      </c>
      <c r="E8629" s="426" t="s">
        <v>2129</v>
      </c>
      <c r="F8629" s="426"/>
      <c r="G8629" s="192" t="s">
        <v>39</v>
      </c>
      <c r="H8629" s="193">
        <v>0.09</v>
      </c>
      <c r="I8629" s="189">
        <f>(M8629*$M$13)</f>
        <v>13.533200000000001</v>
      </c>
      <c r="J8629" s="219">
        <f>TRUNC(I8629*H8629,2)</f>
        <v>1.21</v>
      </c>
      <c r="M8629">
        <v>14.71</v>
      </c>
    </row>
    <row r="8630" spans="1:13" ht="24" customHeight="1" x14ac:dyDescent="0.2">
      <c r="A8630" s="238" t="s">
        <v>2126</v>
      </c>
      <c r="B8630" s="191" t="s">
        <v>2216</v>
      </c>
      <c r="C8630" s="190" t="s">
        <v>15</v>
      </c>
      <c r="D8630" s="190" t="s">
        <v>2217</v>
      </c>
      <c r="E8630" s="426" t="s">
        <v>2129</v>
      </c>
      <c r="F8630" s="426"/>
      <c r="G8630" s="192" t="s">
        <v>39</v>
      </c>
      <c r="H8630" s="193">
        <v>0.09</v>
      </c>
      <c r="I8630" s="189">
        <f>(M8630*$M$13)</f>
        <v>19.136000000000003</v>
      </c>
      <c r="J8630" s="219">
        <f>TRUNC(I8630*H8630,2)</f>
        <v>1.72</v>
      </c>
      <c r="M8630">
        <v>20.8</v>
      </c>
    </row>
    <row r="8631" spans="1:13" ht="26.1" customHeight="1" x14ac:dyDescent="0.2">
      <c r="A8631" s="238" t="s">
        <v>2126</v>
      </c>
      <c r="B8631" s="191" t="s">
        <v>2979</v>
      </c>
      <c r="C8631" s="190" t="s">
        <v>15</v>
      </c>
      <c r="D8631" s="190" t="s">
        <v>2980</v>
      </c>
      <c r="E8631" s="426" t="s">
        <v>2119</v>
      </c>
      <c r="F8631" s="426"/>
      <c r="G8631" s="192" t="s">
        <v>54</v>
      </c>
      <c r="H8631" s="193">
        <v>1</v>
      </c>
      <c r="I8631" s="189">
        <f>(M8631*$M$13)</f>
        <v>14.628</v>
      </c>
      <c r="J8631" s="219">
        <f>TRUNC(I8631*H8631,2)</f>
        <v>14.62</v>
      </c>
      <c r="M8631">
        <v>15.9</v>
      </c>
    </row>
    <row r="8632" spans="1:13" ht="24" customHeight="1" x14ac:dyDescent="0.2">
      <c r="A8632" s="238" t="s">
        <v>2126</v>
      </c>
      <c r="B8632" s="191" t="s">
        <v>2931</v>
      </c>
      <c r="C8632" s="190" t="s">
        <v>15</v>
      </c>
      <c r="D8632" s="190" t="s">
        <v>2932</v>
      </c>
      <c r="E8632" s="426" t="s">
        <v>2119</v>
      </c>
      <c r="F8632" s="426"/>
      <c r="G8632" s="192" t="s">
        <v>132</v>
      </c>
      <c r="H8632" s="193">
        <v>0.8</v>
      </c>
      <c r="I8632" s="189">
        <f>(M8632*$M$13)</f>
        <v>0.42320000000000002</v>
      </c>
      <c r="J8632" s="219">
        <f>TRUNC(I8632*H8632,2)</f>
        <v>0.33</v>
      </c>
      <c r="M8632">
        <v>0.46</v>
      </c>
    </row>
    <row r="8633" spans="1:13" x14ac:dyDescent="0.2">
      <c r="A8633" s="239"/>
      <c r="B8633" s="195"/>
      <c r="C8633" s="195"/>
      <c r="D8633" s="195"/>
      <c r="E8633" s="195" t="s">
        <v>3847</v>
      </c>
      <c r="F8633" s="196">
        <v>3.19</v>
      </c>
      <c r="G8633" s="195" t="s">
        <v>3848</v>
      </c>
      <c r="H8633" s="196">
        <v>0</v>
      </c>
      <c r="I8633" s="196">
        <v>3.19</v>
      </c>
      <c r="J8633" s="220"/>
      <c r="M8633">
        <v>3.19</v>
      </c>
    </row>
    <row r="8634" spans="1:13" ht="25.5" x14ac:dyDescent="0.2">
      <c r="A8634" s="239"/>
      <c r="B8634" s="195"/>
      <c r="C8634" s="195"/>
      <c r="D8634" s="195"/>
      <c r="E8634" s="195" t="s">
        <v>3849</v>
      </c>
      <c r="F8634" s="196">
        <v>0</v>
      </c>
      <c r="G8634" s="195"/>
      <c r="H8634" s="195" t="s">
        <v>3850</v>
      </c>
      <c r="I8634" s="196">
        <v>19.45</v>
      </c>
      <c r="J8634" s="220"/>
      <c r="M8634">
        <v>19.45</v>
      </c>
    </row>
    <row r="8635" spans="1:13" ht="30" customHeight="1" x14ac:dyDescent="0.2">
      <c r="A8635" s="240"/>
      <c r="B8635" s="197"/>
      <c r="C8635" s="197"/>
      <c r="D8635" s="197"/>
      <c r="E8635" s="197"/>
      <c r="F8635" s="197"/>
      <c r="G8635" s="197" t="s">
        <v>3851</v>
      </c>
      <c r="H8635" s="198">
        <v>2</v>
      </c>
      <c r="I8635" s="199">
        <v>38.9</v>
      </c>
      <c r="J8635" s="220"/>
      <c r="M8635">
        <v>38.9</v>
      </c>
    </row>
    <row r="8636" spans="1:13" ht="0.95" customHeight="1" x14ac:dyDescent="0.2">
      <c r="A8636" s="237"/>
      <c r="B8636" s="185"/>
      <c r="C8636" s="185"/>
      <c r="D8636" s="185"/>
      <c r="E8636" s="185"/>
      <c r="F8636" s="185"/>
      <c r="G8636" s="185"/>
      <c r="H8636" s="185"/>
      <c r="I8636" s="185"/>
      <c r="J8636" s="220"/>
    </row>
    <row r="8637" spans="1:13" ht="18" customHeight="1" x14ac:dyDescent="0.2">
      <c r="A8637" s="236" t="s">
        <v>3689</v>
      </c>
      <c r="B8637" s="183" t="s">
        <v>2</v>
      </c>
      <c r="C8637" s="182" t="s">
        <v>3</v>
      </c>
      <c r="D8637" s="182" t="s">
        <v>4</v>
      </c>
      <c r="E8637" s="419" t="s">
        <v>2100</v>
      </c>
      <c r="F8637" s="419"/>
      <c r="G8637" s="184" t="s">
        <v>5</v>
      </c>
      <c r="H8637" s="183" t="s">
        <v>6</v>
      </c>
      <c r="I8637" s="183" t="s">
        <v>7</v>
      </c>
      <c r="J8637" s="218" t="s">
        <v>8</v>
      </c>
      <c r="K8637" s="229">
        <f>J8639+J8640</f>
        <v>2.9299999999999997</v>
      </c>
      <c r="L8637" s="229">
        <f>J8638-K8637</f>
        <v>19.38</v>
      </c>
      <c r="M8637" t="s">
        <v>7</v>
      </c>
    </row>
    <row r="8638" spans="1:13" ht="26.1" customHeight="1" x14ac:dyDescent="0.2">
      <c r="A8638" s="237" t="s">
        <v>2125</v>
      </c>
      <c r="B8638" s="186" t="s">
        <v>1071</v>
      </c>
      <c r="C8638" s="185" t="s">
        <v>15</v>
      </c>
      <c r="D8638" s="185" t="s">
        <v>1072</v>
      </c>
      <c r="E8638" s="425">
        <v>8</v>
      </c>
      <c r="F8638" s="425"/>
      <c r="G8638" s="187" t="s">
        <v>18</v>
      </c>
      <c r="H8638" s="188">
        <v>1</v>
      </c>
      <c r="I8638" s="189">
        <f>(M8638*$M$13)</f>
        <v>22.319200000000002</v>
      </c>
      <c r="J8638" s="231">
        <f>TRUNC(I8638*H8638,2)</f>
        <v>22.31</v>
      </c>
      <c r="M8638">
        <v>24.26</v>
      </c>
    </row>
    <row r="8639" spans="1:13" ht="24" customHeight="1" x14ac:dyDescent="0.2">
      <c r="A8639" s="238" t="s">
        <v>2126</v>
      </c>
      <c r="B8639" s="191" t="s">
        <v>2130</v>
      </c>
      <c r="C8639" s="190" t="s">
        <v>15</v>
      </c>
      <c r="D8639" s="190" t="s">
        <v>2131</v>
      </c>
      <c r="E8639" s="426" t="s">
        <v>2129</v>
      </c>
      <c r="F8639" s="426"/>
      <c r="G8639" s="192" t="s">
        <v>39</v>
      </c>
      <c r="H8639" s="193">
        <v>0.09</v>
      </c>
      <c r="I8639" s="189">
        <f>(M8639*$M$13)</f>
        <v>13.533200000000001</v>
      </c>
      <c r="J8639" s="219">
        <f>TRUNC(I8639*H8639,2)</f>
        <v>1.21</v>
      </c>
      <c r="M8639">
        <v>14.71</v>
      </c>
    </row>
    <row r="8640" spans="1:13" ht="24" customHeight="1" x14ac:dyDescent="0.2">
      <c r="A8640" s="238" t="s">
        <v>2126</v>
      </c>
      <c r="B8640" s="191" t="s">
        <v>2216</v>
      </c>
      <c r="C8640" s="190" t="s">
        <v>15</v>
      </c>
      <c r="D8640" s="190" t="s">
        <v>2217</v>
      </c>
      <c r="E8640" s="426" t="s">
        <v>2129</v>
      </c>
      <c r="F8640" s="426"/>
      <c r="G8640" s="192" t="s">
        <v>39</v>
      </c>
      <c r="H8640" s="193">
        <v>0.09</v>
      </c>
      <c r="I8640" s="189">
        <f>(M8640*$M$13)</f>
        <v>19.136000000000003</v>
      </c>
      <c r="J8640" s="219">
        <f>TRUNC(I8640*H8640,2)</f>
        <v>1.72</v>
      </c>
      <c r="M8640">
        <v>20.8</v>
      </c>
    </row>
    <row r="8641" spans="1:13" ht="26.1" customHeight="1" x14ac:dyDescent="0.2">
      <c r="A8641" s="238" t="s">
        <v>2126</v>
      </c>
      <c r="B8641" s="191" t="s">
        <v>2300</v>
      </c>
      <c r="C8641" s="190" t="s">
        <v>15</v>
      </c>
      <c r="D8641" s="190" t="s">
        <v>2301</v>
      </c>
      <c r="E8641" s="426" t="s">
        <v>2119</v>
      </c>
      <c r="F8641" s="426"/>
      <c r="G8641" s="192" t="s">
        <v>54</v>
      </c>
      <c r="H8641" s="193">
        <v>1</v>
      </c>
      <c r="I8641" s="189">
        <f>(M8641*$M$13)</f>
        <v>18.961200000000002</v>
      </c>
      <c r="J8641" s="219">
        <f>TRUNC(I8641*H8641,2)</f>
        <v>18.96</v>
      </c>
      <c r="M8641">
        <v>20.61</v>
      </c>
    </row>
    <row r="8642" spans="1:13" ht="24" customHeight="1" x14ac:dyDescent="0.2">
      <c r="A8642" s="238" t="s">
        <v>2126</v>
      </c>
      <c r="B8642" s="191" t="s">
        <v>2931</v>
      </c>
      <c r="C8642" s="190" t="s">
        <v>15</v>
      </c>
      <c r="D8642" s="190" t="s">
        <v>2932</v>
      </c>
      <c r="E8642" s="426" t="s">
        <v>2119</v>
      </c>
      <c r="F8642" s="426"/>
      <c r="G8642" s="192" t="s">
        <v>132</v>
      </c>
      <c r="H8642" s="193">
        <v>1</v>
      </c>
      <c r="I8642" s="189">
        <f>(M8642*$M$13)</f>
        <v>0.42320000000000002</v>
      </c>
      <c r="J8642" s="219">
        <f>TRUNC(I8642*H8642,2)</f>
        <v>0.42</v>
      </c>
      <c r="M8642">
        <v>0.46</v>
      </c>
    </row>
    <row r="8643" spans="1:13" x14ac:dyDescent="0.2">
      <c r="A8643" s="239"/>
      <c r="B8643" s="195"/>
      <c r="C8643" s="195"/>
      <c r="D8643" s="195"/>
      <c r="E8643" s="195" t="s">
        <v>3847</v>
      </c>
      <c r="F8643" s="196">
        <v>3.19</v>
      </c>
      <c r="G8643" s="195" t="s">
        <v>3848</v>
      </c>
      <c r="H8643" s="196">
        <v>0</v>
      </c>
      <c r="I8643" s="196">
        <v>3.19</v>
      </c>
      <c r="J8643" s="220"/>
      <c r="M8643">
        <v>3.19</v>
      </c>
    </row>
    <row r="8644" spans="1:13" ht="25.5" x14ac:dyDescent="0.2">
      <c r="A8644" s="239"/>
      <c r="B8644" s="195"/>
      <c r="C8644" s="195"/>
      <c r="D8644" s="195"/>
      <c r="E8644" s="195" t="s">
        <v>3849</v>
      </c>
      <c r="F8644" s="196">
        <v>0</v>
      </c>
      <c r="G8644" s="195"/>
      <c r="H8644" s="195" t="s">
        <v>3850</v>
      </c>
      <c r="I8644" s="196">
        <v>24.26</v>
      </c>
      <c r="J8644" s="220"/>
      <c r="M8644">
        <v>24.26</v>
      </c>
    </row>
    <row r="8645" spans="1:13" ht="30" customHeight="1" x14ac:dyDescent="0.2">
      <c r="A8645" s="240"/>
      <c r="B8645" s="197"/>
      <c r="C8645" s="197"/>
      <c r="D8645" s="197"/>
      <c r="E8645" s="197"/>
      <c r="F8645" s="197"/>
      <c r="G8645" s="197" t="s">
        <v>3851</v>
      </c>
      <c r="H8645" s="198">
        <v>2</v>
      </c>
      <c r="I8645" s="199">
        <v>48.52</v>
      </c>
      <c r="J8645" s="220"/>
      <c r="M8645">
        <v>48.52</v>
      </c>
    </row>
    <row r="8646" spans="1:13" ht="0.95" customHeight="1" x14ac:dyDescent="0.2">
      <c r="A8646" s="237"/>
      <c r="B8646" s="185"/>
      <c r="C8646" s="185"/>
      <c r="D8646" s="185"/>
      <c r="E8646" s="185"/>
      <c r="F8646" s="185"/>
      <c r="G8646" s="185"/>
      <c r="H8646" s="185"/>
      <c r="I8646" s="185"/>
      <c r="J8646" s="220"/>
    </row>
    <row r="8647" spans="1:13" ht="18" customHeight="1" x14ac:dyDescent="0.2">
      <c r="A8647" s="236" t="s">
        <v>3690</v>
      </c>
      <c r="B8647" s="183" t="s">
        <v>2</v>
      </c>
      <c r="C8647" s="182" t="s">
        <v>3</v>
      </c>
      <c r="D8647" s="182" t="s">
        <v>4</v>
      </c>
      <c r="E8647" s="419" t="s">
        <v>2100</v>
      </c>
      <c r="F8647" s="419"/>
      <c r="G8647" s="184" t="s">
        <v>5</v>
      </c>
      <c r="H8647" s="183" t="s">
        <v>6</v>
      </c>
      <c r="I8647" s="183" t="s">
        <v>7</v>
      </c>
      <c r="J8647" s="218" t="s">
        <v>8</v>
      </c>
      <c r="K8647" s="229">
        <f>J8649+J8650</f>
        <v>12.870000000000001</v>
      </c>
      <c r="L8647" s="229">
        <f>J8648-K8647</f>
        <v>69.3</v>
      </c>
      <c r="M8647" t="s">
        <v>7</v>
      </c>
    </row>
    <row r="8648" spans="1:13" ht="51.95" customHeight="1" x14ac:dyDescent="0.2">
      <c r="A8648" s="237" t="s">
        <v>2125</v>
      </c>
      <c r="B8648" s="186" t="s">
        <v>1073</v>
      </c>
      <c r="C8648" s="185" t="s">
        <v>26</v>
      </c>
      <c r="D8648" s="185" t="s">
        <v>1074</v>
      </c>
      <c r="E8648" s="425" t="s">
        <v>2115</v>
      </c>
      <c r="F8648" s="425"/>
      <c r="G8648" s="187" t="s">
        <v>331</v>
      </c>
      <c r="H8648" s="188">
        <v>1</v>
      </c>
      <c r="I8648" s="189">
        <f t="shared" ref="I8648:I8654" si="212">(M8648*$M$13)</f>
        <v>82.174399999999991</v>
      </c>
      <c r="J8648" s="231">
        <f t="shared" ref="J8648:J8654" si="213">TRUNC(I8648*H8648,2)</f>
        <v>82.17</v>
      </c>
      <c r="M8648">
        <v>89.32</v>
      </c>
    </row>
    <row r="8649" spans="1:13" ht="26.1" customHeight="1" x14ac:dyDescent="0.2">
      <c r="A8649" s="241" t="s">
        <v>2395</v>
      </c>
      <c r="B8649" s="201" t="s">
        <v>2772</v>
      </c>
      <c r="C8649" s="200" t="s">
        <v>26</v>
      </c>
      <c r="D8649" s="200" t="s">
        <v>2773</v>
      </c>
      <c r="E8649" s="427" t="s">
        <v>2123</v>
      </c>
      <c r="F8649" s="427"/>
      <c r="G8649" s="202" t="s">
        <v>32</v>
      </c>
      <c r="H8649" s="203">
        <v>0.308</v>
      </c>
      <c r="I8649" s="189">
        <f t="shared" si="212"/>
        <v>17.526</v>
      </c>
      <c r="J8649" s="219">
        <f t="shared" si="213"/>
        <v>5.39</v>
      </c>
      <c r="M8649">
        <v>19.05</v>
      </c>
    </row>
    <row r="8650" spans="1:13" ht="26.1" customHeight="1" x14ac:dyDescent="0.2">
      <c r="A8650" s="241" t="s">
        <v>2395</v>
      </c>
      <c r="B8650" s="201" t="s">
        <v>2477</v>
      </c>
      <c r="C8650" s="200" t="s">
        <v>26</v>
      </c>
      <c r="D8650" s="200" t="s">
        <v>2478</v>
      </c>
      <c r="E8650" s="427" t="s">
        <v>2123</v>
      </c>
      <c r="F8650" s="427"/>
      <c r="G8650" s="202" t="s">
        <v>32</v>
      </c>
      <c r="H8650" s="203">
        <v>0.308</v>
      </c>
      <c r="I8650" s="189">
        <f t="shared" si="212"/>
        <v>24.3156</v>
      </c>
      <c r="J8650" s="219">
        <f t="shared" si="213"/>
        <v>7.48</v>
      </c>
      <c r="M8650">
        <v>26.43</v>
      </c>
    </row>
    <row r="8651" spans="1:13" ht="24" customHeight="1" x14ac:dyDescent="0.2">
      <c r="A8651" s="238" t="s">
        <v>2126</v>
      </c>
      <c r="B8651" s="191" t="s">
        <v>2981</v>
      </c>
      <c r="C8651" s="190" t="s">
        <v>26</v>
      </c>
      <c r="D8651" s="190" t="s">
        <v>2982</v>
      </c>
      <c r="E8651" s="426" t="s">
        <v>2119</v>
      </c>
      <c r="F8651" s="426"/>
      <c r="G8651" s="192" t="s">
        <v>331</v>
      </c>
      <c r="H8651" s="193">
        <v>0.19400000000000001</v>
      </c>
      <c r="I8651" s="189">
        <f t="shared" si="212"/>
        <v>18.482800000000001</v>
      </c>
      <c r="J8651" s="219">
        <f t="shared" si="213"/>
        <v>3.58</v>
      </c>
      <c r="M8651">
        <v>20.09</v>
      </c>
    </row>
    <row r="8652" spans="1:13" ht="26.1" customHeight="1" x14ac:dyDescent="0.2">
      <c r="A8652" s="238" t="s">
        <v>2126</v>
      </c>
      <c r="B8652" s="191" t="s">
        <v>2776</v>
      </c>
      <c r="C8652" s="190" t="s">
        <v>26</v>
      </c>
      <c r="D8652" s="190" t="s">
        <v>2777</v>
      </c>
      <c r="E8652" s="426" t="s">
        <v>2119</v>
      </c>
      <c r="F8652" s="426"/>
      <c r="G8652" s="192" t="s">
        <v>331</v>
      </c>
      <c r="H8652" s="193">
        <v>5.1999999999999998E-2</v>
      </c>
      <c r="I8652" s="189">
        <f t="shared" si="212"/>
        <v>64.160799999999995</v>
      </c>
      <c r="J8652" s="219">
        <f t="shared" si="213"/>
        <v>3.33</v>
      </c>
      <c r="M8652">
        <v>69.739999999999995</v>
      </c>
    </row>
    <row r="8653" spans="1:13" ht="24" customHeight="1" x14ac:dyDescent="0.2">
      <c r="A8653" s="238" t="s">
        <v>2126</v>
      </c>
      <c r="B8653" s="191" t="s">
        <v>2778</v>
      </c>
      <c r="C8653" s="190" t="s">
        <v>26</v>
      </c>
      <c r="D8653" s="190" t="s">
        <v>2779</v>
      </c>
      <c r="E8653" s="426" t="s">
        <v>2119</v>
      </c>
      <c r="F8653" s="426"/>
      <c r="G8653" s="192" t="s">
        <v>331</v>
      </c>
      <c r="H8653" s="193">
        <v>3.1E-2</v>
      </c>
      <c r="I8653" s="189">
        <f t="shared" si="212"/>
        <v>1.8768</v>
      </c>
      <c r="J8653" s="219">
        <f t="shared" si="213"/>
        <v>0.05</v>
      </c>
      <c r="M8653">
        <v>2.04</v>
      </c>
    </row>
    <row r="8654" spans="1:13" ht="26.1" customHeight="1" x14ac:dyDescent="0.2">
      <c r="A8654" s="238" t="s">
        <v>2126</v>
      </c>
      <c r="B8654" s="191" t="s">
        <v>2983</v>
      </c>
      <c r="C8654" s="190" t="s">
        <v>26</v>
      </c>
      <c r="D8654" s="190" t="s">
        <v>2984</v>
      </c>
      <c r="E8654" s="426" t="s">
        <v>2119</v>
      </c>
      <c r="F8654" s="426"/>
      <c r="G8654" s="192" t="s">
        <v>331</v>
      </c>
      <c r="H8654" s="193">
        <v>1</v>
      </c>
      <c r="I8654" s="189">
        <f t="shared" si="212"/>
        <v>62.330000000000005</v>
      </c>
      <c r="J8654" s="219">
        <f t="shared" si="213"/>
        <v>62.33</v>
      </c>
      <c r="M8654">
        <v>67.75</v>
      </c>
    </row>
    <row r="8655" spans="1:13" x14ac:dyDescent="0.2">
      <c r="A8655" s="239"/>
      <c r="B8655" s="195"/>
      <c r="C8655" s="195"/>
      <c r="D8655" s="195"/>
      <c r="E8655" s="195" t="s">
        <v>3847</v>
      </c>
      <c r="F8655" s="196">
        <v>10.69</v>
      </c>
      <c r="G8655" s="195" t="s">
        <v>3848</v>
      </c>
      <c r="H8655" s="196">
        <v>0</v>
      </c>
      <c r="I8655" s="196">
        <v>10.69</v>
      </c>
      <c r="J8655" s="220"/>
      <c r="M8655">
        <v>10.69</v>
      </c>
    </row>
    <row r="8656" spans="1:13" ht="25.5" x14ac:dyDescent="0.2">
      <c r="A8656" s="239"/>
      <c r="B8656" s="195"/>
      <c r="C8656" s="195"/>
      <c r="D8656" s="195"/>
      <c r="E8656" s="195" t="s">
        <v>3849</v>
      </c>
      <c r="F8656" s="196">
        <v>0</v>
      </c>
      <c r="G8656" s="195"/>
      <c r="H8656" s="195" t="s">
        <v>3850</v>
      </c>
      <c r="I8656" s="196">
        <v>89.32</v>
      </c>
      <c r="J8656" s="220"/>
      <c r="M8656">
        <v>89.32</v>
      </c>
    </row>
    <row r="8657" spans="1:13" ht="30" customHeight="1" x14ac:dyDescent="0.2">
      <c r="A8657" s="240"/>
      <c r="B8657" s="197"/>
      <c r="C8657" s="197"/>
      <c r="D8657" s="197"/>
      <c r="E8657" s="197"/>
      <c r="F8657" s="197"/>
      <c r="G8657" s="197" t="s">
        <v>3851</v>
      </c>
      <c r="H8657" s="198">
        <v>2</v>
      </c>
      <c r="I8657" s="199">
        <v>178.64</v>
      </c>
      <c r="J8657" s="220"/>
      <c r="M8657">
        <v>178.64</v>
      </c>
    </row>
    <row r="8658" spans="1:13" ht="0.95" customHeight="1" x14ac:dyDescent="0.2">
      <c r="A8658" s="237"/>
      <c r="B8658" s="185"/>
      <c r="C8658" s="185"/>
      <c r="D8658" s="185"/>
      <c r="E8658" s="185"/>
      <c r="F8658" s="185"/>
      <c r="G8658" s="185"/>
      <c r="H8658" s="185"/>
      <c r="I8658" s="185"/>
      <c r="J8658" s="220"/>
    </row>
    <row r="8659" spans="1:13" ht="18" customHeight="1" x14ac:dyDescent="0.2">
      <c r="A8659" s="236" t="s">
        <v>3691</v>
      </c>
      <c r="B8659" s="183" t="s">
        <v>2</v>
      </c>
      <c r="C8659" s="182" t="s">
        <v>3</v>
      </c>
      <c r="D8659" s="182" t="s">
        <v>4</v>
      </c>
      <c r="E8659" s="419" t="s">
        <v>2100</v>
      </c>
      <c r="F8659" s="419"/>
      <c r="G8659" s="184" t="s">
        <v>5</v>
      </c>
      <c r="H8659" s="183" t="s">
        <v>6</v>
      </c>
      <c r="I8659" s="183" t="s">
        <v>7</v>
      </c>
      <c r="J8659" s="218" t="s">
        <v>8</v>
      </c>
      <c r="K8659" s="229">
        <f>J8661+J8662</f>
        <v>4.5599999999999996</v>
      </c>
      <c r="L8659" s="229">
        <f>J8660-K8659</f>
        <v>5.330000000000001</v>
      </c>
      <c r="M8659" t="s">
        <v>7</v>
      </c>
    </row>
    <row r="8660" spans="1:13" ht="26.1" customHeight="1" x14ac:dyDescent="0.2">
      <c r="A8660" s="237" t="s">
        <v>2125</v>
      </c>
      <c r="B8660" s="186" t="s">
        <v>1075</v>
      </c>
      <c r="C8660" s="185" t="s">
        <v>15</v>
      </c>
      <c r="D8660" s="185" t="s">
        <v>1076</v>
      </c>
      <c r="E8660" s="425">
        <v>8</v>
      </c>
      <c r="F8660" s="425"/>
      <c r="G8660" s="187" t="s">
        <v>18</v>
      </c>
      <c r="H8660" s="188">
        <v>1</v>
      </c>
      <c r="I8660" s="189">
        <f>(M8660*$M$13)</f>
        <v>9.8992000000000004</v>
      </c>
      <c r="J8660" s="231">
        <f>TRUNC(I8660*H8660,2)</f>
        <v>9.89</v>
      </c>
      <c r="M8660">
        <v>10.76</v>
      </c>
    </row>
    <row r="8661" spans="1:13" ht="24" customHeight="1" x14ac:dyDescent="0.2">
      <c r="A8661" s="238" t="s">
        <v>2126</v>
      </c>
      <c r="B8661" s="191" t="s">
        <v>2130</v>
      </c>
      <c r="C8661" s="190" t="s">
        <v>15</v>
      </c>
      <c r="D8661" s="190" t="s">
        <v>2131</v>
      </c>
      <c r="E8661" s="426" t="s">
        <v>2129</v>
      </c>
      <c r="F8661" s="426"/>
      <c r="G8661" s="192" t="s">
        <v>39</v>
      </c>
      <c r="H8661" s="193">
        <v>0.14000000000000001</v>
      </c>
      <c r="I8661" s="189">
        <f>(M8661*$M$13)</f>
        <v>13.533200000000001</v>
      </c>
      <c r="J8661" s="219">
        <f>TRUNC(I8661*H8661,2)</f>
        <v>1.89</v>
      </c>
      <c r="M8661">
        <v>14.71</v>
      </c>
    </row>
    <row r="8662" spans="1:13" ht="24" customHeight="1" x14ac:dyDescent="0.2">
      <c r="A8662" s="238" t="s">
        <v>2126</v>
      </c>
      <c r="B8662" s="191" t="s">
        <v>2216</v>
      </c>
      <c r="C8662" s="190" t="s">
        <v>15</v>
      </c>
      <c r="D8662" s="190" t="s">
        <v>2217</v>
      </c>
      <c r="E8662" s="426" t="s">
        <v>2129</v>
      </c>
      <c r="F8662" s="426"/>
      <c r="G8662" s="192" t="s">
        <v>39</v>
      </c>
      <c r="H8662" s="193">
        <v>0.14000000000000001</v>
      </c>
      <c r="I8662" s="189">
        <f>(M8662*$M$13)</f>
        <v>19.136000000000003</v>
      </c>
      <c r="J8662" s="219">
        <f>TRUNC(I8662*H8662,2)</f>
        <v>2.67</v>
      </c>
      <c r="M8662">
        <v>20.8</v>
      </c>
    </row>
    <row r="8663" spans="1:13" ht="24" customHeight="1" x14ac:dyDescent="0.2">
      <c r="A8663" s="238" t="s">
        <v>2126</v>
      </c>
      <c r="B8663" s="191" t="s">
        <v>2931</v>
      </c>
      <c r="C8663" s="190" t="s">
        <v>15</v>
      </c>
      <c r="D8663" s="190" t="s">
        <v>2932</v>
      </c>
      <c r="E8663" s="426" t="s">
        <v>2119</v>
      </c>
      <c r="F8663" s="426"/>
      <c r="G8663" s="192" t="s">
        <v>132</v>
      </c>
      <c r="H8663" s="193">
        <v>0.79</v>
      </c>
      <c r="I8663" s="189">
        <f>(M8663*$M$13)</f>
        <v>0.42320000000000002</v>
      </c>
      <c r="J8663" s="219">
        <f>TRUNC(I8663*H8663,2)</f>
        <v>0.33</v>
      </c>
      <c r="M8663">
        <v>0.46</v>
      </c>
    </row>
    <row r="8664" spans="1:13" ht="26.1" customHeight="1" x14ac:dyDescent="0.2">
      <c r="A8664" s="238" t="s">
        <v>2126</v>
      </c>
      <c r="B8664" s="191" t="s">
        <v>2985</v>
      </c>
      <c r="C8664" s="190" t="s">
        <v>15</v>
      </c>
      <c r="D8664" s="190" t="s">
        <v>1076</v>
      </c>
      <c r="E8664" s="426" t="s">
        <v>2119</v>
      </c>
      <c r="F8664" s="426"/>
      <c r="G8664" s="192" t="s">
        <v>54</v>
      </c>
      <c r="H8664" s="193">
        <v>1</v>
      </c>
      <c r="I8664" s="189">
        <f>(M8664*$M$13)</f>
        <v>5.0048000000000004</v>
      </c>
      <c r="J8664" s="219">
        <f>TRUNC(I8664*H8664,2)</f>
        <v>5</v>
      </c>
      <c r="M8664">
        <v>5.44</v>
      </c>
    </row>
    <row r="8665" spans="1:13" x14ac:dyDescent="0.2">
      <c r="A8665" s="239"/>
      <c r="B8665" s="195"/>
      <c r="C8665" s="195"/>
      <c r="D8665" s="195"/>
      <c r="E8665" s="195" t="s">
        <v>3847</v>
      </c>
      <c r="F8665" s="196">
        <v>4.96</v>
      </c>
      <c r="G8665" s="195" t="s">
        <v>3848</v>
      </c>
      <c r="H8665" s="196">
        <v>0</v>
      </c>
      <c r="I8665" s="196">
        <v>4.96</v>
      </c>
      <c r="J8665" s="220"/>
      <c r="M8665">
        <v>4.96</v>
      </c>
    </row>
    <row r="8666" spans="1:13" ht="25.5" x14ac:dyDescent="0.2">
      <c r="A8666" s="239"/>
      <c r="B8666" s="195"/>
      <c r="C8666" s="195"/>
      <c r="D8666" s="195"/>
      <c r="E8666" s="195" t="s">
        <v>3849</v>
      </c>
      <c r="F8666" s="196">
        <v>0</v>
      </c>
      <c r="G8666" s="195"/>
      <c r="H8666" s="195" t="s">
        <v>3850</v>
      </c>
      <c r="I8666" s="196">
        <v>10.76</v>
      </c>
      <c r="J8666" s="220"/>
      <c r="M8666">
        <v>10.76</v>
      </c>
    </row>
    <row r="8667" spans="1:13" ht="30" customHeight="1" x14ac:dyDescent="0.2">
      <c r="A8667" s="240"/>
      <c r="B8667" s="197"/>
      <c r="C8667" s="197"/>
      <c r="D8667" s="197"/>
      <c r="E8667" s="197"/>
      <c r="F8667" s="197"/>
      <c r="G8667" s="197" t="s">
        <v>3851</v>
      </c>
      <c r="H8667" s="198">
        <v>12</v>
      </c>
      <c r="I8667" s="199">
        <v>129.12</v>
      </c>
      <c r="J8667" s="220"/>
      <c r="M8667">
        <v>129.12</v>
      </c>
    </row>
    <row r="8668" spans="1:13" ht="0.95" customHeight="1" x14ac:dyDescent="0.2">
      <c r="A8668" s="237"/>
      <c r="B8668" s="185"/>
      <c r="C8668" s="185"/>
      <c r="D8668" s="185"/>
      <c r="E8668" s="185"/>
      <c r="F8668" s="185"/>
      <c r="G8668" s="185"/>
      <c r="H8668" s="185"/>
      <c r="I8668" s="185"/>
      <c r="J8668" s="220"/>
    </row>
    <row r="8669" spans="1:13" ht="18" customHeight="1" x14ac:dyDescent="0.2">
      <c r="A8669" s="236" t="s">
        <v>3692</v>
      </c>
      <c r="B8669" s="183" t="s">
        <v>2</v>
      </c>
      <c r="C8669" s="182" t="s">
        <v>3</v>
      </c>
      <c r="D8669" s="182" t="s">
        <v>4</v>
      </c>
      <c r="E8669" s="419" t="s">
        <v>2100</v>
      </c>
      <c r="F8669" s="419"/>
      <c r="G8669" s="184" t="s">
        <v>5</v>
      </c>
      <c r="H8669" s="183" t="s">
        <v>6</v>
      </c>
      <c r="I8669" s="183" t="s">
        <v>7</v>
      </c>
      <c r="J8669" s="218" t="s">
        <v>8</v>
      </c>
      <c r="K8669" s="229">
        <f>J8671+J8672</f>
        <v>7.6899999999999995</v>
      </c>
      <c r="L8669" s="229">
        <f>J8670-K8669</f>
        <v>19.47</v>
      </c>
      <c r="M8669" t="s">
        <v>7</v>
      </c>
    </row>
    <row r="8670" spans="1:13" ht="65.099999999999994" customHeight="1" x14ac:dyDescent="0.2">
      <c r="A8670" s="237" t="s">
        <v>2125</v>
      </c>
      <c r="B8670" s="186" t="s">
        <v>1077</v>
      </c>
      <c r="C8670" s="185" t="s">
        <v>26</v>
      </c>
      <c r="D8670" s="185" t="s">
        <v>1078</v>
      </c>
      <c r="E8670" s="425" t="s">
        <v>2115</v>
      </c>
      <c r="F8670" s="425"/>
      <c r="G8670" s="187" t="s">
        <v>331</v>
      </c>
      <c r="H8670" s="188">
        <v>1</v>
      </c>
      <c r="I8670" s="189">
        <f t="shared" ref="I8670:I8676" si="214">(M8670*$M$13)</f>
        <v>27.167600000000004</v>
      </c>
      <c r="J8670" s="231">
        <f t="shared" ref="J8670:J8676" si="215">TRUNC(I8670*H8670,2)</f>
        <v>27.16</v>
      </c>
      <c r="M8670">
        <v>29.53</v>
      </c>
    </row>
    <row r="8671" spans="1:13" ht="26.1" customHeight="1" x14ac:dyDescent="0.2">
      <c r="A8671" s="241" t="s">
        <v>2395</v>
      </c>
      <c r="B8671" s="201" t="s">
        <v>2772</v>
      </c>
      <c r="C8671" s="200" t="s">
        <v>26</v>
      </c>
      <c r="D8671" s="200" t="s">
        <v>2773</v>
      </c>
      <c r="E8671" s="427" t="s">
        <v>2123</v>
      </c>
      <c r="F8671" s="427"/>
      <c r="G8671" s="202" t="s">
        <v>32</v>
      </c>
      <c r="H8671" s="203">
        <v>0.184</v>
      </c>
      <c r="I8671" s="189">
        <f t="shared" si="214"/>
        <v>17.526</v>
      </c>
      <c r="J8671" s="219">
        <f t="shared" si="215"/>
        <v>3.22</v>
      </c>
      <c r="M8671">
        <v>19.05</v>
      </c>
    </row>
    <row r="8672" spans="1:13" ht="26.1" customHeight="1" x14ac:dyDescent="0.2">
      <c r="A8672" s="241" t="s">
        <v>2395</v>
      </c>
      <c r="B8672" s="201" t="s">
        <v>2477</v>
      </c>
      <c r="C8672" s="200" t="s">
        <v>26</v>
      </c>
      <c r="D8672" s="200" t="s">
        <v>2478</v>
      </c>
      <c r="E8672" s="427" t="s">
        <v>2123</v>
      </c>
      <c r="F8672" s="427"/>
      <c r="G8672" s="202" t="s">
        <v>32</v>
      </c>
      <c r="H8672" s="203">
        <v>0.184</v>
      </c>
      <c r="I8672" s="189">
        <f t="shared" si="214"/>
        <v>24.3156</v>
      </c>
      <c r="J8672" s="219">
        <f t="shared" si="215"/>
        <v>4.47</v>
      </c>
      <c r="M8672">
        <v>26.43</v>
      </c>
    </row>
    <row r="8673" spans="1:13" ht="26.1" customHeight="1" x14ac:dyDescent="0.2">
      <c r="A8673" s="238" t="s">
        <v>2126</v>
      </c>
      <c r="B8673" s="191" t="s">
        <v>2986</v>
      </c>
      <c r="C8673" s="190" t="s">
        <v>26</v>
      </c>
      <c r="D8673" s="190" t="s">
        <v>2987</v>
      </c>
      <c r="E8673" s="426" t="s">
        <v>2119</v>
      </c>
      <c r="F8673" s="426"/>
      <c r="G8673" s="192" t="s">
        <v>331</v>
      </c>
      <c r="H8673" s="193">
        <v>1</v>
      </c>
      <c r="I8673" s="189">
        <f t="shared" si="214"/>
        <v>13.984</v>
      </c>
      <c r="J8673" s="219">
        <f t="shared" si="215"/>
        <v>13.98</v>
      </c>
      <c r="M8673">
        <v>15.2</v>
      </c>
    </row>
    <row r="8674" spans="1:13" ht="24" customHeight="1" x14ac:dyDescent="0.2">
      <c r="A8674" s="238" t="s">
        <v>2126</v>
      </c>
      <c r="B8674" s="191" t="s">
        <v>2981</v>
      </c>
      <c r="C8674" s="190" t="s">
        <v>26</v>
      </c>
      <c r="D8674" s="190" t="s">
        <v>2982</v>
      </c>
      <c r="E8674" s="426" t="s">
        <v>2119</v>
      </c>
      <c r="F8674" s="426"/>
      <c r="G8674" s="192" t="s">
        <v>331</v>
      </c>
      <c r="H8674" s="193">
        <v>0.154</v>
      </c>
      <c r="I8674" s="189">
        <f t="shared" si="214"/>
        <v>18.482800000000001</v>
      </c>
      <c r="J8674" s="219">
        <f t="shared" si="215"/>
        <v>2.84</v>
      </c>
      <c r="M8674">
        <v>20.09</v>
      </c>
    </row>
    <row r="8675" spans="1:13" ht="26.1" customHeight="1" x14ac:dyDescent="0.2">
      <c r="A8675" s="238" t="s">
        <v>2126</v>
      </c>
      <c r="B8675" s="191" t="s">
        <v>2776</v>
      </c>
      <c r="C8675" s="190" t="s">
        <v>26</v>
      </c>
      <c r="D8675" s="190" t="s">
        <v>2777</v>
      </c>
      <c r="E8675" s="426" t="s">
        <v>2119</v>
      </c>
      <c r="F8675" s="426"/>
      <c r="G8675" s="192" t="s">
        <v>331</v>
      </c>
      <c r="H8675" s="193">
        <v>4.1000000000000002E-2</v>
      </c>
      <c r="I8675" s="189">
        <f t="shared" si="214"/>
        <v>64.160799999999995</v>
      </c>
      <c r="J8675" s="219">
        <f t="shared" si="215"/>
        <v>2.63</v>
      </c>
      <c r="M8675">
        <v>69.739999999999995</v>
      </c>
    </row>
    <row r="8676" spans="1:13" ht="24" customHeight="1" x14ac:dyDescent="0.2">
      <c r="A8676" s="238" t="s">
        <v>2126</v>
      </c>
      <c r="B8676" s="191" t="s">
        <v>2778</v>
      </c>
      <c r="C8676" s="190" t="s">
        <v>26</v>
      </c>
      <c r="D8676" s="190" t="s">
        <v>2779</v>
      </c>
      <c r="E8676" s="426" t="s">
        <v>2119</v>
      </c>
      <c r="F8676" s="426"/>
      <c r="G8676" s="192" t="s">
        <v>331</v>
      </c>
      <c r="H8676" s="193">
        <v>1.7999999999999999E-2</v>
      </c>
      <c r="I8676" s="189">
        <f t="shared" si="214"/>
        <v>1.8768</v>
      </c>
      <c r="J8676" s="219">
        <f t="shared" si="215"/>
        <v>0.03</v>
      </c>
      <c r="M8676">
        <v>2.04</v>
      </c>
    </row>
    <row r="8677" spans="1:13" x14ac:dyDescent="0.2">
      <c r="A8677" s="239"/>
      <c r="B8677" s="195"/>
      <c r="C8677" s="195"/>
      <c r="D8677" s="195"/>
      <c r="E8677" s="195" t="s">
        <v>3847</v>
      </c>
      <c r="F8677" s="196">
        <v>6.38</v>
      </c>
      <c r="G8677" s="195" t="s">
        <v>3848</v>
      </c>
      <c r="H8677" s="196">
        <v>0</v>
      </c>
      <c r="I8677" s="196">
        <v>6.38</v>
      </c>
      <c r="J8677" s="220"/>
      <c r="M8677">
        <v>6.38</v>
      </c>
    </row>
    <row r="8678" spans="1:13" ht="25.5" x14ac:dyDescent="0.2">
      <c r="A8678" s="239"/>
      <c r="B8678" s="195"/>
      <c r="C8678" s="195"/>
      <c r="D8678" s="195"/>
      <c r="E8678" s="195" t="s">
        <v>3849</v>
      </c>
      <c r="F8678" s="196">
        <v>0</v>
      </c>
      <c r="G8678" s="195"/>
      <c r="H8678" s="195" t="s">
        <v>3850</v>
      </c>
      <c r="I8678" s="196">
        <v>29.53</v>
      </c>
      <c r="J8678" s="220"/>
      <c r="M8678">
        <v>29.53</v>
      </c>
    </row>
    <row r="8679" spans="1:13" ht="30" customHeight="1" x14ac:dyDescent="0.2">
      <c r="A8679" s="240"/>
      <c r="B8679" s="197"/>
      <c r="C8679" s="197"/>
      <c r="D8679" s="197"/>
      <c r="E8679" s="197"/>
      <c r="F8679" s="197"/>
      <c r="G8679" s="197" t="s">
        <v>3851</v>
      </c>
      <c r="H8679" s="198">
        <v>4</v>
      </c>
      <c r="I8679" s="199">
        <v>118.12</v>
      </c>
      <c r="J8679" s="220"/>
      <c r="M8679">
        <v>118.12</v>
      </c>
    </row>
    <row r="8680" spans="1:13" ht="0.95" customHeight="1" x14ac:dyDescent="0.2">
      <c r="A8680" s="237"/>
      <c r="B8680" s="185"/>
      <c r="C8680" s="185"/>
      <c r="D8680" s="185"/>
      <c r="E8680" s="185"/>
      <c r="F8680" s="185"/>
      <c r="G8680" s="185"/>
      <c r="H8680" s="185"/>
      <c r="I8680" s="185"/>
      <c r="J8680" s="220"/>
    </row>
    <row r="8681" spans="1:13" ht="18" customHeight="1" x14ac:dyDescent="0.2">
      <c r="A8681" s="236" t="s">
        <v>3693</v>
      </c>
      <c r="B8681" s="183" t="s">
        <v>2</v>
      </c>
      <c r="C8681" s="182" t="s">
        <v>3</v>
      </c>
      <c r="D8681" s="182" t="s">
        <v>4</v>
      </c>
      <c r="E8681" s="419" t="s">
        <v>2100</v>
      </c>
      <c r="F8681" s="419"/>
      <c r="G8681" s="184" t="s">
        <v>5</v>
      </c>
      <c r="H8681" s="183" t="s">
        <v>6</v>
      </c>
      <c r="I8681" s="183" t="s">
        <v>7</v>
      </c>
      <c r="J8681" s="218" t="s">
        <v>8</v>
      </c>
      <c r="K8681" s="229">
        <f>J8683+J8684</f>
        <v>5.04</v>
      </c>
      <c r="L8681" s="229">
        <f>J8682-K8681</f>
        <v>28.730000000000004</v>
      </c>
      <c r="M8681" t="s">
        <v>7</v>
      </c>
    </row>
    <row r="8682" spans="1:13" ht="39" customHeight="1" x14ac:dyDescent="0.2">
      <c r="A8682" s="237" t="s">
        <v>2125</v>
      </c>
      <c r="B8682" s="186" t="s">
        <v>1079</v>
      </c>
      <c r="C8682" s="185" t="s">
        <v>26</v>
      </c>
      <c r="D8682" s="185" t="s">
        <v>1080</v>
      </c>
      <c r="E8682" s="425" t="s">
        <v>2115</v>
      </c>
      <c r="F8682" s="425"/>
      <c r="G8682" s="187" t="s">
        <v>331</v>
      </c>
      <c r="H8682" s="188">
        <v>1</v>
      </c>
      <c r="I8682" s="189">
        <f t="shared" ref="I8682:I8688" si="216">(M8682*$M$13)</f>
        <v>33.773200000000003</v>
      </c>
      <c r="J8682" s="231">
        <f t="shared" ref="J8682:J8688" si="217">TRUNC(I8682*H8682,2)</f>
        <v>33.770000000000003</v>
      </c>
      <c r="M8682">
        <v>36.71</v>
      </c>
    </row>
    <row r="8683" spans="1:13" ht="26.1" customHeight="1" x14ac:dyDescent="0.2">
      <c r="A8683" s="241" t="s">
        <v>2395</v>
      </c>
      <c r="B8683" s="201" t="s">
        <v>2772</v>
      </c>
      <c r="C8683" s="200" t="s">
        <v>26</v>
      </c>
      <c r="D8683" s="200" t="s">
        <v>2773</v>
      </c>
      <c r="E8683" s="427" t="s">
        <v>2123</v>
      </c>
      <c r="F8683" s="427"/>
      <c r="G8683" s="202" t="s">
        <v>32</v>
      </c>
      <c r="H8683" s="203">
        <v>0.1208</v>
      </c>
      <c r="I8683" s="189">
        <f t="shared" si="216"/>
        <v>17.526</v>
      </c>
      <c r="J8683" s="219">
        <f t="shared" si="217"/>
        <v>2.11</v>
      </c>
      <c r="M8683">
        <v>19.05</v>
      </c>
    </row>
    <row r="8684" spans="1:13" ht="26.1" customHeight="1" x14ac:dyDescent="0.2">
      <c r="A8684" s="241" t="s">
        <v>2395</v>
      </c>
      <c r="B8684" s="201" t="s">
        <v>2477</v>
      </c>
      <c r="C8684" s="200" t="s">
        <v>26</v>
      </c>
      <c r="D8684" s="200" t="s">
        <v>2478</v>
      </c>
      <c r="E8684" s="427" t="s">
        <v>2123</v>
      </c>
      <c r="F8684" s="427"/>
      <c r="G8684" s="202" t="s">
        <v>32</v>
      </c>
      <c r="H8684" s="203">
        <v>0.1208</v>
      </c>
      <c r="I8684" s="189">
        <f t="shared" si="216"/>
        <v>24.3156</v>
      </c>
      <c r="J8684" s="219">
        <f t="shared" si="217"/>
        <v>2.93</v>
      </c>
      <c r="M8684">
        <v>26.43</v>
      </c>
    </row>
    <row r="8685" spans="1:13" ht="24" customHeight="1" x14ac:dyDescent="0.2">
      <c r="A8685" s="238" t="s">
        <v>2126</v>
      </c>
      <c r="B8685" s="191" t="s">
        <v>2774</v>
      </c>
      <c r="C8685" s="190" t="s">
        <v>26</v>
      </c>
      <c r="D8685" s="190" t="s">
        <v>2775</v>
      </c>
      <c r="E8685" s="426" t="s">
        <v>2119</v>
      </c>
      <c r="F8685" s="426"/>
      <c r="G8685" s="192" t="s">
        <v>331</v>
      </c>
      <c r="H8685" s="193">
        <v>9.4000000000000004E-3</v>
      </c>
      <c r="I8685" s="189">
        <f t="shared" si="216"/>
        <v>56.625999999999998</v>
      </c>
      <c r="J8685" s="219">
        <f t="shared" si="217"/>
        <v>0.53</v>
      </c>
      <c r="M8685">
        <v>61.55</v>
      </c>
    </row>
    <row r="8686" spans="1:13" ht="26.1" customHeight="1" x14ac:dyDescent="0.2">
      <c r="A8686" s="238" t="s">
        <v>2126</v>
      </c>
      <c r="B8686" s="191" t="s">
        <v>2776</v>
      </c>
      <c r="C8686" s="190" t="s">
        <v>26</v>
      </c>
      <c r="D8686" s="190" t="s">
        <v>2777</v>
      </c>
      <c r="E8686" s="426" t="s">
        <v>2119</v>
      </c>
      <c r="F8686" s="426"/>
      <c r="G8686" s="192" t="s">
        <v>331</v>
      </c>
      <c r="H8686" s="193">
        <v>1.0999999999999999E-2</v>
      </c>
      <c r="I8686" s="189">
        <f t="shared" si="216"/>
        <v>64.160799999999995</v>
      </c>
      <c r="J8686" s="219">
        <f t="shared" si="217"/>
        <v>0.7</v>
      </c>
      <c r="M8686">
        <v>69.739999999999995</v>
      </c>
    </row>
    <row r="8687" spans="1:13" ht="26.1" customHeight="1" x14ac:dyDescent="0.2">
      <c r="A8687" s="238" t="s">
        <v>2126</v>
      </c>
      <c r="B8687" s="191" t="s">
        <v>2988</v>
      </c>
      <c r="C8687" s="190" t="s">
        <v>26</v>
      </c>
      <c r="D8687" s="190" t="s">
        <v>2989</v>
      </c>
      <c r="E8687" s="426" t="s">
        <v>2119</v>
      </c>
      <c r="F8687" s="426"/>
      <c r="G8687" s="192" t="s">
        <v>331</v>
      </c>
      <c r="H8687" s="193">
        <v>1</v>
      </c>
      <c r="I8687" s="189">
        <f t="shared" si="216"/>
        <v>27.4252</v>
      </c>
      <c r="J8687" s="219">
        <f t="shared" si="217"/>
        <v>27.42</v>
      </c>
      <c r="M8687">
        <v>29.81</v>
      </c>
    </row>
    <row r="8688" spans="1:13" ht="24" customHeight="1" x14ac:dyDescent="0.2">
      <c r="A8688" s="238" t="s">
        <v>2126</v>
      </c>
      <c r="B8688" s="191" t="s">
        <v>2778</v>
      </c>
      <c r="C8688" s="190" t="s">
        <v>26</v>
      </c>
      <c r="D8688" s="190" t="s">
        <v>2779</v>
      </c>
      <c r="E8688" s="426" t="s">
        <v>2119</v>
      </c>
      <c r="F8688" s="426"/>
      <c r="G8688" s="192" t="s">
        <v>331</v>
      </c>
      <c r="H8688" s="193">
        <v>4.0300000000000002E-2</v>
      </c>
      <c r="I8688" s="189">
        <f t="shared" si="216"/>
        <v>1.8768</v>
      </c>
      <c r="J8688" s="219">
        <f t="shared" si="217"/>
        <v>7.0000000000000007E-2</v>
      </c>
      <c r="M8688">
        <v>2.04</v>
      </c>
    </row>
    <row r="8689" spans="1:13" x14ac:dyDescent="0.2">
      <c r="A8689" s="239"/>
      <c r="B8689" s="195"/>
      <c r="C8689" s="195"/>
      <c r="D8689" s="195"/>
      <c r="E8689" s="195" t="s">
        <v>3847</v>
      </c>
      <c r="F8689" s="196">
        <v>4.1900000000000004</v>
      </c>
      <c r="G8689" s="195" t="s">
        <v>3848</v>
      </c>
      <c r="H8689" s="196">
        <v>0</v>
      </c>
      <c r="I8689" s="196">
        <v>4.1900000000000004</v>
      </c>
      <c r="J8689" s="220"/>
      <c r="M8689">
        <v>4.1900000000000004</v>
      </c>
    </row>
    <row r="8690" spans="1:13" ht="25.5" x14ac:dyDescent="0.2">
      <c r="A8690" s="239"/>
      <c r="B8690" s="195"/>
      <c r="C8690" s="195"/>
      <c r="D8690" s="195"/>
      <c r="E8690" s="195" t="s">
        <v>3849</v>
      </c>
      <c r="F8690" s="196">
        <v>0</v>
      </c>
      <c r="G8690" s="195"/>
      <c r="H8690" s="195" t="s">
        <v>3850</v>
      </c>
      <c r="I8690" s="196">
        <v>36.71</v>
      </c>
      <c r="J8690" s="220"/>
      <c r="M8690">
        <v>36.71</v>
      </c>
    </row>
    <row r="8691" spans="1:13" ht="30" customHeight="1" x14ac:dyDescent="0.2">
      <c r="A8691" s="240"/>
      <c r="B8691" s="197"/>
      <c r="C8691" s="197"/>
      <c r="D8691" s="197"/>
      <c r="E8691" s="197"/>
      <c r="F8691" s="197"/>
      <c r="G8691" s="197" t="s">
        <v>3851</v>
      </c>
      <c r="H8691" s="198">
        <v>2</v>
      </c>
      <c r="I8691" s="199">
        <v>73.42</v>
      </c>
      <c r="J8691" s="220"/>
      <c r="M8691">
        <v>73.42</v>
      </c>
    </row>
    <row r="8692" spans="1:13" ht="0.95" customHeight="1" x14ac:dyDescent="0.2">
      <c r="A8692" s="237"/>
      <c r="B8692" s="185"/>
      <c r="C8692" s="185"/>
      <c r="D8692" s="185"/>
      <c r="E8692" s="185"/>
      <c r="F8692" s="185"/>
      <c r="G8692" s="185"/>
      <c r="H8692" s="185"/>
      <c r="I8692" s="185"/>
      <c r="J8692" s="220"/>
    </row>
    <row r="8693" spans="1:13" ht="18" customHeight="1" x14ac:dyDescent="0.2">
      <c r="A8693" s="236" t="s">
        <v>3694</v>
      </c>
      <c r="B8693" s="183" t="s">
        <v>2</v>
      </c>
      <c r="C8693" s="182" t="s">
        <v>3</v>
      </c>
      <c r="D8693" s="182" t="s">
        <v>4</v>
      </c>
      <c r="E8693" s="419" t="s">
        <v>2100</v>
      </c>
      <c r="F8693" s="419"/>
      <c r="G8693" s="184" t="s">
        <v>5</v>
      </c>
      <c r="H8693" s="183" t="s">
        <v>6</v>
      </c>
      <c r="I8693" s="183" t="s">
        <v>7</v>
      </c>
      <c r="J8693" s="218" t="s">
        <v>8</v>
      </c>
      <c r="K8693" s="229">
        <f>J8695+J8696</f>
        <v>3.8500000000000005</v>
      </c>
      <c r="L8693" s="229">
        <f>J8694-K8693</f>
        <v>18.079999999999998</v>
      </c>
      <c r="M8693" t="s">
        <v>7</v>
      </c>
    </row>
    <row r="8694" spans="1:13" ht="39" customHeight="1" x14ac:dyDescent="0.2">
      <c r="A8694" s="237" t="s">
        <v>2125</v>
      </c>
      <c r="B8694" s="186" t="s">
        <v>1081</v>
      </c>
      <c r="C8694" s="185" t="s">
        <v>26</v>
      </c>
      <c r="D8694" s="185" t="s">
        <v>1082</v>
      </c>
      <c r="E8694" s="425" t="s">
        <v>2115</v>
      </c>
      <c r="F8694" s="425"/>
      <c r="G8694" s="187" t="s">
        <v>331</v>
      </c>
      <c r="H8694" s="188">
        <v>1</v>
      </c>
      <c r="I8694" s="189">
        <f t="shared" ref="I8694:I8700" si="218">(M8694*$M$13)</f>
        <v>21.9328</v>
      </c>
      <c r="J8694" s="231">
        <f t="shared" ref="J8694:J8700" si="219">TRUNC(I8694*H8694,2)</f>
        <v>21.93</v>
      </c>
      <c r="M8694">
        <v>23.84</v>
      </c>
    </row>
    <row r="8695" spans="1:13" ht="26.1" customHeight="1" x14ac:dyDescent="0.2">
      <c r="A8695" s="241" t="s">
        <v>2395</v>
      </c>
      <c r="B8695" s="201" t="s">
        <v>2772</v>
      </c>
      <c r="C8695" s="200" t="s">
        <v>26</v>
      </c>
      <c r="D8695" s="200" t="s">
        <v>2773</v>
      </c>
      <c r="E8695" s="427" t="s">
        <v>2123</v>
      </c>
      <c r="F8695" s="427"/>
      <c r="G8695" s="202" t="s">
        <v>32</v>
      </c>
      <c r="H8695" s="203">
        <v>9.2399999999999996E-2</v>
      </c>
      <c r="I8695" s="189">
        <f t="shared" si="218"/>
        <v>17.526</v>
      </c>
      <c r="J8695" s="219">
        <f t="shared" si="219"/>
        <v>1.61</v>
      </c>
      <c r="M8695">
        <v>19.05</v>
      </c>
    </row>
    <row r="8696" spans="1:13" ht="26.1" customHeight="1" x14ac:dyDescent="0.2">
      <c r="A8696" s="241" t="s">
        <v>2395</v>
      </c>
      <c r="B8696" s="201" t="s">
        <v>2477</v>
      </c>
      <c r="C8696" s="200" t="s">
        <v>26</v>
      </c>
      <c r="D8696" s="200" t="s">
        <v>2478</v>
      </c>
      <c r="E8696" s="427" t="s">
        <v>2123</v>
      </c>
      <c r="F8696" s="427"/>
      <c r="G8696" s="202" t="s">
        <v>32</v>
      </c>
      <c r="H8696" s="203">
        <v>9.2399999999999996E-2</v>
      </c>
      <c r="I8696" s="189">
        <f t="shared" si="218"/>
        <v>24.3156</v>
      </c>
      <c r="J8696" s="219">
        <f t="shared" si="219"/>
        <v>2.2400000000000002</v>
      </c>
      <c r="M8696">
        <v>26.43</v>
      </c>
    </row>
    <row r="8697" spans="1:13" ht="24" customHeight="1" x14ac:dyDescent="0.2">
      <c r="A8697" s="238" t="s">
        <v>2126</v>
      </c>
      <c r="B8697" s="191" t="s">
        <v>2774</v>
      </c>
      <c r="C8697" s="190" t="s">
        <v>26</v>
      </c>
      <c r="D8697" s="190" t="s">
        <v>2775</v>
      </c>
      <c r="E8697" s="426" t="s">
        <v>2119</v>
      </c>
      <c r="F8697" s="426"/>
      <c r="G8697" s="192" t="s">
        <v>331</v>
      </c>
      <c r="H8697" s="193">
        <v>1.8800000000000001E-2</v>
      </c>
      <c r="I8697" s="189">
        <f t="shared" si="218"/>
        <v>56.625999999999998</v>
      </c>
      <c r="J8697" s="219">
        <f t="shared" si="219"/>
        <v>1.06</v>
      </c>
      <c r="M8697">
        <v>61.55</v>
      </c>
    </row>
    <row r="8698" spans="1:13" ht="26.1" customHeight="1" x14ac:dyDescent="0.2">
      <c r="A8698" s="238" t="s">
        <v>2126</v>
      </c>
      <c r="B8698" s="191" t="s">
        <v>2990</v>
      </c>
      <c r="C8698" s="190" t="s">
        <v>26</v>
      </c>
      <c r="D8698" s="190" t="s">
        <v>2991</v>
      </c>
      <c r="E8698" s="426" t="s">
        <v>2119</v>
      </c>
      <c r="F8698" s="426"/>
      <c r="G8698" s="192" t="s">
        <v>331</v>
      </c>
      <c r="H8698" s="193">
        <v>1</v>
      </c>
      <c r="I8698" s="189">
        <f t="shared" si="218"/>
        <v>15.308800000000002</v>
      </c>
      <c r="J8698" s="219">
        <f t="shared" si="219"/>
        <v>15.3</v>
      </c>
      <c r="M8698">
        <v>16.64</v>
      </c>
    </row>
    <row r="8699" spans="1:13" ht="26.1" customHeight="1" x14ac:dyDescent="0.2">
      <c r="A8699" s="238" t="s">
        <v>2126</v>
      </c>
      <c r="B8699" s="191" t="s">
        <v>2776</v>
      </c>
      <c r="C8699" s="190" t="s">
        <v>26</v>
      </c>
      <c r="D8699" s="190" t="s">
        <v>2777</v>
      </c>
      <c r="E8699" s="426" t="s">
        <v>2119</v>
      </c>
      <c r="F8699" s="426"/>
      <c r="G8699" s="192" t="s">
        <v>331</v>
      </c>
      <c r="H8699" s="193">
        <v>2.5999999999999999E-2</v>
      </c>
      <c r="I8699" s="189">
        <f t="shared" si="218"/>
        <v>64.160799999999995</v>
      </c>
      <c r="J8699" s="219">
        <f t="shared" si="219"/>
        <v>1.66</v>
      </c>
      <c r="M8699">
        <v>69.739999999999995</v>
      </c>
    </row>
    <row r="8700" spans="1:13" ht="24" customHeight="1" x14ac:dyDescent="0.2">
      <c r="A8700" s="238" t="s">
        <v>2126</v>
      </c>
      <c r="B8700" s="191" t="s">
        <v>2778</v>
      </c>
      <c r="C8700" s="190" t="s">
        <v>26</v>
      </c>
      <c r="D8700" s="190" t="s">
        <v>2779</v>
      </c>
      <c r="E8700" s="426" t="s">
        <v>2119</v>
      </c>
      <c r="F8700" s="426"/>
      <c r="G8700" s="192" t="s">
        <v>331</v>
      </c>
      <c r="H8700" s="193">
        <v>2.06E-2</v>
      </c>
      <c r="I8700" s="189">
        <f t="shared" si="218"/>
        <v>1.8768</v>
      </c>
      <c r="J8700" s="219">
        <f t="shared" si="219"/>
        <v>0.03</v>
      </c>
      <c r="M8700">
        <v>2.04</v>
      </c>
    </row>
    <row r="8701" spans="1:13" x14ac:dyDescent="0.2">
      <c r="A8701" s="239"/>
      <c r="B8701" s="195"/>
      <c r="C8701" s="195"/>
      <c r="D8701" s="195"/>
      <c r="E8701" s="195" t="s">
        <v>3847</v>
      </c>
      <c r="F8701" s="196">
        <v>3.2</v>
      </c>
      <c r="G8701" s="195" t="s">
        <v>3848</v>
      </c>
      <c r="H8701" s="196">
        <v>0</v>
      </c>
      <c r="I8701" s="196">
        <v>3.2</v>
      </c>
      <c r="J8701" s="220"/>
      <c r="M8701">
        <v>3.2</v>
      </c>
    </row>
    <row r="8702" spans="1:13" ht="25.5" x14ac:dyDescent="0.2">
      <c r="A8702" s="239"/>
      <c r="B8702" s="195"/>
      <c r="C8702" s="195"/>
      <c r="D8702" s="195"/>
      <c r="E8702" s="195" t="s">
        <v>3849</v>
      </c>
      <c r="F8702" s="196">
        <v>0</v>
      </c>
      <c r="G8702" s="195"/>
      <c r="H8702" s="195" t="s">
        <v>3850</v>
      </c>
      <c r="I8702" s="196">
        <v>23.84</v>
      </c>
      <c r="J8702" s="220"/>
      <c r="M8702">
        <v>23.84</v>
      </c>
    </row>
    <row r="8703" spans="1:13" ht="30" customHeight="1" x14ac:dyDescent="0.2">
      <c r="A8703" s="240"/>
      <c r="B8703" s="197"/>
      <c r="C8703" s="197"/>
      <c r="D8703" s="197"/>
      <c r="E8703" s="197"/>
      <c r="F8703" s="197"/>
      <c r="G8703" s="197" t="s">
        <v>3851</v>
      </c>
      <c r="H8703" s="198">
        <v>1</v>
      </c>
      <c r="I8703" s="199">
        <v>23.84</v>
      </c>
      <c r="J8703" s="220"/>
      <c r="M8703">
        <v>23.84</v>
      </c>
    </row>
    <row r="8704" spans="1:13" ht="0.95" customHeight="1" x14ac:dyDescent="0.2">
      <c r="A8704" s="237"/>
      <c r="B8704" s="185"/>
      <c r="C8704" s="185"/>
      <c r="D8704" s="185"/>
      <c r="E8704" s="185"/>
      <c r="F8704" s="185"/>
      <c r="G8704" s="185"/>
      <c r="H8704" s="185"/>
      <c r="I8704" s="185"/>
      <c r="J8704" s="220"/>
    </row>
    <row r="8705" spans="1:13" ht="18" customHeight="1" x14ac:dyDescent="0.2">
      <c r="A8705" s="236" t="s">
        <v>3695</v>
      </c>
      <c r="B8705" s="183" t="s">
        <v>2</v>
      </c>
      <c r="C8705" s="182" t="s">
        <v>3</v>
      </c>
      <c r="D8705" s="182" t="s">
        <v>4</v>
      </c>
      <c r="E8705" s="419" t="s">
        <v>2100</v>
      </c>
      <c r="F8705" s="419"/>
      <c r="G8705" s="184" t="s">
        <v>5</v>
      </c>
      <c r="H8705" s="183" t="s">
        <v>6</v>
      </c>
      <c r="I8705" s="183" t="s">
        <v>7</v>
      </c>
      <c r="J8705" s="218" t="s">
        <v>8</v>
      </c>
      <c r="K8705" s="229">
        <f>J8707+J8708</f>
        <v>2.75</v>
      </c>
      <c r="L8705" s="229">
        <f>J8706-K8705</f>
        <v>9.44</v>
      </c>
      <c r="M8705" t="s">
        <v>7</v>
      </c>
    </row>
    <row r="8706" spans="1:13" ht="39" customHeight="1" x14ac:dyDescent="0.2">
      <c r="A8706" s="237" t="s">
        <v>2125</v>
      </c>
      <c r="B8706" s="186" t="s">
        <v>1083</v>
      </c>
      <c r="C8706" s="185" t="s">
        <v>26</v>
      </c>
      <c r="D8706" s="185" t="s">
        <v>1084</v>
      </c>
      <c r="E8706" s="425" t="s">
        <v>2115</v>
      </c>
      <c r="F8706" s="425"/>
      <c r="G8706" s="187" t="s">
        <v>331</v>
      </c>
      <c r="H8706" s="188">
        <v>1</v>
      </c>
      <c r="I8706" s="189">
        <f t="shared" ref="I8706:I8712" si="220">(M8706*$M$13)</f>
        <v>12.190000000000001</v>
      </c>
      <c r="J8706" s="231">
        <f t="shared" ref="J8706:J8712" si="221">TRUNC(I8706*H8706,2)</f>
        <v>12.19</v>
      </c>
      <c r="M8706">
        <v>13.25</v>
      </c>
    </row>
    <row r="8707" spans="1:13" ht="26.1" customHeight="1" x14ac:dyDescent="0.2">
      <c r="A8707" s="241" t="s">
        <v>2395</v>
      </c>
      <c r="B8707" s="201" t="s">
        <v>2772</v>
      </c>
      <c r="C8707" s="200" t="s">
        <v>26</v>
      </c>
      <c r="D8707" s="200" t="s">
        <v>2773</v>
      </c>
      <c r="E8707" s="427" t="s">
        <v>2123</v>
      </c>
      <c r="F8707" s="427"/>
      <c r="G8707" s="202" t="s">
        <v>32</v>
      </c>
      <c r="H8707" s="203">
        <v>6.59E-2</v>
      </c>
      <c r="I8707" s="189">
        <f t="shared" si="220"/>
        <v>17.526</v>
      </c>
      <c r="J8707" s="219">
        <f t="shared" si="221"/>
        <v>1.1499999999999999</v>
      </c>
      <c r="M8707">
        <v>19.05</v>
      </c>
    </row>
    <row r="8708" spans="1:13" ht="26.1" customHeight="1" x14ac:dyDescent="0.2">
      <c r="A8708" s="241" t="s">
        <v>2395</v>
      </c>
      <c r="B8708" s="201" t="s">
        <v>2477</v>
      </c>
      <c r="C8708" s="200" t="s">
        <v>26</v>
      </c>
      <c r="D8708" s="200" t="s">
        <v>2478</v>
      </c>
      <c r="E8708" s="427" t="s">
        <v>2123</v>
      </c>
      <c r="F8708" s="427"/>
      <c r="G8708" s="202" t="s">
        <v>32</v>
      </c>
      <c r="H8708" s="203">
        <v>6.59E-2</v>
      </c>
      <c r="I8708" s="189">
        <f t="shared" si="220"/>
        <v>24.3156</v>
      </c>
      <c r="J8708" s="219">
        <f t="shared" si="221"/>
        <v>1.6</v>
      </c>
      <c r="M8708">
        <v>26.43</v>
      </c>
    </row>
    <row r="8709" spans="1:13" ht="24" customHeight="1" x14ac:dyDescent="0.2">
      <c r="A8709" s="238" t="s">
        <v>2126</v>
      </c>
      <c r="B8709" s="191" t="s">
        <v>2774</v>
      </c>
      <c r="C8709" s="190" t="s">
        <v>26</v>
      </c>
      <c r="D8709" s="190" t="s">
        <v>2775</v>
      </c>
      <c r="E8709" s="426" t="s">
        <v>2119</v>
      </c>
      <c r="F8709" s="426"/>
      <c r="G8709" s="192" t="s">
        <v>331</v>
      </c>
      <c r="H8709" s="193">
        <v>1.18E-2</v>
      </c>
      <c r="I8709" s="189">
        <f t="shared" si="220"/>
        <v>56.625999999999998</v>
      </c>
      <c r="J8709" s="219">
        <f t="shared" si="221"/>
        <v>0.66</v>
      </c>
      <c r="M8709">
        <v>61.55</v>
      </c>
    </row>
    <row r="8710" spans="1:13" ht="26.1" customHeight="1" x14ac:dyDescent="0.2">
      <c r="A8710" s="238" t="s">
        <v>2126</v>
      </c>
      <c r="B8710" s="191" t="s">
        <v>2776</v>
      </c>
      <c r="C8710" s="190" t="s">
        <v>26</v>
      </c>
      <c r="D8710" s="190" t="s">
        <v>2777</v>
      </c>
      <c r="E8710" s="426" t="s">
        <v>2119</v>
      </c>
      <c r="F8710" s="426"/>
      <c r="G8710" s="192" t="s">
        <v>331</v>
      </c>
      <c r="H8710" s="193">
        <v>1.4999999999999999E-2</v>
      </c>
      <c r="I8710" s="189">
        <f t="shared" si="220"/>
        <v>64.160799999999995</v>
      </c>
      <c r="J8710" s="219">
        <f t="shared" si="221"/>
        <v>0.96</v>
      </c>
      <c r="M8710">
        <v>69.739999999999995</v>
      </c>
    </row>
    <row r="8711" spans="1:13" ht="26.1" customHeight="1" x14ac:dyDescent="0.2">
      <c r="A8711" s="238" t="s">
        <v>2126</v>
      </c>
      <c r="B8711" s="191" t="s">
        <v>2992</v>
      </c>
      <c r="C8711" s="190" t="s">
        <v>26</v>
      </c>
      <c r="D8711" s="190" t="s">
        <v>2993</v>
      </c>
      <c r="E8711" s="426" t="s">
        <v>2119</v>
      </c>
      <c r="F8711" s="426"/>
      <c r="G8711" s="192" t="s">
        <v>331</v>
      </c>
      <c r="H8711" s="193">
        <v>1</v>
      </c>
      <c r="I8711" s="189">
        <f t="shared" si="220"/>
        <v>7.7924000000000007</v>
      </c>
      <c r="J8711" s="219">
        <f t="shared" si="221"/>
        <v>7.79</v>
      </c>
      <c r="M8711">
        <v>8.4700000000000006</v>
      </c>
    </row>
    <row r="8712" spans="1:13" ht="24" customHeight="1" x14ac:dyDescent="0.2">
      <c r="A8712" s="238" t="s">
        <v>2126</v>
      </c>
      <c r="B8712" s="191" t="s">
        <v>2778</v>
      </c>
      <c r="C8712" s="190" t="s">
        <v>26</v>
      </c>
      <c r="D8712" s="190" t="s">
        <v>2779</v>
      </c>
      <c r="E8712" s="426" t="s">
        <v>2119</v>
      </c>
      <c r="F8712" s="426"/>
      <c r="G8712" s="192" t="s">
        <v>331</v>
      </c>
      <c r="H8712" s="193">
        <v>1.49E-2</v>
      </c>
      <c r="I8712" s="189">
        <f t="shared" si="220"/>
        <v>1.8768</v>
      </c>
      <c r="J8712" s="219">
        <f t="shared" si="221"/>
        <v>0.02</v>
      </c>
      <c r="M8712">
        <v>2.04</v>
      </c>
    </row>
    <row r="8713" spans="1:13" x14ac:dyDescent="0.2">
      <c r="A8713" s="239"/>
      <c r="B8713" s="195"/>
      <c r="C8713" s="195"/>
      <c r="D8713" s="195"/>
      <c r="E8713" s="195" t="s">
        <v>3847</v>
      </c>
      <c r="F8713" s="196">
        <v>2.2799999999999998</v>
      </c>
      <c r="G8713" s="195" t="s">
        <v>3848</v>
      </c>
      <c r="H8713" s="196">
        <v>0</v>
      </c>
      <c r="I8713" s="196">
        <v>2.2799999999999998</v>
      </c>
      <c r="J8713" s="220"/>
      <c r="M8713">
        <v>2.2799999999999998</v>
      </c>
    </row>
    <row r="8714" spans="1:13" ht="25.5" x14ac:dyDescent="0.2">
      <c r="A8714" s="239"/>
      <c r="B8714" s="195"/>
      <c r="C8714" s="195"/>
      <c r="D8714" s="195"/>
      <c r="E8714" s="195" t="s">
        <v>3849</v>
      </c>
      <c r="F8714" s="196">
        <v>0</v>
      </c>
      <c r="G8714" s="195"/>
      <c r="H8714" s="195" t="s">
        <v>3850</v>
      </c>
      <c r="I8714" s="196">
        <v>13.25</v>
      </c>
      <c r="J8714" s="220"/>
      <c r="M8714">
        <v>13.25</v>
      </c>
    </row>
    <row r="8715" spans="1:13" ht="30" customHeight="1" x14ac:dyDescent="0.2">
      <c r="A8715" s="240"/>
      <c r="B8715" s="197"/>
      <c r="C8715" s="197"/>
      <c r="D8715" s="197"/>
      <c r="E8715" s="197"/>
      <c r="F8715" s="197"/>
      <c r="G8715" s="197" t="s">
        <v>3851</v>
      </c>
      <c r="H8715" s="198">
        <v>6</v>
      </c>
      <c r="I8715" s="199">
        <v>79.5</v>
      </c>
      <c r="J8715" s="220"/>
      <c r="M8715">
        <v>79.5</v>
      </c>
    </row>
    <row r="8716" spans="1:13" ht="0.95" customHeight="1" x14ac:dyDescent="0.2">
      <c r="A8716" s="237"/>
      <c r="B8716" s="185"/>
      <c r="C8716" s="185"/>
      <c r="D8716" s="185"/>
      <c r="E8716" s="185"/>
      <c r="F8716" s="185"/>
      <c r="G8716" s="185"/>
      <c r="H8716" s="185"/>
      <c r="I8716" s="185"/>
      <c r="J8716" s="220"/>
    </row>
    <row r="8717" spans="1:13" ht="18" customHeight="1" x14ac:dyDescent="0.2">
      <c r="A8717" s="236" t="s">
        <v>3696</v>
      </c>
      <c r="B8717" s="183" t="s">
        <v>2</v>
      </c>
      <c r="C8717" s="182" t="s">
        <v>3</v>
      </c>
      <c r="D8717" s="182" t="s">
        <v>4</v>
      </c>
      <c r="E8717" s="419" t="s">
        <v>2100</v>
      </c>
      <c r="F8717" s="419"/>
      <c r="G8717" s="184" t="s">
        <v>5</v>
      </c>
      <c r="H8717" s="183" t="s">
        <v>6</v>
      </c>
      <c r="I8717" s="183" t="s">
        <v>7</v>
      </c>
      <c r="J8717" s="218" t="s">
        <v>8</v>
      </c>
      <c r="K8717" s="229">
        <f>J8719+J8720</f>
        <v>2.9299999999999997</v>
      </c>
      <c r="L8717" s="229">
        <f>J8718-K8717</f>
        <v>2.63</v>
      </c>
      <c r="M8717" t="s">
        <v>7</v>
      </c>
    </row>
    <row r="8718" spans="1:13" ht="24" customHeight="1" x14ac:dyDescent="0.2">
      <c r="A8718" s="237" t="s">
        <v>2125</v>
      </c>
      <c r="B8718" s="186" t="s">
        <v>1085</v>
      </c>
      <c r="C8718" s="185" t="s">
        <v>15</v>
      </c>
      <c r="D8718" s="185" t="s">
        <v>1086</v>
      </c>
      <c r="E8718" s="425">
        <v>8</v>
      </c>
      <c r="F8718" s="425"/>
      <c r="G8718" s="187" t="s">
        <v>18</v>
      </c>
      <c r="H8718" s="188">
        <v>1</v>
      </c>
      <c r="I8718" s="189">
        <f>(M8718*$M$13)</f>
        <v>5.5659999999999998</v>
      </c>
      <c r="J8718" s="231">
        <f>TRUNC(I8718*H8718,2)</f>
        <v>5.56</v>
      </c>
      <c r="M8718">
        <v>6.05</v>
      </c>
    </row>
    <row r="8719" spans="1:13" ht="24" customHeight="1" x14ac:dyDescent="0.2">
      <c r="A8719" s="238" t="s">
        <v>2126</v>
      </c>
      <c r="B8719" s="191" t="s">
        <v>2130</v>
      </c>
      <c r="C8719" s="190" t="s">
        <v>15</v>
      </c>
      <c r="D8719" s="190" t="s">
        <v>2131</v>
      </c>
      <c r="E8719" s="426" t="s">
        <v>2129</v>
      </c>
      <c r="F8719" s="426"/>
      <c r="G8719" s="192" t="s">
        <v>39</v>
      </c>
      <c r="H8719" s="193">
        <v>0.09</v>
      </c>
      <c r="I8719" s="189">
        <f>(M8719*$M$13)</f>
        <v>13.533200000000001</v>
      </c>
      <c r="J8719" s="219">
        <f>TRUNC(I8719*H8719,2)</f>
        <v>1.21</v>
      </c>
      <c r="M8719">
        <v>14.71</v>
      </c>
    </row>
    <row r="8720" spans="1:13" ht="24" customHeight="1" x14ac:dyDescent="0.2">
      <c r="A8720" s="238" t="s">
        <v>2126</v>
      </c>
      <c r="B8720" s="191" t="s">
        <v>2216</v>
      </c>
      <c r="C8720" s="190" t="s">
        <v>15</v>
      </c>
      <c r="D8720" s="190" t="s">
        <v>2217</v>
      </c>
      <c r="E8720" s="426" t="s">
        <v>2129</v>
      </c>
      <c r="F8720" s="426"/>
      <c r="G8720" s="192" t="s">
        <v>39</v>
      </c>
      <c r="H8720" s="193">
        <v>0.09</v>
      </c>
      <c r="I8720" s="189">
        <f>(M8720*$M$13)</f>
        <v>19.136000000000003</v>
      </c>
      <c r="J8720" s="219">
        <f>TRUNC(I8720*H8720,2)</f>
        <v>1.72</v>
      </c>
      <c r="M8720">
        <v>20.8</v>
      </c>
    </row>
    <row r="8721" spans="1:13" ht="24" customHeight="1" x14ac:dyDescent="0.2">
      <c r="A8721" s="238" t="s">
        <v>2126</v>
      </c>
      <c r="B8721" s="191" t="s">
        <v>2994</v>
      </c>
      <c r="C8721" s="190" t="s">
        <v>15</v>
      </c>
      <c r="D8721" s="190" t="s">
        <v>2995</v>
      </c>
      <c r="E8721" s="426" t="s">
        <v>2119</v>
      </c>
      <c r="F8721" s="426"/>
      <c r="G8721" s="192" t="s">
        <v>54</v>
      </c>
      <c r="H8721" s="193">
        <v>1</v>
      </c>
      <c r="I8721" s="189">
        <f>(M8721*$M$13)</f>
        <v>2.4748000000000001</v>
      </c>
      <c r="J8721" s="219">
        <f>TRUNC(I8721*H8721,2)</f>
        <v>2.4700000000000002</v>
      </c>
      <c r="M8721">
        <v>2.69</v>
      </c>
    </row>
    <row r="8722" spans="1:13" ht="24" customHeight="1" x14ac:dyDescent="0.2">
      <c r="A8722" s="238" t="s">
        <v>2126</v>
      </c>
      <c r="B8722" s="191" t="s">
        <v>2931</v>
      </c>
      <c r="C8722" s="190" t="s">
        <v>15</v>
      </c>
      <c r="D8722" s="190" t="s">
        <v>2932</v>
      </c>
      <c r="E8722" s="426" t="s">
        <v>2119</v>
      </c>
      <c r="F8722" s="426"/>
      <c r="G8722" s="192" t="s">
        <v>132</v>
      </c>
      <c r="H8722" s="193">
        <v>0.39</v>
      </c>
      <c r="I8722" s="189">
        <f>(M8722*$M$13)</f>
        <v>0.42320000000000002</v>
      </c>
      <c r="J8722" s="219">
        <f>TRUNC(I8722*H8722,2)</f>
        <v>0.16</v>
      </c>
      <c r="M8722">
        <v>0.46</v>
      </c>
    </row>
    <row r="8723" spans="1:13" x14ac:dyDescent="0.2">
      <c r="A8723" s="239"/>
      <c r="B8723" s="195"/>
      <c r="C8723" s="195"/>
      <c r="D8723" s="195"/>
      <c r="E8723" s="195" t="s">
        <v>3847</v>
      </c>
      <c r="F8723" s="196">
        <v>3.19</v>
      </c>
      <c r="G8723" s="195" t="s">
        <v>3848</v>
      </c>
      <c r="H8723" s="196">
        <v>0</v>
      </c>
      <c r="I8723" s="196">
        <v>3.19</v>
      </c>
      <c r="J8723" s="220"/>
      <c r="M8723">
        <v>3.19</v>
      </c>
    </row>
    <row r="8724" spans="1:13" ht="25.5" x14ac:dyDescent="0.2">
      <c r="A8724" s="239"/>
      <c r="B8724" s="195"/>
      <c r="C8724" s="195"/>
      <c r="D8724" s="195"/>
      <c r="E8724" s="195" t="s">
        <v>3849</v>
      </c>
      <c r="F8724" s="196">
        <v>0</v>
      </c>
      <c r="G8724" s="195"/>
      <c r="H8724" s="195" t="s">
        <v>3850</v>
      </c>
      <c r="I8724" s="196">
        <v>6.05</v>
      </c>
      <c r="J8724" s="220"/>
      <c r="M8724">
        <v>6.05</v>
      </c>
    </row>
    <row r="8725" spans="1:13" ht="30" customHeight="1" x14ac:dyDescent="0.2">
      <c r="A8725" s="240"/>
      <c r="B8725" s="197"/>
      <c r="C8725" s="197"/>
      <c r="D8725" s="197"/>
      <c r="E8725" s="197"/>
      <c r="F8725" s="197"/>
      <c r="G8725" s="197" t="s">
        <v>3851</v>
      </c>
      <c r="H8725" s="198">
        <v>10</v>
      </c>
      <c r="I8725" s="199">
        <v>60.5</v>
      </c>
      <c r="J8725" s="220"/>
      <c r="M8725">
        <v>60.5</v>
      </c>
    </row>
    <row r="8726" spans="1:13" ht="0.95" customHeight="1" x14ac:dyDescent="0.2">
      <c r="A8726" s="237"/>
      <c r="B8726" s="185"/>
      <c r="C8726" s="185"/>
      <c r="D8726" s="185"/>
      <c r="E8726" s="185"/>
      <c r="F8726" s="185"/>
      <c r="G8726" s="185"/>
      <c r="H8726" s="185"/>
      <c r="I8726" s="185"/>
      <c r="J8726" s="220"/>
    </row>
    <row r="8727" spans="1:13" ht="18" customHeight="1" x14ac:dyDescent="0.2">
      <c r="A8727" s="236" t="s">
        <v>3697</v>
      </c>
      <c r="B8727" s="183" t="s">
        <v>2</v>
      </c>
      <c r="C8727" s="182" t="s">
        <v>3</v>
      </c>
      <c r="D8727" s="182" t="s">
        <v>4</v>
      </c>
      <c r="E8727" s="419" t="s">
        <v>2100</v>
      </c>
      <c r="F8727" s="419"/>
      <c r="G8727" s="184" t="s">
        <v>5</v>
      </c>
      <c r="H8727" s="183" t="s">
        <v>6</v>
      </c>
      <c r="I8727" s="183" t="s">
        <v>7</v>
      </c>
      <c r="J8727" s="218" t="s">
        <v>8</v>
      </c>
      <c r="K8727" s="229">
        <f>J8729+J8730</f>
        <v>2.9299999999999997</v>
      </c>
      <c r="L8727" s="229">
        <f>J8728-K8727</f>
        <v>4.95</v>
      </c>
      <c r="M8727" t="s">
        <v>7</v>
      </c>
    </row>
    <row r="8728" spans="1:13" ht="24" customHeight="1" x14ac:dyDescent="0.2">
      <c r="A8728" s="237" t="s">
        <v>2125</v>
      </c>
      <c r="B8728" s="186" t="s">
        <v>1087</v>
      </c>
      <c r="C8728" s="185" t="s">
        <v>15</v>
      </c>
      <c r="D8728" s="185" t="s">
        <v>1088</v>
      </c>
      <c r="E8728" s="425">
        <v>8</v>
      </c>
      <c r="F8728" s="425"/>
      <c r="G8728" s="187" t="s">
        <v>18</v>
      </c>
      <c r="H8728" s="188">
        <v>1</v>
      </c>
      <c r="I8728" s="189">
        <f>(M8728*$M$13)</f>
        <v>7.8844000000000003</v>
      </c>
      <c r="J8728" s="231">
        <f>TRUNC(I8728*H8728,2)</f>
        <v>7.88</v>
      </c>
      <c r="M8728">
        <v>8.57</v>
      </c>
    </row>
    <row r="8729" spans="1:13" ht="24" customHeight="1" x14ac:dyDescent="0.2">
      <c r="A8729" s="238" t="s">
        <v>2126</v>
      </c>
      <c r="B8729" s="191" t="s">
        <v>2130</v>
      </c>
      <c r="C8729" s="190" t="s">
        <v>15</v>
      </c>
      <c r="D8729" s="190" t="s">
        <v>2131</v>
      </c>
      <c r="E8729" s="426" t="s">
        <v>2129</v>
      </c>
      <c r="F8729" s="426"/>
      <c r="G8729" s="192" t="s">
        <v>39</v>
      </c>
      <c r="H8729" s="193">
        <v>0.09</v>
      </c>
      <c r="I8729" s="189">
        <f>(M8729*$M$13)</f>
        <v>13.533200000000001</v>
      </c>
      <c r="J8729" s="219">
        <f>TRUNC(I8729*H8729,2)</f>
        <v>1.21</v>
      </c>
      <c r="M8729">
        <v>14.71</v>
      </c>
    </row>
    <row r="8730" spans="1:13" ht="24" customHeight="1" x14ac:dyDescent="0.2">
      <c r="A8730" s="238" t="s">
        <v>2126</v>
      </c>
      <c r="B8730" s="191" t="s">
        <v>2216</v>
      </c>
      <c r="C8730" s="190" t="s">
        <v>15</v>
      </c>
      <c r="D8730" s="190" t="s">
        <v>2217</v>
      </c>
      <c r="E8730" s="426" t="s">
        <v>2129</v>
      </c>
      <c r="F8730" s="426"/>
      <c r="G8730" s="192" t="s">
        <v>39</v>
      </c>
      <c r="H8730" s="193">
        <v>0.09</v>
      </c>
      <c r="I8730" s="189">
        <f>(M8730*$M$13)</f>
        <v>19.136000000000003</v>
      </c>
      <c r="J8730" s="219">
        <f>TRUNC(I8730*H8730,2)</f>
        <v>1.72</v>
      </c>
      <c r="M8730">
        <v>20.8</v>
      </c>
    </row>
    <row r="8731" spans="1:13" ht="24" customHeight="1" x14ac:dyDescent="0.2">
      <c r="A8731" s="238" t="s">
        <v>2126</v>
      </c>
      <c r="B8731" s="191" t="s">
        <v>2996</v>
      </c>
      <c r="C8731" s="190" t="s">
        <v>15</v>
      </c>
      <c r="D8731" s="190" t="s">
        <v>2997</v>
      </c>
      <c r="E8731" s="426" t="s">
        <v>2119</v>
      </c>
      <c r="F8731" s="426"/>
      <c r="G8731" s="192" t="s">
        <v>54</v>
      </c>
      <c r="H8731" s="193">
        <v>1</v>
      </c>
      <c r="I8731" s="189">
        <f>(M8731*$M$13)</f>
        <v>4.7380000000000004</v>
      </c>
      <c r="J8731" s="219">
        <f>TRUNC(I8731*H8731,2)</f>
        <v>4.7300000000000004</v>
      </c>
      <c r="M8731">
        <v>5.15</v>
      </c>
    </row>
    <row r="8732" spans="1:13" ht="24" customHeight="1" x14ac:dyDescent="0.2">
      <c r="A8732" s="238" t="s">
        <v>2126</v>
      </c>
      <c r="B8732" s="191" t="s">
        <v>2931</v>
      </c>
      <c r="C8732" s="190" t="s">
        <v>15</v>
      </c>
      <c r="D8732" s="190" t="s">
        <v>2932</v>
      </c>
      <c r="E8732" s="426" t="s">
        <v>2119</v>
      </c>
      <c r="F8732" s="426"/>
      <c r="G8732" s="192" t="s">
        <v>132</v>
      </c>
      <c r="H8732" s="193">
        <v>0.5</v>
      </c>
      <c r="I8732" s="189">
        <f>(M8732*$M$13)</f>
        <v>0.42320000000000002</v>
      </c>
      <c r="J8732" s="219">
        <f>TRUNC(I8732*H8732,2)</f>
        <v>0.21</v>
      </c>
      <c r="M8732">
        <v>0.46</v>
      </c>
    </row>
    <row r="8733" spans="1:13" x14ac:dyDescent="0.2">
      <c r="A8733" s="239"/>
      <c r="B8733" s="195"/>
      <c r="C8733" s="195"/>
      <c r="D8733" s="195"/>
      <c r="E8733" s="195" t="s">
        <v>3847</v>
      </c>
      <c r="F8733" s="196">
        <v>3.19</v>
      </c>
      <c r="G8733" s="195" t="s">
        <v>3848</v>
      </c>
      <c r="H8733" s="196">
        <v>0</v>
      </c>
      <c r="I8733" s="196">
        <v>3.19</v>
      </c>
      <c r="J8733" s="220"/>
      <c r="M8733">
        <v>3.19</v>
      </c>
    </row>
    <row r="8734" spans="1:13" ht="25.5" x14ac:dyDescent="0.2">
      <c r="A8734" s="239"/>
      <c r="B8734" s="195"/>
      <c r="C8734" s="195"/>
      <c r="D8734" s="195"/>
      <c r="E8734" s="195" t="s">
        <v>3849</v>
      </c>
      <c r="F8734" s="196">
        <v>0</v>
      </c>
      <c r="G8734" s="195"/>
      <c r="H8734" s="195" t="s">
        <v>3850</v>
      </c>
      <c r="I8734" s="196">
        <v>8.57</v>
      </c>
      <c r="J8734" s="220"/>
      <c r="M8734">
        <v>8.57</v>
      </c>
    </row>
    <row r="8735" spans="1:13" ht="30" customHeight="1" x14ac:dyDescent="0.2">
      <c r="A8735" s="240"/>
      <c r="B8735" s="197"/>
      <c r="C8735" s="197"/>
      <c r="D8735" s="197"/>
      <c r="E8735" s="197"/>
      <c r="F8735" s="197"/>
      <c r="G8735" s="197" t="s">
        <v>3851</v>
      </c>
      <c r="H8735" s="198">
        <v>10</v>
      </c>
      <c r="I8735" s="199">
        <v>85.7</v>
      </c>
      <c r="J8735" s="220"/>
      <c r="M8735">
        <v>85.7</v>
      </c>
    </row>
    <row r="8736" spans="1:13" ht="0.95" customHeight="1" x14ac:dyDescent="0.2">
      <c r="A8736" s="237"/>
      <c r="B8736" s="185"/>
      <c r="C8736" s="185"/>
      <c r="D8736" s="185"/>
      <c r="E8736" s="185"/>
      <c r="F8736" s="185"/>
      <c r="G8736" s="185"/>
      <c r="H8736" s="185"/>
      <c r="I8736" s="185"/>
      <c r="J8736" s="220"/>
    </row>
    <row r="8737" spans="1:13" ht="18" customHeight="1" x14ac:dyDescent="0.2">
      <c r="A8737" s="236" t="s">
        <v>3698</v>
      </c>
      <c r="B8737" s="183" t="s">
        <v>2</v>
      </c>
      <c r="C8737" s="182" t="s">
        <v>3</v>
      </c>
      <c r="D8737" s="182" t="s">
        <v>4</v>
      </c>
      <c r="E8737" s="419" t="s">
        <v>2100</v>
      </c>
      <c r="F8737" s="419"/>
      <c r="G8737" s="184" t="s">
        <v>5</v>
      </c>
      <c r="H8737" s="183" t="s">
        <v>6</v>
      </c>
      <c r="I8737" s="183" t="s">
        <v>7</v>
      </c>
      <c r="J8737" s="218" t="s">
        <v>8</v>
      </c>
      <c r="K8737" s="229">
        <f>J8739+J8740</f>
        <v>1.46</v>
      </c>
      <c r="L8737" s="229">
        <f>J8738-K8737</f>
        <v>1.31</v>
      </c>
      <c r="M8737" t="s">
        <v>7</v>
      </c>
    </row>
    <row r="8738" spans="1:13" ht="24" customHeight="1" x14ac:dyDescent="0.2">
      <c r="A8738" s="237" t="s">
        <v>2125</v>
      </c>
      <c r="B8738" s="186" t="s">
        <v>1089</v>
      </c>
      <c r="C8738" s="185" t="s">
        <v>15</v>
      </c>
      <c r="D8738" s="185" t="s">
        <v>1090</v>
      </c>
      <c r="E8738" s="425">
        <v>8</v>
      </c>
      <c r="F8738" s="425"/>
      <c r="G8738" s="187" t="s">
        <v>18</v>
      </c>
      <c r="H8738" s="188">
        <v>1</v>
      </c>
      <c r="I8738" s="189">
        <f>(M8738*$M$13)</f>
        <v>2.7784</v>
      </c>
      <c r="J8738" s="231">
        <f>TRUNC(I8738*H8738,2)</f>
        <v>2.77</v>
      </c>
      <c r="M8738">
        <v>3.02</v>
      </c>
    </row>
    <row r="8739" spans="1:13" ht="24" customHeight="1" x14ac:dyDescent="0.2">
      <c r="A8739" s="238" t="s">
        <v>2126</v>
      </c>
      <c r="B8739" s="191" t="s">
        <v>2130</v>
      </c>
      <c r="C8739" s="190" t="s">
        <v>15</v>
      </c>
      <c r="D8739" s="190" t="s">
        <v>2131</v>
      </c>
      <c r="E8739" s="426" t="s">
        <v>2129</v>
      </c>
      <c r="F8739" s="426"/>
      <c r="G8739" s="192" t="s">
        <v>39</v>
      </c>
      <c r="H8739" s="193">
        <v>4.4999999999999998E-2</v>
      </c>
      <c r="I8739" s="189">
        <f>(M8739*$M$13)</f>
        <v>13.533200000000001</v>
      </c>
      <c r="J8739" s="219">
        <f>TRUNC(I8739*H8739,2)</f>
        <v>0.6</v>
      </c>
      <c r="M8739">
        <v>14.71</v>
      </c>
    </row>
    <row r="8740" spans="1:13" ht="24" customHeight="1" x14ac:dyDescent="0.2">
      <c r="A8740" s="238" t="s">
        <v>2126</v>
      </c>
      <c r="B8740" s="191" t="s">
        <v>2216</v>
      </c>
      <c r="C8740" s="190" t="s">
        <v>15</v>
      </c>
      <c r="D8740" s="190" t="s">
        <v>2217</v>
      </c>
      <c r="E8740" s="426" t="s">
        <v>2129</v>
      </c>
      <c r="F8740" s="426"/>
      <c r="G8740" s="192" t="s">
        <v>39</v>
      </c>
      <c r="H8740" s="193">
        <v>4.4999999999999998E-2</v>
      </c>
      <c r="I8740" s="189">
        <f>(M8740*$M$13)</f>
        <v>19.136000000000003</v>
      </c>
      <c r="J8740" s="219">
        <f>TRUNC(I8740*H8740,2)</f>
        <v>0.86</v>
      </c>
      <c r="M8740">
        <v>20.8</v>
      </c>
    </row>
    <row r="8741" spans="1:13" ht="24" customHeight="1" x14ac:dyDescent="0.2">
      <c r="A8741" s="238" t="s">
        <v>2126</v>
      </c>
      <c r="B8741" s="191" t="s">
        <v>2998</v>
      </c>
      <c r="C8741" s="190" t="s">
        <v>15</v>
      </c>
      <c r="D8741" s="190" t="s">
        <v>2999</v>
      </c>
      <c r="E8741" s="426" t="s">
        <v>2119</v>
      </c>
      <c r="F8741" s="426"/>
      <c r="G8741" s="192" t="s">
        <v>54</v>
      </c>
      <c r="H8741" s="193">
        <v>1</v>
      </c>
      <c r="I8741" s="189">
        <f>(M8741*$M$13)</f>
        <v>1.3156000000000001</v>
      </c>
      <c r="J8741" s="219">
        <f>TRUNC(I8741*H8741,2)</f>
        <v>1.31</v>
      </c>
      <c r="M8741">
        <v>1.43</v>
      </c>
    </row>
    <row r="8742" spans="1:13" x14ac:dyDescent="0.2">
      <c r="A8742" s="239"/>
      <c r="B8742" s="195"/>
      <c r="C8742" s="195"/>
      <c r="D8742" s="195"/>
      <c r="E8742" s="195" t="s">
        <v>3847</v>
      </c>
      <c r="F8742" s="196">
        <v>1.59</v>
      </c>
      <c r="G8742" s="195" t="s">
        <v>3848</v>
      </c>
      <c r="H8742" s="196">
        <v>0</v>
      </c>
      <c r="I8742" s="196">
        <v>1.59</v>
      </c>
      <c r="J8742" s="220"/>
      <c r="M8742">
        <v>1.59</v>
      </c>
    </row>
    <row r="8743" spans="1:13" ht="25.5" x14ac:dyDescent="0.2">
      <c r="A8743" s="239"/>
      <c r="B8743" s="195"/>
      <c r="C8743" s="195"/>
      <c r="D8743" s="195"/>
      <c r="E8743" s="195" t="s">
        <v>3849</v>
      </c>
      <c r="F8743" s="196">
        <v>0</v>
      </c>
      <c r="G8743" s="195"/>
      <c r="H8743" s="195" t="s">
        <v>3850</v>
      </c>
      <c r="I8743" s="196">
        <v>3.02</v>
      </c>
      <c r="J8743" s="220"/>
      <c r="M8743">
        <v>3.02</v>
      </c>
    </row>
    <row r="8744" spans="1:13" ht="30" customHeight="1" x14ac:dyDescent="0.2">
      <c r="A8744" s="240"/>
      <c r="B8744" s="197"/>
      <c r="C8744" s="197"/>
      <c r="D8744" s="197"/>
      <c r="E8744" s="197"/>
      <c r="F8744" s="197"/>
      <c r="G8744" s="197" t="s">
        <v>3851</v>
      </c>
      <c r="H8744" s="198">
        <v>10</v>
      </c>
      <c r="I8744" s="199">
        <v>30.2</v>
      </c>
      <c r="J8744" s="220"/>
      <c r="M8744">
        <v>30.2</v>
      </c>
    </row>
    <row r="8745" spans="1:13" ht="0.95" customHeight="1" x14ac:dyDescent="0.2">
      <c r="A8745" s="237"/>
      <c r="B8745" s="185"/>
      <c r="C8745" s="185"/>
      <c r="D8745" s="185"/>
      <c r="E8745" s="185"/>
      <c r="F8745" s="185"/>
      <c r="G8745" s="185"/>
      <c r="H8745" s="185"/>
      <c r="I8745" s="185"/>
      <c r="J8745" s="220"/>
    </row>
    <row r="8746" spans="1:13" ht="18" customHeight="1" x14ac:dyDescent="0.2">
      <c r="A8746" s="236" t="s">
        <v>3699</v>
      </c>
      <c r="B8746" s="183" t="s">
        <v>2</v>
      </c>
      <c r="C8746" s="182" t="s">
        <v>3</v>
      </c>
      <c r="D8746" s="182" t="s">
        <v>4</v>
      </c>
      <c r="E8746" s="419" t="s">
        <v>2100</v>
      </c>
      <c r="F8746" s="419"/>
      <c r="G8746" s="184" t="s">
        <v>5</v>
      </c>
      <c r="H8746" s="183" t="s">
        <v>6</v>
      </c>
      <c r="I8746" s="183" t="s">
        <v>7</v>
      </c>
      <c r="J8746" s="218" t="s">
        <v>8</v>
      </c>
      <c r="K8746" s="229">
        <f>J8748+J8749</f>
        <v>1.46</v>
      </c>
      <c r="L8746" s="229">
        <f>J8747-K8746</f>
        <v>1.7600000000000002</v>
      </c>
      <c r="M8746" t="s">
        <v>7</v>
      </c>
    </row>
    <row r="8747" spans="1:13" ht="24" customHeight="1" x14ac:dyDescent="0.2">
      <c r="A8747" s="237" t="s">
        <v>2125</v>
      </c>
      <c r="B8747" s="186" t="s">
        <v>1091</v>
      </c>
      <c r="C8747" s="185" t="s">
        <v>15</v>
      </c>
      <c r="D8747" s="185" t="s">
        <v>1092</v>
      </c>
      <c r="E8747" s="425">
        <v>8</v>
      </c>
      <c r="F8747" s="425"/>
      <c r="G8747" s="187" t="s">
        <v>18</v>
      </c>
      <c r="H8747" s="188">
        <v>1</v>
      </c>
      <c r="I8747" s="189">
        <f>(M8747*$M$13)</f>
        <v>3.22</v>
      </c>
      <c r="J8747" s="231">
        <f>TRUNC(I8747*H8747,2)</f>
        <v>3.22</v>
      </c>
      <c r="M8747">
        <v>3.5</v>
      </c>
    </row>
    <row r="8748" spans="1:13" ht="24" customHeight="1" x14ac:dyDescent="0.2">
      <c r="A8748" s="238" t="s">
        <v>2126</v>
      </c>
      <c r="B8748" s="191" t="s">
        <v>2130</v>
      </c>
      <c r="C8748" s="190" t="s">
        <v>15</v>
      </c>
      <c r="D8748" s="190" t="s">
        <v>2131</v>
      </c>
      <c r="E8748" s="426" t="s">
        <v>2129</v>
      </c>
      <c r="F8748" s="426"/>
      <c r="G8748" s="192" t="s">
        <v>39</v>
      </c>
      <c r="H8748" s="193">
        <v>4.4999999999999998E-2</v>
      </c>
      <c r="I8748" s="189">
        <f>(M8748*$M$13)</f>
        <v>13.533200000000001</v>
      </c>
      <c r="J8748" s="219">
        <f>TRUNC(I8748*H8748,2)</f>
        <v>0.6</v>
      </c>
      <c r="M8748">
        <v>14.71</v>
      </c>
    </row>
    <row r="8749" spans="1:13" ht="24" customHeight="1" x14ac:dyDescent="0.2">
      <c r="A8749" s="238" t="s">
        <v>2126</v>
      </c>
      <c r="B8749" s="191" t="s">
        <v>2216</v>
      </c>
      <c r="C8749" s="190" t="s">
        <v>15</v>
      </c>
      <c r="D8749" s="190" t="s">
        <v>2217</v>
      </c>
      <c r="E8749" s="426" t="s">
        <v>2129</v>
      </c>
      <c r="F8749" s="426"/>
      <c r="G8749" s="192" t="s">
        <v>39</v>
      </c>
      <c r="H8749" s="193">
        <v>4.4999999999999998E-2</v>
      </c>
      <c r="I8749" s="189">
        <f>(M8749*$M$13)</f>
        <v>19.136000000000003</v>
      </c>
      <c r="J8749" s="219">
        <f>TRUNC(I8749*H8749,2)</f>
        <v>0.86</v>
      </c>
      <c r="M8749">
        <v>20.8</v>
      </c>
    </row>
    <row r="8750" spans="1:13" ht="24" customHeight="1" x14ac:dyDescent="0.2">
      <c r="A8750" s="238" t="s">
        <v>2126</v>
      </c>
      <c r="B8750" s="191" t="s">
        <v>3000</v>
      </c>
      <c r="C8750" s="190" t="s">
        <v>15</v>
      </c>
      <c r="D8750" s="190" t="s">
        <v>3001</v>
      </c>
      <c r="E8750" s="426" t="s">
        <v>2119</v>
      </c>
      <c r="F8750" s="426"/>
      <c r="G8750" s="192" t="s">
        <v>54</v>
      </c>
      <c r="H8750" s="193">
        <v>1</v>
      </c>
      <c r="I8750" s="189">
        <f>(M8750*$M$13)</f>
        <v>1.7572000000000001</v>
      </c>
      <c r="J8750" s="219">
        <f>TRUNC(I8750*H8750,2)</f>
        <v>1.75</v>
      </c>
      <c r="M8750">
        <v>1.91</v>
      </c>
    </row>
    <row r="8751" spans="1:13" x14ac:dyDescent="0.2">
      <c r="A8751" s="239"/>
      <c r="B8751" s="195"/>
      <c r="C8751" s="195"/>
      <c r="D8751" s="195"/>
      <c r="E8751" s="195" t="s">
        <v>3847</v>
      </c>
      <c r="F8751" s="196">
        <v>1.59</v>
      </c>
      <c r="G8751" s="195" t="s">
        <v>3848</v>
      </c>
      <c r="H8751" s="196">
        <v>0</v>
      </c>
      <c r="I8751" s="196">
        <v>1.59</v>
      </c>
      <c r="J8751" s="220"/>
      <c r="M8751">
        <v>1.59</v>
      </c>
    </row>
    <row r="8752" spans="1:13" ht="25.5" x14ac:dyDescent="0.2">
      <c r="A8752" s="239"/>
      <c r="B8752" s="195"/>
      <c r="C8752" s="195"/>
      <c r="D8752" s="195"/>
      <c r="E8752" s="195" t="s">
        <v>3849</v>
      </c>
      <c r="F8752" s="196">
        <v>0</v>
      </c>
      <c r="G8752" s="195"/>
      <c r="H8752" s="195" t="s">
        <v>3850</v>
      </c>
      <c r="I8752" s="196">
        <v>3.5</v>
      </c>
      <c r="J8752" s="220"/>
      <c r="M8752">
        <v>3.5</v>
      </c>
    </row>
    <row r="8753" spans="1:13" ht="30" customHeight="1" x14ac:dyDescent="0.2">
      <c r="A8753" s="240"/>
      <c r="B8753" s="197"/>
      <c r="C8753" s="197"/>
      <c r="D8753" s="197"/>
      <c r="E8753" s="197"/>
      <c r="F8753" s="197"/>
      <c r="G8753" s="197" t="s">
        <v>3851</v>
      </c>
      <c r="H8753" s="198">
        <v>10</v>
      </c>
      <c r="I8753" s="199">
        <v>35</v>
      </c>
      <c r="J8753" s="220"/>
      <c r="M8753">
        <v>35</v>
      </c>
    </row>
    <row r="8754" spans="1:13" ht="0.95" customHeight="1" x14ac:dyDescent="0.2">
      <c r="A8754" s="237"/>
      <c r="B8754" s="185"/>
      <c r="C8754" s="185"/>
      <c r="D8754" s="185"/>
      <c r="E8754" s="185"/>
      <c r="F8754" s="185"/>
      <c r="G8754" s="185"/>
      <c r="H8754" s="185"/>
      <c r="I8754" s="185"/>
      <c r="J8754" s="220"/>
    </row>
    <row r="8755" spans="1:13" ht="18" customHeight="1" x14ac:dyDescent="0.2">
      <c r="A8755" s="236" t="s">
        <v>3700</v>
      </c>
      <c r="B8755" s="183" t="s">
        <v>2</v>
      </c>
      <c r="C8755" s="182" t="s">
        <v>3</v>
      </c>
      <c r="D8755" s="182" t="s">
        <v>4</v>
      </c>
      <c r="E8755" s="419" t="s">
        <v>2100</v>
      </c>
      <c r="F8755" s="419"/>
      <c r="G8755" s="184" t="s">
        <v>5</v>
      </c>
      <c r="H8755" s="183" t="s">
        <v>6</v>
      </c>
      <c r="I8755" s="183" t="s">
        <v>7</v>
      </c>
      <c r="J8755" s="218" t="s">
        <v>8</v>
      </c>
      <c r="K8755" s="229">
        <f>J8757+J8758</f>
        <v>2.27</v>
      </c>
      <c r="L8755" s="229">
        <f>J8756-K8755</f>
        <v>8.31</v>
      </c>
      <c r="M8755" t="s">
        <v>7</v>
      </c>
    </row>
    <row r="8756" spans="1:13" ht="24" customHeight="1" x14ac:dyDescent="0.2">
      <c r="A8756" s="237" t="s">
        <v>2125</v>
      </c>
      <c r="B8756" s="186" t="s">
        <v>1093</v>
      </c>
      <c r="C8756" s="185" t="s">
        <v>15</v>
      </c>
      <c r="D8756" s="185" t="s">
        <v>1094</v>
      </c>
      <c r="E8756" s="425">
        <v>8</v>
      </c>
      <c r="F8756" s="425"/>
      <c r="G8756" s="187" t="s">
        <v>18</v>
      </c>
      <c r="H8756" s="188">
        <v>1</v>
      </c>
      <c r="I8756" s="189">
        <f>(M8756*$M$13)</f>
        <v>10.5892</v>
      </c>
      <c r="J8756" s="231">
        <f>TRUNC(I8756*H8756,2)</f>
        <v>10.58</v>
      </c>
      <c r="M8756">
        <v>11.51</v>
      </c>
    </row>
    <row r="8757" spans="1:13" ht="24" customHeight="1" x14ac:dyDescent="0.2">
      <c r="A8757" s="238" t="s">
        <v>2126</v>
      </c>
      <c r="B8757" s="191" t="s">
        <v>2130</v>
      </c>
      <c r="C8757" s="190" t="s">
        <v>15</v>
      </c>
      <c r="D8757" s="190" t="s">
        <v>2131</v>
      </c>
      <c r="E8757" s="426" t="s">
        <v>2129</v>
      </c>
      <c r="F8757" s="426"/>
      <c r="G8757" s="192" t="s">
        <v>39</v>
      </c>
      <c r="H8757" s="193">
        <v>7.0000000000000007E-2</v>
      </c>
      <c r="I8757" s="189">
        <f>(M8757*$M$13)</f>
        <v>13.533200000000001</v>
      </c>
      <c r="J8757" s="219">
        <f>TRUNC(I8757*H8757,2)</f>
        <v>0.94</v>
      </c>
      <c r="M8757">
        <v>14.71</v>
      </c>
    </row>
    <row r="8758" spans="1:13" ht="24" customHeight="1" x14ac:dyDescent="0.2">
      <c r="A8758" s="238" t="s">
        <v>2126</v>
      </c>
      <c r="B8758" s="191" t="s">
        <v>2216</v>
      </c>
      <c r="C8758" s="190" t="s">
        <v>15</v>
      </c>
      <c r="D8758" s="190" t="s">
        <v>2217</v>
      </c>
      <c r="E8758" s="426" t="s">
        <v>2129</v>
      </c>
      <c r="F8758" s="426"/>
      <c r="G8758" s="192" t="s">
        <v>39</v>
      </c>
      <c r="H8758" s="193">
        <v>7.0000000000000007E-2</v>
      </c>
      <c r="I8758" s="189">
        <f>(M8758*$M$13)</f>
        <v>19.136000000000003</v>
      </c>
      <c r="J8758" s="219">
        <f>TRUNC(I8758*H8758,2)</f>
        <v>1.33</v>
      </c>
      <c r="M8758">
        <v>20.8</v>
      </c>
    </row>
    <row r="8759" spans="1:13" ht="24" customHeight="1" x14ac:dyDescent="0.2">
      <c r="A8759" s="238" t="s">
        <v>2126</v>
      </c>
      <c r="B8759" s="191" t="s">
        <v>3002</v>
      </c>
      <c r="C8759" s="190" t="s">
        <v>15</v>
      </c>
      <c r="D8759" s="190" t="s">
        <v>3003</v>
      </c>
      <c r="E8759" s="426" t="s">
        <v>2119</v>
      </c>
      <c r="F8759" s="426"/>
      <c r="G8759" s="192" t="s">
        <v>54</v>
      </c>
      <c r="H8759" s="193">
        <v>1</v>
      </c>
      <c r="I8759" s="189">
        <f>(M8759*$M$13)</f>
        <v>8.3167999999999989</v>
      </c>
      <c r="J8759" s="219">
        <f>TRUNC(I8759*H8759,2)</f>
        <v>8.31</v>
      </c>
      <c r="M8759">
        <v>9.0399999999999991</v>
      </c>
    </row>
    <row r="8760" spans="1:13" x14ac:dyDescent="0.2">
      <c r="A8760" s="239"/>
      <c r="B8760" s="195"/>
      <c r="C8760" s="195"/>
      <c r="D8760" s="195"/>
      <c r="E8760" s="195" t="s">
        <v>3847</v>
      </c>
      <c r="F8760" s="196">
        <v>2.4700000000000002</v>
      </c>
      <c r="G8760" s="195" t="s">
        <v>3848</v>
      </c>
      <c r="H8760" s="196">
        <v>0</v>
      </c>
      <c r="I8760" s="196">
        <v>2.4700000000000002</v>
      </c>
      <c r="J8760" s="220"/>
      <c r="M8760">
        <v>2.4700000000000002</v>
      </c>
    </row>
    <row r="8761" spans="1:13" ht="25.5" x14ac:dyDescent="0.2">
      <c r="A8761" s="239"/>
      <c r="B8761" s="195"/>
      <c r="C8761" s="195"/>
      <c r="D8761" s="195"/>
      <c r="E8761" s="195" t="s">
        <v>3849</v>
      </c>
      <c r="F8761" s="196">
        <v>0</v>
      </c>
      <c r="G8761" s="195"/>
      <c r="H8761" s="195" t="s">
        <v>3850</v>
      </c>
      <c r="I8761" s="196">
        <v>11.51</v>
      </c>
      <c r="J8761" s="220"/>
      <c r="M8761">
        <v>11.51</v>
      </c>
    </row>
    <row r="8762" spans="1:13" ht="30" customHeight="1" x14ac:dyDescent="0.2">
      <c r="A8762" s="240"/>
      <c r="B8762" s="197"/>
      <c r="C8762" s="197"/>
      <c r="D8762" s="197"/>
      <c r="E8762" s="197"/>
      <c r="F8762" s="197"/>
      <c r="G8762" s="197" t="s">
        <v>3851</v>
      </c>
      <c r="H8762" s="198">
        <v>10</v>
      </c>
      <c r="I8762" s="199">
        <v>115.1</v>
      </c>
      <c r="J8762" s="220"/>
      <c r="M8762">
        <v>115.1</v>
      </c>
    </row>
    <row r="8763" spans="1:13" ht="0.95" customHeight="1" x14ac:dyDescent="0.2">
      <c r="A8763" s="237"/>
      <c r="B8763" s="185"/>
      <c r="C8763" s="185"/>
      <c r="D8763" s="185"/>
      <c r="E8763" s="185"/>
      <c r="F8763" s="185"/>
      <c r="G8763" s="185"/>
      <c r="H8763" s="185"/>
      <c r="I8763" s="185"/>
      <c r="J8763" s="220"/>
    </row>
    <row r="8764" spans="1:13" ht="18" customHeight="1" x14ac:dyDescent="0.2">
      <c r="A8764" s="236" t="s">
        <v>3701</v>
      </c>
      <c r="B8764" s="183" t="s">
        <v>2</v>
      </c>
      <c r="C8764" s="182" t="s">
        <v>3</v>
      </c>
      <c r="D8764" s="182" t="s">
        <v>4</v>
      </c>
      <c r="E8764" s="419" t="s">
        <v>2100</v>
      </c>
      <c r="F8764" s="419"/>
      <c r="G8764" s="184" t="s">
        <v>5</v>
      </c>
      <c r="H8764" s="183" t="s">
        <v>6</v>
      </c>
      <c r="I8764" s="183" t="s">
        <v>7</v>
      </c>
      <c r="J8764" s="218" t="s">
        <v>8</v>
      </c>
      <c r="K8764" s="229">
        <f>J8766+J8767</f>
        <v>2.27</v>
      </c>
      <c r="L8764" s="229">
        <f>J8765-K8764</f>
        <v>11.41</v>
      </c>
      <c r="M8764" t="s">
        <v>7</v>
      </c>
    </row>
    <row r="8765" spans="1:13" ht="24" customHeight="1" x14ac:dyDescent="0.2">
      <c r="A8765" s="237" t="s">
        <v>2125</v>
      </c>
      <c r="B8765" s="186" t="s">
        <v>1095</v>
      </c>
      <c r="C8765" s="185" t="s">
        <v>15</v>
      </c>
      <c r="D8765" s="185" t="s">
        <v>1096</v>
      </c>
      <c r="E8765" s="425">
        <v>8</v>
      </c>
      <c r="F8765" s="425"/>
      <c r="G8765" s="187" t="s">
        <v>18</v>
      </c>
      <c r="H8765" s="188">
        <v>1</v>
      </c>
      <c r="I8765" s="189">
        <f>(M8765*$M$13)</f>
        <v>13.6896</v>
      </c>
      <c r="J8765" s="231">
        <f>TRUNC(I8765*H8765,2)</f>
        <v>13.68</v>
      </c>
      <c r="M8765">
        <v>14.88</v>
      </c>
    </row>
    <row r="8766" spans="1:13" ht="24" customHeight="1" x14ac:dyDescent="0.2">
      <c r="A8766" s="238" t="s">
        <v>2126</v>
      </c>
      <c r="B8766" s="191" t="s">
        <v>2130</v>
      </c>
      <c r="C8766" s="190" t="s">
        <v>15</v>
      </c>
      <c r="D8766" s="190" t="s">
        <v>2131</v>
      </c>
      <c r="E8766" s="426" t="s">
        <v>2129</v>
      </c>
      <c r="F8766" s="426"/>
      <c r="G8766" s="192" t="s">
        <v>39</v>
      </c>
      <c r="H8766" s="193">
        <v>7.0000000000000007E-2</v>
      </c>
      <c r="I8766" s="189">
        <f>(M8766*$M$13)</f>
        <v>13.533200000000001</v>
      </c>
      <c r="J8766" s="219">
        <f>TRUNC(I8766*H8766,2)</f>
        <v>0.94</v>
      </c>
      <c r="M8766">
        <v>14.71</v>
      </c>
    </row>
    <row r="8767" spans="1:13" ht="24" customHeight="1" x14ac:dyDescent="0.2">
      <c r="A8767" s="238" t="s">
        <v>2126</v>
      </c>
      <c r="B8767" s="191" t="s">
        <v>2216</v>
      </c>
      <c r="C8767" s="190" t="s">
        <v>15</v>
      </c>
      <c r="D8767" s="190" t="s">
        <v>2217</v>
      </c>
      <c r="E8767" s="426" t="s">
        <v>2129</v>
      </c>
      <c r="F8767" s="426"/>
      <c r="G8767" s="192" t="s">
        <v>39</v>
      </c>
      <c r="H8767" s="193">
        <v>7.0000000000000007E-2</v>
      </c>
      <c r="I8767" s="189">
        <f>(M8767*$M$13)</f>
        <v>19.136000000000003</v>
      </c>
      <c r="J8767" s="219">
        <f>TRUNC(I8767*H8767,2)</f>
        <v>1.33</v>
      </c>
      <c r="M8767">
        <v>20.8</v>
      </c>
    </row>
    <row r="8768" spans="1:13" ht="24" customHeight="1" x14ac:dyDescent="0.2">
      <c r="A8768" s="238" t="s">
        <v>2126</v>
      </c>
      <c r="B8768" s="191" t="s">
        <v>3004</v>
      </c>
      <c r="C8768" s="190" t="s">
        <v>15</v>
      </c>
      <c r="D8768" s="190" t="s">
        <v>3005</v>
      </c>
      <c r="E8768" s="426" t="s">
        <v>2119</v>
      </c>
      <c r="F8768" s="426"/>
      <c r="G8768" s="192" t="s">
        <v>54</v>
      </c>
      <c r="H8768" s="193">
        <v>1</v>
      </c>
      <c r="I8768" s="189">
        <f>(M8768*$M$13)</f>
        <v>11.417200000000001</v>
      </c>
      <c r="J8768" s="219">
        <f>TRUNC(I8768*H8768,2)</f>
        <v>11.41</v>
      </c>
      <c r="M8768">
        <v>12.41</v>
      </c>
    </row>
    <row r="8769" spans="1:13" x14ac:dyDescent="0.2">
      <c r="A8769" s="239"/>
      <c r="B8769" s="195"/>
      <c r="C8769" s="195"/>
      <c r="D8769" s="195"/>
      <c r="E8769" s="195" t="s">
        <v>3847</v>
      </c>
      <c r="F8769" s="196">
        <v>2.4700000000000002</v>
      </c>
      <c r="G8769" s="195" t="s">
        <v>3848</v>
      </c>
      <c r="H8769" s="196">
        <v>0</v>
      </c>
      <c r="I8769" s="196">
        <v>2.4700000000000002</v>
      </c>
      <c r="J8769" s="220"/>
      <c r="M8769">
        <v>2.4700000000000002</v>
      </c>
    </row>
    <row r="8770" spans="1:13" ht="25.5" x14ac:dyDescent="0.2">
      <c r="A8770" s="239"/>
      <c r="B8770" s="195"/>
      <c r="C8770" s="195"/>
      <c r="D8770" s="195"/>
      <c r="E8770" s="195" t="s">
        <v>3849</v>
      </c>
      <c r="F8770" s="196">
        <v>0</v>
      </c>
      <c r="G8770" s="195"/>
      <c r="H8770" s="195" t="s">
        <v>3850</v>
      </c>
      <c r="I8770" s="196">
        <v>14.88</v>
      </c>
      <c r="J8770" s="220"/>
      <c r="M8770">
        <v>14.88</v>
      </c>
    </row>
    <row r="8771" spans="1:13" ht="30" customHeight="1" x14ac:dyDescent="0.2">
      <c r="A8771" s="240"/>
      <c r="B8771" s="197"/>
      <c r="C8771" s="197"/>
      <c r="D8771" s="197"/>
      <c r="E8771" s="197"/>
      <c r="F8771" s="197"/>
      <c r="G8771" s="197" t="s">
        <v>3851</v>
      </c>
      <c r="H8771" s="198">
        <v>5</v>
      </c>
      <c r="I8771" s="199">
        <v>74.400000000000006</v>
      </c>
      <c r="J8771" s="220"/>
      <c r="M8771">
        <v>74.400000000000006</v>
      </c>
    </row>
    <row r="8772" spans="1:13" ht="0.95" customHeight="1" x14ac:dyDescent="0.2">
      <c r="A8772" s="237"/>
      <c r="B8772" s="185"/>
      <c r="C8772" s="185"/>
      <c r="D8772" s="185"/>
      <c r="E8772" s="185"/>
      <c r="F8772" s="185"/>
      <c r="G8772" s="185"/>
      <c r="H8772" s="185"/>
      <c r="I8772" s="185"/>
      <c r="J8772" s="220"/>
    </row>
    <row r="8773" spans="1:13" ht="18" customHeight="1" x14ac:dyDescent="0.2">
      <c r="A8773" s="236" t="s">
        <v>3702</v>
      </c>
      <c r="B8773" s="183" t="s">
        <v>2</v>
      </c>
      <c r="C8773" s="182" t="s">
        <v>3</v>
      </c>
      <c r="D8773" s="182" t="s">
        <v>4</v>
      </c>
      <c r="E8773" s="419" t="s">
        <v>2100</v>
      </c>
      <c r="F8773" s="419"/>
      <c r="G8773" s="184" t="s">
        <v>5</v>
      </c>
      <c r="H8773" s="183" t="s">
        <v>6</v>
      </c>
      <c r="I8773" s="183" t="s">
        <v>7</v>
      </c>
      <c r="J8773" s="218" t="s">
        <v>8</v>
      </c>
      <c r="K8773" s="229">
        <f>J8775+J8776</f>
        <v>2.94</v>
      </c>
      <c r="L8773" s="229">
        <f>J8774-K8773</f>
        <v>1.8299999999999996</v>
      </c>
      <c r="M8773" t="s">
        <v>7</v>
      </c>
    </row>
    <row r="8774" spans="1:13" ht="39" customHeight="1" x14ac:dyDescent="0.2">
      <c r="A8774" s="237" t="s">
        <v>2125</v>
      </c>
      <c r="B8774" s="186" t="s">
        <v>1097</v>
      </c>
      <c r="C8774" s="185" t="s">
        <v>26</v>
      </c>
      <c r="D8774" s="185" t="s">
        <v>1098</v>
      </c>
      <c r="E8774" s="425" t="s">
        <v>2115</v>
      </c>
      <c r="F8774" s="425"/>
      <c r="G8774" s="187" t="s">
        <v>331</v>
      </c>
      <c r="H8774" s="188">
        <v>1</v>
      </c>
      <c r="I8774" s="189">
        <f t="shared" ref="I8774:I8780" si="222">(M8774*$M$13)</f>
        <v>4.7748000000000008</v>
      </c>
      <c r="J8774" s="231">
        <f t="shared" ref="J8774:J8780" si="223">TRUNC(I8774*H8774,2)</f>
        <v>4.7699999999999996</v>
      </c>
      <c r="M8774">
        <v>5.19</v>
      </c>
    </row>
    <row r="8775" spans="1:13" ht="26.1" customHeight="1" x14ac:dyDescent="0.2">
      <c r="A8775" s="241" t="s">
        <v>2395</v>
      </c>
      <c r="B8775" s="201" t="s">
        <v>2772</v>
      </c>
      <c r="C8775" s="200" t="s">
        <v>26</v>
      </c>
      <c r="D8775" s="200" t="s">
        <v>2773</v>
      </c>
      <c r="E8775" s="427" t="s">
        <v>2123</v>
      </c>
      <c r="F8775" s="427"/>
      <c r="G8775" s="202" t="s">
        <v>32</v>
      </c>
      <c r="H8775" s="203">
        <v>7.0599999999999996E-2</v>
      </c>
      <c r="I8775" s="189">
        <f t="shared" si="222"/>
        <v>17.526</v>
      </c>
      <c r="J8775" s="219">
        <f t="shared" si="223"/>
        <v>1.23</v>
      </c>
      <c r="M8775">
        <v>19.05</v>
      </c>
    </row>
    <row r="8776" spans="1:13" ht="26.1" customHeight="1" x14ac:dyDescent="0.2">
      <c r="A8776" s="241" t="s">
        <v>2395</v>
      </c>
      <c r="B8776" s="201" t="s">
        <v>2477</v>
      </c>
      <c r="C8776" s="200" t="s">
        <v>26</v>
      </c>
      <c r="D8776" s="200" t="s">
        <v>2478</v>
      </c>
      <c r="E8776" s="427" t="s">
        <v>2123</v>
      </c>
      <c r="F8776" s="427"/>
      <c r="G8776" s="202" t="s">
        <v>32</v>
      </c>
      <c r="H8776" s="203">
        <v>7.0599999999999996E-2</v>
      </c>
      <c r="I8776" s="189">
        <f t="shared" si="222"/>
        <v>24.3156</v>
      </c>
      <c r="J8776" s="219">
        <f t="shared" si="223"/>
        <v>1.71</v>
      </c>
      <c r="M8776">
        <v>26.43</v>
      </c>
    </row>
    <row r="8777" spans="1:13" ht="24" customHeight="1" x14ac:dyDescent="0.2">
      <c r="A8777" s="238" t="s">
        <v>2126</v>
      </c>
      <c r="B8777" s="191" t="s">
        <v>2774</v>
      </c>
      <c r="C8777" s="190" t="s">
        <v>26</v>
      </c>
      <c r="D8777" s="190" t="s">
        <v>2775</v>
      </c>
      <c r="E8777" s="426" t="s">
        <v>2119</v>
      </c>
      <c r="F8777" s="426"/>
      <c r="G8777" s="192" t="s">
        <v>331</v>
      </c>
      <c r="H8777" s="193">
        <v>7.1000000000000004E-3</v>
      </c>
      <c r="I8777" s="189">
        <f t="shared" si="222"/>
        <v>56.625999999999998</v>
      </c>
      <c r="J8777" s="219">
        <f t="shared" si="223"/>
        <v>0.4</v>
      </c>
      <c r="M8777">
        <v>61.55</v>
      </c>
    </row>
    <row r="8778" spans="1:13" ht="26.1" customHeight="1" x14ac:dyDescent="0.2">
      <c r="A8778" s="238" t="s">
        <v>2126</v>
      </c>
      <c r="B8778" s="191" t="s">
        <v>3006</v>
      </c>
      <c r="C8778" s="190" t="s">
        <v>26</v>
      </c>
      <c r="D8778" s="190" t="s">
        <v>3007</v>
      </c>
      <c r="E8778" s="426" t="s">
        <v>2119</v>
      </c>
      <c r="F8778" s="426"/>
      <c r="G8778" s="192" t="s">
        <v>331</v>
      </c>
      <c r="H8778" s="193">
        <v>1</v>
      </c>
      <c r="I8778" s="189">
        <f t="shared" si="222"/>
        <v>0.91080000000000005</v>
      </c>
      <c r="J8778" s="219">
        <f t="shared" si="223"/>
        <v>0.91</v>
      </c>
      <c r="M8778">
        <v>0.99</v>
      </c>
    </row>
    <row r="8779" spans="1:13" ht="26.1" customHeight="1" x14ac:dyDescent="0.2">
      <c r="A8779" s="238" t="s">
        <v>2126</v>
      </c>
      <c r="B8779" s="191" t="s">
        <v>2776</v>
      </c>
      <c r="C8779" s="190" t="s">
        <v>26</v>
      </c>
      <c r="D8779" s="190" t="s">
        <v>2777</v>
      </c>
      <c r="E8779" s="426" t="s">
        <v>2119</v>
      </c>
      <c r="F8779" s="426"/>
      <c r="G8779" s="192" t="s">
        <v>331</v>
      </c>
      <c r="H8779" s="193">
        <v>8.0000000000000002E-3</v>
      </c>
      <c r="I8779" s="189">
        <f t="shared" si="222"/>
        <v>64.160799999999995</v>
      </c>
      <c r="J8779" s="219">
        <f t="shared" si="223"/>
        <v>0.51</v>
      </c>
      <c r="M8779">
        <v>69.739999999999995</v>
      </c>
    </row>
    <row r="8780" spans="1:13" ht="24" customHeight="1" x14ac:dyDescent="0.2">
      <c r="A8780" s="238" t="s">
        <v>2126</v>
      </c>
      <c r="B8780" s="191" t="s">
        <v>2778</v>
      </c>
      <c r="C8780" s="190" t="s">
        <v>26</v>
      </c>
      <c r="D8780" s="190" t="s">
        <v>2779</v>
      </c>
      <c r="E8780" s="426" t="s">
        <v>2119</v>
      </c>
      <c r="F8780" s="426"/>
      <c r="G8780" s="192" t="s">
        <v>331</v>
      </c>
      <c r="H8780" s="193">
        <v>1.0800000000000001E-2</v>
      </c>
      <c r="I8780" s="189">
        <f t="shared" si="222"/>
        <v>1.8768</v>
      </c>
      <c r="J8780" s="219">
        <f t="shared" si="223"/>
        <v>0.02</v>
      </c>
      <c r="M8780">
        <v>2.04</v>
      </c>
    </row>
    <row r="8781" spans="1:13" x14ac:dyDescent="0.2">
      <c r="A8781" s="239"/>
      <c r="B8781" s="195"/>
      <c r="C8781" s="195"/>
      <c r="D8781" s="195"/>
      <c r="E8781" s="195" t="s">
        <v>3847</v>
      </c>
      <c r="F8781" s="196">
        <v>2.44</v>
      </c>
      <c r="G8781" s="195" t="s">
        <v>3848</v>
      </c>
      <c r="H8781" s="196">
        <v>0</v>
      </c>
      <c r="I8781" s="196">
        <v>2.44</v>
      </c>
      <c r="J8781" s="220"/>
      <c r="M8781">
        <v>2.44</v>
      </c>
    </row>
    <row r="8782" spans="1:13" ht="25.5" x14ac:dyDescent="0.2">
      <c r="A8782" s="239"/>
      <c r="B8782" s="195"/>
      <c r="C8782" s="195"/>
      <c r="D8782" s="195"/>
      <c r="E8782" s="195" t="s">
        <v>3849</v>
      </c>
      <c r="F8782" s="196">
        <v>0</v>
      </c>
      <c r="G8782" s="195"/>
      <c r="H8782" s="195" t="s">
        <v>3850</v>
      </c>
      <c r="I8782" s="196">
        <v>5.19</v>
      </c>
      <c r="J8782" s="220"/>
      <c r="M8782">
        <v>5.19</v>
      </c>
    </row>
    <row r="8783" spans="1:13" ht="30" customHeight="1" x14ac:dyDescent="0.2">
      <c r="A8783" s="240"/>
      <c r="B8783" s="197"/>
      <c r="C8783" s="197"/>
      <c r="D8783" s="197"/>
      <c r="E8783" s="197"/>
      <c r="F8783" s="197"/>
      <c r="G8783" s="197" t="s">
        <v>3851</v>
      </c>
      <c r="H8783" s="198">
        <v>26</v>
      </c>
      <c r="I8783" s="199">
        <v>134.94</v>
      </c>
      <c r="J8783" s="220"/>
      <c r="M8783">
        <v>134.94</v>
      </c>
    </row>
    <row r="8784" spans="1:13" ht="0.95" customHeight="1" x14ac:dyDescent="0.2">
      <c r="A8784" s="237"/>
      <c r="B8784" s="185"/>
      <c r="C8784" s="185"/>
      <c r="D8784" s="185"/>
      <c r="E8784" s="185"/>
      <c r="F8784" s="185"/>
      <c r="G8784" s="185"/>
      <c r="H8784" s="185"/>
      <c r="I8784" s="185"/>
      <c r="J8784" s="220"/>
    </row>
    <row r="8785" spans="1:13" ht="18" customHeight="1" x14ac:dyDescent="0.2">
      <c r="A8785" s="236" t="s">
        <v>3703</v>
      </c>
      <c r="B8785" s="183" t="s">
        <v>2</v>
      </c>
      <c r="C8785" s="182" t="s">
        <v>3</v>
      </c>
      <c r="D8785" s="182" t="s">
        <v>4</v>
      </c>
      <c r="E8785" s="419" t="s">
        <v>2100</v>
      </c>
      <c r="F8785" s="419"/>
      <c r="G8785" s="184" t="s">
        <v>5</v>
      </c>
      <c r="H8785" s="183" t="s">
        <v>6</v>
      </c>
      <c r="I8785" s="183" t="s">
        <v>7</v>
      </c>
      <c r="J8785" s="218" t="s">
        <v>8</v>
      </c>
      <c r="K8785" s="229">
        <f>J8787+J8788</f>
        <v>5.87</v>
      </c>
      <c r="L8785" s="229">
        <f>J8786-K8785</f>
        <v>1.9799999999999995</v>
      </c>
      <c r="M8785" t="s">
        <v>7</v>
      </c>
    </row>
    <row r="8786" spans="1:13" ht="24" customHeight="1" x14ac:dyDescent="0.2">
      <c r="A8786" s="237" t="s">
        <v>2125</v>
      </c>
      <c r="B8786" s="186" t="s">
        <v>1099</v>
      </c>
      <c r="C8786" s="185" t="s">
        <v>15</v>
      </c>
      <c r="D8786" s="185" t="s">
        <v>1100</v>
      </c>
      <c r="E8786" s="425">
        <v>8</v>
      </c>
      <c r="F8786" s="425"/>
      <c r="G8786" s="187" t="s">
        <v>18</v>
      </c>
      <c r="H8786" s="188">
        <v>1</v>
      </c>
      <c r="I8786" s="189">
        <f>(M8786*$M$13)</f>
        <v>7.8567999999999998</v>
      </c>
      <c r="J8786" s="231">
        <f>TRUNC(I8786*H8786,2)</f>
        <v>7.85</v>
      </c>
      <c r="M8786">
        <v>8.5399999999999991</v>
      </c>
    </row>
    <row r="8787" spans="1:13" ht="24" customHeight="1" x14ac:dyDescent="0.2">
      <c r="A8787" s="238" t="s">
        <v>2126</v>
      </c>
      <c r="B8787" s="191" t="s">
        <v>2130</v>
      </c>
      <c r="C8787" s="190" t="s">
        <v>15</v>
      </c>
      <c r="D8787" s="190" t="s">
        <v>2131</v>
      </c>
      <c r="E8787" s="426" t="s">
        <v>2129</v>
      </c>
      <c r="F8787" s="426"/>
      <c r="G8787" s="192" t="s">
        <v>39</v>
      </c>
      <c r="H8787" s="193">
        <v>0.18</v>
      </c>
      <c r="I8787" s="189">
        <f>(M8787*$M$13)</f>
        <v>13.533200000000001</v>
      </c>
      <c r="J8787" s="219">
        <f>TRUNC(I8787*H8787,2)</f>
        <v>2.4300000000000002</v>
      </c>
      <c r="M8787">
        <v>14.71</v>
      </c>
    </row>
    <row r="8788" spans="1:13" ht="24" customHeight="1" x14ac:dyDescent="0.2">
      <c r="A8788" s="238" t="s">
        <v>2126</v>
      </c>
      <c r="B8788" s="191" t="s">
        <v>2216</v>
      </c>
      <c r="C8788" s="190" t="s">
        <v>15</v>
      </c>
      <c r="D8788" s="190" t="s">
        <v>2217</v>
      </c>
      <c r="E8788" s="426" t="s">
        <v>2129</v>
      </c>
      <c r="F8788" s="426"/>
      <c r="G8788" s="192" t="s">
        <v>39</v>
      </c>
      <c r="H8788" s="193">
        <v>0.18</v>
      </c>
      <c r="I8788" s="189">
        <f>(M8788*$M$13)</f>
        <v>19.136000000000003</v>
      </c>
      <c r="J8788" s="219">
        <f>TRUNC(I8788*H8788,2)</f>
        <v>3.44</v>
      </c>
      <c r="M8788">
        <v>20.8</v>
      </c>
    </row>
    <row r="8789" spans="1:13" ht="24" customHeight="1" x14ac:dyDescent="0.2">
      <c r="A8789" s="238" t="s">
        <v>2126</v>
      </c>
      <c r="B8789" s="191" t="s">
        <v>2357</v>
      </c>
      <c r="C8789" s="190" t="s">
        <v>15</v>
      </c>
      <c r="D8789" s="190" t="s">
        <v>2358</v>
      </c>
      <c r="E8789" s="426" t="s">
        <v>2119</v>
      </c>
      <c r="F8789" s="426"/>
      <c r="G8789" s="192" t="s">
        <v>54</v>
      </c>
      <c r="H8789" s="193">
        <v>1</v>
      </c>
      <c r="I8789" s="189">
        <f>(M8789*$M$13)</f>
        <v>1.9872000000000003</v>
      </c>
      <c r="J8789" s="219">
        <f>TRUNC(I8789*H8789,2)</f>
        <v>1.98</v>
      </c>
      <c r="M8789">
        <v>2.16</v>
      </c>
    </row>
    <row r="8790" spans="1:13" x14ac:dyDescent="0.2">
      <c r="A8790" s="239"/>
      <c r="B8790" s="195"/>
      <c r="C8790" s="195"/>
      <c r="D8790" s="195"/>
      <c r="E8790" s="195" t="s">
        <v>3847</v>
      </c>
      <c r="F8790" s="196">
        <v>6.38</v>
      </c>
      <c r="G8790" s="195" t="s">
        <v>3848</v>
      </c>
      <c r="H8790" s="196">
        <v>0</v>
      </c>
      <c r="I8790" s="196">
        <v>6.38</v>
      </c>
      <c r="J8790" s="220"/>
      <c r="M8790">
        <v>6.38</v>
      </c>
    </row>
    <row r="8791" spans="1:13" ht="25.5" x14ac:dyDescent="0.2">
      <c r="A8791" s="239"/>
      <c r="B8791" s="195"/>
      <c r="C8791" s="195"/>
      <c r="D8791" s="195"/>
      <c r="E8791" s="195" t="s">
        <v>3849</v>
      </c>
      <c r="F8791" s="196">
        <v>0</v>
      </c>
      <c r="G8791" s="195"/>
      <c r="H8791" s="195" t="s">
        <v>3850</v>
      </c>
      <c r="I8791" s="196">
        <v>8.5399999999999991</v>
      </c>
      <c r="J8791" s="220"/>
      <c r="M8791">
        <v>8.5399999999999991</v>
      </c>
    </row>
    <row r="8792" spans="1:13" ht="30" customHeight="1" x14ac:dyDescent="0.2">
      <c r="A8792" s="240"/>
      <c r="B8792" s="197"/>
      <c r="C8792" s="197"/>
      <c r="D8792" s="197"/>
      <c r="E8792" s="197"/>
      <c r="F8792" s="197"/>
      <c r="G8792" s="197" t="s">
        <v>3851</v>
      </c>
      <c r="H8792" s="198">
        <v>4</v>
      </c>
      <c r="I8792" s="199">
        <v>34.159999999999997</v>
      </c>
      <c r="J8792" s="220"/>
      <c r="M8792">
        <v>34.159999999999997</v>
      </c>
    </row>
    <row r="8793" spans="1:13" ht="0.95" customHeight="1" x14ac:dyDescent="0.2">
      <c r="A8793" s="237"/>
      <c r="B8793" s="185"/>
      <c r="C8793" s="185"/>
      <c r="D8793" s="185"/>
      <c r="E8793" s="185"/>
      <c r="F8793" s="185"/>
      <c r="G8793" s="185"/>
      <c r="H8793" s="185"/>
      <c r="I8793" s="185"/>
      <c r="J8793" s="220"/>
    </row>
    <row r="8794" spans="1:13" ht="18" customHeight="1" x14ac:dyDescent="0.2">
      <c r="A8794" s="236" t="s">
        <v>3704</v>
      </c>
      <c r="B8794" s="183" t="s">
        <v>2</v>
      </c>
      <c r="C8794" s="182" t="s">
        <v>3</v>
      </c>
      <c r="D8794" s="182" t="s">
        <v>4</v>
      </c>
      <c r="E8794" s="419" t="s">
        <v>2100</v>
      </c>
      <c r="F8794" s="419"/>
      <c r="G8794" s="184" t="s">
        <v>5</v>
      </c>
      <c r="H8794" s="183" t="s">
        <v>6</v>
      </c>
      <c r="I8794" s="183" t="s">
        <v>7</v>
      </c>
      <c r="J8794" s="218" t="s">
        <v>8</v>
      </c>
      <c r="K8794" s="229">
        <f>J8796+J8797</f>
        <v>5.3100000000000005</v>
      </c>
      <c r="L8794" s="229">
        <f>J8795-K8794</f>
        <v>8.6</v>
      </c>
      <c r="M8794" t="s">
        <v>7</v>
      </c>
    </row>
    <row r="8795" spans="1:13" ht="39" customHeight="1" x14ac:dyDescent="0.2">
      <c r="A8795" s="237" t="s">
        <v>2125</v>
      </c>
      <c r="B8795" s="186" t="s">
        <v>1101</v>
      </c>
      <c r="C8795" s="185" t="s">
        <v>26</v>
      </c>
      <c r="D8795" s="185" t="s">
        <v>1102</v>
      </c>
      <c r="E8795" s="425" t="s">
        <v>2115</v>
      </c>
      <c r="F8795" s="425"/>
      <c r="G8795" s="187" t="s">
        <v>331</v>
      </c>
      <c r="H8795" s="188">
        <v>1</v>
      </c>
      <c r="I8795" s="189">
        <f t="shared" ref="I8795:I8801" si="224">(M8795*$M$13)</f>
        <v>13.919600000000001</v>
      </c>
      <c r="J8795" s="231">
        <f t="shared" ref="J8795:J8801" si="225">TRUNC(I8795*H8795,2)</f>
        <v>13.91</v>
      </c>
      <c r="M8795">
        <v>15.13</v>
      </c>
    </row>
    <row r="8796" spans="1:13" ht="26.1" customHeight="1" x14ac:dyDescent="0.2">
      <c r="A8796" s="241" t="s">
        <v>2395</v>
      </c>
      <c r="B8796" s="201" t="s">
        <v>2772</v>
      </c>
      <c r="C8796" s="200" t="s">
        <v>26</v>
      </c>
      <c r="D8796" s="200" t="s">
        <v>2773</v>
      </c>
      <c r="E8796" s="427" t="s">
        <v>2123</v>
      </c>
      <c r="F8796" s="427"/>
      <c r="G8796" s="202" t="s">
        <v>32</v>
      </c>
      <c r="H8796" s="203">
        <v>0.12709999999999999</v>
      </c>
      <c r="I8796" s="189">
        <f t="shared" si="224"/>
        <v>17.526</v>
      </c>
      <c r="J8796" s="219">
        <f t="shared" si="225"/>
        <v>2.2200000000000002</v>
      </c>
      <c r="M8796">
        <v>19.05</v>
      </c>
    </row>
    <row r="8797" spans="1:13" ht="26.1" customHeight="1" x14ac:dyDescent="0.2">
      <c r="A8797" s="241" t="s">
        <v>2395</v>
      </c>
      <c r="B8797" s="201" t="s">
        <v>2477</v>
      </c>
      <c r="C8797" s="200" t="s">
        <v>26</v>
      </c>
      <c r="D8797" s="200" t="s">
        <v>2478</v>
      </c>
      <c r="E8797" s="427" t="s">
        <v>2123</v>
      </c>
      <c r="F8797" s="427"/>
      <c r="G8797" s="202" t="s">
        <v>32</v>
      </c>
      <c r="H8797" s="203">
        <v>0.12709999999999999</v>
      </c>
      <c r="I8797" s="189">
        <f t="shared" si="224"/>
        <v>24.3156</v>
      </c>
      <c r="J8797" s="219">
        <f t="shared" si="225"/>
        <v>3.09</v>
      </c>
      <c r="M8797">
        <v>26.43</v>
      </c>
    </row>
    <row r="8798" spans="1:13" ht="24" customHeight="1" x14ac:dyDescent="0.2">
      <c r="A8798" s="238" t="s">
        <v>2126</v>
      </c>
      <c r="B8798" s="191" t="s">
        <v>2774</v>
      </c>
      <c r="C8798" s="190" t="s">
        <v>26</v>
      </c>
      <c r="D8798" s="190" t="s">
        <v>2775</v>
      </c>
      <c r="E8798" s="426" t="s">
        <v>2119</v>
      </c>
      <c r="F8798" s="426"/>
      <c r="G8798" s="192" t="s">
        <v>331</v>
      </c>
      <c r="H8798" s="193">
        <v>1.6500000000000001E-2</v>
      </c>
      <c r="I8798" s="189">
        <f t="shared" si="224"/>
        <v>56.625999999999998</v>
      </c>
      <c r="J8798" s="219">
        <f t="shared" si="225"/>
        <v>0.93</v>
      </c>
      <c r="M8798">
        <v>61.55</v>
      </c>
    </row>
    <row r="8799" spans="1:13" ht="26.1" customHeight="1" x14ac:dyDescent="0.2">
      <c r="A8799" s="238" t="s">
        <v>2126</v>
      </c>
      <c r="B8799" s="191" t="s">
        <v>3008</v>
      </c>
      <c r="C8799" s="190" t="s">
        <v>26</v>
      </c>
      <c r="D8799" s="190" t="s">
        <v>3009</v>
      </c>
      <c r="E8799" s="426" t="s">
        <v>2119</v>
      </c>
      <c r="F8799" s="426"/>
      <c r="G8799" s="192" t="s">
        <v>331</v>
      </c>
      <c r="H8799" s="193">
        <v>1</v>
      </c>
      <c r="I8799" s="189">
        <f t="shared" si="224"/>
        <v>6.2468000000000004</v>
      </c>
      <c r="J8799" s="219">
        <f t="shared" si="225"/>
        <v>6.24</v>
      </c>
      <c r="M8799">
        <v>6.79</v>
      </c>
    </row>
    <row r="8800" spans="1:13" ht="26.1" customHeight="1" x14ac:dyDescent="0.2">
      <c r="A8800" s="238" t="s">
        <v>2126</v>
      </c>
      <c r="B8800" s="191" t="s">
        <v>2776</v>
      </c>
      <c r="C8800" s="190" t="s">
        <v>26</v>
      </c>
      <c r="D8800" s="190" t="s">
        <v>2777</v>
      </c>
      <c r="E8800" s="426" t="s">
        <v>2119</v>
      </c>
      <c r="F8800" s="426"/>
      <c r="G8800" s="192" t="s">
        <v>331</v>
      </c>
      <c r="H8800" s="193">
        <v>2.1999999999999999E-2</v>
      </c>
      <c r="I8800" s="189">
        <f t="shared" si="224"/>
        <v>64.160799999999995</v>
      </c>
      <c r="J8800" s="219">
        <f t="shared" si="225"/>
        <v>1.41</v>
      </c>
      <c r="M8800">
        <v>69.739999999999995</v>
      </c>
    </row>
    <row r="8801" spans="1:13" ht="24" customHeight="1" x14ac:dyDescent="0.2">
      <c r="A8801" s="238" t="s">
        <v>2126</v>
      </c>
      <c r="B8801" s="191" t="s">
        <v>2778</v>
      </c>
      <c r="C8801" s="190" t="s">
        <v>26</v>
      </c>
      <c r="D8801" s="190" t="s">
        <v>2779</v>
      </c>
      <c r="E8801" s="426" t="s">
        <v>2119</v>
      </c>
      <c r="F8801" s="426"/>
      <c r="G8801" s="192" t="s">
        <v>331</v>
      </c>
      <c r="H8801" s="193">
        <v>1.9E-2</v>
      </c>
      <c r="I8801" s="189">
        <f t="shared" si="224"/>
        <v>1.8768</v>
      </c>
      <c r="J8801" s="219">
        <f t="shared" si="225"/>
        <v>0.03</v>
      </c>
      <c r="M8801">
        <v>2.04</v>
      </c>
    </row>
    <row r="8802" spans="1:13" x14ac:dyDescent="0.2">
      <c r="A8802" s="239"/>
      <c r="B8802" s="195"/>
      <c r="C8802" s="195"/>
      <c r="D8802" s="195"/>
      <c r="E8802" s="195" t="s">
        <v>3847</v>
      </c>
      <c r="F8802" s="196">
        <v>4.4000000000000004</v>
      </c>
      <c r="G8802" s="195" t="s">
        <v>3848</v>
      </c>
      <c r="H8802" s="196">
        <v>0</v>
      </c>
      <c r="I8802" s="196">
        <v>4.4000000000000004</v>
      </c>
      <c r="J8802" s="220"/>
      <c r="M8802">
        <v>4.4000000000000004</v>
      </c>
    </row>
    <row r="8803" spans="1:13" ht="25.5" x14ac:dyDescent="0.2">
      <c r="A8803" s="239"/>
      <c r="B8803" s="195"/>
      <c r="C8803" s="195"/>
      <c r="D8803" s="195"/>
      <c r="E8803" s="195" t="s">
        <v>3849</v>
      </c>
      <c r="F8803" s="196">
        <v>0</v>
      </c>
      <c r="G8803" s="195"/>
      <c r="H8803" s="195" t="s">
        <v>3850</v>
      </c>
      <c r="I8803" s="196">
        <v>15.13</v>
      </c>
      <c r="J8803" s="220"/>
      <c r="M8803">
        <v>15.13</v>
      </c>
    </row>
    <row r="8804" spans="1:13" ht="30" customHeight="1" x14ac:dyDescent="0.2">
      <c r="A8804" s="240"/>
      <c r="B8804" s="197"/>
      <c r="C8804" s="197"/>
      <c r="D8804" s="197"/>
      <c r="E8804" s="197"/>
      <c r="F8804" s="197"/>
      <c r="G8804" s="197" t="s">
        <v>3851</v>
      </c>
      <c r="H8804" s="198">
        <v>7</v>
      </c>
      <c r="I8804" s="199">
        <v>105.91</v>
      </c>
      <c r="J8804" s="220"/>
      <c r="M8804">
        <v>105.91</v>
      </c>
    </row>
    <row r="8805" spans="1:13" ht="0.95" customHeight="1" x14ac:dyDescent="0.2">
      <c r="A8805" s="237"/>
      <c r="B8805" s="185"/>
      <c r="C8805" s="185"/>
      <c r="D8805" s="185"/>
      <c r="E8805" s="185"/>
      <c r="F8805" s="185"/>
      <c r="G8805" s="185"/>
      <c r="H8805" s="185"/>
      <c r="I8805" s="185"/>
      <c r="J8805" s="220"/>
    </row>
    <row r="8806" spans="1:13" ht="18" customHeight="1" x14ac:dyDescent="0.2">
      <c r="A8806" s="236" t="s">
        <v>3705</v>
      </c>
      <c r="B8806" s="183" t="s">
        <v>2</v>
      </c>
      <c r="C8806" s="182" t="s">
        <v>3</v>
      </c>
      <c r="D8806" s="182" t="s">
        <v>4</v>
      </c>
      <c r="E8806" s="419" t="s">
        <v>2100</v>
      </c>
      <c r="F8806" s="419"/>
      <c r="G8806" s="184" t="s">
        <v>5</v>
      </c>
      <c r="H8806" s="183" t="s">
        <v>6</v>
      </c>
      <c r="I8806" s="183" t="s">
        <v>7</v>
      </c>
      <c r="J8806" s="218" t="s">
        <v>8</v>
      </c>
      <c r="K8806" s="229">
        <f>J8808+J8809</f>
        <v>9.129999999999999</v>
      </c>
      <c r="L8806" s="229">
        <f>J8807-K8806</f>
        <v>23.080000000000002</v>
      </c>
      <c r="M8806" t="s">
        <v>7</v>
      </c>
    </row>
    <row r="8807" spans="1:13" ht="24" customHeight="1" x14ac:dyDescent="0.2">
      <c r="A8807" s="237" t="s">
        <v>2125</v>
      </c>
      <c r="B8807" s="186" t="s">
        <v>1103</v>
      </c>
      <c r="C8807" s="185" t="s">
        <v>15</v>
      </c>
      <c r="D8807" s="185" t="s">
        <v>1104</v>
      </c>
      <c r="E8807" s="425">
        <v>8</v>
      </c>
      <c r="F8807" s="425"/>
      <c r="G8807" s="187" t="s">
        <v>18</v>
      </c>
      <c r="H8807" s="188">
        <v>1</v>
      </c>
      <c r="I8807" s="189">
        <f>(M8807*$M$13)</f>
        <v>32.218400000000003</v>
      </c>
      <c r="J8807" s="231">
        <f>TRUNC(I8807*H8807,2)</f>
        <v>32.21</v>
      </c>
      <c r="M8807">
        <v>35.020000000000003</v>
      </c>
    </row>
    <row r="8808" spans="1:13" ht="24" customHeight="1" x14ac:dyDescent="0.2">
      <c r="A8808" s="238" t="s">
        <v>2126</v>
      </c>
      <c r="B8808" s="191" t="s">
        <v>2130</v>
      </c>
      <c r="C8808" s="190" t="s">
        <v>15</v>
      </c>
      <c r="D8808" s="190" t="s">
        <v>2131</v>
      </c>
      <c r="E8808" s="426" t="s">
        <v>2129</v>
      </c>
      <c r="F8808" s="426"/>
      <c r="G8808" s="192" t="s">
        <v>39</v>
      </c>
      <c r="H8808" s="193">
        <v>0.28000000000000003</v>
      </c>
      <c r="I8808" s="189">
        <f>(M8808*$M$13)</f>
        <v>13.533200000000001</v>
      </c>
      <c r="J8808" s="219">
        <f>TRUNC(I8808*H8808,2)</f>
        <v>3.78</v>
      </c>
      <c r="M8808">
        <v>14.71</v>
      </c>
    </row>
    <row r="8809" spans="1:13" ht="24" customHeight="1" x14ac:dyDescent="0.2">
      <c r="A8809" s="238" t="s">
        <v>2126</v>
      </c>
      <c r="B8809" s="191" t="s">
        <v>2216</v>
      </c>
      <c r="C8809" s="190" t="s">
        <v>15</v>
      </c>
      <c r="D8809" s="190" t="s">
        <v>2217</v>
      </c>
      <c r="E8809" s="426" t="s">
        <v>2129</v>
      </c>
      <c r="F8809" s="426"/>
      <c r="G8809" s="192" t="s">
        <v>39</v>
      </c>
      <c r="H8809" s="193">
        <v>0.28000000000000003</v>
      </c>
      <c r="I8809" s="189">
        <f>(M8809*$M$13)</f>
        <v>19.136000000000003</v>
      </c>
      <c r="J8809" s="219">
        <f>TRUNC(I8809*H8809,2)</f>
        <v>5.35</v>
      </c>
      <c r="M8809">
        <v>20.8</v>
      </c>
    </row>
    <row r="8810" spans="1:13" ht="24" customHeight="1" x14ac:dyDescent="0.2">
      <c r="A8810" s="238" t="s">
        <v>2126</v>
      </c>
      <c r="B8810" s="191" t="s">
        <v>3010</v>
      </c>
      <c r="C8810" s="190" t="s">
        <v>15</v>
      </c>
      <c r="D8810" s="190" t="s">
        <v>3011</v>
      </c>
      <c r="E8810" s="426" t="s">
        <v>2119</v>
      </c>
      <c r="F8810" s="426"/>
      <c r="G8810" s="192" t="s">
        <v>54</v>
      </c>
      <c r="H8810" s="193">
        <v>1</v>
      </c>
      <c r="I8810" s="189">
        <f>(M8810*$M$13)</f>
        <v>23.082800000000002</v>
      </c>
      <c r="J8810" s="219">
        <f>TRUNC(I8810*H8810,2)</f>
        <v>23.08</v>
      </c>
      <c r="M8810">
        <v>25.09</v>
      </c>
    </row>
    <row r="8811" spans="1:13" x14ac:dyDescent="0.2">
      <c r="A8811" s="239"/>
      <c r="B8811" s="195"/>
      <c r="C8811" s="195"/>
      <c r="D8811" s="195"/>
      <c r="E8811" s="195" t="s">
        <v>3847</v>
      </c>
      <c r="F8811" s="196">
        <v>9.93</v>
      </c>
      <c r="G8811" s="195" t="s">
        <v>3848</v>
      </c>
      <c r="H8811" s="196">
        <v>0</v>
      </c>
      <c r="I8811" s="196">
        <v>9.93</v>
      </c>
      <c r="J8811" s="220"/>
      <c r="M8811">
        <v>9.93</v>
      </c>
    </row>
    <row r="8812" spans="1:13" ht="25.5" x14ac:dyDescent="0.2">
      <c r="A8812" s="239"/>
      <c r="B8812" s="195"/>
      <c r="C8812" s="195"/>
      <c r="D8812" s="195"/>
      <c r="E8812" s="195" t="s">
        <v>3849</v>
      </c>
      <c r="F8812" s="196">
        <v>0</v>
      </c>
      <c r="G8812" s="195"/>
      <c r="H8812" s="195" t="s">
        <v>3850</v>
      </c>
      <c r="I8812" s="196">
        <v>35.020000000000003</v>
      </c>
      <c r="J8812" s="220"/>
      <c r="M8812">
        <v>35.020000000000003</v>
      </c>
    </row>
    <row r="8813" spans="1:13" ht="30" customHeight="1" x14ac:dyDescent="0.2">
      <c r="A8813" s="240"/>
      <c r="B8813" s="197"/>
      <c r="C8813" s="197"/>
      <c r="D8813" s="197"/>
      <c r="E8813" s="197"/>
      <c r="F8813" s="197"/>
      <c r="G8813" s="197" t="s">
        <v>3851</v>
      </c>
      <c r="H8813" s="198">
        <v>4</v>
      </c>
      <c r="I8813" s="199">
        <v>140.08000000000001</v>
      </c>
      <c r="J8813" s="220"/>
      <c r="M8813">
        <v>140.08000000000001</v>
      </c>
    </row>
    <row r="8814" spans="1:13" ht="0.95" customHeight="1" x14ac:dyDescent="0.2">
      <c r="A8814" s="237"/>
      <c r="B8814" s="185"/>
      <c r="C8814" s="185"/>
      <c r="D8814" s="185"/>
      <c r="E8814" s="185"/>
      <c r="F8814" s="185"/>
      <c r="G8814" s="185"/>
      <c r="H8814" s="185"/>
      <c r="I8814" s="185"/>
      <c r="J8814" s="220"/>
    </row>
    <row r="8815" spans="1:13" ht="18" customHeight="1" x14ac:dyDescent="0.2">
      <c r="A8815" s="236" t="s">
        <v>3706</v>
      </c>
      <c r="B8815" s="183" t="s">
        <v>2</v>
      </c>
      <c r="C8815" s="182" t="s">
        <v>3</v>
      </c>
      <c r="D8815" s="182" t="s">
        <v>4</v>
      </c>
      <c r="E8815" s="419" t="s">
        <v>2100</v>
      </c>
      <c r="F8815" s="419"/>
      <c r="G8815" s="184" t="s">
        <v>5</v>
      </c>
      <c r="H8815" s="183" t="s">
        <v>6</v>
      </c>
      <c r="I8815" s="183" t="s">
        <v>7</v>
      </c>
      <c r="J8815" s="218" t="s">
        <v>8</v>
      </c>
      <c r="K8815" s="229">
        <f>J8817+J8818</f>
        <v>3.72</v>
      </c>
      <c r="L8815" s="229">
        <f>J8816-K8815</f>
        <v>7.0499999999999989</v>
      </c>
      <c r="M8815" t="s">
        <v>7</v>
      </c>
    </row>
    <row r="8816" spans="1:13" ht="26.1" customHeight="1" x14ac:dyDescent="0.2">
      <c r="A8816" s="237" t="s">
        <v>2125</v>
      </c>
      <c r="B8816" s="186" t="s">
        <v>1105</v>
      </c>
      <c r="C8816" s="185" t="s">
        <v>15</v>
      </c>
      <c r="D8816" s="185" t="s">
        <v>1106</v>
      </c>
      <c r="E8816" s="425">
        <v>8</v>
      </c>
      <c r="F8816" s="425"/>
      <c r="G8816" s="187" t="s">
        <v>18</v>
      </c>
      <c r="H8816" s="188">
        <v>1</v>
      </c>
      <c r="I8816" s="189">
        <f>(M8816*$M$13)</f>
        <v>10.773200000000001</v>
      </c>
      <c r="J8816" s="231">
        <f>TRUNC(I8816*H8816,2)</f>
        <v>10.77</v>
      </c>
      <c r="M8816">
        <v>11.71</v>
      </c>
    </row>
    <row r="8817" spans="1:13" ht="24" customHeight="1" x14ac:dyDescent="0.2">
      <c r="A8817" s="238" t="s">
        <v>2126</v>
      </c>
      <c r="B8817" s="191" t="s">
        <v>2130</v>
      </c>
      <c r="C8817" s="190" t="s">
        <v>15</v>
      </c>
      <c r="D8817" s="190" t="s">
        <v>2131</v>
      </c>
      <c r="E8817" s="426" t="s">
        <v>2129</v>
      </c>
      <c r="F8817" s="426"/>
      <c r="G8817" s="192" t="s">
        <v>39</v>
      </c>
      <c r="H8817" s="193">
        <v>0.114</v>
      </c>
      <c r="I8817" s="189">
        <f>(M8817*$M$13)</f>
        <v>13.533200000000001</v>
      </c>
      <c r="J8817" s="219">
        <f>TRUNC(I8817*H8817,2)</f>
        <v>1.54</v>
      </c>
      <c r="M8817">
        <v>14.71</v>
      </c>
    </row>
    <row r="8818" spans="1:13" ht="24" customHeight="1" x14ac:dyDescent="0.2">
      <c r="A8818" s="238" t="s">
        <v>2126</v>
      </c>
      <c r="B8818" s="191" t="s">
        <v>2216</v>
      </c>
      <c r="C8818" s="190" t="s">
        <v>15</v>
      </c>
      <c r="D8818" s="190" t="s">
        <v>2217</v>
      </c>
      <c r="E8818" s="426" t="s">
        <v>2129</v>
      </c>
      <c r="F8818" s="426"/>
      <c r="G8818" s="192" t="s">
        <v>39</v>
      </c>
      <c r="H8818" s="193">
        <v>0.114</v>
      </c>
      <c r="I8818" s="189">
        <f>(M8818*$M$13)</f>
        <v>19.136000000000003</v>
      </c>
      <c r="J8818" s="219">
        <f>TRUNC(I8818*H8818,2)</f>
        <v>2.1800000000000002</v>
      </c>
      <c r="M8818">
        <v>20.8</v>
      </c>
    </row>
    <row r="8819" spans="1:13" ht="24" customHeight="1" x14ac:dyDescent="0.2">
      <c r="A8819" s="238" t="s">
        <v>2126</v>
      </c>
      <c r="B8819" s="191" t="s">
        <v>2931</v>
      </c>
      <c r="C8819" s="190" t="s">
        <v>15</v>
      </c>
      <c r="D8819" s="190" t="s">
        <v>2932</v>
      </c>
      <c r="E8819" s="426" t="s">
        <v>2119</v>
      </c>
      <c r="F8819" s="426"/>
      <c r="G8819" s="192" t="s">
        <v>132</v>
      </c>
      <c r="H8819" s="193">
        <v>0.31</v>
      </c>
      <c r="I8819" s="189">
        <f>(M8819*$M$13)</f>
        <v>0.42320000000000002</v>
      </c>
      <c r="J8819" s="219">
        <f>TRUNC(I8819*H8819,2)</f>
        <v>0.13</v>
      </c>
      <c r="M8819">
        <v>0.46</v>
      </c>
    </row>
    <row r="8820" spans="1:13" ht="26.1" customHeight="1" x14ac:dyDescent="0.2">
      <c r="A8820" s="238" t="s">
        <v>2126</v>
      </c>
      <c r="B8820" s="191" t="s">
        <v>3012</v>
      </c>
      <c r="C8820" s="190" t="s">
        <v>15</v>
      </c>
      <c r="D8820" s="190" t="s">
        <v>1106</v>
      </c>
      <c r="E8820" s="426" t="s">
        <v>2119</v>
      </c>
      <c r="F8820" s="426"/>
      <c r="G8820" s="192" t="s">
        <v>54</v>
      </c>
      <c r="H8820" s="193">
        <v>1</v>
      </c>
      <c r="I8820" s="189">
        <f>(M8820*$M$13)</f>
        <v>6.9276000000000009</v>
      </c>
      <c r="J8820" s="219">
        <f>TRUNC(I8820*H8820,2)</f>
        <v>6.92</v>
      </c>
      <c r="M8820">
        <v>7.53</v>
      </c>
    </row>
    <row r="8821" spans="1:13" x14ac:dyDescent="0.2">
      <c r="A8821" s="239"/>
      <c r="B8821" s="195"/>
      <c r="C8821" s="195"/>
      <c r="D8821" s="195"/>
      <c r="E8821" s="195" t="s">
        <v>3847</v>
      </c>
      <c r="F8821" s="196">
        <v>4.04</v>
      </c>
      <c r="G8821" s="195" t="s">
        <v>3848</v>
      </c>
      <c r="H8821" s="196">
        <v>0</v>
      </c>
      <c r="I8821" s="196">
        <v>4.04</v>
      </c>
      <c r="J8821" s="220"/>
      <c r="M8821">
        <v>4.04</v>
      </c>
    </row>
    <row r="8822" spans="1:13" ht="25.5" x14ac:dyDescent="0.2">
      <c r="A8822" s="239"/>
      <c r="B8822" s="195"/>
      <c r="C8822" s="195"/>
      <c r="D8822" s="195"/>
      <c r="E8822" s="195" t="s">
        <v>3849</v>
      </c>
      <c r="F8822" s="196">
        <v>0</v>
      </c>
      <c r="G8822" s="195"/>
      <c r="H8822" s="195" t="s">
        <v>3850</v>
      </c>
      <c r="I8822" s="196">
        <v>11.71</v>
      </c>
      <c r="J8822" s="220"/>
      <c r="M8822">
        <v>11.71</v>
      </c>
    </row>
    <row r="8823" spans="1:13" ht="30" customHeight="1" x14ac:dyDescent="0.2">
      <c r="A8823" s="240"/>
      <c r="B8823" s="197"/>
      <c r="C8823" s="197"/>
      <c r="D8823" s="197"/>
      <c r="E8823" s="197"/>
      <c r="F8823" s="197"/>
      <c r="G8823" s="197" t="s">
        <v>3851</v>
      </c>
      <c r="H8823" s="198">
        <v>12</v>
      </c>
      <c r="I8823" s="199">
        <v>140.52000000000001</v>
      </c>
      <c r="J8823" s="220"/>
      <c r="M8823">
        <v>140.52000000000001</v>
      </c>
    </row>
    <row r="8824" spans="1:13" ht="0.95" customHeight="1" x14ac:dyDescent="0.2">
      <c r="A8824" s="237"/>
      <c r="B8824" s="185"/>
      <c r="C8824" s="185"/>
      <c r="D8824" s="185"/>
      <c r="E8824" s="185"/>
      <c r="F8824" s="185"/>
      <c r="G8824" s="185"/>
      <c r="H8824" s="185"/>
      <c r="I8824" s="185"/>
      <c r="J8824" s="220"/>
    </row>
    <row r="8825" spans="1:13" ht="18" customHeight="1" x14ac:dyDescent="0.2">
      <c r="A8825" s="236" t="s">
        <v>3707</v>
      </c>
      <c r="B8825" s="183" t="s">
        <v>2</v>
      </c>
      <c r="C8825" s="182" t="s">
        <v>3</v>
      </c>
      <c r="D8825" s="182" t="s">
        <v>4</v>
      </c>
      <c r="E8825" s="419" t="s">
        <v>2100</v>
      </c>
      <c r="F8825" s="419"/>
      <c r="G8825" s="184" t="s">
        <v>5</v>
      </c>
      <c r="H8825" s="183" t="s">
        <v>6</v>
      </c>
      <c r="I8825" s="183" t="s">
        <v>7</v>
      </c>
      <c r="J8825" s="218" t="s">
        <v>8</v>
      </c>
      <c r="K8825" s="229">
        <f>J8827+J8828</f>
        <v>5.01</v>
      </c>
      <c r="L8825" s="229">
        <f>J8826-K8825</f>
        <v>4.42</v>
      </c>
      <c r="M8825" t="s">
        <v>7</v>
      </c>
    </row>
    <row r="8826" spans="1:13" ht="65.099999999999994" customHeight="1" x14ac:dyDescent="0.2">
      <c r="A8826" s="237" t="s">
        <v>2125</v>
      </c>
      <c r="B8826" s="186" t="s">
        <v>1107</v>
      </c>
      <c r="C8826" s="185" t="s">
        <v>26</v>
      </c>
      <c r="D8826" s="185" t="s">
        <v>1108</v>
      </c>
      <c r="E8826" s="425" t="s">
        <v>2115</v>
      </c>
      <c r="F8826" s="425"/>
      <c r="G8826" s="187" t="s">
        <v>331</v>
      </c>
      <c r="H8826" s="188">
        <v>1</v>
      </c>
      <c r="I8826" s="189">
        <f t="shared" ref="I8826:I8832" si="226">(M8826*$M$13)</f>
        <v>9.4391999999999996</v>
      </c>
      <c r="J8826" s="231">
        <f t="shared" ref="J8826:J8832" si="227">TRUNC(I8826*H8826,2)</f>
        <v>9.43</v>
      </c>
      <c r="M8826">
        <v>10.26</v>
      </c>
    </row>
    <row r="8827" spans="1:13" ht="26.1" customHeight="1" x14ac:dyDescent="0.2">
      <c r="A8827" s="241" t="s">
        <v>2395</v>
      </c>
      <c r="B8827" s="201" t="s">
        <v>2772</v>
      </c>
      <c r="C8827" s="200" t="s">
        <v>26</v>
      </c>
      <c r="D8827" s="200" t="s">
        <v>2773</v>
      </c>
      <c r="E8827" s="427" t="s">
        <v>2123</v>
      </c>
      <c r="F8827" s="427"/>
      <c r="G8827" s="202" t="s">
        <v>32</v>
      </c>
      <c r="H8827" s="203">
        <v>0.12</v>
      </c>
      <c r="I8827" s="189">
        <f t="shared" si="226"/>
        <v>17.526</v>
      </c>
      <c r="J8827" s="219">
        <f t="shared" si="227"/>
        <v>2.1</v>
      </c>
      <c r="M8827">
        <v>19.05</v>
      </c>
    </row>
    <row r="8828" spans="1:13" ht="26.1" customHeight="1" x14ac:dyDescent="0.2">
      <c r="A8828" s="241" t="s">
        <v>2395</v>
      </c>
      <c r="B8828" s="201" t="s">
        <v>2477</v>
      </c>
      <c r="C8828" s="200" t="s">
        <v>26</v>
      </c>
      <c r="D8828" s="200" t="s">
        <v>2478</v>
      </c>
      <c r="E8828" s="427" t="s">
        <v>2123</v>
      </c>
      <c r="F8828" s="427"/>
      <c r="G8828" s="202" t="s">
        <v>32</v>
      </c>
      <c r="H8828" s="203">
        <v>0.12</v>
      </c>
      <c r="I8828" s="189">
        <f t="shared" si="226"/>
        <v>24.3156</v>
      </c>
      <c r="J8828" s="219">
        <f t="shared" si="227"/>
        <v>2.91</v>
      </c>
      <c r="M8828">
        <v>26.43</v>
      </c>
    </row>
    <row r="8829" spans="1:13" ht="26.1" customHeight="1" x14ac:dyDescent="0.2">
      <c r="A8829" s="238" t="s">
        <v>2126</v>
      </c>
      <c r="B8829" s="191" t="s">
        <v>3013</v>
      </c>
      <c r="C8829" s="190" t="s">
        <v>26</v>
      </c>
      <c r="D8829" s="190" t="s">
        <v>3014</v>
      </c>
      <c r="E8829" s="426" t="s">
        <v>2119</v>
      </c>
      <c r="F8829" s="426"/>
      <c r="G8829" s="192" t="s">
        <v>331</v>
      </c>
      <c r="H8829" s="193">
        <v>1</v>
      </c>
      <c r="I8829" s="189">
        <f t="shared" si="226"/>
        <v>3.036</v>
      </c>
      <c r="J8829" s="219">
        <f t="shared" si="227"/>
        <v>3.03</v>
      </c>
      <c r="M8829">
        <v>3.3</v>
      </c>
    </row>
    <row r="8830" spans="1:13" ht="24" customHeight="1" x14ac:dyDescent="0.2">
      <c r="A8830" s="238" t="s">
        <v>2126</v>
      </c>
      <c r="B8830" s="191" t="s">
        <v>2981</v>
      </c>
      <c r="C8830" s="190" t="s">
        <v>26</v>
      </c>
      <c r="D8830" s="190" t="s">
        <v>2982</v>
      </c>
      <c r="E8830" s="426" t="s">
        <v>2119</v>
      </c>
      <c r="F8830" s="426"/>
      <c r="G8830" s="192" t="s">
        <v>331</v>
      </c>
      <c r="H8830" s="193">
        <v>0.04</v>
      </c>
      <c r="I8830" s="189">
        <f t="shared" si="226"/>
        <v>18.482800000000001</v>
      </c>
      <c r="J8830" s="219">
        <f t="shared" si="227"/>
        <v>0.73</v>
      </c>
      <c r="M8830">
        <v>20.09</v>
      </c>
    </row>
    <row r="8831" spans="1:13" ht="26.1" customHeight="1" x14ac:dyDescent="0.2">
      <c r="A8831" s="238" t="s">
        <v>2126</v>
      </c>
      <c r="B8831" s="191" t="s">
        <v>2776</v>
      </c>
      <c r="C8831" s="190" t="s">
        <v>26</v>
      </c>
      <c r="D8831" s="190" t="s">
        <v>2777</v>
      </c>
      <c r="E8831" s="426" t="s">
        <v>2119</v>
      </c>
      <c r="F8831" s="426"/>
      <c r="G8831" s="192" t="s">
        <v>331</v>
      </c>
      <c r="H8831" s="193">
        <v>0.01</v>
      </c>
      <c r="I8831" s="189">
        <f t="shared" si="226"/>
        <v>64.160799999999995</v>
      </c>
      <c r="J8831" s="219">
        <f t="shared" si="227"/>
        <v>0.64</v>
      </c>
      <c r="M8831">
        <v>69.739999999999995</v>
      </c>
    </row>
    <row r="8832" spans="1:13" ht="24" customHeight="1" x14ac:dyDescent="0.2">
      <c r="A8832" s="238" t="s">
        <v>2126</v>
      </c>
      <c r="B8832" s="191" t="s">
        <v>2778</v>
      </c>
      <c r="C8832" s="190" t="s">
        <v>26</v>
      </c>
      <c r="D8832" s="190" t="s">
        <v>2779</v>
      </c>
      <c r="E8832" s="426" t="s">
        <v>2119</v>
      </c>
      <c r="F8832" s="426"/>
      <c r="G8832" s="192" t="s">
        <v>331</v>
      </c>
      <c r="H8832" s="193">
        <v>1.2E-2</v>
      </c>
      <c r="I8832" s="189">
        <f t="shared" si="226"/>
        <v>1.8768</v>
      </c>
      <c r="J8832" s="219">
        <f t="shared" si="227"/>
        <v>0.02</v>
      </c>
      <c r="M8832">
        <v>2.04</v>
      </c>
    </row>
    <row r="8833" spans="1:13" x14ac:dyDescent="0.2">
      <c r="A8833" s="239"/>
      <c r="B8833" s="195"/>
      <c r="C8833" s="195"/>
      <c r="D8833" s="195"/>
      <c r="E8833" s="195" t="s">
        <v>3847</v>
      </c>
      <c r="F8833" s="196">
        <v>4.16</v>
      </c>
      <c r="G8833" s="195" t="s">
        <v>3848</v>
      </c>
      <c r="H8833" s="196">
        <v>0</v>
      </c>
      <c r="I8833" s="196">
        <v>4.16</v>
      </c>
      <c r="J8833" s="220"/>
      <c r="M8833">
        <v>4.16</v>
      </c>
    </row>
    <row r="8834" spans="1:13" ht="25.5" x14ac:dyDescent="0.2">
      <c r="A8834" s="239"/>
      <c r="B8834" s="195"/>
      <c r="C8834" s="195"/>
      <c r="D8834" s="195"/>
      <c r="E8834" s="195" t="s">
        <v>3849</v>
      </c>
      <c r="F8834" s="196">
        <v>0</v>
      </c>
      <c r="G8834" s="195"/>
      <c r="H8834" s="195" t="s">
        <v>3850</v>
      </c>
      <c r="I8834" s="196">
        <v>10.26</v>
      </c>
      <c r="J8834" s="220"/>
      <c r="M8834">
        <v>10.26</v>
      </c>
    </row>
    <row r="8835" spans="1:13" ht="30" customHeight="1" x14ac:dyDescent="0.2">
      <c r="A8835" s="240"/>
      <c r="B8835" s="197"/>
      <c r="C8835" s="197"/>
      <c r="D8835" s="197"/>
      <c r="E8835" s="197"/>
      <c r="F8835" s="197"/>
      <c r="G8835" s="197" t="s">
        <v>3851</v>
      </c>
      <c r="H8835" s="198">
        <v>1</v>
      </c>
      <c r="I8835" s="199">
        <v>10.26</v>
      </c>
      <c r="J8835" s="220"/>
      <c r="M8835">
        <v>10.26</v>
      </c>
    </row>
    <row r="8836" spans="1:13" ht="0.95" customHeight="1" x14ac:dyDescent="0.2">
      <c r="A8836" s="237"/>
      <c r="B8836" s="185"/>
      <c r="C8836" s="185"/>
      <c r="D8836" s="185"/>
      <c r="E8836" s="185"/>
      <c r="F8836" s="185"/>
      <c r="G8836" s="185"/>
      <c r="H8836" s="185"/>
      <c r="I8836" s="185"/>
      <c r="J8836" s="220"/>
    </row>
    <row r="8837" spans="1:13" ht="18" customHeight="1" x14ac:dyDescent="0.2">
      <c r="A8837" s="236" t="s">
        <v>3708</v>
      </c>
      <c r="B8837" s="183" t="s">
        <v>2</v>
      </c>
      <c r="C8837" s="182" t="s">
        <v>3</v>
      </c>
      <c r="D8837" s="182" t="s">
        <v>4</v>
      </c>
      <c r="E8837" s="419" t="s">
        <v>2100</v>
      </c>
      <c r="F8837" s="419"/>
      <c r="G8837" s="184" t="s">
        <v>5</v>
      </c>
      <c r="H8837" s="183" t="s">
        <v>6</v>
      </c>
      <c r="I8837" s="183" t="s">
        <v>7</v>
      </c>
      <c r="J8837" s="218" t="s">
        <v>8</v>
      </c>
      <c r="K8837" s="229">
        <f>J8839+J8840</f>
        <v>3.92</v>
      </c>
      <c r="L8837" s="229">
        <f>J8838-K8837</f>
        <v>2.9000000000000004</v>
      </c>
      <c r="M8837" t="s">
        <v>7</v>
      </c>
    </row>
    <row r="8838" spans="1:13" ht="26.1" customHeight="1" x14ac:dyDescent="0.2">
      <c r="A8838" s="237" t="s">
        <v>2125</v>
      </c>
      <c r="B8838" s="186" t="s">
        <v>1109</v>
      </c>
      <c r="C8838" s="185" t="s">
        <v>26</v>
      </c>
      <c r="D8838" s="185" t="s">
        <v>1110</v>
      </c>
      <c r="E8838" s="425" t="s">
        <v>2115</v>
      </c>
      <c r="F8838" s="425"/>
      <c r="G8838" s="187" t="s">
        <v>331</v>
      </c>
      <c r="H8838" s="188">
        <v>1</v>
      </c>
      <c r="I8838" s="189">
        <f t="shared" ref="I8838:I8844" si="228">(M8838*$M$13)</f>
        <v>6.8264000000000005</v>
      </c>
      <c r="J8838" s="231">
        <f t="shared" ref="J8838:J8844" si="229">TRUNC(I8838*H8838,2)</f>
        <v>6.82</v>
      </c>
      <c r="M8838">
        <v>7.42</v>
      </c>
    </row>
    <row r="8839" spans="1:13" ht="26.1" customHeight="1" x14ac:dyDescent="0.2">
      <c r="A8839" s="241" t="s">
        <v>2395</v>
      </c>
      <c r="B8839" s="201" t="s">
        <v>2772</v>
      </c>
      <c r="C8839" s="200" t="s">
        <v>26</v>
      </c>
      <c r="D8839" s="200" t="s">
        <v>2773</v>
      </c>
      <c r="E8839" s="427" t="s">
        <v>2123</v>
      </c>
      <c r="F8839" s="427"/>
      <c r="G8839" s="202" t="s">
        <v>32</v>
      </c>
      <c r="H8839" s="203">
        <v>9.4100000000000003E-2</v>
      </c>
      <c r="I8839" s="189">
        <f t="shared" si="228"/>
        <v>17.526</v>
      </c>
      <c r="J8839" s="219">
        <f t="shared" si="229"/>
        <v>1.64</v>
      </c>
      <c r="M8839">
        <v>19.05</v>
      </c>
    </row>
    <row r="8840" spans="1:13" ht="26.1" customHeight="1" x14ac:dyDescent="0.2">
      <c r="A8840" s="241" t="s">
        <v>2395</v>
      </c>
      <c r="B8840" s="201" t="s">
        <v>2477</v>
      </c>
      <c r="C8840" s="200" t="s">
        <v>26</v>
      </c>
      <c r="D8840" s="200" t="s">
        <v>2478</v>
      </c>
      <c r="E8840" s="427" t="s">
        <v>2123</v>
      </c>
      <c r="F8840" s="427"/>
      <c r="G8840" s="202" t="s">
        <v>32</v>
      </c>
      <c r="H8840" s="203">
        <v>9.4100000000000003E-2</v>
      </c>
      <c r="I8840" s="189">
        <f t="shared" si="228"/>
        <v>24.3156</v>
      </c>
      <c r="J8840" s="219">
        <f t="shared" si="229"/>
        <v>2.2799999999999998</v>
      </c>
      <c r="M8840">
        <v>26.43</v>
      </c>
    </row>
    <row r="8841" spans="1:13" ht="24" customHeight="1" x14ac:dyDescent="0.2">
      <c r="A8841" s="238" t="s">
        <v>2126</v>
      </c>
      <c r="B8841" s="191" t="s">
        <v>2774</v>
      </c>
      <c r="C8841" s="190" t="s">
        <v>26</v>
      </c>
      <c r="D8841" s="190" t="s">
        <v>2775</v>
      </c>
      <c r="E8841" s="426" t="s">
        <v>2119</v>
      </c>
      <c r="F8841" s="426"/>
      <c r="G8841" s="192" t="s">
        <v>331</v>
      </c>
      <c r="H8841" s="193">
        <v>1.06E-2</v>
      </c>
      <c r="I8841" s="189">
        <f t="shared" si="228"/>
        <v>56.625999999999998</v>
      </c>
      <c r="J8841" s="219">
        <f t="shared" si="229"/>
        <v>0.6</v>
      </c>
      <c r="M8841">
        <v>61.55</v>
      </c>
    </row>
    <row r="8842" spans="1:13" ht="26.1" customHeight="1" x14ac:dyDescent="0.2">
      <c r="A8842" s="238" t="s">
        <v>2126</v>
      </c>
      <c r="B8842" s="191" t="s">
        <v>3015</v>
      </c>
      <c r="C8842" s="190" t="s">
        <v>26</v>
      </c>
      <c r="D8842" s="190" t="s">
        <v>3016</v>
      </c>
      <c r="E8842" s="426" t="s">
        <v>2119</v>
      </c>
      <c r="F8842" s="426"/>
      <c r="G8842" s="192" t="s">
        <v>331</v>
      </c>
      <c r="H8842" s="193">
        <v>1</v>
      </c>
      <c r="I8842" s="189">
        <f t="shared" si="228"/>
        <v>1.5087999999999999</v>
      </c>
      <c r="J8842" s="219">
        <f t="shared" si="229"/>
        <v>1.5</v>
      </c>
      <c r="M8842">
        <v>1.64</v>
      </c>
    </row>
    <row r="8843" spans="1:13" ht="26.1" customHeight="1" x14ac:dyDescent="0.2">
      <c r="A8843" s="238" t="s">
        <v>2126</v>
      </c>
      <c r="B8843" s="191" t="s">
        <v>2776</v>
      </c>
      <c r="C8843" s="190" t="s">
        <v>26</v>
      </c>
      <c r="D8843" s="190" t="s">
        <v>2777</v>
      </c>
      <c r="E8843" s="426" t="s">
        <v>2119</v>
      </c>
      <c r="F8843" s="426"/>
      <c r="G8843" s="192" t="s">
        <v>331</v>
      </c>
      <c r="H8843" s="193">
        <v>1.2E-2</v>
      </c>
      <c r="I8843" s="189">
        <f t="shared" si="228"/>
        <v>64.160799999999995</v>
      </c>
      <c r="J8843" s="219">
        <f t="shared" si="229"/>
        <v>0.76</v>
      </c>
      <c r="M8843">
        <v>69.739999999999995</v>
      </c>
    </row>
    <row r="8844" spans="1:13" ht="24" customHeight="1" x14ac:dyDescent="0.2">
      <c r="A8844" s="238" t="s">
        <v>2126</v>
      </c>
      <c r="B8844" s="191" t="s">
        <v>2778</v>
      </c>
      <c r="C8844" s="190" t="s">
        <v>26</v>
      </c>
      <c r="D8844" s="190" t="s">
        <v>2779</v>
      </c>
      <c r="E8844" s="426" t="s">
        <v>2119</v>
      </c>
      <c r="F8844" s="426"/>
      <c r="G8844" s="192" t="s">
        <v>331</v>
      </c>
      <c r="H8844" s="193">
        <v>1.6199999999999999E-2</v>
      </c>
      <c r="I8844" s="189">
        <f t="shared" si="228"/>
        <v>1.8768</v>
      </c>
      <c r="J8844" s="219">
        <f t="shared" si="229"/>
        <v>0.03</v>
      </c>
      <c r="M8844">
        <v>2.04</v>
      </c>
    </row>
    <row r="8845" spans="1:13" x14ac:dyDescent="0.2">
      <c r="A8845" s="239"/>
      <c r="B8845" s="195"/>
      <c r="C8845" s="195"/>
      <c r="D8845" s="195"/>
      <c r="E8845" s="195" t="s">
        <v>3847</v>
      </c>
      <c r="F8845" s="196">
        <v>3.26</v>
      </c>
      <c r="G8845" s="195" t="s">
        <v>3848</v>
      </c>
      <c r="H8845" s="196">
        <v>0</v>
      </c>
      <c r="I8845" s="196">
        <v>3.26</v>
      </c>
      <c r="J8845" s="220"/>
      <c r="M8845">
        <v>3.26</v>
      </c>
    </row>
    <row r="8846" spans="1:13" ht="25.5" x14ac:dyDescent="0.2">
      <c r="A8846" s="239"/>
      <c r="B8846" s="195"/>
      <c r="C8846" s="195"/>
      <c r="D8846" s="195"/>
      <c r="E8846" s="195" t="s">
        <v>3849</v>
      </c>
      <c r="F8846" s="196">
        <v>0</v>
      </c>
      <c r="G8846" s="195"/>
      <c r="H8846" s="195" t="s">
        <v>3850</v>
      </c>
      <c r="I8846" s="196">
        <v>7.42</v>
      </c>
      <c r="J8846" s="220"/>
      <c r="M8846">
        <v>7.42</v>
      </c>
    </row>
    <row r="8847" spans="1:13" ht="30" customHeight="1" x14ac:dyDescent="0.2">
      <c r="A8847" s="240"/>
      <c r="B8847" s="197"/>
      <c r="C8847" s="197"/>
      <c r="D8847" s="197"/>
      <c r="E8847" s="197"/>
      <c r="F8847" s="197"/>
      <c r="G8847" s="197" t="s">
        <v>3851</v>
      </c>
      <c r="H8847" s="198">
        <v>10</v>
      </c>
      <c r="I8847" s="199">
        <v>74.2</v>
      </c>
      <c r="J8847" s="220"/>
      <c r="M8847">
        <v>74.2</v>
      </c>
    </row>
    <row r="8848" spans="1:13" ht="0.95" customHeight="1" x14ac:dyDescent="0.2">
      <c r="A8848" s="237"/>
      <c r="B8848" s="185"/>
      <c r="C8848" s="185"/>
      <c r="D8848" s="185"/>
      <c r="E8848" s="185"/>
      <c r="F8848" s="185"/>
      <c r="G8848" s="185"/>
      <c r="H8848" s="185"/>
      <c r="I8848" s="185"/>
      <c r="J8848" s="220"/>
    </row>
    <row r="8849" spans="1:13" ht="18" customHeight="1" x14ac:dyDescent="0.2">
      <c r="A8849" s="236" t="s">
        <v>3709</v>
      </c>
      <c r="B8849" s="183" t="s">
        <v>2</v>
      </c>
      <c r="C8849" s="182" t="s">
        <v>3</v>
      </c>
      <c r="D8849" s="182" t="s">
        <v>4</v>
      </c>
      <c r="E8849" s="419" t="s">
        <v>2100</v>
      </c>
      <c r="F8849" s="419"/>
      <c r="G8849" s="184" t="s">
        <v>5</v>
      </c>
      <c r="H8849" s="183" t="s">
        <v>6</v>
      </c>
      <c r="I8849" s="183" t="s">
        <v>7</v>
      </c>
      <c r="J8849" s="218" t="s">
        <v>8</v>
      </c>
      <c r="K8849" s="229">
        <f>J8851+J8852</f>
        <v>6.1999999999999993</v>
      </c>
      <c r="L8849" s="229">
        <f>J8850-K8849</f>
        <v>4.1300000000000008</v>
      </c>
      <c r="M8849" t="s">
        <v>7</v>
      </c>
    </row>
    <row r="8850" spans="1:13" ht="24" customHeight="1" x14ac:dyDescent="0.2">
      <c r="A8850" s="237" t="s">
        <v>2125</v>
      </c>
      <c r="B8850" s="186" t="s">
        <v>1111</v>
      </c>
      <c r="C8850" s="185" t="s">
        <v>15</v>
      </c>
      <c r="D8850" s="185" t="s">
        <v>1112</v>
      </c>
      <c r="E8850" s="425">
        <v>8</v>
      </c>
      <c r="F8850" s="425"/>
      <c r="G8850" s="187" t="s">
        <v>18</v>
      </c>
      <c r="H8850" s="188">
        <v>1</v>
      </c>
      <c r="I8850" s="189">
        <f>(M8850*$M$13)</f>
        <v>10.331600000000002</v>
      </c>
      <c r="J8850" s="231">
        <f>TRUNC(I8850*H8850,2)</f>
        <v>10.33</v>
      </c>
      <c r="M8850">
        <v>11.23</v>
      </c>
    </row>
    <row r="8851" spans="1:13" ht="24" customHeight="1" x14ac:dyDescent="0.2">
      <c r="A8851" s="238" t="s">
        <v>2126</v>
      </c>
      <c r="B8851" s="191" t="s">
        <v>2130</v>
      </c>
      <c r="C8851" s="190" t="s">
        <v>15</v>
      </c>
      <c r="D8851" s="190" t="s">
        <v>2131</v>
      </c>
      <c r="E8851" s="426" t="s">
        <v>2129</v>
      </c>
      <c r="F8851" s="426"/>
      <c r="G8851" s="192" t="s">
        <v>39</v>
      </c>
      <c r="H8851" s="193">
        <v>0.19</v>
      </c>
      <c r="I8851" s="189">
        <f>(M8851*$M$13)</f>
        <v>13.533200000000001</v>
      </c>
      <c r="J8851" s="219">
        <f>TRUNC(I8851*H8851,2)</f>
        <v>2.57</v>
      </c>
      <c r="M8851">
        <v>14.71</v>
      </c>
    </row>
    <row r="8852" spans="1:13" ht="24" customHeight="1" x14ac:dyDescent="0.2">
      <c r="A8852" s="238" t="s">
        <v>2126</v>
      </c>
      <c r="B8852" s="191" t="s">
        <v>2216</v>
      </c>
      <c r="C8852" s="190" t="s">
        <v>15</v>
      </c>
      <c r="D8852" s="190" t="s">
        <v>2217</v>
      </c>
      <c r="E8852" s="426" t="s">
        <v>2129</v>
      </c>
      <c r="F8852" s="426"/>
      <c r="G8852" s="192" t="s">
        <v>39</v>
      </c>
      <c r="H8852" s="193">
        <v>0.19</v>
      </c>
      <c r="I8852" s="189">
        <f>(M8852*$M$13)</f>
        <v>19.136000000000003</v>
      </c>
      <c r="J8852" s="219">
        <f>TRUNC(I8852*H8852,2)</f>
        <v>3.63</v>
      </c>
      <c r="M8852">
        <v>20.8</v>
      </c>
    </row>
    <row r="8853" spans="1:13" ht="24" customHeight="1" x14ac:dyDescent="0.2">
      <c r="A8853" s="238" t="s">
        <v>2126</v>
      </c>
      <c r="B8853" s="191" t="s">
        <v>3017</v>
      </c>
      <c r="C8853" s="190" t="s">
        <v>15</v>
      </c>
      <c r="D8853" s="190" t="s">
        <v>1112</v>
      </c>
      <c r="E8853" s="426" t="s">
        <v>2119</v>
      </c>
      <c r="F8853" s="426"/>
      <c r="G8853" s="192" t="s">
        <v>54</v>
      </c>
      <c r="H8853" s="193">
        <v>1</v>
      </c>
      <c r="I8853" s="189">
        <f>(M8853*$M$13)</f>
        <v>4.1308000000000007</v>
      </c>
      <c r="J8853" s="219">
        <f>TRUNC(I8853*H8853,2)</f>
        <v>4.13</v>
      </c>
      <c r="M8853">
        <v>4.49</v>
      </c>
    </row>
    <row r="8854" spans="1:13" x14ac:dyDescent="0.2">
      <c r="A8854" s="239"/>
      <c r="B8854" s="195"/>
      <c r="C8854" s="195"/>
      <c r="D8854" s="195"/>
      <c r="E8854" s="195" t="s">
        <v>3847</v>
      </c>
      <c r="F8854" s="196">
        <v>6.74</v>
      </c>
      <c r="G8854" s="195" t="s">
        <v>3848</v>
      </c>
      <c r="H8854" s="196">
        <v>0</v>
      </c>
      <c r="I8854" s="196">
        <v>6.74</v>
      </c>
      <c r="J8854" s="220"/>
      <c r="M8854">
        <v>6.74</v>
      </c>
    </row>
    <row r="8855" spans="1:13" ht="25.5" x14ac:dyDescent="0.2">
      <c r="A8855" s="239"/>
      <c r="B8855" s="195"/>
      <c r="C8855" s="195"/>
      <c r="D8855" s="195"/>
      <c r="E8855" s="195" t="s">
        <v>3849</v>
      </c>
      <c r="F8855" s="196">
        <v>0</v>
      </c>
      <c r="G8855" s="195"/>
      <c r="H8855" s="195" t="s">
        <v>3850</v>
      </c>
      <c r="I8855" s="196">
        <v>11.23</v>
      </c>
      <c r="J8855" s="220"/>
      <c r="M8855">
        <v>11.23</v>
      </c>
    </row>
    <row r="8856" spans="1:13" ht="30" customHeight="1" x14ac:dyDescent="0.2">
      <c r="A8856" s="240"/>
      <c r="B8856" s="197"/>
      <c r="C8856" s="197"/>
      <c r="D8856" s="197"/>
      <c r="E8856" s="197"/>
      <c r="F8856" s="197"/>
      <c r="G8856" s="197" t="s">
        <v>3851</v>
      </c>
      <c r="H8856" s="198">
        <v>1</v>
      </c>
      <c r="I8856" s="199">
        <v>11.23</v>
      </c>
      <c r="J8856" s="220"/>
      <c r="M8856">
        <v>11.23</v>
      </c>
    </row>
    <row r="8857" spans="1:13" ht="0.95" customHeight="1" x14ac:dyDescent="0.2">
      <c r="A8857" s="237"/>
      <c r="B8857" s="185"/>
      <c r="C8857" s="185"/>
      <c r="D8857" s="185"/>
      <c r="E8857" s="185"/>
      <c r="F8857" s="185"/>
      <c r="G8857" s="185"/>
      <c r="H8857" s="185"/>
      <c r="I8857" s="185"/>
      <c r="J8857" s="220"/>
    </row>
    <row r="8858" spans="1:13" ht="18" customHeight="1" x14ac:dyDescent="0.2">
      <c r="A8858" s="236" t="s">
        <v>3710</v>
      </c>
      <c r="B8858" s="183" t="s">
        <v>2</v>
      </c>
      <c r="C8858" s="182" t="s">
        <v>3</v>
      </c>
      <c r="D8858" s="182" t="s">
        <v>4</v>
      </c>
      <c r="E8858" s="419" t="s">
        <v>2100</v>
      </c>
      <c r="F8858" s="419"/>
      <c r="G8858" s="184" t="s">
        <v>5</v>
      </c>
      <c r="H8858" s="183" t="s">
        <v>6</v>
      </c>
      <c r="I8858" s="183" t="s">
        <v>7</v>
      </c>
      <c r="J8858" s="218" t="s">
        <v>8</v>
      </c>
      <c r="K8858" s="229">
        <f>J8860+J8861</f>
        <v>9.7899999999999991</v>
      </c>
      <c r="L8858" s="229">
        <f>J8859-K8858</f>
        <v>10.170000000000002</v>
      </c>
      <c r="M8858" t="s">
        <v>7</v>
      </c>
    </row>
    <row r="8859" spans="1:13" ht="24" customHeight="1" x14ac:dyDescent="0.2">
      <c r="A8859" s="237" t="s">
        <v>2125</v>
      </c>
      <c r="B8859" s="186" t="s">
        <v>1113</v>
      </c>
      <c r="C8859" s="185" t="s">
        <v>15</v>
      </c>
      <c r="D8859" s="185" t="s">
        <v>1114</v>
      </c>
      <c r="E8859" s="425">
        <v>8</v>
      </c>
      <c r="F8859" s="425"/>
      <c r="G8859" s="187" t="s">
        <v>18</v>
      </c>
      <c r="H8859" s="188">
        <v>1</v>
      </c>
      <c r="I8859" s="189">
        <f>(M8859*$M$13)</f>
        <v>19.963999999999999</v>
      </c>
      <c r="J8859" s="231">
        <f>TRUNC(I8859*H8859,2)</f>
        <v>19.96</v>
      </c>
      <c r="M8859">
        <v>21.7</v>
      </c>
    </row>
    <row r="8860" spans="1:13" ht="24" customHeight="1" x14ac:dyDescent="0.2">
      <c r="A8860" s="238" t="s">
        <v>2126</v>
      </c>
      <c r="B8860" s="191" t="s">
        <v>2130</v>
      </c>
      <c r="C8860" s="190" t="s">
        <v>15</v>
      </c>
      <c r="D8860" s="190" t="s">
        <v>2131</v>
      </c>
      <c r="E8860" s="426" t="s">
        <v>2129</v>
      </c>
      <c r="F8860" s="426"/>
      <c r="G8860" s="192" t="s">
        <v>39</v>
      </c>
      <c r="H8860" s="193">
        <v>0.3</v>
      </c>
      <c r="I8860" s="189">
        <f>(M8860*$M$13)</f>
        <v>13.533200000000001</v>
      </c>
      <c r="J8860" s="219">
        <f>TRUNC(I8860*H8860,2)</f>
        <v>4.05</v>
      </c>
      <c r="M8860">
        <v>14.71</v>
      </c>
    </row>
    <row r="8861" spans="1:13" ht="24" customHeight="1" x14ac:dyDescent="0.2">
      <c r="A8861" s="238" t="s">
        <v>2126</v>
      </c>
      <c r="B8861" s="191" t="s">
        <v>2216</v>
      </c>
      <c r="C8861" s="190" t="s">
        <v>15</v>
      </c>
      <c r="D8861" s="190" t="s">
        <v>2217</v>
      </c>
      <c r="E8861" s="426" t="s">
        <v>2129</v>
      </c>
      <c r="F8861" s="426"/>
      <c r="G8861" s="192" t="s">
        <v>39</v>
      </c>
      <c r="H8861" s="193">
        <v>0.3</v>
      </c>
      <c r="I8861" s="189">
        <f>(M8861*$M$13)</f>
        <v>19.136000000000003</v>
      </c>
      <c r="J8861" s="219">
        <f>TRUNC(I8861*H8861,2)</f>
        <v>5.74</v>
      </c>
      <c r="M8861">
        <v>20.8</v>
      </c>
    </row>
    <row r="8862" spans="1:13" ht="24" customHeight="1" x14ac:dyDescent="0.2">
      <c r="A8862" s="238" t="s">
        <v>2126</v>
      </c>
      <c r="B8862" s="191" t="s">
        <v>3018</v>
      </c>
      <c r="C8862" s="190" t="s">
        <v>15</v>
      </c>
      <c r="D8862" s="190" t="s">
        <v>1114</v>
      </c>
      <c r="E8862" s="426" t="s">
        <v>2119</v>
      </c>
      <c r="F8862" s="426"/>
      <c r="G8862" s="192" t="s">
        <v>54</v>
      </c>
      <c r="H8862" s="193">
        <v>1</v>
      </c>
      <c r="I8862" s="189">
        <f>(M8862*$M$13)</f>
        <v>10.166</v>
      </c>
      <c r="J8862" s="219">
        <f>TRUNC(I8862*H8862,2)</f>
        <v>10.16</v>
      </c>
      <c r="M8862">
        <v>11.05</v>
      </c>
    </row>
    <row r="8863" spans="1:13" x14ac:dyDescent="0.2">
      <c r="A8863" s="239"/>
      <c r="B8863" s="195"/>
      <c r="C8863" s="195"/>
      <c r="D8863" s="195"/>
      <c r="E8863" s="195" t="s">
        <v>3847</v>
      </c>
      <c r="F8863" s="196">
        <v>10.65</v>
      </c>
      <c r="G8863" s="195" t="s">
        <v>3848</v>
      </c>
      <c r="H8863" s="196">
        <v>0</v>
      </c>
      <c r="I8863" s="196">
        <v>10.65</v>
      </c>
      <c r="J8863" s="220"/>
      <c r="M8863">
        <v>10.65</v>
      </c>
    </row>
    <row r="8864" spans="1:13" ht="25.5" x14ac:dyDescent="0.2">
      <c r="A8864" s="239"/>
      <c r="B8864" s="195"/>
      <c r="C8864" s="195"/>
      <c r="D8864" s="195"/>
      <c r="E8864" s="195" t="s">
        <v>3849</v>
      </c>
      <c r="F8864" s="196">
        <v>0</v>
      </c>
      <c r="G8864" s="195"/>
      <c r="H8864" s="195" t="s">
        <v>3850</v>
      </c>
      <c r="I8864" s="196">
        <v>21.7</v>
      </c>
      <c r="J8864" s="220"/>
      <c r="M8864">
        <v>21.7</v>
      </c>
    </row>
    <row r="8865" spans="1:13" ht="30" customHeight="1" x14ac:dyDescent="0.2">
      <c r="A8865" s="240"/>
      <c r="B8865" s="197"/>
      <c r="C8865" s="197"/>
      <c r="D8865" s="197"/>
      <c r="E8865" s="197"/>
      <c r="F8865" s="197"/>
      <c r="G8865" s="197" t="s">
        <v>3851</v>
      </c>
      <c r="H8865" s="198">
        <v>9</v>
      </c>
      <c r="I8865" s="199">
        <v>195.3</v>
      </c>
      <c r="J8865" s="220"/>
      <c r="M8865">
        <v>195.3</v>
      </c>
    </row>
    <row r="8866" spans="1:13" ht="0.95" customHeight="1" x14ac:dyDescent="0.2">
      <c r="A8866" s="237"/>
      <c r="B8866" s="185"/>
      <c r="C8866" s="185"/>
      <c r="D8866" s="185"/>
      <c r="E8866" s="185"/>
      <c r="F8866" s="185"/>
      <c r="G8866" s="185"/>
      <c r="H8866" s="185"/>
      <c r="I8866" s="185"/>
      <c r="J8866" s="220"/>
    </row>
    <row r="8867" spans="1:13" ht="18" customHeight="1" x14ac:dyDescent="0.2">
      <c r="A8867" s="236" t="s">
        <v>3711</v>
      </c>
      <c r="B8867" s="183" t="s">
        <v>2</v>
      </c>
      <c r="C8867" s="182" t="s">
        <v>3</v>
      </c>
      <c r="D8867" s="182" t="s">
        <v>4</v>
      </c>
      <c r="E8867" s="419" t="s">
        <v>2100</v>
      </c>
      <c r="F8867" s="419"/>
      <c r="G8867" s="184" t="s">
        <v>5</v>
      </c>
      <c r="H8867" s="183" t="s">
        <v>6</v>
      </c>
      <c r="I8867" s="183" t="s">
        <v>7</v>
      </c>
      <c r="J8867" s="218" t="s">
        <v>8</v>
      </c>
      <c r="K8867" s="229">
        <f>J8869+J8870</f>
        <v>9.7899999999999991</v>
      </c>
      <c r="L8867" s="229">
        <f>J8868-K8867</f>
        <v>26.39</v>
      </c>
      <c r="M8867" t="s">
        <v>7</v>
      </c>
    </row>
    <row r="8868" spans="1:13" ht="24" customHeight="1" x14ac:dyDescent="0.2">
      <c r="A8868" s="237" t="s">
        <v>2125</v>
      </c>
      <c r="B8868" s="186" t="s">
        <v>1115</v>
      </c>
      <c r="C8868" s="185" t="s">
        <v>15</v>
      </c>
      <c r="D8868" s="185" t="s">
        <v>1116</v>
      </c>
      <c r="E8868" s="425">
        <v>8</v>
      </c>
      <c r="F8868" s="425"/>
      <c r="G8868" s="187" t="s">
        <v>18</v>
      </c>
      <c r="H8868" s="188">
        <v>1</v>
      </c>
      <c r="I8868" s="189">
        <f>(M8868*$M$13)</f>
        <v>36.183599999999998</v>
      </c>
      <c r="J8868" s="231">
        <f>TRUNC(I8868*H8868,2)</f>
        <v>36.18</v>
      </c>
      <c r="M8868">
        <v>39.33</v>
      </c>
    </row>
    <row r="8869" spans="1:13" ht="24" customHeight="1" x14ac:dyDescent="0.2">
      <c r="A8869" s="238" t="s">
        <v>2126</v>
      </c>
      <c r="B8869" s="191" t="s">
        <v>2130</v>
      </c>
      <c r="C8869" s="190" t="s">
        <v>15</v>
      </c>
      <c r="D8869" s="190" t="s">
        <v>2131</v>
      </c>
      <c r="E8869" s="426" t="s">
        <v>2129</v>
      </c>
      <c r="F8869" s="426"/>
      <c r="G8869" s="192" t="s">
        <v>39</v>
      </c>
      <c r="H8869" s="193">
        <v>0.3</v>
      </c>
      <c r="I8869" s="189">
        <f>(M8869*$M$13)</f>
        <v>13.533200000000001</v>
      </c>
      <c r="J8869" s="219">
        <f>TRUNC(I8869*H8869,2)</f>
        <v>4.05</v>
      </c>
      <c r="M8869">
        <v>14.71</v>
      </c>
    </row>
    <row r="8870" spans="1:13" ht="24" customHeight="1" x14ac:dyDescent="0.2">
      <c r="A8870" s="238" t="s">
        <v>2126</v>
      </c>
      <c r="B8870" s="191" t="s">
        <v>2216</v>
      </c>
      <c r="C8870" s="190" t="s">
        <v>15</v>
      </c>
      <c r="D8870" s="190" t="s">
        <v>2217</v>
      </c>
      <c r="E8870" s="426" t="s">
        <v>2129</v>
      </c>
      <c r="F8870" s="426"/>
      <c r="G8870" s="192" t="s">
        <v>39</v>
      </c>
      <c r="H8870" s="193">
        <v>0.3</v>
      </c>
      <c r="I8870" s="189">
        <f>(M8870*$M$13)</f>
        <v>19.136000000000003</v>
      </c>
      <c r="J8870" s="219">
        <f>TRUNC(I8870*H8870,2)</f>
        <v>5.74</v>
      </c>
      <c r="M8870">
        <v>20.8</v>
      </c>
    </row>
    <row r="8871" spans="1:13" ht="24" customHeight="1" x14ac:dyDescent="0.2">
      <c r="A8871" s="238" t="s">
        <v>2126</v>
      </c>
      <c r="B8871" s="191" t="s">
        <v>3019</v>
      </c>
      <c r="C8871" s="190" t="s">
        <v>15</v>
      </c>
      <c r="D8871" s="190" t="s">
        <v>3020</v>
      </c>
      <c r="E8871" s="426" t="s">
        <v>2119</v>
      </c>
      <c r="F8871" s="426"/>
      <c r="G8871" s="192" t="s">
        <v>54</v>
      </c>
      <c r="H8871" s="193">
        <v>1</v>
      </c>
      <c r="I8871" s="189">
        <f>(M8871*$M$13)</f>
        <v>26.3856</v>
      </c>
      <c r="J8871" s="219">
        <f>TRUNC(I8871*H8871,2)</f>
        <v>26.38</v>
      </c>
      <c r="M8871">
        <v>28.68</v>
      </c>
    </row>
    <row r="8872" spans="1:13" x14ac:dyDescent="0.2">
      <c r="A8872" s="239"/>
      <c r="B8872" s="195"/>
      <c r="C8872" s="195"/>
      <c r="D8872" s="195"/>
      <c r="E8872" s="195" t="s">
        <v>3847</v>
      </c>
      <c r="F8872" s="196">
        <v>10.65</v>
      </c>
      <c r="G8872" s="195" t="s">
        <v>3848</v>
      </c>
      <c r="H8872" s="196">
        <v>0</v>
      </c>
      <c r="I8872" s="196">
        <v>10.65</v>
      </c>
      <c r="J8872" s="220"/>
      <c r="M8872">
        <v>10.65</v>
      </c>
    </row>
    <row r="8873" spans="1:13" ht="25.5" x14ac:dyDescent="0.2">
      <c r="A8873" s="239"/>
      <c r="B8873" s="195"/>
      <c r="C8873" s="195"/>
      <c r="D8873" s="195"/>
      <c r="E8873" s="195" t="s">
        <v>3849</v>
      </c>
      <c r="F8873" s="196">
        <v>0</v>
      </c>
      <c r="G8873" s="195"/>
      <c r="H8873" s="195" t="s">
        <v>3850</v>
      </c>
      <c r="I8873" s="196">
        <v>39.33</v>
      </c>
      <c r="J8873" s="220"/>
      <c r="M8873">
        <v>39.33</v>
      </c>
    </row>
    <row r="8874" spans="1:13" ht="30" customHeight="1" x14ac:dyDescent="0.2">
      <c r="A8874" s="240"/>
      <c r="B8874" s="197"/>
      <c r="C8874" s="197"/>
      <c r="D8874" s="197"/>
      <c r="E8874" s="197"/>
      <c r="F8874" s="197"/>
      <c r="G8874" s="197" t="s">
        <v>3851</v>
      </c>
      <c r="H8874" s="198">
        <v>1</v>
      </c>
      <c r="I8874" s="199">
        <v>39.33</v>
      </c>
      <c r="J8874" s="220"/>
      <c r="M8874">
        <v>39.33</v>
      </c>
    </row>
    <row r="8875" spans="1:13" ht="0.95" customHeight="1" x14ac:dyDescent="0.2">
      <c r="A8875" s="237"/>
      <c r="B8875" s="185"/>
      <c r="C8875" s="185"/>
      <c r="D8875" s="185"/>
      <c r="E8875" s="185"/>
      <c r="F8875" s="185"/>
      <c r="G8875" s="185"/>
      <c r="H8875" s="185"/>
      <c r="I8875" s="185"/>
      <c r="J8875" s="220"/>
    </row>
    <row r="8876" spans="1:13" ht="18" customHeight="1" x14ac:dyDescent="0.2">
      <c r="A8876" s="236" t="s">
        <v>3712</v>
      </c>
      <c r="B8876" s="183" t="s">
        <v>2</v>
      </c>
      <c r="C8876" s="182" t="s">
        <v>3</v>
      </c>
      <c r="D8876" s="182" t="s">
        <v>4</v>
      </c>
      <c r="E8876" s="419" t="s">
        <v>2100</v>
      </c>
      <c r="F8876" s="419"/>
      <c r="G8876" s="184" t="s">
        <v>5</v>
      </c>
      <c r="H8876" s="183" t="s">
        <v>6</v>
      </c>
      <c r="I8876" s="183" t="s">
        <v>7</v>
      </c>
      <c r="J8876" s="218" t="s">
        <v>8</v>
      </c>
      <c r="K8876" s="229">
        <f>J8878+J8879</f>
        <v>9.7899999999999991</v>
      </c>
      <c r="L8876" s="229">
        <f>J8877-K8876</f>
        <v>8.93</v>
      </c>
      <c r="M8876" t="s">
        <v>7</v>
      </c>
    </row>
    <row r="8877" spans="1:13" ht="24" customHeight="1" x14ac:dyDescent="0.2">
      <c r="A8877" s="237" t="s">
        <v>2125</v>
      </c>
      <c r="B8877" s="186" t="s">
        <v>1117</v>
      </c>
      <c r="C8877" s="185" t="s">
        <v>15</v>
      </c>
      <c r="D8877" s="185" t="s">
        <v>1118</v>
      </c>
      <c r="E8877" s="425">
        <v>8</v>
      </c>
      <c r="F8877" s="425"/>
      <c r="G8877" s="187" t="s">
        <v>18</v>
      </c>
      <c r="H8877" s="188">
        <v>1</v>
      </c>
      <c r="I8877" s="189">
        <f>(M8877*$M$13)</f>
        <v>18.722000000000001</v>
      </c>
      <c r="J8877" s="231">
        <f>TRUNC(I8877*H8877,2)</f>
        <v>18.72</v>
      </c>
      <c r="M8877">
        <v>20.350000000000001</v>
      </c>
    </row>
    <row r="8878" spans="1:13" ht="24" customHeight="1" x14ac:dyDescent="0.2">
      <c r="A8878" s="238" t="s">
        <v>2126</v>
      </c>
      <c r="B8878" s="191" t="s">
        <v>2130</v>
      </c>
      <c r="C8878" s="190" t="s">
        <v>15</v>
      </c>
      <c r="D8878" s="190" t="s">
        <v>2131</v>
      </c>
      <c r="E8878" s="426" t="s">
        <v>2129</v>
      </c>
      <c r="F8878" s="426"/>
      <c r="G8878" s="192" t="s">
        <v>39</v>
      </c>
      <c r="H8878" s="193">
        <v>0.3</v>
      </c>
      <c r="I8878" s="189">
        <f>(M8878*$M$13)</f>
        <v>13.533200000000001</v>
      </c>
      <c r="J8878" s="219">
        <f>TRUNC(I8878*H8878,2)</f>
        <v>4.05</v>
      </c>
      <c r="M8878">
        <v>14.71</v>
      </c>
    </row>
    <row r="8879" spans="1:13" ht="24" customHeight="1" x14ac:dyDescent="0.2">
      <c r="A8879" s="238" t="s">
        <v>2126</v>
      </c>
      <c r="B8879" s="191" t="s">
        <v>2216</v>
      </c>
      <c r="C8879" s="190" t="s">
        <v>15</v>
      </c>
      <c r="D8879" s="190" t="s">
        <v>2217</v>
      </c>
      <c r="E8879" s="426" t="s">
        <v>2129</v>
      </c>
      <c r="F8879" s="426"/>
      <c r="G8879" s="192" t="s">
        <v>39</v>
      </c>
      <c r="H8879" s="193">
        <v>0.3</v>
      </c>
      <c r="I8879" s="189">
        <f>(M8879*$M$13)</f>
        <v>19.136000000000003</v>
      </c>
      <c r="J8879" s="219">
        <f>TRUNC(I8879*H8879,2)</f>
        <v>5.74</v>
      </c>
      <c r="M8879">
        <v>20.8</v>
      </c>
    </row>
    <row r="8880" spans="1:13" ht="24" customHeight="1" x14ac:dyDescent="0.2">
      <c r="A8880" s="238" t="s">
        <v>2126</v>
      </c>
      <c r="B8880" s="191" t="s">
        <v>3021</v>
      </c>
      <c r="C8880" s="190" t="s">
        <v>15</v>
      </c>
      <c r="D8880" s="190" t="s">
        <v>3022</v>
      </c>
      <c r="E8880" s="426" t="s">
        <v>2119</v>
      </c>
      <c r="F8880" s="426"/>
      <c r="G8880" s="192" t="s">
        <v>54</v>
      </c>
      <c r="H8880" s="193">
        <v>1</v>
      </c>
      <c r="I8880" s="189">
        <f>(M8880*$M$13)</f>
        <v>8.9239999999999995</v>
      </c>
      <c r="J8880" s="219">
        <f>TRUNC(I8880*H8880,2)</f>
        <v>8.92</v>
      </c>
      <c r="M8880">
        <v>9.6999999999999993</v>
      </c>
    </row>
    <row r="8881" spans="1:13" x14ac:dyDescent="0.2">
      <c r="A8881" s="239"/>
      <c r="B8881" s="195"/>
      <c r="C8881" s="195"/>
      <c r="D8881" s="195"/>
      <c r="E8881" s="195" t="s">
        <v>3847</v>
      </c>
      <c r="F8881" s="196">
        <v>10.65</v>
      </c>
      <c r="G8881" s="195" t="s">
        <v>3848</v>
      </c>
      <c r="H8881" s="196">
        <v>0</v>
      </c>
      <c r="I8881" s="196">
        <v>10.65</v>
      </c>
      <c r="J8881" s="220"/>
      <c r="M8881">
        <v>10.65</v>
      </c>
    </row>
    <row r="8882" spans="1:13" ht="25.5" x14ac:dyDescent="0.2">
      <c r="A8882" s="239"/>
      <c r="B8882" s="195"/>
      <c r="C8882" s="195"/>
      <c r="D8882" s="195"/>
      <c r="E8882" s="195" t="s">
        <v>3849</v>
      </c>
      <c r="F8882" s="196">
        <v>0</v>
      </c>
      <c r="G8882" s="195"/>
      <c r="H8882" s="195" t="s">
        <v>3850</v>
      </c>
      <c r="I8882" s="196">
        <v>20.350000000000001</v>
      </c>
      <c r="J8882" s="220"/>
      <c r="M8882">
        <v>20.350000000000001</v>
      </c>
    </row>
    <row r="8883" spans="1:13" ht="30" customHeight="1" x14ac:dyDescent="0.2">
      <c r="A8883" s="240"/>
      <c r="B8883" s="197"/>
      <c r="C8883" s="197"/>
      <c r="D8883" s="197"/>
      <c r="E8883" s="197"/>
      <c r="F8883" s="197"/>
      <c r="G8883" s="197" t="s">
        <v>3851</v>
      </c>
      <c r="H8883" s="198">
        <v>1</v>
      </c>
      <c r="I8883" s="199">
        <v>20.350000000000001</v>
      </c>
      <c r="J8883" s="220"/>
      <c r="M8883">
        <v>20.350000000000001</v>
      </c>
    </row>
    <row r="8884" spans="1:13" ht="0.95" customHeight="1" x14ac:dyDescent="0.2">
      <c r="A8884" s="237"/>
      <c r="B8884" s="185"/>
      <c r="C8884" s="185"/>
      <c r="D8884" s="185"/>
      <c r="E8884" s="185"/>
      <c r="F8884" s="185"/>
      <c r="G8884" s="185"/>
      <c r="H8884" s="185"/>
      <c r="I8884" s="185"/>
      <c r="J8884" s="220"/>
    </row>
    <row r="8885" spans="1:13" ht="18" customHeight="1" x14ac:dyDescent="0.2">
      <c r="A8885" s="236" t="s">
        <v>3713</v>
      </c>
      <c r="B8885" s="183" t="s">
        <v>2</v>
      </c>
      <c r="C8885" s="182" t="s">
        <v>3</v>
      </c>
      <c r="D8885" s="182" t="s">
        <v>4</v>
      </c>
      <c r="E8885" s="419" t="s">
        <v>2100</v>
      </c>
      <c r="F8885" s="419"/>
      <c r="G8885" s="184" t="s">
        <v>5</v>
      </c>
      <c r="H8885" s="183" t="s">
        <v>6</v>
      </c>
      <c r="I8885" s="183" t="s">
        <v>7</v>
      </c>
      <c r="J8885" s="218" t="s">
        <v>8</v>
      </c>
      <c r="K8885" s="229">
        <f>J8887+J8888</f>
        <v>6.1999999999999993</v>
      </c>
      <c r="L8885" s="229">
        <f>J8886-K8885</f>
        <v>10.57</v>
      </c>
      <c r="M8885" t="s">
        <v>7</v>
      </c>
    </row>
    <row r="8886" spans="1:13" ht="26.1" customHeight="1" x14ac:dyDescent="0.2">
      <c r="A8886" s="237" t="s">
        <v>2125</v>
      </c>
      <c r="B8886" s="186" t="s">
        <v>1119</v>
      </c>
      <c r="C8886" s="185" t="s">
        <v>15</v>
      </c>
      <c r="D8886" s="185" t="s">
        <v>1120</v>
      </c>
      <c r="E8886" s="425">
        <v>8</v>
      </c>
      <c r="F8886" s="425"/>
      <c r="G8886" s="187" t="s">
        <v>18</v>
      </c>
      <c r="H8886" s="188">
        <v>1</v>
      </c>
      <c r="I8886" s="189">
        <f>(M8886*$M$13)</f>
        <v>16.771599999999999</v>
      </c>
      <c r="J8886" s="231">
        <f>TRUNC(I8886*H8886,2)</f>
        <v>16.77</v>
      </c>
      <c r="M8886">
        <v>18.23</v>
      </c>
    </row>
    <row r="8887" spans="1:13" ht="24" customHeight="1" x14ac:dyDescent="0.2">
      <c r="A8887" s="238" t="s">
        <v>2126</v>
      </c>
      <c r="B8887" s="191" t="s">
        <v>2130</v>
      </c>
      <c r="C8887" s="190" t="s">
        <v>15</v>
      </c>
      <c r="D8887" s="190" t="s">
        <v>2131</v>
      </c>
      <c r="E8887" s="426" t="s">
        <v>2129</v>
      </c>
      <c r="F8887" s="426"/>
      <c r="G8887" s="192" t="s">
        <v>39</v>
      </c>
      <c r="H8887" s="193">
        <v>0.19</v>
      </c>
      <c r="I8887" s="189">
        <f>(M8887*$M$13)</f>
        <v>13.533200000000001</v>
      </c>
      <c r="J8887" s="219">
        <f>TRUNC(I8887*H8887,2)</f>
        <v>2.57</v>
      </c>
      <c r="M8887">
        <v>14.71</v>
      </c>
    </row>
    <row r="8888" spans="1:13" ht="24" customHeight="1" x14ac:dyDescent="0.2">
      <c r="A8888" s="238" t="s">
        <v>2126</v>
      </c>
      <c r="B8888" s="191" t="s">
        <v>2216</v>
      </c>
      <c r="C8888" s="190" t="s">
        <v>15</v>
      </c>
      <c r="D8888" s="190" t="s">
        <v>2217</v>
      </c>
      <c r="E8888" s="426" t="s">
        <v>2129</v>
      </c>
      <c r="F8888" s="426"/>
      <c r="G8888" s="192" t="s">
        <v>39</v>
      </c>
      <c r="H8888" s="193">
        <v>0.19</v>
      </c>
      <c r="I8888" s="189">
        <f>(M8888*$M$13)</f>
        <v>19.136000000000003</v>
      </c>
      <c r="J8888" s="219">
        <f>TRUNC(I8888*H8888,2)</f>
        <v>3.63</v>
      </c>
      <c r="M8888">
        <v>20.8</v>
      </c>
    </row>
    <row r="8889" spans="1:13" ht="24" customHeight="1" x14ac:dyDescent="0.2">
      <c r="A8889" s="238" t="s">
        <v>2126</v>
      </c>
      <c r="B8889" s="191" t="s">
        <v>2931</v>
      </c>
      <c r="C8889" s="190" t="s">
        <v>15</v>
      </c>
      <c r="D8889" s="190" t="s">
        <v>2932</v>
      </c>
      <c r="E8889" s="426" t="s">
        <v>2119</v>
      </c>
      <c r="F8889" s="426"/>
      <c r="G8889" s="192" t="s">
        <v>132</v>
      </c>
      <c r="H8889" s="193">
        <v>0.31</v>
      </c>
      <c r="I8889" s="189">
        <f>(M8889*$M$13)</f>
        <v>0.42320000000000002</v>
      </c>
      <c r="J8889" s="219">
        <f>TRUNC(I8889*H8889,2)</f>
        <v>0.13</v>
      </c>
      <c r="M8889">
        <v>0.46</v>
      </c>
    </row>
    <row r="8890" spans="1:13" ht="26.1" customHeight="1" x14ac:dyDescent="0.2">
      <c r="A8890" s="238" t="s">
        <v>2126</v>
      </c>
      <c r="B8890" s="191" t="s">
        <v>3023</v>
      </c>
      <c r="C8890" s="190" t="s">
        <v>15</v>
      </c>
      <c r="D8890" s="190" t="s">
        <v>1120</v>
      </c>
      <c r="E8890" s="426" t="s">
        <v>2119</v>
      </c>
      <c r="F8890" s="426"/>
      <c r="G8890" s="192" t="s">
        <v>54</v>
      </c>
      <c r="H8890" s="193">
        <v>1</v>
      </c>
      <c r="I8890" s="189">
        <f>(M8890*$M$13)</f>
        <v>10.442</v>
      </c>
      <c r="J8890" s="219">
        <f>TRUNC(I8890*H8890,2)</f>
        <v>10.44</v>
      </c>
      <c r="M8890">
        <v>11.35</v>
      </c>
    </row>
    <row r="8891" spans="1:13" x14ac:dyDescent="0.2">
      <c r="A8891" s="239"/>
      <c r="B8891" s="195"/>
      <c r="C8891" s="195"/>
      <c r="D8891" s="195"/>
      <c r="E8891" s="195" t="s">
        <v>3847</v>
      </c>
      <c r="F8891" s="196">
        <v>6.74</v>
      </c>
      <c r="G8891" s="195" t="s">
        <v>3848</v>
      </c>
      <c r="H8891" s="196">
        <v>0</v>
      </c>
      <c r="I8891" s="196">
        <v>6.74</v>
      </c>
      <c r="J8891" s="220"/>
      <c r="M8891">
        <v>6.74</v>
      </c>
    </row>
    <row r="8892" spans="1:13" ht="25.5" x14ac:dyDescent="0.2">
      <c r="A8892" s="239"/>
      <c r="B8892" s="195"/>
      <c r="C8892" s="195"/>
      <c r="D8892" s="195"/>
      <c r="E8892" s="195" t="s">
        <v>3849</v>
      </c>
      <c r="F8892" s="196">
        <v>0</v>
      </c>
      <c r="G8892" s="195"/>
      <c r="H8892" s="195" t="s">
        <v>3850</v>
      </c>
      <c r="I8892" s="196">
        <v>18.23</v>
      </c>
      <c r="J8892" s="220"/>
      <c r="M8892">
        <v>18.23</v>
      </c>
    </row>
    <row r="8893" spans="1:13" ht="30" customHeight="1" x14ac:dyDescent="0.2">
      <c r="A8893" s="240"/>
      <c r="B8893" s="197"/>
      <c r="C8893" s="197"/>
      <c r="D8893" s="197"/>
      <c r="E8893" s="197"/>
      <c r="F8893" s="197"/>
      <c r="G8893" s="197" t="s">
        <v>3851</v>
      </c>
      <c r="H8893" s="198">
        <v>4</v>
      </c>
      <c r="I8893" s="199">
        <v>72.92</v>
      </c>
      <c r="J8893" s="220"/>
      <c r="M8893">
        <v>72.92</v>
      </c>
    </row>
    <row r="8894" spans="1:13" ht="0.95" customHeight="1" x14ac:dyDescent="0.2">
      <c r="A8894" s="237"/>
      <c r="B8894" s="185"/>
      <c r="C8894" s="185"/>
      <c r="D8894" s="185"/>
      <c r="E8894" s="185"/>
      <c r="F8894" s="185"/>
      <c r="G8894" s="185"/>
      <c r="H8894" s="185"/>
      <c r="I8894" s="185"/>
      <c r="J8894" s="220"/>
    </row>
    <row r="8895" spans="1:13" ht="18" customHeight="1" x14ac:dyDescent="0.2">
      <c r="A8895" s="236" t="s">
        <v>3714</v>
      </c>
      <c r="B8895" s="183" t="s">
        <v>2</v>
      </c>
      <c r="C8895" s="182" t="s">
        <v>3</v>
      </c>
      <c r="D8895" s="182" t="s">
        <v>4</v>
      </c>
      <c r="E8895" s="419" t="s">
        <v>2100</v>
      </c>
      <c r="F8895" s="419"/>
      <c r="G8895" s="184" t="s">
        <v>5</v>
      </c>
      <c r="H8895" s="183" t="s">
        <v>6</v>
      </c>
      <c r="I8895" s="183" t="s">
        <v>7</v>
      </c>
      <c r="J8895" s="218" t="s">
        <v>8</v>
      </c>
      <c r="K8895" s="229">
        <f>J8897+J8898</f>
        <v>2.9299999999999997</v>
      </c>
      <c r="L8895" s="229">
        <f>J8896-K8895</f>
        <v>8.8000000000000007</v>
      </c>
      <c r="M8895" t="s">
        <v>7</v>
      </c>
    </row>
    <row r="8896" spans="1:13" ht="24" customHeight="1" x14ac:dyDescent="0.2">
      <c r="A8896" s="237" t="s">
        <v>2125</v>
      </c>
      <c r="B8896" s="186" t="s">
        <v>1121</v>
      </c>
      <c r="C8896" s="185" t="s">
        <v>15</v>
      </c>
      <c r="D8896" s="185" t="s">
        <v>1122</v>
      </c>
      <c r="E8896" s="425">
        <v>8</v>
      </c>
      <c r="F8896" s="425"/>
      <c r="G8896" s="187" t="s">
        <v>18</v>
      </c>
      <c r="H8896" s="188">
        <v>1</v>
      </c>
      <c r="I8896" s="189">
        <f>(M8896*$M$13)</f>
        <v>11.7392</v>
      </c>
      <c r="J8896" s="231">
        <f>TRUNC(I8896*H8896,2)</f>
        <v>11.73</v>
      </c>
      <c r="M8896">
        <v>12.76</v>
      </c>
    </row>
    <row r="8897" spans="1:13" ht="24" customHeight="1" x14ac:dyDescent="0.2">
      <c r="A8897" s="238" t="s">
        <v>2126</v>
      </c>
      <c r="B8897" s="191" t="s">
        <v>2130</v>
      </c>
      <c r="C8897" s="190" t="s">
        <v>15</v>
      </c>
      <c r="D8897" s="190" t="s">
        <v>2131</v>
      </c>
      <c r="E8897" s="426" t="s">
        <v>2129</v>
      </c>
      <c r="F8897" s="426"/>
      <c r="G8897" s="192" t="s">
        <v>39</v>
      </c>
      <c r="H8897" s="193">
        <v>0.09</v>
      </c>
      <c r="I8897" s="189">
        <f>(M8897*$M$13)</f>
        <v>13.533200000000001</v>
      </c>
      <c r="J8897" s="219">
        <f>TRUNC(I8897*H8897,2)</f>
        <v>1.21</v>
      </c>
      <c r="M8897">
        <v>14.71</v>
      </c>
    </row>
    <row r="8898" spans="1:13" ht="24" customHeight="1" x14ac:dyDescent="0.2">
      <c r="A8898" s="238" t="s">
        <v>2126</v>
      </c>
      <c r="B8898" s="191" t="s">
        <v>2216</v>
      </c>
      <c r="C8898" s="190" t="s">
        <v>15</v>
      </c>
      <c r="D8898" s="190" t="s">
        <v>2217</v>
      </c>
      <c r="E8898" s="426" t="s">
        <v>2129</v>
      </c>
      <c r="F8898" s="426"/>
      <c r="G8898" s="192" t="s">
        <v>39</v>
      </c>
      <c r="H8898" s="193">
        <v>0.09</v>
      </c>
      <c r="I8898" s="189">
        <f>(M8898*$M$13)</f>
        <v>19.136000000000003</v>
      </c>
      <c r="J8898" s="219">
        <f>TRUNC(I8898*H8898,2)</f>
        <v>1.72</v>
      </c>
      <c r="M8898">
        <v>20.8</v>
      </c>
    </row>
    <row r="8899" spans="1:13" ht="24" customHeight="1" x14ac:dyDescent="0.2">
      <c r="A8899" s="238" t="s">
        <v>2126</v>
      </c>
      <c r="B8899" s="191" t="s">
        <v>3024</v>
      </c>
      <c r="C8899" s="190" t="s">
        <v>15</v>
      </c>
      <c r="D8899" s="190" t="s">
        <v>3025</v>
      </c>
      <c r="E8899" s="426" t="s">
        <v>2119</v>
      </c>
      <c r="F8899" s="426"/>
      <c r="G8899" s="192" t="s">
        <v>54</v>
      </c>
      <c r="H8899" s="193">
        <v>1</v>
      </c>
      <c r="I8899" s="189">
        <f>(M8899*$M$13)</f>
        <v>8.8044000000000011</v>
      </c>
      <c r="J8899" s="219">
        <f>TRUNC(I8899*H8899,2)</f>
        <v>8.8000000000000007</v>
      </c>
      <c r="M8899">
        <v>9.57</v>
      </c>
    </row>
    <row r="8900" spans="1:13" x14ac:dyDescent="0.2">
      <c r="A8900" s="239"/>
      <c r="B8900" s="195"/>
      <c r="C8900" s="195"/>
      <c r="D8900" s="195"/>
      <c r="E8900" s="195" t="s">
        <v>3847</v>
      </c>
      <c r="F8900" s="196">
        <v>3.19</v>
      </c>
      <c r="G8900" s="195" t="s">
        <v>3848</v>
      </c>
      <c r="H8900" s="196">
        <v>0</v>
      </c>
      <c r="I8900" s="196">
        <v>3.19</v>
      </c>
      <c r="J8900" s="220"/>
      <c r="M8900">
        <v>3.19</v>
      </c>
    </row>
    <row r="8901" spans="1:13" ht="25.5" x14ac:dyDescent="0.2">
      <c r="A8901" s="239"/>
      <c r="B8901" s="195"/>
      <c r="C8901" s="195"/>
      <c r="D8901" s="195"/>
      <c r="E8901" s="195" t="s">
        <v>3849</v>
      </c>
      <c r="F8901" s="196">
        <v>0</v>
      </c>
      <c r="G8901" s="195"/>
      <c r="H8901" s="195" t="s">
        <v>3850</v>
      </c>
      <c r="I8901" s="196">
        <v>12.76</v>
      </c>
      <c r="J8901" s="220"/>
      <c r="M8901">
        <v>12.76</v>
      </c>
    </row>
    <row r="8902" spans="1:13" ht="30" customHeight="1" x14ac:dyDescent="0.2">
      <c r="A8902" s="240"/>
      <c r="B8902" s="197"/>
      <c r="C8902" s="197"/>
      <c r="D8902" s="197"/>
      <c r="E8902" s="197"/>
      <c r="F8902" s="197"/>
      <c r="G8902" s="197" t="s">
        <v>3851</v>
      </c>
      <c r="H8902" s="198">
        <v>3</v>
      </c>
      <c r="I8902" s="199">
        <v>38.28</v>
      </c>
      <c r="J8902" s="220"/>
      <c r="M8902">
        <v>38.28</v>
      </c>
    </row>
    <row r="8903" spans="1:13" ht="0.95" customHeight="1" x14ac:dyDescent="0.2">
      <c r="A8903" s="237"/>
      <c r="B8903" s="185"/>
      <c r="C8903" s="185"/>
      <c r="D8903" s="185"/>
      <c r="E8903" s="185"/>
      <c r="F8903" s="185"/>
      <c r="G8903" s="185"/>
      <c r="H8903" s="185"/>
      <c r="I8903" s="185"/>
      <c r="J8903" s="220"/>
    </row>
    <row r="8904" spans="1:13" ht="18" customHeight="1" x14ac:dyDescent="0.2">
      <c r="A8904" s="236" t="s">
        <v>3715</v>
      </c>
      <c r="B8904" s="183" t="s">
        <v>2</v>
      </c>
      <c r="C8904" s="182" t="s">
        <v>3</v>
      </c>
      <c r="D8904" s="182" t="s">
        <v>4</v>
      </c>
      <c r="E8904" s="419" t="s">
        <v>2100</v>
      </c>
      <c r="F8904" s="419"/>
      <c r="G8904" s="184" t="s">
        <v>5</v>
      </c>
      <c r="H8904" s="183" t="s">
        <v>6</v>
      </c>
      <c r="I8904" s="183" t="s">
        <v>7</v>
      </c>
      <c r="J8904" s="218" t="s">
        <v>8</v>
      </c>
      <c r="K8904" s="229">
        <f>J8906+J8907</f>
        <v>4.5599999999999996</v>
      </c>
      <c r="L8904" s="229">
        <f>J8905-K8904</f>
        <v>24.17</v>
      </c>
      <c r="M8904" t="s">
        <v>7</v>
      </c>
    </row>
    <row r="8905" spans="1:13" ht="24" customHeight="1" x14ac:dyDescent="0.2">
      <c r="A8905" s="237" t="s">
        <v>2125</v>
      </c>
      <c r="B8905" s="186" t="s">
        <v>1123</v>
      </c>
      <c r="C8905" s="185" t="s">
        <v>15</v>
      </c>
      <c r="D8905" s="185" t="s">
        <v>1124</v>
      </c>
      <c r="E8905" s="425">
        <v>8</v>
      </c>
      <c r="F8905" s="425"/>
      <c r="G8905" s="187" t="s">
        <v>18</v>
      </c>
      <c r="H8905" s="188">
        <v>1</v>
      </c>
      <c r="I8905" s="189">
        <f>(M8905*$M$13)</f>
        <v>28.7316</v>
      </c>
      <c r="J8905" s="231">
        <f>TRUNC(I8905*H8905,2)</f>
        <v>28.73</v>
      </c>
      <c r="M8905">
        <v>31.23</v>
      </c>
    </row>
    <row r="8906" spans="1:13" ht="24" customHeight="1" x14ac:dyDescent="0.2">
      <c r="A8906" s="238" t="s">
        <v>2126</v>
      </c>
      <c r="B8906" s="191" t="s">
        <v>2130</v>
      </c>
      <c r="C8906" s="190" t="s">
        <v>15</v>
      </c>
      <c r="D8906" s="190" t="s">
        <v>2131</v>
      </c>
      <c r="E8906" s="426" t="s">
        <v>2129</v>
      </c>
      <c r="F8906" s="426"/>
      <c r="G8906" s="192" t="s">
        <v>39</v>
      </c>
      <c r="H8906" s="193">
        <v>0.14000000000000001</v>
      </c>
      <c r="I8906" s="189">
        <f>(M8906*$M$13)</f>
        <v>13.533200000000001</v>
      </c>
      <c r="J8906" s="219">
        <f>TRUNC(I8906*H8906,2)</f>
        <v>1.89</v>
      </c>
      <c r="M8906">
        <v>14.71</v>
      </c>
    </row>
    <row r="8907" spans="1:13" ht="24" customHeight="1" x14ac:dyDescent="0.2">
      <c r="A8907" s="238" t="s">
        <v>2126</v>
      </c>
      <c r="B8907" s="191" t="s">
        <v>2216</v>
      </c>
      <c r="C8907" s="190" t="s">
        <v>15</v>
      </c>
      <c r="D8907" s="190" t="s">
        <v>2217</v>
      </c>
      <c r="E8907" s="426" t="s">
        <v>2129</v>
      </c>
      <c r="F8907" s="426"/>
      <c r="G8907" s="192" t="s">
        <v>39</v>
      </c>
      <c r="H8907" s="193">
        <v>0.14000000000000001</v>
      </c>
      <c r="I8907" s="189">
        <f>(M8907*$M$13)</f>
        <v>19.136000000000003</v>
      </c>
      <c r="J8907" s="219">
        <f>TRUNC(I8907*H8907,2)</f>
        <v>2.67</v>
      </c>
      <c r="M8907">
        <v>20.8</v>
      </c>
    </row>
    <row r="8908" spans="1:13" ht="24" customHeight="1" x14ac:dyDescent="0.2">
      <c r="A8908" s="238" t="s">
        <v>2126</v>
      </c>
      <c r="B8908" s="191" t="s">
        <v>3026</v>
      </c>
      <c r="C8908" s="190" t="s">
        <v>15</v>
      </c>
      <c r="D8908" s="190" t="s">
        <v>3027</v>
      </c>
      <c r="E8908" s="426" t="s">
        <v>2119</v>
      </c>
      <c r="F8908" s="426"/>
      <c r="G8908" s="192" t="s">
        <v>54</v>
      </c>
      <c r="H8908" s="193">
        <v>1</v>
      </c>
      <c r="I8908" s="189">
        <f>(M8908*$M$13)</f>
        <v>24.168400000000002</v>
      </c>
      <c r="J8908" s="219">
        <f>TRUNC(I8908*H8908,2)</f>
        <v>24.16</v>
      </c>
      <c r="M8908">
        <v>26.27</v>
      </c>
    </row>
    <row r="8909" spans="1:13" x14ac:dyDescent="0.2">
      <c r="A8909" s="239"/>
      <c r="B8909" s="195"/>
      <c r="C8909" s="195"/>
      <c r="D8909" s="195"/>
      <c r="E8909" s="195" t="s">
        <v>3847</v>
      </c>
      <c r="F8909" s="196">
        <v>4.96</v>
      </c>
      <c r="G8909" s="195" t="s">
        <v>3848</v>
      </c>
      <c r="H8909" s="196">
        <v>0</v>
      </c>
      <c r="I8909" s="196">
        <v>4.96</v>
      </c>
      <c r="J8909" s="220"/>
      <c r="M8909">
        <v>4.96</v>
      </c>
    </row>
    <row r="8910" spans="1:13" ht="25.5" x14ac:dyDescent="0.2">
      <c r="A8910" s="239"/>
      <c r="B8910" s="195"/>
      <c r="C8910" s="195"/>
      <c r="D8910" s="195"/>
      <c r="E8910" s="195" t="s">
        <v>3849</v>
      </c>
      <c r="F8910" s="196">
        <v>0</v>
      </c>
      <c r="G8910" s="195"/>
      <c r="H8910" s="195" t="s">
        <v>3850</v>
      </c>
      <c r="I8910" s="196">
        <v>31.23</v>
      </c>
      <c r="J8910" s="220"/>
      <c r="M8910">
        <v>31.23</v>
      </c>
    </row>
    <row r="8911" spans="1:13" ht="30" customHeight="1" x14ac:dyDescent="0.2">
      <c r="A8911" s="240"/>
      <c r="B8911" s="197"/>
      <c r="C8911" s="197"/>
      <c r="D8911" s="197"/>
      <c r="E8911" s="197"/>
      <c r="F8911" s="197"/>
      <c r="G8911" s="197" t="s">
        <v>3851</v>
      </c>
      <c r="H8911" s="198">
        <v>3</v>
      </c>
      <c r="I8911" s="199">
        <v>93.69</v>
      </c>
      <c r="J8911" s="220"/>
      <c r="M8911">
        <v>93.69</v>
      </c>
    </row>
    <row r="8912" spans="1:13" ht="0.95" customHeight="1" x14ac:dyDescent="0.2">
      <c r="A8912" s="237"/>
      <c r="B8912" s="185"/>
      <c r="C8912" s="185"/>
      <c r="D8912" s="185"/>
      <c r="E8912" s="185"/>
      <c r="F8912" s="185"/>
      <c r="G8912" s="185"/>
      <c r="H8912" s="185"/>
      <c r="I8912" s="185"/>
      <c r="J8912" s="220"/>
    </row>
    <row r="8913" spans="1:13" ht="18" customHeight="1" x14ac:dyDescent="0.2">
      <c r="A8913" s="236" t="s">
        <v>3716</v>
      </c>
      <c r="B8913" s="183" t="s">
        <v>2</v>
      </c>
      <c r="C8913" s="182" t="s">
        <v>3</v>
      </c>
      <c r="D8913" s="182" t="s">
        <v>4</v>
      </c>
      <c r="E8913" s="419" t="s">
        <v>2100</v>
      </c>
      <c r="F8913" s="419"/>
      <c r="G8913" s="184" t="s">
        <v>5</v>
      </c>
      <c r="H8913" s="183" t="s">
        <v>6</v>
      </c>
      <c r="I8913" s="183" t="s">
        <v>7</v>
      </c>
      <c r="J8913" s="218" t="s">
        <v>8</v>
      </c>
      <c r="K8913" s="229">
        <v>0</v>
      </c>
      <c r="L8913" s="229">
        <f>J8914</f>
        <v>61.32</v>
      </c>
      <c r="M8913" t="s">
        <v>7</v>
      </c>
    </row>
    <row r="8914" spans="1:13" ht="24" customHeight="1" x14ac:dyDescent="0.2">
      <c r="A8914" s="237" t="s">
        <v>2125</v>
      </c>
      <c r="B8914" s="186" t="s">
        <v>877</v>
      </c>
      <c r="C8914" s="185" t="s">
        <v>15</v>
      </c>
      <c r="D8914" s="185" t="s">
        <v>878</v>
      </c>
      <c r="E8914" s="425">
        <v>8</v>
      </c>
      <c r="F8914" s="425"/>
      <c r="G8914" s="187" t="s">
        <v>18</v>
      </c>
      <c r="H8914" s="188">
        <v>1</v>
      </c>
      <c r="I8914" s="189">
        <f>(M8914*$M$13)</f>
        <v>61.327199999999998</v>
      </c>
      <c r="J8914" s="231">
        <f>TRUNC(I8914*H8914,2)</f>
        <v>61.32</v>
      </c>
      <c r="M8914">
        <v>66.66</v>
      </c>
    </row>
    <row r="8915" spans="1:13" ht="24" customHeight="1" x14ac:dyDescent="0.2">
      <c r="A8915" s="238" t="s">
        <v>2126</v>
      </c>
      <c r="B8915" s="191" t="s">
        <v>2767</v>
      </c>
      <c r="C8915" s="190" t="s">
        <v>15</v>
      </c>
      <c r="D8915" s="190" t="s">
        <v>878</v>
      </c>
      <c r="E8915" s="426" t="s">
        <v>2119</v>
      </c>
      <c r="F8915" s="426"/>
      <c r="G8915" s="192" t="s">
        <v>54</v>
      </c>
      <c r="H8915" s="193">
        <v>1</v>
      </c>
      <c r="I8915" s="189">
        <f>(M8915*$M$13)</f>
        <v>61.327199999999998</v>
      </c>
      <c r="J8915" s="219">
        <f>TRUNC(I8915*H8915,2)</f>
        <v>61.32</v>
      </c>
      <c r="M8915">
        <v>66.66</v>
      </c>
    </row>
    <row r="8916" spans="1:13" x14ac:dyDescent="0.2">
      <c r="A8916" s="239"/>
      <c r="B8916" s="195"/>
      <c r="C8916" s="195"/>
      <c r="D8916" s="195"/>
      <c r="E8916" s="195" t="s">
        <v>3847</v>
      </c>
      <c r="F8916" s="196">
        <v>0</v>
      </c>
      <c r="G8916" s="195" t="s">
        <v>3848</v>
      </c>
      <c r="H8916" s="196">
        <v>0</v>
      </c>
      <c r="I8916" s="196">
        <v>0</v>
      </c>
      <c r="J8916" s="220"/>
      <c r="M8916">
        <v>0</v>
      </c>
    </row>
    <row r="8917" spans="1:13" ht="25.5" x14ac:dyDescent="0.2">
      <c r="A8917" s="239"/>
      <c r="B8917" s="195"/>
      <c r="C8917" s="195"/>
      <c r="D8917" s="195"/>
      <c r="E8917" s="195" t="s">
        <v>3849</v>
      </c>
      <c r="F8917" s="196">
        <v>0</v>
      </c>
      <c r="G8917" s="195"/>
      <c r="H8917" s="195" t="s">
        <v>3850</v>
      </c>
      <c r="I8917" s="196">
        <v>66.66</v>
      </c>
      <c r="J8917" s="220"/>
      <c r="M8917">
        <v>66.66</v>
      </c>
    </row>
    <row r="8918" spans="1:13" ht="30" customHeight="1" x14ac:dyDescent="0.2">
      <c r="A8918" s="240"/>
      <c r="B8918" s="197"/>
      <c r="C8918" s="197"/>
      <c r="D8918" s="197"/>
      <c r="E8918" s="197"/>
      <c r="F8918" s="197"/>
      <c r="G8918" s="197" t="s">
        <v>3851</v>
      </c>
      <c r="H8918" s="198">
        <v>5</v>
      </c>
      <c r="I8918" s="199">
        <v>333.3</v>
      </c>
      <c r="J8918" s="220"/>
      <c r="M8918">
        <v>333.3</v>
      </c>
    </row>
    <row r="8919" spans="1:13" ht="0.95" customHeight="1" x14ac:dyDescent="0.2">
      <c r="A8919" s="237"/>
      <c r="B8919" s="185"/>
      <c r="C8919" s="185"/>
      <c r="D8919" s="185"/>
      <c r="E8919" s="185"/>
      <c r="F8919" s="185"/>
      <c r="G8919" s="185"/>
      <c r="H8919" s="185"/>
      <c r="I8919" s="185"/>
      <c r="J8919" s="220"/>
    </row>
    <row r="8920" spans="1:13" ht="18" customHeight="1" x14ac:dyDescent="0.2">
      <c r="A8920" s="236" t="s">
        <v>3717</v>
      </c>
      <c r="B8920" s="183" t="s">
        <v>2</v>
      </c>
      <c r="C8920" s="182" t="s">
        <v>3</v>
      </c>
      <c r="D8920" s="182" t="s">
        <v>4</v>
      </c>
      <c r="E8920" s="419" t="s">
        <v>2100</v>
      </c>
      <c r="F8920" s="419"/>
      <c r="G8920" s="184" t="s">
        <v>5</v>
      </c>
      <c r="H8920" s="183" t="s">
        <v>6</v>
      </c>
      <c r="I8920" s="183" t="s">
        <v>7</v>
      </c>
      <c r="J8920" s="218" t="s">
        <v>8</v>
      </c>
      <c r="K8920" s="229">
        <f>0</f>
        <v>0</v>
      </c>
      <c r="L8920" s="229">
        <f>J8921</f>
        <v>54.09</v>
      </c>
      <c r="M8920" t="s">
        <v>7</v>
      </c>
    </row>
    <row r="8921" spans="1:13" ht="24" customHeight="1" x14ac:dyDescent="0.2">
      <c r="A8921" s="237" t="s">
        <v>2125</v>
      </c>
      <c r="B8921" s="186" t="s">
        <v>880</v>
      </c>
      <c r="C8921" s="185" t="s">
        <v>15</v>
      </c>
      <c r="D8921" s="185" t="s">
        <v>881</v>
      </c>
      <c r="E8921" s="425">
        <v>8</v>
      </c>
      <c r="F8921" s="425"/>
      <c r="G8921" s="187" t="s">
        <v>18</v>
      </c>
      <c r="H8921" s="188">
        <v>1</v>
      </c>
      <c r="I8921" s="189">
        <f>(M8921*$M$13)</f>
        <v>54.095999999999997</v>
      </c>
      <c r="J8921" s="231">
        <f>TRUNC(I8921*H8921,2)</f>
        <v>54.09</v>
      </c>
      <c r="M8921">
        <v>58.8</v>
      </c>
    </row>
    <row r="8922" spans="1:13" ht="24" customHeight="1" x14ac:dyDescent="0.2">
      <c r="A8922" s="238" t="s">
        <v>2126</v>
      </c>
      <c r="B8922" s="191" t="s">
        <v>2768</v>
      </c>
      <c r="C8922" s="190" t="s">
        <v>15</v>
      </c>
      <c r="D8922" s="190" t="s">
        <v>2769</v>
      </c>
      <c r="E8922" s="426" t="s">
        <v>2119</v>
      </c>
      <c r="F8922" s="426"/>
      <c r="G8922" s="192" t="s">
        <v>54</v>
      </c>
      <c r="H8922" s="193">
        <v>1</v>
      </c>
      <c r="I8922" s="189">
        <f>(M8922*$M$13)</f>
        <v>54.095999999999997</v>
      </c>
      <c r="J8922" s="219">
        <f>TRUNC(I8922*H8922,2)</f>
        <v>54.09</v>
      </c>
      <c r="M8922">
        <v>58.8</v>
      </c>
    </row>
    <row r="8923" spans="1:13" x14ac:dyDescent="0.2">
      <c r="A8923" s="239"/>
      <c r="B8923" s="195"/>
      <c r="C8923" s="195"/>
      <c r="D8923" s="195"/>
      <c r="E8923" s="195" t="s">
        <v>3847</v>
      </c>
      <c r="F8923" s="196">
        <v>0</v>
      </c>
      <c r="G8923" s="195" t="s">
        <v>3848</v>
      </c>
      <c r="H8923" s="196">
        <v>0</v>
      </c>
      <c r="I8923" s="196">
        <v>0</v>
      </c>
      <c r="J8923" s="220"/>
      <c r="M8923">
        <v>0</v>
      </c>
    </row>
    <row r="8924" spans="1:13" ht="25.5" x14ac:dyDescent="0.2">
      <c r="A8924" s="239"/>
      <c r="B8924" s="195"/>
      <c r="C8924" s="195"/>
      <c r="D8924" s="195"/>
      <c r="E8924" s="195" t="s">
        <v>3849</v>
      </c>
      <c r="F8924" s="196">
        <v>0</v>
      </c>
      <c r="G8924" s="195"/>
      <c r="H8924" s="195" t="s">
        <v>3850</v>
      </c>
      <c r="I8924" s="196">
        <v>58.8</v>
      </c>
      <c r="J8924" s="220"/>
      <c r="M8924">
        <v>58.8</v>
      </c>
    </row>
    <row r="8925" spans="1:13" ht="30" customHeight="1" x14ac:dyDescent="0.2">
      <c r="A8925" s="240"/>
      <c r="B8925" s="197"/>
      <c r="C8925" s="197"/>
      <c r="D8925" s="197"/>
      <c r="E8925" s="197"/>
      <c r="F8925" s="197"/>
      <c r="G8925" s="197" t="s">
        <v>3851</v>
      </c>
      <c r="H8925" s="198">
        <v>5</v>
      </c>
      <c r="I8925" s="199">
        <v>294</v>
      </c>
      <c r="J8925" s="220"/>
      <c r="M8925">
        <v>294</v>
      </c>
    </row>
    <row r="8926" spans="1:13" ht="0.95" customHeight="1" x14ac:dyDescent="0.2">
      <c r="A8926" s="237"/>
      <c r="B8926" s="185"/>
      <c r="C8926" s="185"/>
      <c r="D8926" s="185"/>
      <c r="E8926" s="185"/>
      <c r="F8926" s="185"/>
      <c r="G8926" s="185"/>
      <c r="H8926" s="185"/>
      <c r="I8926" s="185"/>
      <c r="J8926" s="220"/>
    </row>
    <row r="8927" spans="1:13" ht="24" customHeight="1" x14ac:dyDescent="0.2">
      <c r="A8927" s="243" t="s">
        <v>3883</v>
      </c>
      <c r="B8927" s="28"/>
      <c r="C8927" s="28"/>
      <c r="D8927" s="27" t="s">
        <v>883</v>
      </c>
      <c r="E8927" s="28"/>
      <c r="F8927" s="429"/>
      <c r="G8927" s="429"/>
      <c r="H8927" s="28"/>
      <c r="I8927" s="28"/>
      <c r="J8927" s="211"/>
    </row>
    <row r="8928" spans="1:13" ht="18" customHeight="1" x14ac:dyDescent="0.2">
      <c r="A8928" s="236" t="s">
        <v>3719</v>
      </c>
      <c r="B8928" s="183" t="s">
        <v>2</v>
      </c>
      <c r="C8928" s="182" t="s">
        <v>3</v>
      </c>
      <c r="D8928" s="182" t="s">
        <v>4</v>
      </c>
      <c r="E8928" s="419" t="s">
        <v>2100</v>
      </c>
      <c r="F8928" s="419"/>
      <c r="G8928" s="184" t="s">
        <v>5</v>
      </c>
      <c r="H8928" s="183" t="s">
        <v>6</v>
      </c>
      <c r="I8928" s="183" t="s">
        <v>7</v>
      </c>
      <c r="J8928" s="218" t="s">
        <v>8</v>
      </c>
      <c r="K8928" s="229">
        <f>J8930+J8931</f>
        <v>7.17</v>
      </c>
      <c r="L8928" s="229">
        <f>J8929-K8928</f>
        <v>34.08</v>
      </c>
      <c r="M8928" t="s">
        <v>7</v>
      </c>
    </row>
    <row r="8929" spans="1:13" ht="24" customHeight="1" x14ac:dyDescent="0.2">
      <c r="A8929" s="237" t="s">
        <v>2125</v>
      </c>
      <c r="B8929" s="186" t="s">
        <v>1125</v>
      </c>
      <c r="C8929" s="185" t="s">
        <v>15</v>
      </c>
      <c r="D8929" s="185" t="s">
        <v>1126</v>
      </c>
      <c r="E8929" s="425">
        <v>8</v>
      </c>
      <c r="F8929" s="425"/>
      <c r="G8929" s="187" t="s">
        <v>18</v>
      </c>
      <c r="H8929" s="188">
        <v>1</v>
      </c>
      <c r="I8929" s="189">
        <f>(M8929*$M$13)</f>
        <v>41.252800000000008</v>
      </c>
      <c r="J8929" s="231">
        <f>TRUNC(I8929*H8929,2)</f>
        <v>41.25</v>
      </c>
      <c r="M8929">
        <v>44.84</v>
      </c>
    </row>
    <row r="8930" spans="1:13" ht="24" customHeight="1" x14ac:dyDescent="0.2">
      <c r="A8930" s="238" t="s">
        <v>2126</v>
      </c>
      <c r="B8930" s="191" t="s">
        <v>2130</v>
      </c>
      <c r="C8930" s="190" t="s">
        <v>15</v>
      </c>
      <c r="D8930" s="190" t="s">
        <v>2131</v>
      </c>
      <c r="E8930" s="426" t="s">
        <v>2129</v>
      </c>
      <c r="F8930" s="426"/>
      <c r="G8930" s="192" t="s">
        <v>39</v>
      </c>
      <c r="H8930" s="193">
        <v>0.22</v>
      </c>
      <c r="I8930" s="189">
        <f>(M8930*$M$13)</f>
        <v>13.533200000000001</v>
      </c>
      <c r="J8930" s="219">
        <f>TRUNC(I8930*H8930,2)</f>
        <v>2.97</v>
      </c>
      <c r="M8930">
        <v>14.71</v>
      </c>
    </row>
    <row r="8931" spans="1:13" ht="24" customHeight="1" x14ac:dyDescent="0.2">
      <c r="A8931" s="238" t="s">
        <v>2126</v>
      </c>
      <c r="B8931" s="191" t="s">
        <v>2216</v>
      </c>
      <c r="C8931" s="190" t="s">
        <v>15</v>
      </c>
      <c r="D8931" s="190" t="s">
        <v>2217</v>
      </c>
      <c r="E8931" s="426" t="s">
        <v>2129</v>
      </c>
      <c r="F8931" s="426"/>
      <c r="G8931" s="192" t="s">
        <v>39</v>
      </c>
      <c r="H8931" s="193">
        <v>0.22</v>
      </c>
      <c r="I8931" s="189">
        <f>(M8931*$M$13)</f>
        <v>19.136000000000003</v>
      </c>
      <c r="J8931" s="219">
        <f>TRUNC(I8931*H8931,2)</f>
        <v>4.2</v>
      </c>
      <c r="M8931">
        <v>20.8</v>
      </c>
    </row>
    <row r="8932" spans="1:13" ht="24" customHeight="1" x14ac:dyDescent="0.2">
      <c r="A8932" s="238" t="s">
        <v>2126</v>
      </c>
      <c r="B8932" s="191" t="s">
        <v>2383</v>
      </c>
      <c r="C8932" s="190" t="s">
        <v>15</v>
      </c>
      <c r="D8932" s="190" t="s">
        <v>2384</v>
      </c>
      <c r="E8932" s="426" t="s">
        <v>2119</v>
      </c>
      <c r="F8932" s="426"/>
      <c r="G8932" s="192" t="s">
        <v>54</v>
      </c>
      <c r="H8932" s="193">
        <v>1</v>
      </c>
      <c r="I8932" s="189">
        <f>(M8932*$M$13)</f>
        <v>34.076799999999999</v>
      </c>
      <c r="J8932" s="219">
        <f>TRUNC(I8932*H8932,2)</f>
        <v>34.07</v>
      </c>
      <c r="M8932">
        <v>37.04</v>
      </c>
    </row>
    <row r="8933" spans="1:13" x14ac:dyDescent="0.2">
      <c r="A8933" s="239"/>
      <c r="B8933" s="195"/>
      <c r="C8933" s="195"/>
      <c r="D8933" s="195"/>
      <c r="E8933" s="195" t="s">
        <v>3847</v>
      </c>
      <c r="F8933" s="196">
        <v>7.8</v>
      </c>
      <c r="G8933" s="195" t="s">
        <v>3848</v>
      </c>
      <c r="H8933" s="196">
        <v>0</v>
      </c>
      <c r="I8933" s="196">
        <v>7.8</v>
      </c>
      <c r="J8933" s="220"/>
      <c r="M8933">
        <v>7.8</v>
      </c>
    </row>
    <row r="8934" spans="1:13" ht="25.5" x14ac:dyDescent="0.2">
      <c r="A8934" s="239"/>
      <c r="B8934" s="195"/>
      <c r="C8934" s="195"/>
      <c r="D8934" s="195"/>
      <c r="E8934" s="195" t="s">
        <v>3849</v>
      </c>
      <c r="F8934" s="196">
        <v>0</v>
      </c>
      <c r="G8934" s="195"/>
      <c r="H8934" s="195" t="s">
        <v>3850</v>
      </c>
      <c r="I8934" s="196">
        <v>44.84</v>
      </c>
      <c r="J8934" s="220"/>
      <c r="M8934">
        <v>44.84</v>
      </c>
    </row>
    <row r="8935" spans="1:13" ht="30" customHeight="1" x14ac:dyDescent="0.2">
      <c r="A8935" s="240"/>
      <c r="B8935" s="197"/>
      <c r="C8935" s="197"/>
      <c r="D8935" s="197"/>
      <c r="E8935" s="197"/>
      <c r="F8935" s="197"/>
      <c r="G8935" s="197" t="s">
        <v>3851</v>
      </c>
      <c r="H8935" s="198">
        <v>8</v>
      </c>
      <c r="I8935" s="199">
        <v>358.72</v>
      </c>
      <c r="J8935" s="220"/>
      <c r="M8935">
        <v>358.72</v>
      </c>
    </row>
    <row r="8936" spans="1:13" ht="0.95" customHeight="1" x14ac:dyDescent="0.2">
      <c r="A8936" s="237"/>
      <c r="B8936" s="185"/>
      <c r="C8936" s="185"/>
      <c r="D8936" s="185"/>
      <c r="E8936" s="185"/>
      <c r="F8936" s="185"/>
      <c r="G8936" s="185"/>
      <c r="H8936" s="185"/>
      <c r="I8936" s="185"/>
      <c r="J8936" s="220"/>
    </row>
    <row r="8937" spans="1:13" ht="18" customHeight="1" x14ac:dyDescent="0.2">
      <c r="A8937" s="236" t="s">
        <v>3720</v>
      </c>
      <c r="B8937" s="183" t="s">
        <v>2</v>
      </c>
      <c r="C8937" s="182" t="s">
        <v>3</v>
      </c>
      <c r="D8937" s="182" t="s">
        <v>4</v>
      </c>
      <c r="E8937" s="419" t="s">
        <v>2100</v>
      </c>
      <c r="F8937" s="419"/>
      <c r="G8937" s="184" t="s">
        <v>5</v>
      </c>
      <c r="H8937" s="183" t="s">
        <v>6</v>
      </c>
      <c r="I8937" s="183" t="s">
        <v>7</v>
      </c>
      <c r="J8937" s="218" t="s">
        <v>8</v>
      </c>
      <c r="K8937" s="229">
        <f>J8939+J8940</f>
        <v>18.28</v>
      </c>
      <c r="L8937" s="229">
        <f>J8938-K8937</f>
        <v>35.479999999999997</v>
      </c>
      <c r="M8937" t="s">
        <v>7</v>
      </c>
    </row>
    <row r="8938" spans="1:13" ht="24" customHeight="1" x14ac:dyDescent="0.2">
      <c r="A8938" s="237" t="s">
        <v>2125</v>
      </c>
      <c r="B8938" s="186" t="s">
        <v>1127</v>
      </c>
      <c r="C8938" s="185" t="s">
        <v>15</v>
      </c>
      <c r="D8938" s="185" t="s">
        <v>1128</v>
      </c>
      <c r="E8938" s="425">
        <v>8</v>
      </c>
      <c r="F8938" s="425"/>
      <c r="G8938" s="187" t="s">
        <v>169</v>
      </c>
      <c r="H8938" s="188">
        <v>1</v>
      </c>
      <c r="I8938" s="189">
        <f>(M8938*$M$13)</f>
        <v>53.764800000000001</v>
      </c>
      <c r="J8938" s="231">
        <f>TRUNC(I8938*H8938,2)</f>
        <v>53.76</v>
      </c>
      <c r="M8938">
        <v>58.44</v>
      </c>
    </row>
    <row r="8939" spans="1:13" ht="24" customHeight="1" x14ac:dyDescent="0.2">
      <c r="A8939" s="238" t="s">
        <v>2126</v>
      </c>
      <c r="B8939" s="191" t="s">
        <v>2130</v>
      </c>
      <c r="C8939" s="190" t="s">
        <v>15</v>
      </c>
      <c r="D8939" s="190" t="s">
        <v>2131</v>
      </c>
      <c r="E8939" s="426" t="s">
        <v>2129</v>
      </c>
      <c r="F8939" s="426"/>
      <c r="G8939" s="192" t="s">
        <v>39</v>
      </c>
      <c r="H8939" s="193">
        <v>0.56000000000000005</v>
      </c>
      <c r="I8939" s="189">
        <f>(M8939*$M$13)</f>
        <v>13.533200000000001</v>
      </c>
      <c r="J8939" s="219">
        <f>TRUNC(I8939*H8939,2)</f>
        <v>7.57</v>
      </c>
      <c r="M8939">
        <v>14.71</v>
      </c>
    </row>
    <row r="8940" spans="1:13" ht="24" customHeight="1" x14ac:dyDescent="0.2">
      <c r="A8940" s="238" t="s">
        <v>2126</v>
      </c>
      <c r="B8940" s="191" t="s">
        <v>2216</v>
      </c>
      <c r="C8940" s="190" t="s">
        <v>15</v>
      </c>
      <c r="D8940" s="190" t="s">
        <v>2217</v>
      </c>
      <c r="E8940" s="426" t="s">
        <v>2129</v>
      </c>
      <c r="F8940" s="426"/>
      <c r="G8940" s="192" t="s">
        <v>39</v>
      </c>
      <c r="H8940" s="193">
        <v>0.56000000000000005</v>
      </c>
      <c r="I8940" s="189">
        <f>(M8940*$M$13)</f>
        <v>19.136000000000003</v>
      </c>
      <c r="J8940" s="219">
        <f>TRUNC(I8940*H8940,2)</f>
        <v>10.71</v>
      </c>
      <c r="M8940">
        <v>20.8</v>
      </c>
    </row>
    <row r="8941" spans="1:13" ht="24" customHeight="1" x14ac:dyDescent="0.2">
      <c r="A8941" s="238" t="s">
        <v>2126</v>
      </c>
      <c r="B8941" s="191" t="s">
        <v>3028</v>
      </c>
      <c r="C8941" s="190" t="s">
        <v>15</v>
      </c>
      <c r="D8941" s="190" t="s">
        <v>3029</v>
      </c>
      <c r="E8941" s="426" t="s">
        <v>2119</v>
      </c>
      <c r="F8941" s="426"/>
      <c r="G8941" s="192" t="s">
        <v>132</v>
      </c>
      <c r="H8941" s="193">
        <v>1.01</v>
      </c>
      <c r="I8941" s="189">
        <f>(M8941*$M$13)</f>
        <v>35.134799999999998</v>
      </c>
      <c r="J8941" s="219">
        <f>TRUNC(I8941*H8941,2)</f>
        <v>35.479999999999997</v>
      </c>
      <c r="M8941">
        <v>38.19</v>
      </c>
    </row>
    <row r="8942" spans="1:13" x14ac:dyDescent="0.2">
      <c r="A8942" s="239"/>
      <c r="B8942" s="195"/>
      <c r="C8942" s="195"/>
      <c r="D8942" s="195"/>
      <c r="E8942" s="195" t="s">
        <v>3847</v>
      </c>
      <c r="F8942" s="196">
        <v>19.87</v>
      </c>
      <c r="G8942" s="195" t="s">
        <v>3848</v>
      </c>
      <c r="H8942" s="196">
        <v>0</v>
      </c>
      <c r="I8942" s="196">
        <v>19.87</v>
      </c>
      <c r="J8942" s="220"/>
      <c r="M8942">
        <v>19.87</v>
      </c>
    </row>
    <row r="8943" spans="1:13" ht="25.5" x14ac:dyDescent="0.2">
      <c r="A8943" s="239"/>
      <c r="B8943" s="195"/>
      <c r="C8943" s="195"/>
      <c r="D8943" s="195"/>
      <c r="E8943" s="195" t="s">
        <v>3849</v>
      </c>
      <c r="F8943" s="196">
        <v>0</v>
      </c>
      <c r="G8943" s="195"/>
      <c r="H8943" s="195" t="s">
        <v>3850</v>
      </c>
      <c r="I8943" s="196">
        <v>58.44</v>
      </c>
      <c r="J8943" s="220"/>
      <c r="M8943">
        <v>58.44</v>
      </c>
    </row>
    <row r="8944" spans="1:13" ht="30" customHeight="1" x14ac:dyDescent="0.2">
      <c r="A8944" s="240"/>
      <c r="B8944" s="197"/>
      <c r="C8944" s="197"/>
      <c r="D8944" s="197"/>
      <c r="E8944" s="197"/>
      <c r="F8944" s="197"/>
      <c r="G8944" s="197" t="s">
        <v>3851</v>
      </c>
      <c r="H8944" s="198">
        <v>8</v>
      </c>
      <c r="I8944" s="199">
        <v>467.52</v>
      </c>
      <c r="J8944" s="220"/>
      <c r="M8944">
        <v>467.52</v>
      </c>
    </row>
    <row r="8945" spans="1:13" ht="0.95" customHeight="1" x14ac:dyDescent="0.2">
      <c r="A8945" s="237"/>
      <c r="B8945" s="185"/>
      <c r="C8945" s="185"/>
      <c r="D8945" s="185"/>
      <c r="E8945" s="185"/>
      <c r="F8945" s="185"/>
      <c r="G8945" s="185"/>
      <c r="H8945" s="185"/>
      <c r="I8945" s="185"/>
      <c r="J8945" s="220"/>
    </row>
    <row r="8946" spans="1:13" ht="18" customHeight="1" x14ac:dyDescent="0.2">
      <c r="A8946" s="236" t="s">
        <v>3721</v>
      </c>
      <c r="B8946" s="183" t="s">
        <v>2</v>
      </c>
      <c r="C8946" s="182" t="s">
        <v>3</v>
      </c>
      <c r="D8946" s="182" t="s">
        <v>4</v>
      </c>
      <c r="E8946" s="419" t="s">
        <v>2100</v>
      </c>
      <c r="F8946" s="419"/>
      <c r="G8946" s="184" t="s">
        <v>5</v>
      </c>
      <c r="H8946" s="183" t="s">
        <v>6</v>
      </c>
      <c r="I8946" s="183" t="s">
        <v>7</v>
      </c>
      <c r="J8946" s="218" t="s">
        <v>8</v>
      </c>
      <c r="K8946" s="229">
        <f>J8948+J8949</f>
        <v>2.6100000000000003</v>
      </c>
      <c r="L8946" s="229">
        <f>J8947-K8946</f>
        <v>5.81</v>
      </c>
      <c r="M8946" t="s">
        <v>7</v>
      </c>
    </row>
    <row r="8947" spans="1:13" ht="24" customHeight="1" x14ac:dyDescent="0.2">
      <c r="A8947" s="237" t="s">
        <v>2125</v>
      </c>
      <c r="B8947" s="186" t="s">
        <v>1129</v>
      </c>
      <c r="C8947" s="185" t="s">
        <v>15</v>
      </c>
      <c r="D8947" s="185" t="s">
        <v>1130</v>
      </c>
      <c r="E8947" s="425">
        <v>8</v>
      </c>
      <c r="F8947" s="425"/>
      <c r="G8947" s="187" t="s">
        <v>18</v>
      </c>
      <c r="H8947" s="188">
        <v>1</v>
      </c>
      <c r="I8947" s="189">
        <f>(M8947*$M$13)</f>
        <v>8.4272000000000009</v>
      </c>
      <c r="J8947" s="231">
        <f>TRUNC(I8947*H8947,2)</f>
        <v>8.42</v>
      </c>
      <c r="M8947">
        <v>9.16</v>
      </c>
    </row>
    <row r="8948" spans="1:13" ht="24" customHeight="1" x14ac:dyDescent="0.2">
      <c r="A8948" s="238" t="s">
        <v>2126</v>
      </c>
      <c r="B8948" s="191" t="s">
        <v>2130</v>
      </c>
      <c r="C8948" s="190" t="s">
        <v>15</v>
      </c>
      <c r="D8948" s="190" t="s">
        <v>2131</v>
      </c>
      <c r="E8948" s="426" t="s">
        <v>2129</v>
      </c>
      <c r="F8948" s="426"/>
      <c r="G8948" s="192" t="s">
        <v>39</v>
      </c>
      <c r="H8948" s="193">
        <v>0.08</v>
      </c>
      <c r="I8948" s="189">
        <f>(M8948*$M$13)</f>
        <v>13.533200000000001</v>
      </c>
      <c r="J8948" s="219">
        <f>TRUNC(I8948*H8948,2)</f>
        <v>1.08</v>
      </c>
      <c r="M8948">
        <v>14.71</v>
      </c>
    </row>
    <row r="8949" spans="1:13" ht="24" customHeight="1" x14ac:dyDescent="0.2">
      <c r="A8949" s="238" t="s">
        <v>2126</v>
      </c>
      <c r="B8949" s="191" t="s">
        <v>2216</v>
      </c>
      <c r="C8949" s="190" t="s">
        <v>15</v>
      </c>
      <c r="D8949" s="190" t="s">
        <v>2217</v>
      </c>
      <c r="E8949" s="426" t="s">
        <v>2129</v>
      </c>
      <c r="F8949" s="426"/>
      <c r="G8949" s="192" t="s">
        <v>39</v>
      </c>
      <c r="H8949" s="193">
        <v>0.08</v>
      </c>
      <c r="I8949" s="189">
        <f>(M8949*$M$13)</f>
        <v>19.136000000000003</v>
      </c>
      <c r="J8949" s="219">
        <f>TRUNC(I8949*H8949,2)</f>
        <v>1.53</v>
      </c>
      <c r="M8949">
        <v>20.8</v>
      </c>
    </row>
    <row r="8950" spans="1:13" ht="24" customHeight="1" x14ac:dyDescent="0.2">
      <c r="A8950" s="238" t="s">
        <v>2126</v>
      </c>
      <c r="B8950" s="191" t="s">
        <v>3030</v>
      </c>
      <c r="C8950" s="190" t="s">
        <v>15</v>
      </c>
      <c r="D8950" s="190" t="s">
        <v>3031</v>
      </c>
      <c r="E8950" s="426" t="s">
        <v>2119</v>
      </c>
      <c r="F8950" s="426"/>
      <c r="G8950" s="192" t="s">
        <v>54</v>
      </c>
      <c r="H8950" s="193">
        <v>1</v>
      </c>
      <c r="I8950" s="189">
        <f>(M8950*$M$13)</f>
        <v>5.8235999999999999</v>
      </c>
      <c r="J8950" s="219">
        <f>TRUNC(I8950*H8950,2)</f>
        <v>5.82</v>
      </c>
      <c r="M8950">
        <v>6.33</v>
      </c>
    </row>
    <row r="8951" spans="1:13" x14ac:dyDescent="0.2">
      <c r="A8951" s="239"/>
      <c r="B8951" s="195"/>
      <c r="C8951" s="195"/>
      <c r="D8951" s="195"/>
      <c r="E8951" s="195" t="s">
        <v>3847</v>
      </c>
      <c r="F8951" s="196">
        <v>2.83</v>
      </c>
      <c r="G8951" s="195" t="s">
        <v>3848</v>
      </c>
      <c r="H8951" s="196">
        <v>0</v>
      </c>
      <c r="I8951" s="196">
        <v>2.83</v>
      </c>
      <c r="J8951" s="220"/>
      <c r="M8951">
        <v>2.83</v>
      </c>
    </row>
    <row r="8952" spans="1:13" ht="25.5" x14ac:dyDescent="0.2">
      <c r="A8952" s="239"/>
      <c r="B8952" s="195"/>
      <c r="C8952" s="195"/>
      <c r="D8952" s="195"/>
      <c r="E8952" s="195" t="s">
        <v>3849</v>
      </c>
      <c r="F8952" s="196">
        <v>0</v>
      </c>
      <c r="G8952" s="195"/>
      <c r="H8952" s="195" t="s">
        <v>3850</v>
      </c>
      <c r="I8952" s="196">
        <v>9.16</v>
      </c>
      <c r="J8952" s="220"/>
      <c r="M8952">
        <v>9.16</v>
      </c>
    </row>
    <row r="8953" spans="1:13" ht="30" customHeight="1" x14ac:dyDescent="0.2">
      <c r="A8953" s="240"/>
      <c r="B8953" s="197"/>
      <c r="C8953" s="197"/>
      <c r="D8953" s="197"/>
      <c r="E8953" s="197"/>
      <c r="F8953" s="197"/>
      <c r="G8953" s="197" t="s">
        <v>3851</v>
      </c>
      <c r="H8953" s="198">
        <v>8</v>
      </c>
      <c r="I8953" s="199">
        <v>73.28</v>
      </c>
      <c r="J8953" s="220"/>
      <c r="M8953">
        <v>73.28</v>
      </c>
    </row>
    <row r="8954" spans="1:13" ht="0.95" customHeight="1" x14ac:dyDescent="0.2">
      <c r="A8954" s="237"/>
      <c r="B8954" s="185"/>
      <c r="C8954" s="185"/>
      <c r="D8954" s="185"/>
      <c r="E8954" s="185"/>
      <c r="F8954" s="185"/>
      <c r="G8954" s="185"/>
      <c r="H8954" s="185"/>
      <c r="I8954" s="185"/>
      <c r="J8954" s="220"/>
    </row>
    <row r="8955" spans="1:13" ht="18" customHeight="1" x14ac:dyDescent="0.2">
      <c r="A8955" s="236" t="s">
        <v>3722</v>
      </c>
      <c r="B8955" s="183" t="s">
        <v>2</v>
      </c>
      <c r="C8955" s="182" t="s">
        <v>3</v>
      </c>
      <c r="D8955" s="182" t="s">
        <v>4</v>
      </c>
      <c r="E8955" s="419" t="s">
        <v>2100</v>
      </c>
      <c r="F8955" s="419"/>
      <c r="G8955" s="184" t="s">
        <v>5</v>
      </c>
      <c r="H8955" s="183" t="s">
        <v>6</v>
      </c>
      <c r="I8955" s="183" t="s">
        <v>7</v>
      </c>
      <c r="J8955" s="218" t="s">
        <v>8</v>
      </c>
      <c r="K8955" s="229">
        <f>J8957+J8958</f>
        <v>5.3000000000000007</v>
      </c>
      <c r="L8955" s="229">
        <f>J8956-K8955</f>
        <v>6.4699999999999989</v>
      </c>
      <c r="M8955" t="s">
        <v>7</v>
      </c>
    </row>
    <row r="8956" spans="1:13" ht="51.95" customHeight="1" x14ac:dyDescent="0.2">
      <c r="A8956" s="237" t="s">
        <v>2125</v>
      </c>
      <c r="B8956" s="186" t="s">
        <v>1131</v>
      </c>
      <c r="C8956" s="185" t="s">
        <v>26</v>
      </c>
      <c r="D8956" s="185" t="s">
        <v>1132</v>
      </c>
      <c r="E8956" s="425" t="s">
        <v>2115</v>
      </c>
      <c r="F8956" s="425"/>
      <c r="G8956" s="187" t="s">
        <v>331</v>
      </c>
      <c r="H8956" s="188">
        <v>1</v>
      </c>
      <c r="I8956" s="189">
        <f t="shared" ref="I8956:I8962" si="230">(M8956*$M$13)</f>
        <v>11.776000000000002</v>
      </c>
      <c r="J8956" s="231">
        <f t="shared" ref="J8956:J8962" si="231">TRUNC(I8956*H8956,2)</f>
        <v>11.77</v>
      </c>
      <c r="M8956">
        <v>12.8</v>
      </c>
    </row>
    <row r="8957" spans="1:13" ht="26.1" customHeight="1" x14ac:dyDescent="0.2">
      <c r="A8957" s="241" t="s">
        <v>2395</v>
      </c>
      <c r="B8957" s="201" t="s">
        <v>2772</v>
      </c>
      <c r="C8957" s="200" t="s">
        <v>26</v>
      </c>
      <c r="D8957" s="200" t="s">
        <v>2773</v>
      </c>
      <c r="E8957" s="427" t="s">
        <v>2123</v>
      </c>
      <c r="F8957" s="427"/>
      <c r="G8957" s="202" t="s">
        <v>32</v>
      </c>
      <c r="H8957" s="203">
        <v>0.127</v>
      </c>
      <c r="I8957" s="189">
        <f t="shared" si="230"/>
        <v>17.526</v>
      </c>
      <c r="J8957" s="219">
        <f t="shared" si="231"/>
        <v>2.2200000000000002</v>
      </c>
      <c r="M8957">
        <v>19.05</v>
      </c>
    </row>
    <row r="8958" spans="1:13" ht="26.1" customHeight="1" x14ac:dyDescent="0.2">
      <c r="A8958" s="241" t="s">
        <v>2395</v>
      </c>
      <c r="B8958" s="201" t="s">
        <v>2477</v>
      </c>
      <c r="C8958" s="200" t="s">
        <v>26</v>
      </c>
      <c r="D8958" s="200" t="s">
        <v>2478</v>
      </c>
      <c r="E8958" s="427" t="s">
        <v>2123</v>
      </c>
      <c r="F8958" s="427"/>
      <c r="G8958" s="202" t="s">
        <v>32</v>
      </c>
      <c r="H8958" s="203">
        <v>0.127</v>
      </c>
      <c r="I8958" s="189">
        <f t="shared" si="230"/>
        <v>24.3156</v>
      </c>
      <c r="J8958" s="219">
        <f t="shared" si="231"/>
        <v>3.08</v>
      </c>
      <c r="M8958">
        <v>26.43</v>
      </c>
    </row>
    <row r="8959" spans="1:13" ht="24" customHeight="1" x14ac:dyDescent="0.2">
      <c r="A8959" s="238" t="s">
        <v>2126</v>
      </c>
      <c r="B8959" s="191" t="s">
        <v>2774</v>
      </c>
      <c r="C8959" s="190" t="s">
        <v>26</v>
      </c>
      <c r="D8959" s="190" t="s">
        <v>2775</v>
      </c>
      <c r="E8959" s="426" t="s">
        <v>2119</v>
      </c>
      <c r="F8959" s="426"/>
      <c r="G8959" s="192" t="s">
        <v>331</v>
      </c>
      <c r="H8959" s="193">
        <v>9.9000000000000008E-3</v>
      </c>
      <c r="I8959" s="189">
        <f t="shared" si="230"/>
        <v>56.625999999999998</v>
      </c>
      <c r="J8959" s="219">
        <f t="shared" si="231"/>
        <v>0.56000000000000005</v>
      </c>
      <c r="M8959">
        <v>61.55</v>
      </c>
    </row>
    <row r="8960" spans="1:13" ht="26.1" customHeight="1" x14ac:dyDescent="0.2">
      <c r="A8960" s="238" t="s">
        <v>2126</v>
      </c>
      <c r="B8960" s="191" t="s">
        <v>3032</v>
      </c>
      <c r="C8960" s="190" t="s">
        <v>26</v>
      </c>
      <c r="D8960" s="190" t="s">
        <v>3033</v>
      </c>
      <c r="E8960" s="426" t="s">
        <v>2119</v>
      </c>
      <c r="F8960" s="426"/>
      <c r="G8960" s="192" t="s">
        <v>331</v>
      </c>
      <c r="H8960" s="193">
        <v>1</v>
      </c>
      <c r="I8960" s="189">
        <f t="shared" si="230"/>
        <v>4.9588000000000001</v>
      </c>
      <c r="J8960" s="219">
        <f t="shared" si="231"/>
        <v>4.95</v>
      </c>
      <c r="M8960">
        <v>5.39</v>
      </c>
    </row>
    <row r="8961" spans="1:13" ht="26.1" customHeight="1" x14ac:dyDescent="0.2">
      <c r="A8961" s="238" t="s">
        <v>2126</v>
      </c>
      <c r="B8961" s="191" t="s">
        <v>2776</v>
      </c>
      <c r="C8961" s="190" t="s">
        <v>26</v>
      </c>
      <c r="D8961" s="190" t="s">
        <v>2777</v>
      </c>
      <c r="E8961" s="426" t="s">
        <v>2119</v>
      </c>
      <c r="F8961" s="426"/>
      <c r="G8961" s="192" t="s">
        <v>331</v>
      </c>
      <c r="H8961" s="193">
        <v>1.4999999999999999E-2</v>
      </c>
      <c r="I8961" s="189">
        <f t="shared" si="230"/>
        <v>64.160799999999995</v>
      </c>
      <c r="J8961" s="219">
        <f t="shared" si="231"/>
        <v>0.96</v>
      </c>
      <c r="M8961">
        <v>69.739999999999995</v>
      </c>
    </row>
    <row r="8962" spans="1:13" ht="24" customHeight="1" x14ac:dyDescent="0.2">
      <c r="A8962" s="238" t="s">
        <v>2126</v>
      </c>
      <c r="B8962" s="191" t="s">
        <v>2778</v>
      </c>
      <c r="C8962" s="190" t="s">
        <v>26</v>
      </c>
      <c r="D8962" s="190" t="s">
        <v>2779</v>
      </c>
      <c r="E8962" s="426" t="s">
        <v>2119</v>
      </c>
      <c r="F8962" s="426"/>
      <c r="G8962" s="192" t="s">
        <v>331</v>
      </c>
      <c r="H8962" s="193">
        <v>7.1000000000000004E-3</v>
      </c>
      <c r="I8962" s="189">
        <f t="shared" si="230"/>
        <v>1.8768</v>
      </c>
      <c r="J8962" s="219">
        <f t="shared" si="231"/>
        <v>0.01</v>
      </c>
      <c r="M8962">
        <v>2.04</v>
      </c>
    </row>
    <row r="8963" spans="1:13" x14ac:dyDescent="0.2">
      <c r="A8963" s="239"/>
      <c r="B8963" s="195"/>
      <c r="C8963" s="195"/>
      <c r="D8963" s="195"/>
      <c r="E8963" s="195" t="s">
        <v>3847</v>
      </c>
      <c r="F8963" s="196">
        <v>4.4000000000000004</v>
      </c>
      <c r="G8963" s="195" t="s">
        <v>3848</v>
      </c>
      <c r="H8963" s="196">
        <v>0</v>
      </c>
      <c r="I8963" s="196">
        <v>4.4000000000000004</v>
      </c>
      <c r="J8963" s="220"/>
      <c r="M8963">
        <v>4.4000000000000004</v>
      </c>
    </row>
    <row r="8964" spans="1:13" ht="25.5" x14ac:dyDescent="0.2">
      <c r="A8964" s="239"/>
      <c r="B8964" s="195"/>
      <c r="C8964" s="195"/>
      <c r="D8964" s="195"/>
      <c r="E8964" s="195" t="s">
        <v>3849</v>
      </c>
      <c r="F8964" s="196">
        <v>0</v>
      </c>
      <c r="G8964" s="195"/>
      <c r="H8964" s="195" t="s">
        <v>3850</v>
      </c>
      <c r="I8964" s="196">
        <v>12.8</v>
      </c>
      <c r="J8964" s="220"/>
      <c r="M8964">
        <v>12.8</v>
      </c>
    </row>
    <row r="8965" spans="1:13" ht="30" customHeight="1" x14ac:dyDescent="0.2">
      <c r="A8965" s="240"/>
      <c r="B8965" s="197"/>
      <c r="C8965" s="197"/>
      <c r="D8965" s="197"/>
      <c r="E8965" s="197"/>
      <c r="F8965" s="197"/>
      <c r="G8965" s="197" t="s">
        <v>3851</v>
      </c>
      <c r="H8965" s="198">
        <v>13</v>
      </c>
      <c r="I8965" s="199">
        <v>166.4</v>
      </c>
      <c r="J8965" s="220"/>
      <c r="M8965">
        <v>166.4</v>
      </c>
    </row>
    <row r="8966" spans="1:13" ht="0.95" customHeight="1" x14ac:dyDescent="0.2">
      <c r="A8966" s="237"/>
      <c r="B8966" s="185"/>
      <c r="C8966" s="185"/>
      <c r="D8966" s="185"/>
      <c r="E8966" s="185"/>
      <c r="F8966" s="185"/>
      <c r="G8966" s="185"/>
      <c r="H8966" s="185"/>
      <c r="I8966" s="185"/>
      <c r="J8966" s="220"/>
    </row>
    <row r="8967" spans="1:13" ht="18" customHeight="1" x14ac:dyDescent="0.2">
      <c r="A8967" s="236" t="s">
        <v>3723</v>
      </c>
      <c r="B8967" s="183" t="s">
        <v>2</v>
      </c>
      <c r="C8967" s="182" t="s">
        <v>3</v>
      </c>
      <c r="D8967" s="182" t="s">
        <v>4</v>
      </c>
      <c r="E8967" s="419" t="s">
        <v>2100</v>
      </c>
      <c r="F8967" s="419"/>
      <c r="G8967" s="184" t="s">
        <v>5</v>
      </c>
      <c r="H8967" s="183" t="s">
        <v>6</v>
      </c>
      <c r="I8967" s="183" t="s">
        <v>7</v>
      </c>
      <c r="J8967" s="218" t="s">
        <v>8</v>
      </c>
      <c r="K8967" s="229">
        <f>J8969+J8970</f>
        <v>9.129999999999999</v>
      </c>
      <c r="L8967" s="229">
        <f>J8968-K8967</f>
        <v>10.64</v>
      </c>
      <c r="M8967" t="s">
        <v>7</v>
      </c>
    </row>
    <row r="8968" spans="1:13" ht="24" customHeight="1" x14ac:dyDescent="0.2">
      <c r="A8968" s="237" t="s">
        <v>2125</v>
      </c>
      <c r="B8968" s="186" t="s">
        <v>1133</v>
      </c>
      <c r="C8968" s="185" t="s">
        <v>15</v>
      </c>
      <c r="D8968" s="185" t="s">
        <v>1134</v>
      </c>
      <c r="E8968" s="425">
        <v>8</v>
      </c>
      <c r="F8968" s="425"/>
      <c r="G8968" s="187" t="s">
        <v>18</v>
      </c>
      <c r="H8968" s="188">
        <v>1</v>
      </c>
      <c r="I8968" s="189">
        <f>(M8968*$M$13)</f>
        <v>19.770799999999998</v>
      </c>
      <c r="J8968" s="231">
        <f>TRUNC(I8968*H8968,2)</f>
        <v>19.77</v>
      </c>
      <c r="M8968">
        <v>21.49</v>
      </c>
    </row>
    <row r="8969" spans="1:13" ht="24" customHeight="1" x14ac:dyDescent="0.2">
      <c r="A8969" s="238" t="s">
        <v>2126</v>
      </c>
      <c r="B8969" s="191" t="s">
        <v>2130</v>
      </c>
      <c r="C8969" s="190" t="s">
        <v>15</v>
      </c>
      <c r="D8969" s="190" t="s">
        <v>2131</v>
      </c>
      <c r="E8969" s="426" t="s">
        <v>2129</v>
      </c>
      <c r="F8969" s="426"/>
      <c r="G8969" s="192" t="s">
        <v>39</v>
      </c>
      <c r="H8969" s="193">
        <v>0.28000000000000003</v>
      </c>
      <c r="I8969" s="189">
        <f>(M8969*$M$13)</f>
        <v>13.533200000000001</v>
      </c>
      <c r="J8969" s="219">
        <f>TRUNC(I8969*H8969,2)</f>
        <v>3.78</v>
      </c>
      <c r="M8969">
        <v>14.71</v>
      </c>
    </row>
    <row r="8970" spans="1:13" ht="24" customHeight="1" x14ac:dyDescent="0.2">
      <c r="A8970" s="238" t="s">
        <v>2126</v>
      </c>
      <c r="B8970" s="191" t="s">
        <v>2216</v>
      </c>
      <c r="C8970" s="190" t="s">
        <v>15</v>
      </c>
      <c r="D8970" s="190" t="s">
        <v>2217</v>
      </c>
      <c r="E8970" s="426" t="s">
        <v>2129</v>
      </c>
      <c r="F8970" s="426"/>
      <c r="G8970" s="192" t="s">
        <v>39</v>
      </c>
      <c r="H8970" s="193">
        <v>0.28000000000000003</v>
      </c>
      <c r="I8970" s="189">
        <f>(M8970*$M$13)</f>
        <v>19.136000000000003</v>
      </c>
      <c r="J8970" s="219">
        <f>TRUNC(I8970*H8970,2)</f>
        <v>5.35</v>
      </c>
      <c r="M8970">
        <v>20.8</v>
      </c>
    </row>
    <row r="8971" spans="1:13" ht="24" customHeight="1" x14ac:dyDescent="0.2">
      <c r="A8971" s="238" t="s">
        <v>2126</v>
      </c>
      <c r="B8971" s="191" t="s">
        <v>3034</v>
      </c>
      <c r="C8971" s="190" t="s">
        <v>15</v>
      </c>
      <c r="D8971" s="190" t="s">
        <v>3035</v>
      </c>
      <c r="E8971" s="426" t="s">
        <v>2119</v>
      </c>
      <c r="F8971" s="426"/>
      <c r="G8971" s="192" t="s">
        <v>54</v>
      </c>
      <c r="H8971" s="193">
        <v>1</v>
      </c>
      <c r="I8971" s="189">
        <f>(M8971*$M$13)</f>
        <v>10.635200000000001</v>
      </c>
      <c r="J8971" s="219">
        <f>TRUNC(I8971*H8971,2)</f>
        <v>10.63</v>
      </c>
      <c r="M8971">
        <v>11.56</v>
      </c>
    </row>
    <row r="8972" spans="1:13" x14ac:dyDescent="0.2">
      <c r="A8972" s="239"/>
      <c r="B8972" s="195"/>
      <c r="C8972" s="195"/>
      <c r="D8972" s="195"/>
      <c r="E8972" s="195" t="s">
        <v>3847</v>
      </c>
      <c r="F8972" s="196">
        <v>9.93</v>
      </c>
      <c r="G8972" s="195" t="s">
        <v>3848</v>
      </c>
      <c r="H8972" s="196">
        <v>0</v>
      </c>
      <c r="I8972" s="196">
        <v>9.93</v>
      </c>
      <c r="J8972" s="220"/>
      <c r="M8972">
        <v>9.93</v>
      </c>
    </row>
    <row r="8973" spans="1:13" ht="25.5" x14ac:dyDescent="0.2">
      <c r="A8973" s="239"/>
      <c r="B8973" s="195"/>
      <c r="C8973" s="195"/>
      <c r="D8973" s="195"/>
      <c r="E8973" s="195" t="s">
        <v>3849</v>
      </c>
      <c r="F8973" s="196">
        <v>0</v>
      </c>
      <c r="G8973" s="195"/>
      <c r="H8973" s="195" t="s">
        <v>3850</v>
      </c>
      <c r="I8973" s="196">
        <v>21.49</v>
      </c>
      <c r="J8973" s="220"/>
      <c r="M8973">
        <v>21.49</v>
      </c>
    </row>
    <row r="8974" spans="1:13" ht="30" customHeight="1" x14ac:dyDescent="0.2">
      <c r="A8974" s="240"/>
      <c r="B8974" s="197"/>
      <c r="C8974" s="197"/>
      <c r="D8974" s="197"/>
      <c r="E8974" s="197"/>
      <c r="F8974" s="197"/>
      <c r="G8974" s="197" t="s">
        <v>3851</v>
      </c>
      <c r="H8974" s="198">
        <v>4</v>
      </c>
      <c r="I8974" s="199">
        <v>85.96</v>
      </c>
      <c r="J8974" s="220"/>
      <c r="M8974">
        <v>85.96</v>
      </c>
    </row>
    <row r="8975" spans="1:13" ht="0.95" customHeight="1" x14ac:dyDescent="0.2">
      <c r="A8975" s="237"/>
      <c r="B8975" s="185"/>
      <c r="C8975" s="185"/>
      <c r="D8975" s="185"/>
      <c r="E8975" s="185"/>
      <c r="F8975" s="185"/>
      <c r="G8975" s="185"/>
      <c r="H8975" s="185"/>
      <c r="I8975" s="185"/>
      <c r="J8975" s="220"/>
    </row>
    <row r="8976" spans="1:13" ht="18" customHeight="1" x14ac:dyDescent="0.2">
      <c r="A8976" s="236" t="s">
        <v>3724</v>
      </c>
      <c r="B8976" s="183" t="s">
        <v>2</v>
      </c>
      <c r="C8976" s="182" t="s">
        <v>3</v>
      </c>
      <c r="D8976" s="182" t="s">
        <v>4</v>
      </c>
      <c r="E8976" s="419" t="s">
        <v>2100</v>
      </c>
      <c r="F8976" s="419"/>
      <c r="G8976" s="184" t="s">
        <v>5</v>
      </c>
      <c r="H8976" s="183" t="s">
        <v>6</v>
      </c>
      <c r="I8976" s="183" t="s">
        <v>7</v>
      </c>
      <c r="J8976" s="218" t="s">
        <v>8</v>
      </c>
      <c r="K8976" s="229">
        <f>J8978+J8979</f>
        <v>11.75</v>
      </c>
      <c r="L8976" s="229">
        <f>J8977-K8976</f>
        <v>22.03</v>
      </c>
      <c r="M8976" t="s">
        <v>7</v>
      </c>
    </row>
    <row r="8977" spans="1:13" ht="24" customHeight="1" x14ac:dyDescent="0.2">
      <c r="A8977" s="237" t="s">
        <v>2125</v>
      </c>
      <c r="B8977" s="186" t="s">
        <v>1135</v>
      </c>
      <c r="C8977" s="185" t="s">
        <v>15</v>
      </c>
      <c r="D8977" s="185" t="s">
        <v>1136</v>
      </c>
      <c r="E8977" s="425">
        <v>8</v>
      </c>
      <c r="F8977" s="425"/>
      <c r="G8977" s="187" t="s">
        <v>18</v>
      </c>
      <c r="H8977" s="188">
        <v>1</v>
      </c>
      <c r="I8977" s="189">
        <f>(M8977*$M$13)</f>
        <v>33.782400000000003</v>
      </c>
      <c r="J8977" s="231">
        <f>TRUNC(I8977*H8977,2)</f>
        <v>33.78</v>
      </c>
      <c r="M8977">
        <v>36.72</v>
      </c>
    </row>
    <row r="8978" spans="1:13" ht="24" customHeight="1" x14ac:dyDescent="0.2">
      <c r="A8978" s="238" t="s">
        <v>2126</v>
      </c>
      <c r="B8978" s="191" t="s">
        <v>2130</v>
      </c>
      <c r="C8978" s="190" t="s">
        <v>15</v>
      </c>
      <c r="D8978" s="190" t="s">
        <v>2131</v>
      </c>
      <c r="E8978" s="426" t="s">
        <v>2129</v>
      </c>
      <c r="F8978" s="426"/>
      <c r="G8978" s="192" t="s">
        <v>39</v>
      </c>
      <c r="H8978" s="193">
        <v>0.36</v>
      </c>
      <c r="I8978" s="189">
        <f>(M8978*$M$13)</f>
        <v>13.533200000000001</v>
      </c>
      <c r="J8978" s="219">
        <f>TRUNC(I8978*H8978,2)</f>
        <v>4.87</v>
      </c>
      <c r="M8978">
        <v>14.71</v>
      </c>
    </row>
    <row r="8979" spans="1:13" ht="24" customHeight="1" x14ac:dyDescent="0.2">
      <c r="A8979" s="238" t="s">
        <v>2126</v>
      </c>
      <c r="B8979" s="191" t="s">
        <v>2216</v>
      </c>
      <c r="C8979" s="190" t="s">
        <v>15</v>
      </c>
      <c r="D8979" s="190" t="s">
        <v>2217</v>
      </c>
      <c r="E8979" s="426" t="s">
        <v>2129</v>
      </c>
      <c r="F8979" s="426"/>
      <c r="G8979" s="192" t="s">
        <v>39</v>
      </c>
      <c r="H8979" s="193">
        <v>0.36</v>
      </c>
      <c r="I8979" s="189">
        <f>(M8979*$M$13)</f>
        <v>19.136000000000003</v>
      </c>
      <c r="J8979" s="219">
        <f>TRUNC(I8979*H8979,2)</f>
        <v>6.88</v>
      </c>
      <c r="M8979">
        <v>20.8</v>
      </c>
    </row>
    <row r="8980" spans="1:13" ht="24" customHeight="1" x14ac:dyDescent="0.2">
      <c r="A8980" s="238" t="s">
        <v>2126</v>
      </c>
      <c r="B8980" s="191" t="s">
        <v>3036</v>
      </c>
      <c r="C8980" s="190" t="s">
        <v>15</v>
      </c>
      <c r="D8980" s="190" t="s">
        <v>3037</v>
      </c>
      <c r="E8980" s="426" t="s">
        <v>2119</v>
      </c>
      <c r="F8980" s="426"/>
      <c r="G8980" s="192" t="s">
        <v>54</v>
      </c>
      <c r="H8980" s="193">
        <v>1</v>
      </c>
      <c r="I8980" s="189">
        <f>(M8980*$M$13)</f>
        <v>22.033999999999999</v>
      </c>
      <c r="J8980" s="219">
        <f>TRUNC(I8980*H8980,2)</f>
        <v>22.03</v>
      </c>
      <c r="M8980">
        <v>23.95</v>
      </c>
    </row>
    <row r="8981" spans="1:13" x14ac:dyDescent="0.2">
      <c r="A8981" s="239"/>
      <c r="B8981" s="195"/>
      <c r="C8981" s="195"/>
      <c r="D8981" s="195"/>
      <c r="E8981" s="195" t="s">
        <v>3847</v>
      </c>
      <c r="F8981" s="196">
        <v>12.77</v>
      </c>
      <c r="G8981" s="195" t="s">
        <v>3848</v>
      </c>
      <c r="H8981" s="196">
        <v>0</v>
      </c>
      <c r="I8981" s="196">
        <v>12.77</v>
      </c>
      <c r="J8981" s="220"/>
      <c r="M8981">
        <v>12.77</v>
      </c>
    </row>
    <row r="8982" spans="1:13" ht="25.5" x14ac:dyDescent="0.2">
      <c r="A8982" s="239"/>
      <c r="B8982" s="195"/>
      <c r="C8982" s="195"/>
      <c r="D8982" s="195"/>
      <c r="E8982" s="195" t="s">
        <v>3849</v>
      </c>
      <c r="F8982" s="196">
        <v>0</v>
      </c>
      <c r="G8982" s="195"/>
      <c r="H8982" s="195" t="s">
        <v>3850</v>
      </c>
      <c r="I8982" s="196">
        <v>36.72</v>
      </c>
      <c r="J8982" s="220"/>
      <c r="M8982">
        <v>36.72</v>
      </c>
    </row>
    <row r="8983" spans="1:13" ht="30" customHeight="1" x14ac:dyDescent="0.2">
      <c r="A8983" s="240"/>
      <c r="B8983" s="197"/>
      <c r="C8983" s="197"/>
      <c r="D8983" s="197"/>
      <c r="E8983" s="197"/>
      <c r="F8983" s="197"/>
      <c r="G8983" s="197" t="s">
        <v>3851</v>
      </c>
      <c r="H8983" s="198">
        <v>2</v>
      </c>
      <c r="I8983" s="199">
        <v>73.44</v>
      </c>
      <c r="J8983" s="220"/>
      <c r="M8983">
        <v>73.44</v>
      </c>
    </row>
    <row r="8984" spans="1:13" ht="0.95" customHeight="1" x14ac:dyDescent="0.2">
      <c r="A8984" s="237"/>
      <c r="B8984" s="185"/>
      <c r="C8984" s="185"/>
      <c r="D8984" s="185"/>
      <c r="E8984" s="185"/>
      <c r="F8984" s="185"/>
      <c r="G8984" s="185"/>
      <c r="H8984" s="185"/>
      <c r="I8984" s="185"/>
      <c r="J8984" s="220"/>
    </row>
    <row r="8985" spans="1:13" ht="18" customHeight="1" x14ac:dyDescent="0.2">
      <c r="A8985" s="236" t="s">
        <v>3725</v>
      </c>
      <c r="B8985" s="183" t="s">
        <v>2</v>
      </c>
      <c r="C8985" s="182" t="s">
        <v>3</v>
      </c>
      <c r="D8985" s="182" t="s">
        <v>4</v>
      </c>
      <c r="E8985" s="419" t="s">
        <v>2100</v>
      </c>
      <c r="F8985" s="419"/>
      <c r="G8985" s="184" t="s">
        <v>5</v>
      </c>
      <c r="H8985" s="183" t="s">
        <v>6</v>
      </c>
      <c r="I8985" s="183" t="s">
        <v>7</v>
      </c>
      <c r="J8985" s="218" t="s">
        <v>8</v>
      </c>
      <c r="K8985" s="229">
        <f>J8987+J8988</f>
        <v>1.43</v>
      </c>
      <c r="L8985" s="229">
        <f>J8986-K8985</f>
        <v>8.23</v>
      </c>
      <c r="M8985" t="s">
        <v>7</v>
      </c>
    </row>
    <row r="8986" spans="1:13" ht="51.95" customHeight="1" x14ac:dyDescent="0.2">
      <c r="A8986" s="237" t="s">
        <v>2125</v>
      </c>
      <c r="B8986" s="186" t="s">
        <v>1137</v>
      </c>
      <c r="C8986" s="185" t="s">
        <v>26</v>
      </c>
      <c r="D8986" s="185" t="s">
        <v>1138</v>
      </c>
      <c r="E8986" s="425" t="s">
        <v>2115</v>
      </c>
      <c r="F8986" s="425"/>
      <c r="G8986" s="187" t="s">
        <v>331</v>
      </c>
      <c r="H8986" s="188">
        <v>1</v>
      </c>
      <c r="I8986" s="189">
        <f t="shared" ref="I8986:I8991" si="232">(M8986*$M$13)</f>
        <v>9.6692</v>
      </c>
      <c r="J8986" s="231">
        <f t="shared" ref="J8986:J8991" si="233">TRUNC(I8986*H8986,2)</f>
        <v>9.66</v>
      </c>
      <c r="M8986">
        <v>10.51</v>
      </c>
    </row>
    <row r="8987" spans="1:13" ht="26.1" customHeight="1" x14ac:dyDescent="0.2">
      <c r="A8987" s="241" t="s">
        <v>2395</v>
      </c>
      <c r="B8987" s="201" t="s">
        <v>2772</v>
      </c>
      <c r="C8987" s="200" t="s">
        <v>26</v>
      </c>
      <c r="D8987" s="200" t="s">
        <v>2773</v>
      </c>
      <c r="E8987" s="427" t="s">
        <v>2123</v>
      </c>
      <c r="F8987" s="427"/>
      <c r="G8987" s="202" t="s">
        <v>32</v>
      </c>
      <c r="H8987" s="203">
        <v>3.4299999999999997E-2</v>
      </c>
      <c r="I8987" s="189">
        <f t="shared" si="232"/>
        <v>17.526</v>
      </c>
      <c r="J8987" s="219">
        <f t="shared" si="233"/>
        <v>0.6</v>
      </c>
      <c r="M8987">
        <v>19.05</v>
      </c>
    </row>
    <row r="8988" spans="1:13" ht="26.1" customHeight="1" x14ac:dyDescent="0.2">
      <c r="A8988" s="241" t="s">
        <v>2395</v>
      </c>
      <c r="B8988" s="201" t="s">
        <v>2477</v>
      </c>
      <c r="C8988" s="200" t="s">
        <v>26</v>
      </c>
      <c r="D8988" s="200" t="s">
        <v>2478</v>
      </c>
      <c r="E8988" s="427" t="s">
        <v>2123</v>
      </c>
      <c r="F8988" s="427"/>
      <c r="G8988" s="202" t="s">
        <v>32</v>
      </c>
      <c r="H8988" s="203">
        <v>3.4299999999999997E-2</v>
      </c>
      <c r="I8988" s="189">
        <f t="shared" si="232"/>
        <v>24.3156</v>
      </c>
      <c r="J8988" s="219">
        <f t="shared" si="233"/>
        <v>0.83</v>
      </c>
      <c r="M8988">
        <v>26.43</v>
      </c>
    </row>
    <row r="8989" spans="1:13" ht="26.1" customHeight="1" x14ac:dyDescent="0.2">
      <c r="A8989" s="238" t="s">
        <v>2126</v>
      </c>
      <c r="B8989" s="191" t="s">
        <v>3038</v>
      </c>
      <c r="C8989" s="190" t="s">
        <v>26</v>
      </c>
      <c r="D8989" s="190" t="s">
        <v>3039</v>
      </c>
      <c r="E8989" s="426" t="s">
        <v>2119</v>
      </c>
      <c r="F8989" s="426"/>
      <c r="G8989" s="192" t="s">
        <v>331</v>
      </c>
      <c r="H8989" s="193">
        <v>2</v>
      </c>
      <c r="I8989" s="189">
        <f t="shared" si="232"/>
        <v>1.6652</v>
      </c>
      <c r="J8989" s="219">
        <f t="shared" si="233"/>
        <v>3.33</v>
      </c>
      <c r="M8989">
        <v>1.81</v>
      </c>
    </row>
    <row r="8990" spans="1:13" ht="26.1" customHeight="1" x14ac:dyDescent="0.2">
      <c r="A8990" s="238" t="s">
        <v>2126</v>
      </c>
      <c r="B8990" s="191" t="s">
        <v>3040</v>
      </c>
      <c r="C8990" s="190" t="s">
        <v>26</v>
      </c>
      <c r="D8990" s="190" t="s">
        <v>3041</v>
      </c>
      <c r="E8990" s="426" t="s">
        <v>2119</v>
      </c>
      <c r="F8990" s="426"/>
      <c r="G8990" s="192" t="s">
        <v>331</v>
      </c>
      <c r="H8990" s="193">
        <v>1</v>
      </c>
      <c r="I8990" s="189">
        <f t="shared" si="232"/>
        <v>3.7444000000000006</v>
      </c>
      <c r="J8990" s="219">
        <f t="shared" si="233"/>
        <v>3.74</v>
      </c>
      <c r="M8990">
        <v>4.07</v>
      </c>
    </row>
    <row r="8991" spans="1:13" ht="39" customHeight="1" x14ac:dyDescent="0.2">
      <c r="A8991" s="238" t="s">
        <v>2126</v>
      </c>
      <c r="B8991" s="191" t="s">
        <v>3042</v>
      </c>
      <c r="C8991" s="190" t="s">
        <v>26</v>
      </c>
      <c r="D8991" s="190" t="s">
        <v>3043</v>
      </c>
      <c r="E8991" s="426" t="s">
        <v>2119</v>
      </c>
      <c r="F8991" s="426"/>
      <c r="G8991" s="192" t="s">
        <v>331</v>
      </c>
      <c r="H8991" s="193">
        <v>0.05</v>
      </c>
      <c r="I8991" s="189">
        <f t="shared" si="232"/>
        <v>23.367999999999999</v>
      </c>
      <c r="J8991" s="219">
        <f t="shared" si="233"/>
        <v>1.1599999999999999</v>
      </c>
      <c r="M8991">
        <v>25.4</v>
      </c>
    </row>
    <row r="8992" spans="1:13" x14ac:dyDescent="0.2">
      <c r="A8992" s="239"/>
      <c r="B8992" s="195"/>
      <c r="C8992" s="195"/>
      <c r="D8992" s="195"/>
      <c r="E8992" s="195" t="s">
        <v>3847</v>
      </c>
      <c r="F8992" s="196">
        <v>1.18</v>
      </c>
      <c r="G8992" s="195" t="s">
        <v>3848</v>
      </c>
      <c r="H8992" s="196">
        <v>0</v>
      </c>
      <c r="I8992" s="196">
        <v>1.18</v>
      </c>
      <c r="J8992" s="220"/>
      <c r="M8992">
        <v>1.18</v>
      </c>
    </row>
    <row r="8993" spans="1:13" ht="25.5" x14ac:dyDescent="0.2">
      <c r="A8993" s="239"/>
      <c r="B8993" s="195"/>
      <c r="C8993" s="195"/>
      <c r="D8993" s="195"/>
      <c r="E8993" s="195" t="s">
        <v>3849</v>
      </c>
      <c r="F8993" s="196">
        <v>0</v>
      </c>
      <c r="G8993" s="195"/>
      <c r="H8993" s="195" t="s">
        <v>3850</v>
      </c>
      <c r="I8993" s="196">
        <v>10.51</v>
      </c>
      <c r="J8993" s="220"/>
      <c r="M8993">
        <v>10.51</v>
      </c>
    </row>
    <row r="8994" spans="1:13" ht="30" customHeight="1" x14ac:dyDescent="0.2">
      <c r="A8994" s="240"/>
      <c r="B8994" s="197"/>
      <c r="C8994" s="197"/>
      <c r="D8994" s="197"/>
      <c r="E8994" s="197"/>
      <c r="F8994" s="197"/>
      <c r="G8994" s="197" t="s">
        <v>3851</v>
      </c>
      <c r="H8994" s="198">
        <v>3</v>
      </c>
      <c r="I8994" s="199">
        <v>31.53</v>
      </c>
      <c r="J8994" s="220"/>
      <c r="M8994">
        <v>31.53</v>
      </c>
    </row>
    <row r="8995" spans="1:13" ht="0.95" customHeight="1" x14ac:dyDescent="0.2">
      <c r="A8995" s="237"/>
      <c r="B8995" s="185"/>
      <c r="C8995" s="185"/>
      <c r="D8995" s="185"/>
      <c r="E8995" s="185"/>
      <c r="F8995" s="185"/>
      <c r="G8995" s="185"/>
      <c r="H8995" s="185"/>
      <c r="I8995" s="185"/>
      <c r="J8995" s="220"/>
    </row>
    <row r="8996" spans="1:13" ht="18" customHeight="1" x14ac:dyDescent="0.2">
      <c r="A8996" s="236" t="s">
        <v>3726</v>
      </c>
      <c r="B8996" s="183" t="s">
        <v>2</v>
      </c>
      <c r="C8996" s="182" t="s">
        <v>3</v>
      </c>
      <c r="D8996" s="182" t="s">
        <v>4</v>
      </c>
      <c r="E8996" s="419" t="s">
        <v>2100</v>
      </c>
      <c r="F8996" s="419"/>
      <c r="G8996" s="184" t="s">
        <v>5</v>
      </c>
      <c r="H8996" s="183" t="s">
        <v>6</v>
      </c>
      <c r="I8996" s="183" t="s">
        <v>7</v>
      </c>
      <c r="J8996" s="218" t="s">
        <v>8</v>
      </c>
      <c r="K8996" s="229">
        <f>J8998+J8999</f>
        <v>9.08</v>
      </c>
      <c r="L8996" s="229">
        <f>J8997-K8996</f>
        <v>17.61</v>
      </c>
      <c r="M8996" t="s">
        <v>7</v>
      </c>
    </row>
    <row r="8997" spans="1:13" ht="51.95" customHeight="1" x14ac:dyDescent="0.2">
      <c r="A8997" s="237" t="s">
        <v>2125</v>
      </c>
      <c r="B8997" s="186" t="s">
        <v>1139</v>
      </c>
      <c r="C8997" s="185" t="s">
        <v>26</v>
      </c>
      <c r="D8997" s="185" t="s">
        <v>1140</v>
      </c>
      <c r="E8997" s="425" t="s">
        <v>2115</v>
      </c>
      <c r="F8997" s="425"/>
      <c r="G8997" s="187" t="s">
        <v>331</v>
      </c>
      <c r="H8997" s="188">
        <v>1</v>
      </c>
      <c r="I8997" s="189">
        <f t="shared" ref="I8997:I9002" si="234">(M8997*$M$13)</f>
        <v>26.698399999999999</v>
      </c>
      <c r="J8997" s="231">
        <f t="shared" ref="J8997:J9002" si="235">TRUNC(I8997*H8997,2)</f>
        <v>26.69</v>
      </c>
      <c r="M8997">
        <v>29.02</v>
      </c>
    </row>
    <row r="8998" spans="1:13" ht="26.1" customHeight="1" x14ac:dyDescent="0.2">
      <c r="A8998" s="241" t="s">
        <v>2395</v>
      </c>
      <c r="B8998" s="201" t="s">
        <v>2772</v>
      </c>
      <c r="C8998" s="200" t="s">
        <v>26</v>
      </c>
      <c r="D8998" s="200" t="s">
        <v>2773</v>
      </c>
      <c r="E8998" s="427" t="s">
        <v>2123</v>
      </c>
      <c r="F8998" s="427"/>
      <c r="G8998" s="202" t="s">
        <v>32</v>
      </c>
      <c r="H8998" s="203">
        <v>0.2172</v>
      </c>
      <c r="I8998" s="189">
        <f t="shared" si="234"/>
        <v>17.526</v>
      </c>
      <c r="J8998" s="219">
        <f t="shared" si="235"/>
        <v>3.8</v>
      </c>
      <c r="M8998">
        <v>19.05</v>
      </c>
    </row>
    <row r="8999" spans="1:13" ht="26.1" customHeight="1" x14ac:dyDescent="0.2">
      <c r="A8999" s="241" t="s">
        <v>2395</v>
      </c>
      <c r="B8999" s="201" t="s">
        <v>2477</v>
      </c>
      <c r="C8999" s="200" t="s">
        <v>26</v>
      </c>
      <c r="D8999" s="200" t="s">
        <v>2478</v>
      </c>
      <c r="E8999" s="427" t="s">
        <v>2123</v>
      </c>
      <c r="F8999" s="427"/>
      <c r="G8999" s="202" t="s">
        <v>32</v>
      </c>
      <c r="H8999" s="203">
        <v>0.2172</v>
      </c>
      <c r="I8999" s="189">
        <f t="shared" si="234"/>
        <v>24.3156</v>
      </c>
      <c r="J8999" s="219">
        <f t="shared" si="235"/>
        <v>5.28</v>
      </c>
      <c r="M8999">
        <v>26.43</v>
      </c>
    </row>
    <row r="9000" spans="1:13" ht="26.1" customHeight="1" x14ac:dyDescent="0.2">
      <c r="A9000" s="238" t="s">
        <v>2126</v>
      </c>
      <c r="B9000" s="191" t="s">
        <v>3044</v>
      </c>
      <c r="C9000" s="190" t="s">
        <v>26</v>
      </c>
      <c r="D9000" s="190" t="s">
        <v>3045</v>
      </c>
      <c r="E9000" s="426" t="s">
        <v>2119</v>
      </c>
      <c r="F9000" s="426"/>
      <c r="G9000" s="192" t="s">
        <v>331</v>
      </c>
      <c r="H9000" s="193">
        <v>2</v>
      </c>
      <c r="I9000" s="189">
        <f t="shared" si="234"/>
        <v>2.9532000000000003</v>
      </c>
      <c r="J9000" s="219">
        <f t="shared" si="235"/>
        <v>5.9</v>
      </c>
      <c r="M9000">
        <v>3.21</v>
      </c>
    </row>
    <row r="9001" spans="1:13" ht="26.1" customHeight="1" x14ac:dyDescent="0.2">
      <c r="A9001" s="238" t="s">
        <v>2126</v>
      </c>
      <c r="B9001" s="191" t="s">
        <v>3046</v>
      </c>
      <c r="C9001" s="190" t="s">
        <v>26</v>
      </c>
      <c r="D9001" s="190" t="s">
        <v>3047</v>
      </c>
      <c r="E9001" s="426" t="s">
        <v>2119</v>
      </c>
      <c r="F9001" s="426"/>
      <c r="G9001" s="192" t="s">
        <v>331</v>
      </c>
      <c r="H9001" s="193">
        <v>1</v>
      </c>
      <c r="I9001" s="189">
        <f t="shared" si="234"/>
        <v>9.0252000000000017</v>
      </c>
      <c r="J9001" s="219">
        <f t="shared" si="235"/>
        <v>9.02</v>
      </c>
      <c r="M9001">
        <v>9.81</v>
      </c>
    </row>
    <row r="9002" spans="1:13" ht="39" customHeight="1" x14ac:dyDescent="0.2">
      <c r="A9002" s="238" t="s">
        <v>2126</v>
      </c>
      <c r="B9002" s="191" t="s">
        <v>3042</v>
      </c>
      <c r="C9002" s="190" t="s">
        <v>26</v>
      </c>
      <c r="D9002" s="190" t="s">
        <v>3043</v>
      </c>
      <c r="E9002" s="426" t="s">
        <v>2119</v>
      </c>
      <c r="F9002" s="426"/>
      <c r="G9002" s="192" t="s">
        <v>331</v>
      </c>
      <c r="H9002" s="193">
        <v>0.115</v>
      </c>
      <c r="I9002" s="189">
        <f t="shared" si="234"/>
        <v>23.367999999999999</v>
      </c>
      <c r="J9002" s="219">
        <f t="shared" si="235"/>
        <v>2.68</v>
      </c>
      <c r="M9002">
        <v>25.4</v>
      </c>
    </row>
    <row r="9003" spans="1:13" x14ac:dyDescent="0.2">
      <c r="A9003" s="239"/>
      <c r="B9003" s="195"/>
      <c r="C9003" s="195"/>
      <c r="D9003" s="195"/>
      <c r="E9003" s="195" t="s">
        <v>3847</v>
      </c>
      <c r="F9003" s="196">
        <v>7.54</v>
      </c>
      <c r="G9003" s="195" t="s">
        <v>3848</v>
      </c>
      <c r="H9003" s="196">
        <v>0</v>
      </c>
      <c r="I9003" s="196">
        <v>7.54</v>
      </c>
      <c r="J9003" s="220"/>
      <c r="M9003">
        <v>7.54</v>
      </c>
    </row>
    <row r="9004" spans="1:13" ht="25.5" x14ac:dyDescent="0.2">
      <c r="A9004" s="239"/>
      <c r="B9004" s="195"/>
      <c r="C9004" s="195"/>
      <c r="D9004" s="195"/>
      <c r="E9004" s="195" t="s">
        <v>3849</v>
      </c>
      <c r="F9004" s="196">
        <v>0</v>
      </c>
      <c r="G9004" s="195"/>
      <c r="H9004" s="195" t="s">
        <v>3850</v>
      </c>
      <c r="I9004" s="196">
        <v>29.02</v>
      </c>
      <c r="J9004" s="220"/>
      <c r="M9004">
        <v>29.02</v>
      </c>
    </row>
    <row r="9005" spans="1:13" ht="30" customHeight="1" x14ac:dyDescent="0.2">
      <c r="A9005" s="240"/>
      <c r="B9005" s="197"/>
      <c r="C9005" s="197"/>
      <c r="D9005" s="197"/>
      <c r="E9005" s="197"/>
      <c r="F9005" s="197"/>
      <c r="G9005" s="197" t="s">
        <v>3851</v>
      </c>
      <c r="H9005" s="198">
        <v>2</v>
      </c>
      <c r="I9005" s="199">
        <v>58.04</v>
      </c>
      <c r="J9005" s="220"/>
      <c r="M9005">
        <v>58.04</v>
      </c>
    </row>
    <row r="9006" spans="1:13" ht="0.95" customHeight="1" x14ac:dyDescent="0.2">
      <c r="A9006" s="237"/>
      <c r="B9006" s="185"/>
      <c r="C9006" s="185"/>
      <c r="D9006" s="185"/>
      <c r="E9006" s="185"/>
      <c r="F9006" s="185"/>
      <c r="G9006" s="185"/>
      <c r="H9006" s="185"/>
      <c r="I9006" s="185"/>
      <c r="J9006" s="220"/>
    </row>
    <row r="9007" spans="1:13" ht="18" customHeight="1" x14ac:dyDescent="0.2">
      <c r="A9007" s="236" t="s">
        <v>3727</v>
      </c>
      <c r="B9007" s="183" t="s">
        <v>2</v>
      </c>
      <c r="C9007" s="182" t="s">
        <v>3</v>
      </c>
      <c r="D9007" s="182" t="s">
        <v>4</v>
      </c>
      <c r="E9007" s="419" t="s">
        <v>2100</v>
      </c>
      <c r="F9007" s="419"/>
      <c r="G9007" s="184" t="s">
        <v>5</v>
      </c>
      <c r="H9007" s="183" t="s">
        <v>6</v>
      </c>
      <c r="I9007" s="183" t="s">
        <v>7</v>
      </c>
      <c r="J9007" s="218" t="s">
        <v>8</v>
      </c>
      <c r="K9007" s="229">
        <f>J9009+J9010</f>
        <v>5.76</v>
      </c>
      <c r="L9007" s="229">
        <f>J9008-K9007</f>
        <v>7.51</v>
      </c>
      <c r="M9007" t="s">
        <v>7</v>
      </c>
    </row>
    <row r="9008" spans="1:13" ht="51.95" customHeight="1" x14ac:dyDescent="0.2">
      <c r="A9008" s="237" t="s">
        <v>2125</v>
      </c>
      <c r="B9008" s="186" t="s">
        <v>1141</v>
      </c>
      <c r="C9008" s="185" t="s">
        <v>26</v>
      </c>
      <c r="D9008" s="185" t="s">
        <v>1142</v>
      </c>
      <c r="E9008" s="425" t="s">
        <v>2115</v>
      </c>
      <c r="F9008" s="425"/>
      <c r="G9008" s="187" t="s">
        <v>331</v>
      </c>
      <c r="H9008" s="188">
        <v>1</v>
      </c>
      <c r="I9008" s="189">
        <f t="shared" ref="I9008:I9013" si="236">(M9008*$M$13)</f>
        <v>13.275600000000001</v>
      </c>
      <c r="J9008" s="231">
        <f t="shared" ref="J9008:J9013" si="237">TRUNC(I9008*H9008,2)</f>
        <v>13.27</v>
      </c>
      <c r="M9008">
        <v>14.43</v>
      </c>
    </row>
    <row r="9009" spans="1:13" ht="26.1" customHeight="1" x14ac:dyDescent="0.2">
      <c r="A9009" s="241" t="s">
        <v>2395</v>
      </c>
      <c r="B9009" s="201" t="s">
        <v>2772</v>
      </c>
      <c r="C9009" s="200" t="s">
        <v>26</v>
      </c>
      <c r="D9009" s="200" t="s">
        <v>2773</v>
      </c>
      <c r="E9009" s="427" t="s">
        <v>2123</v>
      </c>
      <c r="F9009" s="427"/>
      <c r="G9009" s="202" t="s">
        <v>32</v>
      </c>
      <c r="H9009" s="203">
        <v>0.13789999999999999</v>
      </c>
      <c r="I9009" s="189">
        <f t="shared" si="236"/>
        <v>17.526</v>
      </c>
      <c r="J9009" s="219">
        <f t="shared" si="237"/>
        <v>2.41</v>
      </c>
      <c r="M9009">
        <v>19.05</v>
      </c>
    </row>
    <row r="9010" spans="1:13" ht="26.1" customHeight="1" x14ac:dyDescent="0.2">
      <c r="A9010" s="241" t="s">
        <v>2395</v>
      </c>
      <c r="B9010" s="201" t="s">
        <v>2477</v>
      </c>
      <c r="C9010" s="200" t="s">
        <v>26</v>
      </c>
      <c r="D9010" s="200" t="s">
        <v>2478</v>
      </c>
      <c r="E9010" s="427" t="s">
        <v>2123</v>
      </c>
      <c r="F9010" s="427"/>
      <c r="G9010" s="202" t="s">
        <v>32</v>
      </c>
      <c r="H9010" s="203">
        <v>0.13789999999999999</v>
      </c>
      <c r="I9010" s="189">
        <f t="shared" si="236"/>
        <v>24.3156</v>
      </c>
      <c r="J9010" s="219">
        <f t="shared" si="237"/>
        <v>3.35</v>
      </c>
      <c r="M9010">
        <v>26.43</v>
      </c>
    </row>
    <row r="9011" spans="1:13" ht="26.1" customHeight="1" x14ac:dyDescent="0.2">
      <c r="A9011" s="238" t="s">
        <v>2126</v>
      </c>
      <c r="B9011" s="191" t="s">
        <v>3038</v>
      </c>
      <c r="C9011" s="190" t="s">
        <v>26</v>
      </c>
      <c r="D9011" s="190" t="s">
        <v>3039</v>
      </c>
      <c r="E9011" s="426" t="s">
        <v>2119</v>
      </c>
      <c r="F9011" s="426"/>
      <c r="G9011" s="192" t="s">
        <v>331</v>
      </c>
      <c r="H9011" s="193">
        <v>2</v>
      </c>
      <c r="I9011" s="189">
        <f t="shared" si="236"/>
        <v>1.6652</v>
      </c>
      <c r="J9011" s="219">
        <f t="shared" si="237"/>
        <v>3.33</v>
      </c>
      <c r="M9011">
        <v>1.81</v>
      </c>
    </row>
    <row r="9012" spans="1:13" ht="26.1" customHeight="1" x14ac:dyDescent="0.2">
      <c r="A9012" s="238" t="s">
        <v>2126</v>
      </c>
      <c r="B9012" s="191" t="s">
        <v>3048</v>
      </c>
      <c r="C9012" s="190" t="s">
        <v>26</v>
      </c>
      <c r="D9012" s="190" t="s">
        <v>3049</v>
      </c>
      <c r="E9012" s="426" t="s">
        <v>2119</v>
      </c>
      <c r="F9012" s="426"/>
      <c r="G9012" s="192" t="s">
        <v>331</v>
      </c>
      <c r="H9012" s="193">
        <v>1</v>
      </c>
      <c r="I9012" s="189">
        <f t="shared" si="236"/>
        <v>3.0175999999999998</v>
      </c>
      <c r="J9012" s="219">
        <f t="shared" si="237"/>
        <v>3.01</v>
      </c>
      <c r="M9012">
        <v>3.28</v>
      </c>
    </row>
    <row r="9013" spans="1:13" ht="39" customHeight="1" x14ac:dyDescent="0.2">
      <c r="A9013" s="238" t="s">
        <v>2126</v>
      </c>
      <c r="B9013" s="191" t="s">
        <v>3042</v>
      </c>
      <c r="C9013" s="190" t="s">
        <v>26</v>
      </c>
      <c r="D9013" s="190" t="s">
        <v>3043</v>
      </c>
      <c r="E9013" s="426" t="s">
        <v>2119</v>
      </c>
      <c r="F9013" s="426"/>
      <c r="G9013" s="192" t="s">
        <v>331</v>
      </c>
      <c r="H9013" s="193">
        <v>0.05</v>
      </c>
      <c r="I9013" s="189">
        <f t="shared" si="236"/>
        <v>23.367999999999999</v>
      </c>
      <c r="J9013" s="219">
        <f t="shared" si="237"/>
        <v>1.1599999999999999</v>
      </c>
      <c r="M9013">
        <v>25.4</v>
      </c>
    </row>
    <row r="9014" spans="1:13" x14ac:dyDescent="0.2">
      <c r="A9014" s="239"/>
      <c r="B9014" s="195"/>
      <c r="C9014" s="195"/>
      <c r="D9014" s="195"/>
      <c r="E9014" s="195" t="s">
        <v>3847</v>
      </c>
      <c r="F9014" s="196">
        <v>4.78</v>
      </c>
      <c r="G9014" s="195" t="s">
        <v>3848</v>
      </c>
      <c r="H9014" s="196">
        <v>0</v>
      </c>
      <c r="I9014" s="196">
        <v>4.78</v>
      </c>
      <c r="J9014" s="220"/>
      <c r="M9014">
        <v>4.78</v>
      </c>
    </row>
    <row r="9015" spans="1:13" ht="25.5" x14ac:dyDescent="0.2">
      <c r="A9015" s="239"/>
      <c r="B9015" s="195"/>
      <c r="C9015" s="195"/>
      <c r="D9015" s="195"/>
      <c r="E9015" s="195" t="s">
        <v>3849</v>
      </c>
      <c r="F9015" s="196">
        <v>0</v>
      </c>
      <c r="G9015" s="195"/>
      <c r="H9015" s="195" t="s">
        <v>3850</v>
      </c>
      <c r="I9015" s="196">
        <v>14.43</v>
      </c>
      <c r="J9015" s="220"/>
      <c r="M9015">
        <v>14.43</v>
      </c>
    </row>
    <row r="9016" spans="1:13" ht="30" customHeight="1" x14ac:dyDescent="0.2">
      <c r="A9016" s="240"/>
      <c r="B9016" s="197"/>
      <c r="C9016" s="197"/>
      <c r="D9016" s="197"/>
      <c r="E9016" s="197"/>
      <c r="F9016" s="197"/>
      <c r="G9016" s="197" t="s">
        <v>3851</v>
      </c>
      <c r="H9016" s="198">
        <v>10</v>
      </c>
      <c r="I9016" s="199">
        <v>144.30000000000001</v>
      </c>
      <c r="J9016" s="220"/>
      <c r="M9016">
        <v>144.30000000000001</v>
      </c>
    </row>
    <row r="9017" spans="1:13" ht="0.95" customHeight="1" x14ac:dyDescent="0.2">
      <c r="A9017" s="237"/>
      <c r="B9017" s="185"/>
      <c r="C9017" s="185"/>
      <c r="D9017" s="185"/>
      <c r="E9017" s="185"/>
      <c r="F9017" s="185"/>
      <c r="G9017" s="185"/>
      <c r="H9017" s="185"/>
      <c r="I9017" s="185"/>
      <c r="J9017" s="220"/>
    </row>
    <row r="9018" spans="1:13" ht="18" customHeight="1" x14ac:dyDescent="0.2">
      <c r="A9018" s="236" t="s">
        <v>3728</v>
      </c>
      <c r="B9018" s="183" t="s">
        <v>2</v>
      </c>
      <c r="C9018" s="182" t="s">
        <v>3</v>
      </c>
      <c r="D9018" s="182" t="s">
        <v>4</v>
      </c>
      <c r="E9018" s="419" t="s">
        <v>2100</v>
      </c>
      <c r="F9018" s="419"/>
      <c r="G9018" s="184" t="s">
        <v>5</v>
      </c>
      <c r="H9018" s="183" t="s">
        <v>6</v>
      </c>
      <c r="I9018" s="183" t="s">
        <v>7</v>
      </c>
      <c r="J9018" s="218" t="s">
        <v>8</v>
      </c>
      <c r="K9018" s="229">
        <f>J9020+J9021</f>
        <v>8.0500000000000007</v>
      </c>
      <c r="L9018" s="229">
        <f>J9019-K9018</f>
        <v>16.79</v>
      </c>
      <c r="M9018" t="s">
        <v>7</v>
      </c>
    </row>
    <row r="9019" spans="1:13" ht="51.95" customHeight="1" x14ac:dyDescent="0.2">
      <c r="A9019" s="237" t="s">
        <v>2125</v>
      </c>
      <c r="B9019" s="186" t="s">
        <v>1143</v>
      </c>
      <c r="C9019" s="185" t="s">
        <v>26</v>
      </c>
      <c r="D9019" s="185" t="s">
        <v>1144</v>
      </c>
      <c r="E9019" s="425" t="s">
        <v>2115</v>
      </c>
      <c r="F9019" s="425"/>
      <c r="G9019" s="187" t="s">
        <v>331</v>
      </c>
      <c r="H9019" s="188">
        <v>1</v>
      </c>
      <c r="I9019" s="189">
        <f t="shared" ref="I9019:I9024" si="238">(M9019*$M$13)</f>
        <v>24.849200000000003</v>
      </c>
      <c r="J9019" s="231">
        <f t="shared" ref="J9019:J9024" si="239">TRUNC(I9019*H9019,2)</f>
        <v>24.84</v>
      </c>
      <c r="M9019">
        <v>27.01</v>
      </c>
    </row>
    <row r="9020" spans="1:13" ht="26.1" customHeight="1" x14ac:dyDescent="0.2">
      <c r="A9020" s="241" t="s">
        <v>2395</v>
      </c>
      <c r="B9020" s="201" t="s">
        <v>2772</v>
      </c>
      <c r="C9020" s="200" t="s">
        <v>26</v>
      </c>
      <c r="D9020" s="200" t="s">
        <v>2773</v>
      </c>
      <c r="E9020" s="427" t="s">
        <v>2123</v>
      </c>
      <c r="F9020" s="427"/>
      <c r="G9020" s="202" t="s">
        <v>32</v>
      </c>
      <c r="H9020" s="203">
        <v>0.19259999999999999</v>
      </c>
      <c r="I9020" s="189">
        <f t="shared" si="238"/>
        <v>17.526</v>
      </c>
      <c r="J9020" s="219">
        <f t="shared" si="239"/>
        <v>3.37</v>
      </c>
      <c r="M9020">
        <v>19.05</v>
      </c>
    </row>
    <row r="9021" spans="1:13" ht="26.1" customHeight="1" x14ac:dyDescent="0.2">
      <c r="A9021" s="241" t="s">
        <v>2395</v>
      </c>
      <c r="B9021" s="201" t="s">
        <v>2477</v>
      </c>
      <c r="C9021" s="200" t="s">
        <v>26</v>
      </c>
      <c r="D9021" s="200" t="s">
        <v>2478</v>
      </c>
      <c r="E9021" s="427" t="s">
        <v>2123</v>
      </c>
      <c r="F9021" s="427"/>
      <c r="G9021" s="202" t="s">
        <v>32</v>
      </c>
      <c r="H9021" s="203">
        <v>0.19259999999999999</v>
      </c>
      <c r="I9021" s="189">
        <f t="shared" si="238"/>
        <v>24.3156</v>
      </c>
      <c r="J9021" s="219">
        <f t="shared" si="239"/>
        <v>4.68</v>
      </c>
      <c r="M9021">
        <v>26.43</v>
      </c>
    </row>
    <row r="9022" spans="1:13" ht="26.1" customHeight="1" x14ac:dyDescent="0.2">
      <c r="A9022" s="238" t="s">
        <v>2126</v>
      </c>
      <c r="B9022" s="191" t="s">
        <v>3044</v>
      </c>
      <c r="C9022" s="190" t="s">
        <v>26</v>
      </c>
      <c r="D9022" s="190" t="s">
        <v>3045</v>
      </c>
      <c r="E9022" s="426" t="s">
        <v>2119</v>
      </c>
      <c r="F9022" s="426"/>
      <c r="G9022" s="192" t="s">
        <v>331</v>
      </c>
      <c r="H9022" s="193">
        <v>2</v>
      </c>
      <c r="I9022" s="189">
        <f t="shared" si="238"/>
        <v>2.9532000000000003</v>
      </c>
      <c r="J9022" s="219">
        <f t="shared" si="239"/>
        <v>5.9</v>
      </c>
      <c r="M9022">
        <v>3.21</v>
      </c>
    </row>
    <row r="9023" spans="1:13" ht="26.1" customHeight="1" x14ac:dyDescent="0.2">
      <c r="A9023" s="238" t="s">
        <v>2126</v>
      </c>
      <c r="B9023" s="191" t="s">
        <v>3050</v>
      </c>
      <c r="C9023" s="190" t="s">
        <v>26</v>
      </c>
      <c r="D9023" s="190" t="s">
        <v>3051</v>
      </c>
      <c r="E9023" s="426" t="s">
        <v>2119</v>
      </c>
      <c r="F9023" s="426"/>
      <c r="G9023" s="192" t="s">
        <v>331</v>
      </c>
      <c r="H9023" s="193">
        <v>1</v>
      </c>
      <c r="I9023" s="189">
        <f t="shared" si="238"/>
        <v>8.2064000000000004</v>
      </c>
      <c r="J9023" s="219">
        <f t="shared" si="239"/>
        <v>8.1999999999999993</v>
      </c>
      <c r="M9023">
        <v>8.92</v>
      </c>
    </row>
    <row r="9024" spans="1:13" ht="39" customHeight="1" x14ac:dyDescent="0.2">
      <c r="A9024" s="238" t="s">
        <v>2126</v>
      </c>
      <c r="B9024" s="191" t="s">
        <v>3042</v>
      </c>
      <c r="C9024" s="190" t="s">
        <v>26</v>
      </c>
      <c r="D9024" s="190" t="s">
        <v>3043</v>
      </c>
      <c r="E9024" s="426" t="s">
        <v>2119</v>
      </c>
      <c r="F9024" s="426"/>
      <c r="G9024" s="192" t="s">
        <v>331</v>
      </c>
      <c r="H9024" s="193">
        <v>0.115</v>
      </c>
      <c r="I9024" s="189">
        <f t="shared" si="238"/>
        <v>23.367999999999999</v>
      </c>
      <c r="J9024" s="219">
        <f t="shared" si="239"/>
        <v>2.68</v>
      </c>
      <c r="M9024">
        <v>25.4</v>
      </c>
    </row>
    <row r="9025" spans="1:13" x14ac:dyDescent="0.2">
      <c r="A9025" s="239"/>
      <c r="B9025" s="195"/>
      <c r="C9025" s="195"/>
      <c r="D9025" s="195"/>
      <c r="E9025" s="195" t="s">
        <v>3847</v>
      </c>
      <c r="F9025" s="196">
        <v>6.68</v>
      </c>
      <c r="G9025" s="195" t="s">
        <v>3848</v>
      </c>
      <c r="H9025" s="196">
        <v>0</v>
      </c>
      <c r="I9025" s="196">
        <v>6.68</v>
      </c>
      <c r="J9025" s="220"/>
      <c r="M9025">
        <v>6.68</v>
      </c>
    </row>
    <row r="9026" spans="1:13" ht="25.5" x14ac:dyDescent="0.2">
      <c r="A9026" s="239"/>
      <c r="B9026" s="195"/>
      <c r="C9026" s="195"/>
      <c r="D9026" s="195"/>
      <c r="E9026" s="195" t="s">
        <v>3849</v>
      </c>
      <c r="F9026" s="196">
        <v>0</v>
      </c>
      <c r="G9026" s="195"/>
      <c r="H9026" s="195" t="s">
        <v>3850</v>
      </c>
      <c r="I9026" s="196">
        <v>27.01</v>
      </c>
      <c r="J9026" s="220"/>
      <c r="M9026">
        <v>27.01</v>
      </c>
    </row>
    <row r="9027" spans="1:13" ht="30" customHeight="1" x14ac:dyDescent="0.2">
      <c r="A9027" s="240"/>
      <c r="B9027" s="197"/>
      <c r="C9027" s="197"/>
      <c r="D9027" s="197"/>
      <c r="E9027" s="197"/>
      <c r="F9027" s="197"/>
      <c r="G9027" s="197" t="s">
        <v>3851</v>
      </c>
      <c r="H9027" s="198">
        <v>2</v>
      </c>
      <c r="I9027" s="199">
        <v>54.02</v>
      </c>
      <c r="J9027" s="220"/>
      <c r="M9027">
        <v>54.02</v>
      </c>
    </row>
    <row r="9028" spans="1:13" ht="0.95" customHeight="1" x14ac:dyDescent="0.2">
      <c r="A9028" s="237"/>
      <c r="B9028" s="185"/>
      <c r="C9028" s="185"/>
      <c r="D9028" s="185"/>
      <c r="E9028" s="185"/>
      <c r="F9028" s="185"/>
      <c r="G9028" s="185"/>
      <c r="H9028" s="185"/>
      <c r="I9028" s="185"/>
      <c r="J9028" s="220"/>
    </row>
    <row r="9029" spans="1:13" ht="18" customHeight="1" x14ac:dyDescent="0.2">
      <c r="A9029" s="236" t="s">
        <v>3729</v>
      </c>
      <c r="B9029" s="183" t="s">
        <v>2</v>
      </c>
      <c r="C9029" s="182" t="s">
        <v>3</v>
      </c>
      <c r="D9029" s="182" t="s">
        <v>4</v>
      </c>
      <c r="E9029" s="419" t="s">
        <v>2100</v>
      </c>
      <c r="F9029" s="419"/>
      <c r="G9029" s="184" t="s">
        <v>5</v>
      </c>
      <c r="H9029" s="183" t="s">
        <v>6</v>
      </c>
      <c r="I9029" s="183" t="s">
        <v>7</v>
      </c>
      <c r="J9029" s="218" t="s">
        <v>8</v>
      </c>
      <c r="K9029" s="229">
        <f>J9031+J9032</f>
        <v>14.69</v>
      </c>
      <c r="L9029" s="229">
        <f>J9030-K9029</f>
        <v>20.47</v>
      </c>
      <c r="M9029" t="s">
        <v>7</v>
      </c>
    </row>
    <row r="9030" spans="1:13" ht="24" customHeight="1" x14ac:dyDescent="0.2">
      <c r="A9030" s="237" t="s">
        <v>2125</v>
      </c>
      <c r="B9030" s="186" t="s">
        <v>1145</v>
      </c>
      <c r="C9030" s="185" t="s">
        <v>15</v>
      </c>
      <c r="D9030" s="185" t="s">
        <v>1146</v>
      </c>
      <c r="E9030" s="425">
        <v>8</v>
      </c>
      <c r="F9030" s="425"/>
      <c r="G9030" s="187" t="s">
        <v>18</v>
      </c>
      <c r="H9030" s="188">
        <v>1</v>
      </c>
      <c r="I9030" s="189">
        <f>(M9030*$M$13)</f>
        <v>35.162399999999998</v>
      </c>
      <c r="J9030" s="231">
        <f>TRUNC(I9030*H9030,2)</f>
        <v>35.159999999999997</v>
      </c>
      <c r="M9030">
        <v>38.22</v>
      </c>
    </row>
    <row r="9031" spans="1:13" ht="24" customHeight="1" x14ac:dyDescent="0.2">
      <c r="A9031" s="238" t="s">
        <v>2126</v>
      </c>
      <c r="B9031" s="191" t="s">
        <v>2130</v>
      </c>
      <c r="C9031" s="190" t="s">
        <v>15</v>
      </c>
      <c r="D9031" s="190" t="s">
        <v>2131</v>
      </c>
      <c r="E9031" s="426" t="s">
        <v>2129</v>
      </c>
      <c r="F9031" s="426"/>
      <c r="G9031" s="192" t="s">
        <v>39</v>
      </c>
      <c r="H9031" s="193">
        <v>0.45</v>
      </c>
      <c r="I9031" s="189">
        <f>(M9031*$M$13)</f>
        <v>13.533200000000001</v>
      </c>
      <c r="J9031" s="219">
        <f>TRUNC(I9031*H9031,2)</f>
        <v>6.08</v>
      </c>
      <c r="M9031">
        <v>14.71</v>
      </c>
    </row>
    <row r="9032" spans="1:13" ht="24" customHeight="1" x14ac:dyDescent="0.2">
      <c r="A9032" s="238" t="s">
        <v>2126</v>
      </c>
      <c r="B9032" s="191" t="s">
        <v>2216</v>
      </c>
      <c r="C9032" s="190" t="s">
        <v>15</v>
      </c>
      <c r="D9032" s="190" t="s">
        <v>2217</v>
      </c>
      <c r="E9032" s="426" t="s">
        <v>2129</v>
      </c>
      <c r="F9032" s="426"/>
      <c r="G9032" s="192" t="s">
        <v>39</v>
      </c>
      <c r="H9032" s="193">
        <v>0.45</v>
      </c>
      <c r="I9032" s="189">
        <f>(M9032*$M$13)</f>
        <v>19.136000000000003</v>
      </c>
      <c r="J9032" s="219">
        <f>TRUNC(I9032*H9032,2)</f>
        <v>8.61</v>
      </c>
      <c r="M9032">
        <v>20.8</v>
      </c>
    </row>
    <row r="9033" spans="1:13" ht="24" customHeight="1" x14ac:dyDescent="0.2">
      <c r="A9033" s="238" t="s">
        <v>2126</v>
      </c>
      <c r="B9033" s="191" t="s">
        <v>3052</v>
      </c>
      <c r="C9033" s="190" t="s">
        <v>15</v>
      </c>
      <c r="D9033" s="190" t="s">
        <v>3053</v>
      </c>
      <c r="E9033" s="426" t="s">
        <v>2119</v>
      </c>
      <c r="F9033" s="426"/>
      <c r="G9033" s="192" t="s">
        <v>54</v>
      </c>
      <c r="H9033" s="193">
        <v>1</v>
      </c>
      <c r="I9033" s="189">
        <f>(M9033*$M$13)</f>
        <v>20.470000000000002</v>
      </c>
      <c r="J9033" s="219">
        <f>TRUNC(I9033*H9033,2)</f>
        <v>20.47</v>
      </c>
      <c r="M9033">
        <v>22.25</v>
      </c>
    </row>
    <row r="9034" spans="1:13" x14ac:dyDescent="0.2">
      <c r="A9034" s="239"/>
      <c r="B9034" s="195"/>
      <c r="C9034" s="195"/>
      <c r="D9034" s="195"/>
      <c r="E9034" s="195" t="s">
        <v>3847</v>
      </c>
      <c r="F9034" s="196">
        <v>15.969999999999999</v>
      </c>
      <c r="G9034" s="195" t="s">
        <v>3848</v>
      </c>
      <c r="H9034" s="196">
        <v>0</v>
      </c>
      <c r="I9034" s="196">
        <v>15.969999999999999</v>
      </c>
      <c r="J9034" s="220"/>
      <c r="M9034">
        <v>15.969999999999999</v>
      </c>
    </row>
    <row r="9035" spans="1:13" ht="25.5" x14ac:dyDescent="0.2">
      <c r="A9035" s="239"/>
      <c r="B9035" s="195"/>
      <c r="C9035" s="195"/>
      <c r="D9035" s="195"/>
      <c r="E9035" s="195" t="s">
        <v>3849</v>
      </c>
      <c r="F9035" s="196">
        <v>0</v>
      </c>
      <c r="G9035" s="195"/>
      <c r="H9035" s="195" t="s">
        <v>3850</v>
      </c>
      <c r="I9035" s="196">
        <v>38.22</v>
      </c>
      <c r="J9035" s="220"/>
      <c r="M9035">
        <v>38.22</v>
      </c>
    </row>
    <row r="9036" spans="1:13" ht="30" customHeight="1" x14ac:dyDescent="0.2">
      <c r="A9036" s="240"/>
      <c r="B9036" s="197"/>
      <c r="C9036" s="197"/>
      <c r="D9036" s="197"/>
      <c r="E9036" s="197"/>
      <c r="F9036" s="197"/>
      <c r="G9036" s="197" t="s">
        <v>3851</v>
      </c>
      <c r="H9036" s="198">
        <v>4</v>
      </c>
      <c r="I9036" s="199">
        <v>152.88</v>
      </c>
      <c r="J9036" s="220"/>
      <c r="M9036">
        <v>152.88</v>
      </c>
    </row>
    <row r="9037" spans="1:13" ht="0.95" customHeight="1" x14ac:dyDescent="0.2">
      <c r="A9037" s="237"/>
      <c r="B9037" s="185"/>
      <c r="C9037" s="185"/>
      <c r="D9037" s="185"/>
      <c r="E9037" s="185"/>
      <c r="F9037" s="185"/>
      <c r="G9037" s="185"/>
      <c r="H9037" s="185"/>
      <c r="I9037" s="185"/>
      <c r="J9037" s="220"/>
    </row>
    <row r="9038" spans="1:13" ht="18" customHeight="1" x14ac:dyDescent="0.2">
      <c r="A9038" s="236" t="s">
        <v>3730</v>
      </c>
      <c r="B9038" s="183" t="s">
        <v>2</v>
      </c>
      <c r="C9038" s="182" t="s">
        <v>3</v>
      </c>
      <c r="D9038" s="182" t="s">
        <v>4</v>
      </c>
      <c r="E9038" s="419" t="s">
        <v>2100</v>
      </c>
      <c r="F9038" s="419"/>
      <c r="G9038" s="184" t="s">
        <v>5</v>
      </c>
      <c r="H9038" s="183" t="s">
        <v>6</v>
      </c>
      <c r="I9038" s="183" t="s">
        <v>7</v>
      </c>
      <c r="J9038" s="218" t="s">
        <v>8</v>
      </c>
      <c r="K9038" s="229">
        <f>J9040+J9041</f>
        <v>9.129999999999999</v>
      </c>
      <c r="L9038" s="229">
        <f>J9039-K9038</f>
        <v>2.91</v>
      </c>
      <c r="M9038" t="s">
        <v>7</v>
      </c>
    </row>
    <row r="9039" spans="1:13" ht="24" customHeight="1" x14ac:dyDescent="0.2">
      <c r="A9039" s="237" t="s">
        <v>2125</v>
      </c>
      <c r="B9039" s="186" t="s">
        <v>1147</v>
      </c>
      <c r="C9039" s="185" t="s">
        <v>15</v>
      </c>
      <c r="D9039" s="185" t="s">
        <v>1148</v>
      </c>
      <c r="E9039" s="425">
        <v>8</v>
      </c>
      <c r="F9039" s="425"/>
      <c r="G9039" s="187" t="s">
        <v>18</v>
      </c>
      <c r="H9039" s="188">
        <v>1</v>
      </c>
      <c r="I9039" s="189">
        <f>(M9039*$M$13)</f>
        <v>12.0428</v>
      </c>
      <c r="J9039" s="231">
        <f>TRUNC(I9039*H9039,2)</f>
        <v>12.04</v>
      </c>
      <c r="M9039">
        <v>13.09</v>
      </c>
    </row>
    <row r="9040" spans="1:13" ht="24" customHeight="1" x14ac:dyDescent="0.2">
      <c r="A9040" s="238" t="s">
        <v>2126</v>
      </c>
      <c r="B9040" s="191" t="s">
        <v>2130</v>
      </c>
      <c r="C9040" s="190" t="s">
        <v>15</v>
      </c>
      <c r="D9040" s="190" t="s">
        <v>2131</v>
      </c>
      <c r="E9040" s="426" t="s">
        <v>2129</v>
      </c>
      <c r="F9040" s="426"/>
      <c r="G9040" s="192" t="s">
        <v>39</v>
      </c>
      <c r="H9040" s="193">
        <v>0.28000000000000003</v>
      </c>
      <c r="I9040" s="189">
        <f>(M9040*$M$13)</f>
        <v>13.533200000000001</v>
      </c>
      <c r="J9040" s="219">
        <f>TRUNC(I9040*H9040,2)</f>
        <v>3.78</v>
      </c>
      <c r="M9040">
        <v>14.71</v>
      </c>
    </row>
    <row r="9041" spans="1:13" ht="24" customHeight="1" x14ac:dyDescent="0.2">
      <c r="A9041" s="238" t="s">
        <v>2126</v>
      </c>
      <c r="B9041" s="191" t="s">
        <v>2216</v>
      </c>
      <c r="C9041" s="190" t="s">
        <v>15</v>
      </c>
      <c r="D9041" s="190" t="s">
        <v>2217</v>
      </c>
      <c r="E9041" s="426" t="s">
        <v>2129</v>
      </c>
      <c r="F9041" s="426"/>
      <c r="G9041" s="192" t="s">
        <v>39</v>
      </c>
      <c r="H9041" s="193">
        <v>0.28000000000000003</v>
      </c>
      <c r="I9041" s="189">
        <f>(M9041*$M$13)</f>
        <v>19.136000000000003</v>
      </c>
      <c r="J9041" s="219">
        <f>TRUNC(I9041*H9041,2)</f>
        <v>5.35</v>
      </c>
      <c r="M9041">
        <v>20.8</v>
      </c>
    </row>
    <row r="9042" spans="1:13" ht="24" customHeight="1" x14ac:dyDescent="0.2">
      <c r="A9042" s="238" t="s">
        <v>2126</v>
      </c>
      <c r="B9042" s="191" t="s">
        <v>3054</v>
      </c>
      <c r="C9042" s="190" t="s">
        <v>15</v>
      </c>
      <c r="D9042" s="190" t="s">
        <v>1148</v>
      </c>
      <c r="E9042" s="426" t="s">
        <v>2119</v>
      </c>
      <c r="F9042" s="426"/>
      <c r="G9042" s="192" t="s">
        <v>54</v>
      </c>
      <c r="H9042" s="193">
        <v>1</v>
      </c>
      <c r="I9042" s="189">
        <f>(M9042*$M$13)</f>
        <v>2.9072000000000005</v>
      </c>
      <c r="J9042" s="219">
        <f>TRUNC(I9042*H9042,2)</f>
        <v>2.9</v>
      </c>
      <c r="M9042">
        <v>3.16</v>
      </c>
    </row>
    <row r="9043" spans="1:13" x14ac:dyDescent="0.2">
      <c r="A9043" s="239"/>
      <c r="B9043" s="195"/>
      <c r="C9043" s="195"/>
      <c r="D9043" s="195"/>
      <c r="E9043" s="195" t="s">
        <v>3847</v>
      </c>
      <c r="F9043" s="196">
        <v>9.93</v>
      </c>
      <c r="G9043" s="195" t="s">
        <v>3848</v>
      </c>
      <c r="H9043" s="196">
        <v>0</v>
      </c>
      <c r="I9043" s="196">
        <v>9.93</v>
      </c>
      <c r="J9043" s="220"/>
      <c r="M9043">
        <v>9.93</v>
      </c>
    </row>
    <row r="9044" spans="1:13" ht="25.5" x14ac:dyDescent="0.2">
      <c r="A9044" s="239"/>
      <c r="B9044" s="195"/>
      <c r="C9044" s="195"/>
      <c r="D9044" s="195"/>
      <c r="E9044" s="195" t="s">
        <v>3849</v>
      </c>
      <c r="F9044" s="196">
        <v>0</v>
      </c>
      <c r="G9044" s="195"/>
      <c r="H9044" s="195" t="s">
        <v>3850</v>
      </c>
      <c r="I9044" s="196">
        <v>13.09</v>
      </c>
      <c r="J9044" s="220"/>
      <c r="M9044">
        <v>13.09</v>
      </c>
    </row>
    <row r="9045" spans="1:13" ht="30" customHeight="1" x14ac:dyDescent="0.2">
      <c r="A9045" s="240"/>
      <c r="B9045" s="197"/>
      <c r="C9045" s="197"/>
      <c r="D9045" s="197"/>
      <c r="E9045" s="197"/>
      <c r="F9045" s="197"/>
      <c r="G9045" s="197" t="s">
        <v>3851</v>
      </c>
      <c r="H9045" s="198">
        <v>13</v>
      </c>
      <c r="I9045" s="199">
        <v>170.17</v>
      </c>
      <c r="J9045" s="220"/>
      <c r="M9045">
        <v>170.17</v>
      </c>
    </row>
    <row r="9046" spans="1:13" ht="0.95" customHeight="1" x14ac:dyDescent="0.2">
      <c r="A9046" s="237"/>
      <c r="B9046" s="185"/>
      <c r="C9046" s="185"/>
      <c r="D9046" s="185"/>
      <c r="E9046" s="185"/>
      <c r="F9046" s="185"/>
      <c r="G9046" s="185"/>
      <c r="H9046" s="185"/>
      <c r="I9046" s="185"/>
      <c r="J9046" s="220"/>
    </row>
    <row r="9047" spans="1:13" ht="18" customHeight="1" x14ac:dyDescent="0.2">
      <c r="A9047" s="236" t="s">
        <v>3731</v>
      </c>
      <c r="B9047" s="183" t="s">
        <v>2</v>
      </c>
      <c r="C9047" s="182" t="s">
        <v>3</v>
      </c>
      <c r="D9047" s="182" t="s">
        <v>4</v>
      </c>
      <c r="E9047" s="419" t="s">
        <v>2100</v>
      </c>
      <c r="F9047" s="419"/>
      <c r="G9047" s="184" t="s">
        <v>5</v>
      </c>
      <c r="H9047" s="183" t="s">
        <v>6</v>
      </c>
      <c r="I9047" s="183" t="s">
        <v>7</v>
      </c>
      <c r="J9047" s="218" t="s">
        <v>8</v>
      </c>
      <c r="K9047" s="229">
        <f>J9049+J9050</f>
        <v>15.02</v>
      </c>
      <c r="L9047" s="229">
        <f>J9048-K9047</f>
        <v>14.61</v>
      </c>
      <c r="M9047" t="s">
        <v>7</v>
      </c>
    </row>
    <row r="9048" spans="1:13" ht="24" customHeight="1" x14ac:dyDescent="0.2">
      <c r="A9048" s="237" t="s">
        <v>2125</v>
      </c>
      <c r="B9048" s="186" t="s">
        <v>1149</v>
      </c>
      <c r="C9048" s="185" t="s">
        <v>15</v>
      </c>
      <c r="D9048" s="185" t="s">
        <v>1150</v>
      </c>
      <c r="E9048" s="425">
        <v>8</v>
      </c>
      <c r="F9048" s="425"/>
      <c r="G9048" s="187" t="s">
        <v>18</v>
      </c>
      <c r="H9048" s="188">
        <v>1</v>
      </c>
      <c r="I9048" s="189">
        <f>(M9048*$M$13)</f>
        <v>29.633200000000002</v>
      </c>
      <c r="J9048" s="231">
        <f>TRUNC(I9048*H9048,2)</f>
        <v>29.63</v>
      </c>
      <c r="M9048">
        <v>32.21</v>
      </c>
    </row>
    <row r="9049" spans="1:13" ht="24" customHeight="1" x14ac:dyDescent="0.2">
      <c r="A9049" s="238" t="s">
        <v>2126</v>
      </c>
      <c r="B9049" s="191" t="s">
        <v>2130</v>
      </c>
      <c r="C9049" s="190" t="s">
        <v>15</v>
      </c>
      <c r="D9049" s="190" t="s">
        <v>2131</v>
      </c>
      <c r="E9049" s="426" t="s">
        <v>2129</v>
      </c>
      <c r="F9049" s="426"/>
      <c r="G9049" s="192" t="s">
        <v>39</v>
      </c>
      <c r="H9049" s="193">
        <v>0.46</v>
      </c>
      <c r="I9049" s="189">
        <f>(M9049*$M$13)</f>
        <v>13.533200000000001</v>
      </c>
      <c r="J9049" s="219">
        <f>TRUNC(I9049*H9049,2)</f>
        <v>6.22</v>
      </c>
      <c r="M9049">
        <v>14.71</v>
      </c>
    </row>
    <row r="9050" spans="1:13" ht="24" customHeight="1" x14ac:dyDescent="0.2">
      <c r="A9050" s="238" t="s">
        <v>2126</v>
      </c>
      <c r="B9050" s="191" t="s">
        <v>2216</v>
      </c>
      <c r="C9050" s="190" t="s">
        <v>15</v>
      </c>
      <c r="D9050" s="190" t="s">
        <v>2217</v>
      </c>
      <c r="E9050" s="426" t="s">
        <v>2129</v>
      </c>
      <c r="F9050" s="426"/>
      <c r="G9050" s="192" t="s">
        <v>39</v>
      </c>
      <c r="H9050" s="193">
        <v>0.46</v>
      </c>
      <c r="I9050" s="189">
        <f>(M9050*$M$13)</f>
        <v>19.136000000000003</v>
      </c>
      <c r="J9050" s="219">
        <f>TRUNC(I9050*H9050,2)</f>
        <v>8.8000000000000007</v>
      </c>
      <c r="M9050">
        <v>20.8</v>
      </c>
    </row>
    <row r="9051" spans="1:13" ht="24" customHeight="1" x14ac:dyDescent="0.2">
      <c r="A9051" s="238" t="s">
        <v>2126</v>
      </c>
      <c r="B9051" s="191" t="s">
        <v>3055</v>
      </c>
      <c r="C9051" s="190" t="s">
        <v>15</v>
      </c>
      <c r="D9051" s="190" t="s">
        <v>3056</v>
      </c>
      <c r="E9051" s="426" t="s">
        <v>2119</v>
      </c>
      <c r="F9051" s="426"/>
      <c r="G9051" s="192" t="s">
        <v>54</v>
      </c>
      <c r="H9051" s="193">
        <v>1</v>
      </c>
      <c r="I9051" s="189">
        <f>(M9051*$M$13)</f>
        <v>14.618800000000002</v>
      </c>
      <c r="J9051" s="219">
        <f>TRUNC(I9051*H9051,2)</f>
        <v>14.61</v>
      </c>
      <c r="M9051">
        <v>15.89</v>
      </c>
    </row>
    <row r="9052" spans="1:13" x14ac:dyDescent="0.2">
      <c r="A9052" s="239"/>
      <c r="B9052" s="195"/>
      <c r="C9052" s="195"/>
      <c r="D9052" s="195"/>
      <c r="E9052" s="195" t="s">
        <v>3847</v>
      </c>
      <c r="F9052" s="196">
        <v>16.32</v>
      </c>
      <c r="G9052" s="195" t="s">
        <v>3848</v>
      </c>
      <c r="H9052" s="196">
        <v>0</v>
      </c>
      <c r="I9052" s="196">
        <v>16.32</v>
      </c>
      <c r="J9052" s="220"/>
      <c r="M9052">
        <v>16.32</v>
      </c>
    </row>
    <row r="9053" spans="1:13" ht="25.5" x14ac:dyDescent="0.2">
      <c r="A9053" s="239"/>
      <c r="B9053" s="195"/>
      <c r="C9053" s="195"/>
      <c r="D9053" s="195"/>
      <c r="E9053" s="195" t="s">
        <v>3849</v>
      </c>
      <c r="F9053" s="196">
        <v>0</v>
      </c>
      <c r="G9053" s="195"/>
      <c r="H9053" s="195" t="s">
        <v>3850</v>
      </c>
      <c r="I9053" s="196">
        <v>32.21</v>
      </c>
      <c r="J9053" s="220"/>
      <c r="M9053">
        <v>32.21</v>
      </c>
    </row>
    <row r="9054" spans="1:13" ht="30" customHeight="1" x14ac:dyDescent="0.2">
      <c r="A9054" s="240"/>
      <c r="B9054" s="197"/>
      <c r="C9054" s="197"/>
      <c r="D9054" s="197"/>
      <c r="E9054" s="197"/>
      <c r="F9054" s="197"/>
      <c r="G9054" s="197" t="s">
        <v>3851</v>
      </c>
      <c r="H9054" s="198">
        <v>2</v>
      </c>
      <c r="I9054" s="199">
        <v>64.42</v>
      </c>
      <c r="J9054" s="220"/>
      <c r="M9054">
        <v>64.42</v>
      </c>
    </row>
    <row r="9055" spans="1:13" ht="0.95" customHeight="1" x14ac:dyDescent="0.2">
      <c r="A9055" s="237"/>
      <c r="B9055" s="185"/>
      <c r="C9055" s="185"/>
      <c r="D9055" s="185"/>
      <c r="E9055" s="185"/>
      <c r="F9055" s="185"/>
      <c r="G9055" s="185"/>
      <c r="H9055" s="185"/>
      <c r="I9055" s="185"/>
      <c r="J9055" s="220"/>
    </row>
    <row r="9056" spans="1:13" ht="18" customHeight="1" x14ac:dyDescent="0.2">
      <c r="A9056" s="236" t="s">
        <v>3732</v>
      </c>
      <c r="B9056" s="183" t="s">
        <v>2</v>
      </c>
      <c r="C9056" s="182" t="s">
        <v>3</v>
      </c>
      <c r="D9056" s="182" t="s">
        <v>4</v>
      </c>
      <c r="E9056" s="419" t="s">
        <v>2100</v>
      </c>
      <c r="F9056" s="419"/>
      <c r="G9056" s="184" t="s">
        <v>5</v>
      </c>
      <c r="H9056" s="183" t="s">
        <v>6</v>
      </c>
      <c r="I9056" s="183" t="s">
        <v>7</v>
      </c>
      <c r="J9056" s="218" t="s">
        <v>8</v>
      </c>
      <c r="K9056" s="229">
        <f>J9058+J9059</f>
        <v>12.08</v>
      </c>
      <c r="L9056" s="229">
        <f>J9057-K9056</f>
        <v>18.740000000000002</v>
      </c>
      <c r="M9056" t="s">
        <v>7</v>
      </c>
    </row>
    <row r="9057" spans="1:13" ht="24" customHeight="1" x14ac:dyDescent="0.2">
      <c r="A9057" s="237" t="s">
        <v>2125</v>
      </c>
      <c r="B9057" s="186" t="s">
        <v>1151</v>
      </c>
      <c r="C9057" s="185" t="s">
        <v>15</v>
      </c>
      <c r="D9057" s="185" t="s">
        <v>1152</v>
      </c>
      <c r="E9057" s="425">
        <v>8</v>
      </c>
      <c r="F9057" s="425"/>
      <c r="G9057" s="187" t="s">
        <v>18</v>
      </c>
      <c r="H9057" s="188">
        <v>1</v>
      </c>
      <c r="I9057" s="189">
        <f>(M9057*$M$13)</f>
        <v>30.8292</v>
      </c>
      <c r="J9057" s="231">
        <f>TRUNC(I9057*H9057,2)</f>
        <v>30.82</v>
      </c>
      <c r="M9057">
        <v>33.51</v>
      </c>
    </row>
    <row r="9058" spans="1:13" ht="24" customHeight="1" x14ac:dyDescent="0.2">
      <c r="A9058" s="238" t="s">
        <v>2126</v>
      </c>
      <c r="B9058" s="191" t="s">
        <v>2130</v>
      </c>
      <c r="C9058" s="190" t="s">
        <v>15</v>
      </c>
      <c r="D9058" s="190" t="s">
        <v>2131</v>
      </c>
      <c r="E9058" s="426" t="s">
        <v>2129</v>
      </c>
      <c r="F9058" s="426"/>
      <c r="G9058" s="192" t="s">
        <v>39</v>
      </c>
      <c r="H9058" s="193">
        <v>0.37</v>
      </c>
      <c r="I9058" s="189">
        <f>(M9058*$M$13)</f>
        <v>13.533200000000001</v>
      </c>
      <c r="J9058" s="219">
        <f>TRUNC(I9058*H9058,2)</f>
        <v>5</v>
      </c>
      <c r="M9058">
        <v>14.71</v>
      </c>
    </row>
    <row r="9059" spans="1:13" ht="24" customHeight="1" x14ac:dyDescent="0.2">
      <c r="A9059" s="238" t="s">
        <v>2126</v>
      </c>
      <c r="B9059" s="191" t="s">
        <v>2216</v>
      </c>
      <c r="C9059" s="190" t="s">
        <v>15</v>
      </c>
      <c r="D9059" s="190" t="s">
        <v>2217</v>
      </c>
      <c r="E9059" s="426" t="s">
        <v>2129</v>
      </c>
      <c r="F9059" s="426"/>
      <c r="G9059" s="192" t="s">
        <v>39</v>
      </c>
      <c r="H9059" s="193">
        <v>0.37</v>
      </c>
      <c r="I9059" s="189">
        <f>(M9059*$M$13)</f>
        <v>19.136000000000003</v>
      </c>
      <c r="J9059" s="219">
        <f>TRUNC(I9059*H9059,2)</f>
        <v>7.08</v>
      </c>
      <c r="M9059">
        <v>20.8</v>
      </c>
    </row>
    <row r="9060" spans="1:13" ht="24" customHeight="1" x14ac:dyDescent="0.2">
      <c r="A9060" s="238" t="s">
        <v>2126</v>
      </c>
      <c r="B9060" s="191" t="s">
        <v>3057</v>
      </c>
      <c r="C9060" s="190" t="s">
        <v>15</v>
      </c>
      <c r="D9060" s="190" t="s">
        <v>1152</v>
      </c>
      <c r="E9060" s="426" t="s">
        <v>2119</v>
      </c>
      <c r="F9060" s="426"/>
      <c r="G9060" s="192" t="s">
        <v>54</v>
      </c>
      <c r="H9060" s="193">
        <v>1</v>
      </c>
      <c r="I9060" s="189">
        <f>(M9060*$M$13)</f>
        <v>18.749600000000001</v>
      </c>
      <c r="J9060" s="219">
        <f>TRUNC(I9060*H9060,2)</f>
        <v>18.739999999999998</v>
      </c>
      <c r="M9060">
        <v>20.38</v>
      </c>
    </row>
    <row r="9061" spans="1:13" x14ac:dyDescent="0.2">
      <c r="A9061" s="239"/>
      <c r="B9061" s="195"/>
      <c r="C9061" s="195"/>
      <c r="D9061" s="195"/>
      <c r="E9061" s="195" t="s">
        <v>3847</v>
      </c>
      <c r="F9061" s="196">
        <v>13.13</v>
      </c>
      <c r="G9061" s="195" t="s">
        <v>3848</v>
      </c>
      <c r="H9061" s="196">
        <v>0</v>
      </c>
      <c r="I9061" s="196">
        <v>13.13</v>
      </c>
      <c r="J9061" s="220"/>
      <c r="M9061">
        <v>13.13</v>
      </c>
    </row>
    <row r="9062" spans="1:13" ht="25.5" x14ac:dyDescent="0.2">
      <c r="A9062" s="239"/>
      <c r="B9062" s="195"/>
      <c r="C9062" s="195"/>
      <c r="D9062" s="195"/>
      <c r="E9062" s="195" t="s">
        <v>3849</v>
      </c>
      <c r="F9062" s="196">
        <v>0</v>
      </c>
      <c r="G9062" s="195"/>
      <c r="H9062" s="195" t="s">
        <v>3850</v>
      </c>
      <c r="I9062" s="196">
        <v>33.51</v>
      </c>
      <c r="J9062" s="220"/>
      <c r="M9062">
        <v>33.51</v>
      </c>
    </row>
    <row r="9063" spans="1:13" ht="30" customHeight="1" x14ac:dyDescent="0.2">
      <c r="A9063" s="240"/>
      <c r="B9063" s="197"/>
      <c r="C9063" s="197"/>
      <c r="D9063" s="197"/>
      <c r="E9063" s="197"/>
      <c r="F9063" s="197"/>
      <c r="G9063" s="197" t="s">
        <v>3851</v>
      </c>
      <c r="H9063" s="198">
        <v>4</v>
      </c>
      <c r="I9063" s="199">
        <v>134.04</v>
      </c>
      <c r="J9063" s="220"/>
      <c r="M9063">
        <v>134.04</v>
      </c>
    </row>
    <row r="9064" spans="1:13" ht="0.95" customHeight="1" x14ac:dyDescent="0.2">
      <c r="A9064" s="237"/>
      <c r="B9064" s="185"/>
      <c r="C9064" s="185"/>
      <c r="D9064" s="185"/>
      <c r="E9064" s="185"/>
      <c r="F9064" s="185"/>
      <c r="G9064" s="185"/>
      <c r="H9064" s="185"/>
      <c r="I9064" s="185"/>
      <c r="J9064" s="220"/>
    </row>
    <row r="9065" spans="1:13" ht="18" customHeight="1" x14ac:dyDescent="0.2">
      <c r="A9065" s="236" t="s">
        <v>3733</v>
      </c>
      <c r="B9065" s="183" t="s">
        <v>2</v>
      </c>
      <c r="C9065" s="182" t="s">
        <v>3</v>
      </c>
      <c r="D9065" s="182" t="s">
        <v>4</v>
      </c>
      <c r="E9065" s="419" t="s">
        <v>2100</v>
      </c>
      <c r="F9065" s="419"/>
      <c r="G9065" s="184" t="s">
        <v>5</v>
      </c>
      <c r="H9065" s="183" t="s">
        <v>6</v>
      </c>
      <c r="I9065" s="183" t="s">
        <v>7</v>
      </c>
      <c r="J9065" s="218" t="s">
        <v>8</v>
      </c>
      <c r="K9065" s="229">
        <f>J9067+J9068</f>
        <v>7.51</v>
      </c>
      <c r="L9065" s="229">
        <f>J9066-K9065</f>
        <v>6.370000000000001</v>
      </c>
      <c r="M9065" t="s">
        <v>7</v>
      </c>
    </row>
    <row r="9066" spans="1:13" ht="24" customHeight="1" x14ac:dyDescent="0.2">
      <c r="A9066" s="237" t="s">
        <v>2125</v>
      </c>
      <c r="B9066" s="186" t="s">
        <v>891</v>
      </c>
      <c r="C9066" s="185" t="s">
        <v>15</v>
      </c>
      <c r="D9066" s="185" t="s">
        <v>892</v>
      </c>
      <c r="E9066" s="425">
        <v>8</v>
      </c>
      <c r="F9066" s="425"/>
      <c r="G9066" s="187" t="s">
        <v>18</v>
      </c>
      <c r="H9066" s="188">
        <v>1</v>
      </c>
      <c r="I9066" s="189">
        <f>(M9066*$M$13)</f>
        <v>13.8828</v>
      </c>
      <c r="J9066" s="231">
        <f>TRUNC(I9066*H9066,2)</f>
        <v>13.88</v>
      </c>
      <c r="M9066">
        <v>15.09</v>
      </c>
    </row>
    <row r="9067" spans="1:13" ht="24" customHeight="1" x14ac:dyDescent="0.2">
      <c r="A9067" s="238" t="s">
        <v>2126</v>
      </c>
      <c r="B9067" s="191" t="s">
        <v>2130</v>
      </c>
      <c r="C9067" s="190" t="s">
        <v>15</v>
      </c>
      <c r="D9067" s="190" t="s">
        <v>2131</v>
      </c>
      <c r="E9067" s="426" t="s">
        <v>2129</v>
      </c>
      <c r="F9067" s="426"/>
      <c r="G9067" s="192" t="s">
        <v>39</v>
      </c>
      <c r="H9067" s="193">
        <v>0.23</v>
      </c>
      <c r="I9067" s="189">
        <f>(M9067*$M$13)</f>
        <v>13.533200000000001</v>
      </c>
      <c r="J9067" s="219">
        <f>TRUNC(I9067*H9067,2)</f>
        <v>3.11</v>
      </c>
      <c r="M9067">
        <v>14.71</v>
      </c>
    </row>
    <row r="9068" spans="1:13" ht="24" customHeight="1" x14ac:dyDescent="0.2">
      <c r="A9068" s="238" t="s">
        <v>2126</v>
      </c>
      <c r="B9068" s="191" t="s">
        <v>2216</v>
      </c>
      <c r="C9068" s="190" t="s">
        <v>15</v>
      </c>
      <c r="D9068" s="190" t="s">
        <v>2217</v>
      </c>
      <c r="E9068" s="426" t="s">
        <v>2129</v>
      </c>
      <c r="F9068" s="426"/>
      <c r="G9068" s="192" t="s">
        <v>39</v>
      </c>
      <c r="H9068" s="193">
        <v>0.23</v>
      </c>
      <c r="I9068" s="189">
        <f>(M9068*$M$13)</f>
        <v>19.136000000000003</v>
      </c>
      <c r="J9068" s="219">
        <f>TRUNC(I9068*H9068,2)</f>
        <v>4.4000000000000004</v>
      </c>
      <c r="M9068">
        <v>20.8</v>
      </c>
    </row>
    <row r="9069" spans="1:13" ht="24" customHeight="1" x14ac:dyDescent="0.2">
      <c r="A9069" s="238" t="s">
        <v>2126</v>
      </c>
      <c r="B9069" s="191" t="s">
        <v>2782</v>
      </c>
      <c r="C9069" s="190" t="s">
        <v>15</v>
      </c>
      <c r="D9069" s="190" t="s">
        <v>892</v>
      </c>
      <c r="E9069" s="426" t="s">
        <v>2119</v>
      </c>
      <c r="F9069" s="426"/>
      <c r="G9069" s="192" t="s">
        <v>54</v>
      </c>
      <c r="H9069" s="193">
        <v>1</v>
      </c>
      <c r="I9069" s="189">
        <f>(M9069*$M$13)</f>
        <v>6.3756000000000004</v>
      </c>
      <c r="J9069" s="219">
        <f>TRUNC(I9069*H9069,2)</f>
        <v>6.37</v>
      </c>
      <c r="M9069">
        <v>6.93</v>
      </c>
    </row>
    <row r="9070" spans="1:13" x14ac:dyDescent="0.2">
      <c r="A9070" s="239"/>
      <c r="B9070" s="195"/>
      <c r="C9070" s="195"/>
      <c r="D9070" s="195"/>
      <c r="E9070" s="195" t="s">
        <v>3847</v>
      </c>
      <c r="F9070" s="196">
        <v>8.16</v>
      </c>
      <c r="G9070" s="195" t="s">
        <v>3848</v>
      </c>
      <c r="H9070" s="196">
        <v>0</v>
      </c>
      <c r="I9070" s="196">
        <v>8.16</v>
      </c>
      <c r="J9070" s="220"/>
      <c r="M9070">
        <v>8.16</v>
      </c>
    </row>
    <row r="9071" spans="1:13" ht="25.5" x14ac:dyDescent="0.2">
      <c r="A9071" s="239"/>
      <c r="B9071" s="195"/>
      <c r="C9071" s="195"/>
      <c r="D9071" s="195"/>
      <c r="E9071" s="195" t="s">
        <v>3849</v>
      </c>
      <c r="F9071" s="196">
        <v>0</v>
      </c>
      <c r="G9071" s="195"/>
      <c r="H9071" s="195" t="s">
        <v>3850</v>
      </c>
      <c r="I9071" s="196">
        <v>15.09</v>
      </c>
      <c r="J9071" s="220"/>
      <c r="M9071">
        <v>15.09</v>
      </c>
    </row>
    <row r="9072" spans="1:13" ht="30" customHeight="1" x14ac:dyDescent="0.2">
      <c r="A9072" s="240"/>
      <c r="B9072" s="197"/>
      <c r="C9072" s="197"/>
      <c r="D9072" s="197"/>
      <c r="E9072" s="197"/>
      <c r="F9072" s="197"/>
      <c r="G9072" s="197" t="s">
        <v>3851</v>
      </c>
      <c r="H9072" s="198">
        <v>10</v>
      </c>
      <c r="I9072" s="199">
        <v>150.9</v>
      </c>
      <c r="J9072" s="220"/>
      <c r="M9072">
        <v>150.9</v>
      </c>
    </row>
    <row r="9073" spans="1:13" ht="0.95" customHeight="1" x14ac:dyDescent="0.2">
      <c r="A9073" s="237"/>
      <c r="B9073" s="185"/>
      <c r="C9073" s="185"/>
      <c r="D9073" s="185"/>
      <c r="E9073" s="185"/>
      <c r="F9073" s="185"/>
      <c r="G9073" s="185"/>
      <c r="H9073" s="185"/>
      <c r="I9073" s="185"/>
      <c r="J9073" s="220"/>
    </row>
    <row r="9074" spans="1:13" ht="18" customHeight="1" x14ac:dyDescent="0.2">
      <c r="A9074" s="236" t="s">
        <v>3734</v>
      </c>
      <c r="B9074" s="183" t="s">
        <v>2</v>
      </c>
      <c r="C9074" s="182" t="s">
        <v>3</v>
      </c>
      <c r="D9074" s="182" t="s">
        <v>4</v>
      </c>
      <c r="E9074" s="419" t="s">
        <v>2100</v>
      </c>
      <c r="F9074" s="419"/>
      <c r="G9074" s="184" t="s">
        <v>5</v>
      </c>
      <c r="H9074" s="183" t="s">
        <v>6</v>
      </c>
      <c r="I9074" s="183" t="s">
        <v>7</v>
      </c>
      <c r="J9074" s="218" t="s">
        <v>8</v>
      </c>
      <c r="K9074" s="229">
        <f>J9076+J9077</f>
        <v>2.15</v>
      </c>
      <c r="L9074" s="229">
        <f>J9075-K9074</f>
        <v>15.51</v>
      </c>
      <c r="M9074" t="s">
        <v>7</v>
      </c>
    </row>
    <row r="9075" spans="1:13" ht="39" customHeight="1" x14ac:dyDescent="0.2">
      <c r="A9075" s="237" t="s">
        <v>2125</v>
      </c>
      <c r="B9075" s="186" t="s">
        <v>1153</v>
      </c>
      <c r="C9075" s="185" t="s">
        <v>26</v>
      </c>
      <c r="D9075" s="185" t="s">
        <v>1154</v>
      </c>
      <c r="E9075" s="425" t="s">
        <v>2115</v>
      </c>
      <c r="F9075" s="425"/>
      <c r="G9075" s="187" t="s">
        <v>331</v>
      </c>
      <c r="H9075" s="188">
        <v>1</v>
      </c>
      <c r="I9075" s="189">
        <f t="shared" ref="I9075:I9081" si="240">(M9075*$M$13)</f>
        <v>17.664000000000001</v>
      </c>
      <c r="J9075" s="231">
        <f t="shared" ref="J9075:J9081" si="241">TRUNC(I9075*H9075,2)</f>
        <v>17.66</v>
      </c>
      <c r="M9075">
        <v>19.2</v>
      </c>
    </row>
    <row r="9076" spans="1:13" ht="26.1" customHeight="1" x14ac:dyDescent="0.2">
      <c r="A9076" s="241" t="s">
        <v>2395</v>
      </c>
      <c r="B9076" s="201" t="s">
        <v>2772</v>
      </c>
      <c r="C9076" s="200" t="s">
        <v>26</v>
      </c>
      <c r="D9076" s="200" t="s">
        <v>2773</v>
      </c>
      <c r="E9076" s="427" t="s">
        <v>2123</v>
      </c>
      <c r="F9076" s="427"/>
      <c r="G9076" s="202" t="s">
        <v>32</v>
      </c>
      <c r="H9076" s="203">
        <v>5.16E-2</v>
      </c>
      <c r="I9076" s="189">
        <f t="shared" si="240"/>
        <v>17.526</v>
      </c>
      <c r="J9076" s="219">
        <f t="shared" si="241"/>
        <v>0.9</v>
      </c>
      <c r="M9076">
        <v>19.05</v>
      </c>
    </row>
    <row r="9077" spans="1:13" ht="26.1" customHeight="1" x14ac:dyDescent="0.2">
      <c r="A9077" s="241" t="s">
        <v>2395</v>
      </c>
      <c r="B9077" s="201" t="s">
        <v>2477</v>
      </c>
      <c r="C9077" s="200" t="s">
        <v>26</v>
      </c>
      <c r="D9077" s="200" t="s">
        <v>2478</v>
      </c>
      <c r="E9077" s="427" t="s">
        <v>2123</v>
      </c>
      <c r="F9077" s="427"/>
      <c r="G9077" s="202" t="s">
        <v>32</v>
      </c>
      <c r="H9077" s="203">
        <v>5.16E-2</v>
      </c>
      <c r="I9077" s="189">
        <f t="shared" si="240"/>
        <v>24.3156</v>
      </c>
      <c r="J9077" s="219">
        <f t="shared" si="241"/>
        <v>1.25</v>
      </c>
      <c r="M9077">
        <v>26.43</v>
      </c>
    </row>
    <row r="9078" spans="1:13" ht="26.1" customHeight="1" x14ac:dyDescent="0.2">
      <c r="A9078" s="238" t="s">
        <v>2126</v>
      </c>
      <c r="B9078" s="191" t="s">
        <v>3058</v>
      </c>
      <c r="C9078" s="190" t="s">
        <v>26</v>
      </c>
      <c r="D9078" s="190" t="s">
        <v>3059</v>
      </c>
      <c r="E9078" s="426" t="s">
        <v>2119</v>
      </c>
      <c r="F9078" s="426"/>
      <c r="G9078" s="192" t="s">
        <v>331</v>
      </c>
      <c r="H9078" s="193">
        <v>1</v>
      </c>
      <c r="I9078" s="189">
        <f t="shared" si="240"/>
        <v>2.6588000000000003</v>
      </c>
      <c r="J9078" s="219">
        <f t="shared" si="241"/>
        <v>2.65</v>
      </c>
      <c r="M9078">
        <v>2.89</v>
      </c>
    </row>
    <row r="9079" spans="1:13" ht="26.1" customHeight="1" x14ac:dyDescent="0.2">
      <c r="A9079" s="238" t="s">
        <v>2126</v>
      </c>
      <c r="B9079" s="191" t="s">
        <v>3060</v>
      </c>
      <c r="C9079" s="190" t="s">
        <v>26</v>
      </c>
      <c r="D9079" s="190" t="s">
        <v>3061</v>
      </c>
      <c r="E9079" s="426" t="s">
        <v>2119</v>
      </c>
      <c r="F9079" s="426"/>
      <c r="G9079" s="192" t="s">
        <v>331</v>
      </c>
      <c r="H9079" s="193">
        <v>1</v>
      </c>
      <c r="I9079" s="189">
        <f t="shared" si="240"/>
        <v>9.2092000000000009</v>
      </c>
      <c r="J9079" s="219">
        <f t="shared" si="241"/>
        <v>9.1999999999999993</v>
      </c>
      <c r="M9079">
        <v>10.01</v>
      </c>
    </row>
    <row r="9080" spans="1:13" ht="39" customHeight="1" x14ac:dyDescent="0.2">
      <c r="A9080" s="238" t="s">
        <v>2126</v>
      </c>
      <c r="B9080" s="191" t="s">
        <v>3042</v>
      </c>
      <c r="C9080" s="190" t="s">
        <v>26</v>
      </c>
      <c r="D9080" s="190" t="s">
        <v>3043</v>
      </c>
      <c r="E9080" s="426" t="s">
        <v>2119</v>
      </c>
      <c r="F9080" s="426"/>
      <c r="G9080" s="192" t="s">
        <v>331</v>
      </c>
      <c r="H9080" s="193">
        <v>6.25E-2</v>
      </c>
      <c r="I9080" s="189">
        <f t="shared" si="240"/>
        <v>23.367999999999999</v>
      </c>
      <c r="J9080" s="219">
        <f t="shared" si="241"/>
        <v>1.46</v>
      </c>
      <c r="M9080">
        <v>25.4</v>
      </c>
    </row>
    <row r="9081" spans="1:13" ht="26.1" customHeight="1" x14ac:dyDescent="0.2">
      <c r="A9081" s="238" t="s">
        <v>2126</v>
      </c>
      <c r="B9081" s="191" t="s">
        <v>3062</v>
      </c>
      <c r="C9081" s="190" t="s">
        <v>26</v>
      </c>
      <c r="D9081" s="190" t="s">
        <v>3063</v>
      </c>
      <c r="E9081" s="426" t="s">
        <v>2119</v>
      </c>
      <c r="F9081" s="426"/>
      <c r="G9081" s="192" t="s">
        <v>331</v>
      </c>
      <c r="H9081" s="193">
        <v>1</v>
      </c>
      <c r="I9081" s="189">
        <f t="shared" si="240"/>
        <v>2.1896</v>
      </c>
      <c r="J9081" s="219">
        <f t="shared" si="241"/>
        <v>2.1800000000000002</v>
      </c>
      <c r="M9081">
        <v>2.38</v>
      </c>
    </row>
    <row r="9082" spans="1:13" x14ac:dyDescent="0.2">
      <c r="A9082" s="239"/>
      <c r="B9082" s="195"/>
      <c r="C9082" s="195"/>
      <c r="D9082" s="195"/>
      <c r="E9082" s="195" t="s">
        <v>3847</v>
      </c>
      <c r="F9082" s="196">
        <v>1.78</v>
      </c>
      <c r="G9082" s="195" t="s">
        <v>3848</v>
      </c>
      <c r="H9082" s="196">
        <v>0</v>
      </c>
      <c r="I9082" s="196">
        <v>1.78</v>
      </c>
      <c r="J9082" s="220"/>
      <c r="M9082">
        <v>1.78</v>
      </c>
    </row>
    <row r="9083" spans="1:13" ht="25.5" x14ac:dyDescent="0.2">
      <c r="A9083" s="239"/>
      <c r="B9083" s="195"/>
      <c r="C9083" s="195"/>
      <c r="D9083" s="195"/>
      <c r="E9083" s="195" t="s">
        <v>3849</v>
      </c>
      <c r="F9083" s="196">
        <v>0</v>
      </c>
      <c r="G9083" s="195"/>
      <c r="H9083" s="195" t="s">
        <v>3850</v>
      </c>
      <c r="I9083" s="196">
        <v>19.2</v>
      </c>
      <c r="J9083" s="220"/>
      <c r="M9083">
        <v>19.2</v>
      </c>
    </row>
    <row r="9084" spans="1:13" ht="30" customHeight="1" x14ac:dyDescent="0.2">
      <c r="A9084" s="240"/>
      <c r="B9084" s="197"/>
      <c r="C9084" s="197"/>
      <c r="D9084" s="197"/>
      <c r="E9084" s="197"/>
      <c r="F9084" s="197"/>
      <c r="G9084" s="197" t="s">
        <v>3851</v>
      </c>
      <c r="H9084" s="198">
        <v>2</v>
      </c>
      <c r="I9084" s="199">
        <v>38.4</v>
      </c>
      <c r="J9084" s="220"/>
      <c r="M9084">
        <v>38.4</v>
      </c>
    </row>
    <row r="9085" spans="1:13" ht="0.95" customHeight="1" x14ac:dyDescent="0.2">
      <c r="A9085" s="237"/>
      <c r="B9085" s="185"/>
      <c r="C9085" s="185"/>
      <c r="D9085" s="185"/>
      <c r="E9085" s="185"/>
      <c r="F9085" s="185"/>
      <c r="G9085" s="185"/>
      <c r="H9085" s="185"/>
      <c r="I9085" s="185"/>
      <c r="J9085" s="220"/>
    </row>
    <row r="9086" spans="1:13" ht="18" customHeight="1" x14ac:dyDescent="0.2">
      <c r="A9086" s="236" t="s">
        <v>3735</v>
      </c>
      <c r="B9086" s="183" t="s">
        <v>2</v>
      </c>
      <c r="C9086" s="182" t="s">
        <v>3</v>
      </c>
      <c r="D9086" s="182" t="s">
        <v>4</v>
      </c>
      <c r="E9086" s="419" t="s">
        <v>2100</v>
      </c>
      <c r="F9086" s="419"/>
      <c r="G9086" s="184" t="s">
        <v>5</v>
      </c>
      <c r="H9086" s="183" t="s">
        <v>6</v>
      </c>
      <c r="I9086" s="183" t="s">
        <v>7</v>
      </c>
      <c r="J9086" s="218" t="s">
        <v>8</v>
      </c>
      <c r="K9086" s="229">
        <f>J9088+J9089</f>
        <v>11.75</v>
      </c>
      <c r="L9086" s="229">
        <f>J9087-K9086</f>
        <v>5.43</v>
      </c>
      <c r="M9086" t="s">
        <v>7</v>
      </c>
    </row>
    <row r="9087" spans="1:13" ht="24" customHeight="1" x14ac:dyDescent="0.2">
      <c r="A9087" s="237" t="s">
        <v>2125</v>
      </c>
      <c r="B9087" s="186" t="s">
        <v>1155</v>
      </c>
      <c r="C9087" s="185" t="s">
        <v>15</v>
      </c>
      <c r="D9087" s="185" t="s">
        <v>1156</v>
      </c>
      <c r="E9087" s="425">
        <v>8</v>
      </c>
      <c r="F9087" s="425"/>
      <c r="G9087" s="187" t="s">
        <v>18</v>
      </c>
      <c r="H9087" s="188">
        <v>1</v>
      </c>
      <c r="I9087" s="189">
        <f>(M9087*$M$13)</f>
        <v>17.185600000000001</v>
      </c>
      <c r="J9087" s="231">
        <f>TRUNC(I9087*H9087,2)</f>
        <v>17.18</v>
      </c>
      <c r="M9087">
        <v>18.68</v>
      </c>
    </row>
    <row r="9088" spans="1:13" ht="24" customHeight="1" x14ac:dyDescent="0.2">
      <c r="A9088" s="238" t="s">
        <v>2126</v>
      </c>
      <c r="B9088" s="191" t="s">
        <v>2130</v>
      </c>
      <c r="C9088" s="190" t="s">
        <v>15</v>
      </c>
      <c r="D9088" s="190" t="s">
        <v>2131</v>
      </c>
      <c r="E9088" s="426" t="s">
        <v>2129</v>
      </c>
      <c r="F9088" s="426"/>
      <c r="G9088" s="192" t="s">
        <v>39</v>
      </c>
      <c r="H9088" s="193">
        <v>0.36</v>
      </c>
      <c r="I9088" s="189">
        <f>(M9088*$M$13)</f>
        <v>13.533200000000001</v>
      </c>
      <c r="J9088" s="219">
        <f>TRUNC(I9088*H9088,2)</f>
        <v>4.87</v>
      </c>
      <c r="M9088">
        <v>14.71</v>
      </c>
    </row>
    <row r="9089" spans="1:13" ht="24" customHeight="1" x14ac:dyDescent="0.2">
      <c r="A9089" s="238" t="s">
        <v>2126</v>
      </c>
      <c r="B9089" s="191" t="s">
        <v>2216</v>
      </c>
      <c r="C9089" s="190" t="s">
        <v>15</v>
      </c>
      <c r="D9089" s="190" t="s">
        <v>2217</v>
      </c>
      <c r="E9089" s="426" t="s">
        <v>2129</v>
      </c>
      <c r="F9089" s="426"/>
      <c r="G9089" s="192" t="s">
        <v>39</v>
      </c>
      <c r="H9089" s="193">
        <v>0.36</v>
      </c>
      <c r="I9089" s="189">
        <f>(M9089*$M$13)</f>
        <v>19.136000000000003</v>
      </c>
      <c r="J9089" s="219">
        <f>TRUNC(I9089*H9089,2)</f>
        <v>6.88</v>
      </c>
      <c r="M9089">
        <v>20.8</v>
      </c>
    </row>
    <row r="9090" spans="1:13" ht="24" customHeight="1" x14ac:dyDescent="0.2">
      <c r="A9090" s="238" t="s">
        <v>2126</v>
      </c>
      <c r="B9090" s="191" t="s">
        <v>3064</v>
      </c>
      <c r="C9090" s="190" t="s">
        <v>15</v>
      </c>
      <c r="D9090" s="190" t="s">
        <v>3065</v>
      </c>
      <c r="E9090" s="426" t="s">
        <v>2119</v>
      </c>
      <c r="F9090" s="426"/>
      <c r="G9090" s="192" t="s">
        <v>54</v>
      </c>
      <c r="H9090" s="193">
        <v>1</v>
      </c>
      <c r="I9090" s="189">
        <f>(M9090*$M$13)</f>
        <v>5.4372000000000007</v>
      </c>
      <c r="J9090" s="219">
        <f>TRUNC(I9090*H9090,2)</f>
        <v>5.43</v>
      </c>
      <c r="M9090">
        <v>5.91</v>
      </c>
    </row>
    <row r="9091" spans="1:13" x14ac:dyDescent="0.2">
      <c r="A9091" s="239"/>
      <c r="B9091" s="195"/>
      <c r="C9091" s="195"/>
      <c r="D9091" s="195"/>
      <c r="E9091" s="195" t="s">
        <v>3847</v>
      </c>
      <c r="F9091" s="196">
        <v>12.77</v>
      </c>
      <c r="G9091" s="195" t="s">
        <v>3848</v>
      </c>
      <c r="H9091" s="196">
        <v>0</v>
      </c>
      <c r="I9091" s="196">
        <v>12.77</v>
      </c>
      <c r="J9091" s="220"/>
      <c r="M9091">
        <v>12.77</v>
      </c>
    </row>
    <row r="9092" spans="1:13" ht="25.5" x14ac:dyDescent="0.2">
      <c r="A9092" s="239"/>
      <c r="B9092" s="195"/>
      <c r="C9092" s="195"/>
      <c r="D9092" s="195"/>
      <c r="E9092" s="195" t="s">
        <v>3849</v>
      </c>
      <c r="F9092" s="196">
        <v>0</v>
      </c>
      <c r="G9092" s="195"/>
      <c r="H9092" s="195" t="s">
        <v>3850</v>
      </c>
      <c r="I9092" s="196">
        <v>18.68</v>
      </c>
      <c r="J9092" s="220"/>
      <c r="M9092">
        <v>18.68</v>
      </c>
    </row>
    <row r="9093" spans="1:13" ht="30" customHeight="1" x14ac:dyDescent="0.2">
      <c r="A9093" s="240"/>
      <c r="B9093" s="197"/>
      <c r="C9093" s="197"/>
      <c r="D9093" s="197"/>
      <c r="E9093" s="197"/>
      <c r="F9093" s="197"/>
      <c r="G9093" s="197" t="s">
        <v>3851</v>
      </c>
      <c r="H9093" s="198">
        <v>4</v>
      </c>
      <c r="I9093" s="199">
        <v>74.72</v>
      </c>
      <c r="J9093" s="220"/>
      <c r="M9093">
        <v>74.72</v>
      </c>
    </row>
    <row r="9094" spans="1:13" ht="0.95" customHeight="1" x14ac:dyDescent="0.2">
      <c r="A9094" s="237"/>
      <c r="B9094" s="185"/>
      <c r="C9094" s="185"/>
      <c r="D9094" s="185"/>
      <c r="E9094" s="185"/>
      <c r="F9094" s="185"/>
      <c r="G9094" s="185"/>
      <c r="H9094" s="185"/>
      <c r="I9094" s="185"/>
      <c r="J9094" s="220"/>
    </row>
    <row r="9095" spans="1:13" ht="18" customHeight="1" x14ac:dyDescent="0.2">
      <c r="A9095" s="236" t="s">
        <v>3736</v>
      </c>
      <c r="B9095" s="183" t="s">
        <v>2</v>
      </c>
      <c r="C9095" s="182" t="s">
        <v>3</v>
      </c>
      <c r="D9095" s="182" t="s">
        <v>4</v>
      </c>
      <c r="E9095" s="419" t="s">
        <v>2100</v>
      </c>
      <c r="F9095" s="419"/>
      <c r="G9095" s="184" t="s">
        <v>5</v>
      </c>
      <c r="H9095" s="183" t="s">
        <v>6</v>
      </c>
      <c r="I9095" s="183" t="s">
        <v>7</v>
      </c>
      <c r="J9095" s="218" t="s">
        <v>8</v>
      </c>
      <c r="K9095" s="229">
        <f>J9097+J9098</f>
        <v>1.9100000000000001</v>
      </c>
      <c r="L9095" s="229">
        <f>J9096-K9095</f>
        <v>14.16</v>
      </c>
      <c r="M9095" t="s">
        <v>7</v>
      </c>
    </row>
    <row r="9096" spans="1:13" ht="39" customHeight="1" x14ac:dyDescent="0.2">
      <c r="A9096" s="237" t="s">
        <v>2125</v>
      </c>
      <c r="B9096" s="186" t="s">
        <v>1157</v>
      </c>
      <c r="C9096" s="185" t="s">
        <v>26</v>
      </c>
      <c r="D9096" s="185" t="s">
        <v>1158</v>
      </c>
      <c r="E9096" s="425" t="s">
        <v>2115</v>
      </c>
      <c r="F9096" s="425"/>
      <c r="G9096" s="187" t="s">
        <v>331</v>
      </c>
      <c r="H9096" s="188">
        <v>1</v>
      </c>
      <c r="I9096" s="189">
        <f t="shared" ref="I9096:I9101" si="242">(M9096*$M$13)</f>
        <v>16.072399999999998</v>
      </c>
      <c r="J9096" s="231">
        <f t="shared" ref="J9096:J9101" si="243">TRUNC(I9096*H9096,2)</f>
        <v>16.07</v>
      </c>
      <c r="M9096">
        <v>17.47</v>
      </c>
    </row>
    <row r="9097" spans="1:13" ht="26.1" customHeight="1" x14ac:dyDescent="0.2">
      <c r="A9097" s="241" t="s">
        <v>2395</v>
      </c>
      <c r="B9097" s="201" t="s">
        <v>2772</v>
      </c>
      <c r="C9097" s="200" t="s">
        <v>26</v>
      </c>
      <c r="D9097" s="200" t="s">
        <v>2773</v>
      </c>
      <c r="E9097" s="427" t="s">
        <v>2123</v>
      </c>
      <c r="F9097" s="427"/>
      <c r="G9097" s="202" t="s">
        <v>32</v>
      </c>
      <c r="H9097" s="203">
        <v>4.5699999999999998E-2</v>
      </c>
      <c r="I9097" s="189">
        <f t="shared" si="242"/>
        <v>17.526</v>
      </c>
      <c r="J9097" s="219">
        <f t="shared" si="243"/>
        <v>0.8</v>
      </c>
      <c r="M9097">
        <v>19.05</v>
      </c>
    </row>
    <row r="9098" spans="1:13" ht="26.1" customHeight="1" x14ac:dyDescent="0.2">
      <c r="A9098" s="241" t="s">
        <v>2395</v>
      </c>
      <c r="B9098" s="201" t="s">
        <v>2477</v>
      </c>
      <c r="C9098" s="200" t="s">
        <v>26</v>
      </c>
      <c r="D9098" s="200" t="s">
        <v>2478</v>
      </c>
      <c r="E9098" s="427" t="s">
        <v>2123</v>
      </c>
      <c r="F9098" s="427"/>
      <c r="G9098" s="202" t="s">
        <v>32</v>
      </c>
      <c r="H9098" s="203">
        <v>4.5699999999999998E-2</v>
      </c>
      <c r="I9098" s="189">
        <f t="shared" si="242"/>
        <v>24.3156</v>
      </c>
      <c r="J9098" s="219">
        <f t="shared" si="243"/>
        <v>1.1100000000000001</v>
      </c>
      <c r="M9098">
        <v>26.43</v>
      </c>
    </row>
    <row r="9099" spans="1:13" ht="26.1" customHeight="1" x14ac:dyDescent="0.2">
      <c r="A9099" s="238" t="s">
        <v>2126</v>
      </c>
      <c r="B9099" s="191" t="s">
        <v>3038</v>
      </c>
      <c r="C9099" s="190" t="s">
        <v>26</v>
      </c>
      <c r="D9099" s="190" t="s">
        <v>3039</v>
      </c>
      <c r="E9099" s="426" t="s">
        <v>2119</v>
      </c>
      <c r="F9099" s="426"/>
      <c r="G9099" s="192" t="s">
        <v>331</v>
      </c>
      <c r="H9099" s="193">
        <v>3</v>
      </c>
      <c r="I9099" s="189">
        <f t="shared" si="242"/>
        <v>1.6652</v>
      </c>
      <c r="J9099" s="219">
        <f t="shared" si="243"/>
        <v>4.99</v>
      </c>
      <c r="M9099">
        <v>1.81</v>
      </c>
    </row>
    <row r="9100" spans="1:13" ht="26.1" customHeight="1" x14ac:dyDescent="0.2">
      <c r="A9100" s="238" t="s">
        <v>2126</v>
      </c>
      <c r="B9100" s="191" t="s">
        <v>3066</v>
      </c>
      <c r="C9100" s="190" t="s">
        <v>26</v>
      </c>
      <c r="D9100" s="190" t="s">
        <v>3067</v>
      </c>
      <c r="E9100" s="426" t="s">
        <v>2119</v>
      </c>
      <c r="F9100" s="426"/>
      <c r="G9100" s="192" t="s">
        <v>331</v>
      </c>
      <c r="H9100" s="193">
        <v>1</v>
      </c>
      <c r="I9100" s="189">
        <f t="shared" si="242"/>
        <v>7.4244000000000003</v>
      </c>
      <c r="J9100" s="219">
        <f t="shared" si="243"/>
        <v>7.42</v>
      </c>
      <c r="M9100">
        <v>8.07</v>
      </c>
    </row>
    <row r="9101" spans="1:13" ht="39" customHeight="1" x14ac:dyDescent="0.2">
      <c r="A9101" s="238" t="s">
        <v>2126</v>
      </c>
      <c r="B9101" s="191" t="s">
        <v>3042</v>
      </c>
      <c r="C9101" s="190" t="s">
        <v>26</v>
      </c>
      <c r="D9101" s="190" t="s">
        <v>3043</v>
      </c>
      <c r="E9101" s="426" t="s">
        <v>2119</v>
      </c>
      <c r="F9101" s="426"/>
      <c r="G9101" s="192" t="s">
        <v>331</v>
      </c>
      <c r="H9101" s="193">
        <v>7.4999999999999997E-2</v>
      </c>
      <c r="I9101" s="189">
        <f t="shared" si="242"/>
        <v>23.367999999999999</v>
      </c>
      <c r="J9101" s="219">
        <f t="shared" si="243"/>
        <v>1.75</v>
      </c>
      <c r="M9101">
        <v>25.4</v>
      </c>
    </row>
    <row r="9102" spans="1:13" x14ac:dyDescent="0.2">
      <c r="A9102" s="239"/>
      <c r="B9102" s="195"/>
      <c r="C9102" s="195"/>
      <c r="D9102" s="195"/>
      <c r="E9102" s="195" t="s">
        <v>3847</v>
      </c>
      <c r="F9102" s="196">
        <v>1.58</v>
      </c>
      <c r="G9102" s="195" t="s">
        <v>3848</v>
      </c>
      <c r="H9102" s="196">
        <v>0</v>
      </c>
      <c r="I9102" s="196">
        <v>1.58</v>
      </c>
      <c r="J9102" s="220"/>
      <c r="M9102">
        <v>1.58</v>
      </c>
    </row>
    <row r="9103" spans="1:13" ht="25.5" x14ac:dyDescent="0.2">
      <c r="A9103" s="239"/>
      <c r="B9103" s="195"/>
      <c r="C9103" s="195"/>
      <c r="D9103" s="195"/>
      <c r="E9103" s="195" t="s">
        <v>3849</v>
      </c>
      <c r="F9103" s="196">
        <v>0</v>
      </c>
      <c r="G9103" s="195"/>
      <c r="H9103" s="195" t="s">
        <v>3850</v>
      </c>
      <c r="I9103" s="196">
        <v>17.47</v>
      </c>
      <c r="J9103" s="220"/>
      <c r="M9103">
        <v>17.47</v>
      </c>
    </row>
    <row r="9104" spans="1:13" ht="30" customHeight="1" x14ac:dyDescent="0.2">
      <c r="A9104" s="240"/>
      <c r="B9104" s="197"/>
      <c r="C9104" s="197"/>
      <c r="D9104" s="197"/>
      <c r="E9104" s="197"/>
      <c r="F9104" s="197"/>
      <c r="G9104" s="197" t="s">
        <v>3851</v>
      </c>
      <c r="H9104" s="198">
        <v>14</v>
      </c>
      <c r="I9104" s="199">
        <v>244.58</v>
      </c>
      <c r="J9104" s="220"/>
      <c r="M9104">
        <v>244.58</v>
      </c>
    </row>
    <row r="9105" spans="1:13" ht="0.95" customHeight="1" x14ac:dyDescent="0.2">
      <c r="A9105" s="237"/>
      <c r="B9105" s="185"/>
      <c r="C9105" s="185"/>
      <c r="D9105" s="185"/>
      <c r="E9105" s="185"/>
      <c r="F9105" s="185"/>
      <c r="G9105" s="185"/>
      <c r="H9105" s="185"/>
      <c r="I9105" s="185"/>
      <c r="J9105" s="220"/>
    </row>
    <row r="9106" spans="1:13" ht="18" customHeight="1" x14ac:dyDescent="0.2">
      <c r="A9106" s="236" t="s">
        <v>3737</v>
      </c>
      <c r="B9106" s="183" t="s">
        <v>2</v>
      </c>
      <c r="C9106" s="182" t="s">
        <v>3</v>
      </c>
      <c r="D9106" s="182" t="s">
        <v>4</v>
      </c>
      <c r="E9106" s="419" t="s">
        <v>2100</v>
      </c>
      <c r="F9106" s="419"/>
      <c r="G9106" s="184" t="s">
        <v>5</v>
      </c>
      <c r="H9106" s="183" t="s">
        <v>6</v>
      </c>
      <c r="I9106" s="183" t="s">
        <v>7</v>
      </c>
      <c r="J9106" s="218" t="s">
        <v>8</v>
      </c>
      <c r="K9106" s="229">
        <f>J9108+J9109</f>
        <v>7.83</v>
      </c>
      <c r="L9106" s="229">
        <f>J9107-K9106</f>
        <v>6.09</v>
      </c>
      <c r="M9106" t="s">
        <v>7</v>
      </c>
    </row>
    <row r="9107" spans="1:13" ht="24" customHeight="1" x14ac:dyDescent="0.2">
      <c r="A9107" s="237" t="s">
        <v>2125</v>
      </c>
      <c r="B9107" s="186" t="s">
        <v>1159</v>
      </c>
      <c r="C9107" s="185" t="s">
        <v>15</v>
      </c>
      <c r="D9107" s="185" t="s">
        <v>1160</v>
      </c>
      <c r="E9107" s="425">
        <v>8</v>
      </c>
      <c r="F9107" s="425"/>
      <c r="G9107" s="187" t="s">
        <v>132</v>
      </c>
      <c r="H9107" s="188">
        <v>1</v>
      </c>
      <c r="I9107" s="189">
        <f>(M9107*$M$13)</f>
        <v>13.928800000000001</v>
      </c>
      <c r="J9107" s="231">
        <f>TRUNC(I9107*H9107,2)</f>
        <v>13.92</v>
      </c>
      <c r="M9107">
        <v>15.14</v>
      </c>
    </row>
    <row r="9108" spans="1:13" ht="24" customHeight="1" x14ac:dyDescent="0.2">
      <c r="A9108" s="238" t="s">
        <v>2126</v>
      </c>
      <c r="B9108" s="191" t="s">
        <v>2130</v>
      </c>
      <c r="C9108" s="190" t="s">
        <v>15</v>
      </c>
      <c r="D9108" s="190" t="s">
        <v>2131</v>
      </c>
      <c r="E9108" s="426" t="s">
        <v>2129</v>
      </c>
      <c r="F9108" s="426"/>
      <c r="G9108" s="192" t="s">
        <v>39</v>
      </c>
      <c r="H9108" s="193">
        <v>0.24</v>
      </c>
      <c r="I9108" s="189">
        <f>(M9108*$M$13)</f>
        <v>13.533200000000001</v>
      </c>
      <c r="J9108" s="219">
        <f>TRUNC(I9108*H9108,2)</f>
        <v>3.24</v>
      </c>
      <c r="M9108">
        <v>14.71</v>
      </c>
    </row>
    <row r="9109" spans="1:13" ht="24" customHeight="1" x14ac:dyDescent="0.2">
      <c r="A9109" s="238" t="s">
        <v>2126</v>
      </c>
      <c r="B9109" s="191" t="s">
        <v>2216</v>
      </c>
      <c r="C9109" s="190" t="s">
        <v>15</v>
      </c>
      <c r="D9109" s="190" t="s">
        <v>2217</v>
      </c>
      <c r="E9109" s="426" t="s">
        <v>2129</v>
      </c>
      <c r="F9109" s="426"/>
      <c r="G9109" s="192" t="s">
        <v>39</v>
      </c>
      <c r="H9109" s="193">
        <v>0.24</v>
      </c>
      <c r="I9109" s="189">
        <f>(M9109*$M$13)</f>
        <v>19.136000000000003</v>
      </c>
      <c r="J9109" s="219">
        <f>TRUNC(I9109*H9109,2)</f>
        <v>4.59</v>
      </c>
      <c r="M9109">
        <v>20.8</v>
      </c>
    </row>
    <row r="9110" spans="1:13" ht="24" customHeight="1" x14ac:dyDescent="0.2">
      <c r="A9110" s="238" t="s">
        <v>2126</v>
      </c>
      <c r="B9110" s="191" t="s">
        <v>2365</v>
      </c>
      <c r="C9110" s="190" t="s">
        <v>15</v>
      </c>
      <c r="D9110" s="190" t="s">
        <v>1160</v>
      </c>
      <c r="E9110" s="426" t="s">
        <v>2119</v>
      </c>
      <c r="F9110" s="426"/>
      <c r="G9110" s="192" t="s">
        <v>132</v>
      </c>
      <c r="H9110" s="193">
        <v>1.01</v>
      </c>
      <c r="I9110" s="189">
        <f>(M9110*$M$13)</f>
        <v>6.0351999999999997</v>
      </c>
      <c r="J9110" s="219">
        <f>TRUNC(I9110*H9110,2)</f>
        <v>6.09</v>
      </c>
      <c r="M9110">
        <v>6.56</v>
      </c>
    </row>
    <row r="9111" spans="1:13" x14ac:dyDescent="0.2">
      <c r="A9111" s="239"/>
      <c r="B9111" s="195"/>
      <c r="C9111" s="195"/>
      <c r="D9111" s="195"/>
      <c r="E9111" s="195" t="s">
        <v>3847</v>
      </c>
      <c r="F9111" s="196">
        <v>8.52</v>
      </c>
      <c r="G9111" s="195" t="s">
        <v>3848</v>
      </c>
      <c r="H9111" s="196">
        <v>0</v>
      </c>
      <c r="I9111" s="196">
        <v>8.52</v>
      </c>
      <c r="J9111" s="220"/>
      <c r="M9111">
        <v>8.52</v>
      </c>
    </row>
    <row r="9112" spans="1:13" ht="25.5" x14ac:dyDescent="0.2">
      <c r="A9112" s="239"/>
      <c r="B9112" s="195"/>
      <c r="C9112" s="195"/>
      <c r="D9112" s="195"/>
      <c r="E9112" s="195" t="s">
        <v>3849</v>
      </c>
      <c r="F9112" s="196">
        <v>0</v>
      </c>
      <c r="G9112" s="195"/>
      <c r="H9112" s="195" t="s">
        <v>3850</v>
      </c>
      <c r="I9112" s="196">
        <v>15.14</v>
      </c>
      <c r="J9112" s="220"/>
      <c r="M9112">
        <v>15.14</v>
      </c>
    </row>
    <row r="9113" spans="1:13" ht="30" customHeight="1" x14ac:dyDescent="0.2">
      <c r="A9113" s="240"/>
      <c r="B9113" s="197"/>
      <c r="C9113" s="197"/>
      <c r="D9113" s="197"/>
      <c r="E9113" s="197"/>
      <c r="F9113" s="197"/>
      <c r="G9113" s="197" t="s">
        <v>3851</v>
      </c>
      <c r="H9113" s="198">
        <v>14</v>
      </c>
      <c r="I9113" s="199">
        <v>211.96</v>
      </c>
      <c r="J9113" s="220"/>
      <c r="M9113">
        <v>211.96</v>
      </c>
    </row>
    <row r="9114" spans="1:13" ht="0.95" customHeight="1" x14ac:dyDescent="0.2">
      <c r="A9114" s="237"/>
      <c r="B9114" s="185"/>
      <c r="C9114" s="185"/>
      <c r="D9114" s="185"/>
      <c r="E9114" s="185"/>
      <c r="F9114" s="185"/>
      <c r="G9114" s="185"/>
      <c r="H9114" s="185"/>
      <c r="I9114" s="185"/>
      <c r="J9114" s="220"/>
    </row>
    <row r="9115" spans="1:13" ht="18" customHeight="1" x14ac:dyDescent="0.2">
      <c r="A9115" s="236" t="s">
        <v>3738</v>
      </c>
      <c r="B9115" s="183" t="s">
        <v>2</v>
      </c>
      <c r="C9115" s="182" t="s">
        <v>3</v>
      </c>
      <c r="D9115" s="182" t="s">
        <v>4</v>
      </c>
      <c r="E9115" s="419" t="s">
        <v>2100</v>
      </c>
      <c r="F9115" s="419"/>
      <c r="G9115" s="184" t="s">
        <v>5</v>
      </c>
      <c r="H9115" s="183" t="s">
        <v>6</v>
      </c>
      <c r="I9115" s="183" t="s">
        <v>7</v>
      </c>
      <c r="J9115" s="218" t="s">
        <v>8</v>
      </c>
      <c r="K9115" s="229">
        <f>J9117+J9118</f>
        <v>1.72</v>
      </c>
      <c r="L9115" s="229">
        <f>J9116-K9115</f>
        <v>11.24</v>
      </c>
      <c r="M9115" t="s">
        <v>7</v>
      </c>
    </row>
    <row r="9116" spans="1:13" ht="39" customHeight="1" x14ac:dyDescent="0.2">
      <c r="A9116" s="237" t="s">
        <v>2125</v>
      </c>
      <c r="B9116" s="186" t="s">
        <v>1161</v>
      </c>
      <c r="C9116" s="185" t="s">
        <v>26</v>
      </c>
      <c r="D9116" s="185" t="s">
        <v>1162</v>
      </c>
      <c r="E9116" s="425" t="s">
        <v>2115</v>
      </c>
      <c r="F9116" s="425"/>
      <c r="G9116" s="187" t="s">
        <v>169</v>
      </c>
      <c r="H9116" s="188">
        <v>1</v>
      </c>
      <c r="I9116" s="189">
        <f>(M9116*$M$13)</f>
        <v>12.9628</v>
      </c>
      <c r="J9116" s="231">
        <f>TRUNC(I9116*H9116,2)</f>
        <v>12.96</v>
      </c>
      <c r="M9116">
        <v>14.09</v>
      </c>
    </row>
    <row r="9117" spans="1:13" ht="26.1" customHeight="1" x14ac:dyDescent="0.2">
      <c r="A9117" s="241" t="s">
        <v>2395</v>
      </c>
      <c r="B9117" s="201" t="s">
        <v>2772</v>
      </c>
      <c r="C9117" s="200" t="s">
        <v>26</v>
      </c>
      <c r="D9117" s="200" t="s">
        <v>2773</v>
      </c>
      <c r="E9117" s="427" t="s">
        <v>2123</v>
      </c>
      <c r="F9117" s="427"/>
      <c r="G9117" s="202" t="s">
        <v>32</v>
      </c>
      <c r="H9117" s="203">
        <v>4.1500000000000002E-2</v>
      </c>
      <c r="I9117" s="189">
        <f>(M9117*$M$13)</f>
        <v>17.526</v>
      </c>
      <c r="J9117" s="219">
        <f>TRUNC(I9117*H9117,2)</f>
        <v>0.72</v>
      </c>
      <c r="M9117">
        <v>19.05</v>
      </c>
    </row>
    <row r="9118" spans="1:13" ht="26.1" customHeight="1" x14ac:dyDescent="0.2">
      <c r="A9118" s="241" t="s">
        <v>2395</v>
      </c>
      <c r="B9118" s="201" t="s">
        <v>2477</v>
      </c>
      <c r="C9118" s="200" t="s">
        <v>26</v>
      </c>
      <c r="D9118" s="200" t="s">
        <v>2478</v>
      </c>
      <c r="E9118" s="427" t="s">
        <v>2123</v>
      </c>
      <c r="F9118" s="427"/>
      <c r="G9118" s="202" t="s">
        <v>32</v>
      </c>
      <c r="H9118" s="203">
        <v>4.1500000000000002E-2</v>
      </c>
      <c r="I9118" s="189">
        <f>(M9118*$M$13)</f>
        <v>24.3156</v>
      </c>
      <c r="J9118" s="219">
        <f>TRUNC(I9118*H9118,2)</f>
        <v>1</v>
      </c>
      <c r="M9118">
        <v>26.43</v>
      </c>
    </row>
    <row r="9119" spans="1:13" ht="26.1" customHeight="1" x14ac:dyDescent="0.2">
      <c r="A9119" s="238" t="s">
        <v>2126</v>
      </c>
      <c r="B9119" s="191" t="s">
        <v>3068</v>
      </c>
      <c r="C9119" s="190" t="s">
        <v>26</v>
      </c>
      <c r="D9119" s="190" t="s">
        <v>3069</v>
      </c>
      <c r="E9119" s="426" t="s">
        <v>2119</v>
      </c>
      <c r="F9119" s="426"/>
      <c r="G9119" s="192" t="s">
        <v>169</v>
      </c>
      <c r="H9119" s="193">
        <v>1.0548999999999999</v>
      </c>
      <c r="I9119" s="189">
        <f>(M9119*$M$13)</f>
        <v>10.6168</v>
      </c>
      <c r="J9119" s="219">
        <f>TRUNC(I9119*H9119,2)</f>
        <v>11.19</v>
      </c>
      <c r="M9119">
        <v>11.54</v>
      </c>
    </row>
    <row r="9120" spans="1:13" ht="24" customHeight="1" x14ac:dyDescent="0.2">
      <c r="A9120" s="238" t="s">
        <v>2126</v>
      </c>
      <c r="B9120" s="191" t="s">
        <v>2778</v>
      </c>
      <c r="C9120" s="190" t="s">
        <v>26</v>
      </c>
      <c r="D9120" s="190" t="s">
        <v>2779</v>
      </c>
      <c r="E9120" s="426" t="s">
        <v>2119</v>
      </c>
      <c r="F9120" s="426"/>
      <c r="G9120" s="192" t="s">
        <v>331</v>
      </c>
      <c r="H9120" s="193">
        <v>2.3E-2</v>
      </c>
      <c r="I9120" s="189">
        <f>(M9120*$M$13)</f>
        <v>1.8768</v>
      </c>
      <c r="J9120" s="219">
        <f>TRUNC(I9120*H9120,2)</f>
        <v>0.04</v>
      </c>
      <c r="M9120">
        <v>2.04</v>
      </c>
    </row>
    <row r="9121" spans="1:13" x14ac:dyDescent="0.2">
      <c r="A9121" s="239"/>
      <c r="B9121" s="195"/>
      <c r="C9121" s="195"/>
      <c r="D9121" s="195"/>
      <c r="E9121" s="195" t="s">
        <v>3847</v>
      </c>
      <c r="F9121" s="196">
        <v>1.4300000000000002</v>
      </c>
      <c r="G9121" s="195" t="s">
        <v>3848</v>
      </c>
      <c r="H9121" s="196">
        <v>0</v>
      </c>
      <c r="I9121" s="196">
        <v>1.4300000000000002</v>
      </c>
      <c r="J9121" s="220"/>
      <c r="M9121">
        <v>1.4300000000000002</v>
      </c>
    </row>
    <row r="9122" spans="1:13" ht="25.5" x14ac:dyDescent="0.2">
      <c r="A9122" s="239"/>
      <c r="B9122" s="195"/>
      <c r="C9122" s="195"/>
      <c r="D9122" s="195"/>
      <c r="E9122" s="195" t="s">
        <v>3849</v>
      </c>
      <c r="F9122" s="196">
        <v>0</v>
      </c>
      <c r="G9122" s="195"/>
      <c r="H9122" s="195" t="s">
        <v>3850</v>
      </c>
      <c r="I9122" s="196">
        <v>14.09</v>
      </c>
      <c r="J9122" s="220"/>
      <c r="M9122">
        <v>14.09</v>
      </c>
    </row>
    <row r="9123" spans="1:13" ht="30" customHeight="1" x14ac:dyDescent="0.2">
      <c r="A9123" s="240"/>
      <c r="B9123" s="197"/>
      <c r="C9123" s="197"/>
      <c r="D9123" s="197"/>
      <c r="E9123" s="197"/>
      <c r="F9123" s="197"/>
      <c r="G9123" s="197" t="s">
        <v>3851</v>
      </c>
      <c r="H9123" s="198">
        <v>46</v>
      </c>
      <c r="I9123" s="199">
        <v>648.14</v>
      </c>
      <c r="J9123" s="220"/>
      <c r="M9123">
        <v>648.14</v>
      </c>
    </row>
    <row r="9124" spans="1:13" ht="0.95" customHeight="1" x14ac:dyDescent="0.2">
      <c r="A9124" s="237"/>
      <c r="B9124" s="185"/>
      <c r="C9124" s="185"/>
      <c r="D9124" s="185"/>
      <c r="E9124" s="185"/>
      <c r="F9124" s="185"/>
      <c r="G9124" s="185"/>
      <c r="H9124" s="185"/>
      <c r="I9124" s="185"/>
      <c r="J9124" s="220"/>
    </row>
    <row r="9125" spans="1:13" ht="18" customHeight="1" x14ac:dyDescent="0.2">
      <c r="A9125" s="236" t="s">
        <v>3739</v>
      </c>
      <c r="B9125" s="183" t="s">
        <v>2</v>
      </c>
      <c r="C9125" s="182" t="s">
        <v>3</v>
      </c>
      <c r="D9125" s="182" t="s">
        <v>4</v>
      </c>
      <c r="E9125" s="419" t="s">
        <v>2100</v>
      </c>
      <c r="F9125" s="419"/>
      <c r="G9125" s="184" t="s">
        <v>5</v>
      </c>
      <c r="H9125" s="183" t="s">
        <v>6</v>
      </c>
      <c r="I9125" s="183" t="s">
        <v>7</v>
      </c>
      <c r="J9125" s="218" t="s">
        <v>8</v>
      </c>
      <c r="K9125" s="229">
        <f>J9127+J9128</f>
        <v>6.37</v>
      </c>
      <c r="L9125" s="229">
        <f>J9126-K9125</f>
        <v>14.7</v>
      </c>
      <c r="M9125" t="s">
        <v>7</v>
      </c>
    </row>
    <row r="9126" spans="1:13" ht="39" customHeight="1" x14ac:dyDescent="0.2">
      <c r="A9126" s="237" t="s">
        <v>2125</v>
      </c>
      <c r="B9126" s="186" t="s">
        <v>894</v>
      </c>
      <c r="C9126" s="185" t="s">
        <v>26</v>
      </c>
      <c r="D9126" s="185" t="s">
        <v>895</v>
      </c>
      <c r="E9126" s="425" t="s">
        <v>2115</v>
      </c>
      <c r="F9126" s="425"/>
      <c r="G9126" s="187" t="s">
        <v>169</v>
      </c>
      <c r="H9126" s="188">
        <v>1</v>
      </c>
      <c r="I9126" s="189">
        <f>(M9126*$M$13)</f>
        <v>21.077200000000001</v>
      </c>
      <c r="J9126" s="231">
        <f>TRUNC(I9126*H9126,2)</f>
        <v>21.07</v>
      </c>
      <c r="M9126">
        <v>22.91</v>
      </c>
    </row>
    <row r="9127" spans="1:13" ht="26.1" customHeight="1" x14ac:dyDescent="0.2">
      <c r="A9127" s="241" t="s">
        <v>2395</v>
      </c>
      <c r="B9127" s="201" t="s">
        <v>2772</v>
      </c>
      <c r="C9127" s="200" t="s">
        <v>26</v>
      </c>
      <c r="D9127" s="200" t="s">
        <v>2773</v>
      </c>
      <c r="E9127" s="427" t="s">
        <v>2123</v>
      </c>
      <c r="F9127" s="427"/>
      <c r="G9127" s="202" t="s">
        <v>32</v>
      </c>
      <c r="H9127" s="203">
        <v>0.15240000000000001</v>
      </c>
      <c r="I9127" s="189">
        <f>(M9127*$M$13)</f>
        <v>17.526</v>
      </c>
      <c r="J9127" s="219">
        <f>TRUNC(I9127*H9127,2)</f>
        <v>2.67</v>
      </c>
      <c r="M9127">
        <v>19.05</v>
      </c>
    </row>
    <row r="9128" spans="1:13" ht="26.1" customHeight="1" x14ac:dyDescent="0.2">
      <c r="A9128" s="241" t="s">
        <v>2395</v>
      </c>
      <c r="B9128" s="201" t="s">
        <v>2477</v>
      </c>
      <c r="C9128" s="200" t="s">
        <v>26</v>
      </c>
      <c r="D9128" s="200" t="s">
        <v>2478</v>
      </c>
      <c r="E9128" s="427" t="s">
        <v>2123</v>
      </c>
      <c r="F9128" s="427"/>
      <c r="G9128" s="202" t="s">
        <v>32</v>
      </c>
      <c r="H9128" s="203">
        <v>0.15240000000000001</v>
      </c>
      <c r="I9128" s="189">
        <f>(M9128*$M$13)</f>
        <v>24.3156</v>
      </c>
      <c r="J9128" s="219">
        <f>TRUNC(I9128*H9128,2)</f>
        <v>3.7</v>
      </c>
      <c r="M9128">
        <v>26.43</v>
      </c>
    </row>
    <row r="9129" spans="1:13" ht="26.1" customHeight="1" x14ac:dyDescent="0.2">
      <c r="A9129" s="238" t="s">
        <v>2126</v>
      </c>
      <c r="B9129" s="191" t="s">
        <v>2783</v>
      </c>
      <c r="C9129" s="190" t="s">
        <v>26</v>
      </c>
      <c r="D9129" s="190" t="s">
        <v>2784</v>
      </c>
      <c r="E9129" s="426" t="s">
        <v>2119</v>
      </c>
      <c r="F9129" s="426"/>
      <c r="G9129" s="192" t="s">
        <v>169</v>
      </c>
      <c r="H9129" s="193">
        <v>1.0548999999999999</v>
      </c>
      <c r="I9129" s="189">
        <f>(M9129*$M$13)</f>
        <v>13.938000000000001</v>
      </c>
      <c r="J9129" s="219">
        <f>TRUNC(I9129*H9129,2)</f>
        <v>14.7</v>
      </c>
      <c r="M9129">
        <v>15.15</v>
      </c>
    </row>
    <row r="9130" spans="1:13" ht="24" customHeight="1" x14ac:dyDescent="0.2">
      <c r="A9130" s="238" t="s">
        <v>2126</v>
      </c>
      <c r="B9130" s="191" t="s">
        <v>2778</v>
      </c>
      <c r="C9130" s="190" t="s">
        <v>26</v>
      </c>
      <c r="D9130" s="190" t="s">
        <v>2779</v>
      </c>
      <c r="E9130" s="426" t="s">
        <v>2119</v>
      </c>
      <c r="F9130" s="426"/>
      <c r="G9130" s="192" t="s">
        <v>331</v>
      </c>
      <c r="H9130" s="193">
        <v>8.5000000000000006E-3</v>
      </c>
      <c r="I9130" s="189">
        <f>(M9130*$M$13)</f>
        <v>1.8768</v>
      </c>
      <c r="J9130" s="219">
        <f>TRUNC(I9130*H9130,2)</f>
        <v>0.01</v>
      </c>
      <c r="M9130">
        <v>2.04</v>
      </c>
    </row>
    <row r="9131" spans="1:13" x14ac:dyDescent="0.2">
      <c r="A9131" s="239"/>
      <c r="B9131" s="195"/>
      <c r="C9131" s="195"/>
      <c r="D9131" s="195"/>
      <c r="E9131" s="195" t="s">
        <v>3847</v>
      </c>
      <c r="F9131" s="196">
        <v>5.29</v>
      </c>
      <c r="G9131" s="195" t="s">
        <v>3848</v>
      </c>
      <c r="H9131" s="196">
        <v>0</v>
      </c>
      <c r="I9131" s="196">
        <v>5.29</v>
      </c>
      <c r="J9131" s="220"/>
      <c r="M9131">
        <v>5.29</v>
      </c>
    </row>
    <row r="9132" spans="1:13" ht="25.5" x14ac:dyDescent="0.2">
      <c r="A9132" s="239"/>
      <c r="B9132" s="195"/>
      <c r="C9132" s="195"/>
      <c r="D9132" s="195"/>
      <c r="E9132" s="195" t="s">
        <v>3849</v>
      </c>
      <c r="F9132" s="196">
        <v>0</v>
      </c>
      <c r="G9132" s="195"/>
      <c r="H9132" s="195" t="s">
        <v>3850</v>
      </c>
      <c r="I9132" s="196">
        <v>22.91</v>
      </c>
      <c r="J9132" s="220"/>
      <c r="M9132">
        <v>22.91</v>
      </c>
    </row>
    <row r="9133" spans="1:13" ht="30" customHeight="1" x14ac:dyDescent="0.2">
      <c r="A9133" s="240"/>
      <c r="B9133" s="197"/>
      <c r="C9133" s="197"/>
      <c r="D9133" s="197"/>
      <c r="E9133" s="197"/>
      <c r="F9133" s="197"/>
      <c r="G9133" s="197" t="s">
        <v>3851</v>
      </c>
      <c r="H9133" s="198">
        <v>6</v>
      </c>
      <c r="I9133" s="199">
        <v>137.46</v>
      </c>
      <c r="J9133" s="220"/>
      <c r="M9133">
        <v>137.46</v>
      </c>
    </row>
    <row r="9134" spans="1:13" ht="0.95" customHeight="1" x14ac:dyDescent="0.2">
      <c r="A9134" s="237"/>
      <c r="B9134" s="185"/>
      <c r="C9134" s="185"/>
      <c r="D9134" s="185"/>
      <c r="E9134" s="185"/>
      <c r="F9134" s="185"/>
      <c r="G9134" s="185"/>
      <c r="H9134" s="185"/>
      <c r="I9134" s="185"/>
      <c r="J9134" s="220"/>
    </row>
    <row r="9135" spans="1:13" ht="18" customHeight="1" x14ac:dyDescent="0.2">
      <c r="A9135" s="236" t="s">
        <v>3740</v>
      </c>
      <c r="B9135" s="183" t="s">
        <v>2</v>
      </c>
      <c r="C9135" s="182" t="s">
        <v>3</v>
      </c>
      <c r="D9135" s="182" t="s">
        <v>4</v>
      </c>
      <c r="E9135" s="419" t="s">
        <v>2100</v>
      </c>
      <c r="F9135" s="419"/>
      <c r="G9135" s="184" t="s">
        <v>5</v>
      </c>
      <c r="H9135" s="183" t="s">
        <v>6</v>
      </c>
      <c r="I9135" s="183" t="s">
        <v>7</v>
      </c>
      <c r="J9135" s="218" t="s">
        <v>8</v>
      </c>
      <c r="K9135" s="229">
        <f>J9137+J9138</f>
        <v>11</v>
      </c>
      <c r="L9135" s="229">
        <f>J9136-K9135</f>
        <v>15.54</v>
      </c>
      <c r="M9135" t="s">
        <v>7</v>
      </c>
    </row>
    <row r="9136" spans="1:13" ht="39" customHeight="1" x14ac:dyDescent="0.2">
      <c r="A9136" s="237" t="s">
        <v>2125</v>
      </c>
      <c r="B9136" s="186" t="s">
        <v>897</v>
      </c>
      <c r="C9136" s="185" t="s">
        <v>26</v>
      </c>
      <c r="D9136" s="185" t="s">
        <v>898</v>
      </c>
      <c r="E9136" s="425" t="s">
        <v>2115</v>
      </c>
      <c r="F9136" s="425"/>
      <c r="G9136" s="187" t="s">
        <v>169</v>
      </c>
      <c r="H9136" s="188">
        <v>1</v>
      </c>
      <c r="I9136" s="189">
        <f>(M9136*$M$13)</f>
        <v>26.542000000000002</v>
      </c>
      <c r="J9136" s="231">
        <f>TRUNC(I9136*H9136,2)</f>
        <v>26.54</v>
      </c>
      <c r="M9136">
        <v>28.85</v>
      </c>
    </row>
    <row r="9137" spans="1:13" ht="26.1" customHeight="1" x14ac:dyDescent="0.2">
      <c r="A9137" s="241" t="s">
        <v>2395</v>
      </c>
      <c r="B9137" s="201" t="s">
        <v>2772</v>
      </c>
      <c r="C9137" s="200" t="s">
        <v>26</v>
      </c>
      <c r="D9137" s="200" t="s">
        <v>2773</v>
      </c>
      <c r="E9137" s="427" t="s">
        <v>2123</v>
      </c>
      <c r="F9137" s="427"/>
      <c r="G9137" s="202" t="s">
        <v>32</v>
      </c>
      <c r="H9137" s="203">
        <v>0.26319999999999999</v>
      </c>
      <c r="I9137" s="189">
        <f>(M9137*$M$13)</f>
        <v>17.526</v>
      </c>
      <c r="J9137" s="219">
        <f>TRUNC(I9137*H9137,2)</f>
        <v>4.6100000000000003</v>
      </c>
      <c r="M9137">
        <v>19.05</v>
      </c>
    </row>
    <row r="9138" spans="1:13" ht="26.1" customHeight="1" x14ac:dyDescent="0.2">
      <c r="A9138" s="241" t="s">
        <v>2395</v>
      </c>
      <c r="B9138" s="201" t="s">
        <v>2477</v>
      </c>
      <c r="C9138" s="200" t="s">
        <v>26</v>
      </c>
      <c r="D9138" s="200" t="s">
        <v>2478</v>
      </c>
      <c r="E9138" s="427" t="s">
        <v>2123</v>
      </c>
      <c r="F9138" s="427"/>
      <c r="G9138" s="202" t="s">
        <v>32</v>
      </c>
      <c r="H9138" s="203">
        <v>0.26319999999999999</v>
      </c>
      <c r="I9138" s="189">
        <f>(M9138*$M$13)</f>
        <v>24.3156</v>
      </c>
      <c r="J9138" s="219">
        <f>TRUNC(I9138*H9138,2)</f>
        <v>6.39</v>
      </c>
      <c r="M9138">
        <v>26.43</v>
      </c>
    </row>
    <row r="9139" spans="1:13" ht="26.1" customHeight="1" x14ac:dyDescent="0.2">
      <c r="A9139" s="238" t="s">
        <v>2126</v>
      </c>
      <c r="B9139" s="191" t="s">
        <v>2785</v>
      </c>
      <c r="C9139" s="190" t="s">
        <v>26</v>
      </c>
      <c r="D9139" s="190" t="s">
        <v>2786</v>
      </c>
      <c r="E9139" s="426" t="s">
        <v>2119</v>
      </c>
      <c r="F9139" s="426"/>
      <c r="G9139" s="192" t="s">
        <v>169</v>
      </c>
      <c r="H9139" s="193">
        <v>1.0548999999999999</v>
      </c>
      <c r="I9139" s="189">
        <f>(M9139*$M$13)</f>
        <v>14.72</v>
      </c>
      <c r="J9139" s="219">
        <f>TRUNC(I9139*H9139,2)</f>
        <v>15.52</v>
      </c>
      <c r="M9139">
        <v>16</v>
      </c>
    </row>
    <row r="9140" spans="1:13" ht="24" customHeight="1" x14ac:dyDescent="0.2">
      <c r="A9140" s="238" t="s">
        <v>2126</v>
      </c>
      <c r="B9140" s="191" t="s">
        <v>2778</v>
      </c>
      <c r="C9140" s="190" t="s">
        <v>26</v>
      </c>
      <c r="D9140" s="190" t="s">
        <v>2779</v>
      </c>
      <c r="E9140" s="426" t="s">
        <v>2119</v>
      </c>
      <c r="F9140" s="426"/>
      <c r="G9140" s="192" t="s">
        <v>331</v>
      </c>
      <c r="H9140" s="193">
        <v>1.46E-2</v>
      </c>
      <c r="I9140" s="189">
        <f>(M9140*$M$13)</f>
        <v>1.8768</v>
      </c>
      <c r="J9140" s="219">
        <f>TRUNC(I9140*H9140,2)</f>
        <v>0.02</v>
      </c>
      <c r="M9140">
        <v>2.04</v>
      </c>
    </row>
    <row r="9141" spans="1:13" x14ac:dyDescent="0.2">
      <c r="A9141" s="239"/>
      <c r="B9141" s="195"/>
      <c r="C9141" s="195"/>
      <c r="D9141" s="195"/>
      <c r="E9141" s="195" t="s">
        <v>3847</v>
      </c>
      <c r="F9141" s="196">
        <v>9.14</v>
      </c>
      <c r="G9141" s="195" t="s">
        <v>3848</v>
      </c>
      <c r="H9141" s="196">
        <v>0</v>
      </c>
      <c r="I9141" s="196">
        <v>9.14</v>
      </c>
      <c r="J9141" s="220"/>
      <c r="M9141">
        <v>9.14</v>
      </c>
    </row>
    <row r="9142" spans="1:13" ht="25.5" x14ac:dyDescent="0.2">
      <c r="A9142" s="239"/>
      <c r="B9142" s="195"/>
      <c r="C9142" s="195"/>
      <c r="D9142" s="195"/>
      <c r="E9142" s="195" t="s">
        <v>3849</v>
      </c>
      <c r="F9142" s="196">
        <v>0</v>
      </c>
      <c r="G9142" s="195"/>
      <c r="H9142" s="195" t="s">
        <v>3850</v>
      </c>
      <c r="I9142" s="196">
        <v>28.85</v>
      </c>
      <c r="J9142" s="220"/>
      <c r="M9142">
        <v>28.85</v>
      </c>
    </row>
    <row r="9143" spans="1:13" ht="30" customHeight="1" x14ac:dyDescent="0.2">
      <c r="A9143" s="240"/>
      <c r="B9143" s="197"/>
      <c r="C9143" s="197"/>
      <c r="D9143" s="197"/>
      <c r="E9143" s="197"/>
      <c r="F9143" s="197"/>
      <c r="G9143" s="197" t="s">
        <v>3851</v>
      </c>
      <c r="H9143" s="198">
        <v>78</v>
      </c>
      <c r="I9143" s="199">
        <v>2250.3000000000002</v>
      </c>
      <c r="J9143" s="220"/>
      <c r="M9143">
        <v>2250.3000000000002</v>
      </c>
    </row>
    <row r="9144" spans="1:13" ht="0.95" customHeight="1" x14ac:dyDescent="0.2">
      <c r="A9144" s="237"/>
      <c r="B9144" s="185"/>
      <c r="C9144" s="185"/>
      <c r="D9144" s="185"/>
      <c r="E9144" s="185"/>
      <c r="F9144" s="185"/>
      <c r="G9144" s="185"/>
      <c r="H9144" s="185"/>
      <c r="I9144" s="185"/>
      <c r="J9144" s="220"/>
    </row>
    <row r="9145" spans="1:13" ht="24" customHeight="1" x14ac:dyDescent="0.2">
      <c r="A9145" s="243" t="s">
        <v>4552</v>
      </c>
      <c r="B9145" s="28"/>
      <c r="C9145" s="28"/>
      <c r="D9145" s="27" t="s">
        <v>906</v>
      </c>
      <c r="E9145" s="28"/>
      <c r="F9145" s="429"/>
      <c r="G9145" s="429"/>
      <c r="H9145" s="28"/>
      <c r="I9145" s="28"/>
      <c r="J9145" s="211"/>
    </row>
    <row r="9146" spans="1:13" ht="18" customHeight="1" x14ac:dyDescent="0.2">
      <c r="A9146" s="236" t="s">
        <v>4553</v>
      </c>
      <c r="B9146" s="183" t="s">
        <v>2</v>
      </c>
      <c r="C9146" s="182" t="s">
        <v>3</v>
      </c>
      <c r="D9146" s="182" t="s">
        <v>4</v>
      </c>
      <c r="E9146" s="419" t="s">
        <v>2100</v>
      </c>
      <c r="F9146" s="419"/>
      <c r="G9146" s="184" t="s">
        <v>5</v>
      </c>
      <c r="H9146" s="183" t="s">
        <v>6</v>
      </c>
      <c r="I9146" s="183" t="s">
        <v>7</v>
      </c>
      <c r="J9146" s="218" t="s">
        <v>8</v>
      </c>
      <c r="K9146" s="229">
        <f>J9148+J9149+J9150</f>
        <v>235.35</v>
      </c>
      <c r="L9146" s="229">
        <f>J9147-K9146</f>
        <v>147.22</v>
      </c>
      <c r="M9146" t="s">
        <v>7</v>
      </c>
    </row>
    <row r="9147" spans="1:13" ht="24" customHeight="1" x14ac:dyDescent="0.2">
      <c r="A9147" s="237" t="s">
        <v>2125</v>
      </c>
      <c r="B9147" s="186" t="s">
        <v>1163</v>
      </c>
      <c r="C9147" s="185" t="s">
        <v>15</v>
      </c>
      <c r="D9147" s="185" t="s">
        <v>1164</v>
      </c>
      <c r="E9147" s="425">
        <v>8</v>
      </c>
      <c r="F9147" s="425"/>
      <c r="G9147" s="187" t="s">
        <v>18</v>
      </c>
      <c r="H9147" s="188">
        <v>1</v>
      </c>
      <c r="I9147" s="189">
        <f t="shared" ref="I9147:I9157" si="244">(M9147*$M$13)</f>
        <v>382.57279999999997</v>
      </c>
      <c r="J9147" s="231">
        <f t="shared" ref="J9147:J9157" si="245">TRUNC(I9147*H9147,2)</f>
        <v>382.57</v>
      </c>
      <c r="M9147">
        <v>415.84</v>
      </c>
    </row>
    <row r="9148" spans="1:13" ht="24" customHeight="1" x14ac:dyDescent="0.2">
      <c r="A9148" s="238" t="s">
        <v>2126</v>
      </c>
      <c r="B9148" s="191" t="s">
        <v>2148</v>
      </c>
      <c r="C9148" s="190" t="s">
        <v>15</v>
      </c>
      <c r="D9148" s="190" t="s">
        <v>2149</v>
      </c>
      <c r="E9148" s="426" t="s">
        <v>2129</v>
      </c>
      <c r="F9148" s="426"/>
      <c r="G9148" s="192" t="s">
        <v>39</v>
      </c>
      <c r="H9148" s="193">
        <v>0.13880000000000001</v>
      </c>
      <c r="I9148" s="189">
        <f t="shared" si="244"/>
        <v>13.938000000000001</v>
      </c>
      <c r="J9148" s="219">
        <f t="shared" si="245"/>
        <v>1.93</v>
      </c>
      <c r="M9148">
        <v>15.15</v>
      </c>
    </row>
    <row r="9149" spans="1:13" ht="24" customHeight="1" x14ac:dyDescent="0.2">
      <c r="A9149" s="238" t="s">
        <v>2126</v>
      </c>
      <c r="B9149" s="191" t="s">
        <v>2152</v>
      </c>
      <c r="C9149" s="190" t="s">
        <v>15</v>
      </c>
      <c r="D9149" s="190" t="s">
        <v>2153</v>
      </c>
      <c r="E9149" s="426" t="s">
        <v>2129</v>
      </c>
      <c r="F9149" s="426"/>
      <c r="G9149" s="192" t="s">
        <v>39</v>
      </c>
      <c r="H9149" s="193">
        <v>6.1721000000000004</v>
      </c>
      <c r="I9149" s="189">
        <f t="shared" si="244"/>
        <v>19.136000000000003</v>
      </c>
      <c r="J9149" s="219">
        <f t="shared" si="245"/>
        <v>118.1</v>
      </c>
      <c r="M9149">
        <v>20.8</v>
      </c>
    </row>
    <row r="9150" spans="1:13" ht="24" customHeight="1" x14ac:dyDescent="0.2">
      <c r="A9150" s="238" t="s">
        <v>2126</v>
      </c>
      <c r="B9150" s="191" t="s">
        <v>2156</v>
      </c>
      <c r="C9150" s="190" t="s">
        <v>15</v>
      </c>
      <c r="D9150" s="190" t="s">
        <v>2157</v>
      </c>
      <c r="E9150" s="426" t="s">
        <v>2129</v>
      </c>
      <c r="F9150" s="426"/>
      <c r="G9150" s="192" t="s">
        <v>39</v>
      </c>
      <c r="H9150" s="193">
        <v>9.7096</v>
      </c>
      <c r="I9150" s="189">
        <f t="shared" si="244"/>
        <v>11.8772</v>
      </c>
      <c r="J9150" s="219">
        <f t="shared" si="245"/>
        <v>115.32</v>
      </c>
      <c r="M9150">
        <v>12.91</v>
      </c>
    </row>
    <row r="9151" spans="1:13" ht="39" customHeight="1" x14ac:dyDescent="0.2">
      <c r="A9151" s="238" t="s">
        <v>2126</v>
      </c>
      <c r="B9151" s="191" t="s">
        <v>2797</v>
      </c>
      <c r="C9151" s="190" t="s">
        <v>15</v>
      </c>
      <c r="D9151" s="190" t="s">
        <v>2798</v>
      </c>
      <c r="E9151" s="426" t="s">
        <v>2119</v>
      </c>
      <c r="F9151" s="426"/>
      <c r="G9151" s="192" t="s">
        <v>1871</v>
      </c>
      <c r="H9151" s="193">
        <v>0.86380000000000001</v>
      </c>
      <c r="I9151" s="189">
        <f t="shared" si="244"/>
        <v>6.9</v>
      </c>
      <c r="J9151" s="219">
        <f t="shared" si="245"/>
        <v>5.96</v>
      </c>
      <c r="M9151">
        <v>7.5</v>
      </c>
    </row>
    <row r="9152" spans="1:13" ht="24" customHeight="1" x14ac:dyDescent="0.2">
      <c r="A9152" s="238" t="s">
        <v>2126</v>
      </c>
      <c r="B9152" s="191" t="s">
        <v>2164</v>
      </c>
      <c r="C9152" s="190" t="s">
        <v>15</v>
      </c>
      <c r="D9152" s="190" t="s">
        <v>2165</v>
      </c>
      <c r="E9152" s="426" t="s">
        <v>2119</v>
      </c>
      <c r="F9152" s="426"/>
      <c r="G9152" s="192" t="s">
        <v>50</v>
      </c>
      <c r="H9152" s="193">
        <v>0.13730000000000001</v>
      </c>
      <c r="I9152" s="189">
        <f t="shared" si="244"/>
        <v>160.77000000000001</v>
      </c>
      <c r="J9152" s="219">
        <f t="shared" si="245"/>
        <v>22.07</v>
      </c>
      <c r="M9152">
        <v>174.75</v>
      </c>
    </row>
    <row r="9153" spans="1:13" ht="24" customHeight="1" x14ac:dyDescent="0.2">
      <c r="A9153" s="238" t="s">
        <v>2126</v>
      </c>
      <c r="B9153" s="191" t="s">
        <v>2168</v>
      </c>
      <c r="C9153" s="190" t="s">
        <v>15</v>
      </c>
      <c r="D9153" s="190" t="s">
        <v>2169</v>
      </c>
      <c r="E9153" s="426" t="s">
        <v>2119</v>
      </c>
      <c r="F9153" s="426"/>
      <c r="G9153" s="192" t="s">
        <v>50</v>
      </c>
      <c r="H9153" s="193">
        <v>2.2700000000000001E-2</v>
      </c>
      <c r="I9153" s="189">
        <f t="shared" si="244"/>
        <v>125.49720000000001</v>
      </c>
      <c r="J9153" s="219">
        <f t="shared" si="245"/>
        <v>2.84</v>
      </c>
      <c r="M9153">
        <v>136.41</v>
      </c>
    </row>
    <row r="9154" spans="1:13" ht="24" customHeight="1" x14ac:dyDescent="0.2">
      <c r="A9154" s="238" t="s">
        <v>2126</v>
      </c>
      <c r="B9154" s="191" t="s">
        <v>2245</v>
      </c>
      <c r="C9154" s="190" t="s">
        <v>15</v>
      </c>
      <c r="D9154" s="190" t="s">
        <v>2246</v>
      </c>
      <c r="E9154" s="426" t="s">
        <v>2119</v>
      </c>
      <c r="F9154" s="426"/>
      <c r="G9154" s="192" t="s">
        <v>50</v>
      </c>
      <c r="H9154" s="193">
        <v>2.2700000000000001E-2</v>
      </c>
      <c r="I9154" s="189">
        <f t="shared" si="244"/>
        <v>123.36280000000001</v>
      </c>
      <c r="J9154" s="219">
        <f t="shared" si="245"/>
        <v>2.8</v>
      </c>
      <c r="M9154">
        <v>134.09</v>
      </c>
    </row>
    <row r="9155" spans="1:13" ht="24" customHeight="1" x14ac:dyDescent="0.2">
      <c r="A9155" s="238" t="s">
        <v>2126</v>
      </c>
      <c r="B9155" s="191" t="s">
        <v>2460</v>
      </c>
      <c r="C9155" s="190" t="s">
        <v>15</v>
      </c>
      <c r="D9155" s="190" t="s">
        <v>2461</v>
      </c>
      <c r="E9155" s="426" t="s">
        <v>2119</v>
      </c>
      <c r="F9155" s="426"/>
      <c r="G9155" s="192" t="s">
        <v>1871</v>
      </c>
      <c r="H9155" s="193">
        <v>20.551400000000001</v>
      </c>
      <c r="I9155" s="189">
        <f t="shared" si="244"/>
        <v>0.91080000000000005</v>
      </c>
      <c r="J9155" s="219">
        <f t="shared" si="245"/>
        <v>18.71</v>
      </c>
      <c r="M9155">
        <v>0.99</v>
      </c>
    </row>
    <row r="9156" spans="1:13" ht="24" customHeight="1" x14ac:dyDescent="0.2">
      <c r="A9156" s="238" t="s">
        <v>2126</v>
      </c>
      <c r="B9156" s="191" t="s">
        <v>2140</v>
      </c>
      <c r="C9156" s="190" t="s">
        <v>15</v>
      </c>
      <c r="D9156" s="190" t="s">
        <v>2141</v>
      </c>
      <c r="E9156" s="426" t="s">
        <v>2119</v>
      </c>
      <c r="F9156" s="426"/>
      <c r="G9156" s="192" t="s">
        <v>1871</v>
      </c>
      <c r="H9156" s="193">
        <v>34.553800000000003</v>
      </c>
      <c r="I9156" s="189">
        <f t="shared" si="244"/>
        <v>0.59800000000000009</v>
      </c>
      <c r="J9156" s="219">
        <f t="shared" si="245"/>
        <v>20.66</v>
      </c>
      <c r="M9156">
        <v>0.65</v>
      </c>
    </row>
    <row r="9157" spans="1:13" ht="24" customHeight="1" x14ac:dyDescent="0.2">
      <c r="A9157" s="238" t="s">
        <v>2126</v>
      </c>
      <c r="B9157" s="191" t="s">
        <v>2669</v>
      </c>
      <c r="C9157" s="190" t="s">
        <v>15</v>
      </c>
      <c r="D9157" s="190" t="s">
        <v>2670</v>
      </c>
      <c r="E9157" s="426" t="s">
        <v>2119</v>
      </c>
      <c r="F9157" s="426"/>
      <c r="G9157" s="192" t="s">
        <v>54</v>
      </c>
      <c r="H9157" s="193">
        <v>201.6</v>
      </c>
      <c r="I9157" s="189">
        <f t="shared" si="244"/>
        <v>0.36800000000000005</v>
      </c>
      <c r="J9157" s="219">
        <f t="shared" si="245"/>
        <v>74.180000000000007</v>
      </c>
      <c r="M9157">
        <v>0.4</v>
      </c>
    </row>
    <row r="9158" spans="1:13" x14ac:dyDescent="0.2">
      <c r="A9158" s="239"/>
      <c r="B9158" s="195"/>
      <c r="C9158" s="195"/>
      <c r="D9158" s="195"/>
      <c r="E9158" s="195" t="s">
        <v>3847</v>
      </c>
      <c r="F9158" s="196">
        <v>255.82</v>
      </c>
      <c r="G9158" s="195" t="s">
        <v>3848</v>
      </c>
      <c r="H9158" s="196">
        <v>0</v>
      </c>
      <c r="I9158" s="196">
        <v>255.82</v>
      </c>
      <c r="J9158" s="220"/>
      <c r="M9158">
        <v>255.82</v>
      </c>
    </row>
    <row r="9159" spans="1:13" ht="25.5" x14ac:dyDescent="0.2">
      <c r="A9159" s="239"/>
      <c r="B9159" s="195"/>
      <c r="C9159" s="195"/>
      <c r="D9159" s="195"/>
      <c r="E9159" s="195" t="s">
        <v>3849</v>
      </c>
      <c r="F9159" s="196">
        <v>0</v>
      </c>
      <c r="G9159" s="195"/>
      <c r="H9159" s="195" t="s">
        <v>3850</v>
      </c>
      <c r="I9159" s="196">
        <v>415.84</v>
      </c>
      <c r="J9159" s="220"/>
      <c r="M9159">
        <v>415.84</v>
      </c>
    </row>
    <row r="9160" spans="1:13" ht="30" customHeight="1" x14ac:dyDescent="0.2">
      <c r="A9160" s="240"/>
      <c r="B9160" s="197"/>
      <c r="C9160" s="197"/>
      <c r="D9160" s="197"/>
      <c r="E9160" s="197"/>
      <c r="F9160" s="197"/>
      <c r="G9160" s="197" t="s">
        <v>3851</v>
      </c>
      <c r="H9160" s="198">
        <v>11</v>
      </c>
      <c r="I9160" s="199">
        <v>4574.24</v>
      </c>
      <c r="J9160" s="220"/>
      <c r="M9160">
        <v>4574.24</v>
      </c>
    </row>
    <row r="9161" spans="1:13" ht="0.95" customHeight="1" x14ac:dyDescent="0.2">
      <c r="A9161" s="237"/>
      <c r="B9161" s="185"/>
      <c r="C9161" s="185"/>
      <c r="D9161" s="185"/>
      <c r="E9161" s="185"/>
      <c r="F9161" s="185"/>
      <c r="G9161" s="185"/>
      <c r="H9161" s="185"/>
      <c r="I9161" s="185"/>
      <c r="J9161" s="220"/>
    </row>
    <row r="9162" spans="1:13" ht="18" customHeight="1" x14ac:dyDescent="0.2">
      <c r="A9162" s="236" t="s">
        <v>4554</v>
      </c>
      <c r="B9162" s="183" t="s">
        <v>2</v>
      </c>
      <c r="C9162" s="182" t="s">
        <v>3</v>
      </c>
      <c r="D9162" s="182" t="s">
        <v>4</v>
      </c>
      <c r="E9162" s="419" t="s">
        <v>2100</v>
      </c>
      <c r="F9162" s="419"/>
      <c r="G9162" s="184" t="s">
        <v>5</v>
      </c>
      <c r="H9162" s="183" t="s">
        <v>6</v>
      </c>
      <c r="I9162" s="183" t="s">
        <v>7</v>
      </c>
      <c r="J9162" s="218" t="s">
        <v>8</v>
      </c>
      <c r="K9162" s="229">
        <f>J9165+J9171+J9172+J9180+J9181+J9182+J9183</f>
        <v>240.12</v>
      </c>
      <c r="L9162" s="229">
        <f>J9163-K9162</f>
        <v>378.12</v>
      </c>
      <c r="M9162" t="s">
        <v>7</v>
      </c>
    </row>
    <row r="9163" spans="1:13" ht="26.1" customHeight="1" x14ac:dyDescent="0.2">
      <c r="A9163" s="237" t="s">
        <v>2125</v>
      </c>
      <c r="B9163" s="186" t="s">
        <v>1167</v>
      </c>
      <c r="C9163" s="185" t="s">
        <v>15</v>
      </c>
      <c r="D9163" s="185" t="s">
        <v>1168</v>
      </c>
      <c r="E9163" s="425">
        <v>8</v>
      </c>
      <c r="F9163" s="425"/>
      <c r="G9163" s="187" t="s">
        <v>54</v>
      </c>
      <c r="H9163" s="188">
        <v>1</v>
      </c>
      <c r="I9163" s="189">
        <f t="shared" ref="I9163:I9183" si="246">(M9163*$M$13)</f>
        <v>618.24919999999997</v>
      </c>
      <c r="J9163" s="231">
        <f t="shared" ref="J9163:J9183" si="247">TRUNC(I9163*H9163,2)</f>
        <v>618.24</v>
      </c>
      <c r="M9163">
        <v>672.01</v>
      </c>
    </row>
    <row r="9164" spans="1:13" ht="26.1" customHeight="1" x14ac:dyDescent="0.2">
      <c r="A9164" s="238" t="s">
        <v>2126</v>
      </c>
      <c r="B9164" s="191" t="s">
        <v>2848</v>
      </c>
      <c r="C9164" s="190" t="s">
        <v>15</v>
      </c>
      <c r="D9164" s="190" t="s">
        <v>2849</v>
      </c>
      <c r="E9164" s="426" t="s">
        <v>2119</v>
      </c>
      <c r="F9164" s="426"/>
      <c r="G9164" s="192" t="s">
        <v>1871</v>
      </c>
      <c r="H9164" s="193">
        <v>5.7919999999999998</v>
      </c>
      <c r="I9164" s="189">
        <f t="shared" si="246"/>
        <v>3.7444000000000006</v>
      </c>
      <c r="J9164" s="219">
        <f t="shared" si="247"/>
        <v>21.68</v>
      </c>
      <c r="M9164">
        <v>4.07</v>
      </c>
    </row>
    <row r="9165" spans="1:13" ht="24" customHeight="1" x14ac:dyDescent="0.2">
      <c r="A9165" s="238" t="s">
        <v>2126</v>
      </c>
      <c r="B9165" s="191" t="s">
        <v>2130</v>
      </c>
      <c r="C9165" s="190" t="s">
        <v>15</v>
      </c>
      <c r="D9165" s="190" t="s">
        <v>2131</v>
      </c>
      <c r="E9165" s="426" t="s">
        <v>2129</v>
      </c>
      <c r="F9165" s="426"/>
      <c r="G9165" s="192" t="s">
        <v>39</v>
      </c>
      <c r="H9165" s="193">
        <v>0.91549999999999998</v>
      </c>
      <c r="I9165" s="189">
        <f t="shared" si="246"/>
        <v>13.533200000000001</v>
      </c>
      <c r="J9165" s="219">
        <f t="shared" si="247"/>
        <v>12.38</v>
      </c>
      <c r="M9165">
        <v>14.71</v>
      </c>
    </row>
    <row r="9166" spans="1:13" ht="24" customHeight="1" x14ac:dyDescent="0.2">
      <c r="A9166" s="238" t="s">
        <v>2126</v>
      </c>
      <c r="B9166" s="191" t="s">
        <v>2811</v>
      </c>
      <c r="C9166" s="190" t="s">
        <v>15</v>
      </c>
      <c r="D9166" s="190" t="s">
        <v>2812</v>
      </c>
      <c r="E9166" s="426" t="s">
        <v>2119</v>
      </c>
      <c r="F9166" s="426"/>
      <c r="G9166" s="192" t="s">
        <v>1871</v>
      </c>
      <c r="H9166" s="193">
        <v>11.33</v>
      </c>
      <c r="I9166" s="189">
        <f t="shared" si="246"/>
        <v>10.478800000000001</v>
      </c>
      <c r="J9166" s="219">
        <f t="shared" si="247"/>
        <v>118.72</v>
      </c>
      <c r="M9166">
        <v>11.39</v>
      </c>
    </row>
    <row r="9167" spans="1:13" ht="39" customHeight="1" x14ac:dyDescent="0.2">
      <c r="A9167" s="238" t="s">
        <v>2126</v>
      </c>
      <c r="B9167" s="191" t="s">
        <v>2797</v>
      </c>
      <c r="C9167" s="190" t="s">
        <v>15</v>
      </c>
      <c r="D9167" s="190" t="s">
        <v>2798</v>
      </c>
      <c r="E9167" s="426" t="s">
        <v>2119</v>
      </c>
      <c r="F9167" s="426"/>
      <c r="G9167" s="192" t="s">
        <v>1871</v>
      </c>
      <c r="H9167" s="193">
        <v>0.41460000000000002</v>
      </c>
      <c r="I9167" s="189">
        <f t="shared" si="246"/>
        <v>6.9</v>
      </c>
      <c r="J9167" s="219">
        <f t="shared" si="247"/>
        <v>2.86</v>
      </c>
      <c r="M9167">
        <v>7.5</v>
      </c>
    </row>
    <row r="9168" spans="1:13" ht="24" customHeight="1" x14ac:dyDescent="0.2">
      <c r="A9168" s="238" t="s">
        <v>2126</v>
      </c>
      <c r="B9168" s="191" t="s">
        <v>2813</v>
      </c>
      <c r="C9168" s="190" t="s">
        <v>15</v>
      </c>
      <c r="D9168" s="190" t="s">
        <v>2814</v>
      </c>
      <c r="E9168" s="426" t="s">
        <v>2119</v>
      </c>
      <c r="F9168" s="426"/>
      <c r="G9168" s="192" t="s">
        <v>1871</v>
      </c>
      <c r="H9168" s="193">
        <v>0.21</v>
      </c>
      <c r="I9168" s="189">
        <f t="shared" si="246"/>
        <v>23.2852</v>
      </c>
      <c r="J9168" s="219">
        <f t="shared" si="247"/>
        <v>4.88</v>
      </c>
      <c r="M9168">
        <v>25.31</v>
      </c>
    </row>
    <row r="9169" spans="1:13" ht="24" customHeight="1" x14ac:dyDescent="0.2">
      <c r="A9169" s="238" t="s">
        <v>2126</v>
      </c>
      <c r="B9169" s="191" t="s">
        <v>2168</v>
      </c>
      <c r="C9169" s="190" t="s">
        <v>15</v>
      </c>
      <c r="D9169" s="190" t="s">
        <v>2169</v>
      </c>
      <c r="E9169" s="426" t="s">
        <v>2119</v>
      </c>
      <c r="F9169" s="426"/>
      <c r="G9169" s="192" t="s">
        <v>50</v>
      </c>
      <c r="H9169" s="193">
        <v>7.0000000000000007E-2</v>
      </c>
      <c r="I9169" s="189">
        <f t="shared" si="246"/>
        <v>125.49720000000001</v>
      </c>
      <c r="J9169" s="219">
        <f t="shared" si="247"/>
        <v>8.7799999999999994</v>
      </c>
      <c r="M9169">
        <v>136.41</v>
      </c>
    </row>
    <row r="9170" spans="1:13" ht="24" customHeight="1" x14ac:dyDescent="0.2">
      <c r="A9170" s="238" t="s">
        <v>2126</v>
      </c>
      <c r="B9170" s="191" t="s">
        <v>2260</v>
      </c>
      <c r="C9170" s="190" t="s">
        <v>15</v>
      </c>
      <c r="D9170" s="190" t="s">
        <v>2261</v>
      </c>
      <c r="E9170" s="426" t="s">
        <v>2119</v>
      </c>
      <c r="F9170" s="426"/>
      <c r="G9170" s="192" t="s">
        <v>17</v>
      </c>
      <c r="H9170" s="193">
        <v>1.49</v>
      </c>
      <c r="I9170" s="189">
        <f t="shared" si="246"/>
        <v>60.453199999999995</v>
      </c>
      <c r="J9170" s="219">
        <f t="shared" si="247"/>
        <v>90.07</v>
      </c>
      <c r="M9170">
        <v>65.709999999999994</v>
      </c>
    </row>
    <row r="9171" spans="1:13" ht="24" customHeight="1" x14ac:dyDescent="0.2">
      <c r="A9171" s="238" t="s">
        <v>2126</v>
      </c>
      <c r="B9171" s="191" t="s">
        <v>2127</v>
      </c>
      <c r="C9171" s="190" t="s">
        <v>15</v>
      </c>
      <c r="D9171" s="190" t="s">
        <v>2128</v>
      </c>
      <c r="E9171" s="426" t="s">
        <v>2129</v>
      </c>
      <c r="F9171" s="426"/>
      <c r="G9171" s="192" t="s">
        <v>39</v>
      </c>
      <c r="H9171" s="193">
        <v>4.62</v>
      </c>
      <c r="I9171" s="189">
        <f t="shared" si="246"/>
        <v>19.136000000000003</v>
      </c>
      <c r="J9171" s="219">
        <f t="shared" si="247"/>
        <v>88.4</v>
      </c>
      <c r="M9171">
        <v>20.8</v>
      </c>
    </row>
    <row r="9172" spans="1:13" ht="24" customHeight="1" x14ac:dyDescent="0.2">
      <c r="A9172" s="238" t="s">
        <v>2126</v>
      </c>
      <c r="B9172" s="191" t="s">
        <v>2148</v>
      </c>
      <c r="C9172" s="190" t="s">
        <v>15</v>
      </c>
      <c r="D9172" s="190" t="s">
        <v>2149</v>
      </c>
      <c r="E9172" s="426" t="s">
        <v>2129</v>
      </c>
      <c r="F9172" s="426"/>
      <c r="G9172" s="192" t="s">
        <v>39</v>
      </c>
      <c r="H9172" s="193">
        <v>0.2</v>
      </c>
      <c r="I9172" s="189">
        <f t="shared" si="246"/>
        <v>13.938000000000001</v>
      </c>
      <c r="J9172" s="219">
        <f t="shared" si="247"/>
        <v>2.78</v>
      </c>
      <c r="M9172">
        <v>15.15</v>
      </c>
    </row>
    <row r="9173" spans="1:13" ht="24" customHeight="1" x14ac:dyDescent="0.2">
      <c r="A9173" s="238" t="s">
        <v>2126</v>
      </c>
      <c r="B9173" s="191" t="s">
        <v>3070</v>
      </c>
      <c r="C9173" s="190" t="s">
        <v>15</v>
      </c>
      <c r="D9173" s="190" t="s">
        <v>3071</v>
      </c>
      <c r="E9173" s="426" t="s">
        <v>2119</v>
      </c>
      <c r="F9173" s="426"/>
      <c r="G9173" s="192" t="s">
        <v>1871</v>
      </c>
      <c r="H9173" s="193">
        <v>0.08</v>
      </c>
      <c r="I9173" s="189">
        <f t="shared" si="246"/>
        <v>22.576799999999999</v>
      </c>
      <c r="J9173" s="219">
        <f t="shared" si="247"/>
        <v>1.8</v>
      </c>
      <c r="M9173">
        <v>24.54</v>
      </c>
    </row>
    <row r="9174" spans="1:13" ht="24" customHeight="1" x14ac:dyDescent="0.2">
      <c r="A9174" s="238" t="s">
        <v>2126</v>
      </c>
      <c r="B9174" s="191" t="s">
        <v>2270</v>
      </c>
      <c r="C9174" s="190" t="s">
        <v>15</v>
      </c>
      <c r="D9174" s="190" t="s">
        <v>2271</v>
      </c>
      <c r="E9174" s="426" t="s">
        <v>2119</v>
      </c>
      <c r="F9174" s="426"/>
      <c r="G9174" s="192" t="s">
        <v>50</v>
      </c>
      <c r="H9174" s="193">
        <v>0.13</v>
      </c>
      <c r="I9174" s="189">
        <f t="shared" si="246"/>
        <v>159.69360000000003</v>
      </c>
      <c r="J9174" s="219">
        <f t="shared" si="247"/>
        <v>20.76</v>
      </c>
      <c r="M9174">
        <v>173.58</v>
      </c>
    </row>
    <row r="9175" spans="1:13" ht="24" customHeight="1" x14ac:dyDescent="0.2">
      <c r="A9175" s="238" t="s">
        <v>2126</v>
      </c>
      <c r="B9175" s="191" t="s">
        <v>2702</v>
      </c>
      <c r="C9175" s="190" t="s">
        <v>15</v>
      </c>
      <c r="D9175" s="190" t="s">
        <v>2703</v>
      </c>
      <c r="E9175" s="426" t="s">
        <v>2119</v>
      </c>
      <c r="F9175" s="426"/>
      <c r="G9175" s="192" t="s">
        <v>50</v>
      </c>
      <c r="H9175" s="193">
        <v>7.0000000000000007E-2</v>
      </c>
      <c r="I9175" s="189">
        <f t="shared" si="246"/>
        <v>134.37520000000001</v>
      </c>
      <c r="J9175" s="219">
        <f t="shared" si="247"/>
        <v>9.4</v>
      </c>
      <c r="M9175">
        <v>146.06</v>
      </c>
    </row>
    <row r="9176" spans="1:13" ht="24" customHeight="1" x14ac:dyDescent="0.2">
      <c r="A9176" s="238" t="s">
        <v>2126</v>
      </c>
      <c r="B9176" s="191" t="s">
        <v>2140</v>
      </c>
      <c r="C9176" s="190" t="s">
        <v>15</v>
      </c>
      <c r="D9176" s="190" t="s">
        <v>2141</v>
      </c>
      <c r="E9176" s="426" t="s">
        <v>2119</v>
      </c>
      <c r="F9176" s="426"/>
      <c r="G9176" s="192" t="s">
        <v>1871</v>
      </c>
      <c r="H9176" s="193">
        <v>48.47</v>
      </c>
      <c r="I9176" s="189">
        <f t="shared" si="246"/>
        <v>0.59800000000000009</v>
      </c>
      <c r="J9176" s="219">
        <f t="shared" si="247"/>
        <v>28.98</v>
      </c>
      <c r="M9176">
        <v>0.65</v>
      </c>
    </row>
    <row r="9177" spans="1:13" ht="24" customHeight="1" x14ac:dyDescent="0.2">
      <c r="A9177" s="238" t="s">
        <v>2126</v>
      </c>
      <c r="B9177" s="191" t="s">
        <v>3072</v>
      </c>
      <c r="C9177" s="190" t="s">
        <v>15</v>
      </c>
      <c r="D9177" s="190" t="s">
        <v>3073</v>
      </c>
      <c r="E9177" s="426" t="s">
        <v>2119</v>
      </c>
      <c r="F9177" s="426"/>
      <c r="G9177" s="192" t="s">
        <v>2192</v>
      </c>
      <c r="H9177" s="193">
        <v>0.51</v>
      </c>
      <c r="I9177" s="189">
        <f t="shared" si="246"/>
        <v>8.7032000000000007</v>
      </c>
      <c r="J9177" s="219">
        <f t="shared" si="247"/>
        <v>4.43</v>
      </c>
      <c r="M9177">
        <v>9.4600000000000009</v>
      </c>
    </row>
    <row r="9178" spans="1:13" ht="24" customHeight="1" x14ac:dyDescent="0.2">
      <c r="A9178" s="238" t="s">
        <v>2126</v>
      </c>
      <c r="B9178" s="191" t="s">
        <v>2178</v>
      </c>
      <c r="C9178" s="190" t="s">
        <v>15</v>
      </c>
      <c r="D9178" s="190" t="s">
        <v>2179</v>
      </c>
      <c r="E9178" s="426" t="s">
        <v>2119</v>
      </c>
      <c r="F9178" s="426"/>
      <c r="G9178" s="192" t="s">
        <v>1871</v>
      </c>
      <c r="H9178" s="193">
        <v>0.91</v>
      </c>
      <c r="I9178" s="189">
        <f t="shared" si="246"/>
        <v>25.392000000000003</v>
      </c>
      <c r="J9178" s="219">
        <f t="shared" si="247"/>
        <v>23.1</v>
      </c>
      <c r="M9178">
        <v>27.6</v>
      </c>
    </row>
    <row r="9179" spans="1:13" ht="24" customHeight="1" x14ac:dyDescent="0.2">
      <c r="A9179" s="238" t="s">
        <v>2126</v>
      </c>
      <c r="B9179" s="191" t="s">
        <v>2258</v>
      </c>
      <c r="C9179" s="190" t="s">
        <v>15</v>
      </c>
      <c r="D9179" s="190" t="s">
        <v>2259</v>
      </c>
      <c r="E9179" s="426" t="s">
        <v>2119</v>
      </c>
      <c r="F9179" s="426"/>
      <c r="G9179" s="192" t="s">
        <v>132</v>
      </c>
      <c r="H9179" s="193">
        <v>3.16</v>
      </c>
      <c r="I9179" s="189">
        <f t="shared" si="246"/>
        <v>13.496400000000001</v>
      </c>
      <c r="J9179" s="219">
        <f t="shared" si="247"/>
        <v>42.64</v>
      </c>
      <c r="M9179">
        <v>14.67</v>
      </c>
    </row>
    <row r="9180" spans="1:13" ht="24" customHeight="1" x14ac:dyDescent="0.2">
      <c r="A9180" s="238" t="s">
        <v>2126</v>
      </c>
      <c r="B9180" s="191" t="s">
        <v>2807</v>
      </c>
      <c r="C9180" s="190" t="s">
        <v>15</v>
      </c>
      <c r="D9180" s="190" t="s">
        <v>2808</v>
      </c>
      <c r="E9180" s="426" t="s">
        <v>2129</v>
      </c>
      <c r="F9180" s="426"/>
      <c r="G9180" s="192" t="s">
        <v>39</v>
      </c>
      <c r="H9180" s="193">
        <v>0.72</v>
      </c>
      <c r="I9180" s="189">
        <f t="shared" si="246"/>
        <v>19.136000000000003</v>
      </c>
      <c r="J9180" s="219">
        <f t="shared" si="247"/>
        <v>13.77</v>
      </c>
      <c r="M9180">
        <v>20.8</v>
      </c>
    </row>
    <row r="9181" spans="1:13" ht="24" customHeight="1" x14ac:dyDescent="0.2">
      <c r="A9181" s="238" t="s">
        <v>2126</v>
      </c>
      <c r="B9181" s="191" t="s">
        <v>2210</v>
      </c>
      <c r="C9181" s="190" t="s">
        <v>15</v>
      </c>
      <c r="D9181" s="190" t="s">
        <v>2211</v>
      </c>
      <c r="E9181" s="426" t="s">
        <v>2129</v>
      </c>
      <c r="F9181" s="426"/>
      <c r="G9181" s="192" t="s">
        <v>39</v>
      </c>
      <c r="H9181" s="193">
        <v>0.96289999999999998</v>
      </c>
      <c r="I9181" s="189">
        <f t="shared" si="246"/>
        <v>19.430400000000002</v>
      </c>
      <c r="J9181" s="219">
        <f t="shared" si="247"/>
        <v>18.7</v>
      </c>
      <c r="M9181">
        <v>21.12</v>
      </c>
    </row>
    <row r="9182" spans="1:13" ht="24" customHeight="1" x14ac:dyDescent="0.2">
      <c r="A9182" s="238" t="s">
        <v>2126</v>
      </c>
      <c r="B9182" s="191" t="s">
        <v>2152</v>
      </c>
      <c r="C9182" s="190" t="s">
        <v>15</v>
      </c>
      <c r="D9182" s="190" t="s">
        <v>2153</v>
      </c>
      <c r="E9182" s="426" t="s">
        <v>2129</v>
      </c>
      <c r="F9182" s="426"/>
      <c r="G9182" s="192" t="s">
        <v>39</v>
      </c>
      <c r="H9182" s="193">
        <v>0.27</v>
      </c>
      <c r="I9182" s="189">
        <f t="shared" si="246"/>
        <v>19.136000000000003</v>
      </c>
      <c r="J9182" s="219">
        <f t="shared" si="247"/>
        <v>5.16</v>
      </c>
      <c r="M9182">
        <v>20.8</v>
      </c>
    </row>
    <row r="9183" spans="1:13" ht="24" customHeight="1" x14ac:dyDescent="0.2">
      <c r="A9183" s="238" t="s">
        <v>2126</v>
      </c>
      <c r="B9183" s="191" t="s">
        <v>2156</v>
      </c>
      <c r="C9183" s="190" t="s">
        <v>15</v>
      </c>
      <c r="D9183" s="190" t="s">
        <v>2157</v>
      </c>
      <c r="E9183" s="426" t="s">
        <v>2129</v>
      </c>
      <c r="F9183" s="426"/>
      <c r="G9183" s="192" t="s">
        <v>39</v>
      </c>
      <c r="H9183" s="193">
        <v>8.33</v>
      </c>
      <c r="I9183" s="189">
        <f t="shared" si="246"/>
        <v>11.8772</v>
      </c>
      <c r="J9183" s="219">
        <f t="shared" si="247"/>
        <v>98.93</v>
      </c>
      <c r="M9183">
        <v>12.91</v>
      </c>
    </row>
    <row r="9184" spans="1:13" x14ac:dyDescent="0.2">
      <c r="A9184" s="239"/>
      <c r="B9184" s="195"/>
      <c r="C9184" s="195"/>
      <c r="D9184" s="195"/>
      <c r="E9184" s="195" t="s">
        <v>3847</v>
      </c>
      <c r="F9184" s="196">
        <v>261.02999999999997</v>
      </c>
      <c r="G9184" s="195" t="s">
        <v>3848</v>
      </c>
      <c r="H9184" s="196">
        <v>0</v>
      </c>
      <c r="I9184" s="196">
        <v>261.02999999999997</v>
      </c>
      <c r="J9184" s="220"/>
      <c r="M9184">
        <v>261.02999999999997</v>
      </c>
    </row>
    <row r="9185" spans="1:13" ht="25.5" x14ac:dyDescent="0.2">
      <c r="A9185" s="239"/>
      <c r="B9185" s="195"/>
      <c r="C9185" s="195"/>
      <c r="D9185" s="195"/>
      <c r="E9185" s="195" t="s">
        <v>3849</v>
      </c>
      <c r="F9185" s="196">
        <v>0</v>
      </c>
      <c r="G9185" s="195"/>
      <c r="H9185" s="195" t="s">
        <v>3850</v>
      </c>
      <c r="I9185" s="196">
        <v>672.01</v>
      </c>
      <c r="J9185" s="220"/>
      <c r="M9185">
        <v>672.01</v>
      </c>
    </row>
    <row r="9186" spans="1:13" ht="30" customHeight="1" x14ac:dyDescent="0.2">
      <c r="A9186" s="240"/>
      <c r="B9186" s="197"/>
      <c r="C9186" s="197"/>
      <c r="D9186" s="197"/>
      <c r="E9186" s="197"/>
      <c r="F9186" s="197"/>
      <c r="G9186" s="197" t="s">
        <v>3851</v>
      </c>
      <c r="H9186" s="198">
        <v>1</v>
      </c>
      <c r="I9186" s="199">
        <v>672.01</v>
      </c>
      <c r="J9186" s="220"/>
      <c r="M9186">
        <v>672.01</v>
      </c>
    </row>
    <row r="9187" spans="1:13" ht="0.95" customHeight="1" x14ac:dyDescent="0.2">
      <c r="A9187" s="237"/>
      <c r="B9187" s="185"/>
      <c r="C9187" s="185"/>
      <c r="D9187" s="185"/>
      <c r="E9187" s="185"/>
      <c r="F9187" s="185"/>
      <c r="G9187" s="185"/>
      <c r="H9187" s="185"/>
      <c r="I9187" s="185"/>
      <c r="J9187" s="220"/>
    </row>
    <row r="9188" spans="1:13" ht="18" customHeight="1" x14ac:dyDescent="0.2">
      <c r="A9188" s="236" t="s">
        <v>4555</v>
      </c>
      <c r="B9188" s="183" t="s">
        <v>2</v>
      </c>
      <c r="C9188" s="182" t="s">
        <v>3</v>
      </c>
      <c r="D9188" s="182" t="s">
        <v>4</v>
      </c>
      <c r="E9188" s="419" t="s">
        <v>2100</v>
      </c>
      <c r="F9188" s="419"/>
      <c r="G9188" s="184" t="s">
        <v>5</v>
      </c>
      <c r="H9188" s="183" t="s">
        <v>6</v>
      </c>
      <c r="I9188" s="183" t="s">
        <v>7</v>
      </c>
      <c r="J9188" s="218" t="s">
        <v>8</v>
      </c>
      <c r="K9188" s="229">
        <f>J9190+J9191+J9192+J9193+J9194+J9195</f>
        <v>13.25</v>
      </c>
      <c r="L9188" s="229">
        <f>J9189-K9188</f>
        <v>63.34</v>
      </c>
      <c r="M9188" t="s">
        <v>7</v>
      </c>
    </row>
    <row r="9189" spans="1:13" ht="26.1" customHeight="1" x14ac:dyDescent="0.2">
      <c r="A9189" s="237" t="s">
        <v>2125</v>
      </c>
      <c r="B9189" s="186" t="s">
        <v>1165</v>
      </c>
      <c r="C9189" s="185" t="s">
        <v>15</v>
      </c>
      <c r="D9189" s="185" t="s">
        <v>1166</v>
      </c>
      <c r="E9189" s="425">
        <v>8</v>
      </c>
      <c r="F9189" s="425"/>
      <c r="G9189" s="187" t="s">
        <v>18</v>
      </c>
      <c r="H9189" s="188">
        <v>1</v>
      </c>
      <c r="I9189" s="189">
        <f t="shared" ref="I9189:I9205" si="248">(M9189*$M$13)</f>
        <v>76.59920000000001</v>
      </c>
      <c r="J9189" s="231">
        <f t="shared" ref="J9189:J9205" si="249">TRUNC(I9189*H9189,2)</f>
        <v>76.59</v>
      </c>
      <c r="M9189">
        <v>83.26</v>
      </c>
    </row>
    <row r="9190" spans="1:13" ht="24" customHeight="1" x14ac:dyDescent="0.2">
      <c r="A9190" s="238" t="s">
        <v>2126</v>
      </c>
      <c r="B9190" s="191" t="s">
        <v>2130</v>
      </c>
      <c r="C9190" s="190" t="s">
        <v>15</v>
      </c>
      <c r="D9190" s="190" t="s">
        <v>2131</v>
      </c>
      <c r="E9190" s="426" t="s">
        <v>2129</v>
      </c>
      <c r="F9190" s="426"/>
      <c r="G9190" s="192" t="s">
        <v>39</v>
      </c>
      <c r="H9190" s="193">
        <v>0.27700000000000002</v>
      </c>
      <c r="I9190" s="189">
        <f t="shared" si="248"/>
        <v>13.533200000000001</v>
      </c>
      <c r="J9190" s="219">
        <f t="shared" si="249"/>
        <v>3.74</v>
      </c>
      <c r="M9190">
        <v>14.71</v>
      </c>
    </row>
    <row r="9191" spans="1:13" ht="24" customHeight="1" x14ac:dyDescent="0.2">
      <c r="A9191" s="238" t="s">
        <v>2126</v>
      </c>
      <c r="B9191" s="191" t="s">
        <v>2807</v>
      </c>
      <c r="C9191" s="190" t="s">
        <v>15</v>
      </c>
      <c r="D9191" s="190" t="s">
        <v>2808</v>
      </c>
      <c r="E9191" s="426" t="s">
        <v>2129</v>
      </c>
      <c r="F9191" s="426"/>
      <c r="G9191" s="192" t="s">
        <v>39</v>
      </c>
      <c r="H9191" s="193">
        <v>0.2208</v>
      </c>
      <c r="I9191" s="189">
        <f t="shared" si="248"/>
        <v>19.136000000000003</v>
      </c>
      <c r="J9191" s="219">
        <f t="shared" si="249"/>
        <v>4.22</v>
      </c>
      <c r="M9191">
        <v>20.8</v>
      </c>
    </row>
    <row r="9192" spans="1:13" ht="24" customHeight="1" x14ac:dyDescent="0.2">
      <c r="A9192" s="238" t="s">
        <v>2126</v>
      </c>
      <c r="B9192" s="191" t="s">
        <v>2127</v>
      </c>
      <c r="C9192" s="190" t="s">
        <v>15</v>
      </c>
      <c r="D9192" s="190" t="s">
        <v>2128</v>
      </c>
      <c r="E9192" s="426" t="s">
        <v>2129</v>
      </c>
      <c r="F9192" s="426"/>
      <c r="G9192" s="192" t="s">
        <v>39</v>
      </c>
      <c r="H9192" s="193">
        <v>5.3800000000000001E-2</v>
      </c>
      <c r="I9192" s="189">
        <f t="shared" si="248"/>
        <v>19.136000000000003</v>
      </c>
      <c r="J9192" s="219">
        <f t="shared" si="249"/>
        <v>1.02</v>
      </c>
      <c r="M9192">
        <v>20.8</v>
      </c>
    </row>
    <row r="9193" spans="1:13" ht="24" customHeight="1" x14ac:dyDescent="0.2">
      <c r="A9193" s="238" t="s">
        <v>2126</v>
      </c>
      <c r="B9193" s="191" t="s">
        <v>2210</v>
      </c>
      <c r="C9193" s="190" t="s">
        <v>15</v>
      </c>
      <c r="D9193" s="190" t="s">
        <v>2211</v>
      </c>
      <c r="E9193" s="426" t="s">
        <v>2129</v>
      </c>
      <c r="F9193" s="426"/>
      <c r="G9193" s="192" t="s">
        <v>39</v>
      </c>
      <c r="H9193" s="193">
        <v>2.6100000000000002E-2</v>
      </c>
      <c r="I9193" s="189">
        <f t="shared" si="248"/>
        <v>19.430400000000002</v>
      </c>
      <c r="J9193" s="219">
        <f t="shared" si="249"/>
        <v>0.5</v>
      </c>
      <c r="M9193">
        <v>21.12</v>
      </c>
    </row>
    <row r="9194" spans="1:13" ht="24" customHeight="1" x14ac:dyDescent="0.2">
      <c r="A9194" s="238" t="s">
        <v>2126</v>
      </c>
      <c r="B9194" s="191" t="s">
        <v>2148</v>
      </c>
      <c r="C9194" s="190" t="s">
        <v>15</v>
      </c>
      <c r="D9194" s="190" t="s">
        <v>2149</v>
      </c>
      <c r="E9194" s="426" t="s">
        <v>2129</v>
      </c>
      <c r="F9194" s="426"/>
      <c r="G9194" s="192" t="s">
        <v>39</v>
      </c>
      <c r="H9194" s="193">
        <v>2.6100000000000002E-2</v>
      </c>
      <c r="I9194" s="189">
        <f t="shared" si="248"/>
        <v>13.938000000000001</v>
      </c>
      <c r="J9194" s="219">
        <f t="shared" si="249"/>
        <v>0.36</v>
      </c>
      <c r="M9194">
        <v>15.15</v>
      </c>
    </row>
    <row r="9195" spans="1:13" ht="24" customHeight="1" x14ac:dyDescent="0.2">
      <c r="A9195" s="238" t="s">
        <v>2126</v>
      </c>
      <c r="B9195" s="191" t="s">
        <v>2156</v>
      </c>
      <c r="C9195" s="190" t="s">
        <v>15</v>
      </c>
      <c r="D9195" s="190" t="s">
        <v>2157</v>
      </c>
      <c r="E9195" s="426" t="s">
        <v>2129</v>
      </c>
      <c r="F9195" s="426"/>
      <c r="G9195" s="192" t="s">
        <v>39</v>
      </c>
      <c r="H9195" s="193">
        <v>0.28720000000000001</v>
      </c>
      <c r="I9195" s="189">
        <f t="shared" si="248"/>
        <v>11.8772</v>
      </c>
      <c r="J9195" s="219">
        <f t="shared" si="249"/>
        <v>3.41</v>
      </c>
      <c r="M9195">
        <v>12.91</v>
      </c>
    </row>
    <row r="9196" spans="1:13" ht="24" customHeight="1" x14ac:dyDescent="0.2">
      <c r="A9196" s="238" t="s">
        <v>2126</v>
      </c>
      <c r="B9196" s="191" t="s">
        <v>2809</v>
      </c>
      <c r="C9196" s="190" t="s">
        <v>15</v>
      </c>
      <c r="D9196" s="190" t="s">
        <v>2810</v>
      </c>
      <c r="E9196" s="426" t="s">
        <v>2119</v>
      </c>
      <c r="F9196" s="426"/>
      <c r="G9196" s="192" t="s">
        <v>1871</v>
      </c>
      <c r="H9196" s="193">
        <v>0.26369999999999999</v>
      </c>
      <c r="I9196" s="189">
        <f t="shared" si="248"/>
        <v>7.3784000000000001</v>
      </c>
      <c r="J9196" s="219">
        <f t="shared" si="249"/>
        <v>1.94</v>
      </c>
      <c r="M9196">
        <v>8.02</v>
      </c>
    </row>
    <row r="9197" spans="1:13" ht="24" customHeight="1" x14ac:dyDescent="0.2">
      <c r="A9197" s="238" t="s">
        <v>2126</v>
      </c>
      <c r="B9197" s="191" t="s">
        <v>2811</v>
      </c>
      <c r="C9197" s="190" t="s">
        <v>15</v>
      </c>
      <c r="D9197" s="190" t="s">
        <v>2812</v>
      </c>
      <c r="E9197" s="426" t="s">
        <v>2119</v>
      </c>
      <c r="F9197" s="426"/>
      <c r="G9197" s="192" t="s">
        <v>1871</v>
      </c>
      <c r="H9197" s="193">
        <v>3.1684000000000001</v>
      </c>
      <c r="I9197" s="189">
        <f t="shared" si="248"/>
        <v>10.478800000000001</v>
      </c>
      <c r="J9197" s="219">
        <f t="shared" si="249"/>
        <v>33.200000000000003</v>
      </c>
      <c r="M9197">
        <v>11.39</v>
      </c>
    </row>
    <row r="9198" spans="1:13" ht="24" customHeight="1" x14ac:dyDescent="0.2">
      <c r="A9198" s="238" t="s">
        <v>2126</v>
      </c>
      <c r="B9198" s="191" t="s">
        <v>2813</v>
      </c>
      <c r="C9198" s="190" t="s">
        <v>15</v>
      </c>
      <c r="D9198" s="190" t="s">
        <v>2814</v>
      </c>
      <c r="E9198" s="426" t="s">
        <v>2119</v>
      </c>
      <c r="F9198" s="426"/>
      <c r="G9198" s="192" t="s">
        <v>1871</v>
      </c>
      <c r="H9198" s="193">
        <v>6.2399999999999997E-2</v>
      </c>
      <c r="I9198" s="189">
        <f t="shared" si="248"/>
        <v>23.2852</v>
      </c>
      <c r="J9198" s="219">
        <f t="shared" si="249"/>
        <v>1.45</v>
      </c>
      <c r="M9198">
        <v>25.31</v>
      </c>
    </row>
    <row r="9199" spans="1:13" ht="24" customHeight="1" x14ac:dyDescent="0.2">
      <c r="A9199" s="238" t="s">
        <v>2126</v>
      </c>
      <c r="B9199" s="191" t="s">
        <v>2270</v>
      </c>
      <c r="C9199" s="190" t="s">
        <v>15</v>
      </c>
      <c r="D9199" s="190" t="s">
        <v>2271</v>
      </c>
      <c r="E9199" s="426" t="s">
        <v>2119</v>
      </c>
      <c r="F9199" s="426"/>
      <c r="G9199" s="192" t="s">
        <v>50</v>
      </c>
      <c r="H9199" s="193">
        <v>3.2800000000000003E-2</v>
      </c>
      <c r="I9199" s="189">
        <f t="shared" si="248"/>
        <v>159.69360000000003</v>
      </c>
      <c r="J9199" s="219">
        <f t="shared" si="249"/>
        <v>5.23</v>
      </c>
      <c r="M9199">
        <v>173.58</v>
      </c>
    </row>
    <row r="9200" spans="1:13" ht="24" customHeight="1" x14ac:dyDescent="0.2">
      <c r="A9200" s="238" t="s">
        <v>2126</v>
      </c>
      <c r="B9200" s="191" t="s">
        <v>2168</v>
      </c>
      <c r="C9200" s="190" t="s">
        <v>15</v>
      </c>
      <c r="D9200" s="190" t="s">
        <v>2169</v>
      </c>
      <c r="E9200" s="426" t="s">
        <v>2119</v>
      </c>
      <c r="F9200" s="426"/>
      <c r="G9200" s="192" t="s">
        <v>50</v>
      </c>
      <c r="H9200" s="193">
        <v>8.5000000000000006E-3</v>
      </c>
      <c r="I9200" s="189">
        <f t="shared" si="248"/>
        <v>125.49720000000001</v>
      </c>
      <c r="J9200" s="219">
        <f t="shared" si="249"/>
        <v>1.06</v>
      </c>
      <c r="M9200">
        <v>136.41</v>
      </c>
    </row>
    <row r="9201" spans="1:13" ht="24" customHeight="1" x14ac:dyDescent="0.2">
      <c r="A9201" s="238" t="s">
        <v>2126</v>
      </c>
      <c r="B9201" s="191" t="s">
        <v>2245</v>
      </c>
      <c r="C9201" s="190" t="s">
        <v>15</v>
      </c>
      <c r="D9201" s="190" t="s">
        <v>2246</v>
      </c>
      <c r="E9201" s="426" t="s">
        <v>2119</v>
      </c>
      <c r="F9201" s="426"/>
      <c r="G9201" s="192" t="s">
        <v>50</v>
      </c>
      <c r="H9201" s="193">
        <v>2.5399999999999999E-2</v>
      </c>
      <c r="I9201" s="189">
        <f t="shared" si="248"/>
        <v>123.36280000000001</v>
      </c>
      <c r="J9201" s="219">
        <f t="shared" si="249"/>
        <v>3.13</v>
      </c>
      <c r="M9201">
        <v>134.09</v>
      </c>
    </row>
    <row r="9202" spans="1:13" ht="24" customHeight="1" x14ac:dyDescent="0.2">
      <c r="A9202" s="238" t="s">
        <v>2126</v>
      </c>
      <c r="B9202" s="191" t="s">
        <v>2140</v>
      </c>
      <c r="C9202" s="190" t="s">
        <v>15</v>
      </c>
      <c r="D9202" s="190" t="s">
        <v>2141</v>
      </c>
      <c r="E9202" s="426" t="s">
        <v>2119</v>
      </c>
      <c r="F9202" s="426"/>
      <c r="G9202" s="192" t="s">
        <v>1871</v>
      </c>
      <c r="H9202" s="193">
        <v>12.96</v>
      </c>
      <c r="I9202" s="189">
        <f t="shared" si="248"/>
        <v>0.59800000000000009</v>
      </c>
      <c r="J9202" s="219">
        <f t="shared" si="249"/>
        <v>7.75</v>
      </c>
      <c r="M9202">
        <v>0.65</v>
      </c>
    </row>
    <row r="9203" spans="1:13" ht="26.1" customHeight="1" x14ac:dyDescent="0.2">
      <c r="A9203" s="238" t="s">
        <v>2126</v>
      </c>
      <c r="B9203" s="191" t="s">
        <v>2170</v>
      </c>
      <c r="C9203" s="190" t="s">
        <v>15</v>
      </c>
      <c r="D9203" s="190" t="s">
        <v>2171</v>
      </c>
      <c r="E9203" s="426" t="s">
        <v>2119</v>
      </c>
      <c r="F9203" s="426"/>
      <c r="G9203" s="192" t="s">
        <v>17</v>
      </c>
      <c r="H9203" s="193">
        <v>0.1739</v>
      </c>
      <c r="I9203" s="189">
        <f t="shared" si="248"/>
        <v>37.940800000000003</v>
      </c>
      <c r="J9203" s="219">
        <f t="shared" si="249"/>
        <v>6.59</v>
      </c>
      <c r="M9203">
        <v>41.24</v>
      </c>
    </row>
    <row r="9204" spans="1:13" ht="24" customHeight="1" x14ac:dyDescent="0.2">
      <c r="A9204" s="238" t="s">
        <v>2126</v>
      </c>
      <c r="B9204" s="191" t="s">
        <v>2172</v>
      </c>
      <c r="C9204" s="190" t="s">
        <v>15</v>
      </c>
      <c r="D9204" s="190" t="s">
        <v>2173</v>
      </c>
      <c r="E9204" s="426" t="s">
        <v>2119</v>
      </c>
      <c r="F9204" s="426"/>
      <c r="G9204" s="192" t="s">
        <v>1871</v>
      </c>
      <c r="H9204" s="193">
        <v>0.01</v>
      </c>
      <c r="I9204" s="189">
        <f t="shared" si="248"/>
        <v>23.184000000000001</v>
      </c>
      <c r="J9204" s="219">
        <f t="shared" si="249"/>
        <v>0.23</v>
      </c>
      <c r="M9204">
        <v>25.2</v>
      </c>
    </row>
    <row r="9205" spans="1:13" ht="24" customHeight="1" x14ac:dyDescent="0.2">
      <c r="A9205" s="238" t="s">
        <v>2126</v>
      </c>
      <c r="B9205" s="191" t="s">
        <v>2258</v>
      </c>
      <c r="C9205" s="190" t="s">
        <v>15</v>
      </c>
      <c r="D9205" s="190" t="s">
        <v>2259</v>
      </c>
      <c r="E9205" s="426" t="s">
        <v>2119</v>
      </c>
      <c r="F9205" s="426"/>
      <c r="G9205" s="192" t="s">
        <v>132</v>
      </c>
      <c r="H9205" s="193">
        <v>0.20519999999999999</v>
      </c>
      <c r="I9205" s="189">
        <f t="shared" si="248"/>
        <v>13.496400000000001</v>
      </c>
      <c r="J9205" s="219">
        <f t="shared" si="249"/>
        <v>2.76</v>
      </c>
      <c r="M9205">
        <v>14.67</v>
      </c>
    </row>
    <row r="9206" spans="1:13" x14ac:dyDescent="0.2">
      <c r="A9206" s="239"/>
      <c r="B9206" s="195"/>
      <c r="C9206" s="195"/>
      <c r="D9206" s="195"/>
      <c r="E9206" s="195" t="s">
        <v>3847</v>
      </c>
      <c r="F9206" s="196">
        <v>14.41</v>
      </c>
      <c r="G9206" s="195" t="s">
        <v>3848</v>
      </c>
      <c r="H9206" s="196">
        <v>0</v>
      </c>
      <c r="I9206" s="196">
        <v>14.41</v>
      </c>
      <c r="J9206" s="220"/>
      <c r="M9206">
        <v>14.41</v>
      </c>
    </row>
    <row r="9207" spans="1:13" ht="25.5" x14ac:dyDescent="0.2">
      <c r="A9207" s="239"/>
      <c r="B9207" s="195"/>
      <c r="C9207" s="195"/>
      <c r="D9207" s="195"/>
      <c r="E9207" s="195" t="s">
        <v>3849</v>
      </c>
      <c r="F9207" s="196">
        <v>0</v>
      </c>
      <c r="G9207" s="195"/>
      <c r="H9207" s="195" t="s">
        <v>3850</v>
      </c>
      <c r="I9207" s="196">
        <v>83.26</v>
      </c>
      <c r="J9207" s="220"/>
      <c r="M9207">
        <v>83.26</v>
      </c>
    </row>
    <row r="9208" spans="1:13" ht="30" customHeight="1" x14ac:dyDescent="0.2">
      <c r="A9208" s="240"/>
      <c r="B9208" s="197"/>
      <c r="C9208" s="197"/>
      <c r="D9208" s="197"/>
      <c r="E9208" s="197"/>
      <c r="F9208" s="197"/>
      <c r="G9208" s="197" t="s">
        <v>3851</v>
      </c>
      <c r="H9208" s="198">
        <v>11</v>
      </c>
      <c r="I9208" s="199">
        <v>915.86</v>
      </c>
      <c r="J9208" s="220"/>
      <c r="M9208">
        <v>915.86</v>
      </c>
    </row>
    <row r="9209" spans="1:13" ht="0.95" customHeight="1" x14ac:dyDescent="0.2">
      <c r="A9209" s="237"/>
      <c r="B9209" s="185"/>
      <c r="C9209" s="185"/>
      <c r="D9209" s="185"/>
      <c r="E9209" s="185"/>
      <c r="F9209" s="185"/>
      <c r="G9209" s="185"/>
      <c r="H9209" s="185"/>
      <c r="I9209" s="185"/>
      <c r="J9209" s="220"/>
    </row>
    <row r="9210" spans="1:13" ht="18" customHeight="1" x14ac:dyDescent="0.2">
      <c r="A9210" s="236" t="s">
        <v>4556</v>
      </c>
      <c r="B9210" s="183" t="s">
        <v>2</v>
      </c>
      <c r="C9210" s="182" t="s">
        <v>3</v>
      </c>
      <c r="D9210" s="182" t="s">
        <v>4</v>
      </c>
      <c r="E9210" s="419" t="s">
        <v>2100</v>
      </c>
      <c r="F9210" s="419"/>
      <c r="G9210" s="184" t="s">
        <v>5</v>
      </c>
      <c r="H9210" s="183" t="s">
        <v>6</v>
      </c>
      <c r="I9210" s="183" t="s">
        <v>7</v>
      </c>
      <c r="J9210" s="218" t="s">
        <v>8</v>
      </c>
      <c r="K9210" s="229">
        <f>J9212+J9213</f>
        <v>2.27</v>
      </c>
      <c r="L9210" s="229">
        <f>J9211-K9210</f>
        <v>9.09</v>
      </c>
      <c r="M9210" t="s">
        <v>7</v>
      </c>
    </row>
    <row r="9211" spans="1:13" ht="24" customHeight="1" x14ac:dyDescent="0.2">
      <c r="A9211" s="237" t="s">
        <v>2125</v>
      </c>
      <c r="B9211" s="186" t="s">
        <v>1169</v>
      </c>
      <c r="C9211" s="185" t="s">
        <v>15</v>
      </c>
      <c r="D9211" s="185" t="s">
        <v>1170</v>
      </c>
      <c r="E9211" s="425">
        <v>8</v>
      </c>
      <c r="F9211" s="425"/>
      <c r="G9211" s="187" t="s">
        <v>18</v>
      </c>
      <c r="H9211" s="188">
        <v>1</v>
      </c>
      <c r="I9211" s="189">
        <f>(M9211*$M$13)</f>
        <v>11.362</v>
      </c>
      <c r="J9211" s="231">
        <f>TRUNC(I9211*H9211,2)</f>
        <v>11.36</v>
      </c>
      <c r="M9211">
        <v>12.35</v>
      </c>
    </row>
    <row r="9212" spans="1:13" ht="24" customHeight="1" x14ac:dyDescent="0.2">
      <c r="A9212" s="238" t="s">
        <v>2126</v>
      </c>
      <c r="B9212" s="191" t="s">
        <v>2130</v>
      </c>
      <c r="C9212" s="190" t="s">
        <v>15</v>
      </c>
      <c r="D9212" s="190" t="s">
        <v>2131</v>
      </c>
      <c r="E9212" s="426" t="s">
        <v>2129</v>
      </c>
      <c r="F9212" s="426"/>
      <c r="G9212" s="192" t="s">
        <v>39</v>
      </c>
      <c r="H9212" s="193">
        <v>7.0000000000000007E-2</v>
      </c>
      <c r="I9212" s="189">
        <f>(M9212*$M$13)</f>
        <v>13.533200000000001</v>
      </c>
      <c r="J9212" s="219">
        <f>TRUNC(I9212*H9212,2)</f>
        <v>0.94</v>
      </c>
      <c r="M9212">
        <v>14.71</v>
      </c>
    </row>
    <row r="9213" spans="1:13" ht="24" customHeight="1" x14ac:dyDescent="0.2">
      <c r="A9213" s="238" t="s">
        <v>2126</v>
      </c>
      <c r="B9213" s="191" t="s">
        <v>2216</v>
      </c>
      <c r="C9213" s="190" t="s">
        <v>15</v>
      </c>
      <c r="D9213" s="190" t="s">
        <v>2217</v>
      </c>
      <c r="E9213" s="426" t="s">
        <v>2129</v>
      </c>
      <c r="F9213" s="426"/>
      <c r="G9213" s="192" t="s">
        <v>39</v>
      </c>
      <c r="H9213" s="193">
        <v>7.0000000000000007E-2</v>
      </c>
      <c r="I9213" s="189">
        <f>(M9213*$M$13)</f>
        <v>19.136000000000003</v>
      </c>
      <c r="J9213" s="219">
        <f>TRUNC(I9213*H9213,2)</f>
        <v>1.33</v>
      </c>
      <c r="M9213">
        <v>20.8</v>
      </c>
    </row>
    <row r="9214" spans="1:13" ht="24" customHeight="1" x14ac:dyDescent="0.2">
      <c r="A9214" s="238" t="s">
        <v>2126</v>
      </c>
      <c r="B9214" s="191" t="s">
        <v>3074</v>
      </c>
      <c r="C9214" s="190" t="s">
        <v>15</v>
      </c>
      <c r="D9214" s="190" t="s">
        <v>3075</v>
      </c>
      <c r="E9214" s="426" t="s">
        <v>2119</v>
      </c>
      <c r="F9214" s="426"/>
      <c r="G9214" s="192" t="s">
        <v>54</v>
      </c>
      <c r="H9214" s="193">
        <v>1</v>
      </c>
      <c r="I9214" s="189">
        <f>(M9214*$M$13)</f>
        <v>9.0896000000000008</v>
      </c>
      <c r="J9214" s="219">
        <f>TRUNC(I9214*H9214,2)</f>
        <v>9.08</v>
      </c>
      <c r="M9214">
        <v>9.8800000000000008</v>
      </c>
    </row>
    <row r="9215" spans="1:13" x14ac:dyDescent="0.2">
      <c r="A9215" s="239"/>
      <c r="B9215" s="195"/>
      <c r="C9215" s="195"/>
      <c r="D9215" s="195"/>
      <c r="E9215" s="195" t="s">
        <v>3847</v>
      </c>
      <c r="F9215" s="196">
        <v>2.4700000000000002</v>
      </c>
      <c r="G9215" s="195" t="s">
        <v>3848</v>
      </c>
      <c r="H9215" s="196">
        <v>0</v>
      </c>
      <c r="I9215" s="196">
        <v>2.4700000000000002</v>
      </c>
      <c r="J9215" s="220"/>
      <c r="M9215">
        <v>2.4700000000000002</v>
      </c>
    </row>
    <row r="9216" spans="1:13" ht="25.5" x14ac:dyDescent="0.2">
      <c r="A9216" s="239"/>
      <c r="B9216" s="195"/>
      <c r="C9216" s="195"/>
      <c r="D9216" s="195"/>
      <c r="E9216" s="195" t="s">
        <v>3849</v>
      </c>
      <c r="F9216" s="196">
        <v>0</v>
      </c>
      <c r="G9216" s="195"/>
      <c r="H9216" s="195" t="s">
        <v>3850</v>
      </c>
      <c r="I9216" s="196">
        <v>12.35</v>
      </c>
      <c r="J9216" s="220"/>
      <c r="M9216">
        <v>12.35</v>
      </c>
    </row>
    <row r="9217" spans="1:13" ht="30" customHeight="1" x14ac:dyDescent="0.2">
      <c r="A9217" s="240"/>
      <c r="B9217" s="197"/>
      <c r="C9217" s="197"/>
      <c r="D9217" s="197"/>
      <c r="E9217" s="197"/>
      <c r="F9217" s="197"/>
      <c r="G9217" s="197" t="s">
        <v>3851</v>
      </c>
      <c r="H9217" s="198">
        <v>3</v>
      </c>
      <c r="I9217" s="199">
        <v>37.049999999999997</v>
      </c>
      <c r="J9217" s="220"/>
      <c r="M9217">
        <v>37.049999999999997</v>
      </c>
    </row>
    <row r="9218" spans="1:13" ht="0.95" customHeight="1" x14ac:dyDescent="0.2">
      <c r="A9218" s="237"/>
      <c r="B9218" s="185"/>
      <c r="C9218" s="185"/>
      <c r="D9218" s="185"/>
      <c r="E9218" s="185"/>
      <c r="F9218" s="185"/>
      <c r="G9218" s="185"/>
      <c r="H9218" s="185"/>
      <c r="I9218" s="185"/>
      <c r="J9218" s="220"/>
    </row>
    <row r="9219" spans="1:13" ht="18" customHeight="1" x14ac:dyDescent="0.2">
      <c r="A9219" s="236" t="s">
        <v>4557</v>
      </c>
      <c r="B9219" s="183" t="s">
        <v>2</v>
      </c>
      <c r="C9219" s="182" t="s">
        <v>3</v>
      </c>
      <c r="D9219" s="182" t="s">
        <v>4</v>
      </c>
      <c r="E9219" s="419" t="s">
        <v>2100</v>
      </c>
      <c r="F9219" s="419"/>
      <c r="G9219" s="184" t="s">
        <v>5</v>
      </c>
      <c r="H9219" s="183" t="s">
        <v>6</v>
      </c>
      <c r="I9219" s="183" t="s">
        <v>7</v>
      </c>
      <c r="J9219" s="218" t="s">
        <v>8</v>
      </c>
      <c r="K9219" s="229">
        <f>J9223+J9227+J9228</f>
        <v>11.21</v>
      </c>
      <c r="L9219" s="229">
        <f>J9220-K9219</f>
        <v>20.65</v>
      </c>
      <c r="M9219" t="s">
        <v>7</v>
      </c>
    </row>
    <row r="9220" spans="1:13" ht="26.1" customHeight="1" x14ac:dyDescent="0.2">
      <c r="A9220" s="237" t="s">
        <v>2125</v>
      </c>
      <c r="B9220" s="186" t="s">
        <v>925</v>
      </c>
      <c r="C9220" s="185" t="s">
        <v>15</v>
      </c>
      <c r="D9220" s="185" t="s">
        <v>926</v>
      </c>
      <c r="E9220" s="425">
        <v>22</v>
      </c>
      <c r="F9220" s="425"/>
      <c r="G9220" s="187" t="s">
        <v>17</v>
      </c>
      <c r="H9220" s="188">
        <v>1</v>
      </c>
      <c r="I9220" s="189">
        <f t="shared" ref="I9220:I9228" si="250">(M9220*$M$13)</f>
        <v>31.8688</v>
      </c>
      <c r="J9220" s="231">
        <f t="shared" ref="J9220:J9228" si="251">TRUNC(I9220*H9220,2)</f>
        <v>31.86</v>
      </c>
      <c r="M9220">
        <v>34.64</v>
      </c>
    </row>
    <row r="9221" spans="1:13" ht="24" customHeight="1" x14ac:dyDescent="0.2">
      <c r="A9221" s="238" t="s">
        <v>2126</v>
      </c>
      <c r="B9221" s="191" t="s">
        <v>2245</v>
      </c>
      <c r="C9221" s="190" t="s">
        <v>15</v>
      </c>
      <c r="D9221" s="190" t="s">
        <v>2246</v>
      </c>
      <c r="E9221" s="426" t="s">
        <v>2119</v>
      </c>
      <c r="F9221" s="426"/>
      <c r="G9221" s="192" t="s">
        <v>50</v>
      </c>
      <c r="H9221" s="193">
        <v>1.8100000000000002E-2</v>
      </c>
      <c r="I9221" s="189">
        <f t="shared" si="250"/>
        <v>123.36280000000001</v>
      </c>
      <c r="J9221" s="219">
        <f t="shared" si="251"/>
        <v>2.23</v>
      </c>
      <c r="M9221">
        <v>134.09</v>
      </c>
    </row>
    <row r="9222" spans="1:13" ht="24" customHeight="1" x14ac:dyDescent="0.2">
      <c r="A9222" s="238" t="s">
        <v>2126</v>
      </c>
      <c r="B9222" s="191" t="s">
        <v>2168</v>
      </c>
      <c r="C9222" s="190" t="s">
        <v>15</v>
      </c>
      <c r="D9222" s="190" t="s">
        <v>2169</v>
      </c>
      <c r="E9222" s="426" t="s">
        <v>2119</v>
      </c>
      <c r="F9222" s="426"/>
      <c r="G9222" s="192" t="s">
        <v>50</v>
      </c>
      <c r="H9222" s="193">
        <v>1.8100000000000002E-2</v>
      </c>
      <c r="I9222" s="189">
        <f t="shared" si="250"/>
        <v>125.49720000000001</v>
      </c>
      <c r="J9222" s="219">
        <f t="shared" si="251"/>
        <v>2.27</v>
      </c>
      <c r="M9222">
        <v>136.41</v>
      </c>
    </row>
    <row r="9223" spans="1:13" ht="24" customHeight="1" x14ac:dyDescent="0.2">
      <c r="A9223" s="238" t="s">
        <v>2126</v>
      </c>
      <c r="B9223" s="191" t="s">
        <v>2148</v>
      </c>
      <c r="C9223" s="190" t="s">
        <v>15</v>
      </c>
      <c r="D9223" s="190" t="s">
        <v>2149</v>
      </c>
      <c r="E9223" s="426" t="s">
        <v>2129</v>
      </c>
      <c r="F9223" s="426"/>
      <c r="G9223" s="192" t="s">
        <v>39</v>
      </c>
      <c r="H9223" s="193">
        <v>0.1109</v>
      </c>
      <c r="I9223" s="189">
        <f t="shared" si="250"/>
        <v>13.938000000000001</v>
      </c>
      <c r="J9223" s="219">
        <f t="shared" si="251"/>
        <v>1.54</v>
      </c>
      <c r="M9223">
        <v>15.15</v>
      </c>
    </row>
    <row r="9224" spans="1:13" ht="24" customHeight="1" x14ac:dyDescent="0.2">
      <c r="A9224" s="238" t="s">
        <v>2126</v>
      </c>
      <c r="B9224" s="191" t="s">
        <v>2270</v>
      </c>
      <c r="C9224" s="190" t="s">
        <v>15</v>
      </c>
      <c r="D9224" s="190" t="s">
        <v>2271</v>
      </c>
      <c r="E9224" s="426" t="s">
        <v>2119</v>
      </c>
      <c r="F9224" s="426"/>
      <c r="G9224" s="192" t="s">
        <v>50</v>
      </c>
      <c r="H9224" s="193">
        <v>3.3099999999999997E-2</v>
      </c>
      <c r="I9224" s="189">
        <f t="shared" si="250"/>
        <v>159.69360000000003</v>
      </c>
      <c r="J9224" s="219">
        <f t="shared" si="251"/>
        <v>5.28</v>
      </c>
      <c r="M9224">
        <v>173.58</v>
      </c>
    </row>
    <row r="9225" spans="1:13" ht="24" customHeight="1" x14ac:dyDescent="0.2">
      <c r="A9225" s="238" t="s">
        <v>2126</v>
      </c>
      <c r="B9225" s="191" t="s">
        <v>2140</v>
      </c>
      <c r="C9225" s="190" t="s">
        <v>15</v>
      </c>
      <c r="D9225" s="190" t="s">
        <v>2141</v>
      </c>
      <c r="E9225" s="426" t="s">
        <v>2119</v>
      </c>
      <c r="F9225" s="426"/>
      <c r="G9225" s="192" t="s">
        <v>1871</v>
      </c>
      <c r="H9225" s="193">
        <v>14.65</v>
      </c>
      <c r="I9225" s="189">
        <f t="shared" si="250"/>
        <v>0.59800000000000009</v>
      </c>
      <c r="J9225" s="219">
        <f t="shared" si="251"/>
        <v>8.76</v>
      </c>
      <c r="M9225">
        <v>0.65</v>
      </c>
    </row>
    <row r="9226" spans="1:13" ht="24" customHeight="1" x14ac:dyDescent="0.2">
      <c r="A9226" s="238" t="s">
        <v>2126</v>
      </c>
      <c r="B9226" s="191" t="s">
        <v>2258</v>
      </c>
      <c r="C9226" s="190" t="s">
        <v>15</v>
      </c>
      <c r="D9226" s="190" t="s">
        <v>2259</v>
      </c>
      <c r="E9226" s="426" t="s">
        <v>2119</v>
      </c>
      <c r="F9226" s="426"/>
      <c r="G9226" s="192" t="s">
        <v>132</v>
      </c>
      <c r="H9226" s="193">
        <v>0.1575</v>
      </c>
      <c r="I9226" s="189">
        <f t="shared" si="250"/>
        <v>13.496400000000001</v>
      </c>
      <c r="J9226" s="219">
        <f t="shared" si="251"/>
        <v>2.12</v>
      </c>
      <c r="M9226">
        <v>14.67</v>
      </c>
    </row>
    <row r="9227" spans="1:13" ht="24" customHeight="1" x14ac:dyDescent="0.2">
      <c r="A9227" s="238" t="s">
        <v>2126</v>
      </c>
      <c r="B9227" s="191" t="s">
        <v>2152</v>
      </c>
      <c r="C9227" s="190" t="s">
        <v>15</v>
      </c>
      <c r="D9227" s="190" t="s">
        <v>2153</v>
      </c>
      <c r="E9227" s="426" t="s">
        <v>2129</v>
      </c>
      <c r="F9227" s="426"/>
      <c r="G9227" s="192" t="s">
        <v>39</v>
      </c>
      <c r="H9227" s="193">
        <v>0.1658</v>
      </c>
      <c r="I9227" s="189">
        <f t="shared" si="250"/>
        <v>19.136000000000003</v>
      </c>
      <c r="J9227" s="219">
        <f t="shared" si="251"/>
        <v>3.17</v>
      </c>
      <c r="M9227">
        <v>20.8</v>
      </c>
    </row>
    <row r="9228" spans="1:13" ht="24" customHeight="1" x14ac:dyDescent="0.2">
      <c r="A9228" s="238" t="s">
        <v>2126</v>
      </c>
      <c r="B9228" s="191" t="s">
        <v>2156</v>
      </c>
      <c r="C9228" s="190" t="s">
        <v>15</v>
      </c>
      <c r="D9228" s="190" t="s">
        <v>2157</v>
      </c>
      <c r="E9228" s="426" t="s">
        <v>2129</v>
      </c>
      <c r="F9228" s="426"/>
      <c r="G9228" s="192" t="s">
        <v>39</v>
      </c>
      <c r="H9228" s="193">
        <v>0.54810000000000003</v>
      </c>
      <c r="I9228" s="189">
        <f t="shared" si="250"/>
        <v>11.8772</v>
      </c>
      <c r="J9228" s="219">
        <f t="shared" si="251"/>
        <v>6.5</v>
      </c>
      <c r="M9228">
        <v>12.91</v>
      </c>
    </row>
    <row r="9229" spans="1:13" x14ac:dyDescent="0.2">
      <c r="A9229" s="239"/>
      <c r="B9229" s="195"/>
      <c r="C9229" s="195"/>
      <c r="D9229" s="195"/>
      <c r="E9229" s="195" t="s">
        <v>3847</v>
      </c>
      <c r="F9229" s="196">
        <v>12.19</v>
      </c>
      <c r="G9229" s="195" t="s">
        <v>3848</v>
      </c>
      <c r="H9229" s="196">
        <v>0</v>
      </c>
      <c r="I9229" s="196">
        <v>12.19</v>
      </c>
      <c r="J9229" s="220"/>
      <c r="M9229">
        <v>12.19</v>
      </c>
    </row>
    <row r="9230" spans="1:13" ht="25.5" x14ac:dyDescent="0.2">
      <c r="A9230" s="239"/>
      <c r="B9230" s="195"/>
      <c r="C9230" s="195"/>
      <c r="D9230" s="195"/>
      <c r="E9230" s="195" t="s">
        <v>3849</v>
      </c>
      <c r="F9230" s="196">
        <v>0</v>
      </c>
      <c r="G9230" s="195"/>
      <c r="H9230" s="195" t="s">
        <v>3850</v>
      </c>
      <c r="I9230" s="196">
        <v>34.64</v>
      </c>
      <c r="J9230" s="220"/>
      <c r="M9230">
        <v>34.64</v>
      </c>
    </row>
    <row r="9231" spans="1:13" ht="30" customHeight="1" x14ac:dyDescent="0.2">
      <c r="A9231" s="240"/>
      <c r="B9231" s="197"/>
      <c r="C9231" s="197"/>
      <c r="D9231" s="197"/>
      <c r="E9231" s="197"/>
      <c r="F9231" s="197"/>
      <c r="G9231" s="197" t="s">
        <v>3851</v>
      </c>
      <c r="H9231" s="198">
        <v>61.4</v>
      </c>
      <c r="I9231" s="199">
        <v>2126.89</v>
      </c>
      <c r="J9231" s="220"/>
      <c r="M9231">
        <v>2126.89</v>
      </c>
    </row>
    <row r="9232" spans="1:13" ht="0.95" customHeight="1" x14ac:dyDescent="0.2">
      <c r="A9232" s="237"/>
      <c r="B9232" s="185"/>
      <c r="C9232" s="185"/>
      <c r="D9232" s="185"/>
      <c r="E9232" s="185"/>
      <c r="F9232" s="185"/>
      <c r="G9232" s="185"/>
      <c r="H9232" s="185"/>
      <c r="I9232" s="185"/>
      <c r="J9232" s="220"/>
    </row>
    <row r="9233" spans="1:13" ht="18" customHeight="1" x14ac:dyDescent="0.2">
      <c r="A9233" s="236" t="s">
        <v>4558</v>
      </c>
      <c r="B9233" s="183" t="s">
        <v>2</v>
      </c>
      <c r="C9233" s="182" t="s">
        <v>3</v>
      </c>
      <c r="D9233" s="182" t="s">
        <v>4</v>
      </c>
      <c r="E9233" s="419" t="s">
        <v>2100</v>
      </c>
      <c r="F9233" s="419"/>
      <c r="G9233" s="184" t="s">
        <v>5</v>
      </c>
      <c r="H9233" s="183" t="s">
        <v>6</v>
      </c>
      <c r="I9233" s="183" t="s">
        <v>7</v>
      </c>
      <c r="J9233" s="218" t="s">
        <v>8</v>
      </c>
      <c r="K9233" s="229">
        <f>J9235+J9236</f>
        <v>11.1</v>
      </c>
      <c r="L9233" s="229">
        <f>J9234-K9233</f>
        <v>100.58000000000001</v>
      </c>
      <c r="M9233" t="s">
        <v>7</v>
      </c>
    </row>
    <row r="9234" spans="1:13" ht="24" customHeight="1" x14ac:dyDescent="0.2">
      <c r="A9234" s="237" t="s">
        <v>2125</v>
      </c>
      <c r="B9234" s="186" t="s">
        <v>1059</v>
      </c>
      <c r="C9234" s="185" t="s">
        <v>15</v>
      </c>
      <c r="D9234" s="185" t="s">
        <v>1060</v>
      </c>
      <c r="E9234" s="425">
        <v>8</v>
      </c>
      <c r="F9234" s="425"/>
      <c r="G9234" s="187" t="s">
        <v>18</v>
      </c>
      <c r="H9234" s="188">
        <v>1</v>
      </c>
      <c r="I9234" s="189">
        <f>(M9234*$M$13)</f>
        <v>111.68800000000002</v>
      </c>
      <c r="J9234" s="231">
        <f>TRUNC(I9234*H9234,2)</f>
        <v>111.68</v>
      </c>
      <c r="M9234">
        <v>121.4</v>
      </c>
    </row>
    <row r="9235" spans="1:13" ht="24" customHeight="1" x14ac:dyDescent="0.2">
      <c r="A9235" s="238" t="s">
        <v>2126</v>
      </c>
      <c r="B9235" s="191" t="s">
        <v>2130</v>
      </c>
      <c r="C9235" s="190" t="s">
        <v>15</v>
      </c>
      <c r="D9235" s="190" t="s">
        <v>2131</v>
      </c>
      <c r="E9235" s="426" t="s">
        <v>2129</v>
      </c>
      <c r="F9235" s="426"/>
      <c r="G9235" s="192" t="s">
        <v>39</v>
      </c>
      <c r="H9235" s="193">
        <v>0.34</v>
      </c>
      <c r="I9235" s="189">
        <f>(M9235*$M$13)</f>
        <v>13.533200000000001</v>
      </c>
      <c r="J9235" s="219">
        <f>TRUNC(I9235*H9235,2)</f>
        <v>4.5999999999999996</v>
      </c>
      <c r="M9235">
        <v>14.71</v>
      </c>
    </row>
    <row r="9236" spans="1:13" ht="24" customHeight="1" x14ac:dyDescent="0.2">
      <c r="A9236" s="238" t="s">
        <v>2126</v>
      </c>
      <c r="B9236" s="191" t="s">
        <v>2216</v>
      </c>
      <c r="C9236" s="190" t="s">
        <v>15</v>
      </c>
      <c r="D9236" s="190" t="s">
        <v>2217</v>
      </c>
      <c r="E9236" s="426" t="s">
        <v>2129</v>
      </c>
      <c r="F9236" s="426"/>
      <c r="G9236" s="192" t="s">
        <v>39</v>
      </c>
      <c r="H9236" s="193">
        <v>0.34</v>
      </c>
      <c r="I9236" s="189">
        <f>(M9236*$M$13)</f>
        <v>19.136000000000003</v>
      </c>
      <c r="J9236" s="219">
        <f>TRUNC(I9236*H9236,2)</f>
        <v>6.5</v>
      </c>
      <c r="M9236">
        <v>20.8</v>
      </c>
    </row>
    <row r="9237" spans="1:13" ht="24" customHeight="1" x14ac:dyDescent="0.2">
      <c r="A9237" s="238" t="s">
        <v>2126</v>
      </c>
      <c r="B9237" s="191" t="s">
        <v>2972</v>
      </c>
      <c r="C9237" s="190" t="s">
        <v>15</v>
      </c>
      <c r="D9237" s="190" t="s">
        <v>1060</v>
      </c>
      <c r="E9237" s="426" t="s">
        <v>2119</v>
      </c>
      <c r="F9237" s="426"/>
      <c r="G9237" s="192" t="s">
        <v>54</v>
      </c>
      <c r="H9237" s="193">
        <v>1</v>
      </c>
      <c r="I9237" s="189">
        <f>(M9237*$M$13)</f>
        <v>100.5836</v>
      </c>
      <c r="J9237" s="219">
        <f>TRUNC(I9237*H9237,2)</f>
        <v>100.58</v>
      </c>
      <c r="M9237">
        <v>109.33</v>
      </c>
    </row>
    <row r="9238" spans="1:13" x14ac:dyDescent="0.2">
      <c r="A9238" s="239"/>
      <c r="B9238" s="195"/>
      <c r="C9238" s="195"/>
      <c r="D9238" s="195"/>
      <c r="E9238" s="195" t="s">
        <v>3847</v>
      </c>
      <c r="F9238" s="196">
        <v>12.07</v>
      </c>
      <c r="G9238" s="195" t="s">
        <v>3848</v>
      </c>
      <c r="H9238" s="196">
        <v>0</v>
      </c>
      <c r="I9238" s="196">
        <v>12.07</v>
      </c>
      <c r="J9238" s="220"/>
      <c r="M9238">
        <v>12.07</v>
      </c>
    </row>
    <row r="9239" spans="1:13" ht="25.5" x14ac:dyDescent="0.2">
      <c r="A9239" s="239"/>
      <c r="B9239" s="195"/>
      <c r="C9239" s="195"/>
      <c r="D9239" s="195"/>
      <c r="E9239" s="195" t="s">
        <v>3849</v>
      </c>
      <c r="F9239" s="196">
        <v>0</v>
      </c>
      <c r="G9239" s="195"/>
      <c r="H9239" s="195" t="s">
        <v>3850</v>
      </c>
      <c r="I9239" s="196">
        <v>121.4</v>
      </c>
      <c r="J9239" s="220"/>
      <c r="M9239">
        <v>121.4</v>
      </c>
    </row>
    <row r="9240" spans="1:13" ht="30" customHeight="1" x14ac:dyDescent="0.2">
      <c r="A9240" s="240"/>
      <c r="B9240" s="197"/>
      <c r="C9240" s="197"/>
      <c r="D9240" s="197"/>
      <c r="E9240" s="197"/>
      <c r="F9240" s="197"/>
      <c r="G9240" s="197" t="s">
        <v>3851</v>
      </c>
      <c r="H9240" s="198">
        <v>2</v>
      </c>
      <c r="I9240" s="199">
        <v>242.8</v>
      </c>
      <c r="J9240" s="220"/>
      <c r="M9240">
        <v>242.8</v>
      </c>
    </row>
    <row r="9241" spans="1:13" ht="0.95" customHeight="1" x14ac:dyDescent="0.2">
      <c r="A9241" s="237"/>
      <c r="B9241" s="185"/>
      <c r="C9241" s="185"/>
      <c r="D9241" s="185"/>
      <c r="E9241" s="185"/>
      <c r="F9241" s="185"/>
      <c r="G9241" s="185"/>
      <c r="H9241" s="185"/>
      <c r="I9241" s="185"/>
      <c r="J9241" s="220"/>
    </row>
    <row r="9242" spans="1:13" ht="26.1" customHeight="1" x14ac:dyDescent="0.2">
      <c r="A9242" s="235" t="s">
        <v>1171</v>
      </c>
      <c r="B9242" s="14"/>
      <c r="C9242" s="14"/>
      <c r="D9242" s="13" t="s">
        <v>679</v>
      </c>
      <c r="E9242" s="14"/>
      <c r="F9242" s="418"/>
      <c r="G9242" s="418"/>
      <c r="H9242" s="14"/>
      <c r="I9242" s="14"/>
      <c r="J9242" s="209"/>
    </row>
    <row r="9243" spans="1:13" ht="24" customHeight="1" x14ac:dyDescent="0.2">
      <c r="A9243" s="242" t="s">
        <v>1172</v>
      </c>
      <c r="B9243" s="24"/>
      <c r="C9243" s="24"/>
      <c r="D9243" s="23" t="s">
        <v>929</v>
      </c>
      <c r="E9243" s="24"/>
      <c r="F9243" s="428"/>
      <c r="G9243" s="428"/>
      <c r="H9243" s="24"/>
      <c r="I9243" s="24"/>
      <c r="J9243" s="210"/>
    </row>
    <row r="9244" spans="1:13" ht="24" customHeight="1" x14ac:dyDescent="0.2">
      <c r="A9244" s="243" t="s">
        <v>1173</v>
      </c>
      <c r="B9244" s="28"/>
      <c r="C9244" s="28"/>
      <c r="D9244" s="27" t="s">
        <v>151</v>
      </c>
      <c r="E9244" s="28"/>
      <c r="F9244" s="429"/>
      <c r="G9244" s="429"/>
      <c r="H9244" s="28"/>
      <c r="I9244" s="28"/>
      <c r="J9244" s="211"/>
    </row>
    <row r="9245" spans="1:13" ht="18" customHeight="1" x14ac:dyDescent="0.2">
      <c r="A9245" s="236" t="s">
        <v>1174</v>
      </c>
      <c r="B9245" s="183" t="s">
        <v>2</v>
      </c>
      <c r="C9245" s="182" t="s">
        <v>3</v>
      </c>
      <c r="D9245" s="182" t="s">
        <v>4</v>
      </c>
      <c r="E9245" s="419" t="s">
        <v>2100</v>
      </c>
      <c r="F9245" s="419"/>
      <c r="G9245" s="184" t="s">
        <v>5</v>
      </c>
      <c r="H9245" s="183" t="s">
        <v>6</v>
      </c>
      <c r="I9245" s="183" t="s">
        <v>7</v>
      </c>
      <c r="J9245" s="218" t="s">
        <v>8</v>
      </c>
      <c r="K9245" s="229">
        <f>J9250+J9251</f>
        <v>27.700000000000003</v>
      </c>
      <c r="L9245" s="229">
        <f>J9246-K9245</f>
        <v>31.059999999999995</v>
      </c>
      <c r="M9245" t="s">
        <v>7</v>
      </c>
    </row>
    <row r="9246" spans="1:13" ht="26.1" customHeight="1" x14ac:dyDescent="0.2">
      <c r="A9246" s="237" t="s">
        <v>2125</v>
      </c>
      <c r="B9246" s="186" t="s">
        <v>757</v>
      </c>
      <c r="C9246" s="185" t="s">
        <v>15</v>
      </c>
      <c r="D9246" s="185" t="s">
        <v>758</v>
      </c>
      <c r="E9246" s="425">
        <v>10</v>
      </c>
      <c r="F9246" s="425"/>
      <c r="G9246" s="187" t="s">
        <v>17</v>
      </c>
      <c r="H9246" s="188">
        <v>1</v>
      </c>
      <c r="I9246" s="189">
        <f t="shared" ref="I9246:I9252" si="252">(M9246*$M$13)</f>
        <v>58.769600000000004</v>
      </c>
      <c r="J9246" s="231">
        <f t="shared" ref="J9246:J9252" si="253">TRUNC(I9246*H9246,2)</f>
        <v>58.76</v>
      </c>
      <c r="M9246">
        <v>63.88</v>
      </c>
    </row>
    <row r="9247" spans="1:13" ht="24" customHeight="1" x14ac:dyDescent="0.2">
      <c r="A9247" s="238" t="s">
        <v>2126</v>
      </c>
      <c r="B9247" s="191" t="s">
        <v>2164</v>
      </c>
      <c r="C9247" s="190" t="s">
        <v>15</v>
      </c>
      <c r="D9247" s="190" t="s">
        <v>2165</v>
      </c>
      <c r="E9247" s="426" t="s">
        <v>2119</v>
      </c>
      <c r="F9247" s="426"/>
      <c r="G9247" s="192" t="s">
        <v>50</v>
      </c>
      <c r="H9247" s="193">
        <v>1.7100000000000001E-2</v>
      </c>
      <c r="I9247" s="189">
        <f t="shared" si="252"/>
        <v>160.77000000000001</v>
      </c>
      <c r="J9247" s="219">
        <f t="shared" si="253"/>
        <v>2.74</v>
      </c>
      <c r="M9247">
        <v>174.75</v>
      </c>
    </row>
    <row r="9248" spans="1:13" ht="24" customHeight="1" x14ac:dyDescent="0.2">
      <c r="A9248" s="238" t="s">
        <v>2126</v>
      </c>
      <c r="B9248" s="191" t="s">
        <v>2460</v>
      </c>
      <c r="C9248" s="190" t="s">
        <v>15</v>
      </c>
      <c r="D9248" s="190" t="s">
        <v>2461</v>
      </c>
      <c r="E9248" s="426" t="s">
        <v>2119</v>
      </c>
      <c r="F9248" s="426"/>
      <c r="G9248" s="192" t="s">
        <v>1871</v>
      </c>
      <c r="H9248" s="193">
        <v>2.5594000000000001</v>
      </c>
      <c r="I9248" s="189">
        <f t="shared" si="252"/>
        <v>0.91080000000000005</v>
      </c>
      <c r="J9248" s="219">
        <f t="shared" si="253"/>
        <v>2.33</v>
      </c>
      <c r="M9248">
        <v>0.99</v>
      </c>
    </row>
    <row r="9249" spans="1:13" ht="24" customHeight="1" x14ac:dyDescent="0.2">
      <c r="A9249" s="238" t="s">
        <v>2126</v>
      </c>
      <c r="B9249" s="191" t="s">
        <v>2140</v>
      </c>
      <c r="C9249" s="190" t="s">
        <v>15</v>
      </c>
      <c r="D9249" s="190" t="s">
        <v>2141</v>
      </c>
      <c r="E9249" s="426" t="s">
        <v>2119</v>
      </c>
      <c r="F9249" s="426"/>
      <c r="G9249" s="192" t="s">
        <v>1871</v>
      </c>
      <c r="H9249" s="193">
        <v>1.5333000000000001</v>
      </c>
      <c r="I9249" s="189">
        <f t="shared" si="252"/>
        <v>0.59800000000000009</v>
      </c>
      <c r="J9249" s="219">
        <f t="shared" si="253"/>
        <v>0.91</v>
      </c>
      <c r="M9249">
        <v>0.65</v>
      </c>
    </row>
    <row r="9250" spans="1:13" ht="24" customHeight="1" x14ac:dyDescent="0.2">
      <c r="A9250" s="238" t="s">
        <v>2126</v>
      </c>
      <c r="B9250" s="191" t="s">
        <v>2152</v>
      </c>
      <c r="C9250" s="190" t="s">
        <v>15</v>
      </c>
      <c r="D9250" s="190" t="s">
        <v>2153</v>
      </c>
      <c r="E9250" s="426" t="s">
        <v>2129</v>
      </c>
      <c r="F9250" s="426"/>
      <c r="G9250" s="192" t="s">
        <v>39</v>
      </c>
      <c r="H9250" s="193">
        <v>0.75160000000000005</v>
      </c>
      <c r="I9250" s="189">
        <f t="shared" si="252"/>
        <v>19.136000000000003</v>
      </c>
      <c r="J9250" s="219">
        <f t="shared" si="253"/>
        <v>14.38</v>
      </c>
      <c r="M9250">
        <v>20.8</v>
      </c>
    </row>
    <row r="9251" spans="1:13" ht="24" customHeight="1" x14ac:dyDescent="0.2">
      <c r="A9251" s="238" t="s">
        <v>2126</v>
      </c>
      <c r="B9251" s="191" t="s">
        <v>2156</v>
      </c>
      <c r="C9251" s="190" t="s">
        <v>15</v>
      </c>
      <c r="D9251" s="190" t="s">
        <v>2157</v>
      </c>
      <c r="E9251" s="426" t="s">
        <v>2129</v>
      </c>
      <c r="F9251" s="426"/>
      <c r="G9251" s="192" t="s">
        <v>39</v>
      </c>
      <c r="H9251" s="193">
        <v>1.1218999999999999</v>
      </c>
      <c r="I9251" s="189">
        <f t="shared" si="252"/>
        <v>11.8772</v>
      </c>
      <c r="J9251" s="219">
        <f t="shared" si="253"/>
        <v>13.32</v>
      </c>
      <c r="M9251">
        <v>12.91</v>
      </c>
    </row>
    <row r="9252" spans="1:13" ht="24" customHeight="1" x14ac:dyDescent="0.2">
      <c r="A9252" s="238" t="s">
        <v>2126</v>
      </c>
      <c r="B9252" s="191" t="s">
        <v>2692</v>
      </c>
      <c r="C9252" s="190" t="s">
        <v>15</v>
      </c>
      <c r="D9252" s="190" t="s">
        <v>2693</v>
      </c>
      <c r="E9252" s="426" t="s">
        <v>2119</v>
      </c>
      <c r="F9252" s="426"/>
      <c r="G9252" s="192" t="s">
        <v>54</v>
      </c>
      <c r="H9252" s="193">
        <v>27</v>
      </c>
      <c r="I9252" s="189">
        <f t="shared" si="252"/>
        <v>0.92920000000000003</v>
      </c>
      <c r="J9252" s="219">
        <f t="shared" si="253"/>
        <v>25.08</v>
      </c>
      <c r="M9252">
        <v>1.01</v>
      </c>
    </row>
    <row r="9253" spans="1:13" x14ac:dyDescent="0.2">
      <c r="A9253" s="239"/>
      <c r="B9253" s="195"/>
      <c r="C9253" s="195"/>
      <c r="D9253" s="195"/>
      <c r="E9253" s="195" t="s">
        <v>3847</v>
      </c>
      <c r="F9253" s="196">
        <v>30.11</v>
      </c>
      <c r="G9253" s="195" t="s">
        <v>3848</v>
      </c>
      <c r="H9253" s="196">
        <v>0</v>
      </c>
      <c r="I9253" s="196">
        <v>30.11</v>
      </c>
      <c r="J9253" s="220"/>
      <c r="M9253">
        <v>30.11</v>
      </c>
    </row>
    <row r="9254" spans="1:13" ht="25.5" x14ac:dyDescent="0.2">
      <c r="A9254" s="239"/>
      <c r="B9254" s="195"/>
      <c r="C9254" s="195"/>
      <c r="D9254" s="195"/>
      <c r="E9254" s="195" t="s">
        <v>3849</v>
      </c>
      <c r="F9254" s="196">
        <v>0</v>
      </c>
      <c r="G9254" s="195"/>
      <c r="H9254" s="195" t="s">
        <v>3850</v>
      </c>
      <c r="I9254" s="196">
        <v>63.88</v>
      </c>
      <c r="J9254" s="220"/>
      <c r="M9254">
        <v>63.88</v>
      </c>
    </row>
    <row r="9255" spans="1:13" ht="30" customHeight="1" x14ac:dyDescent="0.2">
      <c r="A9255" s="240"/>
      <c r="B9255" s="197"/>
      <c r="C9255" s="197"/>
      <c r="D9255" s="197"/>
      <c r="E9255" s="197"/>
      <c r="F9255" s="197"/>
      <c r="G9255" s="197" t="s">
        <v>3851</v>
      </c>
      <c r="H9255" s="198">
        <v>165.6</v>
      </c>
      <c r="I9255" s="199">
        <v>10578.52</v>
      </c>
      <c r="J9255" s="220"/>
      <c r="M9255">
        <v>10578.52</v>
      </c>
    </row>
    <row r="9256" spans="1:13" ht="0.95" customHeight="1" x14ac:dyDescent="0.2">
      <c r="A9256" s="237"/>
      <c r="B9256" s="185"/>
      <c r="C9256" s="185"/>
      <c r="D9256" s="185"/>
      <c r="E9256" s="185"/>
      <c r="F9256" s="185"/>
      <c r="G9256" s="185"/>
      <c r="H9256" s="185"/>
      <c r="I9256" s="185"/>
      <c r="J9256" s="220"/>
    </row>
    <row r="9257" spans="1:13" ht="18" customHeight="1" x14ac:dyDescent="0.2">
      <c r="A9257" s="236" t="s">
        <v>1175</v>
      </c>
      <c r="B9257" s="183" t="s">
        <v>2</v>
      </c>
      <c r="C9257" s="182" t="s">
        <v>3</v>
      </c>
      <c r="D9257" s="182" t="s">
        <v>4</v>
      </c>
      <c r="E9257" s="419" t="s">
        <v>2100</v>
      </c>
      <c r="F9257" s="419"/>
      <c r="G9257" s="184" t="s">
        <v>5</v>
      </c>
      <c r="H9257" s="183" t="s">
        <v>6</v>
      </c>
      <c r="I9257" s="183" t="s">
        <v>7</v>
      </c>
      <c r="J9257" s="218" t="s">
        <v>8</v>
      </c>
      <c r="K9257" s="229">
        <f>J9259+J9260+J9261+J9262+J9263+J9264</f>
        <v>655.73</v>
      </c>
      <c r="L9257" s="229">
        <f>J9258-K9257</f>
        <v>2031.9299999999998</v>
      </c>
      <c r="M9257" t="s">
        <v>7</v>
      </c>
    </row>
    <row r="9258" spans="1:13" ht="26.1" customHeight="1" x14ac:dyDescent="0.2">
      <c r="A9258" s="237" t="s">
        <v>2125</v>
      </c>
      <c r="B9258" s="186" t="s">
        <v>933</v>
      </c>
      <c r="C9258" s="185" t="s">
        <v>15</v>
      </c>
      <c r="D9258" s="185" t="s">
        <v>934</v>
      </c>
      <c r="E9258" s="425">
        <v>6</v>
      </c>
      <c r="F9258" s="425"/>
      <c r="G9258" s="187" t="s">
        <v>50</v>
      </c>
      <c r="H9258" s="188">
        <v>1</v>
      </c>
      <c r="I9258" s="189">
        <f t="shared" ref="I9258:I9274" si="254">(M9258*$M$13)</f>
        <v>2687.6604000000002</v>
      </c>
      <c r="J9258" s="231">
        <f t="shared" ref="J9258:J9274" si="255">TRUNC(I9258*H9258,2)</f>
        <v>2687.66</v>
      </c>
      <c r="M9258">
        <v>2921.37</v>
      </c>
    </row>
    <row r="9259" spans="1:13" ht="24" customHeight="1" x14ac:dyDescent="0.2">
      <c r="A9259" s="238" t="s">
        <v>2126</v>
      </c>
      <c r="B9259" s="191" t="s">
        <v>2130</v>
      </c>
      <c r="C9259" s="190" t="s">
        <v>15</v>
      </c>
      <c r="D9259" s="190" t="s">
        <v>2131</v>
      </c>
      <c r="E9259" s="426" t="s">
        <v>2129</v>
      </c>
      <c r="F9259" s="426"/>
      <c r="G9259" s="192" t="s">
        <v>39</v>
      </c>
      <c r="H9259" s="193">
        <v>16.6907</v>
      </c>
      <c r="I9259" s="189">
        <f t="shared" si="254"/>
        <v>13.533200000000001</v>
      </c>
      <c r="J9259" s="219">
        <f t="shared" si="255"/>
        <v>225.87</v>
      </c>
      <c r="M9259">
        <v>14.71</v>
      </c>
    </row>
    <row r="9260" spans="1:13" ht="24" customHeight="1" x14ac:dyDescent="0.2">
      <c r="A9260" s="238" t="s">
        <v>2126</v>
      </c>
      <c r="B9260" s="191" t="s">
        <v>2807</v>
      </c>
      <c r="C9260" s="190" t="s">
        <v>15</v>
      </c>
      <c r="D9260" s="190" t="s">
        <v>2808</v>
      </c>
      <c r="E9260" s="426" t="s">
        <v>2129</v>
      </c>
      <c r="F9260" s="426"/>
      <c r="G9260" s="192" t="s">
        <v>39</v>
      </c>
      <c r="H9260" s="193">
        <v>10.4427</v>
      </c>
      <c r="I9260" s="189">
        <f t="shared" si="254"/>
        <v>19.136000000000003</v>
      </c>
      <c r="J9260" s="219">
        <f t="shared" si="255"/>
        <v>199.83</v>
      </c>
      <c r="M9260">
        <v>20.8</v>
      </c>
    </row>
    <row r="9261" spans="1:13" ht="24" customHeight="1" x14ac:dyDescent="0.2">
      <c r="A9261" s="238" t="s">
        <v>2126</v>
      </c>
      <c r="B9261" s="191" t="s">
        <v>2127</v>
      </c>
      <c r="C9261" s="190" t="s">
        <v>15</v>
      </c>
      <c r="D9261" s="190" t="s">
        <v>2128</v>
      </c>
      <c r="E9261" s="426" t="s">
        <v>2129</v>
      </c>
      <c r="F9261" s="426"/>
      <c r="G9261" s="192" t="s">
        <v>39</v>
      </c>
      <c r="H9261" s="193">
        <v>5.9859999999999998</v>
      </c>
      <c r="I9261" s="189">
        <f t="shared" si="254"/>
        <v>19.136000000000003</v>
      </c>
      <c r="J9261" s="219">
        <f t="shared" si="255"/>
        <v>114.54</v>
      </c>
      <c r="M9261">
        <v>20.8</v>
      </c>
    </row>
    <row r="9262" spans="1:13" ht="24" customHeight="1" x14ac:dyDescent="0.2">
      <c r="A9262" s="238" t="s">
        <v>2126</v>
      </c>
      <c r="B9262" s="191" t="s">
        <v>2210</v>
      </c>
      <c r="C9262" s="190" t="s">
        <v>15</v>
      </c>
      <c r="D9262" s="190" t="s">
        <v>2211</v>
      </c>
      <c r="E9262" s="426" t="s">
        <v>2129</v>
      </c>
      <c r="F9262" s="426"/>
      <c r="G9262" s="192" t="s">
        <v>39</v>
      </c>
      <c r="H9262" s="193">
        <v>1.9348000000000001</v>
      </c>
      <c r="I9262" s="189">
        <f t="shared" si="254"/>
        <v>19.430400000000002</v>
      </c>
      <c r="J9262" s="219">
        <f t="shared" si="255"/>
        <v>37.590000000000003</v>
      </c>
      <c r="M9262">
        <v>21.12</v>
      </c>
    </row>
    <row r="9263" spans="1:13" ht="24" customHeight="1" x14ac:dyDescent="0.2">
      <c r="A9263" s="238" t="s">
        <v>2126</v>
      </c>
      <c r="B9263" s="191" t="s">
        <v>2148</v>
      </c>
      <c r="C9263" s="190" t="s">
        <v>15</v>
      </c>
      <c r="D9263" s="190" t="s">
        <v>2149</v>
      </c>
      <c r="E9263" s="426" t="s">
        <v>2129</v>
      </c>
      <c r="F9263" s="426"/>
      <c r="G9263" s="192" t="s">
        <v>39</v>
      </c>
      <c r="H9263" s="193">
        <v>0.64480000000000004</v>
      </c>
      <c r="I9263" s="189">
        <f t="shared" si="254"/>
        <v>13.938000000000001</v>
      </c>
      <c r="J9263" s="219">
        <f t="shared" si="255"/>
        <v>8.98</v>
      </c>
      <c r="M9263">
        <v>15.15</v>
      </c>
    </row>
    <row r="9264" spans="1:13" ht="24" customHeight="1" x14ac:dyDescent="0.2">
      <c r="A9264" s="238" t="s">
        <v>2126</v>
      </c>
      <c r="B9264" s="191" t="s">
        <v>2156</v>
      </c>
      <c r="C9264" s="190" t="s">
        <v>15</v>
      </c>
      <c r="D9264" s="190" t="s">
        <v>2157</v>
      </c>
      <c r="E9264" s="426" t="s">
        <v>2129</v>
      </c>
      <c r="F9264" s="426"/>
      <c r="G9264" s="192" t="s">
        <v>39</v>
      </c>
      <c r="H9264" s="193">
        <v>5.8032000000000004</v>
      </c>
      <c r="I9264" s="189">
        <f t="shared" si="254"/>
        <v>11.8772</v>
      </c>
      <c r="J9264" s="219">
        <f t="shared" si="255"/>
        <v>68.92</v>
      </c>
      <c r="M9264">
        <v>12.91</v>
      </c>
    </row>
    <row r="9265" spans="1:13" ht="24" customHeight="1" x14ac:dyDescent="0.2">
      <c r="A9265" s="238" t="s">
        <v>2126</v>
      </c>
      <c r="B9265" s="191" t="s">
        <v>2815</v>
      </c>
      <c r="C9265" s="190" t="s">
        <v>15</v>
      </c>
      <c r="D9265" s="190" t="s">
        <v>2816</v>
      </c>
      <c r="E9265" s="426" t="s">
        <v>2119</v>
      </c>
      <c r="F9265" s="426"/>
      <c r="G9265" s="192" t="s">
        <v>1871</v>
      </c>
      <c r="H9265" s="193">
        <v>121</v>
      </c>
      <c r="I9265" s="189">
        <f t="shared" si="254"/>
        <v>7.7003999999999992</v>
      </c>
      <c r="J9265" s="219">
        <f t="shared" si="255"/>
        <v>931.74</v>
      </c>
      <c r="M9265">
        <v>8.3699999999999992</v>
      </c>
    </row>
    <row r="9266" spans="1:13" ht="24" customHeight="1" x14ac:dyDescent="0.2">
      <c r="A9266" s="238" t="s">
        <v>2126</v>
      </c>
      <c r="B9266" s="191" t="s">
        <v>2811</v>
      </c>
      <c r="C9266" s="190" t="s">
        <v>15</v>
      </c>
      <c r="D9266" s="190" t="s">
        <v>2812</v>
      </c>
      <c r="E9266" s="426" t="s">
        <v>2119</v>
      </c>
      <c r="F9266" s="426"/>
      <c r="G9266" s="192" t="s">
        <v>1871</v>
      </c>
      <c r="H9266" s="193">
        <v>25.813700000000001</v>
      </c>
      <c r="I9266" s="189">
        <f t="shared" si="254"/>
        <v>10.478800000000001</v>
      </c>
      <c r="J9266" s="219">
        <f t="shared" si="255"/>
        <v>270.49</v>
      </c>
      <c r="M9266">
        <v>11.39</v>
      </c>
    </row>
    <row r="9267" spans="1:13" ht="24" customHeight="1" x14ac:dyDescent="0.2">
      <c r="A9267" s="238" t="s">
        <v>2126</v>
      </c>
      <c r="B9267" s="191" t="s">
        <v>2705</v>
      </c>
      <c r="C9267" s="190" t="s">
        <v>15</v>
      </c>
      <c r="D9267" s="190" t="s">
        <v>2706</v>
      </c>
      <c r="E9267" s="426" t="s">
        <v>2119</v>
      </c>
      <c r="F9267" s="426"/>
      <c r="G9267" s="192" t="s">
        <v>1871</v>
      </c>
      <c r="H9267" s="193">
        <v>0.49</v>
      </c>
      <c r="I9267" s="189">
        <f t="shared" si="254"/>
        <v>19.6052</v>
      </c>
      <c r="J9267" s="219">
        <f t="shared" si="255"/>
        <v>9.6</v>
      </c>
      <c r="M9267">
        <v>21.31</v>
      </c>
    </row>
    <row r="9268" spans="1:13" ht="24" customHeight="1" x14ac:dyDescent="0.2">
      <c r="A9268" s="238" t="s">
        <v>2126</v>
      </c>
      <c r="B9268" s="191" t="s">
        <v>2813</v>
      </c>
      <c r="C9268" s="190" t="s">
        <v>15</v>
      </c>
      <c r="D9268" s="190" t="s">
        <v>2814</v>
      </c>
      <c r="E9268" s="426" t="s">
        <v>2119</v>
      </c>
      <c r="F9268" s="426"/>
      <c r="G9268" s="192" t="s">
        <v>1871</v>
      </c>
      <c r="H9268" s="193">
        <v>2.6692999999999998</v>
      </c>
      <c r="I9268" s="189">
        <f t="shared" si="254"/>
        <v>23.2852</v>
      </c>
      <c r="J9268" s="219">
        <f t="shared" si="255"/>
        <v>62.15</v>
      </c>
      <c r="M9268">
        <v>25.31</v>
      </c>
    </row>
    <row r="9269" spans="1:13" ht="24" customHeight="1" x14ac:dyDescent="0.2">
      <c r="A9269" s="238" t="s">
        <v>2126</v>
      </c>
      <c r="B9269" s="191" t="s">
        <v>2270</v>
      </c>
      <c r="C9269" s="190" t="s">
        <v>15</v>
      </c>
      <c r="D9269" s="190" t="s">
        <v>2271</v>
      </c>
      <c r="E9269" s="426" t="s">
        <v>2119</v>
      </c>
      <c r="F9269" s="426"/>
      <c r="G9269" s="192" t="s">
        <v>50</v>
      </c>
      <c r="H9269" s="193">
        <v>0.80900000000000005</v>
      </c>
      <c r="I9269" s="189">
        <f t="shared" si="254"/>
        <v>159.69360000000003</v>
      </c>
      <c r="J9269" s="219">
        <f t="shared" si="255"/>
        <v>129.19</v>
      </c>
      <c r="M9269">
        <v>173.58</v>
      </c>
    </row>
    <row r="9270" spans="1:13" ht="24" customHeight="1" x14ac:dyDescent="0.2">
      <c r="A9270" s="238" t="s">
        <v>2126</v>
      </c>
      <c r="B9270" s="191" t="s">
        <v>2168</v>
      </c>
      <c r="C9270" s="190" t="s">
        <v>15</v>
      </c>
      <c r="D9270" s="190" t="s">
        <v>2169</v>
      </c>
      <c r="E9270" s="426" t="s">
        <v>2119</v>
      </c>
      <c r="F9270" s="426"/>
      <c r="G9270" s="192" t="s">
        <v>50</v>
      </c>
      <c r="H9270" s="193">
        <v>0.20899999999999999</v>
      </c>
      <c r="I9270" s="189">
        <f t="shared" si="254"/>
        <v>125.49720000000001</v>
      </c>
      <c r="J9270" s="219">
        <f t="shared" si="255"/>
        <v>26.22</v>
      </c>
      <c r="M9270">
        <v>136.41</v>
      </c>
    </row>
    <row r="9271" spans="1:13" ht="24" customHeight="1" x14ac:dyDescent="0.2">
      <c r="A9271" s="238" t="s">
        <v>2126</v>
      </c>
      <c r="B9271" s="191" t="s">
        <v>2245</v>
      </c>
      <c r="C9271" s="190" t="s">
        <v>15</v>
      </c>
      <c r="D9271" s="190" t="s">
        <v>2246</v>
      </c>
      <c r="E9271" s="426" t="s">
        <v>2119</v>
      </c>
      <c r="F9271" s="426"/>
      <c r="G9271" s="192" t="s">
        <v>50</v>
      </c>
      <c r="H9271" s="193">
        <v>0.627</v>
      </c>
      <c r="I9271" s="189">
        <f t="shared" si="254"/>
        <v>123.36280000000001</v>
      </c>
      <c r="J9271" s="219">
        <f t="shared" si="255"/>
        <v>77.34</v>
      </c>
      <c r="M9271">
        <v>134.09</v>
      </c>
    </row>
    <row r="9272" spans="1:13" ht="24" customHeight="1" x14ac:dyDescent="0.2">
      <c r="A9272" s="238" t="s">
        <v>2126</v>
      </c>
      <c r="B9272" s="191" t="s">
        <v>2140</v>
      </c>
      <c r="C9272" s="190" t="s">
        <v>15</v>
      </c>
      <c r="D9272" s="190" t="s">
        <v>2141</v>
      </c>
      <c r="E9272" s="426" t="s">
        <v>2119</v>
      </c>
      <c r="F9272" s="426"/>
      <c r="G9272" s="192" t="s">
        <v>1871</v>
      </c>
      <c r="H9272" s="193">
        <v>320</v>
      </c>
      <c r="I9272" s="189">
        <f t="shared" si="254"/>
        <v>0.59800000000000009</v>
      </c>
      <c r="J9272" s="219">
        <f t="shared" si="255"/>
        <v>191.36</v>
      </c>
      <c r="M9272">
        <v>0.65</v>
      </c>
    </row>
    <row r="9273" spans="1:13" ht="24" customHeight="1" x14ac:dyDescent="0.2">
      <c r="A9273" s="238" t="s">
        <v>2126</v>
      </c>
      <c r="B9273" s="191" t="s">
        <v>2172</v>
      </c>
      <c r="C9273" s="190" t="s">
        <v>15</v>
      </c>
      <c r="D9273" s="190" t="s">
        <v>2173</v>
      </c>
      <c r="E9273" s="426" t="s">
        <v>2119</v>
      </c>
      <c r="F9273" s="426"/>
      <c r="G9273" s="192" t="s">
        <v>1871</v>
      </c>
      <c r="H9273" s="193">
        <v>1.1140000000000001</v>
      </c>
      <c r="I9273" s="189">
        <f t="shared" si="254"/>
        <v>23.184000000000001</v>
      </c>
      <c r="J9273" s="219">
        <f t="shared" si="255"/>
        <v>25.82</v>
      </c>
      <c r="M9273">
        <v>25.2</v>
      </c>
    </row>
    <row r="9274" spans="1:13" ht="24" customHeight="1" x14ac:dyDescent="0.2">
      <c r="A9274" s="238" t="s">
        <v>2126</v>
      </c>
      <c r="B9274" s="191" t="s">
        <v>2258</v>
      </c>
      <c r="C9274" s="190" t="s">
        <v>15</v>
      </c>
      <c r="D9274" s="190" t="s">
        <v>2259</v>
      </c>
      <c r="E9274" s="426" t="s">
        <v>2119</v>
      </c>
      <c r="F9274" s="426"/>
      <c r="G9274" s="192" t="s">
        <v>132</v>
      </c>
      <c r="H9274" s="193">
        <v>22.821999999999999</v>
      </c>
      <c r="I9274" s="189">
        <f t="shared" si="254"/>
        <v>13.496400000000001</v>
      </c>
      <c r="J9274" s="219">
        <f t="shared" si="255"/>
        <v>308.01</v>
      </c>
      <c r="M9274">
        <v>14.67</v>
      </c>
    </row>
    <row r="9275" spans="1:13" x14ac:dyDescent="0.2">
      <c r="A9275" s="239"/>
      <c r="B9275" s="195"/>
      <c r="C9275" s="195"/>
      <c r="D9275" s="195"/>
      <c r="E9275" s="195" t="s">
        <v>3847</v>
      </c>
      <c r="F9275" s="196">
        <v>712.75</v>
      </c>
      <c r="G9275" s="195" t="s">
        <v>3848</v>
      </c>
      <c r="H9275" s="196">
        <v>0</v>
      </c>
      <c r="I9275" s="196">
        <v>712.75</v>
      </c>
      <c r="J9275" s="220"/>
      <c r="M9275">
        <v>712.75</v>
      </c>
    </row>
    <row r="9276" spans="1:13" ht="25.5" x14ac:dyDescent="0.2">
      <c r="A9276" s="239"/>
      <c r="B9276" s="195"/>
      <c r="C9276" s="195"/>
      <c r="D9276" s="195"/>
      <c r="E9276" s="195" t="s">
        <v>3849</v>
      </c>
      <c r="F9276" s="196">
        <v>0</v>
      </c>
      <c r="G9276" s="195"/>
      <c r="H9276" s="195" t="s">
        <v>3850</v>
      </c>
      <c r="I9276" s="196">
        <v>2921.37</v>
      </c>
      <c r="J9276" s="220"/>
      <c r="M9276">
        <v>2921.37</v>
      </c>
    </row>
    <row r="9277" spans="1:13" ht="30" customHeight="1" x14ac:dyDescent="0.2">
      <c r="A9277" s="240"/>
      <c r="B9277" s="197"/>
      <c r="C9277" s="197"/>
      <c r="D9277" s="197"/>
      <c r="E9277" s="197"/>
      <c r="F9277" s="197"/>
      <c r="G9277" s="197" t="s">
        <v>3851</v>
      </c>
      <c r="H9277" s="198">
        <v>4.4000000000000004</v>
      </c>
      <c r="I9277" s="199">
        <v>12854.02</v>
      </c>
      <c r="J9277" s="220"/>
      <c r="M9277">
        <v>12854.02</v>
      </c>
    </row>
    <row r="9278" spans="1:13" ht="0.95" customHeight="1" x14ac:dyDescent="0.2">
      <c r="A9278" s="237"/>
      <c r="B9278" s="185"/>
      <c r="C9278" s="185"/>
      <c r="D9278" s="185"/>
      <c r="E9278" s="185"/>
      <c r="F9278" s="185"/>
      <c r="G9278" s="185"/>
      <c r="H9278" s="185"/>
      <c r="I9278" s="185"/>
      <c r="J9278" s="220"/>
    </row>
    <row r="9279" spans="1:13" ht="24" customHeight="1" x14ac:dyDescent="0.2">
      <c r="A9279" s="244" t="s">
        <v>1176</v>
      </c>
      <c r="B9279" s="177"/>
      <c r="C9279" s="177"/>
      <c r="D9279" s="178" t="s">
        <v>939</v>
      </c>
      <c r="E9279" s="177"/>
      <c r="F9279" s="432"/>
      <c r="G9279" s="432"/>
      <c r="H9279" s="177"/>
      <c r="I9279" s="177"/>
      <c r="J9279" s="179"/>
    </row>
    <row r="9280" spans="1:13" ht="18" customHeight="1" x14ac:dyDescent="0.2">
      <c r="A9280" s="236" t="s">
        <v>1177</v>
      </c>
      <c r="B9280" s="183" t="s">
        <v>2</v>
      </c>
      <c r="C9280" s="182" t="s">
        <v>3</v>
      </c>
      <c r="D9280" s="182" t="s">
        <v>4</v>
      </c>
      <c r="E9280" s="419" t="s">
        <v>2100</v>
      </c>
      <c r="F9280" s="419"/>
      <c r="G9280" s="184" t="s">
        <v>5</v>
      </c>
      <c r="H9280" s="183" t="s">
        <v>6</v>
      </c>
      <c r="I9280" s="183" t="s">
        <v>7</v>
      </c>
      <c r="J9280" s="218" t="s">
        <v>8</v>
      </c>
      <c r="K9280" s="229">
        <f>J9282+J9283</f>
        <v>51.46</v>
      </c>
      <c r="L9280" s="229">
        <f>J9281-K9280</f>
        <v>364.92</v>
      </c>
      <c r="M9280" t="s">
        <v>7</v>
      </c>
    </row>
    <row r="9281" spans="1:13" ht="24" customHeight="1" x14ac:dyDescent="0.2">
      <c r="A9281" s="237" t="s">
        <v>2125</v>
      </c>
      <c r="B9281" s="186" t="s">
        <v>941</v>
      </c>
      <c r="C9281" s="185" t="s">
        <v>15</v>
      </c>
      <c r="D9281" s="185" t="s">
        <v>942</v>
      </c>
      <c r="E9281" s="425">
        <v>10</v>
      </c>
      <c r="F9281" s="425"/>
      <c r="G9281" s="187" t="s">
        <v>17</v>
      </c>
      <c r="H9281" s="188">
        <v>1</v>
      </c>
      <c r="I9281" s="189">
        <f t="shared" ref="I9281:I9287" si="256">(M9281*$M$13)</f>
        <v>416.38279999999997</v>
      </c>
      <c r="J9281" s="231">
        <f t="shared" ref="J9281:J9287" si="257">TRUNC(I9281*H9281,2)</f>
        <v>416.38</v>
      </c>
      <c r="M9281">
        <v>452.59</v>
      </c>
    </row>
    <row r="9282" spans="1:13" ht="24" customHeight="1" x14ac:dyDescent="0.2">
      <c r="A9282" s="238" t="s">
        <v>2126</v>
      </c>
      <c r="B9282" s="191" t="s">
        <v>2152</v>
      </c>
      <c r="C9282" s="190" t="s">
        <v>15</v>
      </c>
      <c r="D9282" s="190" t="s">
        <v>2153</v>
      </c>
      <c r="E9282" s="426" t="s">
        <v>2129</v>
      </c>
      <c r="F9282" s="426"/>
      <c r="G9282" s="192" t="s">
        <v>39</v>
      </c>
      <c r="H9282" s="193">
        <v>1.2</v>
      </c>
      <c r="I9282" s="189">
        <f t="shared" si="256"/>
        <v>19.136000000000003</v>
      </c>
      <c r="J9282" s="219">
        <f t="shared" si="257"/>
        <v>22.96</v>
      </c>
      <c r="M9282">
        <v>20.8</v>
      </c>
    </row>
    <row r="9283" spans="1:13" ht="24" customHeight="1" x14ac:dyDescent="0.2">
      <c r="A9283" s="238" t="s">
        <v>2126</v>
      </c>
      <c r="B9283" s="191" t="s">
        <v>2156</v>
      </c>
      <c r="C9283" s="190" t="s">
        <v>15</v>
      </c>
      <c r="D9283" s="190" t="s">
        <v>2157</v>
      </c>
      <c r="E9283" s="426" t="s">
        <v>2129</v>
      </c>
      <c r="F9283" s="426"/>
      <c r="G9283" s="192" t="s">
        <v>39</v>
      </c>
      <c r="H9283" s="193">
        <v>2.4</v>
      </c>
      <c r="I9283" s="189">
        <f t="shared" si="256"/>
        <v>11.8772</v>
      </c>
      <c r="J9283" s="219">
        <f t="shared" si="257"/>
        <v>28.5</v>
      </c>
      <c r="M9283">
        <v>12.91</v>
      </c>
    </row>
    <row r="9284" spans="1:13" ht="24" customHeight="1" x14ac:dyDescent="0.2">
      <c r="A9284" s="238" t="s">
        <v>2126</v>
      </c>
      <c r="B9284" s="191" t="s">
        <v>2164</v>
      </c>
      <c r="C9284" s="190" t="s">
        <v>15</v>
      </c>
      <c r="D9284" s="190" t="s">
        <v>2165</v>
      </c>
      <c r="E9284" s="426" t="s">
        <v>2119</v>
      </c>
      <c r="F9284" s="426"/>
      <c r="G9284" s="192" t="s">
        <v>50</v>
      </c>
      <c r="H9284" s="193">
        <v>3.3999999999999998E-3</v>
      </c>
      <c r="I9284" s="189">
        <f t="shared" si="256"/>
        <v>160.77000000000001</v>
      </c>
      <c r="J9284" s="219">
        <f t="shared" si="257"/>
        <v>0.54</v>
      </c>
      <c r="M9284">
        <v>174.75</v>
      </c>
    </row>
    <row r="9285" spans="1:13" ht="24" customHeight="1" x14ac:dyDescent="0.2">
      <c r="A9285" s="238" t="s">
        <v>2126</v>
      </c>
      <c r="B9285" s="191" t="s">
        <v>2837</v>
      </c>
      <c r="C9285" s="190" t="s">
        <v>15</v>
      </c>
      <c r="D9285" s="190" t="s">
        <v>2838</v>
      </c>
      <c r="E9285" s="426" t="s">
        <v>2119</v>
      </c>
      <c r="F9285" s="426"/>
      <c r="G9285" s="192" t="s">
        <v>1871</v>
      </c>
      <c r="H9285" s="193">
        <v>0.02</v>
      </c>
      <c r="I9285" s="189">
        <f t="shared" si="256"/>
        <v>4.2872000000000003</v>
      </c>
      <c r="J9285" s="219">
        <f t="shared" si="257"/>
        <v>0.08</v>
      </c>
      <c r="M9285">
        <v>4.66</v>
      </c>
    </row>
    <row r="9286" spans="1:13" ht="24" customHeight="1" x14ac:dyDescent="0.2">
      <c r="A9286" s="238" t="s">
        <v>2126</v>
      </c>
      <c r="B9286" s="191" t="s">
        <v>2140</v>
      </c>
      <c r="C9286" s="190" t="s">
        <v>15</v>
      </c>
      <c r="D9286" s="190" t="s">
        <v>2141</v>
      </c>
      <c r="E9286" s="426" t="s">
        <v>2119</v>
      </c>
      <c r="F9286" s="426"/>
      <c r="G9286" s="192" t="s">
        <v>1871</v>
      </c>
      <c r="H9286" s="193">
        <v>1.5</v>
      </c>
      <c r="I9286" s="189">
        <f t="shared" si="256"/>
        <v>0.59800000000000009</v>
      </c>
      <c r="J9286" s="219">
        <f t="shared" si="257"/>
        <v>0.89</v>
      </c>
      <c r="M9286">
        <v>0.65</v>
      </c>
    </row>
    <row r="9287" spans="1:13" ht="24" customHeight="1" x14ac:dyDescent="0.2">
      <c r="A9287" s="238" t="s">
        <v>2126</v>
      </c>
      <c r="B9287" s="191" t="s">
        <v>2839</v>
      </c>
      <c r="C9287" s="190" t="s">
        <v>15</v>
      </c>
      <c r="D9287" s="190" t="s">
        <v>2840</v>
      </c>
      <c r="E9287" s="426" t="s">
        <v>2119</v>
      </c>
      <c r="F9287" s="426"/>
      <c r="G9287" s="192" t="s">
        <v>17</v>
      </c>
      <c r="H9287" s="193">
        <v>1</v>
      </c>
      <c r="I9287" s="189">
        <f t="shared" si="256"/>
        <v>363.40000000000003</v>
      </c>
      <c r="J9287" s="219">
        <f t="shared" si="257"/>
        <v>363.4</v>
      </c>
      <c r="M9287">
        <v>395</v>
      </c>
    </row>
    <row r="9288" spans="1:13" x14ac:dyDescent="0.2">
      <c r="A9288" s="239"/>
      <c r="B9288" s="195"/>
      <c r="C9288" s="195"/>
      <c r="D9288" s="195"/>
      <c r="E9288" s="195" t="s">
        <v>3847</v>
      </c>
      <c r="F9288" s="196">
        <v>55.94</v>
      </c>
      <c r="G9288" s="195" t="s">
        <v>3848</v>
      </c>
      <c r="H9288" s="196">
        <v>0</v>
      </c>
      <c r="I9288" s="196">
        <v>55.94</v>
      </c>
      <c r="J9288" s="220"/>
      <c r="M9288">
        <v>55.94</v>
      </c>
    </row>
    <row r="9289" spans="1:13" ht="25.5" x14ac:dyDescent="0.2">
      <c r="A9289" s="239"/>
      <c r="B9289" s="195"/>
      <c r="C9289" s="195"/>
      <c r="D9289" s="195"/>
      <c r="E9289" s="195" t="s">
        <v>3849</v>
      </c>
      <c r="F9289" s="196">
        <v>0</v>
      </c>
      <c r="G9289" s="195"/>
      <c r="H9289" s="195" t="s">
        <v>3850</v>
      </c>
      <c r="I9289" s="196">
        <v>452.59</v>
      </c>
      <c r="J9289" s="220"/>
      <c r="M9289">
        <v>452.59</v>
      </c>
    </row>
    <row r="9290" spans="1:13" ht="30" customHeight="1" x14ac:dyDescent="0.2">
      <c r="A9290" s="240"/>
      <c r="B9290" s="197"/>
      <c r="C9290" s="197"/>
      <c r="D9290" s="197"/>
      <c r="E9290" s="197"/>
      <c r="F9290" s="197"/>
      <c r="G9290" s="197" t="s">
        <v>3851</v>
      </c>
      <c r="H9290" s="198">
        <v>8.8000000000000007</v>
      </c>
      <c r="I9290" s="199">
        <v>3982.79</v>
      </c>
      <c r="J9290" s="220"/>
      <c r="M9290">
        <v>3982.79</v>
      </c>
    </row>
    <row r="9291" spans="1:13" ht="0.95" customHeight="1" x14ac:dyDescent="0.2">
      <c r="A9291" s="237"/>
      <c r="B9291" s="185"/>
      <c r="C9291" s="185"/>
      <c r="D9291" s="185"/>
      <c r="E9291" s="185"/>
      <c r="F9291" s="185"/>
      <c r="G9291" s="185"/>
      <c r="H9291" s="185"/>
      <c r="I9291" s="185"/>
      <c r="J9291" s="220"/>
    </row>
    <row r="9292" spans="1:13" ht="24" customHeight="1" x14ac:dyDescent="0.2">
      <c r="A9292" s="242" t="s">
        <v>1178</v>
      </c>
      <c r="B9292" s="24"/>
      <c r="C9292" s="24"/>
      <c r="D9292" s="23" t="s">
        <v>948</v>
      </c>
      <c r="E9292" s="24"/>
      <c r="F9292" s="428"/>
      <c r="G9292" s="428"/>
      <c r="H9292" s="24"/>
      <c r="I9292" s="24"/>
      <c r="J9292" s="210"/>
    </row>
    <row r="9293" spans="1:13" ht="18" customHeight="1" x14ac:dyDescent="0.2">
      <c r="A9293" s="236" t="s">
        <v>1179</v>
      </c>
      <c r="B9293" s="183" t="s">
        <v>2</v>
      </c>
      <c r="C9293" s="182" t="s">
        <v>3</v>
      </c>
      <c r="D9293" s="182" t="s">
        <v>4</v>
      </c>
      <c r="E9293" s="419" t="s">
        <v>2100</v>
      </c>
      <c r="F9293" s="419"/>
      <c r="G9293" s="184" t="s">
        <v>5</v>
      </c>
      <c r="H9293" s="183" t="s">
        <v>6</v>
      </c>
      <c r="I9293" s="183" t="s">
        <v>7</v>
      </c>
      <c r="J9293" s="218" t="s">
        <v>8</v>
      </c>
      <c r="K9293" s="229">
        <f>J9295+J9296</f>
        <v>27.2</v>
      </c>
      <c r="L9293" s="229">
        <f>J9294-K9293</f>
        <v>71.95</v>
      </c>
      <c r="M9293" t="s">
        <v>7</v>
      </c>
    </row>
    <row r="9294" spans="1:13" ht="39" customHeight="1" x14ac:dyDescent="0.2">
      <c r="A9294" s="237" t="s">
        <v>2125</v>
      </c>
      <c r="B9294" s="186" t="s">
        <v>599</v>
      </c>
      <c r="C9294" s="185" t="s">
        <v>26</v>
      </c>
      <c r="D9294" s="185" t="s">
        <v>600</v>
      </c>
      <c r="E9294" s="425" t="s">
        <v>2113</v>
      </c>
      <c r="F9294" s="425"/>
      <c r="G9294" s="187" t="s">
        <v>17</v>
      </c>
      <c r="H9294" s="188">
        <v>1</v>
      </c>
      <c r="I9294" s="189">
        <f t="shared" ref="I9294:I9299" si="258">(M9294*$M$13)</f>
        <v>99.157600000000002</v>
      </c>
      <c r="J9294" s="231">
        <f t="shared" ref="J9294:J9299" si="259">TRUNC(I9294*H9294,2)</f>
        <v>99.15</v>
      </c>
      <c r="M9294">
        <v>107.78</v>
      </c>
    </row>
    <row r="9295" spans="1:13" ht="26.1" customHeight="1" x14ac:dyDescent="0.2">
      <c r="A9295" s="241" t="s">
        <v>2395</v>
      </c>
      <c r="B9295" s="201" t="s">
        <v>2568</v>
      </c>
      <c r="C9295" s="200" t="s">
        <v>26</v>
      </c>
      <c r="D9295" s="200" t="s">
        <v>2569</v>
      </c>
      <c r="E9295" s="427" t="s">
        <v>2123</v>
      </c>
      <c r="F9295" s="427"/>
      <c r="G9295" s="202" t="s">
        <v>32</v>
      </c>
      <c r="H9295" s="203">
        <v>0.192</v>
      </c>
      <c r="I9295" s="189">
        <f t="shared" si="258"/>
        <v>18.2712</v>
      </c>
      <c r="J9295" s="219">
        <f t="shared" si="259"/>
        <v>3.5</v>
      </c>
      <c r="M9295">
        <v>19.86</v>
      </c>
    </row>
    <row r="9296" spans="1:13" ht="24" customHeight="1" x14ac:dyDescent="0.2">
      <c r="A9296" s="241" t="s">
        <v>2395</v>
      </c>
      <c r="B9296" s="201" t="s">
        <v>2566</v>
      </c>
      <c r="C9296" s="200" t="s">
        <v>26</v>
      </c>
      <c r="D9296" s="200" t="s">
        <v>2567</v>
      </c>
      <c r="E9296" s="427" t="s">
        <v>2123</v>
      </c>
      <c r="F9296" s="427"/>
      <c r="G9296" s="202" t="s">
        <v>32</v>
      </c>
      <c r="H9296" s="203">
        <v>0.94799999999999995</v>
      </c>
      <c r="I9296" s="189">
        <f t="shared" si="258"/>
        <v>25.005600000000001</v>
      </c>
      <c r="J9296" s="219">
        <f t="shared" si="259"/>
        <v>23.7</v>
      </c>
      <c r="M9296">
        <v>27.18</v>
      </c>
    </row>
    <row r="9297" spans="1:13" ht="26.1" customHeight="1" x14ac:dyDescent="0.2">
      <c r="A9297" s="238" t="s">
        <v>2126</v>
      </c>
      <c r="B9297" s="191" t="s">
        <v>2574</v>
      </c>
      <c r="C9297" s="190" t="s">
        <v>26</v>
      </c>
      <c r="D9297" s="190" t="s">
        <v>2575</v>
      </c>
      <c r="E9297" s="426" t="s">
        <v>2119</v>
      </c>
      <c r="F9297" s="426"/>
      <c r="G9297" s="192" t="s">
        <v>2576</v>
      </c>
      <c r="H9297" s="193">
        <v>0.61499999999999999</v>
      </c>
      <c r="I9297" s="189">
        <f t="shared" si="258"/>
        <v>19.55</v>
      </c>
      <c r="J9297" s="219">
        <f t="shared" si="259"/>
        <v>12.02</v>
      </c>
      <c r="M9297">
        <v>21.25</v>
      </c>
    </row>
    <row r="9298" spans="1:13" ht="26.1" customHeight="1" x14ac:dyDescent="0.2">
      <c r="A9298" s="238" t="s">
        <v>2126</v>
      </c>
      <c r="B9298" s="191" t="s">
        <v>2572</v>
      </c>
      <c r="C9298" s="190" t="s">
        <v>26</v>
      </c>
      <c r="D9298" s="190" t="s">
        <v>2573</v>
      </c>
      <c r="E9298" s="426" t="s">
        <v>2119</v>
      </c>
      <c r="F9298" s="426"/>
      <c r="G9298" s="192" t="s">
        <v>17</v>
      </c>
      <c r="H9298" s="193">
        <v>1.125</v>
      </c>
      <c r="I9298" s="189">
        <f t="shared" si="258"/>
        <v>51.492400000000004</v>
      </c>
      <c r="J9298" s="219">
        <f t="shared" si="259"/>
        <v>57.92</v>
      </c>
      <c r="M9298">
        <v>55.97</v>
      </c>
    </row>
    <row r="9299" spans="1:13" ht="24" customHeight="1" x14ac:dyDescent="0.2">
      <c r="A9299" s="238" t="s">
        <v>2126</v>
      </c>
      <c r="B9299" s="191" t="s">
        <v>2570</v>
      </c>
      <c r="C9299" s="190" t="s">
        <v>26</v>
      </c>
      <c r="D9299" s="190" t="s">
        <v>2571</v>
      </c>
      <c r="E9299" s="426" t="s">
        <v>2119</v>
      </c>
      <c r="F9299" s="426"/>
      <c r="G9299" s="192" t="s">
        <v>2413</v>
      </c>
      <c r="H9299" s="193">
        <v>0.26</v>
      </c>
      <c r="I9299" s="189">
        <f t="shared" si="258"/>
        <v>7.7832000000000008</v>
      </c>
      <c r="J9299" s="219">
        <f t="shared" si="259"/>
        <v>2.02</v>
      </c>
      <c r="M9299">
        <v>8.4600000000000009</v>
      </c>
    </row>
    <row r="9300" spans="1:13" x14ac:dyDescent="0.2">
      <c r="A9300" s="239"/>
      <c r="B9300" s="195"/>
      <c r="C9300" s="195"/>
      <c r="D9300" s="195"/>
      <c r="E9300" s="195" t="s">
        <v>3847</v>
      </c>
      <c r="F9300" s="196">
        <v>22.72</v>
      </c>
      <c r="G9300" s="195" t="s">
        <v>3848</v>
      </c>
      <c r="H9300" s="196">
        <v>0</v>
      </c>
      <c r="I9300" s="196">
        <v>22.72</v>
      </c>
      <c r="J9300" s="220"/>
      <c r="M9300">
        <v>22.72</v>
      </c>
    </row>
    <row r="9301" spans="1:13" ht="25.5" x14ac:dyDescent="0.2">
      <c r="A9301" s="239"/>
      <c r="B9301" s="195"/>
      <c r="C9301" s="195"/>
      <c r="D9301" s="195"/>
      <c r="E9301" s="195" t="s">
        <v>3849</v>
      </c>
      <c r="F9301" s="196">
        <v>0</v>
      </c>
      <c r="G9301" s="195"/>
      <c r="H9301" s="195" t="s">
        <v>3850</v>
      </c>
      <c r="I9301" s="196">
        <v>107.78</v>
      </c>
      <c r="J9301" s="220"/>
      <c r="M9301">
        <v>107.78</v>
      </c>
    </row>
    <row r="9302" spans="1:13" ht="30" customHeight="1" x14ac:dyDescent="0.2">
      <c r="A9302" s="240"/>
      <c r="B9302" s="197"/>
      <c r="C9302" s="197"/>
      <c r="D9302" s="197"/>
      <c r="E9302" s="197"/>
      <c r="F9302" s="197"/>
      <c r="G9302" s="197" t="s">
        <v>3851</v>
      </c>
      <c r="H9302" s="198">
        <v>240.2</v>
      </c>
      <c r="I9302" s="199">
        <v>25888.75</v>
      </c>
      <c r="J9302" s="220"/>
      <c r="M9302">
        <v>25888.75</v>
      </c>
    </row>
    <row r="9303" spans="1:13" ht="0.95" customHeight="1" x14ac:dyDescent="0.2">
      <c r="A9303" s="237"/>
      <c r="B9303" s="185"/>
      <c r="C9303" s="185"/>
      <c r="D9303" s="185"/>
      <c r="E9303" s="185"/>
      <c r="F9303" s="185"/>
      <c r="G9303" s="185"/>
      <c r="H9303" s="185"/>
      <c r="I9303" s="185"/>
      <c r="J9303" s="220"/>
    </row>
    <row r="9304" spans="1:13" ht="18" customHeight="1" x14ac:dyDescent="0.2">
      <c r="A9304" s="236" t="s">
        <v>1180</v>
      </c>
      <c r="B9304" s="183" t="s">
        <v>2</v>
      </c>
      <c r="C9304" s="182" t="s">
        <v>3</v>
      </c>
      <c r="D9304" s="182" t="s">
        <v>4</v>
      </c>
      <c r="E9304" s="419" t="s">
        <v>2100</v>
      </c>
      <c r="F9304" s="419"/>
      <c r="G9304" s="184" t="s">
        <v>5</v>
      </c>
      <c r="H9304" s="183" t="s">
        <v>6</v>
      </c>
      <c r="I9304" s="183" t="s">
        <v>7</v>
      </c>
      <c r="J9304" s="218" t="s">
        <v>8</v>
      </c>
      <c r="K9304" s="229">
        <f>J9306+J9307</f>
        <v>11.79</v>
      </c>
      <c r="L9304" s="229">
        <f>J9305-K9304</f>
        <v>11.970000000000002</v>
      </c>
      <c r="M9304" t="s">
        <v>7</v>
      </c>
    </row>
    <row r="9305" spans="1:13" ht="26.1" customHeight="1" x14ac:dyDescent="0.2">
      <c r="A9305" s="237" t="s">
        <v>2125</v>
      </c>
      <c r="B9305" s="186" t="s">
        <v>951</v>
      </c>
      <c r="C9305" s="185" t="s">
        <v>15</v>
      </c>
      <c r="D9305" s="185" t="s">
        <v>952</v>
      </c>
      <c r="E9305" s="425">
        <v>12</v>
      </c>
      <c r="F9305" s="425"/>
      <c r="G9305" s="187" t="s">
        <v>17</v>
      </c>
      <c r="H9305" s="188">
        <v>1</v>
      </c>
      <c r="I9305" s="189">
        <f>(M9305*$M$13)</f>
        <v>23.7636</v>
      </c>
      <c r="J9305" s="231">
        <f>TRUNC(I9305*H9305,2)</f>
        <v>23.76</v>
      </c>
      <c r="M9305">
        <v>25.83</v>
      </c>
    </row>
    <row r="9306" spans="1:13" ht="24" customHeight="1" x14ac:dyDescent="0.2">
      <c r="A9306" s="238" t="s">
        <v>2126</v>
      </c>
      <c r="B9306" s="191" t="s">
        <v>2130</v>
      </c>
      <c r="C9306" s="190" t="s">
        <v>15</v>
      </c>
      <c r="D9306" s="190" t="s">
        <v>2131</v>
      </c>
      <c r="E9306" s="426" t="s">
        <v>2129</v>
      </c>
      <c r="F9306" s="426"/>
      <c r="G9306" s="192" t="s">
        <v>39</v>
      </c>
      <c r="H9306" s="193">
        <v>0.108</v>
      </c>
      <c r="I9306" s="189">
        <f>(M9306*$M$13)</f>
        <v>13.533200000000001</v>
      </c>
      <c r="J9306" s="219">
        <f>TRUNC(I9306*H9306,2)</f>
        <v>1.46</v>
      </c>
      <c r="M9306">
        <v>14.71</v>
      </c>
    </row>
    <row r="9307" spans="1:13" ht="24" customHeight="1" x14ac:dyDescent="0.2">
      <c r="A9307" s="238" t="s">
        <v>2126</v>
      </c>
      <c r="B9307" s="191" t="s">
        <v>2210</v>
      </c>
      <c r="C9307" s="190" t="s">
        <v>15</v>
      </c>
      <c r="D9307" s="190" t="s">
        <v>2211</v>
      </c>
      <c r="E9307" s="426" t="s">
        <v>2129</v>
      </c>
      <c r="F9307" s="426"/>
      <c r="G9307" s="192" t="s">
        <v>39</v>
      </c>
      <c r="H9307" s="193">
        <v>0.53200000000000003</v>
      </c>
      <c r="I9307" s="189">
        <f>(M9307*$M$13)</f>
        <v>19.430400000000002</v>
      </c>
      <c r="J9307" s="219">
        <f>TRUNC(I9307*H9307,2)</f>
        <v>10.33</v>
      </c>
      <c r="M9307">
        <v>21.12</v>
      </c>
    </row>
    <row r="9308" spans="1:13" ht="26.1" customHeight="1" x14ac:dyDescent="0.2">
      <c r="A9308" s="238" t="s">
        <v>2126</v>
      </c>
      <c r="B9308" s="191" t="s">
        <v>2848</v>
      </c>
      <c r="C9308" s="190" t="s">
        <v>15</v>
      </c>
      <c r="D9308" s="190" t="s">
        <v>2849</v>
      </c>
      <c r="E9308" s="426" t="s">
        <v>2119</v>
      </c>
      <c r="F9308" s="426"/>
      <c r="G9308" s="192" t="s">
        <v>1871</v>
      </c>
      <c r="H9308" s="193">
        <v>3.2</v>
      </c>
      <c r="I9308" s="189">
        <f>(M9308*$M$13)</f>
        <v>3.7444000000000006</v>
      </c>
      <c r="J9308" s="219">
        <f>TRUNC(I9308*H9308,2)</f>
        <v>11.98</v>
      </c>
      <c r="M9308">
        <v>4.07</v>
      </c>
    </row>
    <row r="9309" spans="1:13" x14ac:dyDescent="0.2">
      <c r="A9309" s="239"/>
      <c r="B9309" s="195"/>
      <c r="C9309" s="195"/>
      <c r="D9309" s="195"/>
      <c r="E9309" s="195" t="s">
        <v>3847</v>
      </c>
      <c r="F9309" s="196">
        <v>12.81</v>
      </c>
      <c r="G9309" s="195" t="s">
        <v>3848</v>
      </c>
      <c r="H9309" s="196">
        <v>0</v>
      </c>
      <c r="I9309" s="196">
        <v>12.81</v>
      </c>
      <c r="J9309" s="220"/>
      <c r="M9309">
        <v>12.81</v>
      </c>
    </row>
    <row r="9310" spans="1:13" ht="25.5" x14ac:dyDescent="0.2">
      <c r="A9310" s="239"/>
      <c r="B9310" s="195"/>
      <c r="C9310" s="195"/>
      <c r="D9310" s="195"/>
      <c r="E9310" s="195" t="s">
        <v>3849</v>
      </c>
      <c r="F9310" s="196">
        <v>0</v>
      </c>
      <c r="G9310" s="195"/>
      <c r="H9310" s="195" t="s">
        <v>3850</v>
      </c>
      <c r="I9310" s="196">
        <v>25.83</v>
      </c>
      <c r="J9310" s="220"/>
      <c r="M9310">
        <v>25.83</v>
      </c>
    </row>
    <row r="9311" spans="1:13" ht="30" customHeight="1" x14ac:dyDescent="0.2">
      <c r="A9311" s="240"/>
      <c r="B9311" s="197"/>
      <c r="C9311" s="197"/>
      <c r="D9311" s="197"/>
      <c r="E9311" s="197"/>
      <c r="F9311" s="197"/>
      <c r="G9311" s="197" t="s">
        <v>3851</v>
      </c>
      <c r="H9311" s="198">
        <v>240.2</v>
      </c>
      <c r="I9311" s="199">
        <v>6204.36</v>
      </c>
      <c r="J9311" s="220"/>
      <c r="M9311">
        <v>6204.36</v>
      </c>
    </row>
    <row r="9312" spans="1:13" ht="0.95" customHeight="1" x14ac:dyDescent="0.2">
      <c r="A9312" s="237"/>
      <c r="B9312" s="185"/>
      <c r="C9312" s="185"/>
      <c r="D9312" s="185"/>
      <c r="E9312" s="185"/>
      <c r="F9312" s="185"/>
      <c r="G9312" s="185"/>
      <c r="H9312" s="185"/>
      <c r="I9312" s="185"/>
      <c r="J9312" s="220"/>
    </row>
    <row r="9313" spans="1:13" ht="18" customHeight="1" x14ac:dyDescent="0.2">
      <c r="A9313" s="236" t="s">
        <v>2083</v>
      </c>
      <c r="B9313" s="183" t="s">
        <v>2</v>
      </c>
      <c r="C9313" s="182" t="s">
        <v>3</v>
      </c>
      <c r="D9313" s="182" t="s">
        <v>4</v>
      </c>
      <c r="E9313" s="419" t="s">
        <v>2100</v>
      </c>
      <c r="F9313" s="419"/>
      <c r="G9313" s="184" t="s">
        <v>5</v>
      </c>
      <c r="H9313" s="183" t="s">
        <v>6</v>
      </c>
      <c r="I9313" s="183" t="s">
        <v>7</v>
      </c>
      <c r="J9313" s="218" t="s">
        <v>8</v>
      </c>
      <c r="K9313" s="229">
        <f>J9316+J9317</f>
        <v>2.2399999999999998</v>
      </c>
      <c r="L9313" s="229">
        <f>J9314-K9313</f>
        <v>14.62</v>
      </c>
      <c r="M9313" t="s">
        <v>7</v>
      </c>
    </row>
    <row r="9314" spans="1:13" ht="26.1" customHeight="1" x14ac:dyDescent="0.2">
      <c r="A9314" s="237" t="s">
        <v>2125</v>
      </c>
      <c r="B9314" s="186" t="s">
        <v>954</v>
      </c>
      <c r="C9314" s="185" t="s">
        <v>15</v>
      </c>
      <c r="D9314" s="185" t="s">
        <v>3076</v>
      </c>
      <c r="E9314" s="425">
        <v>12</v>
      </c>
      <c r="F9314" s="425"/>
      <c r="G9314" s="187" t="s">
        <v>17</v>
      </c>
      <c r="H9314" s="188">
        <v>1</v>
      </c>
      <c r="I9314" s="189">
        <f>(M9314*$M$13)</f>
        <v>16.863599999999998</v>
      </c>
      <c r="J9314" s="231">
        <f>TRUNC(I9314*H9314,2)</f>
        <v>16.86</v>
      </c>
      <c r="M9314">
        <v>18.329999999999998</v>
      </c>
    </row>
    <row r="9315" spans="1:13" ht="26.1" customHeight="1" x14ac:dyDescent="0.2">
      <c r="A9315" s="238" t="s">
        <v>2126</v>
      </c>
      <c r="B9315" s="191" t="s">
        <v>2850</v>
      </c>
      <c r="C9315" s="190" t="s">
        <v>15</v>
      </c>
      <c r="D9315" s="190" t="s">
        <v>2851</v>
      </c>
      <c r="E9315" s="426" t="s">
        <v>2119</v>
      </c>
      <c r="F9315" s="426"/>
      <c r="G9315" s="192" t="s">
        <v>2192</v>
      </c>
      <c r="H9315" s="193">
        <v>1</v>
      </c>
      <c r="I9315" s="189">
        <f>(M9315*$M$13)</f>
        <v>14.628</v>
      </c>
      <c r="J9315" s="219">
        <f>TRUNC(I9315*H9315,2)</f>
        <v>14.62</v>
      </c>
      <c r="M9315">
        <v>15.9</v>
      </c>
    </row>
    <row r="9316" spans="1:13" ht="24" customHeight="1" x14ac:dyDescent="0.2">
      <c r="A9316" s="238" t="s">
        <v>2126</v>
      </c>
      <c r="B9316" s="191" t="s">
        <v>2210</v>
      </c>
      <c r="C9316" s="190" t="s">
        <v>15</v>
      </c>
      <c r="D9316" s="190" t="s">
        <v>2211</v>
      </c>
      <c r="E9316" s="426" t="s">
        <v>2129</v>
      </c>
      <c r="F9316" s="426"/>
      <c r="G9316" s="192" t="s">
        <v>39</v>
      </c>
      <c r="H9316" s="193">
        <v>0.10349999999999999</v>
      </c>
      <c r="I9316" s="189">
        <f>(M9316*$M$13)</f>
        <v>19.430400000000002</v>
      </c>
      <c r="J9316" s="219">
        <f>TRUNC(I9316*H9316,2)</f>
        <v>2.0099999999999998</v>
      </c>
      <c r="M9316">
        <v>21.12</v>
      </c>
    </row>
    <row r="9317" spans="1:13" ht="24" customHeight="1" x14ac:dyDescent="0.2">
      <c r="A9317" s="238" t="s">
        <v>2126</v>
      </c>
      <c r="B9317" s="191" t="s">
        <v>2156</v>
      </c>
      <c r="C9317" s="190" t="s">
        <v>15</v>
      </c>
      <c r="D9317" s="190" t="s">
        <v>2157</v>
      </c>
      <c r="E9317" s="426" t="s">
        <v>2129</v>
      </c>
      <c r="F9317" s="426"/>
      <c r="G9317" s="192" t="s">
        <v>39</v>
      </c>
      <c r="H9317" s="193">
        <v>1.9400000000000001E-2</v>
      </c>
      <c r="I9317" s="189">
        <f>(M9317*$M$13)</f>
        <v>11.8772</v>
      </c>
      <c r="J9317" s="219">
        <f>TRUNC(I9317*H9317,2)</f>
        <v>0.23</v>
      </c>
      <c r="M9317">
        <v>12.91</v>
      </c>
    </row>
    <row r="9318" spans="1:13" x14ac:dyDescent="0.2">
      <c r="A9318" s="239"/>
      <c r="B9318" s="195"/>
      <c r="C9318" s="195"/>
      <c r="D9318" s="195"/>
      <c r="E9318" s="195" t="s">
        <v>3847</v>
      </c>
      <c r="F9318" s="196">
        <v>2.4300000000000002</v>
      </c>
      <c r="G9318" s="195" t="s">
        <v>3848</v>
      </c>
      <c r="H9318" s="196">
        <v>0</v>
      </c>
      <c r="I9318" s="196">
        <v>2.4300000000000002</v>
      </c>
      <c r="J9318" s="220"/>
      <c r="M9318">
        <v>2.4300000000000002</v>
      </c>
    </row>
    <row r="9319" spans="1:13" ht="25.5" x14ac:dyDescent="0.2">
      <c r="A9319" s="239"/>
      <c r="B9319" s="195"/>
      <c r="C9319" s="195"/>
      <c r="D9319" s="195"/>
      <c r="E9319" s="195" t="s">
        <v>3849</v>
      </c>
      <c r="F9319" s="196">
        <v>0</v>
      </c>
      <c r="G9319" s="195"/>
      <c r="H9319" s="195" t="s">
        <v>3850</v>
      </c>
      <c r="I9319" s="196">
        <v>18.329999999999998</v>
      </c>
      <c r="J9319" s="220"/>
      <c r="M9319">
        <v>18.329999999999998</v>
      </c>
    </row>
    <row r="9320" spans="1:13" ht="30" customHeight="1" x14ac:dyDescent="0.2">
      <c r="A9320" s="240"/>
      <c r="B9320" s="197"/>
      <c r="C9320" s="197"/>
      <c r="D9320" s="197"/>
      <c r="E9320" s="197"/>
      <c r="F9320" s="197"/>
      <c r="G9320" s="197" t="s">
        <v>3851</v>
      </c>
      <c r="H9320" s="198">
        <v>28.42</v>
      </c>
      <c r="I9320" s="199">
        <v>520.92999999999995</v>
      </c>
      <c r="J9320" s="220"/>
      <c r="M9320">
        <v>520.92999999999995</v>
      </c>
    </row>
    <row r="9321" spans="1:13" ht="0.95" customHeight="1" x14ac:dyDescent="0.2">
      <c r="A9321" s="237"/>
      <c r="B9321" s="185"/>
      <c r="C9321" s="185"/>
      <c r="D9321" s="185"/>
      <c r="E9321" s="185"/>
      <c r="F9321" s="185"/>
      <c r="G9321" s="185"/>
      <c r="H9321" s="185"/>
      <c r="I9321" s="185"/>
      <c r="J9321" s="220"/>
    </row>
    <row r="9322" spans="1:13" ht="24" customHeight="1" x14ac:dyDescent="0.2">
      <c r="A9322" s="242" t="s">
        <v>1181</v>
      </c>
      <c r="B9322" s="24"/>
      <c r="C9322" s="24"/>
      <c r="D9322" s="23" t="s">
        <v>185</v>
      </c>
      <c r="E9322" s="24"/>
      <c r="F9322" s="428"/>
      <c r="G9322" s="428"/>
      <c r="H9322" s="24"/>
      <c r="I9322" s="24"/>
      <c r="J9322" s="210"/>
    </row>
    <row r="9323" spans="1:13" ht="18" customHeight="1" x14ac:dyDescent="0.2">
      <c r="A9323" s="236" t="s">
        <v>1182</v>
      </c>
      <c r="B9323" s="183" t="s">
        <v>2</v>
      </c>
      <c r="C9323" s="182" t="s">
        <v>3</v>
      </c>
      <c r="D9323" s="182" t="s">
        <v>4</v>
      </c>
      <c r="E9323" s="419" t="s">
        <v>2100</v>
      </c>
      <c r="F9323" s="419"/>
      <c r="G9323" s="184" t="s">
        <v>5</v>
      </c>
      <c r="H9323" s="183" t="s">
        <v>6</v>
      </c>
      <c r="I9323" s="183" t="s">
        <v>7</v>
      </c>
      <c r="J9323" s="218" t="s">
        <v>8</v>
      </c>
      <c r="K9323" s="229">
        <f>J9325+J9326</f>
        <v>15.49</v>
      </c>
      <c r="L9323" s="229">
        <f>J9324-K9323</f>
        <v>20.36</v>
      </c>
      <c r="M9323" t="s">
        <v>7</v>
      </c>
    </row>
    <row r="9324" spans="1:13" ht="24" customHeight="1" x14ac:dyDescent="0.2">
      <c r="A9324" s="237" t="s">
        <v>2125</v>
      </c>
      <c r="B9324" s="186" t="s">
        <v>1183</v>
      </c>
      <c r="C9324" s="185" t="s">
        <v>15</v>
      </c>
      <c r="D9324" s="185" t="s">
        <v>1184</v>
      </c>
      <c r="E9324" s="425">
        <v>16</v>
      </c>
      <c r="F9324" s="425"/>
      <c r="G9324" s="187" t="s">
        <v>132</v>
      </c>
      <c r="H9324" s="188">
        <v>1</v>
      </c>
      <c r="I9324" s="189">
        <f>(M9324*$M$13)</f>
        <v>35.852400000000003</v>
      </c>
      <c r="J9324" s="231">
        <f>TRUNC(I9324*H9324,2)</f>
        <v>35.85</v>
      </c>
      <c r="M9324">
        <v>38.97</v>
      </c>
    </row>
    <row r="9325" spans="1:13" ht="24" customHeight="1" x14ac:dyDescent="0.2">
      <c r="A9325" s="238" t="s">
        <v>2126</v>
      </c>
      <c r="B9325" s="191" t="s">
        <v>2152</v>
      </c>
      <c r="C9325" s="190" t="s">
        <v>15</v>
      </c>
      <c r="D9325" s="190" t="s">
        <v>2153</v>
      </c>
      <c r="E9325" s="426" t="s">
        <v>2129</v>
      </c>
      <c r="F9325" s="426"/>
      <c r="G9325" s="192" t="s">
        <v>39</v>
      </c>
      <c r="H9325" s="193">
        <v>0.5</v>
      </c>
      <c r="I9325" s="189">
        <f>(M9325*$M$13)</f>
        <v>19.136000000000003</v>
      </c>
      <c r="J9325" s="219">
        <f>TRUNC(I9325*H9325,2)</f>
        <v>9.56</v>
      </c>
      <c r="M9325">
        <v>20.8</v>
      </c>
    </row>
    <row r="9326" spans="1:13" ht="24" customHeight="1" x14ac:dyDescent="0.2">
      <c r="A9326" s="238" t="s">
        <v>2126</v>
      </c>
      <c r="B9326" s="191" t="s">
        <v>2156</v>
      </c>
      <c r="C9326" s="190" t="s">
        <v>15</v>
      </c>
      <c r="D9326" s="190" t="s">
        <v>2157</v>
      </c>
      <c r="E9326" s="426" t="s">
        <v>2129</v>
      </c>
      <c r="F9326" s="426"/>
      <c r="G9326" s="192" t="s">
        <v>39</v>
      </c>
      <c r="H9326" s="193">
        <v>0.5</v>
      </c>
      <c r="I9326" s="189">
        <f>(M9326*$M$13)</f>
        <v>11.8772</v>
      </c>
      <c r="J9326" s="219">
        <f>TRUNC(I9326*H9326,2)</f>
        <v>5.93</v>
      </c>
      <c r="M9326">
        <v>12.91</v>
      </c>
    </row>
    <row r="9327" spans="1:13" ht="24" customHeight="1" x14ac:dyDescent="0.2">
      <c r="A9327" s="238" t="s">
        <v>2126</v>
      </c>
      <c r="B9327" s="191" t="s">
        <v>3077</v>
      </c>
      <c r="C9327" s="190" t="s">
        <v>15</v>
      </c>
      <c r="D9327" s="190" t="s">
        <v>3078</v>
      </c>
      <c r="E9327" s="426" t="s">
        <v>2119</v>
      </c>
      <c r="F9327" s="426"/>
      <c r="G9327" s="192" t="s">
        <v>132</v>
      </c>
      <c r="H9327" s="193">
        <v>1.1000000000000001</v>
      </c>
      <c r="I9327" s="189">
        <f>(M9327*$M$13)</f>
        <v>18.170000000000002</v>
      </c>
      <c r="J9327" s="219">
        <f>TRUNC(I9327*H9327,2)</f>
        <v>19.98</v>
      </c>
      <c r="M9327">
        <v>19.75</v>
      </c>
    </row>
    <row r="9328" spans="1:13" ht="24" customHeight="1" x14ac:dyDescent="0.2">
      <c r="A9328" s="238" t="s">
        <v>2126</v>
      </c>
      <c r="B9328" s="191" t="s">
        <v>2134</v>
      </c>
      <c r="C9328" s="190" t="s">
        <v>15</v>
      </c>
      <c r="D9328" s="190" t="s">
        <v>2135</v>
      </c>
      <c r="E9328" s="426" t="s">
        <v>2119</v>
      </c>
      <c r="F9328" s="426"/>
      <c r="G9328" s="192" t="s">
        <v>1871</v>
      </c>
      <c r="H9328" s="193">
        <v>1.4500000000000001E-2</v>
      </c>
      <c r="I9328" s="189">
        <f>(M9328*$M$13)</f>
        <v>25.566800000000001</v>
      </c>
      <c r="J9328" s="219">
        <f>TRUNC(I9328*H9328,2)</f>
        <v>0.37</v>
      </c>
      <c r="M9328">
        <v>27.79</v>
      </c>
    </row>
    <row r="9329" spans="1:13" x14ac:dyDescent="0.2">
      <c r="A9329" s="239"/>
      <c r="B9329" s="195"/>
      <c r="C9329" s="195"/>
      <c r="D9329" s="195"/>
      <c r="E9329" s="195" t="s">
        <v>3847</v>
      </c>
      <c r="F9329" s="196">
        <v>16.850000000000001</v>
      </c>
      <c r="G9329" s="195" t="s">
        <v>3848</v>
      </c>
      <c r="H9329" s="196">
        <v>0</v>
      </c>
      <c r="I9329" s="196">
        <v>16.850000000000001</v>
      </c>
      <c r="J9329" s="220"/>
      <c r="M9329">
        <v>16.850000000000001</v>
      </c>
    </row>
    <row r="9330" spans="1:13" ht="25.5" x14ac:dyDescent="0.2">
      <c r="A9330" s="239"/>
      <c r="B9330" s="195"/>
      <c r="C9330" s="195"/>
      <c r="D9330" s="195"/>
      <c r="E9330" s="195" t="s">
        <v>3849</v>
      </c>
      <c r="F9330" s="196">
        <v>0</v>
      </c>
      <c r="G9330" s="195"/>
      <c r="H9330" s="195" t="s">
        <v>3850</v>
      </c>
      <c r="I9330" s="196">
        <v>38.97</v>
      </c>
      <c r="J9330" s="220"/>
      <c r="M9330">
        <v>38.97</v>
      </c>
    </row>
    <row r="9331" spans="1:13" ht="30" customHeight="1" x14ac:dyDescent="0.2">
      <c r="A9331" s="240"/>
      <c r="B9331" s="197"/>
      <c r="C9331" s="197"/>
      <c r="D9331" s="197"/>
      <c r="E9331" s="197"/>
      <c r="F9331" s="197"/>
      <c r="G9331" s="197" t="s">
        <v>3851</v>
      </c>
      <c r="H9331" s="198">
        <v>152.57</v>
      </c>
      <c r="I9331" s="199">
        <v>5945.65</v>
      </c>
      <c r="J9331" s="220"/>
      <c r="M9331">
        <v>5945.65</v>
      </c>
    </row>
    <row r="9332" spans="1:13" ht="0.95" customHeight="1" x14ac:dyDescent="0.2">
      <c r="A9332" s="237"/>
      <c r="B9332" s="185"/>
      <c r="C9332" s="185"/>
      <c r="D9332" s="185"/>
      <c r="E9332" s="185"/>
      <c r="F9332" s="185"/>
      <c r="G9332" s="185"/>
      <c r="H9332" s="185"/>
      <c r="I9332" s="185"/>
      <c r="J9332" s="220"/>
    </row>
    <row r="9333" spans="1:13" ht="18" customHeight="1" x14ac:dyDescent="0.2">
      <c r="A9333" s="236" t="s">
        <v>1185</v>
      </c>
      <c r="B9333" s="183" t="s">
        <v>2</v>
      </c>
      <c r="C9333" s="182" t="s">
        <v>3</v>
      </c>
      <c r="D9333" s="182" t="s">
        <v>4</v>
      </c>
      <c r="E9333" s="419" t="s">
        <v>2100</v>
      </c>
      <c r="F9333" s="419"/>
      <c r="G9333" s="184" t="s">
        <v>5</v>
      </c>
      <c r="H9333" s="183" t="s">
        <v>6</v>
      </c>
      <c r="I9333" s="183" t="s">
        <v>7</v>
      </c>
      <c r="J9333" s="218" t="s">
        <v>8</v>
      </c>
      <c r="K9333" s="229">
        <f>J9335+J9336</f>
        <v>11.75</v>
      </c>
      <c r="L9333" s="229">
        <f>J9334-K9333</f>
        <v>53.34</v>
      </c>
      <c r="M9333" t="s">
        <v>7</v>
      </c>
    </row>
    <row r="9334" spans="1:13" ht="24" customHeight="1" x14ac:dyDescent="0.2">
      <c r="A9334" s="237" t="s">
        <v>2125</v>
      </c>
      <c r="B9334" s="186" t="s">
        <v>1186</v>
      </c>
      <c r="C9334" s="185" t="s">
        <v>15</v>
      </c>
      <c r="D9334" s="185" t="s">
        <v>1187</v>
      </c>
      <c r="E9334" s="425">
        <v>14</v>
      </c>
      <c r="F9334" s="425"/>
      <c r="G9334" s="187" t="s">
        <v>17</v>
      </c>
      <c r="H9334" s="188">
        <v>1</v>
      </c>
      <c r="I9334" s="189">
        <f t="shared" ref="I9334:I9339" si="260">(M9334*$M$13)</f>
        <v>65.09920000000001</v>
      </c>
      <c r="J9334" s="231">
        <f t="shared" ref="J9334:J9339" si="261">TRUNC(I9334*H9334,2)</f>
        <v>65.09</v>
      </c>
      <c r="M9334">
        <v>70.760000000000005</v>
      </c>
    </row>
    <row r="9335" spans="1:13" ht="24" customHeight="1" x14ac:dyDescent="0.2">
      <c r="A9335" s="238" t="s">
        <v>2126</v>
      </c>
      <c r="B9335" s="191" t="s">
        <v>2130</v>
      </c>
      <c r="C9335" s="190" t="s">
        <v>15</v>
      </c>
      <c r="D9335" s="190" t="s">
        <v>2131</v>
      </c>
      <c r="E9335" s="426" t="s">
        <v>2129</v>
      </c>
      <c r="F9335" s="426"/>
      <c r="G9335" s="192" t="s">
        <v>39</v>
      </c>
      <c r="H9335" s="193">
        <v>0.36</v>
      </c>
      <c r="I9335" s="189">
        <f t="shared" si="260"/>
        <v>13.533200000000001</v>
      </c>
      <c r="J9335" s="219">
        <f t="shared" si="261"/>
        <v>4.87</v>
      </c>
      <c r="M9335">
        <v>14.71</v>
      </c>
    </row>
    <row r="9336" spans="1:13" ht="24" customHeight="1" x14ac:dyDescent="0.2">
      <c r="A9336" s="238" t="s">
        <v>2126</v>
      </c>
      <c r="B9336" s="191" t="s">
        <v>2127</v>
      </c>
      <c r="C9336" s="190" t="s">
        <v>15</v>
      </c>
      <c r="D9336" s="190" t="s">
        <v>2128</v>
      </c>
      <c r="E9336" s="426" t="s">
        <v>2129</v>
      </c>
      <c r="F9336" s="426"/>
      <c r="G9336" s="192" t="s">
        <v>39</v>
      </c>
      <c r="H9336" s="193">
        <v>0.36</v>
      </c>
      <c r="I9336" s="189">
        <f t="shared" si="260"/>
        <v>19.136000000000003</v>
      </c>
      <c r="J9336" s="219">
        <f t="shared" si="261"/>
        <v>6.88</v>
      </c>
      <c r="M9336">
        <v>20.8</v>
      </c>
    </row>
    <row r="9337" spans="1:13" ht="24" customHeight="1" x14ac:dyDescent="0.2">
      <c r="A9337" s="238" t="s">
        <v>2126</v>
      </c>
      <c r="B9337" s="191" t="s">
        <v>2220</v>
      </c>
      <c r="C9337" s="190" t="s">
        <v>15</v>
      </c>
      <c r="D9337" s="190" t="s">
        <v>2221</v>
      </c>
      <c r="E9337" s="426" t="s">
        <v>2119</v>
      </c>
      <c r="F9337" s="426"/>
      <c r="G9337" s="192" t="s">
        <v>132</v>
      </c>
      <c r="H9337" s="193">
        <v>2.46</v>
      </c>
      <c r="I9337" s="189">
        <f t="shared" si="260"/>
        <v>16.035599999999999</v>
      </c>
      <c r="J9337" s="219">
        <f t="shared" si="261"/>
        <v>39.44</v>
      </c>
      <c r="M9337">
        <v>17.43</v>
      </c>
    </row>
    <row r="9338" spans="1:13" ht="24" customHeight="1" x14ac:dyDescent="0.2">
      <c r="A9338" s="238" t="s">
        <v>2126</v>
      </c>
      <c r="B9338" s="191" t="s">
        <v>2172</v>
      </c>
      <c r="C9338" s="190" t="s">
        <v>15</v>
      </c>
      <c r="D9338" s="190" t="s">
        <v>2173</v>
      </c>
      <c r="E9338" s="426" t="s">
        <v>2119</v>
      </c>
      <c r="F9338" s="426"/>
      <c r="G9338" s="192" t="s">
        <v>1871</v>
      </c>
      <c r="H9338" s="193">
        <v>0.1</v>
      </c>
      <c r="I9338" s="189">
        <f t="shared" si="260"/>
        <v>23.184000000000001</v>
      </c>
      <c r="J9338" s="219">
        <f t="shared" si="261"/>
        <v>2.31</v>
      </c>
      <c r="M9338">
        <v>25.2</v>
      </c>
    </row>
    <row r="9339" spans="1:13" ht="24" customHeight="1" x14ac:dyDescent="0.2">
      <c r="A9339" s="238" t="s">
        <v>2126</v>
      </c>
      <c r="B9339" s="191" t="s">
        <v>2180</v>
      </c>
      <c r="C9339" s="190" t="s">
        <v>15</v>
      </c>
      <c r="D9339" s="190" t="s">
        <v>2181</v>
      </c>
      <c r="E9339" s="426" t="s">
        <v>2119</v>
      </c>
      <c r="F9339" s="426"/>
      <c r="G9339" s="192" t="s">
        <v>132</v>
      </c>
      <c r="H9339" s="193">
        <v>4.2</v>
      </c>
      <c r="I9339" s="189">
        <f t="shared" si="260"/>
        <v>2.7600000000000002</v>
      </c>
      <c r="J9339" s="219">
        <f t="shared" si="261"/>
        <v>11.59</v>
      </c>
      <c r="M9339">
        <v>3</v>
      </c>
    </row>
    <row r="9340" spans="1:13" x14ac:dyDescent="0.2">
      <c r="A9340" s="239"/>
      <c r="B9340" s="195"/>
      <c r="C9340" s="195"/>
      <c r="D9340" s="195"/>
      <c r="E9340" s="195" t="s">
        <v>3847</v>
      </c>
      <c r="F9340" s="196">
        <v>12.77</v>
      </c>
      <c r="G9340" s="195" t="s">
        <v>3848</v>
      </c>
      <c r="H9340" s="196">
        <v>0</v>
      </c>
      <c r="I9340" s="196">
        <v>12.77</v>
      </c>
      <c r="J9340" s="220"/>
      <c r="M9340">
        <v>12.77</v>
      </c>
    </row>
    <row r="9341" spans="1:13" ht="25.5" x14ac:dyDescent="0.2">
      <c r="A9341" s="239"/>
      <c r="B9341" s="195"/>
      <c r="C9341" s="195"/>
      <c r="D9341" s="195"/>
      <c r="E9341" s="195" t="s">
        <v>3849</v>
      </c>
      <c r="F9341" s="196">
        <v>0</v>
      </c>
      <c r="G9341" s="195"/>
      <c r="H9341" s="195" t="s">
        <v>3850</v>
      </c>
      <c r="I9341" s="196">
        <v>70.760000000000005</v>
      </c>
      <c r="J9341" s="220"/>
      <c r="M9341">
        <v>70.760000000000005</v>
      </c>
    </row>
    <row r="9342" spans="1:13" ht="30" customHeight="1" x14ac:dyDescent="0.2">
      <c r="A9342" s="240"/>
      <c r="B9342" s="197"/>
      <c r="C9342" s="197"/>
      <c r="D9342" s="197"/>
      <c r="E9342" s="197"/>
      <c r="F9342" s="197"/>
      <c r="G9342" s="197" t="s">
        <v>3851</v>
      </c>
      <c r="H9342" s="198">
        <v>797.64</v>
      </c>
      <c r="I9342" s="199">
        <v>56441</v>
      </c>
      <c r="J9342" s="220"/>
      <c r="M9342">
        <v>56441</v>
      </c>
    </row>
    <row r="9343" spans="1:13" ht="0.95" customHeight="1" x14ac:dyDescent="0.2">
      <c r="A9343" s="237"/>
      <c r="B9343" s="185"/>
      <c r="C9343" s="185"/>
      <c r="D9343" s="185"/>
      <c r="E9343" s="185"/>
      <c r="F9343" s="185"/>
      <c r="G9343" s="185"/>
      <c r="H9343" s="185"/>
      <c r="I9343" s="185"/>
      <c r="J9343" s="220"/>
    </row>
    <row r="9344" spans="1:13" ht="18" customHeight="1" x14ac:dyDescent="0.2">
      <c r="A9344" s="236" t="s">
        <v>1188</v>
      </c>
      <c r="B9344" s="183" t="s">
        <v>2</v>
      </c>
      <c r="C9344" s="182" t="s">
        <v>3</v>
      </c>
      <c r="D9344" s="182" t="s">
        <v>4</v>
      </c>
      <c r="E9344" s="419" t="s">
        <v>2100</v>
      </c>
      <c r="F9344" s="419"/>
      <c r="G9344" s="184" t="s">
        <v>5</v>
      </c>
      <c r="H9344" s="183" t="s">
        <v>6</v>
      </c>
      <c r="I9344" s="183" t="s">
        <v>7</v>
      </c>
      <c r="J9344" s="218" t="s">
        <v>8</v>
      </c>
      <c r="K9344" s="229">
        <f>J9346+J9347</f>
        <v>11.58</v>
      </c>
      <c r="L9344" s="229">
        <f>J9345-K9344</f>
        <v>0.44999999999999929</v>
      </c>
      <c r="M9344" t="s">
        <v>7</v>
      </c>
    </row>
    <row r="9345" spans="1:13" ht="24" customHeight="1" x14ac:dyDescent="0.2">
      <c r="A9345" s="237" t="s">
        <v>2125</v>
      </c>
      <c r="B9345" s="186" t="s">
        <v>1189</v>
      </c>
      <c r="C9345" s="185" t="s">
        <v>15</v>
      </c>
      <c r="D9345" s="185" t="s">
        <v>1190</v>
      </c>
      <c r="E9345" s="425">
        <v>16</v>
      </c>
      <c r="F9345" s="425"/>
      <c r="G9345" s="187" t="s">
        <v>169</v>
      </c>
      <c r="H9345" s="188">
        <v>1</v>
      </c>
      <c r="I9345" s="189">
        <f t="shared" ref="I9345:I9350" si="262">(M9345*$M$13)</f>
        <v>12.0336</v>
      </c>
      <c r="J9345" s="231">
        <f t="shared" ref="J9345:J9350" si="263">TRUNC(I9345*H9345,2)</f>
        <v>12.03</v>
      </c>
      <c r="M9345">
        <v>13.08</v>
      </c>
    </row>
    <row r="9346" spans="1:13" ht="24" customHeight="1" x14ac:dyDescent="0.2">
      <c r="A9346" s="238" t="s">
        <v>2126</v>
      </c>
      <c r="B9346" s="191" t="s">
        <v>2152</v>
      </c>
      <c r="C9346" s="190" t="s">
        <v>15</v>
      </c>
      <c r="D9346" s="190" t="s">
        <v>2153</v>
      </c>
      <c r="E9346" s="426" t="s">
        <v>2129</v>
      </c>
      <c r="F9346" s="426"/>
      <c r="G9346" s="192" t="s">
        <v>39</v>
      </c>
      <c r="H9346" s="193">
        <v>0.36159999999999998</v>
      </c>
      <c r="I9346" s="189">
        <f t="shared" si="262"/>
        <v>19.136000000000003</v>
      </c>
      <c r="J9346" s="219">
        <f t="shared" si="263"/>
        <v>6.91</v>
      </c>
      <c r="M9346">
        <v>20.8</v>
      </c>
    </row>
    <row r="9347" spans="1:13" ht="24" customHeight="1" x14ac:dyDescent="0.2">
      <c r="A9347" s="238" t="s">
        <v>2126</v>
      </c>
      <c r="B9347" s="191" t="s">
        <v>2156</v>
      </c>
      <c r="C9347" s="190" t="s">
        <v>15</v>
      </c>
      <c r="D9347" s="190" t="s">
        <v>2157</v>
      </c>
      <c r="E9347" s="426" t="s">
        <v>2129</v>
      </c>
      <c r="F9347" s="426"/>
      <c r="G9347" s="192" t="s">
        <v>39</v>
      </c>
      <c r="H9347" s="193">
        <v>0.39389999999999997</v>
      </c>
      <c r="I9347" s="189">
        <f t="shared" si="262"/>
        <v>11.8772</v>
      </c>
      <c r="J9347" s="219">
        <f t="shared" si="263"/>
        <v>4.67</v>
      </c>
      <c r="M9347">
        <v>12.91</v>
      </c>
    </row>
    <row r="9348" spans="1:13" ht="24" customHeight="1" x14ac:dyDescent="0.2">
      <c r="A9348" s="238" t="s">
        <v>2126</v>
      </c>
      <c r="B9348" s="191" t="s">
        <v>2164</v>
      </c>
      <c r="C9348" s="190" t="s">
        <v>15</v>
      </c>
      <c r="D9348" s="190" t="s">
        <v>2165</v>
      </c>
      <c r="E9348" s="426" t="s">
        <v>2119</v>
      </c>
      <c r="F9348" s="426"/>
      <c r="G9348" s="192" t="s">
        <v>50</v>
      </c>
      <c r="H9348" s="193">
        <v>1.2999999999999999E-3</v>
      </c>
      <c r="I9348" s="189">
        <f t="shared" si="262"/>
        <v>160.77000000000001</v>
      </c>
      <c r="J9348" s="219">
        <f t="shared" si="263"/>
        <v>0.2</v>
      </c>
      <c r="M9348">
        <v>174.75</v>
      </c>
    </row>
    <row r="9349" spans="1:13" ht="24" customHeight="1" x14ac:dyDescent="0.2">
      <c r="A9349" s="238" t="s">
        <v>2126</v>
      </c>
      <c r="B9349" s="191" t="s">
        <v>2460</v>
      </c>
      <c r="C9349" s="190" t="s">
        <v>15</v>
      </c>
      <c r="D9349" s="190" t="s">
        <v>2461</v>
      </c>
      <c r="E9349" s="426" t="s">
        <v>2119</v>
      </c>
      <c r="F9349" s="426"/>
      <c r="G9349" s="192" t="s">
        <v>1871</v>
      </c>
      <c r="H9349" s="193">
        <v>0.16200000000000001</v>
      </c>
      <c r="I9349" s="189">
        <f t="shared" si="262"/>
        <v>0.91080000000000005</v>
      </c>
      <c r="J9349" s="219">
        <f t="shared" si="263"/>
        <v>0.14000000000000001</v>
      </c>
      <c r="M9349">
        <v>0.99</v>
      </c>
    </row>
    <row r="9350" spans="1:13" ht="24" customHeight="1" x14ac:dyDescent="0.2">
      <c r="A9350" s="238" t="s">
        <v>2126</v>
      </c>
      <c r="B9350" s="191" t="s">
        <v>2140</v>
      </c>
      <c r="C9350" s="190" t="s">
        <v>15</v>
      </c>
      <c r="D9350" s="190" t="s">
        <v>2141</v>
      </c>
      <c r="E9350" s="426" t="s">
        <v>2119</v>
      </c>
      <c r="F9350" s="426"/>
      <c r="G9350" s="192" t="s">
        <v>1871</v>
      </c>
      <c r="H9350" s="193">
        <v>0.16200000000000001</v>
      </c>
      <c r="I9350" s="189">
        <f t="shared" si="262"/>
        <v>0.59800000000000009</v>
      </c>
      <c r="J9350" s="219">
        <f t="shared" si="263"/>
        <v>0.09</v>
      </c>
      <c r="M9350">
        <v>0.65</v>
      </c>
    </row>
    <row r="9351" spans="1:13" x14ac:dyDescent="0.2">
      <c r="A9351" s="239"/>
      <c r="B9351" s="195"/>
      <c r="C9351" s="195"/>
      <c r="D9351" s="195"/>
      <c r="E9351" s="195" t="s">
        <v>3847</v>
      </c>
      <c r="F9351" s="196">
        <v>12.6</v>
      </c>
      <c r="G9351" s="195" t="s">
        <v>3848</v>
      </c>
      <c r="H9351" s="196">
        <v>0</v>
      </c>
      <c r="I9351" s="196">
        <v>12.6</v>
      </c>
      <c r="J9351" s="220"/>
      <c r="M9351">
        <v>12.6</v>
      </c>
    </row>
    <row r="9352" spans="1:13" ht="25.5" x14ac:dyDescent="0.2">
      <c r="A9352" s="239"/>
      <c r="B9352" s="195"/>
      <c r="C9352" s="195"/>
      <c r="D9352" s="195"/>
      <c r="E9352" s="195" t="s">
        <v>3849</v>
      </c>
      <c r="F9352" s="196">
        <v>0</v>
      </c>
      <c r="G9352" s="195"/>
      <c r="H9352" s="195" t="s">
        <v>3850</v>
      </c>
      <c r="I9352" s="196">
        <v>13.08</v>
      </c>
      <c r="J9352" s="220"/>
      <c r="M9352">
        <v>13.08</v>
      </c>
    </row>
    <row r="9353" spans="1:13" ht="30" customHeight="1" x14ac:dyDescent="0.2">
      <c r="A9353" s="240"/>
      <c r="B9353" s="197"/>
      <c r="C9353" s="197"/>
      <c r="D9353" s="197"/>
      <c r="E9353" s="197"/>
      <c r="F9353" s="197"/>
      <c r="G9353" s="197" t="s">
        <v>3851</v>
      </c>
      <c r="H9353" s="198">
        <v>153.25</v>
      </c>
      <c r="I9353" s="199">
        <v>2004.51</v>
      </c>
      <c r="J9353" s="220"/>
      <c r="M9353">
        <v>2004.51</v>
      </c>
    </row>
    <row r="9354" spans="1:13" ht="0.95" customHeight="1" x14ac:dyDescent="0.2">
      <c r="A9354" s="237"/>
      <c r="B9354" s="185"/>
      <c r="C9354" s="185"/>
      <c r="D9354" s="185"/>
      <c r="E9354" s="185"/>
      <c r="F9354" s="185"/>
      <c r="G9354" s="185"/>
      <c r="H9354" s="185"/>
      <c r="I9354" s="185"/>
      <c r="J9354" s="220"/>
    </row>
    <row r="9355" spans="1:13" ht="18" customHeight="1" x14ac:dyDescent="0.2">
      <c r="A9355" s="236" t="s">
        <v>1191</v>
      </c>
      <c r="B9355" s="183" t="s">
        <v>2</v>
      </c>
      <c r="C9355" s="182" t="s">
        <v>3</v>
      </c>
      <c r="D9355" s="182" t="s">
        <v>4</v>
      </c>
      <c r="E9355" s="419" t="s">
        <v>2100</v>
      </c>
      <c r="F9355" s="419"/>
      <c r="G9355" s="184" t="s">
        <v>5</v>
      </c>
      <c r="H9355" s="183" t="s">
        <v>6</v>
      </c>
      <c r="I9355" s="183" t="s">
        <v>7</v>
      </c>
      <c r="J9355" s="218" t="s">
        <v>8</v>
      </c>
      <c r="K9355" s="229">
        <f>J9357+J9358</f>
        <v>9.4</v>
      </c>
      <c r="L9355" s="229">
        <f>J9356-K9355</f>
        <v>30.47</v>
      </c>
      <c r="M9355" t="s">
        <v>7</v>
      </c>
    </row>
    <row r="9356" spans="1:13" ht="39" customHeight="1" x14ac:dyDescent="0.2">
      <c r="A9356" s="237" t="s">
        <v>2125</v>
      </c>
      <c r="B9356" s="186" t="s">
        <v>1192</v>
      </c>
      <c r="C9356" s="185" t="s">
        <v>26</v>
      </c>
      <c r="D9356" s="185" t="s">
        <v>1193</v>
      </c>
      <c r="E9356" s="425" t="s">
        <v>2103</v>
      </c>
      <c r="F9356" s="425"/>
      <c r="G9356" s="187" t="s">
        <v>17</v>
      </c>
      <c r="H9356" s="188">
        <v>1</v>
      </c>
      <c r="I9356" s="189">
        <f t="shared" ref="I9356:I9361" si="264">(M9356*$M$13)</f>
        <v>39.872800000000005</v>
      </c>
      <c r="J9356" s="231">
        <f t="shared" ref="J9356:J9361" si="265">TRUNC(I9356*H9356,2)</f>
        <v>39.869999999999997</v>
      </c>
      <c r="M9356">
        <v>43.34</v>
      </c>
    </row>
    <row r="9357" spans="1:13" ht="24" customHeight="1" x14ac:dyDescent="0.2">
      <c r="A9357" s="241" t="s">
        <v>2395</v>
      </c>
      <c r="B9357" s="201" t="s">
        <v>2446</v>
      </c>
      <c r="C9357" s="200" t="s">
        <v>26</v>
      </c>
      <c r="D9357" s="200" t="s">
        <v>2447</v>
      </c>
      <c r="E9357" s="427" t="s">
        <v>2123</v>
      </c>
      <c r="F9357" s="427"/>
      <c r="G9357" s="202" t="s">
        <v>32</v>
      </c>
      <c r="H9357" s="203">
        <v>0.32500000000000001</v>
      </c>
      <c r="I9357" s="189">
        <f t="shared" si="264"/>
        <v>17.461600000000001</v>
      </c>
      <c r="J9357" s="219">
        <f t="shared" si="265"/>
        <v>5.67</v>
      </c>
      <c r="M9357">
        <v>18.98</v>
      </c>
    </row>
    <row r="9358" spans="1:13" ht="24" customHeight="1" x14ac:dyDescent="0.2">
      <c r="A9358" s="241" t="s">
        <v>2395</v>
      </c>
      <c r="B9358" s="201" t="s">
        <v>3083</v>
      </c>
      <c r="C9358" s="200" t="s">
        <v>26</v>
      </c>
      <c r="D9358" s="200" t="s">
        <v>3084</v>
      </c>
      <c r="E9358" s="427" t="s">
        <v>2123</v>
      </c>
      <c r="F9358" s="427"/>
      <c r="G9358" s="202" t="s">
        <v>32</v>
      </c>
      <c r="H9358" s="203">
        <v>0.153</v>
      </c>
      <c r="I9358" s="189">
        <f t="shared" si="264"/>
        <v>24.398400000000002</v>
      </c>
      <c r="J9358" s="219">
        <f t="shared" si="265"/>
        <v>3.73</v>
      </c>
      <c r="M9358">
        <v>26.52</v>
      </c>
    </row>
    <row r="9359" spans="1:13" ht="39" customHeight="1" x14ac:dyDescent="0.2">
      <c r="A9359" s="241" t="s">
        <v>2395</v>
      </c>
      <c r="B9359" s="201" t="s">
        <v>3079</v>
      </c>
      <c r="C9359" s="200" t="s">
        <v>26</v>
      </c>
      <c r="D9359" s="200" t="s">
        <v>3080</v>
      </c>
      <c r="E9359" s="427" t="s">
        <v>2398</v>
      </c>
      <c r="F9359" s="427"/>
      <c r="G9359" s="202" t="s">
        <v>2399</v>
      </c>
      <c r="H9359" s="203">
        <v>2.4E-2</v>
      </c>
      <c r="I9359" s="189">
        <f t="shared" si="264"/>
        <v>16.891200000000001</v>
      </c>
      <c r="J9359" s="219">
        <f t="shared" si="265"/>
        <v>0.4</v>
      </c>
      <c r="M9359">
        <v>18.36</v>
      </c>
    </row>
    <row r="9360" spans="1:13" ht="39" customHeight="1" x14ac:dyDescent="0.2">
      <c r="A9360" s="241" t="s">
        <v>2395</v>
      </c>
      <c r="B9360" s="201" t="s">
        <v>3081</v>
      </c>
      <c r="C9360" s="200" t="s">
        <v>26</v>
      </c>
      <c r="D9360" s="200" t="s">
        <v>3082</v>
      </c>
      <c r="E9360" s="427" t="s">
        <v>2398</v>
      </c>
      <c r="F9360" s="427"/>
      <c r="G9360" s="202" t="s">
        <v>2402</v>
      </c>
      <c r="H9360" s="203">
        <v>3.3300000000000003E-2</v>
      </c>
      <c r="I9360" s="189">
        <f t="shared" si="264"/>
        <v>15.9528</v>
      </c>
      <c r="J9360" s="219">
        <f t="shared" si="265"/>
        <v>0.53</v>
      </c>
      <c r="M9360">
        <v>17.34</v>
      </c>
    </row>
    <row r="9361" spans="1:13" ht="39" customHeight="1" x14ac:dyDescent="0.2">
      <c r="A9361" s="238" t="s">
        <v>2126</v>
      </c>
      <c r="B9361" s="191" t="s">
        <v>3085</v>
      </c>
      <c r="C9361" s="190" t="s">
        <v>26</v>
      </c>
      <c r="D9361" s="190" t="s">
        <v>3086</v>
      </c>
      <c r="E9361" s="426" t="s">
        <v>2119</v>
      </c>
      <c r="F9361" s="426"/>
      <c r="G9361" s="192" t="s">
        <v>331</v>
      </c>
      <c r="H9361" s="193">
        <v>17.748999999999999</v>
      </c>
      <c r="I9361" s="189">
        <f t="shared" si="264"/>
        <v>1.6652</v>
      </c>
      <c r="J9361" s="219">
        <f t="shared" si="265"/>
        <v>29.55</v>
      </c>
      <c r="M9361">
        <v>1.81</v>
      </c>
    </row>
    <row r="9362" spans="1:13" x14ac:dyDescent="0.2">
      <c r="A9362" s="239"/>
      <c r="B9362" s="195"/>
      <c r="C9362" s="195"/>
      <c r="D9362" s="195"/>
      <c r="E9362" s="195" t="s">
        <v>3847</v>
      </c>
      <c r="F9362" s="196">
        <v>8.1</v>
      </c>
      <c r="G9362" s="195" t="s">
        <v>3848</v>
      </c>
      <c r="H9362" s="196">
        <v>0</v>
      </c>
      <c r="I9362" s="196">
        <v>8.1</v>
      </c>
      <c r="J9362" s="220"/>
      <c r="M9362">
        <v>8.1</v>
      </c>
    </row>
    <row r="9363" spans="1:13" ht="25.5" x14ac:dyDescent="0.2">
      <c r="A9363" s="239"/>
      <c r="B9363" s="195"/>
      <c r="C9363" s="195"/>
      <c r="D9363" s="195"/>
      <c r="E9363" s="195" t="s">
        <v>3849</v>
      </c>
      <c r="F9363" s="196">
        <v>0</v>
      </c>
      <c r="G9363" s="195"/>
      <c r="H9363" s="195" t="s">
        <v>3850</v>
      </c>
      <c r="I9363" s="196">
        <v>43.34</v>
      </c>
      <c r="J9363" s="220"/>
      <c r="M9363">
        <v>43.34</v>
      </c>
    </row>
    <row r="9364" spans="1:13" ht="30" customHeight="1" x14ac:dyDescent="0.2">
      <c r="A9364" s="240"/>
      <c r="B9364" s="197"/>
      <c r="C9364" s="197"/>
      <c r="D9364" s="197"/>
      <c r="E9364" s="197"/>
      <c r="F9364" s="197"/>
      <c r="G9364" s="197" t="s">
        <v>3851</v>
      </c>
      <c r="H9364" s="198">
        <v>865.79</v>
      </c>
      <c r="I9364" s="199">
        <v>37523.33</v>
      </c>
      <c r="J9364" s="220"/>
      <c r="M9364">
        <v>37523.33</v>
      </c>
    </row>
    <row r="9365" spans="1:13" ht="0.95" customHeight="1" x14ac:dyDescent="0.2">
      <c r="A9365" s="237"/>
      <c r="B9365" s="185"/>
      <c r="C9365" s="185"/>
      <c r="D9365" s="185"/>
      <c r="E9365" s="185"/>
      <c r="F9365" s="185"/>
      <c r="G9365" s="185"/>
      <c r="H9365" s="185"/>
      <c r="I9365" s="185"/>
      <c r="J9365" s="220"/>
    </row>
    <row r="9366" spans="1:13" ht="24" customHeight="1" x14ac:dyDescent="0.2">
      <c r="A9366" s="242" t="s">
        <v>1194</v>
      </c>
      <c r="B9366" s="24"/>
      <c r="C9366" s="24"/>
      <c r="D9366" s="23" t="s">
        <v>651</v>
      </c>
      <c r="E9366" s="24"/>
      <c r="F9366" s="428"/>
      <c r="G9366" s="428"/>
      <c r="H9366" s="24"/>
      <c r="I9366" s="24"/>
      <c r="J9366" s="210"/>
    </row>
    <row r="9367" spans="1:13" ht="18" customHeight="1" x14ac:dyDescent="0.2">
      <c r="A9367" s="236" t="s">
        <v>1195</v>
      </c>
      <c r="B9367" s="183" t="s">
        <v>2</v>
      </c>
      <c r="C9367" s="182" t="s">
        <v>3</v>
      </c>
      <c r="D9367" s="182" t="s">
        <v>4</v>
      </c>
      <c r="E9367" s="419" t="s">
        <v>2100</v>
      </c>
      <c r="F9367" s="419"/>
      <c r="G9367" s="184" t="s">
        <v>5</v>
      </c>
      <c r="H9367" s="183" t="s">
        <v>6</v>
      </c>
      <c r="I9367" s="183" t="s">
        <v>7</v>
      </c>
      <c r="J9367" s="218" t="s">
        <v>8</v>
      </c>
      <c r="K9367" s="229">
        <f>J9369+J9370</f>
        <v>39.74</v>
      </c>
      <c r="L9367" s="229">
        <f>J9368-K9367</f>
        <v>651.52</v>
      </c>
      <c r="M9367" t="s">
        <v>7</v>
      </c>
    </row>
    <row r="9368" spans="1:13" ht="26.1" customHeight="1" x14ac:dyDescent="0.2">
      <c r="A9368" s="237" t="s">
        <v>2125</v>
      </c>
      <c r="B9368" s="186" t="s">
        <v>996</v>
      </c>
      <c r="C9368" s="185" t="s">
        <v>15</v>
      </c>
      <c r="D9368" s="185" t="s">
        <v>997</v>
      </c>
      <c r="E9368" s="425">
        <v>18</v>
      </c>
      <c r="F9368" s="425"/>
      <c r="G9368" s="187" t="s">
        <v>17</v>
      </c>
      <c r="H9368" s="188">
        <v>1</v>
      </c>
      <c r="I9368" s="189">
        <f t="shared" ref="I9368:I9382" si="266">(M9368*$M$13)</f>
        <v>691.2604</v>
      </c>
      <c r="J9368" s="231">
        <f t="shared" ref="J9368:J9382" si="267">TRUNC(I9368*H9368,2)</f>
        <v>691.26</v>
      </c>
      <c r="M9368">
        <v>751.37</v>
      </c>
    </row>
    <row r="9369" spans="1:13" ht="24" customHeight="1" x14ac:dyDescent="0.2">
      <c r="A9369" s="238" t="s">
        <v>2126</v>
      </c>
      <c r="B9369" s="191" t="s">
        <v>2152</v>
      </c>
      <c r="C9369" s="190" t="s">
        <v>15</v>
      </c>
      <c r="D9369" s="190" t="s">
        <v>2153</v>
      </c>
      <c r="E9369" s="426" t="s">
        <v>2129</v>
      </c>
      <c r="F9369" s="426"/>
      <c r="G9369" s="192" t="s">
        <v>39</v>
      </c>
      <c r="H9369" s="193">
        <v>1.3187</v>
      </c>
      <c r="I9369" s="189">
        <f t="shared" si="266"/>
        <v>19.136000000000003</v>
      </c>
      <c r="J9369" s="219">
        <f t="shared" si="267"/>
        <v>25.23</v>
      </c>
      <c r="M9369">
        <v>20.8</v>
      </c>
    </row>
    <row r="9370" spans="1:13" ht="24" customHeight="1" x14ac:dyDescent="0.2">
      <c r="A9370" s="238" t="s">
        <v>2126</v>
      </c>
      <c r="B9370" s="191" t="s">
        <v>2156</v>
      </c>
      <c r="C9370" s="190" t="s">
        <v>15</v>
      </c>
      <c r="D9370" s="190" t="s">
        <v>2157</v>
      </c>
      <c r="E9370" s="426" t="s">
        <v>2129</v>
      </c>
      <c r="F9370" s="426"/>
      <c r="G9370" s="192" t="s">
        <v>39</v>
      </c>
      <c r="H9370" s="193">
        <v>1.2222999999999999</v>
      </c>
      <c r="I9370" s="189">
        <f t="shared" si="266"/>
        <v>11.8772</v>
      </c>
      <c r="J9370" s="219">
        <f t="shared" si="267"/>
        <v>14.51</v>
      </c>
      <c r="M9370">
        <v>12.91</v>
      </c>
    </row>
    <row r="9371" spans="1:13" ht="24" customHeight="1" x14ac:dyDescent="0.2">
      <c r="A9371" s="238" t="s">
        <v>2126</v>
      </c>
      <c r="B9371" s="191" t="s">
        <v>2164</v>
      </c>
      <c r="C9371" s="190" t="s">
        <v>15</v>
      </c>
      <c r="D9371" s="190" t="s">
        <v>2165</v>
      </c>
      <c r="E9371" s="426" t="s">
        <v>2119</v>
      </c>
      <c r="F9371" s="426"/>
      <c r="G9371" s="192" t="s">
        <v>50</v>
      </c>
      <c r="H9371" s="193">
        <v>1.43E-2</v>
      </c>
      <c r="I9371" s="189">
        <f t="shared" si="266"/>
        <v>160.77000000000001</v>
      </c>
      <c r="J9371" s="219">
        <f t="shared" si="267"/>
        <v>2.29</v>
      </c>
      <c r="M9371">
        <v>174.75</v>
      </c>
    </row>
    <row r="9372" spans="1:13" ht="24" customHeight="1" x14ac:dyDescent="0.2">
      <c r="A9372" s="238" t="s">
        <v>2126</v>
      </c>
      <c r="B9372" s="191" t="s">
        <v>2912</v>
      </c>
      <c r="C9372" s="190" t="s">
        <v>15</v>
      </c>
      <c r="D9372" s="190" t="s">
        <v>2913</v>
      </c>
      <c r="E9372" s="426" t="s">
        <v>2119</v>
      </c>
      <c r="F9372" s="426"/>
      <c r="G9372" s="192" t="s">
        <v>1871</v>
      </c>
      <c r="H9372" s="193">
        <v>18.741800000000001</v>
      </c>
      <c r="I9372" s="189">
        <f t="shared" si="266"/>
        <v>10.248800000000001</v>
      </c>
      <c r="J9372" s="219">
        <f t="shared" si="267"/>
        <v>192.08</v>
      </c>
      <c r="M9372">
        <v>11.14</v>
      </c>
    </row>
    <row r="9373" spans="1:13" ht="24" customHeight="1" x14ac:dyDescent="0.2">
      <c r="A9373" s="238" t="s">
        <v>2126</v>
      </c>
      <c r="B9373" s="191" t="s">
        <v>2272</v>
      </c>
      <c r="C9373" s="190" t="s">
        <v>15</v>
      </c>
      <c r="D9373" s="190" t="s">
        <v>2273</v>
      </c>
      <c r="E9373" s="426" t="s">
        <v>2119</v>
      </c>
      <c r="F9373" s="426"/>
      <c r="G9373" s="192" t="s">
        <v>1871</v>
      </c>
      <c r="H9373" s="193">
        <v>16.214300000000001</v>
      </c>
      <c r="I9373" s="189">
        <f t="shared" si="266"/>
        <v>10.009600000000001</v>
      </c>
      <c r="J9373" s="219">
        <f t="shared" si="267"/>
        <v>162.29</v>
      </c>
      <c r="M9373">
        <v>10.88</v>
      </c>
    </row>
    <row r="9374" spans="1:13" ht="24" customHeight="1" x14ac:dyDescent="0.2">
      <c r="A9374" s="238" t="s">
        <v>2126</v>
      </c>
      <c r="B9374" s="191" t="s">
        <v>2140</v>
      </c>
      <c r="C9374" s="190" t="s">
        <v>15</v>
      </c>
      <c r="D9374" s="190" t="s">
        <v>2141</v>
      </c>
      <c r="E9374" s="426" t="s">
        <v>2119</v>
      </c>
      <c r="F9374" s="426"/>
      <c r="G9374" s="192" t="s">
        <v>1871</v>
      </c>
      <c r="H9374" s="193">
        <v>5</v>
      </c>
      <c r="I9374" s="189">
        <f t="shared" si="266"/>
        <v>0.59800000000000009</v>
      </c>
      <c r="J9374" s="219">
        <f t="shared" si="267"/>
        <v>2.99</v>
      </c>
      <c r="M9374">
        <v>0.65</v>
      </c>
    </row>
    <row r="9375" spans="1:13" ht="24" customHeight="1" x14ac:dyDescent="0.2">
      <c r="A9375" s="238" t="s">
        <v>2126</v>
      </c>
      <c r="B9375" s="191" t="s">
        <v>2675</v>
      </c>
      <c r="C9375" s="190" t="s">
        <v>15</v>
      </c>
      <c r="D9375" s="190" t="s">
        <v>2676</v>
      </c>
      <c r="E9375" s="426" t="s">
        <v>2119</v>
      </c>
      <c r="F9375" s="426"/>
      <c r="G9375" s="192" t="s">
        <v>54</v>
      </c>
      <c r="H9375" s="193">
        <v>8.9899999999999994E-2</v>
      </c>
      <c r="I9375" s="189">
        <f t="shared" si="266"/>
        <v>11.4816</v>
      </c>
      <c r="J9375" s="219">
        <f t="shared" si="267"/>
        <v>1.03</v>
      </c>
      <c r="M9375">
        <v>12.48</v>
      </c>
    </row>
    <row r="9376" spans="1:13" ht="26.1" customHeight="1" x14ac:dyDescent="0.2">
      <c r="A9376" s="238" t="s">
        <v>2126</v>
      </c>
      <c r="B9376" s="191" t="s">
        <v>2677</v>
      </c>
      <c r="C9376" s="190" t="s">
        <v>15</v>
      </c>
      <c r="D9376" s="190" t="s">
        <v>2678</v>
      </c>
      <c r="E9376" s="426" t="s">
        <v>2119</v>
      </c>
      <c r="F9376" s="426"/>
      <c r="G9376" s="192" t="s">
        <v>54</v>
      </c>
      <c r="H9376" s="193">
        <v>5.9499999999999997E-2</v>
      </c>
      <c r="I9376" s="189">
        <f t="shared" si="266"/>
        <v>14.6648</v>
      </c>
      <c r="J9376" s="219">
        <f t="shared" si="267"/>
        <v>0.87</v>
      </c>
      <c r="M9376">
        <v>15.94</v>
      </c>
    </row>
    <row r="9377" spans="1:13" ht="24" customHeight="1" x14ac:dyDescent="0.2">
      <c r="A9377" s="238" t="s">
        <v>2126</v>
      </c>
      <c r="B9377" s="191" t="s">
        <v>2160</v>
      </c>
      <c r="C9377" s="190" t="s">
        <v>15</v>
      </c>
      <c r="D9377" s="190" t="s">
        <v>2161</v>
      </c>
      <c r="E9377" s="426" t="s">
        <v>2119</v>
      </c>
      <c r="F9377" s="426"/>
      <c r="G9377" s="192" t="s">
        <v>54</v>
      </c>
      <c r="H9377" s="193">
        <v>1.7857000000000001</v>
      </c>
      <c r="I9377" s="189">
        <f t="shared" si="266"/>
        <v>12.760400000000001</v>
      </c>
      <c r="J9377" s="219">
        <f t="shared" si="267"/>
        <v>22.78</v>
      </c>
      <c r="M9377">
        <v>13.87</v>
      </c>
    </row>
    <row r="9378" spans="1:13" ht="24" customHeight="1" x14ac:dyDescent="0.2">
      <c r="A9378" s="238" t="s">
        <v>2126</v>
      </c>
      <c r="B9378" s="191" t="s">
        <v>2671</v>
      </c>
      <c r="C9378" s="190" t="s">
        <v>15</v>
      </c>
      <c r="D9378" s="190" t="s">
        <v>2672</v>
      </c>
      <c r="E9378" s="426" t="s">
        <v>2119</v>
      </c>
      <c r="F9378" s="426"/>
      <c r="G9378" s="192" t="s">
        <v>1871</v>
      </c>
      <c r="H9378" s="193">
        <v>9.5200000000000007E-2</v>
      </c>
      <c r="I9378" s="189">
        <f t="shared" si="266"/>
        <v>23.8096</v>
      </c>
      <c r="J9378" s="219">
        <f t="shared" si="267"/>
        <v>2.2599999999999998</v>
      </c>
      <c r="M9378">
        <v>25.88</v>
      </c>
    </row>
    <row r="9379" spans="1:13" ht="24" customHeight="1" x14ac:dyDescent="0.2">
      <c r="A9379" s="238" t="s">
        <v>2126</v>
      </c>
      <c r="B9379" s="191" t="s">
        <v>2914</v>
      </c>
      <c r="C9379" s="190" t="s">
        <v>15</v>
      </c>
      <c r="D9379" s="190" t="s">
        <v>2679</v>
      </c>
      <c r="E9379" s="426" t="s">
        <v>2119</v>
      </c>
      <c r="F9379" s="426"/>
      <c r="G9379" s="192" t="s">
        <v>54</v>
      </c>
      <c r="H9379" s="193">
        <v>1</v>
      </c>
      <c r="I9379" s="189">
        <f t="shared" si="266"/>
        <v>169.28</v>
      </c>
      <c r="J9379" s="219">
        <f t="shared" si="267"/>
        <v>169.28</v>
      </c>
      <c r="M9379">
        <v>184</v>
      </c>
    </row>
    <row r="9380" spans="1:13" ht="26.1" customHeight="1" x14ac:dyDescent="0.2">
      <c r="A9380" s="238" t="s">
        <v>2126</v>
      </c>
      <c r="B9380" s="191" t="s">
        <v>2627</v>
      </c>
      <c r="C9380" s="190" t="s">
        <v>15</v>
      </c>
      <c r="D9380" s="190" t="s">
        <v>2628</v>
      </c>
      <c r="E9380" s="426" t="s">
        <v>2119</v>
      </c>
      <c r="F9380" s="426"/>
      <c r="G9380" s="192" t="s">
        <v>54</v>
      </c>
      <c r="H9380" s="193">
        <v>0.59519999999999995</v>
      </c>
      <c r="I9380" s="189">
        <f t="shared" si="266"/>
        <v>147.108</v>
      </c>
      <c r="J9380" s="219">
        <f t="shared" si="267"/>
        <v>87.55</v>
      </c>
      <c r="M9380">
        <v>159.9</v>
      </c>
    </row>
    <row r="9381" spans="1:13" ht="24" customHeight="1" x14ac:dyDescent="0.2">
      <c r="A9381" s="238" t="s">
        <v>2126</v>
      </c>
      <c r="B9381" s="191" t="s">
        <v>2680</v>
      </c>
      <c r="C9381" s="190" t="s">
        <v>15</v>
      </c>
      <c r="D9381" s="190" t="s">
        <v>2681</v>
      </c>
      <c r="E9381" s="426" t="s">
        <v>2119</v>
      </c>
      <c r="F9381" s="426"/>
      <c r="G9381" s="192" t="s">
        <v>54</v>
      </c>
      <c r="H9381" s="193">
        <v>0.29759999999999998</v>
      </c>
      <c r="I9381" s="189">
        <f t="shared" si="266"/>
        <v>2.5575999999999999</v>
      </c>
      <c r="J9381" s="219">
        <f t="shared" si="267"/>
        <v>0.76</v>
      </c>
      <c r="M9381">
        <v>2.78</v>
      </c>
    </row>
    <row r="9382" spans="1:13" ht="24" customHeight="1" x14ac:dyDescent="0.2">
      <c r="A9382" s="238" t="s">
        <v>2126</v>
      </c>
      <c r="B9382" s="191" t="s">
        <v>2673</v>
      </c>
      <c r="C9382" s="190" t="s">
        <v>15</v>
      </c>
      <c r="D9382" s="190" t="s">
        <v>2674</v>
      </c>
      <c r="E9382" s="426" t="s">
        <v>2119</v>
      </c>
      <c r="F9382" s="426"/>
      <c r="G9382" s="192" t="s">
        <v>1871</v>
      </c>
      <c r="H9382" s="193">
        <v>0.23810000000000001</v>
      </c>
      <c r="I9382" s="189">
        <f t="shared" si="266"/>
        <v>30.847600000000003</v>
      </c>
      <c r="J9382" s="219">
        <f t="shared" si="267"/>
        <v>7.34</v>
      </c>
      <c r="M9382">
        <v>33.53</v>
      </c>
    </row>
    <row r="9383" spans="1:13" x14ac:dyDescent="0.2">
      <c r="A9383" s="239"/>
      <c r="B9383" s="195"/>
      <c r="C9383" s="195"/>
      <c r="D9383" s="195"/>
      <c r="E9383" s="195" t="s">
        <v>3847</v>
      </c>
      <c r="F9383" s="196">
        <v>43.19</v>
      </c>
      <c r="G9383" s="195" t="s">
        <v>3848</v>
      </c>
      <c r="H9383" s="196">
        <v>0</v>
      </c>
      <c r="I9383" s="196">
        <v>43.19</v>
      </c>
      <c r="J9383" s="220"/>
      <c r="M9383">
        <v>43.19</v>
      </c>
    </row>
    <row r="9384" spans="1:13" ht="25.5" x14ac:dyDescent="0.2">
      <c r="A9384" s="239"/>
      <c r="B9384" s="195"/>
      <c r="C9384" s="195"/>
      <c r="D9384" s="195"/>
      <c r="E9384" s="195" t="s">
        <v>3849</v>
      </c>
      <c r="F9384" s="196">
        <v>0</v>
      </c>
      <c r="G9384" s="195"/>
      <c r="H9384" s="195" t="s">
        <v>3850</v>
      </c>
      <c r="I9384" s="196">
        <v>751.37</v>
      </c>
      <c r="J9384" s="220"/>
      <c r="M9384">
        <v>751.37</v>
      </c>
    </row>
    <row r="9385" spans="1:13" ht="30" customHeight="1" x14ac:dyDescent="0.2">
      <c r="A9385" s="240"/>
      <c r="B9385" s="197"/>
      <c r="C9385" s="197"/>
      <c r="D9385" s="197"/>
      <c r="E9385" s="197"/>
      <c r="F9385" s="197"/>
      <c r="G9385" s="197" t="s">
        <v>3851</v>
      </c>
      <c r="H9385" s="198">
        <v>59.87</v>
      </c>
      <c r="I9385" s="199">
        <v>44984.52</v>
      </c>
      <c r="J9385" s="220"/>
      <c r="M9385">
        <v>44984.52</v>
      </c>
    </row>
    <row r="9386" spans="1:13" ht="0.95" customHeight="1" x14ac:dyDescent="0.2">
      <c r="A9386" s="237"/>
      <c r="B9386" s="185"/>
      <c r="C9386" s="185"/>
      <c r="D9386" s="185"/>
      <c r="E9386" s="185"/>
      <c r="F9386" s="185"/>
      <c r="G9386" s="185"/>
      <c r="H9386" s="185"/>
      <c r="I9386" s="185"/>
      <c r="J9386" s="220"/>
    </row>
    <row r="9387" spans="1:13" ht="18" customHeight="1" x14ac:dyDescent="0.2">
      <c r="A9387" s="236" t="s">
        <v>1196</v>
      </c>
      <c r="B9387" s="183" t="s">
        <v>2</v>
      </c>
      <c r="C9387" s="182" t="s">
        <v>3</v>
      </c>
      <c r="D9387" s="182" t="s">
        <v>4</v>
      </c>
      <c r="E9387" s="419" t="s">
        <v>2100</v>
      </c>
      <c r="F9387" s="419"/>
      <c r="G9387" s="184" t="s">
        <v>5</v>
      </c>
      <c r="H9387" s="183" t="s">
        <v>6</v>
      </c>
      <c r="I9387" s="183" t="s">
        <v>7</v>
      </c>
      <c r="J9387" s="218" t="s">
        <v>8</v>
      </c>
      <c r="K9387" s="229">
        <f>J9395+J9396</f>
        <v>42.48</v>
      </c>
      <c r="L9387" s="229">
        <f>J9388-K9387</f>
        <v>356.12</v>
      </c>
      <c r="M9387" t="s">
        <v>7</v>
      </c>
    </row>
    <row r="9388" spans="1:13" ht="26.1" customHeight="1" x14ac:dyDescent="0.2">
      <c r="A9388" s="237" t="s">
        <v>2125</v>
      </c>
      <c r="B9388" s="186" t="s">
        <v>1197</v>
      </c>
      <c r="C9388" s="185" t="s">
        <v>15</v>
      </c>
      <c r="D9388" s="185" t="s">
        <v>1198</v>
      </c>
      <c r="E9388" s="425">
        <v>18</v>
      </c>
      <c r="F9388" s="425"/>
      <c r="G9388" s="187" t="s">
        <v>17</v>
      </c>
      <c r="H9388" s="188">
        <v>1</v>
      </c>
      <c r="I9388" s="189">
        <f t="shared" ref="I9388:I9402" si="268">(M9388*$M$13)</f>
        <v>398.60840000000002</v>
      </c>
      <c r="J9388" s="231">
        <f t="shared" ref="J9388:J9402" si="269">TRUNC(I9388*H9388,2)</f>
        <v>398.6</v>
      </c>
      <c r="M9388">
        <v>433.27</v>
      </c>
    </row>
    <row r="9389" spans="1:13" ht="24" customHeight="1" x14ac:dyDescent="0.2">
      <c r="A9389" s="238" t="s">
        <v>2126</v>
      </c>
      <c r="B9389" s="191" t="s">
        <v>2164</v>
      </c>
      <c r="C9389" s="190" t="s">
        <v>15</v>
      </c>
      <c r="D9389" s="190" t="s">
        <v>2165</v>
      </c>
      <c r="E9389" s="426" t="s">
        <v>2119</v>
      </c>
      <c r="F9389" s="426"/>
      <c r="G9389" s="192" t="s">
        <v>50</v>
      </c>
      <c r="H9389" s="193">
        <v>1.0800000000000001E-2</v>
      </c>
      <c r="I9389" s="189">
        <f t="shared" si="268"/>
        <v>160.77000000000001</v>
      </c>
      <c r="J9389" s="219">
        <f t="shared" si="269"/>
        <v>1.73</v>
      </c>
      <c r="M9389">
        <v>174.75</v>
      </c>
    </row>
    <row r="9390" spans="1:13" ht="24" customHeight="1" x14ac:dyDescent="0.2">
      <c r="A9390" s="238" t="s">
        <v>2126</v>
      </c>
      <c r="B9390" s="191" t="s">
        <v>2675</v>
      </c>
      <c r="C9390" s="190" t="s">
        <v>15</v>
      </c>
      <c r="D9390" s="190" t="s">
        <v>2676</v>
      </c>
      <c r="E9390" s="426" t="s">
        <v>2119</v>
      </c>
      <c r="F9390" s="426"/>
      <c r="G9390" s="192" t="s">
        <v>54</v>
      </c>
      <c r="H9390" s="193">
        <v>0.41170000000000001</v>
      </c>
      <c r="I9390" s="189">
        <f t="shared" si="268"/>
        <v>11.4816</v>
      </c>
      <c r="J9390" s="219">
        <f t="shared" si="269"/>
        <v>4.72</v>
      </c>
      <c r="M9390">
        <v>12.48</v>
      </c>
    </row>
    <row r="9391" spans="1:13" ht="26.1" customHeight="1" x14ac:dyDescent="0.2">
      <c r="A9391" s="238" t="s">
        <v>2126</v>
      </c>
      <c r="B9391" s="191" t="s">
        <v>2677</v>
      </c>
      <c r="C9391" s="190" t="s">
        <v>15</v>
      </c>
      <c r="D9391" s="190" t="s">
        <v>2678</v>
      </c>
      <c r="E9391" s="426" t="s">
        <v>2119</v>
      </c>
      <c r="F9391" s="426"/>
      <c r="G9391" s="192" t="s">
        <v>54</v>
      </c>
      <c r="H9391" s="193">
        <v>5.9499999999999997E-2</v>
      </c>
      <c r="I9391" s="189">
        <f t="shared" si="268"/>
        <v>14.6648</v>
      </c>
      <c r="J9391" s="219">
        <f t="shared" si="269"/>
        <v>0.87</v>
      </c>
      <c r="M9391">
        <v>15.94</v>
      </c>
    </row>
    <row r="9392" spans="1:13" ht="24" customHeight="1" x14ac:dyDescent="0.2">
      <c r="A9392" s="238" t="s">
        <v>2126</v>
      </c>
      <c r="B9392" s="191" t="s">
        <v>2272</v>
      </c>
      <c r="C9392" s="190" t="s">
        <v>15</v>
      </c>
      <c r="D9392" s="190" t="s">
        <v>2273</v>
      </c>
      <c r="E9392" s="426" t="s">
        <v>2119</v>
      </c>
      <c r="F9392" s="426"/>
      <c r="G9392" s="192" t="s">
        <v>1871</v>
      </c>
      <c r="H9392" s="193">
        <v>19.610700000000001</v>
      </c>
      <c r="I9392" s="189">
        <f t="shared" si="268"/>
        <v>10.009600000000001</v>
      </c>
      <c r="J9392" s="219">
        <f t="shared" si="269"/>
        <v>196.29</v>
      </c>
      <c r="M9392">
        <v>10.88</v>
      </c>
    </row>
    <row r="9393" spans="1:13" ht="24" customHeight="1" x14ac:dyDescent="0.2">
      <c r="A9393" s="238" t="s">
        <v>2126</v>
      </c>
      <c r="B9393" s="191" t="s">
        <v>2140</v>
      </c>
      <c r="C9393" s="190" t="s">
        <v>15</v>
      </c>
      <c r="D9393" s="190" t="s">
        <v>2141</v>
      </c>
      <c r="E9393" s="426" t="s">
        <v>2119</v>
      </c>
      <c r="F9393" s="426"/>
      <c r="G9393" s="192" t="s">
        <v>1871</v>
      </c>
      <c r="H9393" s="193">
        <v>3.7955999999999999</v>
      </c>
      <c r="I9393" s="189">
        <f t="shared" si="268"/>
        <v>0.59800000000000009</v>
      </c>
      <c r="J9393" s="219">
        <f t="shared" si="269"/>
        <v>2.2599999999999998</v>
      </c>
      <c r="M9393">
        <v>0.65</v>
      </c>
    </row>
    <row r="9394" spans="1:13" ht="24" customHeight="1" x14ac:dyDescent="0.2">
      <c r="A9394" s="238" t="s">
        <v>2126</v>
      </c>
      <c r="B9394" s="191" t="s">
        <v>2680</v>
      </c>
      <c r="C9394" s="190" t="s">
        <v>15</v>
      </c>
      <c r="D9394" s="190" t="s">
        <v>2681</v>
      </c>
      <c r="E9394" s="426" t="s">
        <v>2119</v>
      </c>
      <c r="F9394" s="426"/>
      <c r="G9394" s="192" t="s">
        <v>54</v>
      </c>
      <c r="H9394" s="193">
        <v>0.29759999999999998</v>
      </c>
      <c r="I9394" s="189">
        <f t="shared" si="268"/>
        <v>2.5575999999999999</v>
      </c>
      <c r="J9394" s="219">
        <f t="shared" si="269"/>
        <v>0.76</v>
      </c>
      <c r="M9394">
        <v>2.78</v>
      </c>
    </row>
    <row r="9395" spans="1:13" ht="24" customHeight="1" x14ac:dyDescent="0.2">
      <c r="A9395" s="238" t="s">
        <v>2126</v>
      </c>
      <c r="B9395" s="191" t="s">
        <v>2152</v>
      </c>
      <c r="C9395" s="190" t="s">
        <v>15</v>
      </c>
      <c r="D9395" s="190" t="s">
        <v>2153</v>
      </c>
      <c r="E9395" s="426" t="s">
        <v>2129</v>
      </c>
      <c r="F9395" s="426"/>
      <c r="G9395" s="192" t="s">
        <v>39</v>
      </c>
      <c r="H9395" s="193">
        <v>1.393</v>
      </c>
      <c r="I9395" s="189">
        <f t="shared" si="268"/>
        <v>19.136000000000003</v>
      </c>
      <c r="J9395" s="219">
        <f t="shared" si="269"/>
        <v>26.65</v>
      </c>
      <c r="M9395">
        <v>20.8</v>
      </c>
    </row>
    <row r="9396" spans="1:13" ht="24" customHeight="1" x14ac:dyDescent="0.2">
      <c r="A9396" s="238" t="s">
        <v>2126</v>
      </c>
      <c r="B9396" s="191" t="s">
        <v>2156</v>
      </c>
      <c r="C9396" s="190" t="s">
        <v>15</v>
      </c>
      <c r="D9396" s="190" t="s">
        <v>2157</v>
      </c>
      <c r="E9396" s="426" t="s">
        <v>2129</v>
      </c>
      <c r="F9396" s="426"/>
      <c r="G9396" s="192" t="s">
        <v>39</v>
      </c>
      <c r="H9396" s="193">
        <v>1.3335999999999999</v>
      </c>
      <c r="I9396" s="189">
        <f t="shared" si="268"/>
        <v>11.8772</v>
      </c>
      <c r="J9396" s="219">
        <f t="shared" si="269"/>
        <v>15.83</v>
      </c>
      <c r="M9396">
        <v>12.91</v>
      </c>
    </row>
    <row r="9397" spans="1:13" ht="24" customHeight="1" x14ac:dyDescent="0.2">
      <c r="A9397" s="238" t="s">
        <v>2126</v>
      </c>
      <c r="B9397" s="191" t="s">
        <v>3087</v>
      </c>
      <c r="C9397" s="190" t="s">
        <v>15</v>
      </c>
      <c r="D9397" s="190" t="s">
        <v>3088</v>
      </c>
      <c r="E9397" s="426" t="s">
        <v>2119</v>
      </c>
      <c r="F9397" s="426"/>
      <c r="G9397" s="192" t="s">
        <v>54</v>
      </c>
      <c r="H9397" s="193">
        <v>0.51719999999999999</v>
      </c>
      <c r="I9397" s="189">
        <f t="shared" si="268"/>
        <v>19.347600000000003</v>
      </c>
      <c r="J9397" s="219">
        <f t="shared" si="269"/>
        <v>10</v>
      </c>
      <c r="M9397">
        <v>21.03</v>
      </c>
    </row>
    <row r="9398" spans="1:13" ht="24" customHeight="1" x14ac:dyDescent="0.2">
      <c r="A9398" s="238" t="s">
        <v>2126</v>
      </c>
      <c r="B9398" s="191" t="s">
        <v>2671</v>
      </c>
      <c r="C9398" s="190" t="s">
        <v>15</v>
      </c>
      <c r="D9398" s="190" t="s">
        <v>2672</v>
      </c>
      <c r="E9398" s="426" t="s">
        <v>2119</v>
      </c>
      <c r="F9398" s="426"/>
      <c r="G9398" s="192" t="s">
        <v>1871</v>
      </c>
      <c r="H9398" s="193">
        <v>9.9699999999999997E-2</v>
      </c>
      <c r="I9398" s="189">
        <f t="shared" si="268"/>
        <v>23.8096</v>
      </c>
      <c r="J9398" s="219">
        <f t="shared" si="269"/>
        <v>2.37</v>
      </c>
      <c r="M9398">
        <v>25.88</v>
      </c>
    </row>
    <row r="9399" spans="1:13" ht="24" customHeight="1" x14ac:dyDescent="0.2">
      <c r="A9399" s="238" t="s">
        <v>2126</v>
      </c>
      <c r="B9399" s="191" t="s">
        <v>2673</v>
      </c>
      <c r="C9399" s="190" t="s">
        <v>15</v>
      </c>
      <c r="D9399" s="190" t="s">
        <v>2674</v>
      </c>
      <c r="E9399" s="426" t="s">
        <v>2119</v>
      </c>
      <c r="F9399" s="426"/>
      <c r="G9399" s="192" t="s">
        <v>1871</v>
      </c>
      <c r="H9399" s="193">
        <v>0.23810000000000001</v>
      </c>
      <c r="I9399" s="189">
        <f t="shared" si="268"/>
        <v>30.847600000000003</v>
      </c>
      <c r="J9399" s="219">
        <f t="shared" si="269"/>
        <v>7.34</v>
      </c>
      <c r="M9399">
        <v>33.53</v>
      </c>
    </row>
    <row r="9400" spans="1:13" ht="24" customHeight="1" x14ac:dyDescent="0.2">
      <c r="A9400" s="238" t="s">
        <v>2126</v>
      </c>
      <c r="B9400" s="191" t="s">
        <v>3089</v>
      </c>
      <c r="C9400" s="190" t="s">
        <v>15</v>
      </c>
      <c r="D9400" s="190" t="s">
        <v>2679</v>
      </c>
      <c r="E9400" s="426" t="s">
        <v>2119</v>
      </c>
      <c r="F9400" s="426"/>
      <c r="G9400" s="192" t="s">
        <v>54</v>
      </c>
      <c r="H9400" s="193">
        <v>1</v>
      </c>
      <c r="I9400" s="189">
        <f t="shared" si="268"/>
        <v>100.6204</v>
      </c>
      <c r="J9400" s="219">
        <f t="shared" si="269"/>
        <v>100.62</v>
      </c>
      <c r="M9400">
        <v>109.37</v>
      </c>
    </row>
    <row r="9401" spans="1:13" ht="24" customHeight="1" x14ac:dyDescent="0.2">
      <c r="A9401" s="238" t="s">
        <v>2126</v>
      </c>
      <c r="B9401" s="191" t="s">
        <v>3090</v>
      </c>
      <c r="C9401" s="190" t="s">
        <v>15</v>
      </c>
      <c r="D9401" s="190" t="s">
        <v>3091</v>
      </c>
      <c r="E9401" s="426" t="s">
        <v>2119</v>
      </c>
      <c r="F9401" s="426"/>
      <c r="G9401" s="192" t="s">
        <v>1871</v>
      </c>
      <c r="H9401" s="193">
        <v>2.2795999999999998</v>
      </c>
      <c r="I9401" s="189">
        <f t="shared" si="268"/>
        <v>11.683999999999999</v>
      </c>
      <c r="J9401" s="219">
        <f t="shared" si="269"/>
        <v>26.63</v>
      </c>
      <c r="M9401">
        <v>12.7</v>
      </c>
    </row>
    <row r="9402" spans="1:13" ht="24" customHeight="1" x14ac:dyDescent="0.2">
      <c r="A9402" s="238" t="s">
        <v>2126</v>
      </c>
      <c r="B9402" s="191" t="s">
        <v>2919</v>
      </c>
      <c r="C9402" s="190" t="s">
        <v>15</v>
      </c>
      <c r="D9402" s="190" t="s">
        <v>2920</v>
      </c>
      <c r="E9402" s="426" t="s">
        <v>2119</v>
      </c>
      <c r="F9402" s="426"/>
      <c r="G9402" s="192" t="s">
        <v>1871</v>
      </c>
      <c r="H9402" s="193">
        <v>0.28149999999999997</v>
      </c>
      <c r="I9402" s="189">
        <f t="shared" si="268"/>
        <v>8.9976000000000003</v>
      </c>
      <c r="J9402" s="219">
        <f t="shared" si="269"/>
        <v>2.5299999999999998</v>
      </c>
      <c r="M9402">
        <v>9.7799999999999994</v>
      </c>
    </row>
    <row r="9403" spans="1:13" x14ac:dyDescent="0.2">
      <c r="A9403" s="239"/>
      <c r="B9403" s="195"/>
      <c r="C9403" s="195"/>
      <c r="D9403" s="195"/>
      <c r="E9403" s="195" t="s">
        <v>3847</v>
      </c>
      <c r="F9403" s="196">
        <v>46.18</v>
      </c>
      <c r="G9403" s="195" t="s">
        <v>3848</v>
      </c>
      <c r="H9403" s="196">
        <v>0</v>
      </c>
      <c r="I9403" s="196">
        <v>46.18</v>
      </c>
      <c r="J9403" s="220"/>
      <c r="M9403">
        <v>46.18</v>
      </c>
    </row>
    <row r="9404" spans="1:13" ht="25.5" x14ac:dyDescent="0.2">
      <c r="A9404" s="239"/>
      <c r="B9404" s="195"/>
      <c r="C9404" s="195"/>
      <c r="D9404" s="195"/>
      <c r="E9404" s="195" t="s">
        <v>3849</v>
      </c>
      <c r="F9404" s="196">
        <v>0</v>
      </c>
      <c r="G9404" s="195"/>
      <c r="H9404" s="195" t="s">
        <v>3850</v>
      </c>
      <c r="I9404" s="196">
        <v>433.27</v>
      </c>
      <c r="J9404" s="220"/>
      <c r="M9404">
        <v>433.27</v>
      </c>
    </row>
    <row r="9405" spans="1:13" ht="30" customHeight="1" x14ac:dyDescent="0.2">
      <c r="A9405" s="240"/>
      <c r="B9405" s="197"/>
      <c r="C9405" s="197"/>
      <c r="D9405" s="197"/>
      <c r="E9405" s="197"/>
      <c r="F9405" s="197"/>
      <c r="G9405" s="197" t="s">
        <v>3851</v>
      </c>
      <c r="H9405" s="198">
        <v>23.64</v>
      </c>
      <c r="I9405" s="199">
        <v>10242.5</v>
      </c>
      <c r="J9405" s="220"/>
      <c r="M9405">
        <v>10242.5</v>
      </c>
    </row>
    <row r="9406" spans="1:13" ht="0.95" customHeight="1" x14ac:dyDescent="0.2">
      <c r="A9406" s="237"/>
      <c r="B9406" s="185"/>
      <c r="C9406" s="185"/>
      <c r="D9406" s="185"/>
      <c r="E9406" s="185"/>
      <c r="F9406" s="185"/>
      <c r="G9406" s="185"/>
      <c r="H9406" s="185"/>
      <c r="I9406" s="185"/>
      <c r="J9406" s="220"/>
    </row>
    <row r="9407" spans="1:13" ht="24" customHeight="1" x14ac:dyDescent="0.2">
      <c r="A9407" s="242" t="s">
        <v>1199</v>
      </c>
      <c r="B9407" s="24"/>
      <c r="C9407" s="24"/>
      <c r="D9407" s="23" t="s">
        <v>1200</v>
      </c>
      <c r="E9407" s="24"/>
      <c r="F9407" s="428"/>
      <c r="G9407" s="428"/>
      <c r="H9407" s="24"/>
      <c r="I9407" s="24"/>
      <c r="J9407" s="210"/>
    </row>
    <row r="9408" spans="1:13" ht="18" customHeight="1" x14ac:dyDescent="0.2">
      <c r="A9408" s="236" t="s">
        <v>1201</v>
      </c>
      <c r="B9408" s="183" t="s">
        <v>2</v>
      </c>
      <c r="C9408" s="182" t="s">
        <v>3</v>
      </c>
      <c r="D9408" s="182" t="s">
        <v>4</v>
      </c>
      <c r="E9408" s="419" t="s">
        <v>2100</v>
      </c>
      <c r="F9408" s="419"/>
      <c r="G9408" s="184" t="s">
        <v>5</v>
      </c>
      <c r="H9408" s="183" t="s">
        <v>6</v>
      </c>
      <c r="I9408" s="183" t="s">
        <v>7</v>
      </c>
      <c r="J9408" s="218" t="s">
        <v>8</v>
      </c>
      <c r="K9408" s="229">
        <v>0</v>
      </c>
      <c r="L9408" s="229">
        <f>J9409</f>
        <v>188.08</v>
      </c>
      <c r="M9408" t="s">
        <v>7</v>
      </c>
    </row>
    <row r="9409" spans="1:13" ht="24" customHeight="1" x14ac:dyDescent="0.2">
      <c r="A9409" s="237" t="s">
        <v>2125</v>
      </c>
      <c r="B9409" s="186" t="s">
        <v>1202</v>
      </c>
      <c r="C9409" s="185" t="s">
        <v>15</v>
      </c>
      <c r="D9409" s="185" t="s">
        <v>1203</v>
      </c>
      <c r="E9409" s="425">
        <v>19</v>
      </c>
      <c r="F9409" s="425"/>
      <c r="G9409" s="187" t="s">
        <v>17</v>
      </c>
      <c r="H9409" s="188">
        <v>1</v>
      </c>
      <c r="I9409" s="189">
        <f>(M9409*$M$13)</f>
        <v>188.0848</v>
      </c>
      <c r="J9409" s="231">
        <f>TRUNC(I9409*H9409,2)</f>
        <v>188.08</v>
      </c>
      <c r="M9409">
        <v>204.44</v>
      </c>
    </row>
    <row r="9410" spans="1:13" ht="24" customHeight="1" x14ac:dyDescent="0.2">
      <c r="A9410" s="238" t="s">
        <v>2126</v>
      </c>
      <c r="B9410" s="191" t="s">
        <v>3092</v>
      </c>
      <c r="C9410" s="190" t="s">
        <v>15</v>
      </c>
      <c r="D9410" s="190" t="s">
        <v>3093</v>
      </c>
      <c r="E9410" s="426" t="s">
        <v>2119</v>
      </c>
      <c r="F9410" s="426"/>
      <c r="G9410" s="192" t="s">
        <v>17</v>
      </c>
      <c r="H9410" s="193">
        <v>1</v>
      </c>
      <c r="I9410" s="189">
        <f>(M9410*$M$13)</f>
        <v>188.0848</v>
      </c>
      <c r="J9410" s="219">
        <f>TRUNC(I9410*H9410,2)</f>
        <v>188.08</v>
      </c>
      <c r="M9410">
        <v>204.44</v>
      </c>
    </row>
    <row r="9411" spans="1:13" x14ac:dyDescent="0.2">
      <c r="A9411" s="239"/>
      <c r="B9411" s="195"/>
      <c r="C9411" s="195"/>
      <c r="D9411" s="195"/>
      <c r="E9411" s="195" t="s">
        <v>3847</v>
      </c>
      <c r="F9411" s="196">
        <v>0</v>
      </c>
      <c r="G9411" s="195" t="s">
        <v>3848</v>
      </c>
      <c r="H9411" s="196">
        <v>0</v>
      </c>
      <c r="I9411" s="196">
        <v>0</v>
      </c>
      <c r="J9411" s="220"/>
      <c r="M9411">
        <v>0</v>
      </c>
    </row>
    <row r="9412" spans="1:13" ht="25.5" x14ac:dyDescent="0.2">
      <c r="A9412" s="239"/>
      <c r="B9412" s="195"/>
      <c r="C9412" s="195"/>
      <c r="D9412" s="195"/>
      <c r="E9412" s="195" t="s">
        <v>3849</v>
      </c>
      <c r="F9412" s="196">
        <v>0</v>
      </c>
      <c r="G9412" s="195"/>
      <c r="H9412" s="195" t="s">
        <v>3850</v>
      </c>
      <c r="I9412" s="196">
        <v>204.44</v>
      </c>
      <c r="J9412" s="220"/>
      <c r="M9412">
        <v>204.44</v>
      </c>
    </row>
    <row r="9413" spans="1:13" ht="30" customHeight="1" x14ac:dyDescent="0.2">
      <c r="A9413" s="240"/>
      <c r="B9413" s="197"/>
      <c r="C9413" s="197"/>
      <c r="D9413" s="197"/>
      <c r="E9413" s="197"/>
      <c r="F9413" s="197"/>
      <c r="G9413" s="197" t="s">
        <v>3851</v>
      </c>
      <c r="H9413" s="198">
        <v>122.3</v>
      </c>
      <c r="I9413" s="199">
        <v>25003.01</v>
      </c>
      <c r="J9413" s="220"/>
      <c r="M9413">
        <v>25003.01</v>
      </c>
    </row>
    <row r="9414" spans="1:13" ht="0.95" customHeight="1" x14ac:dyDescent="0.2">
      <c r="A9414" s="237"/>
      <c r="B9414" s="185"/>
      <c r="C9414" s="185"/>
      <c r="D9414" s="185"/>
      <c r="E9414" s="185"/>
      <c r="F9414" s="185"/>
      <c r="G9414" s="185"/>
      <c r="H9414" s="185"/>
      <c r="I9414" s="185"/>
      <c r="J9414" s="220"/>
    </row>
    <row r="9415" spans="1:13" ht="18" customHeight="1" x14ac:dyDescent="0.2">
      <c r="A9415" s="236" t="s">
        <v>1204</v>
      </c>
      <c r="B9415" s="183" t="s">
        <v>2</v>
      </c>
      <c r="C9415" s="182" t="s">
        <v>3</v>
      </c>
      <c r="D9415" s="182" t="s">
        <v>4</v>
      </c>
      <c r="E9415" s="419" t="s">
        <v>2100</v>
      </c>
      <c r="F9415" s="419"/>
      <c r="G9415" s="184" t="s">
        <v>5</v>
      </c>
      <c r="H9415" s="183" t="s">
        <v>6</v>
      </c>
      <c r="I9415" s="183" t="s">
        <v>7</v>
      </c>
      <c r="J9415" s="218" t="s">
        <v>8</v>
      </c>
      <c r="K9415" s="229">
        <f>J9417+J9418</f>
        <v>51.36</v>
      </c>
      <c r="L9415" s="229">
        <f>J9416-K9415</f>
        <v>355.84</v>
      </c>
      <c r="M9415" t="s">
        <v>7</v>
      </c>
    </row>
    <row r="9416" spans="1:13" ht="26.1" customHeight="1" x14ac:dyDescent="0.2">
      <c r="A9416" s="237" t="s">
        <v>2125</v>
      </c>
      <c r="B9416" s="186" t="s">
        <v>5295</v>
      </c>
      <c r="C9416" s="185" t="s">
        <v>167</v>
      </c>
      <c r="D9416" s="185" t="s">
        <v>1206</v>
      </c>
      <c r="E9416" s="425" t="s">
        <v>2107</v>
      </c>
      <c r="F9416" s="425"/>
      <c r="G9416" s="187" t="s">
        <v>17</v>
      </c>
      <c r="H9416" s="188">
        <v>1</v>
      </c>
      <c r="I9416" s="189">
        <f>(M9416*$M$13)</f>
        <v>407.20120000000003</v>
      </c>
      <c r="J9416" s="231">
        <f>TRUNC(I9416*H9416,2)</f>
        <v>407.2</v>
      </c>
      <c r="M9416">
        <v>442.61</v>
      </c>
    </row>
    <row r="9417" spans="1:13" ht="24" customHeight="1" x14ac:dyDescent="0.2">
      <c r="A9417" s="241" t="s">
        <v>2395</v>
      </c>
      <c r="B9417" s="201" t="s">
        <v>2446</v>
      </c>
      <c r="C9417" s="200" t="s">
        <v>26</v>
      </c>
      <c r="D9417" s="200" t="s">
        <v>2447</v>
      </c>
      <c r="E9417" s="427" t="s">
        <v>2123</v>
      </c>
      <c r="F9417" s="427"/>
      <c r="G9417" s="202" t="s">
        <v>32</v>
      </c>
      <c r="H9417" s="203">
        <v>0.4</v>
      </c>
      <c r="I9417" s="189">
        <f>(M9417*$M$13)</f>
        <v>17.461600000000001</v>
      </c>
      <c r="J9417" s="219">
        <f>TRUNC(I9417*H9417,2)</f>
        <v>6.98</v>
      </c>
      <c r="M9417">
        <v>18.98</v>
      </c>
    </row>
    <row r="9418" spans="1:13" ht="24" customHeight="1" x14ac:dyDescent="0.2">
      <c r="A9418" s="241" t="s">
        <v>2395</v>
      </c>
      <c r="B9418" s="201" t="s">
        <v>3874</v>
      </c>
      <c r="C9418" s="200" t="s">
        <v>26</v>
      </c>
      <c r="D9418" s="200" t="s">
        <v>3875</v>
      </c>
      <c r="E9418" s="427" t="s">
        <v>2123</v>
      </c>
      <c r="F9418" s="427"/>
      <c r="G9418" s="202" t="s">
        <v>32</v>
      </c>
      <c r="H9418" s="203">
        <v>2</v>
      </c>
      <c r="I9418" s="189">
        <f>(M9418*$M$13)</f>
        <v>22.1904</v>
      </c>
      <c r="J9418" s="219">
        <f>TRUNC(I9418*H9418,2)</f>
        <v>44.38</v>
      </c>
      <c r="M9418">
        <v>24.12</v>
      </c>
    </row>
    <row r="9419" spans="1:13" ht="26.1" customHeight="1" x14ac:dyDescent="0.2">
      <c r="A9419" s="238" t="s">
        <v>2126</v>
      </c>
      <c r="B9419" s="191" t="s">
        <v>3876</v>
      </c>
      <c r="C9419" s="190" t="s">
        <v>26</v>
      </c>
      <c r="D9419" s="190" t="s">
        <v>3877</v>
      </c>
      <c r="E9419" s="426" t="s">
        <v>2119</v>
      </c>
      <c r="F9419" s="426"/>
      <c r="G9419" s="192" t="s">
        <v>331</v>
      </c>
      <c r="H9419" s="193">
        <v>4</v>
      </c>
      <c r="I9419" s="189">
        <f>(M9419*$M$13)</f>
        <v>7.2036000000000007</v>
      </c>
      <c r="J9419" s="219">
        <f>TRUNC(I9419*H9419,2)</f>
        <v>28.81</v>
      </c>
      <c r="M9419">
        <v>7.83</v>
      </c>
    </row>
    <row r="9420" spans="1:13" ht="24" customHeight="1" x14ac:dyDescent="0.2">
      <c r="A9420" s="238" t="s">
        <v>2126</v>
      </c>
      <c r="B9420" s="191" t="s">
        <v>3878</v>
      </c>
      <c r="C9420" s="190" t="s">
        <v>26</v>
      </c>
      <c r="D9420" s="190" t="s">
        <v>3879</v>
      </c>
      <c r="E9420" s="426" t="s">
        <v>2119</v>
      </c>
      <c r="F9420" s="426"/>
      <c r="G9420" s="192" t="s">
        <v>17</v>
      </c>
      <c r="H9420" s="193">
        <v>1</v>
      </c>
      <c r="I9420" s="189">
        <f>(M9420*$M$13)</f>
        <v>327.02319999999997</v>
      </c>
      <c r="J9420" s="219">
        <f>TRUNC(I9420*H9420,2)</f>
        <v>327.02</v>
      </c>
      <c r="M9420">
        <v>355.46</v>
      </c>
    </row>
    <row r="9421" spans="1:13" x14ac:dyDescent="0.2">
      <c r="A9421" s="239"/>
      <c r="B9421" s="195"/>
      <c r="C9421" s="195"/>
      <c r="D9421" s="195"/>
      <c r="E9421" s="195" t="s">
        <v>3847</v>
      </c>
      <c r="F9421" s="196">
        <v>41.4</v>
      </c>
      <c r="G9421" s="195" t="s">
        <v>3848</v>
      </c>
      <c r="H9421" s="196">
        <v>0</v>
      </c>
      <c r="I9421" s="196">
        <v>41.4</v>
      </c>
      <c r="J9421" s="220"/>
      <c r="M9421">
        <v>41.4</v>
      </c>
    </row>
    <row r="9422" spans="1:13" ht="25.5" x14ac:dyDescent="0.2">
      <c r="A9422" s="239"/>
      <c r="B9422" s="195"/>
      <c r="C9422" s="195"/>
      <c r="D9422" s="195"/>
      <c r="E9422" s="195" t="s">
        <v>3849</v>
      </c>
      <c r="F9422" s="196">
        <v>0</v>
      </c>
      <c r="G9422" s="195"/>
      <c r="H9422" s="195" t="s">
        <v>3850</v>
      </c>
      <c r="I9422" s="196">
        <v>442.61</v>
      </c>
      <c r="J9422" s="220"/>
      <c r="M9422">
        <v>442.61</v>
      </c>
    </row>
    <row r="9423" spans="1:13" ht="30" customHeight="1" x14ac:dyDescent="0.2">
      <c r="A9423" s="240"/>
      <c r="B9423" s="197"/>
      <c r="C9423" s="197"/>
      <c r="D9423" s="197"/>
      <c r="E9423" s="197"/>
      <c r="F9423" s="197"/>
      <c r="G9423" s="197" t="s">
        <v>3851</v>
      </c>
      <c r="H9423" s="198">
        <v>10</v>
      </c>
      <c r="I9423" s="199">
        <v>4426.1000000000004</v>
      </c>
      <c r="J9423" s="220"/>
      <c r="M9423">
        <v>4426.1000000000004</v>
      </c>
    </row>
    <row r="9424" spans="1:13" ht="0.95" customHeight="1" x14ac:dyDescent="0.2">
      <c r="A9424" s="237"/>
      <c r="B9424" s="185"/>
      <c r="C9424" s="185"/>
      <c r="D9424" s="185"/>
      <c r="E9424" s="185"/>
      <c r="F9424" s="185"/>
      <c r="G9424" s="185"/>
      <c r="H9424" s="185"/>
      <c r="I9424" s="185"/>
      <c r="J9424" s="220"/>
    </row>
    <row r="9425" spans="1:13" ht="24" customHeight="1" x14ac:dyDescent="0.2">
      <c r="A9425" s="242" t="s">
        <v>1207</v>
      </c>
      <c r="B9425" s="24"/>
      <c r="C9425" s="24"/>
      <c r="D9425" s="23" t="s">
        <v>138</v>
      </c>
      <c r="E9425" s="24"/>
      <c r="F9425" s="428"/>
      <c r="G9425" s="428"/>
      <c r="H9425" s="24"/>
      <c r="I9425" s="24"/>
      <c r="J9425" s="210"/>
    </row>
    <row r="9426" spans="1:13" ht="18" customHeight="1" x14ac:dyDescent="0.2">
      <c r="A9426" s="236" t="s">
        <v>1208</v>
      </c>
      <c r="B9426" s="183" t="s">
        <v>2</v>
      </c>
      <c r="C9426" s="182" t="s">
        <v>3</v>
      </c>
      <c r="D9426" s="182" t="s">
        <v>4</v>
      </c>
      <c r="E9426" s="419" t="s">
        <v>2100</v>
      </c>
      <c r="F9426" s="419"/>
      <c r="G9426" s="184" t="s">
        <v>5</v>
      </c>
      <c r="H9426" s="183" t="s">
        <v>6</v>
      </c>
      <c r="I9426" s="183" t="s">
        <v>7</v>
      </c>
      <c r="J9426" s="218" t="s">
        <v>8</v>
      </c>
      <c r="K9426" s="229">
        <f>J9428+J9429</f>
        <v>3</v>
      </c>
      <c r="L9426" s="229">
        <f>J9427-K9426</f>
        <v>2.1799999999999997</v>
      </c>
      <c r="M9426" t="s">
        <v>7</v>
      </c>
    </row>
    <row r="9427" spans="1:13" ht="24" customHeight="1" x14ac:dyDescent="0.2">
      <c r="A9427" s="237" t="s">
        <v>2125</v>
      </c>
      <c r="B9427" s="186" t="s">
        <v>760</v>
      </c>
      <c r="C9427" s="185" t="s">
        <v>15</v>
      </c>
      <c r="D9427" s="185" t="s">
        <v>761</v>
      </c>
      <c r="E9427" s="425">
        <v>20</v>
      </c>
      <c r="F9427" s="425"/>
      <c r="G9427" s="187" t="s">
        <v>17</v>
      </c>
      <c r="H9427" s="188">
        <v>1</v>
      </c>
      <c r="I9427" s="189">
        <f>(M9427*$M$13)</f>
        <v>5.1887999999999996</v>
      </c>
      <c r="J9427" s="231">
        <f>TRUNC(I9427*H9427,2)</f>
        <v>5.18</v>
      </c>
      <c r="M9427">
        <v>5.64</v>
      </c>
    </row>
    <row r="9428" spans="1:13" ht="24" customHeight="1" x14ac:dyDescent="0.2">
      <c r="A9428" s="238" t="s">
        <v>2126</v>
      </c>
      <c r="B9428" s="191" t="s">
        <v>2152</v>
      </c>
      <c r="C9428" s="190" t="s">
        <v>15</v>
      </c>
      <c r="D9428" s="190" t="s">
        <v>2153</v>
      </c>
      <c r="E9428" s="426" t="s">
        <v>2129</v>
      </c>
      <c r="F9428" s="426"/>
      <c r="G9428" s="192" t="s">
        <v>39</v>
      </c>
      <c r="H9428" s="193">
        <v>9.0700000000000003E-2</v>
      </c>
      <c r="I9428" s="189">
        <f>(M9428*$M$13)</f>
        <v>19.136000000000003</v>
      </c>
      <c r="J9428" s="219">
        <f>TRUNC(I9428*H9428,2)</f>
        <v>1.73</v>
      </c>
      <c r="M9428">
        <v>20.8</v>
      </c>
    </row>
    <row r="9429" spans="1:13" ht="24" customHeight="1" x14ac:dyDescent="0.2">
      <c r="A9429" s="238" t="s">
        <v>2126</v>
      </c>
      <c r="B9429" s="191" t="s">
        <v>2156</v>
      </c>
      <c r="C9429" s="190" t="s">
        <v>15</v>
      </c>
      <c r="D9429" s="190" t="s">
        <v>2157</v>
      </c>
      <c r="E9429" s="426" t="s">
        <v>2129</v>
      </c>
      <c r="F9429" s="426"/>
      <c r="G9429" s="192" t="s">
        <v>39</v>
      </c>
      <c r="H9429" s="193">
        <v>0.1077</v>
      </c>
      <c r="I9429" s="189">
        <f>(M9429*$M$13)</f>
        <v>11.8772</v>
      </c>
      <c r="J9429" s="219">
        <f>TRUNC(I9429*H9429,2)</f>
        <v>1.27</v>
      </c>
      <c r="M9429">
        <v>12.91</v>
      </c>
    </row>
    <row r="9430" spans="1:13" ht="24" customHeight="1" x14ac:dyDescent="0.2">
      <c r="A9430" s="238" t="s">
        <v>2126</v>
      </c>
      <c r="B9430" s="191" t="s">
        <v>2164</v>
      </c>
      <c r="C9430" s="190" t="s">
        <v>15</v>
      </c>
      <c r="D9430" s="190" t="s">
        <v>2165</v>
      </c>
      <c r="E9430" s="426" t="s">
        <v>2119</v>
      </c>
      <c r="F9430" s="426"/>
      <c r="G9430" s="192" t="s">
        <v>50</v>
      </c>
      <c r="H9430" s="193">
        <v>5.1999999999999998E-3</v>
      </c>
      <c r="I9430" s="189">
        <f>(M9430*$M$13)</f>
        <v>160.77000000000001</v>
      </c>
      <c r="J9430" s="219">
        <f>TRUNC(I9430*H9430,2)</f>
        <v>0.83</v>
      </c>
      <c r="M9430">
        <v>174.75</v>
      </c>
    </row>
    <row r="9431" spans="1:13" ht="24" customHeight="1" x14ac:dyDescent="0.2">
      <c r="A9431" s="238" t="s">
        <v>2126</v>
      </c>
      <c r="B9431" s="191" t="s">
        <v>2140</v>
      </c>
      <c r="C9431" s="190" t="s">
        <v>15</v>
      </c>
      <c r="D9431" s="190" t="s">
        <v>2141</v>
      </c>
      <c r="E9431" s="426" t="s">
        <v>2119</v>
      </c>
      <c r="F9431" s="426"/>
      <c r="G9431" s="192" t="s">
        <v>1871</v>
      </c>
      <c r="H9431" s="193">
        <v>2.27</v>
      </c>
      <c r="I9431" s="189">
        <f>(M9431*$M$13)</f>
        <v>0.59800000000000009</v>
      </c>
      <c r="J9431" s="219">
        <f>TRUNC(I9431*H9431,2)</f>
        <v>1.35</v>
      </c>
      <c r="M9431">
        <v>0.65</v>
      </c>
    </row>
    <row r="9432" spans="1:13" x14ac:dyDescent="0.2">
      <c r="A9432" s="239"/>
      <c r="B9432" s="195"/>
      <c r="C9432" s="195"/>
      <c r="D9432" s="195"/>
      <c r="E9432" s="195" t="s">
        <v>3847</v>
      </c>
      <c r="F9432" s="196">
        <v>3.27</v>
      </c>
      <c r="G9432" s="195" t="s">
        <v>3848</v>
      </c>
      <c r="H9432" s="196">
        <v>0</v>
      </c>
      <c r="I9432" s="196">
        <v>3.27</v>
      </c>
      <c r="J9432" s="220"/>
      <c r="M9432">
        <v>3.27</v>
      </c>
    </row>
    <row r="9433" spans="1:13" ht="25.5" x14ac:dyDescent="0.2">
      <c r="A9433" s="239"/>
      <c r="B9433" s="195"/>
      <c r="C9433" s="195"/>
      <c r="D9433" s="195"/>
      <c r="E9433" s="195" t="s">
        <v>3849</v>
      </c>
      <c r="F9433" s="196">
        <v>0</v>
      </c>
      <c r="G9433" s="195"/>
      <c r="H9433" s="195" t="s">
        <v>3850</v>
      </c>
      <c r="I9433" s="196">
        <v>5.64</v>
      </c>
      <c r="J9433" s="220"/>
      <c r="M9433">
        <v>5.64</v>
      </c>
    </row>
    <row r="9434" spans="1:13" ht="30" customHeight="1" x14ac:dyDescent="0.2">
      <c r="A9434" s="240"/>
      <c r="B9434" s="197"/>
      <c r="C9434" s="197"/>
      <c r="D9434" s="197"/>
      <c r="E9434" s="197"/>
      <c r="F9434" s="197"/>
      <c r="G9434" s="197" t="s">
        <v>3851</v>
      </c>
      <c r="H9434" s="198">
        <v>30.27</v>
      </c>
      <c r="I9434" s="199">
        <v>170.72</v>
      </c>
      <c r="J9434" s="220"/>
      <c r="M9434">
        <v>170.72</v>
      </c>
    </row>
    <row r="9435" spans="1:13" ht="0.95" customHeight="1" x14ac:dyDescent="0.2">
      <c r="A9435" s="237"/>
      <c r="B9435" s="185"/>
      <c r="C9435" s="185"/>
      <c r="D9435" s="185"/>
      <c r="E9435" s="185"/>
      <c r="F9435" s="185"/>
      <c r="G9435" s="185"/>
      <c r="H9435" s="185"/>
      <c r="I9435" s="185"/>
      <c r="J9435" s="220"/>
    </row>
    <row r="9436" spans="1:13" ht="18" customHeight="1" x14ac:dyDescent="0.2">
      <c r="A9436" s="236" t="s">
        <v>1209</v>
      </c>
      <c r="B9436" s="183" t="s">
        <v>2</v>
      </c>
      <c r="C9436" s="182" t="s">
        <v>3</v>
      </c>
      <c r="D9436" s="182" t="s">
        <v>4</v>
      </c>
      <c r="E9436" s="419" t="s">
        <v>2100</v>
      </c>
      <c r="F9436" s="419"/>
      <c r="G9436" s="184" t="s">
        <v>5</v>
      </c>
      <c r="H9436" s="183" t="s">
        <v>6</v>
      </c>
      <c r="I9436" s="183" t="s">
        <v>7</v>
      </c>
      <c r="J9436" s="218" t="s">
        <v>8</v>
      </c>
      <c r="K9436" s="229">
        <f>J9438+J9439</f>
        <v>19.34</v>
      </c>
      <c r="L9436" s="229">
        <f>J9437-K9436</f>
        <v>5.120000000000001</v>
      </c>
      <c r="M9436" t="s">
        <v>7</v>
      </c>
    </row>
    <row r="9437" spans="1:13" ht="24" customHeight="1" x14ac:dyDescent="0.2">
      <c r="A9437" s="237" t="s">
        <v>2125</v>
      </c>
      <c r="B9437" s="186" t="s">
        <v>763</v>
      </c>
      <c r="C9437" s="185" t="s">
        <v>15</v>
      </c>
      <c r="D9437" s="185" t="s">
        <v>764</v>
      </c>
      <c r="E9437" s="425">
        <v>13</v>
      </c>
      <c r="F9437" s="425"/>
      <c r="G9437" s="187" t="s">
        <v>17</v>
      </c>
      <c r="H9437" s="188">
        <v>1</v>
      </c>
      <c r="I9437" s="189">
        <f t="shared" ref="I9437:I9442" si="270">(M9437*$M$13)</f>
        <v>24.462800000000001</v>
      </c>
      <c r="J9437" s="231">
        <f t="shared" ref="J9437:J9442" si="271">TRUNC(I9437*H9437,2)</f>
        <v>24.46</v>
      </c>
      <c r="M9437">
        <v>26.59</v>
      </c>
    </row>
    <row r="9438" spans="1:13" ht="24" customHeight="1" x14ac:dyDescent="0.2">
      <c r="A9438" s="238" t="s">
        <v>2126</v>
      </c>
      <c r="B9438" s="191" t="s">
        <v>2130</v>
      </c>
      <c r="C9438" s="190" t="s">
        <v>15</v>
      </c>
      <c r="D9438" s="190" t="s">
        <v>2131</v>
      </c>
      <c r="E9438" s="426" t="s">
        <v>2129</v>
      </c>
      <c r="F9438" s="426"/>
      <c r="G9438" s="192" t="s">
        <v>39</v>
      </c>
      <c r="H9438" s="193">
        <v>0.8</v>
      </c>
      <c r="I9438" s="189">
        <f t="shared" si="270"/>
        <v>13.533200000000001</v>
      </c>
      <c r="J9438" s="219">
        <f t="shared" si="271"/>
        <v>10.82</v>
      </c>
      <c r="M9438">
        <v>14.71</v>
      </c>
    </row>
    <row r="9439" spans="1:13" ht="24" customHeight="1" x14ac:dyDescent="0.2">
      <c r="A9439" s="238" t="s">
        <v>2126</v>
      </c>
      <c r="B9439" s="191" t="s">
        <v>2210</v>
      </c>
      <c r="C9439" s="190" t="s">
        <v>15</v>
      </c>
      <c r="D9439" s="190" t="s">
        <v>2211</v>
      </c>
      <c r="E9439" s="426" t="s">
        <v>2129</v>
      </c>
      <c r="F9439" s="426"/>
      <c r="G9439" s="192" t="s">
        <v>39</v>
      </c>
      <c r="H9439" s="193">
        <v>0.43890000000000001</v>
      </c>
      <c r="I9439" s="189">
        <f t="shared" si="270"/>
        <v>19.430400000000002</v>
      </c>
      <c r="J9439" s="219">
        <f t="shared" si="271"/>
        <v>8.52</v>
      </c>
      <c r="M9439">
        <v>21.12</v>
      </c>
    </row>
    <row r="9440" spans="1:13" ht="24" customHeight="1" x14ac:dyDescent="0.2">
      <c r="A9440" s="238" t="s">
        <v>2126</v>
      </c>
      <c r="B9440" s="191" t="s">
        <v>2694</v>
      </c>
      <c r="C9440" s="190" t="s">
        <v>15</v>
      </c>
      <c r="D9440" s="190" t="s">
        <v>2695</v>
      </c>
      <c r="E9440" s="426" t="s">
        <v>2119</v>
      </c>
      <c r="F9440" s="426"/>
      <c r="G9440" s="192" t="s">
        <v>50</v>
      </c>
      <c r="H9440" s="193">
        <v>1.66E-2</v>
      </c>
      <c r="I9440" s="189">
        <f t="shared" si="270"/>
        <v>166.69480000000001</v>
      </c>
      <c r="J9440" s="219">
        <f t="shared" si="271"/>
        <v>2.76</v>
      </c>
      <c r="M9440">
        <v>181.19</v>
      </c>
    </row>
    <row r="9441" spans="1:13" ht="24" customHeight="1" x14ac:dyDescent="0.2">
      <c r="A9441" s="238" t="s">
        <v>2126</v>
      </c>
      <c r="B9441" s="191" t="s">
        <v>2460</v>
      </c>
      <c r="C9441" s="190" t="s">
        <v>15</v>
      </c>
      <c r="D9441" s="190" t="s">
        <v>2461</v>
      </c>
      <c r="E9441" s="426" t="s">
        <v>2119</v>
      </c>
      <c r="F9441" s="426"/>
      <c r="G9441" s="192" t="s">
        <v>1871</v>
      </c>
      <c r="H9441" s="193">
        <v>1.911</v>
      </c>
      <c r="I9441" s="189">
        <f t="shared" si="270"/>
        <v>0.91080000000000005</v>
      </c>
      <c r="J9441" s="219">
        <f t="shared" si="271"/>
        <v>1.74</v>
      </c>
      <c r="M9441">
        <v>0.99</v>
      </c>
    </row>
    <row r="9442" spans="1:13" ht="24" customHeight="1" x14ac:dyDescent="0.2">
      <c r="A9442" s="238" t="s">
        <v>2126</v>
      </c>
      <c r="B9442" s="191" t="s">
        <v>2140</v>
      </c>
      <c r="C9442" s="190" t="s">
        <v>15</v>
      </c>
      <c r="D9442" s="190" t="s">
        <v>2141</v>
      </c>
      <c r="E9442" s="426" t="s">
        <v>2119</v>
      </c>
      <c r="F9442" s="426"/>
      <c r="G9442" s="192" t="s">
        <v>1871</v>
      </c>
      <c r="H9442" s="193">
        <v>1.05</v>
      </c>
      <c r="I9442" s="189">
        <f t="shared" si="270"/>
        <v>0.59800000000000009</v>
      </c>
      <c r="J9442" s="219">
        <f t="shared" si="271"/>
        <v>0.62</v>
      </c>
      <c r="M9442">
        <v>0.65</v>
      </c>
    </row>
    <row r="9443" spans="1:13" x14ac:dyDescent="0.2">
      <c r="A9443" s="239"/>
      <c r="B9443" s="195"/>
      <c r="C9443" s="195"/>
      <c r="D9443" s="195"/>
      <c r="E9443" s="195" t="s">
        <v>3847</v>
      </c>
      <c r="F9443" s="196">
        <v>21.02</v>
      </c>
      <c r="G9443" s="195" t="s">
        <v>3848</v>
      </c>
      <c r="H9443" s="196">
        <v>0</v>
      </c>
      <c r="I9443" s="196">
        <v>21.02</v>
      </c>
      <c r="J9443" s="220"/>
      <c r="M9443">
        <v>21.02</v>
      </c>
    </row>
    <row r="9444" spans="1:13" ht="25.5" x14ac:dyDescent="0.2">
      <c r="A9444" s="239"/>
      <c r="B9444" s="195"/>
      <c r="C9444" s="195"/>
      <c r="D9444" s="195"/>
      <c r="E9444" s="195" t="s">
        <v>3849</v>
      </c>
      <c r="F9444" s="196">
        <v>0</v>
      </c>
      <c r="G9444" s="195"/>
      <c r="H9444" s="195" t="s">
        <v>3850</v>
      </c>
      <c r="I9444" s="196">
        <v>26.59</v>
      </c>
      <c r="J9444" s="220"/>
      <c r="M9444">
        <v>26.59</v>
      </c>
    </row>
    <row r="9445" spans="1:13" ht="30" customHeight="1" x14ac:dyDescent="0.2">
      <c r="A9445" s="240"/>
      <c r="B9445" s="197"/>
      <c r="C9445" s="197"/>
      <c r="D9445" s="197"/>
      <c r="E9445" s="197"/>
      <c r="F9445" s="197"/>
      <c r="G9445" s="197" t="s">
        <v>3851</v>
      </c>
      <c r="H9445" s="198">
        <v>30.27</v>
      </c>
      <c r="I9445" s="199">
        <v>804.87</v>
      </c>
      <c r="J9445" s="220"/>
      <c r="M9445">
        <v>804.87</v>
      </c>
    </row>
    <row r="9446" spans="1:13" ht="0.95" customHeight="1" x14ac:dyDescent="0.2">
      <c r="A9446" s="237"/>
      <c r="B9446" s="185"/>
      <c r="C9446" s="185"/>
      <c r="D9446" s="185"/>
      <c r="E9446" s="185"/>
      <c r="F9446" s="185"/>
      <c r="G9446" s="185"/>
      <c r="H9446" s="185"/>
      <c r="I9446" s="185"/>
      <c r="J9446" s="220"/>
    </row>
    <row r="9447" spans="1:13" ht="24" customHeight="1" x14ac:dyDescent="0.2">
      <c r="A9447" s="242" t="s">
        <v>1210</v>
      </c>
      <c r="B9447" s="24"/>
      <c r="C9447" s="24"/>
      <c r="D9447" s="23" t="s">
        <v>151</v>
      </c>
      <c r="E9447" s="24"/>
      <c r="F9447" s="428"/>
      <c r="G9447" s="428"/>
      <c r="H9447" s="24"/>
      <c r="I9447" s="24"/>
      <c r="J9447" s="210"/>
    </row>
    <row r="9448" spans="1:13" ht="18" customHeight="1" x14ac:dyDescent="0.2">
      <c r="A9448" s="236" t="s">
        <v>1211</v>
      </c>
      <c r="B9448" s="183" t="s">
        <v>2</v>
      </c>
      <c r="C9448" s="182" t="s">
        <v>3</v>
      </c>
      <c r="D9448" s="182" t="s">
        <v>4</v>
      </c>
      <c r="E9448" s="419" t="s">
        <v>2100</v>
      </c>
      <c r="F9448" s="419"/>
      <c r="G9448" s="184" t="s">
        <v>5</v>
      </c>
      <c r="H9448" s="183" t="s">
        <v>6</v>
      </c>
      <c r="I9448" s="183" t="s">
        <v>7</v>
      </c>
      <c r="J9448" s="218" t="s">
        <v>8</v>
      </c>
      <c r="K9448" s="229">
        <f>J9450+J9451</f>
        <v>3</v>
      </c>
      <c r="L9448" s="229">
        <f>J9449-K9448</f>
        <v>2.1799999999999997</v>
      </c>
      <c r="M9448" t="s">
        <v>7</v>
      </c>
    </row>
    <row r="9449" spans="1:13" ht="24" customHeight="1" x14ac:dyDescent="0.2">
      <c r="A9449" s="237" t="s">
        <v>2125</v>
      </c>
      <c r="B9449" s="186" t="s">
        <v>760</v>
      </c>
      <c r="C9449" s="185" t="s">
        <v>15</v>
      </c>
      <c r="D9449" s="185" t="s">
        <v>761</v>
      </c>
      <c r="E9449" s="425">
        <v>20</v>
      </c>
      <c r="F9449" s="425"/>
      <c r="G9449" s="187" t="s">
        <v>17</v>
      </c>
      <c r="H9449" s="188">
        <v>1</v>
      </c>
      <c r="I9449" s="189">
        <f>(M9449*$M$13)</f>
        <v>5.1887999999999996</v>
      </c>
      <c r="J9449" s="231">
        <f>TRUNC(I9449*H9449,2)</f>
        <v>5.18</v>
      </c>
      <c r="M9449">
        <v>5.64</v>
      </c>
    </row>
    <row r="9450" spans="1:13" ht="24" customHeight="1" x14ac:dyDescent="0.2">
      <c r="A9450" s="238" t="s">
        <v>2126</v>
      </c>
      <c r="B9450" s="191" t="s">
        <v>2152</v>
      </c>
      <c r="C9450" s="190" t="s">
        <v>15</v>
      </c>
      <c r="D9450" s="190" t="s">
        <v>2153</v>
      </c>
      <c r="E9450" s="426" t="s">
        <v>2129</v>
      </c>
      <c r="F9450" s="426"/>
      <c r="G9450" s="192" t="s">
        <v>39</v>
      </c>
      <c r="H9450" s="193">
        <v>9.0700000000000003E-2</v>
      </c>
      <c r="I9450" s="189">
        <f>(M9450*$M$13)</f>
        <v>19.136000000000003</v>
      </c>
      <c r="J9450" s="219">
        <f>TRUNC(I9450*H9450,2)</f>
        <v>1.73</v>
      </c>
      <c r="M9450">
        <v>20.8</v>
      </c>
    </row>
    <row r="9451" spans="1:13" ht="24" customHeight="1" x14ac:dyDescent="0.2">
      <c r="A9451" s="238" t="s">
        <v>2126</v>
      </c>
      <c r="B9451" s="191" t="s">
        <v>2156</v>
      </c>
      <c r="C9451" s="190" t="s">
        <v>15</v>
      </c>
      <c r="D9451" s="190" t="s">
        <v>2157</v>
      </c>
      <c r="E9451" s="426" t="s">
        <v>2129</v>
      </c>
      <c r="F9451" s="426"/>
      <c r="G9451" s="192" t="s">
        <v>39</v>
      </c>
      <c r="H9451" s="193">
        <v>0.1077</v>
      </c>
      <c r="I9451" s="189">
        <f>(M9451*$M$13)</f>
        <v>11.8772</v>
      </c>
      <c r="J9451" s="219">
        <f>TRUNC(I9451*H9451,2)</f>
        <v>1.27</v>
      </c>
      <c r="M9451">
        <v>12.91</v>
      </c>
    </row>
    <row r="9452" spans="1:13" ht="24" customHeight="1" x14ac:dyDescent="0.2">
      <c r="A9452" s="238" t="s">
        <v>2126</v>
      </c>
      <c r="B9452" s="191" t="s">
        <v>2164</v>
      </c>
      <c r="C9452" s="190" t="s">
        <v>15</v>
      </c>
      <c r="D9452" s="190" t="s">
        <v>2165</v>
      </c>
      <c r="E9452" s="426" t="s">
        <v>2119</v>
      </c>
      <c r="F9452" s="426"/>
      <c r="G9452" s="192" t="s">
        <v>50</v>
      </c>
      <c r="H9452" s="193">
        <v>5.1999999999999998E-3</v>
      </c>
      <c r="I9452" s="189">
        <f>(M9452*$M$13)</f>
        <v>160.77000000000001</v>
      </c>
      <c r="J9452" s="219">
        <f>TRUNC(I9452*H9452,2)</f>
        <v>0.83</v>
      </c>
      <c r="M9452">
        <v>174.75</v>
      </c>
    </row>
    <row r="9453" spans="1:13" ht="24" customHeight="1" x14ac:dyDescent="0.2">
      <c r="A9453" s="238" t="s">
        <v>2126</v>
      </c>
      <c r="B9453" s="191" t="s">
        <v>2140</v>
      </c>
      <c r="C9453" s="190" t="s">
        <v>15</v>
      </c>
      <c r="D9453" s="190" t="s">
        <v>2141</v>
      </c>
      <c r="E9453" s="426" t="s">
        <v>2119</v>
      </c>
      <c r="F9453" s="426"/>
      <c r="G9453" s="192" t="s">
        <v>1871</v>
      </c>
      <c r="H9453" s="193">
        <v>2.27</v>
      </c>
      <c r="I9453" s="189">
        <f>(M9453*$M$13)</f>
        <v>0.59800000000000009</v>
      </c>
      <c r="J9453" s="219">
        <f>TRUNC(I9453*H9453,2)</f>
        <v>1.35</v>
      </c>
      <c r="M9453">
        <v>0.65</v>
      </c>
    </row>
    <row r="9454" spans="1:13" x14ac:dyDescent="0.2">
      <c r="A9454" s="239"/>
      <c r="B9454" s="195"/>
      <c r="C9454" s="195"/>
      <c r="D9454" s="195"/>
      <c r="E9454" s="195" t="s">
        <v>3847</v>
      </c>
      <c r="F9454" s="196">
        <v>3.27</v>
      </c>
      <c r="G9454" s="195" t="s">
        <v>3848</v>
      </c>
      <c r="H9454" s="196">
        <v>0</v>
      </c>
      <c r="I9454" s="196">
        <v>3.27</v>
      </c>
      <c r="J9454" s="220"/>
      <c r="M9454">
        <v>3.27</v>
      </c>
    </row>
    <row r="9455" spans="1:13" ht="25.5" x14ac:dyDescent="0.2">
      <c r="A9455" s="239"/>
      <c r="B9455" s="195"/>
      <c r="C9455" s="195"/>
      <c r="D9455" s="195"/>
      <c r="E9455" s="195" t="s">
        <v>3849</v>
      </c>
      <c r="F9455" s="196">
        <v>0</v>
      </c>
      <c r="G9455" s="195"/>
      <c r="H9455" s="195" t="s">
        <v>3850</v>
      </c>
      <c r="I9455" s="196">
        <v>5.64</v>
      </c>
      <c r="J9455" s="220"/>
      <c r="M9455">
        <v>5.64</v>
      </c>
    </row>
    <row r="9456" spans="1:13" ht="30" customHeight="1" x14ac:dyDescent="0.2">
      <c r="A9456" s="240"/>
      <c r="B9456" s="197"/>
      <c r="C9456" s="197"/>
      <c r="D9456" s="197"/>
      <c r="E9456" s="197"/>
      <c r="F9456" s="197"/>
      <c r="G9456" s="197" t="s">
        <v>3851</v>
      </c>
      <c r="H9456" s="198">
        <v>913.86</v>
      </c>
      <c r="I9456" s="199">
        <v>5154.17</v>
      </c>
      <c r="J9456" s="220"/>
      <c r="M9456">
        <v>5154.17</v>
      </c>
    </row>
    <row r="9457" spans="1:13" ht="0.95" customHeight="1" x14ac:dyDescent="0.2">
      <c r="A9457" s="237"/>
      <c r="B9457" s="185"/>
      <c r="C9457" s="185"/>
      <c r="D9457" s="185"/>
      <c r="E9457" s="185"/>
      <c r="F9457" s="185"/>
      <c r="G9457" s="185"/>
      <c r="H9457" s="185"/>
      <c r="I9457" s="185"/>
      <c r="J9457" s="220"/>
    </row>
    <row r="9458" spans="1:13" ht="18" customHeight="1" x14ac:dyDescent="0.2">
      <c r="A9458" s="236" t="s">
        <v>1212</v>
      </c>
      <c r="B9458" s="183" t="s">
        <v>2</v>
      </c>
      <c r="C9458" s="182" t="s">
        <v>3</v>
      </c>
      <c r="D9458" s="182" t="s">
        <v>4</v>
      </c>
      <c r="E9458" s="419" t="s">
        <v>2100</v>
      </c>
      <c r="F9458" s="419"/>
      <c r="G9458" s="184" t="s">
        <v>5</v>
      </c>
      <c r="H9458" s="183" t="s">
        <v>6</v>
      </c>
      <c r="I9458" s="183" t="s">
        <v>7</v>
      </c>
      <c r="J9458" s="218" t="s">
        <v>8</v>
      </c>
      <c r="K9458" s="229">
        <f>J9460+J9461</f>
        <v>19.34</v>
      </c>
      <c r="L9458" s="229">
        <f>J9459-K9458</f>
        <v>5.120000000000001</v>
      </c>
      <c r="M9458" t="s">
        <v>7</v>
      </c>
    </row>
    <row r="9459" spans="1:13" ht="24" customHeight="1" x14ac:dyDescent="0.2">
      <c r="A9459" s="237" t="s">
        <v>2125</v>
      </c>
      <c r="B9459" s="186" t="s">
        <v>763</v>
      </c>
      <c r="C9459" s="185" t="s">
        <v>15</v>
      </c>
      <c r="D9459" s="185" t="s">
        <v>764</v>
      </c>
      <c r="E9459" s="425">
        <v>13</v>
      </c>
      <c r="F9459" s="425"/>
      <c r="G9459" s="187" t="s">
        <v>17</v>
      </c>
      <c r="H9459" s="188">
        <v>1</v>
      </c>
      <c r="I9459" s="189">
        <f t="shared" ref="I9459:I9464" si="272">(M9459*$M$13)</f>
        <v>24.462800000000001</v>
      </c>
      <c r="J9459" s="231">
        <f t="shared" ref="J9459:J9464" si="273">TRUNC(I9459*H9459,2)</f>
        <v>24.46</v>
      </c>
      <c r="M9459">
        <v>26.59</v>
      </c>
    </row>
    <row r="9460" spans="1:13" ht="24" customHeight="1" x14ac:dyDescent="0.2">
      <c r="A9460" s="238" t="s">
        <v>2126</v>
      </c>
      <c r="B9460" s="191" t="s">
        <v>2130</v>
      </c>
      <c r="C9460" s="190" t="s">
        <v>15</v>
      </c>
      <c r="D9460" s="190" t="s">
        <v>2131</v>
      </c>
      <c r="E9460" s="426" t="s">
        <v>2129</v>
      </c>
      <c r="F9460" s="426"/>
      <c r="G9460" s="192" t="s">
        <v>39</v>
      </c>
      <c r="H9460" s="193">
        <v>0.8</v>
      </c>
      <c r="I9460" s="189">
        <f t="shared" si="272"/>
        <v>13.533200000000001</v>
      </c>
      <c r="J9460" s="219">
        <f t="shared" si="273"/>
        <v>10.82</v>
      </c>
      <c r="M9460">
        <v>14.71</v>
      </c>
    </row>
    <row r="9461" spans="1:13" ht="24" customHeight="1" x14ac:dyDescent="0.2">
      <c r="A9461" s="238" t="s">
        <v>2126</v>
      </c>
      <c r="B9461" s="191" t="s">
        <v>2210</v>
      </c>
      <c r="C9461" s="190" t="s">
        <v>15</v>
      </c>
      <c r="D9461" s="190" t="s">
        <v>2211</v>
      </c>
      <c r="E9461" s="426" t="s">
        <v>2129</v>
      </c>
      <c r="F9461" s="426"/>
      <c r="G9461" s="192" t="s">
        <v>39</v>
      </c>
      <c r="H9461" s="193">
        <v>0.43890000000000001</v>
      </c>
      <c r="I9461" s="189">
        <f t="shared" si="272"/>
        <v>19.430400000000002</v>
      </c>
      <c r="J9461" s="219">
        <f t="shared" si="273"/>
        <v>8.52</v>
      </c>
      <c r="M9461">
        <v>21.12</v>
      </c>
    </row>
    <row r="9462" spans="1:13" ht="24" customHeight="1" x14ac:dyDescent="0.2">
      <c r="A9462" s="238" t="s">
        <v>2126</v>
      </c>
      <c r="B9462" s="191" t="s">
        <v>2694</v>
      </c>
      <c r="C9462" s="190" t="s">
        <v>15</v>
      </c>
      <c r="D9462" s="190" t="s">
        <v>2695</v>
      </c>
      <c r="E9462" s="426" t="s">
        <v>2119</v>
      </c>
      <c r="F9462" s="426"/>
      <c r="G9462" s="192" t="s">
        <v>50</v>
      </c>
      <c r="H9462" s="193">
        <v>1.66E-2</v>
      </c>
      <c r="I9462" s="189">
        <f t="shared" si="272"/>
        <v>166.69480000000001</v>
      </c>
      <c r="J9462" s="219">
        <f t="shared" si="273"/>
        <v>2.76</v>
      </c>
      <c r="M9462">
        <v>181.19</v>
      </c>
    </row>
    <row r="9463" spans="1:13" ht="24" customHeight="1" x14ac:dyDescent="0.2">
      <c r="A9463" s="238" t="s">
        <v>2126</v>
      </c>
      <c r="B9463" s="191" t="s">
        <v>2460</v>
      </c>
      <c r="C9463" s="190" t="s">
        <v>15</v>
      </c>
      <c r="D9463" s="190" t="s">
        <v>2461</v>
      </c>
      <c r="E9463" s="426" t="s">
        <v>2119</v>
      </c>
      <c r="F9463" s="426"/>
      <c r="G9463" s="192" t="s">
        <v>1871</v>
      </c>
      <c r="H9463" s="193">
        <v>1.911</v>
      </c>
      <c r="I9463" s="189">
        <f t="shared" si="272"/>
        <v>0.91080000000000005</v>
      </c>
      <c r="J9463" s="219">
        <f t="shared" si="273"/>
        <v>1.74</v>
      </c>
      <c r="M9463">
        <v>0.99</v>
      </c>
    </row>
    <row r="9464" spans="1:13" ht="24" customHeight="1" x14ac:dyDescent="0.2">
      <c r="A9464" s="238" t="s">
        <v>2126</v>
      </c>
      <c r="B9464" s="191" t="s">
        <v>2140</v>
      </c>
      <c r="C9464" s="190" t="s">
        <v>15</v>
      </c>
      <c r="D9464" s="190" t="s">
        <v>2141</v>
      </c>
      <c r="E9464" s="426" t="s">
        <v>2119</v>
      </c>
      <c r="F9464" s="426"/>
      <c r="G9464" s="192" t="s">
        <v>1871</v>
      </c>
      <c r="H9464" s="193">
        <v>1.05</v>
      </c>
      <c r="I9464" s="189">
        <f t="shared" si="272"/>
        <v>0.59800000000000009</v>
      </c>
      <c r="J9464" s="219">
        <f t="shared" si="273"/>
        <v>0.62</v>
      </c>
      <c r="M9464">
        <v>0.65</v>
      </c>
    </row>
    <row r="9465" spans="1:13" x14ac:dyDescent="0.2">
      <c r="A9465" s="239"/>
      <c r="B9465" s="195"/>
      <c r="C9465" s="195"/>
      <c r="D9465" s="195"/>
      <c r="E9465" s="195" t="s">
        <v>3847</v>
      </c>
      <c r="F9465" s="196">
        <v>21.02</v>
      </c>
      <c r="G9465" s="195" t="s">
        <v>3848</v>
      </c>
      <c r="H9465" s="196">
        <v>0</v>
      </c>
      <c r="I9465" s="196">
        <v>21.02</v>
      </c>
      <c r="J9465" s="220"/>
      <c r="M9465">
        <v>21.02</v>
      </c>
    </row>
    <row r="9466" spans="1:13" ht="25.5" x14ac:dyDescent="0.2">
      <c r="A9466" s="239"/>
      <c r="B9466" s="195"/>
      <c r="C9466" s="195"/>
      <c r="D9466" s="195"/>
      <c r="E9466" s="195" t="s">
        <v>3849</v>
      </c>
      <c r="F9466" s="196">
        <v>0</v>
      </c>
      <c r="G9466" s="195"/>
      <c r="H9466" s="195" t="s">
        <v>3850</v>
      </c>
      <c r="I9466" s="196">
        <v>26.59</v>
      </c>
      <c r="J9466" s="220"/>
      <c r="M9466">
        <v>26.59</v>
      </c>
    </row>
    <row r="9467" spans="1:13" ht="30" customHeight="1" x14ac:dyDescent="0.2">
      <c r="A9467" s="240"/>
      <c r="B9467" s="197"/>
      <c r="C9467" s="197"/>
      <c r="D9467" s="197"/>
      <c r="E9467" s="197"/>
      <c r="F9467" s="197"/>
      <c r="G9467" s="197" t="s">
        <v>3851</v>
      </c>
      <c r="H9467" s="198">
        <v>326.58</v>
      </c>
      <c r="I9467" s="199">
        <v>8683.76</v>
      </c>
      <c r="J9467" s="220"/>
      <c r="M9467">
        <v>8683.76</v>
      </c>
    </row>
    <row r="9468" spans="1:13" ht="0.95" customHeight="1" x14ac:dyDescent="0.2">
      <c r="A9468" s="237"/>
      <c r="B9468" s="185"/>
      <c r="C9468" s="185"/>
      <c r="D9468" s="185"/>
      <c r="E9468" s="185"/>
      <c r="F9468" s="185"/>
      <c r="G9468" s="185"/>
      <c r="H9468" s="185"/>
      <c r="I9468" s="185"/>
      <c r="J9468" s="220"/>
    </row>
    <row r="9469" spans="1:13" ht="18" customHeight="1" x14ac:dyDescent="0.2">
      <c r="A9469" s="236" t="s">
        <v>1213</v>
      </c>
      <c r="B9469" s="183" t="s">
        <v>2</v>
      </c>
      <c r="C9469" s="182" t="s">
        <v>3</v>
      </c>
      <c r="D9469" s="182" t="s">
        <v>4</v>
      </c>
      <c r="E9469" s="419" t="s">
        <v>2100</v>
      </c>
      <c r="F9469" s="419"/>
      <c r="G9469" s="184" t="s">
        <v>5</v>
      </c>
      <c r="H9469" s="183" t="s">
        <v>6</v>
      </c>
      <c r="I9469" s="183" t="s">
        <v>7</v>
      </c>
      <c r="J9469" s="218" t="s">
        <v>8</v>
      </c>
      <c r="K9469" s="229">
        <f>J9474+J9475</f>
        <v>12.09</v>
      </c>
      <c r="L9469" s="229">
        <f>J9470-K9469</f>
        <v>8.82</v>
      </c>
      <c r="M9469" t="s">
        <v>7</v>
      </c>
    </row>
    <row r="9470" spans="1:13" ht="24" customHeight="1" x14ac:dyDescent="0.2">
      <c r="A9470" s="237" t="s">
        <v>2125</v>
      </c>
      <c r="B9470" s="186" t="s">
        <v>973</v>
      </c>
      <c r="C9470" s="185" t="s">
        <v>15</v>
      </c>
      <c r="D9470" s="185" t="s">
        <v>974</v>
      </c>
      <c r="E9470" s="425">
        <v>20</v>
      </c>
      <c r="F9470" s="425"/>
      <c r="G9470" s="187" t="s">
        <v>17</v>
      </c>
      <c r="H9470" s="188">
        <v>1</v>
      </c>
      <c r="I9470" s="189">
        <f t="shared" ref="I9470:I9475" si="274">(M9470*$M$13)</f>
        <v>20.9116</v>
      </c>
      <c r="J9470" s="231">
        <f t="shared" ref="J9470:J9475" si="275">TRUNC(I9470*H9470,2)</f>
        <v>20.91</v>
      </c>
      <c r="M9470">
        <v>22.73</v>
      </c>
    </row>
    <row r="9471" spans="1:13" ht="24" customHeight="1" x14ac:dyDescent="0.2">
      <c r="A9471" s="238" t="s">
        <v>2126</v>
      </c>
      <c r="B9471" s="191" t="s">
        <v>2164</v>
      </c>
      <c r="C9471" s="190" t="s">
        <v>15</v>
      </c>
      <c r="D9471" s="190" t="s">
        <v>2165</v>
      </c>
      <c r="E9471" s="426" t="s">
        <v>2119</v>
      </c>
      <c r="F9471" s="426"/>
      <c r="G9471" s="192" t="s">
        <v>50</v>
      </c>
      <c r="H9471" s="193">
        <v>2.5499999999999998E-2</v>
      </c>
      <c r="I9471" s="189">
        <f t="shared" si="274"/>
        <v>160.77000000000001</v>
      </c>
      <c r="J9471" s="219">
        <f t="shared" si="275"/>
        <v>4.09</v>
      </c>
      <c r="M9471">
        <v>174.75</v>
      </c>
    </row>
    <row r="9472" spans="1:13" ht="24" customHeight="1" x14ac:dyDescent="0.2">
      <c r="A9472" s="238" t="s">
        <v>2126</v>
      </c>
      <c r="B9472" s="191" t="s">
        <v>2460</v>
      </c>
      <c r="C9472" s="190" t="s">
        <v>15</v>
      </c>
      <c r="D9472" s="190" t="s">
        <v>2461</v>
      </c>
      <c r="E9472" s="426" t="s">
        <v>2119</v>
      </c>
      <c r="F9472" s="426"/>
      <c r="G9472" s="192" t="s">
        <v>1871</v>
      </c>
      <c r="H9472" s="193">
        <v>3.8220000000000001</v>
      </c>
      <c r="I9472" s="189">
        <f t="shared" si="274"/>
        <v>0.91080000000000005</v>
      </c>
      <c r="J9472" s="219">
        <f t="shared" si="275"/>
        <v>3.48</v>
      </c>
      <c r="M9472">
        <v>0.99</v>
      </c>
    </row>
    <row r="9473" spans="1:13" ht="24" customHeight="1" x14ac:dyDescent="0.2">
      <c r="A9473" s="238" t="s">
        <v>2126</v>
      </c>
      <c r="B9473" s="191" t="s">
        <v>2140</v>
      </c>
      <c r="C9473" s="190" t="s">
        <v>15</v>
      </c>
      <c r="D9473" s="190" t="s">
        <v>2141</v>
      </c>
      <c r="E9473" s="426" t="s">
        <v>2119</v>
      </c>
      <c r="F9473" s="426"/>
      <c r="G9473" s="192" t="s">
        <v>1871</v>
      </c>
      <c r="H9473" s="193">
        <v>2.1</v>
      </c>
      <c r="I9473" s="189">
        <f t="shared" si="274"/>
        <v>0.59800000000000009</v>
      </c>
      <c r="J9473" s="219">
        <f t="shared" si="275"/>
        <v>1.25</v>
      </c>
      <c r="M9473">
        <v>0.65</v>
      </c>
    </row>
    <row r="9474" spans="1:13" ht="24" customHeight="1" x14ac:dyDescent="0.2">
      <c r="A9474" s="238" t="s">
        <v>2126</v>
      </c>
      <c r="B9474" s="191" t="s">
        <v>2152</v>
      </c>
      <c r="C9474" s="190" t="s">
        <v>15</v>
      </c>
      <c r="D9474" s="190" t="s">
        <v>2153</v>
      </c>
      <c r="E9474" s="426" t="s">
        <v>2129</v>
      </c>
      <c r="F9474" s="426"/>
      <c r="G9474" s="192" t="s">
        <v>39</v>
      </c>
      <c r="H9474" s="193">
        <v>0.3528</v>
      </c>
      <c r="I9474" s="189">
        <f t="shared" si="274"/>
        <v>19.136000000000003</v>
      </c>
      <c r="J9474" s="219">
        <f t="shared" si="275"/>
        <v>6.75</v>
      </c>
      <c r="M9474">
        <v>20.8</v>
      </c>
    </row>
    <row r="9475" spans="1:13" ht="24" customHeight="1" x14ac:dyDescent="0.2">
      <c r="A9475" s="238" t="s">
        <v>2126</v>
      </c>
      <c r="B9475" s="191" t="s">
        <v>2156</v>
      </c>
      <c r="C9475" s="190" t="s">
        <v>15</v>
      </c>
      <c r="D9475" s="190" t="s">
        <v>2157</v>
      </c>
      <c r="E9475" s="426" t="s">
        <v>2129</v>
      </c>
      <c r="F9475" s="426"/>
      <c r="G9475" s="192" t="s">
        <v>39</v>
      </c>
      <c r="H9475" s="193">
        <v>0.4501</v>
      </c>
      <c r="I9475" s="189">
        <f t="shared" si="274"/>
        <v>11.8772</v>
      </c>
      <c r="J9475" s="219">
        <f t="shared" si="275"/>
        <v>5.34</v>
      </c>
      <c r="M9475">
        <v>12.91</v>
      </c>
    </row>
    <row r="9476" spans="1:13" x14ac:dyDescent="0.2">
      <c r="A9476" s="239"/>
      <c r="B9476" s="195"/>
      <c r="C9476" s="195"/>
      <c r="D9476" s="195"/>
      <c r="E9476" s="195" t="s">
        <v>3847</v>
      </c>
      <c r="F9476" s="196">
        <v>13.14</v>
      </c>
      <c r="G9476" s="195" t="s">
        <v>3848</v>
      </c>
      <c r="H9476" s="196">
        <v>0</v>
      </c>
      <c r="I9476" s="196">
        <v>13.14</v>
      </c>
      <c r="J9476" s="220"/>
      <c r="M9476">
        <v>13.14</v>
      </c>
    </row>
    <row r="9477" spans="1:13" ht="25.5" x14ac:dyDescent="0.2">
      <c r="A9477" s="239"/>
      <c r="B9477" s="195"/>
      <c r="C9477" s="195"/>
      <c r="D9477" s="195"/>
      <c r="E9477" s="195" t="s">
        <v>3849</v>
      </c>
      <c r="F9477" s="196">
        <v>0</v>
      </c>
      <c r="G9477" s="195"/>
      <c r="H9477" s="195" t="s">
        <v>3850</v>
      </c>
      <c r="I9477" s="196">
        <v>22.73</v>
      </c>
      <c r="J9477" s="220"/>
      <c r="M9477">
        <v>22.73</v>
      </c>
    </row>
    <row r="9478" spans="1:13" ht="30" customHeight="1" x14ac:dyDescent="0.2">
      <c r="A9478" s="240"/>
      <c r="B9478" s="197"/>
      <c r="C9478" s="197"/>
      <c r="D9478" s="197"/>
      <c r="E9478" s="197"/>
      <c r="F9478" s="197"/>
      <c r="G9478" s="197" t="s">
        <v>3851</v>
      </c>
      <c r="H9478" s="198">
        <v>587.28</v>
      </c>
      <c r="I9478" s="199">
        <v>13348.87</v>
      </c>
      <c r="J9478" s="220"/>
      <c r="M9478">
        <v>13348.87</v>
      </c>
    </row>
    <row r="9479" spans="1:13" ht="0.95" customHeight="1" x14ac:dyDescent="0.2">
      <c r="A9479" s="237"/>
      <c r="B9479" s="185"/>
      <c r="C9479" s="185"/>
      <c r="D9479" s="185"/>
      <c r="E9479" s="185"/>
      <c r="F9479" s="185"/>
      <c r="G9479" s="185"/>
      <c r="H9479" s="185"/>
      <c r="I9479" s="185"/>
      <c r="J9479" s="220"/>
    </row>
    <row r="9480" spans="1:13" ht="18" customHeight="1" x14ac:dyDescent="0.2">
      <c r="A9480" s="236" t="s">
        <v>1214</v>
      </c>
      <c r="B9480" s="183" t="s">
        <v>2</v>
      </c>
      <c r="C9480" s="182" t="s">
        <v>3</v>
      </c>
      <c r="D9480" s="182" t="s">
        <v>4</v>
      </c>
      <c r="E9480" s="419" t="s">
        <v>2100</v>
      </c>
      <c r="F9480" s="419"/>
      <c r="G9480" s="184" t="s">
        <v>5</v>
      </c>
      <c r="H9480" s="183" t="s">
        <v>6</v>
      </c>
      <c r="I9480" s="183" t="s">
        <v>7</v>
      </c>
      <c r="J9480" s="218" t="s">
        <v>8</v>
      </c>
      <c r="K9480" s="229">
        <f>J9482+J9483</f>
        <v>28.96</v>
      </c>
      <c r="L9480" s="229">
        <f>J9481-K9480</f>
        <v>30.740000000000002</v>
      </c>
      <c r="M9480" t="s">
        <v>7</v>
      </c>
    </row>
    <row r="9481" spans="1:13" ht="51.95" customHeight="1" x14ac:dyDescent="0.2">
      <c r="A9481" s="237" t="s">
        <v>2125</v>
      </c>
      <c r="B9481" s="186" t="s">
        <v>976</v>
      </c>
      <c r="C9481" s="185" t="s">
        <v>26</v>
      </c>
      <c r="D9481" s="185" t="s">
        <v>977</v>
      </c>
      <c r="E9481" s="425" t="s">
        <v>2110</v>
      </c>
      <c r="F9481" s="425"/>
      <c r="G9481" s="187" t="s">
        <v>17</v>
      </c>
      <c r="H9481" s="188">
        <v>1</v>
      </c>
      <c r="I9481" s="189">
        <f t="shared" ref="I9481:I9486" si="276">(M9481*$M$13)</f>
        <v>59.708000000000006</v>
      </c>
      <c r="J9481" s="231">
        <f t="shared" ref="J9481:J9486" si="277">TRUNC(I9481*H9481,2)</f>
        <v>59.7</v>
      </c>
      <c r="M9481">
        <v>64.900000000000006</v>
      </c>
    </row>
    <row r="9482" spans="1:13" ht="26.1" customHeight="1" x14ac:dyDescent="0.2">
      <c r="A9482" s="241" t="s">
        <v>2395</v>
      </c>
      <c r="B9482" s="201" t="s">
        <v>2880</v>
      </c>
      <c r="C9482" s="200" t="s">
        <v>26</v>
      </c>
      <c r="D9482" s="200" t="s">
        <v>2881</v>
      </c>
      <c r="E9482" s="427" t="s">
        <v>2123</v>
      </c>
      <c r="F9482" s="427"/>
      <c r="G9482" s="202" t="s">
        <v>32</v>
      </c>
      <c r="H9482" s="203">
        <v>0.88819999999999999</v>
      </c>
      <c r="I9482" s="189">
        <f t="shared" si="276"/>
        <v>25.410400000000003</v>
      </c>
      <c r="J9482" s="219">
        <f t="shared" si="277"/>
        <v>22.56</v>
      </c>
      <c r="M9482">
        <v>27.62</v>
      </c>
    </row>
    <row r="9483" spans="1:13" ht="24" customHeight="1" x14ac:dyDescent="0.2">
      <c r="A9483" s="241" t="s">
        <v>2395</v>
      </c>
      <c r="B9483" s="201" t="s">
        <v>2446</v>
      </c>
      <c r="C9483" s="200" t="s">
        <v>26</v>
      </c>
      <c r="D9483" s="200" t="s">
        <v>2447</v>
      </c>
      <c r="E9483" s="427" t="s">
        <v>2123</v>
      </c>
      <c r="F9483" s="427"/>
      <c r="G9483" s="202" t="s">
        <v>32</v>
      </c>
      <c r="H9483" s="203">
        <v>0.3669</v>
      </c>
      <c r="I9483" s="189">
        <f t="shared" si="276"/>
        <v>17.461600000000001</v>
      </c>
      <c r="J9483" s="219">
        <f t="shared" si="277"/>
        <v>6.4</v>
      </c>
      <c r="M9483">
        <v>18.98</v>
      </c>
    </row>
    <row r="9484" spans="1:13" ht="26.1" customHeight="1" x14ac:dyDescent="0.2">
      <c r="A9484" s="238" t="s">
        <v>2126</v>
      </c>
      <c r="B9484" s="191" t="s">
        <v>2886</v>
      </c>
      <c r="C9484" s="190" t="s">
        <v>26</v>
      </c>
      <c r="D9484" s="190" t="s">
        <v>2887</v>
      </c>
      <c r="E9484" s="426" t="s">
        <v>2119</v>
      </c>
      <c r="F9484" s="426"/>
      <c r="G9484" s="192" t="s">
        <v>17</v>
      </c>
      <c r="H9484" s="193">
        <v>1.0931999999999999</v>
      </c>
      <c r="I9484" s="189">
        <f t="shared" si="276"/>
        <v>22.9908</v>
      </c>
      <c r="J9484" s="219">
        <f t="shared" si="277"/>
        <v>25.13</v>
      </c>
      <c r="M9484">
        <v>24.99</v>
      </c>
    </row>
    <row r="9485" spans="1:13" ht="24" customHeight="1" x14ac:dyDescent="0.2">
      <c r="A9485" s="238" t="s">
        <v>2126</v>
      </c>
      <c r="B9485" s="191" t="s">
        <v>2882</v>
      </c>
      <c r="C9485" s="190" t="s">
        <v>26</v>
      </c>
      <c r="D9485" s="190" t="s">
        <v>2883</v>
      </c>
      <c r="E9485" s="426" t="s">
        <v>2119</v>
      </c>
      <c r="F9485" s="426"/>
      <c r="G9485" s="192" t="s">
        <v>2413</v>
      </c>
      <c r="H9485" s="193">
        <v>6.85</v>
      </c>
      <c r="I9485" s="189">
        <f t="shared" si="276"/>
        <v>0.69000000000000006</v>
      </c>
      <c r="J9485" s="219">
        <f t="shared" si="277"/>
        <v>4.72</v>
      </c>
      <c r="M9485">
        <v>0.75</v>
      </c>
    </row>
    <row r="9486" spans="1:13" ht="24" customHeight="1" x14ac:dyDescent="0.2">
      <c r="A9486" s="238" t="s">
        <v>2126</v>
      </c>
      <c r="B9486" s="191" t="s">
        <v>2884</v>
      </c>
      <c r="C9486" s="190" t="s">
        <v>26</v>
      </c>
      <c r="D9486" s="190" t="s">
        <v>2885</v>
      </c>
      <c r="E9486" s="426" t="s">
        <v>2119</v>
      </c>
      <c r="F9486" s="426"/>
      <c r="G9486" s="192" t="s">
        <v>2413</v>
      </c>
      <c r="H9486" s="193">
        <v>0.222</v>
      </c>
      <c r="I9486" s="189">
        <f t="shared" si="276"/>
        <v>4.0480000000000009</v>
      </c>
      <c r="J9486" s="219">
        <f t="shared" si="277"/>
        <v>0.89</v>
      </c>
      <c r="M9486">
        <v>4.4000000000000004</v>
      </c>
    </row>
    <row r="9487" spans="1:13" x14ac:dyDescent="0.2">
      <c r="A9487" s="239"/>
      <c r="B9487" s="195"/>
      <c r="C9487" s="195"/>
      <c r="D9487" s="195"/>
      <c r="E9487" s="195" t="s">
        <v>3847</v>
      </c>
      <c r="F9487" s="196">
        <v>23.97</v>
      </c>
      <c r="G9487" s="195" t="s">
        <v>3848</v>
      </c>
      <c r="H9487" s="196">
        <v>0</v>
      </c>
      <c r="I9487" s="196">
        <v>23.97</v>
      </c>
      <c r="J9487" s="220"/>
      <c r="M9487">
        <v>23.97</v>
      </c>
    </row>
    <row r="9488" spans="1:13" ht="25.5" x14ac:dyDescent="0.2">
      <c r="A9488" s="239"/>
      <c r="B9488" s="195"/>
      <c r="C9488" s="195"/>
      <c r="D9488" s="195"/>
      <c r="E9488" s="195" t="s">
        <v>3849</v>
      </c>
      <c r="F9488" s="196">
        <v>0</v>
      </c>
      <c r="G9488" s="195"/>
      <c r="H9488" s="195" t="s">
        <v>3850</v>
      </c>
      <c r="I9488" s="196">
        <v>64.900000000000006</v>
      </c>
      <c r="J9488" s="220"/>
      <c r="M9488">
        <v>64.900000000000006</v>
      </c>
    </row>
    <row r="9489" spans="1:13" ht="30" customHeight="1" x14ac:dyDescent="0.2">
      <c r="A9489" s="240"/>
      <c r="B9489" s="197"/>
      <c r="C9489" s="197"/>
      <c r="D9489" s="197"/>
      <c r="E9489" s="197"/>
      <c r="F9489" s="197"/>
      <c r="G9489" s="197" t="s">
        <v>3851</v>
      </c>
      <c r="H9489" s="198">
        <v>587.28</v>
      </c>
      <c r="I9489" s="199">
        <v>38114.47</v>
      </c>
      <c r="J9489" s="220"/>
      <c r="M9489">
        <v>38114.47</v>
      </c>
    </row>
    <row r="9490" spans="1:13" ht="0.95" customHeight="1" x14ac:dyDescent="0.2">
      <c r="A9490" s="237"/>
      <c r="B9490" s="185"/>
      <c r="C9490" s="185"/>
      <c r="D9490" s="185"/>
      <c r="E9490" s="185"/>
      <c r="F9490" s="185"/>
      <c r="G9490" s="185"/>
      <c r="H9490" s="185"/>
      <c r="I9490" s="185"/>
      <c r="J9490" s="220"/>
    </row>
    <row r="9491" spans="1:13" ht="18" customHeight="1" x14ac:dyDescent="0.2">
      <c r="A9491" s="236" t="s">
        <v>1215</v>
      </c>
      <c r="B9491" s="183" t="s">
        <v>2</v>
      </c>
      <c r="C9491" s="182" t="s">
        <v>3</v>
      </c>
      <c r="D9491" s="182" t="s">
        <v>4</v>
      </c>
      <c r="E9491" s="419" t="s">
        <v>2100</v>
      </c>
      <c r="F9491" s="419"/>
      <c r="G9491" s="184" t="s">
        <v>5</v>
      </c>
      <c r="H9491" s="183" t="s">
        <v>6</v>
      </c>
      <c r="I9491" s="183" t="s">
        <v>7</v>
      </c>
      <c r="J9491" s="218" t="s">
        <v>8</v>
      </c>
      <c r="K9491" s="229">
        <v>0</v>
      </c>
      <c r="L9491" s="229">
        <f>J9492</f>
        <v>269.01</v>
      </c>
      <c r="M9491" t="s">
        <v>7</v>
      </c>
    </row>
    <row r="9492" spans="1:13" ht="26.1" customHeight="1" x14ac:dyDescent="0.2">
      <c r="A9492" s="237" t="s">
        <v>2125</v>
      </c>
      <c r="B9492" s="186" t="s">
        <v>3825</v>
      </c>
      <c r="C9492" s="185" t="s">
        <v>167</v>
      </c>
      <c r="D9492" s="185" t="s">
        <v>3826</v>
      </c>
      <c r="E9492" s="425" t="s">
        <v>2121</v>
      </c>
      <c r="F9492" s="425"/>
      <c r="G9492" s="187" t="s">
        <v>180</v>
      </c>
      <c r="H9492" s="188">
        <v>1</v>
      </c>
      <c r="I9492" s="189">
        <f>(M9492*$M$13)</f>
        <v>269.01720000000006</v>
      </c>
      <c r="J9492" s="231">
        <f>TRUNC(I9492*H9492,2)</f>
        <v>269.01</v>
      </c>
      <c r="M9492">
        <v>292.41000000000003</v>
      </c>
    </row>
    <row r="9493" spans="1:13" ht="26.1" customHeight="1" x14ac:dyDescent="0.2">
      <c r="A9493" s="241" t="s">
        <v>2395</v>
      </c>
      <c r="B9493" s="201" t="s">
        <v>3884</v>
      </c>
      <c r="C9493" s="200" t="s">
        <v>569</v>
      </c>
      <c r="D9493" s="200" t="s">
        <v>3826</v>
      </c>
      <c r="E9493" s="427" t="s">
        <v>3885</v>
      </c>
      <c r="F9493" s="427"/>
      <c r="G9493" s="202" t="s">
        <v>17</v>
      </c>
      <c r="H9493" s="203">
        <v>1</v>
      </c>
      <c r="I9493" s="189">
        <f>(M9493*$M$13)</f>
        <v>269.01720000000006</v>
      </c>
      <c r="J9493" s="219">
        <f>TRUNC(I9493*H9493,2)</f>
        <v>269.01</v>
      </c>
      <c r="M9493">
        <v>292.41000000000003</v>
      </c>
    </row>
    <row r="9494" spans="1:13" x14ac:dyDescent="0.2">
      <c r="A9494" s="239"/>
      <c r="B9494" s="195"/>
      <c r="C9494" s="195"/>
      <c r="D9494" s="195"/>
      <c r="E9494" s="195" t="s">
        <v>3847</v>
      </c>
      <c r="F9494" s="196">
        <v>30.72</v>
      </c>
      <c r="G9494" s="195" t="s">
        <v>3848</v>
      </c>
      <c r="H9494" s="196">
        <v>0</v>
      </c>
      <c r="I9494" s="196">
        <v>30.72</v>
      </c>
      <c r="J9494" s="220"/>
      <c r="M9494">
        <v>30.72</v>
      </c>
    </row>
    <row r="9495" spans="1:13" ht="25.5" x14ac:dyDescent="0.2">
      <c r="A9495" s="239"/>
      <c r="B9495" s="195"/>
      <c r="C9495" s="195"/>
      <c r="D9495" s="195"/>
      <c r="E9495" s="195" t="s">
        <v>3849</v>
      </c>
      <c r="F9495" s="196">
        <v>0</v>
      </c>
      <c r="G9495" s="195"/>
      <c r="H9495" s="195" t="s">
        <v>3850</v>
      </c>
      <c r="I9495" s="196">
        <v>292.41000000000003</v>
      </c>
      <c r="J9495" s="220"/>
      <c r="M9495">
        <v>292.41000000000003</v>
      </c>
    </row>
    <row r="9496" spans="1:13" ht="30" customHeight="1" x14ac:dyDescent="0.2">
      <c r="A9496" s="240"/>
      <c r="B9496" s="197"/>
      <c r="C9496" s="197"/>
      <c r="D9496" s="197"/>
      <c r="E9496" s="197"/>
      <c r="F9496" s="197"/>
      <c r="G9496" s="197" t="s">
        <v>3851</v>
      </c>
      <c r="H9496" s="198">
        <v>211.19</v>
      </c>
      <c r="I9496" s="199">
        <v>61754.06</v>
      </c>
      <c r="J9496" s="220"/>
      <c r="M9496">
        <v>61754.06</v>
      </c>
    </row>
    <row r="9497" spans="1:13" ht="0.95" customHeight="1" x14ac:dyDescent="0.2">
      <c r="A9497" s="237"/>
      <c r="B9497" s="185"/>
      <c r="C9497" s="185"/>
      <c r="D9497" s="185"/>
      <c r="E9497" s="185"/>
      <c r="F9497" s="185"/>
      <c r="G9497" s="185"/>
      <c r="H9497" s="185"/>
      <c r="I9497" s="185"/>
      <c r="J9497" s="220"/>
    </row>
    <row r="9498" spans="1:13" ht="24" customHeight="1" x14ac:dyDescent="0.2">
      <c r="A9498" s="242" t="s">
        <v>1216</v>
      </c>
      <c r="B9498" s="24"/>
      <c r="C9498" s="24"/>
      <c r="D9498" s="23" t="s">
        <v>161</v>
      </c>
      <c r="E9498" s="24"/>
      <c r="F9498" s="428"/>
      <c r="G9498" s="428"/>
      <c r="H9498" s="24"/>
      <c r="I9498" s="24"/>
      <c r="J9498" s="210"/>
    </row>
    <row r="9499" spans="1:13" ht="18" customHeight="1" x14ac:dyDescent="0.2">
      <c r="A9499" s="236" t="s">
        <v>1217</v>
      </c>
      <c r="B9499" s="183" t="s">
        <v>2</v>
      </c>
      <c r="C9499" s="182" t="s">
        <v>3</v>
      </c>
      <c r="D9499" s="182" t="s">
        <v>4</v>
      </c>
      <c r="E9499" s="419" t="s">
        <v>2100</v>
      </c>
      <c r="F9499" s="419"/>
      <c r="G9499" s="184" t="s">
        <v>5</v>
      </c>
      <c r="H9499" s="183" t="s">
        <v>6</v>
      </c>
      <c r="I9499" s="183" t="s">
        <v>7</v>
      </c>
      <c r="J9499" s="218" t="s">
        <v>8</v>
      </c>
      <c r="K9499" s="229">
        <f>J9501+J9504</f>
        <v>11.24</v>
      </c>
      <c r="L9499" s="229">
        <f>J9500-K9499</f>
        <v>50.519999999999996</v>
      </c>
      <c r="M9499" t="s">
        <v>7</v>
      </c>
    </row>
    <row r="9500" spans="1:13" ht="26.1" customHeight="1" x14ac:dyDescent="0.2">
      <c r="A9500" s="237" t="s">
        <v>2125</v>
      </c>
      <c r="B9500" s="186" t="s">
        <v>962</v>
      </c>
      <c r="C9500" s="185" t="s">
        <v>15</v>
      </c>
      <c r="D9500" s="185" t="s">
        <v>963</v>
      </c>
      <c r="E9500" s="425">
        <v>21</v>
      </c>
      <c r="F9500" s="425"/>
      <c r="G9500" s="187" t="s">
        <v>17</v>
      </c>
      <c r="H9500" s="188">
        <v>1</v>
      </c>
      <c r="I9500" s="189">
        <f t="shared" ref="I9500:I9511" si="278">(M9500*$M$13)</f>
        <v>61.768800000000006</v>
      </c>
      <c r="J9500" s="231">
        <f t="shared" ref="J9500:J9511" si="279">TRUNC(I9500*H9500,2)</f>
        <v>61.76</v>
      </c>
      <c r="M9500">
        <v>67.14</v>
      </c>
    </row>
    <row r="9501" spans="1:13" ht="24" customHeight="1" x14ac:dyDescent="0.2">
      <c r="A9501" s="238" t="s">
        <v>2126</v>
      </c>
      <c r="B9501" s="191" t="s">
        <v>2479</v>
      </c>
      <c r="C9501" s="190" t="s">
        <v>15</v>
      </c>
      <c r="D9501" s="190" t="s">
        <v>2480</v>
      </c>
      <c r="E9501" s="426" t="s">
        <v>2129</v>
      </c>
      <c r="F9501" s="426"/>
      <c r="G9501" s="192" t="s">
        <v>39</v>
      </c>
      <c r="H9501" s="193">
        <v>0.36280000000000001</v>
      </c>
      <c r="I9501" s="189">
        <f t="shared" si="278"/>
        <v>19.136000000000003</v>
      </c>
      <c r="J9501" s="219">
        <f t="shared" si="279"/>
        <v>6.94</v>
      </c>
      <c r="M9501">
        <v>20.8</v>
      </c>
    </row>
    <row r="9502" spans="1:13" ht="24" customHeight="1" x14ac:dyDescent="0.2">
      <c r="A9502" s="238" t="s">
        <v>2126</v>
      </c>
      <c r="B9502" s="191" t="s">
        <v>2868</v>
      </c>
      <c r="C9502" s="190" t="s">
        <v>15</v>
      </c>
      <c r="D9502" s="190" t="s">
        <v>2869</v>
      </c>
      <c r="E9502" s="426" t="s">
        <v>2119</v>
      </c>
      <c r="F9502" s="426"/>
      <c r="G9502" s="192" t="s">
        <v>17</v>
      </c>
      <c r="H9502" s="193">
        <v>1.1000000000000001</v>
      </c>
      <c r="I9502" s="189">
        <f t="shared" si="278"/>
        <v>18.0596</v>
      </c>
      <c r="J9502" s="219">
        <f t="shared" si="279"/>
        <v>19.86</v>
      </c>
      <c r="M9502">
        <v>19.63</v>
      </c>
    </row>
    <row r="9503" spans="1:13" ht="26.1" customHeight="1" x14ac:dyDescent="0.2">
      <c r="A9503" s="238" t="s">
        <v>2126</v>
      </c>
      <c r="B9503" s="191" t="s">
        <v>2870</v>
      </c>
      <c r="C9503" s="190" t="s">
        <v>15</v>
      </c>
      <c r="D9503" s="190" t="s">
        <v>2871</v>
      </c>
      <c r="E9503" s="426" t="s">
        <v>2119</v>
      </c>
      <c r="F9503" s="426"/>
      <c r="G9503" s="192" t="s">
        <v>132</v>
      </c>
      <c r="H9503" s="193">
        <v>1.4395</v>
      </c>
      <c r="I9503" s="189">
        <f t="shared" si="278"/>
        <v>2.5943999999999998</v>
      </c>
      <c r="J9503" s="219">
        <f t="shared" si="279"/>
        <v>3.73</v>
      </c>
      <c r="M9503">
        <v>2.82</v>
      </c>
    </row>
    <row r="9504" spans="1:13" ht="24" customHeight="1" x14ac:dyDescent="0.2">
      <c r="A9504" s="238" t="s">
        <v>2126</v>
      </c>
      <c r="B9504" s="191" t="s">
        <v>2156</v>
      </c>
      <c r="C9504" s="190" t="s">
        <v>15</v>
      </c>
      <c r="D9504" s="190" t="s">
        <v>2157</v>
      </c>
      <c r="E9504" s="426" t="s">
        <v>2129</v>
      </c>
      <c r="F9504" s="426"/>
      <c r="G9504" s="192" t="s">
        <v>39</v>
      </c>
      <c r="H9504" s="193">
        <v>0.36280000000000001</v>
      </c>
      <c r="I9504" s="189">
        <f t="shared" si="278"/>
        <v>11.8772</v>
      </c>
      <c r="J9504" s="219">
        <f t="shared" si="279"/>
        <v>4.3</v>
      </c>
      <c r="M9504">
        <v>12.91</v>
      </c>
    </row>
    <row r="9505" spans="1:13" ht="24" customHeight="1" x14ac:dyDescent="0.2">
      <c r="A9505" s="238" t="s">
        <v>2126</v>
      </c>
      <c r="B9505" s="191" t="s">
        <v>2860</v>
      </c>
      <c r="C9505" s="190" t="s">
        <v>15</v>
      </c>
      <c r="D9505" s="190" t="s">
        <v>2861</v>
      </c>
      <c r="E9505" s="426" t="s">
        <v>2119</v>
      </c>
      <c r="F9505" s="426"/>
      <c r="G9505" s="192" t="s">
        <v>1871</v>
      </c>
      <c r="H9505" s="193">
        <v>4.2599999999999999E-2</v>
      </c>
      <c r="I9505" s="189">
        <f t="shared" si="278"/>
        <v>18.979600000000001</v>
      </c>
      <c r="J9505" s="219">
        <f t="shared" si="279"/>
        <v>0.8</v>
      </c>
      <c r="M9505">
        <v>20.63</v>
      </c>
    </row>
    <row r="9506" spans="1:13" ht="26.1" customHeight="1" x14ac:dyDescent="0.2">
      <c r="A9506" s="238" t="s">
        <v>2126</v>
      </c>
      <c r="B9506" s="191" t="s">
        <v>2862</v>
      </c>
      <c r="C9506" s="190" t="s">
        <v>15</v>
      </c>
      <c r="D9506" s="190" t="s">
        <v>2863</v>
      </c>
      <c r="E9506" s="426" t="s">
        <v>2119</v>
      </c>
      <c r="F9506" s="426"/>
      <c r="G9506" s="192" t="s">
        <v>54</v>
      </c>
      <c r="H9506" s="193">
        <v>1.3265</v>
      </c>
      <c r="I9506" s="189">
        <f t="shared" si="278"/>
        <v>1.288</v>
      </c>
      <c r="J9506" s="219">
        <f t="shared" si="279"/>
        <v>1.7</v>
      </c>
      <c r="M9506">
        <v>1.4</v>
      </c>
    </row>
    <row r="9507" spans="1:13" ht="26.1" customHeight="1" x14ac:dyDescent="0.2">
      <c r="A9507" s="238" t="s">
        <v>2126</v>
      </c>
      <c r="B9507" s="191" t="s">
        <v>2876</v>
      </c>
      <c r="C9507" s="190" t="s">
        <v>15</v>
      </c>
      <c r="D9507" s="190" t="s">
        <v>2877</v>
      </c>
      <c r="E9507" s="426" t="s">
        <v>2119</v>
      </c>
      <c r="F9507" s="426"/>
      <c r="G9507" s="192" t="s">
        <v>1871</v>
      </c>
      <c r="H9507" s="193">
        <v>0.5202</v>
      </c>
      <c r="I9507" s="189">
        <f t="shared" si="278"/>
        <v>3.6432000000000002</v>
      </c>
      <c r="J9507" s="219">
        <f t="shared" si="279"/>
        <v>1.89</v>
      </c>
      <c r="M9507">
        <v>3.96</v>
      </c>
    </row>
    <row r="9508" spans="1:13" ht="24" customHeight="1" x14ac:dyDescent="0.2">
      <c r="A9508" s="238" t="s">
        <v>2126</v>
      </c>
      <c r="B9508" s="191" t="s">
        <v>2872</v>
      </c>
      <c r="C9508" s="190" t="s">
        <v>15</v>
      </c>
      <c r="D9508" s="190" t="s">
        <v>2873</v>
      </c>
      <c r="E9508" s="426" t="s">
        <v>2119</v>
      </c>
      <c r="F9508" s="426"/>
      <c r="G9508" s="192" t="s">
        <v>54</v>
      </c>
      <c r="H9508" s="193">
        <v>1.32</v>
      </c>
      <c r="I9508" s="189">
        <f t="shared" si="278"/>
        <v>0.26679999999999998</v>
      </c>
      <c r="J9508" s="219">
        <f t="shared" si="279"/>
        <v>0.35</v>
      </c>
      <c r="M9508">
        <v>0.28999999999999998</v>
      </c>
    </row>
    <row r="9509" spans="1:13" ht="26.1" customHeight="1" x14ac:dyDescent="0.2">
      <c r="A9509" s="238" t="s">
        <v>2126</v>
      </c>
      <c r="B9509" s="191" t="s">
        <v>2874</v>
      </c>
      <c r="C9509" s="190" t="s">
        <v>15</v>
      </c>
      <c r="D9509" s="190" t="s">
        <v>2875</v>
      </c>
      <c r="E9509" s="426" t="s">
        <v>2119</v>
      </c>
      <c r="F9509" s="426"/>
      <c r="G9509" s="192" t="s">
        <v>54</v>
      </c>
      <c r="H9509" s="193">
        <v>7.9740000000000002</v>
      </c>
      <c r="I9509" s="189">
        <f t="shared" si="278"/>
        <v>6.4400000000000013E-2</v>
      </c>
      <c r="J9509" s="219">
        <f t="shared" si="279"/>
        <v>0.51</v>
      </c>
      <c r="M9509">
        <v>7.0000000000000007E-2</v>
      </c>
    </row>
    <row r="9510" spans="1:13" ht="26.1" customHeight="1" x14ac:dyDescent="0.2">
      <c r="A9510" s="238" t="s">
        <v>2126</v>
      </c>
      <c r="B9510" s="191" t="s">
        <v>2866</v>
      </c>
      <c r="C9510" s="190" t="s">
        <v>15</v>
      </c>
      <c r="D9510" s="190" t="s">
        <v>2867</v>
      </c>
      <c r="E9510" s="426" t="s">
        <v>2119</v>
      </c>
      <c r="F9510" s="426"/>
      <c r="G9510" s="192" t="s">
        <v>54</v>
      </c>
      <c r="H9510" s="193">
        <v>2.1911999999999998</v>
      </c>
      <c r="I9510" s="189">
        <f t="shared" si="278"/>
        <v>0.2024</v>
      </c>
      <c r="J9510" s="219">
        <f t="shared" si="279"/>
        <v>0.44</v>
      </c>
      <c r="M9510">
        <v>0.22</v>
      </c>
    </row>
    <row r="9511" spans="1:13" ht="26.1" customHeight="1" x14ac:dyDescent="0.2">
      <c r="A9511" s="238" t="s">
        <v>2126</v>
      </c>
      <c r="B9511" s="191" t="s">
        <v>2864</v>
      </c>
      <c r="C9511" s="190" t="s">
        <v>15</v>
      </c>
      <c r="D9511" s="190" t="s">
        <v>2865</v>
      </c>
      <c r="E9511" s="426" t="s">
        <v>2119</v>
      </c>
      <c r="F9511" s="426"/>
      <c r="G9511" s="192" t="s">
        <v>132</v>
      </c>
      <c r="H9511" s="193">
        <v>3.851</v>
      </c>
      <c r="I9511" s="189">
        <f t="shared" si="278"/>
        <v>5.5200000000000005</v>
      </c>
      <c r="J9511" s="219">
        <f t="shared" si="279"/>
        <v>21.25</v>
      </c>
      <c r="M9511">
        <v>6</v>
      </c>
    </row>
    <row r="9512" spans="1:13" x14ac:dyDescent="0.2">
      <c r="A9512" s="239"/>
      <c r="B9512" s="195"/>
      <c r="C9512" s="195"/>
      <c r="D9512" s="195"/>
      <c r="E9512" s="195" t="s">
        <v>3847</v>
      </c>
      <c r="F9512" s="196">
        <v>12.22</v>
      </c>
      <c r="G9512" s="195" t="s">
        <v>3848</v>
      </c>
      <c r="H9512" s="196">
        <v>0</v>
      </c>
      <c r="I9512" s="196">
        <v>12.22</v>
      </c>
      <c r="J9512" s="220"/>
      <c r="M9512">
        <v>12.22</v>
      </c>
    </row>
    <row r="9513" spans="1:13" ht="25.5" x14ac:dyDescent="0.2">
      <c r="A9513" s="239"/>
      <c r="B9513" s="195"/>
      <c r="C9513" s="195"/>
      <c r="D9513" s="195"/>
      <c r="E9513" s="195" t="s">
        <v>3849</v>
      </c>
      <c r="F9513" s="196">
        <v>0</v>
      </c>
      <c r="G9513" s="195"/>
      <c r="H9513" s="195" t="s">
        <v>3850</v>
      </c>
      <c r="I9513" s="196">
        <v>67.14</v>
      </c>
      <c r="J9513" s="220"/>
      <c r="M9513">
        <v>67.14</v>
      </c>
    </row>
    <row r="9514" spans="1:13" ht="30" customHeight="1" x14ac:dyDescent="0.2">
      <c r="A9514" s="240"/>
      <c r="B9514" s="197"/>
      <c r="C9514" s="197"/>
      <c r="D9514" s="197"/>
      <c r="E9514" s="197"/>
      <c r="F9514" s="197"/>
      <c r="G9514" s="197" t="s">
        <v>3851</v>
      </c>
      <c r="H9514" s="198">
        <v>754.36</v>
      </c>
      <c r="I9514" s="199">
        <v>50647.73</v>
      </c>
      <c r="J9514" s="220"/>
      <c r="M9514">
        <v>50647.73</v>
      </c>
    </row>
    <row r="9515" spans="1:13" ht="0.95" customHeight="1" x14ac:dyDescent="0.2">
      <c r="A9515" s="237"/>
      <c r="B9515" s="185"/>
      <c r="C9515" s="185"/>
      <c r="D9515" s="185"/>
      <c r="E9515" s="185"/>
      <c r="F9515" s="185"/>
      <c r="G9515" s="185"/>
      <c r="H9515" s="185"/>
      <c r="I9515" s="185"/>
      <c r="J9515" s="220"/>
    </row>
    <row r="9516" spans="1:13" ht="18" customHeight="1" x14ac:dyDescent="0.2">
      <c r="A9516" s="236" t="s">
        <v>1218</v>
      </c>
      <c r="B9516" s="183" t="s">
        <v>2</v>
      </c>
      <c r="C9516" s="182" t="s">
        <v>3</v>
      </c>
      <c r="D9516" s="182" t="s">
        <v>4</v>
      </c>
      <c r="E9516" s="419" t="s">
        <v>2100</v>
      </c>
      <c r="F9516" s="419"/>
      <c r="G9516" s="184" t="s">
        <v>5</v>
      </c>
      <c r="H9516" s="183" t="s">
        <v>6</v>
      </c>
      <c r="I9516" s="183" t="s">
        <v>7</v>
      </c>
      <c r="J9516" s="218" t="s">
        <v>8</v>
      </c>
      <c r="K9516" s="229">
        <f>J9518+J9519</f>
        <v>11.24</v>
      </c>
      <c r="L9516" s="229">
        <f>J9517-K9516</f>
        <v>59.98</v>
      </c>
      <c r="M9516" t="s">
        <v>7</v>
      </c>
    </row>
    <row r="9517" spans="1:13" ht="26.1" customHeight="1" x14ac:dyDescent="0.2">
      <c r="A9517" s="237" t="s">
        <v>2125</v>
      </c>
      <c r="B9517" s="186" t="s">
        <v>965</v>
      </c>
      <c r="C9517" s="185" t="s">
        <v>15</v>
      </c>
      <c r="D9517" s="185" t="s">
        <v>966</v>
      </c>
      <c r="E9517" s="425">
        <v>21</v>
      </c>
      <c r="F9517" s="425"/>
      <c r="G9517" s="187" t="s">
        <v>17</v>
      </c>
      <c r="H9517" s="188">
        <v>1</v>
      </c>
      <c r="I9517" s="189">
        <f t="shared" ref="I9517:I9528" si="280">(M9517*$M$13)</f>
        <v>71.226399999999998</v>
      </c>
      <c r="J9517" s="231">
        <f t="shared" ref="J9517:J9528" si="281">TRUNC(I9517*H9517,2)</f>
        <v>71.22</v>
      </c>
      <c r="M9517">
        <v>77.42</v>
      </c>
    </row>
    <row r="9518" spans="1:13" ht="24" customHeight="1" x14ac:dyDescent="0.2">
      <c r="A9518" s="238" t="s">
        <v>2126</v>
      </c>
      <c r="B9518" s="191" t="s">
        <v>2479</v>
      </c>
      <c r="C9518" s="190" t="s">
        <v>15</v>
      </c>
      <c r="D9518" s="190" t="s">
        <v>2480</v>
      </c>
      <c r="E9518" s="426" t="s">
        <v>2129</v>
      </c>
      <c r="F9518" s="426"/>
      <c r="G9518" s="192" t="s">
        <v>39</v>
      </c>
      <c r="H9518" s="193">
        <v>0.36280000000000001</v>
      </c>
      <c r="I9518" s="189">
        <f t="shared" si="280"/>
        <v>19.136000000000003</v>
      </c>
      <c r="J9518" s="219">
        <f t="shared" si="281"/>
        <v>6.94</v>
      </c>
      <c r="M9518">
        <v>20.8</v>
      </c>
    </row>
    <row r="9519" spans="1:13" ht="24" customHeight="1" x14ac:dyDescent="0.2">
      <c r="A9519" s="238" t="s">
        <v>2126</v>
      </c>
      <c r="B9519" s="191" t="s">
        <v>2156</v>
      </c>
      <c r="C9519" s="190" t="s">
        <v>15</v>
      </c>
      <c r="D9519" s="190" t="s">
        <v>2157</v>
      </c>
      <c r="E9519" s="426" t="s">
        <v>2129</v>
      </c>
      <c r="F9519" s="426"/>
      <c r="G9519" s="192" t="s">
        <v>39</v>
      </c>
      <c r="H9519" s="193">
        <v>0.36280000000000001</v>
      </c>
      <c r="I9519" s="189">
        <f t="shared" si="280"/>
        <v>11.8772</v>
      </c>
      <c r="J9519" s="219">
        <f t="shared" si="281"/>
        <v>4.3</v>
      </c>
      <c r="M9519">
        <v>12.91</v>
      </c>
    </row>
    <row r="9520" spans="1:13" ht="24" customHeight="1" x14ac:dyDescent="0.2">
      <c r="A9520" s="238" t="s">
        <v>2126</v>
      </c>
      <c r="B9520" s="191" t="s">
        <v>2860</v>
      </c>
      <c r="C9520" s="190" t="s">
        <v>15</v>
      </c>
      <c r="D9520" s="190" t="s">
        <v>2861</v>
      </c>
      <c r="E9520" s="426" t="s">
        <v>2119</v>
      </c>
      <c r="F9520" s="426"/>
      <c r="G9520" s="192" t="s">
        <v>1871</v>
      </c>
      <c r="H9520" s="193">
        <v>4.2599999999999999E-2</v>
      </c>
      <c r="I9520" s="189">
        <f t="shared" si="280"/>
        <v>18.979600000000001</v>
      </c>
      <c r="J9520" s="219">
        <f t="shared" si="281"/>
        <v>0.8</v>
      </c>
      <c r="M9520">
        <v>20.63</v>
      </c>
    </row>
    <row r="9521" spans="1:13" ht="26.1" customHeight="1" x14ac:dyDescent="0.2">
      <c r="A9521" s="238" t="s">
        <v>2126</v>
      </c>
      <c r="B9521" s="191" t="s">
        <v>2878</v>
      </c>
      <c r="C9521" s="190" t="s">
        <v>15</v>
      </c>
      <c r="D9521" s="190" t="s">
        <v>2879</v>
      </c>
      <c r="E9521" s="426" t="s">
        <v>2119</v>
      </c>
      <c r="F9521" s="426"/>
      <c r="G9521" s="192" t="s">
        <v>17</v>
      </c>
      <c r="H9521" s="193">
        <v>1.1000000000000001</v>
      </c>
      <c r="I9521" s="189">
        <f t="shared" si="280"/>
        <v>26.6616</v>
      </c>
      <c r="J9521" s="219">
        <f t="shared" si="281"/>
        <v>29.32</v>
      </c>
      <c r="M9521">
        <v>28.98</v>
      </c>
    </row>
    <row r="9522" spans="1:13" ht="26.1" customHeight="1" x14ac:dyDescent="0.2">
      <c r="A9522" s="238" t="s">
        <v>2126</v>
      </c>
      <c r="B9522" s="191" t="s">
        <v>2870</v>
      </c>
      <c r="C9522" s="190" t="s">
        <v>15</v>
      </c>
      <c r="D9522" s="190" t="s">
        <v>2871</v>
      </c>
      <c r="E9522" s="426" t="s">
        <v>2119</v>
      </c>
      <c r="F9522" s="426"/>
      <c r="G9522" s="192" t="s">
        <v>132</v>
      </c>
      <c r="H9522" s="193">
        <v>1.4395</v>
      </c>
      <c r="I9522" s="189">
        <f t="shared" si="280"/>
        <v>2.5943999999999998</v>
      </c>
      <c r="J9522" s="219">
        <f t="shared" si="281"/>
        <v>3.73</v>
      </c>
      <c r="M9522">
        <v>2.82</v>
      </c>
    </row>
    <row r="9523" spans="1:13" ht="26.1" customHeight="1" x14ac:dyDescent="0.2">
      <c r="A9523" s="238" t="s">
        <v>2126</v>
      </c>
      <c r="B9523" s="191" t="s">
        <v>2876</v>
      </c>
      <c r="C9523" s="190" t="s">
        <v>15</v>
      </c>
      <c r="D9523" s="190" t="s">
        <v>2877</v>
      </c>
      <c r="E9523" s="426" t="s">
        <v>2119</v>
      </c>
      <c r="F9523" s="426"/>
      <c r="G9523" s="192" t="s">
        <v>1871</v>
      </c>
      <c r="H9523" s="193">
        <v>0.5202</v>
      </c>
      <c r="I9523" s="189">
        <f t="shared" si="280"/>
        <v>3.6432000000000002</v>
      </c>
      <c r="J9523" s="219">
        <f t="shared" si="281"/>
        <v>1.89</v>
      </c>
      <c r="M9523">
        <v>3.96</v>
      </c>
    </row>
    <row r="9524" spans="1:13" ht="24" customHeight="1" x14ac:dyDescent="0.2">
      <c r="A9524" s="238" t="s">
        <v>2126</v>
      </c>
      <c r="B9524" s="191" t="s">
        <v>2872</v>
      </c>
      <c r="C9524" s="190" t="s">
        <v>15</v>
      </c>
      <c r="D9524" s="190" t="s">
        <v>2873</v>
      </c>
      <c r="E9524" s="426" t="s">
        <v>2119</v>
      </c>
      <c r="F9524" s="426"/>
      <c r="G9524" s="192" t="s">
        <v>54</v>
      </c>
      <c r="H9524" s="193">
        <v>1.32</v>
      </c>
      <c r="I9524" s="189">
        <f t="shared" si="280"/>
        <v>0.26679999999999998</v>
      </c>
      <c r="J9524" s="219">
        <f t="shared" si="281"/>
        <v>0.35</v>
      </c>
      <c r="M9524">
        <v>0.28999999999999998</v>
      </c>
    </row>
    <row r="9525" spans="1:13" ht="26.1" customHeight="1" x14ac:dyDescent="0.2">
      <c r="A9525" s="238" t="s">
        <v>2126</v>
      </c>
      <c r="B9525" s="191" t="s">
        <v>2874</v>
      </c>
      <c r="C9525" s="190" t="s">
        <v>15</v>
      </c>
      <c r="D9525" s="190" t="s">
        <v>2875</v>
      </c>
      <c r="E9525" s="426" t="s">
        <v>2119</v>
      </c>
      <c r="F9525" s="426"/>
      <c r="G9525" s="192" t="s">
        <v>54</v>
      </c>
      <c r="H9525" s="193">
        <v>7.9740000000000002</v>
      </c>
      <c r="I9525" s="189">
        <f t="shared" si="280"/>
        <v>6.4400000000000013E-2</v>
      </c>
      <c r="J9525" s="219">
        <f t="shared" si="281"/>
        <v>0.51</v>
      </c>
      <c r="M9525">
        <v>7.0000000000000007E-2</v>
      </c>
    </row>
    <row r="9526" spans="1:13" ht="26.1" customHeight="1" x14ac:dyDescent="0.2">
      <c r="A9526" s="238" t="s">
        <v>2126</v>
      </c>
      <c r="B9526" s="191" t="s">
        <v>2866</v>
      </c>
      <c r="C9526" s="190" t="s">
        <v>15</v>
      </c>
      <c r="D9526" s="190" t="s">
        <v>2867</v>
      </c>
      <c r="E9526" s="426" t="s">
        <v>2119</v>
      </c>
      <c r="F9526" s="426"/>
      <c r="G9526" s="192" t="s">
        <v>54</v>
      </c>
      <c r="H9526" s="193">
        <v>2.1911999999999998</v>
      </c>
      <c r="I9526" s="189">
        <f t="shared" si="280"/>
        <v>0.2024</v>
      </c>
      <c r="J9526" s="219">
        <f t="shared" si="281"/>
        <v>0.44</v>
      </c>
      <c r="M9526">
        <v>0.22</v>
      </c>
    </row>
    <row r="9527" spans="1:13" ht="26.1" customHeight="1" x14ac:dyDescent="0.2">
      <c r="A9527" s="238" t="s">
        <v>2126</v>
      </c>
      <c r="B9527" s="191" t="s">
        <v>2862</v>
      </c>
      <c r="C9527" s="190" t="s">
        <v>15</v>
      </c>
      <c r="D9527" s="190" t="s">
        <v>2863</v>
      </c>
      <c r="E9527" s="426" t="s">
        <v>2119</v>
      </c>
      <c r="F9527" s="426"/>
      <c r="G9527" s="192" t="s">
        <v>54</v>
      </c>
      <c r="H9527" s="193">
        <v>1.3265</v>
      </c>
      <c r="I9527" s="189">
        <f t="shared" si="280"/>
        <v>1.288</v>
      </c>
      <c r="J9527" s="219">
        <f t="shared" si="281"/>
        <v>1.7</v>
      </c>
      <c r="M9527">
        <v>1.4</v>
      </c>
    </row>
    <row r="9528" spans="1:13" ht="26.1" customHeight="1" x14ac:dyDescent="0.2">
      <c r="A9528" s="238" t="s">
        <v>2126</v>
      </c>
      <c r="B9528" s="191" t="s">
        <v>2864</v>
      </c>
      <c r="C9528" s="190" t="s">
        <v>15</v>
      </c>
      <c r="D9528" s="190" t="s">
        <v>2865</v>
      </c>
      <c r="E9528" s="426" t="s">
        <v>2119</v>
      </c>
      <c r="F9528" s="426"/>
      <c r="G9528" s="192" t="s">
        <v>132</v>
      </c>
      <c r="H9528" s="193">
        <v>3.851</v>
      </c>
      <c r="I9528" s="189">
        <f t="shared" si="280"/>
        <v>5.5200000000000005</v>
      </c>
      <c r="J9528" s="219">
        <f t="shared" si="281"/>
        <v>21.25</v>
      </c>
      <c r="M9528">
        <v>6</v>
      </c>
    </row>
    <row r="9529" spans="1:13" x14ac:dyDescent="0.2">
      <c r="A9529" s="239"/>
      <c r="B9529" s="195"/>
      <c r="C9529" s="195"/>
      <c r="D9529" s="195"/>
      <c r="E9529" s="195" t="s">
        <v>3847</v>
      </c>
      <c r="F9529" s="196">
        <v>12.22</v>
      </c>
      <c r="G9529" s="195" t="s">
        <v>3848</v>
      </c>
      <c r="H9529" s="196">
        <v>0</v>
      </c>
      <c r="I9529" s="196">
        <v>12.22</v>
      </c>
      <c r="J9529" s="220"/>
      <c r="M9529">
        <v>12.22</v>
      </c>
    </row>
    <row r="9530" spans="1:13" ht="25.5" x14ac:dyDescent="0.2">
      <c r="A9530" s="239"/>
      <c r="B9530" s="195"/>
      <c r="C9530" s="195"/>
      <c r="D9530" s="195"/>
      <c r="E9530" s="195" t="s">
        <v>3849</v>
      </c>
      <c r="F9530" s="196">
        <v>0</v>
      </c>
      <c r="G9530" s="195"/>
      <c r="H9530" s="195" t="s">
        <v>3850</v>
      </c>
      <c r="I9530" s="196">
        <v>77.42</v>
      </c>
      <c r="J9530" s="220"/>
      <c r="M9530">
        <v>77.42</v>
      </c>
    </row>
    <row r="9531" spans="1:13" ht="30" customHeight="1" x14ac:dyDescent="0.2">
      <c r="A9531" s="240"/>
      <c r="B9531" s="197"/>
      <c r="C9531" s="197"/>
      <c r="D9531" s="197"/>
      <c r="E9531" s="197"/>
      <c r="F9531" s="197"/>
      <c r="G9531" s="197" t="s">
        <v>3851</v>
      </c>
      <c r="H9531" s="198">
        <v>173.79</v>
      </c>
      <c r="I9531" s="199">
        <v>13454.82</v>
      </c>
      <c r="J9531" s="220"/>
      <c r="M9531">
        <v>13454.82</v>
      </c>
    </row>
    <row r="9532" spans="1:13" ht="0.95" customHeight="1" x14ac:dyDescent="0.2">
      <c r="A9532" s="237"/>
      <c r="B9532" s="185"/>
      <c r="C9532" s="185"/>
      <c r="D9532" s="185"/>
      <c r="E9532" s="185"/>
      <c r="F9532" s="185"/>
      <c r="G9532" s="185"/>
      <c r="H9532" s="185"/>
      <c r="I9532" s="185"/>
      <c r="J9532" s="220"/>
    </row>
    <row r="9533" spans="1:13" ht="24" customHeight="1" x14ac:dyDescent="0.2">
      <c r="A9533" s="242" t="s">
        <v>1219</v>
      </c>
      <c r="B9533" s="24"/>
      <c r="C9533" s="24"/>
      <c r="D9533" s="23" t="s">
        <v>1220</v>
      </c>
      <c r="E9533" s="24"/>
      <c r="F9533" s="428"/>
      <c r="G9533" s="428"/>
      <c r="H9533" s="24"/>
      <c r="I9533" s="24"/>
      <c r="J9533" s="210"/>
    </row>
    <row r="9534" spans="1:13" ht="18" customHeight="1" x14ac:dyDescent="0.2">
      <c r="A9534" s="236" t="s">
        <v>1221</v>
      </c>
      <c r="B9534" s="183" t="s">
        <v>2</v>
      </c>
      <c r="C9534" s="182" t="s">
        <v>3</v>
      </c>
      <c r="D9534" s="182" t="s">
        <v>4</v>
      </c>
      <c r="E9534" s="419" t="s">
        <v>2100</v>
      </c>
      <c r="F9534" s="419"/>
      <c r="G9534" s="184" t="s">
        <v>5</v>
      </c>
      <c r="H9534" s="183" t="s">
        <v>6</v>
      </c>
      <c r="I9534" s="183" t="s">
        <v>7</v>
      </c>
      <c r="J9534" s="218" t="s">
        <v>8</v>
      </c>
      <c r="K9534" s="229">
        <f>J9536+J9537</f>
        <v>24.549999999999997</v>
      </c>
      <c r="L9534" s="229">
        <f>J9535-K9534</f>
        <v>44.600000000000009</v>
      </c>
      <c r="M9534" t="s">
        <v>7</v>
      </c>
    </row>
    <row r="9535" spans="1:13" ht="26.1" customHeight="1" x14ac:dyDescent="0.2">
      <c r="A9535" s="237" t="s">
        <v>2125</v>
      </c>
      <c r="B9535" s="186" t="s">
        <v>958</v>
      </c>
      <c r="C9535" s="185" t="s">
        <v>15</v>
      </c>
      <c r="D9535" s="185" t="s">
        <v>959</v>
      </c>
      <c r="E9535" s="425">
        <v>22</v>
      </c>
      <c r="F9535" s="425"/>
      <c r="G9535" s="187" t="s">
        <v>17</v>
      </c>
      <c r="H9535" s="188">
        <v>1</v>
      </c>
      <c r="I9535" s="189">
        <f t="shared" ref="I9535:I9542" si="282">(M9535*$M$13)</f>
        <v>69.156400000000005</v>
      </c>
      <c r="J9535" s="231">
        <f t="shared" ref="J9535:J9542" si="283">TRUNC(I9535*H9535,2)</f>
        <v>69.150000000000006</v>
      </c>
      <c r="M9535">
        <v>75.17</v>
      </c>
    </row>
    <row r="9536" spans="1:13" ht="24" customHeight="1" x14ac:dyDescent="0.2">
      <c r="A9536" s="238" t="s">
        <v>2126</v>
      </c>
      <c r="B9536" s="191" t="s">
        <v>2852</v>
      </c>
      <c r="C9536" s="190" t="s">
        <v>15</v>
      </c>
      <c r="D9536" s="190" t="s">
        <v>2853</v>
      </c>
      <c r="E9536" s="426" t="s">
        <v>2129</v>
      </c>
      <c r="F9536" s="426"/>
      <c r="G9536" s="192" t="s">
        <v>39</v>
      </c>
      <c r="H9536" s="193">
        <v>0.67110000000000003</v>
      </c>
      <c r="I9536" s="189">
        <f t="shared" si="282"/>
        <v>19.172800000000002</v>
      </c>
      <c r="J9536" s="219">
        <f t="shared" si="283"/>
        <v>12.86</v>
      </c>
      <c r="M9536">
        <v>20.84</v>
      </c>
    </row>
    <row r="9537" spans="1:13" ht="24" customHeight="1" x14ac:dyDescent="0.2">
      <c r="A9537" s="238" t="s">
        <v>2126</v>
      </c>
      <c r="B9537" s="191" t="s">
        <v>2156</v>
      </c>
      <c r="C9537" s="190" t="s">
        <v>15</v>
      </c>
      <c r="D9537" s="190" t="s">
        <v>2157</v>
      </c>
      <c r="E9537" s="426" t="s">
        <v>2129</v>
      </c>
      <c r="F9537" s="426"/>
      <c r="G9537" s="192" t="s">
        <v>39</v>
      </c>
      <c r="H9537" s="193">
        <v>0.98460000000000003</v>
      </c>
      <c r="I9537" s="189">
        <f t="shared" si="282"/>
        <v>11.8772</v>
      </c>
      <c r="J9537" s="219">
        <f t="shared" si="283"/>
        <v>11.69</v>
      </c>
      <c r="M9537">
        <v>12.91</v>
      </c>
    </row>
    <row r="9538" spans="1:13" ht="24" customHeight="1" x14ac:dyDescent="0.2">
      <c r="A9538" s="238" t="s">
        <v>2126</v>
      </c>
      <c r="B9538" s="191" t="s">
        <v>2164</v>
      </c>
      <c r="C9538" s="190" t="s">
        <v>15</v>
      </c>
      <c r="D9538" s="190" t="s">
        <v>2165</v>
      </c>
      <c r="E9538" s="426" t="s">
        <v>2119</v>
      </c>
      <c r="F9538" s="426"/>
      <c r="G9538" s="192" t="s">
        <v>50</v>
      </c>
      <c r="H9538" s="193">
        <v>2.4299999999999999E-2</v>
      </c>
      <c r="I9538" s="189">
        <f t="shared" si="282"/>
        <v>160.77000000000001</v>
      </c>
      <c r="J9538" s="219">
        <f t="shared" si="283"/>
        <v>3.9</v>
      </c>
      <c r="M9538">
        <v>174.75</v>
      </c>
    </row>
    <row r="9539" spans="1:13" ht="24" customHeight="1" x14ac:dyDescent="0.2">
      <c r="A9539" s="238" t="s">
        <v>2126</v>
      </c>
      <c r="B9539" s="191" t="s">
        <v>2858</v>
      </c>
      <c r="C9539" s="190" t="s">
        <v>15</v>
      </c>
      <c r="D9539" s="190" t="s">
        <v>2859</v>
      </c>
      <c r="E9539" s="426" t="s">
        <v>2119</v>
      </c>
      <c r="F9539" s="426"/>
      <c r="G9539" s="192" t="s">
        <v>1871</v>
      </c>
      <c r="H9539" s="193">
        <v>7.5</v>
      </c>
      <c r="I9539" s="189">
        <f t="shared" si="282"/>
        <v>1.2236</v>
      </c>
      <c r="J9539" s="219">
        <f t="shared" si="283"/>
        <v>9.17</v>
      </c>
      <c r="M9539">
        <v>1.33</v>
      </c>
    </row>
    <row r="9540" spans="1:13" ht="24" customHeight="1" x14ac:dyDescent="0.2">
      <c r="A9540" s="238" t="s">
        <v>2126</v>
      </c>
      <c r="B9540" s="191" t="s">
        <v>2856</v>
      </c>
      <c r="C9540" s="190" t="s">
        <v>15</v>
      </c>
      <c r="D9540" s="190" t="s">
        <v>2857</v>
      </c>
      <c r="E9540" s="426" t="s">
        <v>2119</v>
      </c>
      <c r="F9540" s="426"/>
      <c r="G9540" s="192" t="s">
        <v>1871</v>
      </c>
      <c r="H9540" s="193">
        <v>0.2409</v>
      </c>
      <c r="I9540" s="189">
        <f t="shared" si="282"/>
        <v>6.9551999999999996</v>
      </c>
      <c r="J9540" s="219">
        <f t="shared" si="283"/>
        <v>1.67</v>
      </c>
      <c r="M9540">
        <v>7.56</v>
      </c>
    </row>
    <row r="9541" spans="1:13" ht="26.1" customHeight="1" x14ac:dyDescent="0.2">
      <c r="A9541" s="238" t="s">
        <v>2126</v>
      </c>
      <c r="B9541" s="191" t="s">
        <v>2854</v>
      </c>
      <c r="C9541" s="190" t="s">
        <v>15</v>
      </c>
      <c r="D9541" s="190" t="s">
        <v>2855</v>
      </c>
      <c r="E9541" s="426" t="s">
        <v>2119</v>
      </c>
      <c r="F9541" s="426"/>
      <c r="G9541" s="192" t="s">
        <v>17</v>
      </c>
      <c r="H9541" s="193">
        <v>1.05</v>
      </c>
      <c r="I9541" s="189">
        <f t="shared" si="282"/>
        <v>22.908000000000001</v>
      </c>
      <c r="J9541" s="219">
        <f t="shared" si="283"/>
        <v>24.05</v>
      </c>
      <c r="M9541">
        <v>24.9</v>
      </c>
    </row>
    <row r="9542" spans="1:13" ht="24" customHeight="1" x14ac:dyDescent="0.2">
      <c r="A9542" s="238" t="s">
        <v>2126</v>
      </c>
      <c r="B9542" s="191" t="s">
        <v>2140</v>
      </c>
      <c r="C9542" s="190" t="s">
        <v>15</v>
      </c>
      <c r="D9542" s="190" t="s">
        <v>2141</v>
      </c>
      <c r="E9542" s="426" t="s">
        <v>2119</v>
      </c>
      <c r="F9542" s="426"/>
      <c r="G9542" s="192" t="s">
        <v>1871</v>
      </c>
      <c r="H9542" s="193">
        <v>9.7200000000000006</v>
      </c>
      <c r="I9542" s="189">
        <f t="shared" si="282"/>
        <v>0.59800000000000009</v>
      </c>
      <c r="J9542" s="219">
        <f t="shared" si="283"/>
        <v>5.81</v>
      </c>
      <c r="M9542">
        <v>0.65</v>
      </c>
    </row>
    <row r="9543" spans="1:13" x14ac:dyDescent="0.2">
      <c r="A9543" s="239"/>
      <c r="B9543" s="195"/>
      <c r="C9543" s="195"/>
      <c r="D9543" s="195"/>
      <c r="E9543" s="195" t="s">
        <v>3847</v>
      </c>
      <c r="F9543" s="196">
        <v>26.69</v>
      </c>
      <c r="G9543" s="195" t="s">
        <v>3848</v>
      </c>
      <c r="H9543" s="196">
        <v>0</v>
      </c>
      <c r="I9543" s="196">
        <v>26.69</v>
      </c>
      <c r="J9543" s="220"/>
      <c r="M9543">
        <v>26.69</v>
      </c>
    </row>
    <row r="9544" spans="1:13" ht="25.5" x14ac:dyDescent="0.2">
      <c r="A9544" s="239"/>
      <c r="B9544" s="195"/>
      <c r="C9544" s="195"/>
      <c r="D9544" s="195"/>
      <c r="E9544" s="195" t="s">
        <v>3849</v>
      </c>
      <c r="F9544" s="196">
        <v>0</v>
      </c>
      <c r="G9544" s="195"/>
      <c r="H9544" s="195" t="s">
        <v>3850</v>
      </c>
      <c r="I9544" s="196">
        <v>75.17</v>
      </c>
      <c r="J9544" s="220"/>
      <c r="M9544">
        <v>75.17</v>
      </c>
    </row>
    <row r="9545" spans="1:13" ht="30" customHeight="1" x14ac:dyDescent="0.2">
      <c r="A9545" s="240"/>
      <c r="B9545" s="197"/>
      <c r="C9545" s="197"/>
      <c r="D9545" s="197"/>
      <c r="E9545" s="197"/>
      <c r="F9545" s="197"/>
      <c r="G9545" s="197" t="s">
        <v>3851</v>
      </c>
      <c r="H9545" s="198">
        <v>262.48</v>
      </c>
      <c r="I9545" s="199">
        <v>19730.62</v>
      </c>
      <c r="J9545" s="220"/>
      <c r="M9545">
        <v>19730.62</v>
      </c>
    </row>
    <row r="9546" spans="1:13" ht="0.95" customHeight="1" x14ac:dyDescent="0.2">
      <c r="A9546" s="237"/>
      <c r="B9546" s="185"/>
      <c r="C9546" s="185"/>
      <c r="D9546" s="185"/>
      <c r="E9546" s="185"/>
      <c r="F9546" s="185"/>
      <c r="G9546" s="185"/>
      <c r="H9546" s="185"/>
      <c r="I9546" s="185"/>
      <c r="J9546" s="220"/>
    </row>
    <row r="9547" spans="1:13" ht="18" customHeight="1" x14ac:dyDescent="0.2">
      <c r="A9547" s="236" t="s">
        <v>1222</v>
      </c>
      <c r="B9547" s="183" t="s">
        <v>2</v>
      </c>
      <c r="C9547" s="182" t="s">
        <v>3</v>
      </c>
      <c r="D9547" s="182" t="s">
        <v>4</v>
      </c>
      <c r="E9547" s="419" t="s">
        <v>2100</v>
      </c>
      <c r="F9547" s="419"/>
      <c r="G9547" s="184" t="s">
        <v>5</v>
      </c>
      <c r="H9547" s="183" t="s">
        <v>6</v>
      </c>
      <c r="I9547" s="183" t="s">
        <v>7</v>
      </c>
      <c r="J9547" s="218" t="s">
        <v>8</v>
      </c>
      <c r="K9547" s="229">
        <f>J9549+J9550</f>
        <v>24.32</v>
      </c>
      <c r="L9547" s="229">
        <f>J9548-K9547</f>
        <v>352.81</v>
      </c>
      <c r="M9547" t="s">
        <v>7</v>
      </c>
    </row>
    <row r="9548" spans="1:13" ht="26.1" customHeight="1" x14ac:dyDescent="0.2">
      <c r="A9548" s="237" t="s">
        <v>2125</v>
      </c>
      <c r="B9548" s="186" t="s">
        <v>1223</v>
      </c>
      <c r="C9548" s="185" t="s">
        <v>26</v>
      </c>
      <c r="D9548" s="185" t="s">
        <v>1224</v>
      </c>
      <c r="E9548" s="425" t="s">
        <v>2111</v>
      </c>
      <c r="F9548" s="425"/>
      <c r="G9548" s="187" t="s">
        <v>17</v>
      </c>
      <c r="H9548" s="188">
        <v>1</v>
      </c>
      <c r="I9548" s="189">
        <f t="shared" ref="I9548:I9554" si="284">(M9548*$M$13)</f>
        <v>377.13560000000001</v>
      </c>
      <c r="J9548" s="231">
        <f t="shared" ref="J9548:J9554" si="285">TRUNC(I9548*H9548,2)</f>
        <v>377.13</v>
      </c>
      <c r="M9548">
        <v>409.93</v>
      </c>
    </row>
    <row r="9549" spans="1:13" ht="24" customHeight="1" x14ac:dyDescent="0.2">
      <c r="A9549" s="241" t="s">
        <v>2395</v>
      </c>
      <c r="B9549" s="201" t="s">
        <v>2452</v>
      </c>
      <c r="C9549" s="200" t="s">
        <v>26</v>
      </c>
      <c r="D9549" s="200" t="s">
        <v>2453</v>
      </c>
      <c r="E9549" s="427" t="s">
        <v>2123</v>
      </c>
      <c r="F9549" s="427"/>
      <c r="G9549" s="202" t="s">
        <v>32</v>
      </c>
      <c r="H9549" s="203">
        <v>0.75349999999999995</v>
      </c>
      <c r="I9549" s="189">
        <f t="shared" si="284"/>
        <v>25.005600000000001</v>
      </c>
      <c r="J9549" s="219">
        <f t="shared" si="285"/>
        <v>18.84</v>
      </c>
      <c r="M9549">
        <v>27.18</v>
      </c>
    </row>
    <row r="9550" spans="1:13" ht="24" customHeight="1" x14ac:dyDescent="0.2">
      <c r="A9550" s="241" t="s">
        <v>2395</v>
      </c>
      <c r="B9550" s="201" t="s">
        <v>2446</v>
      </c>
      <c r="C9550" s="200" t="s">
        <v>26</v>
      </c>
      <c r="D9550" s="200" t="s">
        <v>2447</v>
      </c>
      <c r="E9550" s="427" t="s">
        <v>2123</v>
      </c>
      <c r="F9550" s="427"/>
      <c r="G9550" s="202" t="s">
        <v>32</v>
      </c>
      <c r="H9550" s="203">
        <v>0.314</v>
      </c>
      <c r="I9550" s="189">
        <f t="shared" si="284"/>
        <v>17.461600000000001</v>
      </c>
      <c r="J9550" s="219">
        <f t="shared" si="285"/>
        <v>5.48</v>
      </c>
      <c r="M9550">
        <v>18.98</v>
      </c>
    </row>
    <row r="9551" spans="1:13" ht="26.1" customHeight="1" x14ac:dyDescent="0.2">
      <c r="A9551" s="238" t="s">
        <v>2126</v>
      </c>
      <c r="B9551" s="191" t="s">
        <v>3096</v>
      </c>
      <c r="C9551" s="190" t="s">
        <v>26</v>
      </c>
      <c r="D9551" s="190" t="s">
        <v>3097</v>
      </c>
      <c r="E9551" s="426" t="s">
        <v>2119</v>
      </c>
      <c r="F9551" s="426"/>
      <c r="G9551" s="192" t="s">
        <v>50</v>
      </c>
      <c r="H9551" s="193">
        <v>1.6000000000000001E-3</v>
      </c>
      <c r="I9551" s="189">
        <f t="shared" si="284"/>
        <v>119.06639999999999</v>
      </c>
      <c r="J9551" s="219">
        <f t="shared" si="285"/>
        <v>0.19</v>
      </c>
      <c r="M9551">
        <v>129.41999999999999</v>
      </c>
    </row>
    <row r="9552" spans="1:13" ht="24" customHeight="1" x14ac:dyDescent="0.2">
      <c r="A9552" s="238" t="s">
        <v>2126</v>
      </c>
      <c r="B9552" s="191" t="s">
        <v>3098</v>
      </c>
      <c r="C9552" s="190" t="s">
        <v>26</v>
      </c>
      <c r="D9552" s="190" t="s">
        <v>3099</v>
      </c>
      <c r="E9552" s="426" t="s">
        <v>2119</v>
      </c>
      <c r="F9552" s="426"/>
      <c r="G9552" s="192" t="s">
        <v>2413</v>
      </c>
      <c r="H9552" s="193">
        <v>5.93</v>
      </c>
      <c r="I9552" s="189">
        <f t="shared" si="284"/>
        <v>0.6532</v>
      </c>
      <c r="J9552" s="219">
        <f t="shared" si="285"/>
        <v>3.87</v>
      </c>
      <c r="M9552">
        <v>0.71</v>
      </c>
    </row>
    <row r="9553" spans="1:13" ht="26.1" customHeight="1" x14ac:dyDescent="0.2">
      <c r="A9553" s="238" t="s">
        <v>2126</v>
      </c>
      <c r="B9553" s="191" t="s">
        <v>3102</v>
      </c>
      <c r="C9553" s="190" t="s">
        <v>26</v>
      </c>
      <c r="D9553" s="190" t="s">
        <v>3103</v>
      </c>
      <c r="E9553" s="426" t="s">
        <v>2119</v>
      </c>
      <c r="F9553" s="426"/>
      <c r="G9553" s="192" t="s">
        <v>17</v>
      </c>
      <c r="H9553" s="193">
        <v>1.06</v>
      </c>
      <c r="I9553" s="189">
        <f t="shared" si="284"/>
        <v>322.04600000000005</v>
      </c>
      <c r="J9553" s="219">
        <f t="shared" si="285"/>
        <v>341.36</v>
      </c>
      <c r="M9553">
        <v>350.05</v>
      </c>
    </row>
    <row r="9554" spans="1:13" ht="24" customHeight="1" x14ac:dyDescent="0.2">
      <c r="A9554" s="238" t="s">
        <v>2126</v>
      </c>
      <c r="B9554" s="191" t="s">
        <v>3100</v>
      </c>
      <c r="C9554" s="190" t="s">
        <v>26</v>
      </c>
      <c r="D9554" s="190" t="s">
        <v>3101</v>
      </c>
      <c r="E9554" s="426" t="s">
        <v>2119</v>
      </c>
      <c r="F9554" s="426"/>
      <c r="G9554" s="192" t="s">
        <v>2413</v>
      </c>
      <c r="H9554" s="193">
        <v>0.17499999999999999</v>
      </c>
      <c r="I9554" s="189">
        <f t="shared" si="284"/>
        <v>42.274000000000001</v>
      </c>
      <c r="J9554" s="219">
        <f t="shared" si="285"/>
        <v>7.39</v>
      </c>
      <c r="M9554">
        <v>45.95</v>
      </c>
    </row>
    <row r="9555" spans="1:13" x14ac:dyDescent="0.2">
      <c r="A9555" s="239"/>
      <c r="B9555" s="195"/>
      <c r="C9555" s="195"/>
      <c r="D9555" s="195"/>
      <c r="E9555" s="195" t="s">
        <v>3847</v>
      </c>
      <c r="F9555" s="196">
        <v>20.03</v>
      </c>
      <c r="G9555" s="195" t="s">
        <v>3848</v>
      </c>
      <c r="H9555" s="196">
        <v>0</v>
      </c>
      <c r="I9555" s="196">
        <v>20.03</v>
      </c>
      <c r="J9555" s="220"/>
      <c r="M9555">
        <v>20.03</v>
      </c>
    </row>
    <row r="9556" spans="1:13" ht="25.5" x14ac:dyDescent="0.2">
      <c r="A9556" s="239"/>
      <c r="B9556" s="195"/>
      <c r="C9556" s="195"/>
      <c r="D9556" s="195"/>
      <c r="E9556" s="195" t="s">
        <v>3849</v>
      </c>
      <c r="F9556" s="196">
        <v>0</v>
      </c>
      <c r="G9556" s="195"/>
      <c r="H9556" s="195" t="s">
        <v>3850</v>
      </c>
      <c r="I9556" s="196">
        <v>409.93</v>
      </c>
      <c r="J9556" s="220"/>
      <c r="M9556">
        <v>409.93</v>
      </c>
    </row>
    <row r="9557" spans="1:13" ht="30" customHeight="1" x14ac:dyDescent="0.2">
      <c r="A9557" s="240"/>
      <c r="B9557" s="197"/>
      <c r="C9557" s="197"/>
      <c r="D9557" s="197"/>
      <c r="E9557" s="197"/>
      <c r="F9557" s="197"/>
      <c r="G9557" s="197" t="s">
        <v>3851</v>
      </c>
      <c r="H9557" s="198">
        <v>61.57</v>
      </c>
      <c r="I9557" s="199">
        <v>25239.39</v>
      </c>
      <c r="J9557" s="220"/>
      <c r="M9557">
        <v>25239.39</v>
      </c>
    </row>
    <row r="9558" spans="1:13" ht="0.95" customHeight="1" x14ac:dyDescent="0.2">
      <c r="A9558" s="237"/>
      <c r="B9558" s="185"/>
      <c r="C9558" s="185"/>
      <c r="D9558" s="185"/>
      <c r="E9558" s="185"/>
      <c r="F9558" s="185"/>
      <c r="G9558" s="185"/>
      <c r="H9558" s="185"/>
      <c r="I9558" s="185"/>
      <c r="J9558" s="220"/>
    </row>
    <row r="9559" spans="1:13" ht="18" customHeight="1" x14ac:dyDescent="0.2">
      <c r="A9559" s="236" t="s">
        <v>1225</v>
      </c>
      <c r="B9559" s="183" t="s">
        <v>2</v>
      </c>
      <c r="C9559" s="182" t="s">
        <v>3</v>
      </c>
      <c r="D9559" s="182" t="s">
        <v>4</v>
      </c>
      <c r="E9559" s="419" t="s">
        <v>2100</v>
      </c>
      <c r="F9559" s="419"/>
      <c r="G9559" s="184" t="s">
        <v>5</v>
      </c>
      <c r="H9559" s="183" t="s">
        <v>6</v>
      </c>
      <c r="I9559" s="183" t="s">
        <v>7</v>
      </c>
      <c r="J9559" s="218" t="s">
        <v>8</v>
      </c>
      <c r="K9559" s="229">
        <v>0</v>
      </c>
      <c r="L9559" s="229">
        <f>J9560</f>
        <v>32.51</v>
      </c>
      <c r="M9559" t="s">
        <v>7</v>
      </c>
    </row>
    <row r="9560" spans="1:13" ht="24" customHeight="1" x14ac:dyDescent="0.2">
      <c r="A9560" s="237" t="s">
        <v>2125</v>
      </c>
      <c r="B9560" s="186" t="s">
        <v>1226</v>
      </c>
      <c r="C9560" s="185" t="s">
        <v>15</v>
      </c>
      <c r="D9560" s="185" t="s">
        <v>1227</v>
      </c>
      <c r="E9560" s="425">
        <v>22</v>
      </c>
      <c r="F9560" s="425"/>
      <c r="G9560" s="187" t="s">
        <v>17</v>
      </c>
      <c r="H9560" s="188">
        <v>1</v>
      </c>
      <c r="I9560" s="189">
        <f>(M9560*$M$13)</f>
        <v>32.512800000000006</v>
      </c>
      <c r="J9560" s="231">
        <f>TRUNC(I9560*H9560,2)</f>
        <v>32.51</v>
      </c>
      <c r="M9560">
        <v>35.340000000000003</v>
      </c>
    </row>
    <row r="9561" spans="1:13" ht="26.1" customHeight="1" x14ac:dyDescent="0.2">
      <c r="A9561" s="238" t="s">
        <v>2126</v>
      </c>
      <c r="B9561" s="191" t="s">
        <v>3104</v>
      </c>
      <c r="C9561" s="190" t="s">
        <v>15</v>
      </c>
      <c r="D9561" s="190" t="s">
        <v>3105</v>
      </c>
      <c r="E9561" s="426" t="s">
        <v>2119</v>
      </c>
      <c r="F9561" s="426"/>
      <c r="G9561" s="192" t="s">
        <v>17</v>
      </c>
      <c r="H9561" s="193">
        <v>1</v>
      </c>
      <c r="I9561" s="189">
        <f>(M9561*$M$13)</f>
        <v>32.512800000000006</v>
      </c>
      <c r="J9561" s="219">
        <f>TRUNC(I9561*H9561,2)</f>
        <v>32.51</v>
      </c>
      <c r="M9561">
        <v>35.340000000000003</v>
      </c>
    </row>
    <row r="9562" spans="1:13" x14ac:dyDescent="0.2">
      <c r="A9562" s="239"/>
      <c r="B9562" s="195"/>
      <c r="C9562" s="195"/>
      <c r="D9562" s="195"/>
      <c r="E9562" s="195" t="s">
        <v>3847</v>
      </c>
      <c r="F9562" s="196">
        <v>0</v>
      </c>
      <c r="G9562" s="195" t="s">
        <v>3848</v>
      </c>
      <c r="H9562" s="196">
        <v>0</v>
      </c>
      <c r="I9562" s="196">
        <v>0</v>
      </c>
      <c r="J9562" s="220"/>
      <c r="M9562">
        <v>0</v>
      </c>
    </row>
    <row r="9563" spans="1:13" ht="25.5" x14ac:dyDescent="0.2">
      <c r="A9563" s="239"/>
      <c r="B9563" s="195"/>
      <c r="C9563" s="195"/>
      <c r="D9563" s="195"/>
      <c r="E9563" s="195" t="s">
        <v>3849</v>
      </c>
      <c r="F9563" s="196">
        <v>0</v>
      </c>
      <c r="G9563" s="195"/>
      <c r="H9563" s="195" t="s">
        <v>3850</v>
      </c>
      <c r="I9563" s="196">
        <v>35.340000000000003</v>
      </c>
      <c r="J9563" s="220"/>
      <c r="M9563">
        <v>35.340000000000003</v>
      </c>
    </row>
    <row r="9564" spans="1:13" ht="30" customHeight="1" x14ac:dyDescent="0.2">
      <c r="A9564" s="240"/>
      <c r="B9564" s="197"/>
      <c r="C9564" s="197"/>
      <c r="D9564" s="197"/>
      <c r="E9564" s="197"/>
      <c r="F9564" s="197"/>
      <c r="G9564" s="197" t="s">
        <v>3851</v>
      </c>
      <c r="H9564" s="198">
        <v>812.09</v>
      </c>
      <c r="I9564" s="199">
        <v>28699.26</v>
      </c>
      <c r="J9564" s="220"/>
      <c r="M9564">
        <v>28699.26</v>
      </c>
    </row>
    <row r="9565" spans="1:13" ht="0.95" customHeight="1" x14ac:dyDescent="0.2">
      <c r="A9565" s="237"/>
      <c r="B9565" s="185"/>
      <c r="C9565" s="185"/>
      <c r="D9565" s="185"/>
      <c r="E9565" s="185"/>
      <c r="F9565" s="185"/>
      <c r="G9565" s="185"/>
      <c r="H9565" s="185"/>
      <c r="I9565" s="185"/>
      <c r="J9565" s="220"/>
    </row>
    <row r="9566" spans="1:13" ht="18" customHeight="1" x14ac:dyDescent="0.2">
      <c r="A9566" s="236" t="s">
        <v>1228</v>
      </c>
      <c r="B9566" s="183" t="s">
        <v>2</v>
      </c>
      <c r="C9566" s="182" t="s">
        <v>3</v>
      </c>
      <c r="D9566" s="182" t="s">
        <v>4</v>
      </c>
      <c r="E9566" s="419" t="s">
        <v>2100</v>
      </c>
      <c r="F9566" s="419"/>
      <c r="G9566" s="184" t="s">
        <v>5</v>
      </c>
      <c r="H9566" s="183" t="s">
        <v>6</v>
      </c>
      <c r="I9566" s="183" t="s">
        <v>7</v>
      </c>
      <c r="J9566" s="218" t="s">
        <v>8</v>
      </c>
      <c r="K9566" s="229">
        <f>J9570+J9571</f>
        <v>15.97</v>
      </c>
      <c r="L9566" s="229">
        <f>J9567-K9566</f>
        <v>62.040000000000006</v>
      </c>
      <c r="M9566" t="s">
        <v>7</v>
      </c>
    </row>
    <row r="9567" spans="1:13" ht="26.1" customHeight="1" x14ac:dyDescent="0.2">
      <c r="A9567" s="237" t="s">
        <v>2125</v>
      </c>
      <c r="B9567" s="186" t="s">
        <v>1229</v>
      </c>
      <c r="C9567" s="185" t="s">
        <v>15</v>
      </c>
      <c r="D9567" s="185" t="s">
        <v>1230</v>
      </c>
      <c r="E9567" s="425">
        <v>22</v>
      </c>
      <c r="F9567" s="425"/>
      <c r="G9567" s="187" t="s">
        <v>17</v>
      </c>
      <c r="H9567" s="188">
        <v>1</v>
      </c>
      <c r="I9567" s="189">
        <f t="shared" ref="I9567:I9572" si="286">(M9567*$M$13)</f>
        <v>78.016000000000005</v>
      </c>
      <c r="J9567" s="231">
        <f t="shared" ref="J9567:J9572" si="287">TRUNC(I9567*H9567,2)</f>
        <v>78.010000000000005</v>
      </c>
      <c r="M9567">
        <v>84.8</v>
      </c>
    </row>
    <row r="9568" spans="1:13" ht="24" customHeight="1" x14ac:dyDescent="0.2">
      <c r="A9568" s="238" t="s">
        <v>2126</v>
      </c>
      <c r="B9568" s="191" t="s">
        <v>2164</v>
      </c>
      <c r="C9568" s="190" t="s">
        <v>15</v>
      </c>
      <c r="D9568" s="190" t="s">
        <v>2165</v>
      </c>
      <c r="E9568" s="426" t="s">
        <v>2119</v>
      </c>
      <c r="F9568" s="426"/>
      <c r="G9568" s="192" t="s">
        <v>50</v>
      </c>
      <c r="H9568" s="193">
        <v>2.4299999999999999E-2</v>
      </c>
      <c r="I9568" s="189">
        <f t="shared" si="286"/>
        <v>160.77000000000001</v>
      </c>
      <c r="J9568" s="219">
        <f t="shared" si="287"/>
        <v>3.9</v>
      </c>
      <c r="M9568">
        <v>174.75</v>
      </c>
    </row>
    <row r="9569" spans="1:13" ht="24" customHeight="1" x14ac:dyDescent="0.2">
      <c r="A9569" s="238" t="s">
        <v>2126</v>
      </c>
      <c r="B9569" s="191" t="s">
        <v>2140</v>
      </c>
      <c r="C9569" s="190" t="s">
        <v>15</v>
      </c>
      <c r="D9569" s="190" t="s">
        <v>2141</v>
      </c>
      <c r="E9569" s="426" t="s">
        <v>2119</v>
      </c>
      <c r="F9569" s="426"/>
      <c r="G9569" s="192" t="s">
        <v>1871</v>
      </c>
      <c r="H9569" s="193">
        <v>17.72</v>
      </c>
      <c r="I9569" s="189">
        <f t="shared" si="286"/>
        <v>0.59800000000000009</v>
      </c>
      <c r="J9569" s="219">
        <f t="shared" si="287"/>
        <v>10.59</v>
      </c>
      <c r="M9569">
        <v>0.65</v>
      </c>
    </row>
    <row r="9570" spans="1:13" ht="24" customHeight="1" x14ac:dyDescent="0.2">
      <c r="A9570" s="238" t="s">
        <v>2126</v>
      </c>
      <c r="B9570" s="191" t="s">
        <v>2152</v>
      </c>
      <c r="C9570" s="190" t="s">
        <v>15</v>
      </c>
      <c r="D9570" s="190" t="s">
        <v>2153</v>
      </c>
      <c r="E9570" s="426" t="s">
        <v>2129</v>
      </c>
      <c r="F9570" s="426"/>
      <c r="G9570" s="192" t="s">
        <v>39</v>
      </c>
      <c r="H9570" s="193">
        <v>0.45689999999999997</v>
      </c>
      <c r="I9570" s="189">
        <f t="shared" si="286"/>
        <v>19.136000000000003</v>
      </c>
      <c r="J9570" s="219">
        <f t="shared" si="287"/>
        <v>8.74</v>
      </c>
      <c r="M9570">
        <v>20.8</v>
      </c>
    </row>
    <row r="9571" spans="1:13" ht="24" customHeight="1" x14ac:dyDescent="0.2">
      <c r="A9571" s="238" t="s">
        <v>2126</v>
      </c>
      <c r="B9571" s="191" t="s">
        <v>2156</v>
      </c>
      <c r="C9571" s="190" t="s">
        <v>15</v>
      </c>
      <c r="D9571" s="190" t="s">
        <v>2157</v>
      </c>
      <c r="E9571" s="426" t="s">
        <v>2129</v>
      </c>
      <c r="F9571" s="426"/>
      <c r="G9571" s="192" t="s">
        <v>39</v>
      </c>
      <c r="H9571" s="193">
        <v>0.60909999999999997</v>
      </c>
      <c r="I9571" s="189">
        <f t="shared" si="286"/>
        <v>11.8772</v>
      </c>
      <c r="J9571" s="219">
        <f t="shared" si="287"/>
        <v>7.23</v>
      </c>
      <c r="M9571">
        <v>12.91</v>
      </c>
    </row>
    <row r="9572" spans="1:13" ht="26.1" customHeight="1" x14ac:dyDescent="0.2">
      <c r="A9572" s="238" t="s">
        <v>2126</v>
      </c>
      <c r="B9572" s="191" t="s">
        <v>3106</v>
      </c>
      <c r="C9572" s="190" t="s">
        <v>15</v>
      </c>
      <c r="D9572" s="190" t="s">
        <v>3107</v>
      </c>
      <c r="E9572" s="426" t="s">
        <v>2119</v>
      </c>
      <c r="F9572" s="426"/>
      <c r="G9572" s="192" t="s">
        <v>17</v>
      </c>
      <c r="H9572" s="193">
        <v>1</v>
      </c>
      <c r="I9572" s="189">
        <f t="shared" si="286"/>
        <v>47.5548</v>
      </c>
      <c r="J9572" s="219">
        <f t="shared" si="287"/>
        <v>47.55</v>
      </c>
      <c r="M9572">
        <v>51.69</v>
      </c>
    </row>
    <row r="9573" spans="1:13" x14ac:dyDescent="0.2">
      <c r="A9573" s="239"/>
      <c r="B9573" s="195"/>
      <c r="C9573" s="195"/>
      <c r="D9573" s="195"/>
      <c r="E9573" s="195" t="s">
        <v>3847</v>
      </c>
      <c r="F9573" s="196">
        <v>17.36</v>
      </c>
      <c r="G9573" s="195" t="s">
        <v>3848</v>
      </c>
      <c r="H9573" s="196">
        <v>0</v>
      </c>
      <c r="I9573" s="196">
        <v>17.36</v>
      </c>
      <c r="J9573" s="220"/>
      <c r="M9573">
        <v>17.36</v>
      </c>
    </row>
    <row r="9574" spans="1:13" ht="25.5" x14ac:dyDescent="0.2">
      <c r="A9574" s="239"/>
      <c r="B9574" s="195"/>
      <c r="C9574" s="195"/>
      <c r="D9574" s="195"/>
      <c r="E9574" s="195" t="s">
        <v>3849</v>
      </c>
      <c r="F9574" s="196">
        <v>0</v>
      </c>
      <c r="G9574" s="195"/>
      <c r="H9574" s="195" t="s">
        <v>3850</v>
      </c>
      <c r="I9574" s="196">
        <v>84.8</v>
      </c>
      <c r="J9574" s="220"/>
      <c r="M9574">
        <v>84.8</v>
      </c>
    </row>
    <row r="9575" spans="1:13" ht="30" customHeight="1" x14ac:dyDescent="0.2">
      <c r="A9575" s="240"/>
      <c r="B9575" s="197"/>
      <c r="C9575" s="197"/>
      <c r="D9575" s="197"/>
      <c r="E9575" s="197"/>
      <c r="F9575" s="197"/>
      <c r="G9575" s="197" t="s">
        <v>3851</v>
      </c>
      <c r="H9575" s="198">
        <v>13.7</v>
      </c>
      <c r="I9575" s="199">
        <v>1161.76</v>
      </c>
      <c r="J9575" s="220"/>
      <c r="M9575">
        <v>1161.76</v>
      </c>
    </row>
    <row r="9576" spans="1:13" ht="0.95" customHeight="1" x14ac:dyDescent="0.2">
      <c r="A9576" s="237"/>
      <c r="B9576" s="185"/>
      <c r="C9576" s="185"/>
      <c r="D9576" s="185"/>
      <c r="E9576" s="185"/>
      <c r="F9576" s="185"/>
      <c r="G9576" s="185"/>
      <c r="H9576" s="185"/>
      <c r="I9576" s="185"/>
      <c r="J9576" s="220"/>
    </row>
    <row r="9577" spans="1:13" ht="18" customHeight="1" x14ac:dyDescent="0.2">
      <c r="A9577" s="236" t="s">
        <v>1231</v>
      </c>
      <c r="B9577" s="183" t="s">
        <v>2</v>
      </c>
      <c r="C9577" s="182" t="s">
        <v>3</v>
      </c>
      <c r="D9577" s="182" t="s">
        <v>4</v>
      </c>
      <c r="E9577" s="419" t="s">
        <v>2100</v>
      </c>
      <c r="F9577" s="419"/>
      <c r="G9577" s="184" t="s">
        <v>5</v>
      </c>
      <c r="H9577" s="183" t="s">
        <v>6</v>
      </c>
      <c r="I9577" s="183" t="s">
        <v>7</v>
      </c>
      <c r="J9577" s="218" t="s">
        <v>8</v>
      </c>
      <c r="K9577" s="229">
        <v>0</v>
      </c>
      <c r="L9577" s="229">
        <f>J9578</f>
        <v>180.84</v>
      </c>
      <c r="M9577" t="s">
        <v>7</v>
      </c>
    </row>
    <row r="9578" spans="1:13" ht="26.1" customHeight="1" x14ac:dyDescent="0.2">
      <c r="A9578" s="237" t="s">
        <v>2125</v>
      </c>
      <c r="B9578" s="186" t="s">
        <v>1232</v>
      </c>
      <c r="C9578" s="185" t="s">
        <v>26</v>
      </c>
      <c r="D9578" s="185" t="s">
        <v>1233</v>
      </c>
      <c r="E9578" s="425" t="s">
        <v>2111</v>
      </c>
      <c r="F9578" s="425"/>
      <c r="G9578" s="187" t="s">
        <v>17</v>
      </c>
      <c r="H9578" s="188">
        <v>1</v>
      </c>
      <c r="I9578" s="189">
        <f>(M9578*$M$13)</f>
        <v>180.84440000000001</v>
      </c>
      <c r="J9578" s="231">
        <f>TRUNC(I9578*H9578,2)</f>
        <v>180.84</v>
      </c>
      <c r="M9578">
        <v>196.57</v>
      </c>
    </row>
    <row r="9579" spans="1:13" ht="26.1" customHeight="1" x14ac:dyDescent="0.2">
      <c r="A9579" s="238" t="s">
        <v>2126</v>
      </c>
      <c r="B9579" s="191" t="s">
        <v>3108</v>
      </c>
      <c r="C9579" s="190" t="s">
        <v>26</v>
      </c>
      <c r="D9579" s="190" t="s">
        <v>3109</v>
      </c>
      <c r="E9579" s="426" t="s">
        <v>2119</v>
      </c>
      <c r="F9579" s="426"/>
      <c r="G9579" s="192" t="s">
        <v>17</v>
      </c>
      <c r="H9579" s="193">
        <v>1</v>
      </c>
      <c r="I9579" s="189">
        <f>(M9579*$M$13)</f>
        <v>180.84440000000001</v>
      </c>
      <c r="J9579" s="219">
        <f>TRUNC(I9579*H9579,2)</f>
        <v>180.84</v>
      </c>
      <c r="M9579">
        <v>196.57</v>
      </c>
    </row>
    <row r="9580" spans="1:13" x14ac:dyDescent="0.2">
      <c r="A9580" s="239"/>
      <c r="B9580" s="195"/>
      <c r="C9580" s="195"/>
      <c r="D9580" s="195"/>
      <c r="E9580" s="195" t="s">
        <v>3847</v>
      </c>
      <c r="F9580" s="196">
        <v>0</v>
      </c>
      <c r="G9580" s="195" t="s">
        <v>3848</v>
      </c>
      <c r="H9580" s="196">
        <v>0</v>
      </c>
      <c r="I9580" s="196">
        <v>0</v>
      </c>
      <c r="J9580" s="220"/>
      <c r="M9580">
        <v>0</v>
      </c>
    </row>
    <row r="9581" spans="1:13" ht="25.5" x14ac:dyDescent="0.2">
      <c r="A9581" s="239"/>
      <c r="B9581" s="195"/>
      <c r="C9581" s="195"/>
      <c r="D9581" s="195"/>
      <c r="E9581" s="195" t="s">
        <v>3849</v>
      </c>
      <c r="F9581" s="196">
        <v>0</v>
      </c>
      <c r="G9581" s="195"/>
      <c r="H9581" s="195" t="s">
        <v>3850</v>
      </c>
      <c r="I9581" s="196">
        <v>196.57</v>
      </c>
      <c r="J9581" s="220"/>
      <c r="M9581">
        <v>196.57</v>
      </c>
    </row>
    <row r="9582" spans="1:13" ht="30" customHeight="1" x14ac:dyDescent="0.2">
      <c r="A9582" s="240"/>
      <c r="B9582" s="197"/>
      <c r="C9582" s="197"/>
      <c r="D9582" s="197"/>
      <c r="E9582" s="197"/>
      <c r="F9582" s="197"/>
      <c r="G9582" s="197" t="s">
        <v>3851</v>
      </c>
      <c r="H9582" s="198">
        <v>234.31</v>
      </c>
      <c r="I9582" s="199">
        <v>46058.31</v>
      </c>
      <c r="J9582" s="220"/>
      <c r="M9582">
        <v>46058.31</v>
      </c>
    </row>
    <row r="9583" spans="1:13" ht="0.95" customHeight="1" x14ac:dyDescent="0.2">
      <c r="A9583" s="237"/>
      <c r="B9583" s="185"/>
      <c r="C9583" s="185"/>
      <c r="D9583" s="185"/>
      <c r="E9583" s="185"/>
      <c r="F9583" s="185"/>
      <c r="G9583" s="185"/>
      <c r="H9583" s="185"/>
      <c r="I9583" s="185"/>
      <c r="J9583" s="220"/>
    </row>
    <row r="9584" spans="1:13" ht="24" customHeight="1" x14ac:dyDescent="0.2">
      <c r="A9584" s="242" t="s">
        <v>1234</v>
      </c>
      <c r="B9584" s="24"/>
      <c r="C9584" s="24"/>
      <c r="D9584" s="23" t="s">
        <v>1235</v>
      </c>
      <c r="E9584" s="24"/>
      <c r="F9584" s="428"/>
      <c r="G9584" s="428"/>
      <c r="H9584" s="24"/>
      <c r="I9584" s="24"/>
      <c r="J9584" s="210"/>
    </row>
    <row r="9585" spans="1:13" ht="24" customHeight="1" x14ac:dyDescent="0.2">
      <c r="A9585" s="243" t="s">
        <v>1236</v>
      </c>
      <c r="B9585" s="28"/>
      <c r="C9585" s="28"/>
      <c r="D9585" s="27" t="s">
        <v>138</v>
      </c>
      <c r="E9585" s="28"/>
      <c r="F9585" s="429"/>
      <c r="G9585" s="429"/>
      <c r="H9585" s="28"/>
      <c r="I9585" s="28"/>
      <c r="J9585" s="211"/>
    </row>
    <row r="9586" spans="1:13" ht="18" customHeight="1" x14ac:dyDescent="0.2">
      <c r="A9586" s="236" t="s">
        <v>1237</v>
      </c>
      <c r="B9586" s="183" t="s">
        <v>2</v>
      </c>
      <c r="C9586" s="182" t="s">
        <v>3</v>
      </c>
      <c r="D9586" s="182" t="s">
        <v>4</v>
      </c>
      <c r="E9586" s="419" t="s">
        <v>2100</v>
      </c>
      <c r="F9586" s="419"/>
      <c r="G9586" s="184" t="s">
        <v>5</v>
      </c>
      <c r="H9586" s="183" t="s">
        <v>6</v>
      </c>
      <c r="I9586" s="183" t="s">
        <v>7</v>
      </c>
      <c r="J9586" s="218" t="s">
        <v>8</v>
      </c>
      <c r="K9586" s="229">
        <f>J9588+J9589</f>
        <v>10.130000000000001</v>
      </c>
      <c r="L9586" s="229">
        <f>J9587-K9586</f>
        <v>4.25</v>
      </c>
      <c r="M9586" t="s">
        <v>7</v>
      </c>
    </row>
    <row r="9587" spans="1:13" ht="26.1" customHeight="1" x14ac:dyDescent="0.2">
      <c r="A9587" s="237" t="s">
        <v>2125</v>
      </c>
      <c r="B9587" s="186" t="s">
        <v>688</v>
      </c>
      <c r="C9587" s="185" t="s">
        <v>26</v>
      </c>
      <c r="D9587" s="185" t="s">
        <v>689</v>
      </c>
      <c r="E9587" s="425" t="s">
        <v>2109</v>
      </c>
      <c r="F9587" s="425"/>
      <c r="G9587" s="187" t="s">
        <v>17</v>
      </c>
      <c r="H9587" s="188">
        <v>1</v>
      </c>
      <c r="I9587" s="189">
        <f>(M9587*$M$13)</f>
        <v>14.388800000000002</v>
      </c>
      <c r="J9587" s="231">
        <f>TRUNC(I9587*H9587,2)</f>
        <v>14.38</v>
      </c>
      <c r="M9587">
        <v>15.64</v>
      </c>
    </row>
    <row r="9588" spans="1:13" ht="24" customHeight="1" x14ac:dyDescent="0.2">
      <c r="A9588" s="241" t="s">
        <v>2395</v>
      </c>
      <c r="B9588" s="201" t="s">
        <v>2582</v>
      </c>
      <c r="C9588" s="200" t="s">
        <v>26</v>
      </c>
      <c r="D9588" s="200" t="s">
        <v>2583</v>
      </c>
      <c r="E9588" s="427" t="s">
        <v>2123</v>
      </c>
      <c r="F9588" s="427"/>
      <c r="G9588" s="202" t="s">
        <v>32</v>
      </c>
      <c r="H9588" s="203">
        <v>0.312</v>
      </c>
      <c r="I9588" s="189">
        <f>(M9588*$M$13)</f>
        <v>26.1188</v>
      </c>
      <c r="J9588" s="219">
        <f>TRUNC(I9588*H9588,2)</f>
        <v>8.14</v>
      </c>
      <c r="M9588">
        <v>28.39</v>
      </c>
    </row>
    <row r="9589" spans="1:13" ht="24" customHeight="1" x14ac:dyDescent="0.2">
      <c r="A9589" s="241" t="s">
        <v>2395</v>
      </c>
      <c r="B9589" s="201" t="s">
        <v>2446</v>
      </c>
      <c r="C9589" s="200" t="s">
        <v>26</v>
      </c>
      <c r="D9589" s="200" t="s">
        <v>2447</v>
      </c>
      <c r="E9589" s="427" t="s">
        <v>2123</v>
      </c>
      <c r="F9589" s="427"/>
      <c r="G9589" s="202" t="s">
        <v>32</v>
      </c>
      <c r="H9589" s="203">
        <v>0.114</v>
      </c>
      <c r="I9589" s="189">
        <f>(M9589*$M$13)</f>
        <v>17.461600000000001</v>
      </c>
      <c r="J9589" s="219">
        <f>TRUNC(I9589*H9589,2)</f>
        <v>1.99</v>
      </c>
      <c r="M9589">
        <v>18.98</v>
      </c>
    </row>
    <row r="9590" spans="1:13" ht="26.1" customHeight="1" x14ac:dyDescent="0.2">
      <c r="A9590" s="238" t="s">
        <v>2126</v>
      </c>
      <c r="B9590" s="191" t="s">
        <v>2544</v>
      </c>
      <c r="C9590" s="190" t="s">
        <v>26</v>
      </c>
      <c r="D9590" s="190" t="s">
        <v>2545</v>
      </c>
      <c r="E9590" s="426" t="s">
        <v>2119</v>
      </c>
      <c r="F9590" s="426"/>
      <c r="G9590" s="192" t="s">
        <v>331</v>
      </c>
      <c r="H9590" s="193">
        <v>0.1</v>
      </c>
      <c r="I9590" s="189">
        <f>(M9590*$M$13)</f>
        <v>0.90160000000000007</v>
      </c>
      <c r="J9590" s="219">
        <f>TRUNC(I9590*H9590,2)</f>
        <v>0.09</v>
      </c>
      <c r="M9590">
        <v>0.98</v>
      </c>
    </row>
    <row r="9591" spans="1:13" ht="26.1" customHeight="1" x14ac:dyDescent="0.2">
      <c r="A9591" s="238" t="s">
        <v>2126</v>
      </c>
      <c r="B9591" s="191" t="s">
        <v>2586</v>
      </c>
      <c r="C9591" s="190" t="s">
        <v>26</v>
      </c>
      <c r="D9591" s="190" t="s">
        <v>2587</v>
      </c>
      <c r="E9591" s="426" t="s">
        <v>2119</v>
      </c>
      <c r="F9591" s="426"/>
      <c r="G9591" s="192" t="s">
        <v>2413</v>
      </c>
      <c r="H9591" s="193">
        <v>1.5550200000000001</v>
      </c>
      <c r="I9591" s="189">
        <f>(M9591*$M$13)</f>
        <v>2.6863999999999999</v>
      </c>
      <c r="J9591" s="219">
        <f>TRUNC(I9591*H9591,2)</f>
        <v>4.17</v>
      </c>
      <c r="M9591">
        <v>2.92</v>
      </c>
    </row>
    <row r="9592" spans="1:13" x14ac:dyDescent="0.2">
      <c r="A9592" s="239"/>
      <c r="B9592" s="195"/>
      <c r="C9592" s="195"/>
      <c r="D9592" s="195"/>
      <c r="E9592" s="195" t="s">
        <v>3847</v>
      </c>
      <c r="F9592" s="196">
        <v>8.0399999999999991</v>
      </c>
      <c r="G9592" s="195" t="s">
        <v>3848</v>
      </c>
      <c r="H9592" s="196">
        <v>0</v>
      </c>
      <c r="I9592" s="196">
        <v>8.0399999999999991</v>
      </c>
      <c r="J9592" s="220"/>
      <c r="M9592">
        <v>8.0399999999999991</v>
      </c>
    </row>
    <row r="9593" spans="1:13" ht="25.5" x14ac:dyDescent="0.2">
      <c r="A9593" s="239"/>
      <c r="B9593" s="195"/>
      <c r="C9593" s="195"/>
      <c r="D9593" s="195"/>
      <c r="E9593" s="195" t="s">
        <v>3849</v>
      </c>
      <c r="F9593" s="196">
        <v>0</v>
      </c>
      <c r="G9593" s="195"/>
      <c r="H9593" s="195" t="s">
        <v>3850</v>
      </c>
      <c r="I9593" s="196">
        <v>15.64</v>
      </c>
      <c r="J9593" s="220"/>
      <c r="M9593">
        <v>15.64</v>
      </c>
    </row>
    <row r="9594" spans="1:13" ht="30" customHeight="1" x14ac:dyDescent="0.2">
      <c r="A9594" s="240"/>
      <c r="B9594" s="197"/>
      <c r="C9594" s="197"/>
      <c r="D9594" s="197"/>
      <c r="E9594" s="197"/>
      <c r="F9594" s="197"/>
      <c r="G9594" s="197" t="s">
        <v>3851</v>
      </c>
      <c r="H9594" s="198">
        <v>30.27</v>
      </c>
      <c r="I9594" s="199">
        <v>473.42</v>
      </c>
      <c r="J9594" s="220"/>
      <c r="M9594">
        <v>473.42</v>
      </c>
    </row>
    <row r="9595" spans="1:13" ht="0.95" customHeight="1" x14ac:dyDescent="0.2">
      <c r="A9595" s="237"/>
      <c r="B9595" s="185"/>
      <c r="C9595" s="185"/>
      <c r="D9595" s="185"/>
      <c r="E9595" s="185"/>
      <c r="F9595" s="185"/>
      <c r="G9595" s="185"/>
      <c r="H9595" s="185"/>
      <c r="I9595" s="185"/>
      <c r="J9595" s="220"/>
    </row>
    <row r="9596" spans="1:13" ht="18" customHeight="1" x14ac:dyDescent="0.2">
      <c r="A9596" s="236" t="s">
        <v>1238</v>
      </c>
      <c r="B9596" s="183" t="s">
        <v>2</v>
      </c>
      <c r="C9596" s="182" t="s">
        <v>3</v>
      </c>
      <c r="D9596" s="182" t="s">
        <v>4</v>
      </c>
      <c r="E9596" s="419" t="s">
        <v>2100</v>
      </c>
      <c r="F9596" s="419"/>
      <c r="G9596" s="184" t="s">
        <v>5</v>
      </c>
      <c r="H9596" s="183" t="s">
        <v>6</v>
      </c>
      <c r="I9596" s="183" t="s">
        <v>7</v>
      </c>
      <c r="J9596" s="218" t="s">
        <v>8</v>
      </c>
      <c r="K9596" s="229">
        <f>J9598+J9599</f>
        <v>6.8900000000000006</v>
      </c>
      <c r="L9596" s="229">
        <f>J9597-K9596</f>
        <v>5.07</v>
      </c>
      <c r="M9596" t="s">
        <v>7</v>
      </c>
    </row>
    <row r="9597" spans="1:13" ht="24" customHeight="1" x14ac:dyDescent="0.2">
      <c r="A9597" s="237" t="s">
        <v>2125</v>
      </c>
      <c r="B9597" s="186" t="s">
        <v>579</v>
      </c>
      <c r="C9597" s="185" t="s">
        <v>15</v>
      </c>
      <c r="D9597" s="185" t="s">
        <v>580</v>
      </c>
      <c r="E9597" s="425">
        <v>26</v>
      </c>
      <c r="F9597" s="425"/>
      <c r="G9597" s="187" t="s">
        <v>17</v>
      </c>
      <c r="H9597" s="188">
        <v>1</v>
      </c>
      <c r="I9597" s="189">
        <f t="shared" ref="I9597:I9602" si="288">(M9597*$M$13)</f>
        <v>11.969200000000001</v>
      </c>
      <c r="J9597" s="231">
        <f t="shared" ref="J9597:J9602" si="289">TRUNC(I9597*H9597,2)</f>
        <v>11.96</v>
      </c>
      <c r="M9597">
        <v>13.01</v>
      </c>
    </row>
    <row r="9598" spans="1:13" ht="24" customHeight="1" x14ac:dyDescent="0.2">
      <c r="A9598" s="238" t="s">
        <v>2126</v>
      </c>
      <c r="B9598" s="191" t="s">
        <v>2130</v>
      </c>
      <c r="C9598" s="190" t="s">
        <v>15</v>
      </c>
      <c r="D9598" s="190" t="s">
        <v>2131</v>
      </c>
      <c r="E9598" s="426" t="s">
        <v>2129</v>
      </c>
      <c r="F9598" s="426"/>
      <c r="G9598" s="192" t="s">
        <v>39</v>
      </c>
      <c r="H9598" s="193">
        <v>8.2199999999999995E-2</v>
      </c>
      <c r="I9598" s="189">
        <f t="shared" si="288"/>
        <v>13.533200000000001</v>
      </c>
      <c r="J9598" s="219">
        <f t="shared" si="289"/>
        <v>1.1100000000000001</v>
      </c>
      <c r="M9598">
        <v>14.71</v>
      </c>
    </row>
    <row r="9599" spans="1:13" ht="24" customHeight="1" x14ac:dyDescent="0.2">
      <c r="A9599" s="238" t="s">
        <v>2126</v>
      </c>
      <c r="B9599" s="191" t="s">
        <v>2150</v>
      </c>
      <c r="C9599" s="190" t="s">
        <v>15</v>
      </c>
      <c r="D9599" s="190" t="s">
        <v>2151</v>
      </c>
      <c r="E9599" s="426" t="s">
        <v>2129</v>
      </c>
      <c r="F9599" s="426"/>
      <c r="G9599" s="192" t="s">
        <v>39</v>
      </c>
      <c r="H9599" s="193">
        <v>0.30209999999999998</v>
      </c>
      <c r="I9599" s="189">
        <f t="shared" si="288"/>
        <v>19.136000000000003</v>
      </c>
      <c r="J9599" s="219">
        <f t="shared" si="289"/>
        <v>5.78</v>
      </c>
      <c r="M9599">
        <v>20.8</v>
      </c>
    </row>
    <row r="9600" spans="1:13" ht="24" customHeight="1" x14ac:dyDescent="0.2">
      <c r="A9600" s="238" t="s">
        <v>2126</v>
      </c>
      <c r="B9600" s="191" t="s">
        <v>2162</v>
      </c>
      <c r="C9600" s="190" t="s">
        <v>15</v>
      </c>
      <c r="D9600" s="190" t="s">
        <v>2163</v>
      </c>
      <c r="E9600" s="426" t="s">
        <v>2119</v>
      </c>
      <c r="F9600" s="426"/>
      <c r="G9600" s="192" t="s">
        <v>54</v>
      </c>
      <c r="H9600" s="193">
        <v>0.1</v>
      </c>
      <c r="I9600" s="189">
        <f t="shared" si="288"/>
        <v>1.0120000000000002</v>
      </c>
      <c r="J9600" s="219">
        <f t="shared" si="289"/>
        <v>0.1</v>
      </c>
      <c r="M9600">
        <v>1.1000000000000001</v>
      </c>
    </row>
    <row r="9601" spans="1:13" ht="24" customHeight="1" x14ac:dyDescent="0.2">
      <c r="A9601" s="238" t="s">
        <v>2126</v>
      </c>
      <c r="B9601" s="191" t="s">
        <v>2560</v>
      </c>
      <c r="C9601" s="190" t="s">
        <v>15</v>
      </c>
      <c r="D9601" s="190" t="s">
        <v>2561</v>
      </c>
      <c r="E9601" s="426" t="s">
        <v>2119</v>
      </c>
      <c r="F9601" s="426"/>
      <c r="G9601" s="192" t="s">
        <v>2192</v>
      </c>
      <c r="H9601" s="193">
        <v>0.12</v>
      </c>
      <c r="I9601" s="189">
        <f t="shared" si="288"/>
        <v>8.6296000000000017</v>
      </c>
      <c r="J9601" s="219">
        <f t="shared" si="289"/>
        <v>1.03</v>
      </c>
      <c r="M9601">
        <v>9.3800000000000008</v>
      </c>
    </row>
    <row r="9602" spans="1:13" ht="24" customHeight="1" x14ac:dyDescent="0.2">
      <c r="A9602" s="238" t="s">
        <v>2126</v>
      </c>
      <c r="B9602" s="191" t="s">
        <v>2562</v>
      </c>
      <c r="C9602" s="190" t="s">
        <v>15</v>
      </c>
      <c r="D9602" s="190" t="s">
        <v>2563</v>
      </c>
      <c r="E9602" s="426" t="s">
        <v>2119</v>
      </c>
      <c r="F9602" s="426"/>
      <c r="G9602" s="192" t="s">
        <v>2192</v>
      </c>
      <c r="H9602" s="193">
        <v>0.16</v>
      </c>
      <c r="I9602" s="189">
        <f t="shared" si="288"/>
        <v>24.748000000000001</v>
      </c>
      <c r="J9602" s="219">
        <f t="shared" si="289"/>
        <v>3.95</v>
      </c>
      <c r="M9602">
        <v>26.9</v>
      </c>
    </row>
    <row r="9603" spans="1:13" x14ac:dyDescent="0.2">
      <c r="A9603" s="239"/>
      <c r="B9603" s="195"/>
      <c r="C9603" s="195"/>
      <c r="D9603" s="195"/>
      <c r="E9603" s="195" t="s">
        <v>3847</v>
      </c>
      <c r="F9603" s="196">
        <v>7.48</v>
      </c>
      <c r="G9603" s="195" t="s">
        <v>3848</v>
      </c>
      <c r="H9603" s="196">
        <v>0</v>
      </c>
      <c r="I9603" s="196">
        <v>7.48</v>
      </c>
      <c r="J9603" s="220"/>
      <c r="M9603">
        <v>7.48</v>
      </c>
    </row>
    <row r="9604" spans="1:13" ht="25.5" x14ac:dyDescent="0.2">
      <c r="A9604" s="239"/>
      <c r="B9604" s="195"/>
      <c r="C9604" s="195"/>
      <c r="D9604" s="195"/>
      <c r="E9604" s="195" t="s">
        <v>3849</v>
      </c>
      <c r="F9604" s="196">
        <v>0</v>
      </c>
      <c r="G9604" s="195"/>
      <c r="H9604" s="195" t="s">
        <v>3850</v>
      </c>
      <c r="I9604" s="196">
        <v>13.01</v>
      </c>
      <c r="J9604" s="220"/>
      <c r="M9604">
        <v>13.01</v>
      </c>
    </row>
    <row r="9605" spans="1:13" ht="30" customHeight="1" x14ac:dyDescent="0.2">
      <c r="A9605" s="240"/>
      <c r="B9605" s="197"/>
      <c r="C9605" s="197"/>
      <c r="D9605" s="197"/>
      <c r="E9605" s="197"/>
      <c r="F9605" s="197"/>
      <c r="G9605" s="197" t="s">
        <v>3851</v>
      </c>
      <c r="H9605" s="198">
        <v>30.27</v>
      </c>
      <c r="I9605" s="199">
        <v>393.81</v>
      </c>
      <c r="J9605" s="220"/>
      <c r="M9605">
        <v>393.81</v>
      </c>
    </row>
    <row r="9606" spans="1:13" ht="0.95" customHeight="1" x14ac:dyDescent="0.2">
      <c r="A9606" s="237"/>
      <c r="B9606" s="185"/>
      <c r="C9606" s="185"/>
      <c r="D9606" s="185"/>
      <c r="E9606" s="185"/>
      <c r="F9606" s="185"/>
      <c r="G9606" s="185"/>
      <c r="H9606" s="185"/>
      <c r="I9606" s="185"/>
      <c r="J9606" s="220"/>
    </row>
    <row r="9607" spans="1:13" ht="24" customHeight="1" x14ac:dyDescent="0.2">
      <c r="A9607" s="243" t="s">
        <v>1239</v>
      </c>
      <c r="B9607" s="28"/>
      <c r="C9607" s="28"/>
      <c r="D9607" s="27" t="s">
        <v>151</v>
      </c>
      <c r="E9607" s="28"/>
      <c r="F9607" s="429"/>
      <c r="G9607" s="429"/>
      <c r="H9607" s="28"/>
      <c r="I9607" s="28"/>
      <c r="J9607" s="211"/>
    </row>
    <row r="9608" spans="1:13" ht="18" customHeight="1" x14ac:dyDescent="0.2">
      <c r="A9608" s="236" t="s">
        <v>1240</v>
      </c>
      <c r="B9608" s="183" t="s">
        <v>2</v>
      </c>
      <c r="C9608" s="182" t="s">
        <v>3</v>
      </c>
      <c r="D9608" s="182" t="s">
        <v>4</v>
      </c>
      <c r="E9608" s="419" t="s">
        <v>2100</v>
      </c>
      <c r="F9608" s="419"/>
      <c r="G9608" s="184" t="s">
        <v>5</v>
      </c>
      <c r="H9608" s="183" t="s">
        <v>6</v>
      </c>
      <c r="I9608" s="183" t="s">
        <v>7</v>
      </c>
      <c r="J9608" s="218" t="s">
        <v>8</v>
      </c>
      <c r="K9608" s="229">
        <f>J9610+J9611</f>
        <v>10.130000000000001</v>
      </c>
      <c r="L9608" s="229">
        <f>J9609-K9608</f>
        <v>4.25</v>
      </c>
      <c r="M9608" t="s">
        <v>7</v>
      </c>
    </row>
    <row r="9609" spans="1:13" ht="26.1" customHeight="1" x14ac:dyDescent="0.2">
      <c r="A9609" s="237" t="s">
        <v>2125</v>
      </c>
      <c r="B9609" s="186" t="s">
        <v>688</v>
      </c>
      <c r="C9609" s="185" t="s">
        <v>26</v>
      </c>
      <c r="D9609" s="185" t="s">
        <v>689</v>
      </c>
      <c r="E9609" s="425" t="s">
        <v>2109</v>
      </c>
      <c r="F9609" s="425"/>
      <c r="G9609" s="187" t="s">
        <v>17</v>
      </c>
      <c r="H9609" s="188">
        <v>1</v>
      </c>
      <c r="I9609" s="189">
        <f>(M9609*$M$13)</f>
        <v>14.388800000000002</v>
      </c>
      <c r="J9609" s="231">
        <f>TRUNC(I9609*H9609,2)</f>
        <v>14.38</v>
      </c>
      <c r="M9609">
        <v>15.64</v>
      </c>
    </row>
    <row r="9610" spans="1:13" ht="24" customHeight="1" x14ac:dyDescent="0.2">
      <c r="A9610" s="241" t="s">
        <v>2395</v>
      </c>
      <c r="B9610" s="201" t="s">
        <v>2582</v>
      </c>
      <c r="C9610" s="200" t="s">
        <v>26</v>
      </c>
      <c r="D9610" s="200" t="s">
        <v>2583</v>
      </c>
      <c r="E9610" s="427" t="s">
        <v>2123</v>
      </c>
      <c r="F9610" s="427"/>
      <c r="G9610" s="202" t="s">
        <v>32</v>
      </c>
      <c r="H9610" s="203">
        <v>0.312</v>
      </c>
      <c r="I9610" s="189">
        <f>(M9610*$M$13)</f>
        <v>26.1188</v>
      </c>
      <c r="J9610" s="219">
        <f>TRUNC(I9610*H9610,2)</f>
        <v>8.14</v>
      </c>
      <c r="M9610">
        <v>28.39</v>
      </c>
    </row>
    <row r="9611" spans="1:13" ht="24" customHeight="1" x14ac:dyDescent="0.2">
      <c r="A9611" s="241" t="s">
        <v>2395</v>
      </c>
      <c r="B9611" s="201" t="s">
        <v>2446</v>
      </c>
      <c r="C9611" s="200" t="s">
        <v>26</v>
      </c>
      <c r="D9611" s="200" t="s">
        <v>2447</v>
      </c>
      <c r="E9611" s="427" t="s">
        <v>2123</v>
      </c>
      <c r="F9611" s="427"/>
      <c r="G9611" s="202" t="s">
        <v>32</v>
      </c>
      <c r="H9611" s="203">
        <v>0.114</v>
      </c>
      <c r="I9611" s="189">
        <f>(M9611*$M$13)</f>
        <v>17.461600000000001</v>
      </c>
      <c r="J9611" s="219">
        <f>TRUNC(I9611*H9611,2)</f>
        <v>1.99</v>
      </c>
      <c r="M9611">
        <v>18.98</v>
      </c>
    </row>
    <row r="9612" spans="1:13" ht="26.1" customHeight="1" x14ac:dyDescent="0.2">
      <c r="A9612" s="238" t="s">
        <v>2126</v>
      </c>
      <c r="B9612" s="191" t="s">
        <v>2544</v>
      </c>
      <c r="C9612" s="190" t="s">
        <v>26</v>
      </c>
      <c r="D9612" s="190" t="s">
        <v>2545</v>
      </c>
      <c r="E9612" s="426" t="s">
        <v>2119</v>
      </c>
      <c r="F9612" s="426"/>
      <c r="G9612" s="192" t="s">
        <v>331</v>
      </c>
      <c r="H9612" s="193">
        <v>0.1</v>
      </c>
      <c r="I9612" s="189">
        <f>(M9612*$M$13)</f>
        <v>0.90160000000000007</v>
      </c>
      <c r="J9612" s="219">
        <f>TRUNC(I9612*H9612,2)</f>
        <v>0.09</v>
      </c>
      <c r="M9612">
        <v>0.98</v>
      </c>
    </row>
    <row r="9613" spans="1:13" ht="26.1" customHeight="1" x14ac:dyDescent="0.2">
      <c r="A9613" s="238" t="s">
        <v>2126</v>
      </c>
      <c r="B9613" s="191" t="s">
        <v>2586</v>
      </c>
      <c r="C9613" s="190" t="s">
        <v>26</v>
      </c>
      <c r="D9613" s="190" t="s">
        <v>2587</v>
      </c>
      <c r="E9613" s="426" t="s">
        <v>2119</v>
      </c>
      <c r="F9613" s="426"/>
      <c r="G9613" s="192" t="s">
        <v>2413</v>
      </c>
      <c r="H9613" s="193">
        <v>1.5550200000000001</v>
      </c>
      <c r="I9613" s="189">
        <f>(M9613*$M$13)</f>
        <v>2.6863999999999999</v>
      </c>
      <c r="J9613" s="219">
        <f>TRUNC(I9613*H9613,2)</f>
        <v>4.17</v>
      </c>
      <c r="M9613">
        <v>2.92</v>
      </c>
    </row>
    <row r="9614" spans="1:13" x14ac:dyDescent="0.2">
      <c r="A9614" s="239"/>
      <c r="B9614" s="195"/>
      <c r="C9614" s="195"/>
      <c r="D9614" s="195"/>
      <c r="E9614" s="195" t="s">
        <v>3847</v>
      </c>
      <c r="F9614" s="196">
        <v>8.0399999999999991</v>
      </c>
      <c r="G9614" s="195" t="s">
        <v>3848</v>
      </c>
      <c r="H9614" s="196">
        <v>0</v>
      </c>
      <c r="I9614" s="196">
        <v>8.0399999999999991</v>
      </c>
      <c r="J9614" s="220"/>
      <c r="M9614">
        <v>8.0399999999999991</v>
      </c>
    </row>
    <row r="9615" spans="1:13" ht="25.5" x14ac:dyDescent="0.2">
      <c r="A9615" s="239"/>
      <c r="B9615" s="195"/>
      <c r="C9615" s="195"/>
      <c r="D9615" s="195"/>
      <c r="E9615" s="195" t="s">
        <v>3849</v>
      </c>
      <c r="F9615" s="196">
        <v>0</v>
      </c>
      <c r="G9615" s="195"/>
      <c r="H9615" s="195" t="s">
        <v>3850</v>
      </c>
      <c r="I9615" s="196">
        <v>15.64</v>
      </c>
      <c r="J9615" s="220"/>
      <c r="M9615">
        <v>15.64</v>
      </c>
    </row>
    <row r="9616" spans="1:13" ht="30" customHeight="1" x14ac:dyDescent="0.2">
      <c r="A9616" s="240"/>
      <c r="B9616" s="197"/>
      <c r="C9616" s="197"/>
      <c r="D9616" s="197"/>
      <c r="E9616" s="197"/>
      <c r="F9616" s="197"/>
      <c r="G9616" s="197" t="s">
        <v>3851</v>
      </c>
      <c r="H9616" s="198">
        <v>1519.66</v>
      </c>
      <c r="I9616" s="199">
        <v>23767.48</v>
      </c>
      <c r="J9616" s="220"/>
      <c r="M9616">
        <v>23767.48</v>
      </c>
    </row>
    <row r="9617" spans="1:13" ht="0.95" customHeight="1" x14ac:dyDescent="0.2">
      <c r="A9617" s="237"/>
      <c r="B9617" s="185"/>
      <c r="C9617" s="185"/>
      <c r="D9617" s="185"/>
      <c r="E9617" s="185"/>
      <c r="F9617" s="185"/>
      <c r="G9617" s="185"/>
      <c r="H9617" s="185"/>
      <c r="I9617" s="185"/>
      <c r="J9617" s="220"/>
    </row>
    <row r="9618" spans="1:13" ht="18" customHeight="1" x14ac:dyDescent="0.2">
      <c r="A9618" s="236" t="s">
        <v>1241</v>
      </c>
      <c r="B9618" s="183" t="s">
        <v>2</v>
      </c>
      <c r="C9618" s="182" t="s">
        <v>3</v>
      </c>
      <c r="D9618" s="182" t="s">
        <v>4</v>
      </c>
      <c r="E9618" s="419" t="s">
        <v>2100</v>
      </c>
      <c r="F9618" s="419"/>
      <c r="G9618" s="184" t="s">
        <v>5</v>
      </c>
      <c r="H9618" s="183" t="s">
        <v>6</v>
      </c>
      <c r="I9618" s="183" t="s">
        <v>7</v>
      </c>
      <c r="J9618" s="218" t="s">
        <v>8</v>
      </c>
      <c r="K9618" s="229">
        <f>J9620+J9622</f>
        <v>7.73</v>
      </c>
      <c r="L9618" s="229">
        <f>J9619-K9618</f>
        <v>6.99</v>
      </c>
      <c r="M9618" t="s">
        <v>7</v>
      </c>
    </row>
    <row r="9619" spans="1:13" ht="26.1" customHeight="1" x14ac:dyDescent="0.2">
      <c r="A9619" s="237" t="s">
        <v>2125</v>
      </c>
      <c r="B9619" s="186" t="s">
        <v>714</v>
      </c>
      <c r="C9619" s="185" t="s">
        <v>15</v>
      </c>
      <c r="D9619" s="185" t="s">
        <v>715</v>
      </c>
      <c r="E9619" s="425">
        <v>26</v>
      </c>
      <c r="F9619" s="425"/>
      <c r="G9619" s="187" t="s">
        <v>17</v>
      </c>
      <c r="H9619" s="188">
        <v>1</v>
      </c>
      <c r="I9619" s="189">
        <f t="shared" ref="I9619:I9625" si="290">(M9619*$M$13)</f>
        <v>14.72</v>
      </c>
      <c r="J9619" s="231">
        <f t="shared" ref="J9619:J9625" si="291">TRUNC(I9619*H9619,2)</f>
        <v>14.72</v>
      </c>
      <c r="M9619">
        <v>16</v>
      </c>
    </row>
    <row r="9620" spans="1:13" ht="24" customHeight="1" x14ac:dyDescent="0.2">
      <c r="A9620" s="238" t="s">
        <v>2126</v>
      </c>
      <c r="B9620" s="191" t="s">
        <v>2130</v>
      </c>
      <c r="C9620" s="190" t="s">
        <v>15</v>
      </c>
      <c r="D9620" s="190" t="s">
        <v>2131</v>
      </c>
      <c r="E9620" s="426" t="s">
        <v>2129</v>
      </c>
      <c r="F9620" s="426"/>
      <c r="G9620" s="192" t="s">
        <v>39</v>
      </c>
      <c r="H9620" s="193">
        <v>8.2199999999999995E-2</v>
      </c>
      <c r="I9620" s="189">
        <f t="shared" si="290"/>
        <v>13.533200000000001</v>
      </c>
      <c r="J9620" s="219">
        <f t="shared" si="291"/>
        <v>1.1100000000000001</v>
      </c>
      <c r="M9620">
        <v>14.71</v>
      </c>
    </row>
    <row r="9621" spans="1:13" ht="24" customHeight="1" x14ac:dyDescent="0.2">
      <c r="A9621" s="238" t="s">
        <v>2126</v>
      </c>
      <c r="B9621" s="191" t="s">
        <v>2262</v>
      </c>
      <c r="C9621" s="190" t="s">
        <v>15</v>
      </c>
      <c r="D9621" s="190" t="s">
        <v>2263</v>
      </c>
      <c r="E9621" s="426" t="s">
        <v>2119</v>
      </c>
      <c r="F9621" s="426"/>
      <c r="G9621" s="192" t="s">
        <v>2192</v>
      </c>
      <c r="H9621" s="193">
        <v>3.2000000000000001E-2</v>
      </c>
      <c r="I9621" s="189">
        <f t="shared" si="290"/>
        <v>19.494800000000001</v>
      </c>
      <c r="J9621" s="219">
        <f t="shared" si="291"/>
        <v>0.62</v>
      </c>
      <c r="M9621">
        <v>21.19</v>
      </c>
    </row>
    <row r="9622" spans="1:13" ht="24" customHeight="1" x14ac:dyDescent="0.2">
      <c r="A9622" s="238" t="s">
        <v>2126</v>
      </c>
      <c r="B9622" s="191" t="s">
        <v>2150</v>
      </c>
      <c r="C9622" s="190" t="s">
        <v>15</v>
      </c>
      <c r="D9622" s="190" t="s">
        <v>2151</v>
      </c>
      <c r="E9622" s="426" t="s">
        <v>2129</v>
      </c>
      <c r="F9622" s="426"/>
      <c r="G9622" s="192" t="s">
        <v>39</v>
      </c>
      <c r="H9622" s="193">
        <v>0.3463</v>
      </c>
      <c r="I9622" s="189">
        <f t="shared" si="290"/>
        <v>19.136000000000003</v>
      </c>
      <c r="J9622" s="219">
        <f t="shared" si="291"/>
        <v>6.62</v>
      </c>
      <c r="M9622">
        <v>20.8</v>
      </c>
    </row>
    <row r="9623" spans="1:13" ht="24" customHeight="1" x14ac:dyDescent="0.2">
      <c r="A9623" s="238" t="s">
        <v>2126</v>
      </c>
      <c r="B9623" s="191" t="s">
        <v>2162</v>
      </c>
      <c r="C9623" s="190" t="s">
        <v>15</v>
      </c>
      <c r="D9623" s="190" t="s">
        <v>2163</v>
      </c>
      <c r="E9623" s="426" t="s">
        <v>2119</v>
      </c>
      <c r="F9623" s="426"/>
      <c r="G9623" s="192" t="s">
        <v>54</v>
      </c>
      <c r="H9623" s="193">
        <v>0.1</v>
      </c>
      <c r="I9623" s="189">
        <f t="shared" si="290"/>
        <v>1.0120000000000002</v>
      </c>
      <c r="J9623" s="219">
        <f t="shared" si="291"/>
        <v>0.1</v>
      </c>
      <c r="M9623">
        <v>1.1000000000000001</v>
      </c>
    </row>
    <row r="9624" spans="1:13" ht="24" customHeight="1" x14ac:dyDescent="0.2">
      <c r="A9624" s="238" t="s">
        <v>2126</v>
      </c>
      <c r="B9624" s="191" t="s">
        <v>2560</v>
      </c>
      <c r="C9624" s="190" t="s">
        <v>15</v>
      </c>
      <c r="D9624" s="190" t="s">
        <v>2561</v>
      </c>
      <c r="E9624" s="426" t="s">
        <v>2119</v>
      </c>
      <c r="F9624" s="426"/>
      <c r="G9624" s="192" t="s">
        <v>2192</v>
      </c>
      <c r="H9624" s="193">
        <v>0.12</v>
      </c>
      <c r="I9624" s="189">
        <f t="shared" si="290"/>
        <v>8.6296000000000017</v>
      </c>
      <c r="J9624" s="219">
        <f t="shared" si="291"/>
        <v>1.03</v>
      </c>
      <c r="M9624">
        <v>9.3800000000000008</v>
      </c>
    </row>
    <row r="9625" spans="1:13" ht="24" customHeight="1" x14ac:dyDescent="0.2">
      <c r="A9625" s="238" t="s">
        <v>2126</v>
      </c>
      <c r="B9625" s="191" t="s">
        <v>2286</v>
      </c>
      <c r="C9625" s="190" t="s">
        <v>15</v>
      </c>
      <c r="D9625" s="190" t="s">
        <v>2287</v>
      </c>
      <c r="E9625" s="426" t="s">
        <v>2119</v>
      </c>
      <c r="F9625" s="426"/>
      <c r="G9625" s="192" t="s">
        <v>2192</v>
      </c>
      <c r="H9625" s="193">
        <v>0.16</v>
      </c>
      <c r="I9625" s="189">
        <f t="shared" si="290"/>
        <v>32.779600000000002</v>
      </c>
      <c r="J9625" s="219">
        <f t="shared" si="291"/>
        <v>5.24</v>
      </c>
      <c r="M9625">
        <v>35.630000000000003</v>
      </c>
    </row>
    <row r="9626" spans="1:13" x14ac:dyDescent="0.2">
      <c r="A9626" s="239"/>
      <c r="B9626" s="195"/>
      <c r="C9626" s="195"/>
      <c r="D9626" s="195"/>
      <c r="E9626" s="195" t="s">
        <v>3847</v>
      </c>
      <c r="F9626" s="196">
        <v>8.4</v>
      </c>
      <c r="G9626" s="195" t="s">
        <v>3848</v>
      </c>
      <c r="H9626" s="196">
        <v>0</v>
      </c>
      <c r="I9626" s="196">
        <v>8.4</v>
      </c>
      <c r="J9626" s="220"/>
      <c r="M9626">
        <v>8.4</v>
      </c>
    </row>
    <row r="9627" spans="1:13" ht="25.5" x14ac:dyDescent="0.2">
      <c r="A9627" s="239"/>
      <c r="B9627" s="195"/>
      <c r="C9627" s="195"/>
      <c r="D9627" s="195"/>
      <c r="E9627" s="195" t="s">
        <v>3849</v>
      </c>
      <c r="F9627" s="196">
        <v>0</v>
      </c>
      <c r="G9627" s="195"/>
      <c r="H9627" s="195" t="s">
        <v>3850</v>
      </c>
      <c r="I9627" s="196">
        <v>16</v>
      </c>
      <c r="J9627" s="220"/>
      <c r="M9627">
        <v>16</v>
      </c>
    </row>
    <row r="9628" spans="1:13" ht="30" customHeight="1" x14ac:dyDescent="0.2">
      <c r="A9628" s="240"/>
      <c r="B9628" s="197"/>
      <c r="C9628" s="197"/>
      <c r="D9628" s="197"/>
      <c r="E9628" s="197"/>
      <c r="F9628" s="197"/>
      <c r="G9628" s="197" t="s">
        <v>3851</v>
      </c>
      <c r="H9628" s="198">
        <v>510.79</v>
      </c>
      <c r="I9628" s="199">
        <v>8172.64</v>
      </c>
      <c r="J9628" s="220"/>
      <c r="M9628">
        <v>8172.64</v>
      </c>
    </row>
    <row r="9629" spans="1:13" ht="0.95" customHeight="1" x14ac:dyDescent="0.2">
      <c r="A9629" s="237"/>
      <c r="B9629" s="185"/>
      <c r="C9629" s="185"/>
      <c r="D9629" s="185"/>
      <c r="E9629" s="185"/>
      <c r="F9629" s="185"/>
      <c r="G9629" s="185"/>
      <c r="H9629" s="185"/>
      <c r="I9629" s="185"/>
      <c r="J9629" s="220"/>
    </row>
    <row r="9630" spans="1:13" ht="18" customHeight="1" x14ac:dyDescent="0.2">
      <c r="A9630" s="236" t="s">
        <v>1242</v>
      </c>
      <c r="B9630" s="183" t="s">
        <v>2</v>
      </c>
      <c r="C9630" s="182" t="s">
        <v>3</v>
      </c>
      <c r="D9630" s="182" t="s">
        <v>4</v>
      </c>
      <c r="E9630" s="419" t="s">
        <v>2100</v>
      </c>
      <c r="F9630" s="419"/>
      <c r="G9630" s="184" t="s">
        <v>5</v>
      </c>
      <c r="H9630" s="183" t="s">
        <v>6</v>
      </c>
      <c r="I9630" s="183" t="s">
        <v>7</v>
      </c>
      <c r="J9630" s="218" t="s">
        <v>8</v>
      </c>
      <c r="K9630" s="229">
        <f>J9632+J9633</f>
        <v>6.8900000000000006</v>
      </c>
      <c r="L9630" s="229">
        <f>J9631-K9630</f>
        <v>5.07</v>
      </c>
      <c r="M9630" t="s">
        <v>7</v>
      </c>
    </row>
    <row r="9631" spans="1:13" ht="24" customHeight="1" x14ac:dyDescent="0.2">
      <c r="A9631" s="237" t="s">
        <v>2125</v>
      </c>
      <c r="B9631" s="186" t="s">
        <v>579</v>
      </c>
      <c r="C9631" s="185" t="s">
        <v>15</v>
      </c>
      <c r="D9631" s="185" t="s">
        <v>580</v>
      </c>
      <c r="E9631" s="425">
        <v>26</v>
      </c>
      <c r="F9631" s="425"/>
      <c r="G9631" s="187" t="s">
        <v>17</v>
      </c>
      <c r="H9631" s="188">
        <v>1</v>
      </c>
      <c r="I9631" s="189">
        <f t="shared" ref="I9631:I9636" si="292">(M9631*$M$13)</f>
        <v>11.969200000000001</v>
      </c>
      <c r="J9631" s="231">
        <f t="shared" ref="J9631:J9636" si="293">TRUNC(I9631*H9631,2)</f>
        <v>11.96</v>
      </c>
      <c r="M9631">
        <v>13.01</v>
      </c>
    </row>
    <row r="9632" spans="1:13" ht="24" customHeight="1" x14ac:dyDescent="0.2">
      <c r="A9632" s="238" t="s">
        <v>2126</v>
      </c>
      <c r="B9632" s="191" t="s">
        <v>2130</v>
      </c>
      <c r="C9632" s="190" t="s">
        <v>15</v>
      </c>
      <c r="D9632" s="190" t="s">
        <v>2131</v>
      </c>
      <c r="E9632" s="426" t="s">
        <v>2129</v>
      </c>
      <c r="F9632" s="426"/>
      <c r="G9632" s="192" t="s">
        <v>39</v>
      </c>
      <c r="H9632" s="193">
        <v>8.2199999999999995E-2</v>
      </c>
      <c r="I9632" s="189">
        <f t="shared" si="292"/>
        <v>13.533200000000001</v>
      </c>
      <c r="J9632" s="219">
        <f t="shared" si="293"/>
        <v>1.1100000000000001</v>
      </c>
      <c r="M9632">
        <v>14.71</v>
      </c>
    </row>
    <row r="9633" spans="1:13" ht="24" customHeight="1" x14ac:dyDescent="0.2">
      <c r="A9633" s="238" t="s">
        <v>2126</v>
      </c>
      <c r="B9633" s="191" t="s">
        <v>2150</v>
      </c>
      <c r="C9633" s="190" t="s">
        <v>15</v>
      </c>
      <c r="D9633" s="190" t="s">
        <v>2151</v>
      </c>
      <c r="E9633" s="426" t="s">
        <v>2129</v>
      </c>
      <c r="F9633" s="426"/>
      <c r="G9633" s="192" t="s">
        <v>39</v>
      </c>
      <c r="H9633" s="193">
        <v>0.30209999999999998</v>
      </c>
      <c r="I9633" s="189">
        <f t="shared" si="292"/>
        <v>19.136000000000003</v>
      </c>
      <c r="J9633" s="219">
        <f t="shared" si="293"/>
        <v>5.78</v>
      </c>
      <c r="M9633">
        <v>20.8</v>
      </c>
    </row>
    <row r="9634" spans="1:13" ht="24" customHeight="1" x14ac:dyDescent="0.2">
      <c r="A9634" s="238" t="s">
        <v>2126</v>
      </c>
      <c r="B9634" s="191" t="s">
        <v>2162</v>
      </c>
      <c r="C9634" s="190" t="s">
        <v>15</v>
      </c>
      <c r="D9634" s="190" t="s">
        <v>2163</v>
      </c>
      <c r="E9634" s="426" t="s">
        <v>2119</v>
      </c>
      <c r="F9634" s="426"/>
      <c r="G9634" s="192" t="s">
        <v>54</v>
      </c>
      <c r="H9634" s="193">
        <v>0.1</v>
      </c>
      <c r="I9634" s="189">
        <f t="shared" si="292"/>
        <v>1.0120000000000002</v>
      </c>
      <c r="J9634" s="219">
        <f t="shared" si="293"/>
        <v>0.1</v>
      </c>
      <c r="M9634">
        <v>1.1000000000000001</v>
      </c>
    </row>
    <row r="9635" spans="1:13" ht="24" customHeight="1" x14ac:dyDescent="0.2">
      <c r="A9635" s="238" t="s">
        <v>2126</v>
      </c>
      <c r="B9635" s="191" t="s">
        <v>2560</v>
      </c>
      <c r="C9635" s="190" t="s">
        <v>15</v>
      </c>
      <c r="D9635" s="190" t="s">
        <v>2561</v>
      </c>
      <c r="E9635" s="426" t="s">
        <v>2119</v>
      </c>
      <c r="F9635" s="426"/>
      <c r="G9635" s="192" t="s">
        <v>2192</v>
      </c>
      <c r="H9635" s="193">
        <v>0.12</v>
      </c>
      <c r="I9635" s="189">
        <f t="shared" si="292"/>
        <v>8.6296000000000017</v>
      </c>
      <c r="J9635" s="219">
        <f t="shared" si="293"/>
        <v>1.03</v>
      </c>
      <c r="M9635">
        <v>9.3800000000000008</v>
      </c>
    </row>
    <row r="9636" spans="1:13" ht="24" customHeight="1" x14ac:dyDescent="0.2">
      <c r="A9636" s="238" t="s">
        <v>2126</v>
      </c>
      <c r="B9636" s="191" t="s">
        <v>2562</v>
      </c>
      <c r="C9636" s="190" t="s">
        <v>15</v>
      </c>
      <c r="D9636" s="190" t="s">
        <v>2563</v>
      </c>
      <c r="E9636" s="426" t="s">
        <v>2119</v>
      </c>
      <c r="F9636" s="426"/>
      <c r="G9636" s="192" t="s">
        <v>2192</v>
      </c>
      <c r="H9636" s="193">
        <v>0.16</v>
      </c>
      <c r="I9636" s="189">
        <f t="shared" si="292"/>
        <v>24.748000000000001</v>
      </c>
      <c r="J9636" s="219">
        <f t="shared" si="293"/>
        <v>3.95</v>
      </c>
      <c r="M9636">
        <v>26.9</v>
      </c>
    </row>
    <row r="9637" spans="1:13" x14ac:dyDescent="0.2">
      <c r="A9637" s="239"/>
      <c r="B9637" s="195"/>
      <c r="C9637" s="195"/>
      <c r="D9637" s="195"/>
      <c r="E9637" s="195" t="s">
        <v>3847</v>
      </c>
      <c r="F9637" s="196">
        <v>7.48</v>
      </c>
      <c r="G9637" s="195" t="s">
        <v>3848</v>
      </c>
      <c r="H9637" s="196">
        <v>0</v>
      </c>
      <c r="I9637" s="196">
        <v>7.48</v>
      </c>
      <c r="J9637" s="220"/>
      <c r="M9637">
        <v>7.48</v>
      </c>
    </row>
    <row r="9638" spans="1:13" ht="25.5" x14ac:dyDescent="0.2">
      <c r="A9638" s="239"/>
      <c r="B9638" s="195"/>
      <c r="C9638" s="195"/>
      <c r="D9638" s="195"/>
      <c r="E9638" s="195" t="s">
        <v>3849</v>
      </c>
      <c r="F9638" s="196">
        <v>0</v>
      </c>
      <c r="G9638" s="195"/>
      <c r="H9638" s="195" t="s">
        <v>3850</v>
      </c>
      <c r="I9638" s="196">
        <v>13.01</v>
      </c>
      <c r="J9638" s="220"/>
      <c r="M9638">
        <v>13.01</v>
      </c>
    </row>
    <row r="9639" spans="1:13" ht="30" customHeight="1" x14ac:dyDescent="0.2">
      <c r="A9639" s="240"/>
      <c r="B9639" s="197"/>
      <c r="C9639" s="197"/>
      <c r="D9639" s="197"/>
      <c r="E9639" s="197"/>
      <c r="F9639" s="197"/>
      <c r="G9639" s="197" t="s">
        <v>3851</v>
      </c>
      <c r="H9639" s="198">
        <v>1008.87</v>
      </c>
      <c r="I9639" s="199">
        <v>13125.39</v>
      </c>
      <c r="J9639" s="220"/>
      <c r="M9639">
        <v>13125.39</v>
      </c>
    </row>
    <row r="9640" spans="1:13" ht="0.95" customHeight="1" x14ac:dyDescent="0.2">
      <c r="A9640" s="237"/>
      <c r="B9640" s="185"/>
      <c r="C9640" s="185"/>
      <c r="D9640" s="185"/>
      <c r="E9640" s="185"/>
      <c r="F9640" s="185"/>
      <c r="G9640" s="185"/>
      <c r="H9640" s="185"/>
      <c r="I9640" s="185"/>
      <c r="J9640" s="220"/>
    </row>
    <row r="9641" spans="1:13" ht="24" customHeight="1" x14ac:dyDescent="0.2">
      <c r="A9641" s="243" t="s">
        <v>1243</v>
      </c>
      <c r="B9641" s="28"/>
      <c r="C9641" s="28"/>
      <c r="D9641" s="27" t="s">
        <v>651</v>
      </c>
      <c r="E9641" s="28"/>
      <c r="F9641" s="429"/>
      <c r="G9641" s="429"/>
      <c r="H9641" s="28"/>
      <c r="I9641" s="28"/>
      <c r="J9641" s="211"/>
    </row>
    <row r="9642" spans="1:13" ht="24" customHeight="1" x14ac:dyDescent="0.2">
      <c r="A9642" s="243" t="s">
        <v>1244</v>
      </c>
      <c r="B9642" s="28"/>
      <c r="C9642" s="28"/>
      <c r="D9642" s="27" t="s">
        <v>653</v>
      </c>
      <c r="E9642" s="28"/>
      <c r="F9642" s="429"/>
      <c r="G9642" s="429"/>
      <c r="H9642" s="28"/>
      <c r="I9642" s="28"/>
      <c r="J9642" s="211"/>
    </row>
    <row r="9643" spans="1:13" ht="18" customHeight="1" x14ac:dyDescent="0.2">
      <c r="A9643" s="236" t="s">
        <v>1245</v>
      </c>
      <c r="B9643" s="183" t="s">
        <v>2</v>
      </c>
      <c r="C9643" s="182" t="s">
        <v>3</v>
      </c>
      <c r="D9643" s="182" t="s">
        <v>4</v>
      </c>
      <c r="E9643" s="419" t="s">
        <v>2100</v>
      </c>
      <c r="F9643" s="419"/>
      <c r="G9643" s="184" t="s">
        <v>5</v>
      </c>
      <c r="H9643" s="183" t="s">
        <v>6</v>
      </c>
      <c r="I9643" s="183" t="s">
        <v>7</v>
      </c>
      <c r="J9643" s="218" t="s">
        <v>8</v>
      </c>
      <c r="K9643" s="229">
        <f>J9645</f>
        <v>7.79</v>
      </c>
      <c r="L9643" s="229">
        <f>J9644-K9643</f>
        <v>0.80999999999999961</v>
      </c>
      <c r="M9643" t="s">
        <v>7</v>
      </c>
    </row>
    <row r="9644" spans="1:13" ht="26.1" customHeight="1" x14ac:dyDescent="0.2">
      <c r="A9644" s="237" t="s">
        <v>2125</v>
      </c>
      <c r="B9644" s="186" t="s">
        <v>1246</v>
      </c>
      <c r="C9644" s="185" t="s">
        <v>26</v>
      </c>
      <c r="D9644" s="185" t="s">
        <v>1247</v>
      </c>
      <c r="E9644" s="425" t="s">
        <v>2109</v>
      </c>
      <c r="F9644" s="425"/>
      <c r="G9644" s="187" t="s">
        <v>17</v>
      </c>
      <c r="H9644" s="188">
        <v>1</v>
      </c>
      <c r="I9644" s="189">
        <f>(M9644*$M$13)</f>
        <v>8.6020000000000003</v>
      </c>
      <c r="J9644" s="231">
        <f>TRUNC(I9644*H9644,2)</f>
        <v>8.6</v>
      </c>
      <c r="M9644">
        <v>9.35</v>
      </c>
    </row>
    <row r="9645" spans="1:13" ht="24" customHeight="1" x14ac:dyDescent="0.2">
      <c r="A9645" s="241" t="s">
        <v>2395</v>
      </c>
      <c r="B9645" s="201" t="s">
        <v>2582</v>
      </c>
      <c r="C9645" s="200" t="s">
        <v>26</v>
      </c>
      <c r="D9645" s="200" t="s">
        <v>2583</v>
      </c>
      <c r="E9645" s="427" t="s">
        <v>2123</v>
      </c>
      <c r="F9645" s="427"/>
      <c r="G9645" s="202" t="s">
        <v>32</v>
      </c>
      <c r="H9645" s="203">
        <v>0.29859999999999998</v>
      </c>
      <c r="I9645" s="189">
        <f>(M9645*$M$13)</f>
        <v>26.1188</v>
      </c>
      <c r="J9645" s="219">
        <f>TRUNC(I9645*H9645,2)</f>
        <v>7.79</v>
      </c>
      <c r="M9645">
        <v>28.39</v>
      </c>
    </row>
    <row r="9646" spans="1:13" ht="24" customHeight="1" x14ac:dyDescent="0.2">
      <c r="A9646" s="238" t="s">
        <v>2126</v>
      </c>
      <c r="B9646" s="191" t="s">
        <v>3110</v>
      </c>
      <c r="C9646" s="190" t="s">
        <v>26</v>
      </c>
      <c r="D9646" s="190" t="s">
        <v>3111</v>
      </c>
      <c r="E9646" s="426" t="s">
        <v>2119</v>
      </c>
      <c r="F9646" s="426"/>
      <c r="G9646" s="192" t="s">
        <v>331</v>
      </c>
      <c r="H9646" s="193">
        <v>0.3</v>
      </c>
      <c r="I9646" s="189">
        <f>(M9646*$M$13)</f>
        <v>2.7140000000000004</v>
      </c>
      <c r="J9646" s="219">
        <f>TRUNC(I9646*H9646,2)</f>
        <v>0.81</v>
      </c>
      <c r="M9646">
        <v>2.95</v>
      </c>
    </row>
    <row r="9647" spans="1:13" x14ac:dyDescent="0.2">
      <c r="A9647" s="239"/>
      <c r="B9647" s="195"/>
      <c r="C9647" s="195"/>
      <c r="D9647" s="195"/>
      <c r="E9647" s="195" t="s">
        <v>3847</v>
      </c>
      <c r="F9647" s="196">
        <v>6.27</v>
      </c>
      <c r="G9647" s="195" t="s">
        <v>3848</v>
      </c>
      <c r="H9647" s="196">
        <v>0</v>
      </c>
      <c r="I9647" s="196">
        <v>6.27</v>
      </c>
      <c r="J9647" s="220"/>
      <c r="M9647">
        <v>6.27</v>
      </c>
    </row>
    <row r="9648" spans="1:13" ht="25.5" x14ac:dyDescent="0.2">
      <c r="A9648" s="239"/>
      <c r="B9648" s="195"/>
      <c r="C9648" s="195"/>
      <c r="D9648" s="195"/>
      <c r="E9648" s="195" t="s">
        <v>3849</v>
      </c>
      <c r="F9648" s="196">
        <v>0</v>
      </c>
      <c r="G9648" s="195"/>
      <c r="H9648" s="195" t="s">
        <v>3850</v>
      </c>
      <c r="I9648" s="196">
        <v>9.35</v>
      </c>
      <c r="J9648" s="220"/>
      <c r="M9648">
        <v>9.35</v>
      </c>
    </row>
    <row r="9649" spans="1:13" ht="30" customHeight="1" x14ac:dyDescent="0.2">
      <c r="A9649" s="240"/>
      <c r="B9649" s="197"/>
      <c r="C9649" s="197"/>
      <c r="D9649" s="197"/>
      <c r="E9649" s="197"/>
      <c r="F9649" s="197"/>
      <c r="G9649" s="197" t="s">
        <v>3851</v>
      </c>
      <c r="H9649" s="198">
        <v>59.87</v>
      </c>
      <c r="I9649" s="199">
        <v>559.78</v>
      </c>
      <c r="J9649" s="220"/>
      <c r="M9649">
        <v>559.78</v>
      </c>
    </row>
    <row r="9650" spans="1:13" ht="0.95" customHeight="1" x14ac:dyDescent="0.2">
      <c r="A9650" s="237"/>
      <c r="B9650" s="185"/>
      <c r="C9650" s="185"/>
      <c r="D9650" s="185"/>
      <c r="E9650" s="185"/>
      <c r="F9650" s="185"/>
      <c r="G9650" s="185"/>
      <c r="H9650" s="185"/>
      <c r="I9650" s="185"/>
      <c r="J9650" s="220"/>
    </row>
    <row r="9651" spans="1:13" ht="18" customHeight="1" x14ac:dyDescent="0.2">
      <c r="A9651" s="236" t="s">
        <v>1248</v>
      </c>
      <c r="B9651" s="183" t="s">
        <v>2</v>
      </c>
      <c r="C9651" s="182" t="s">
        <v>3</v>
      </c>
      <c r="D9651" s="182" t="s">
        <v>4</v>
      </c>
      <c r="E9651" s="419" t="s">
        <v>2100</v>
      </c>
      <c r="F9651" s="419"/>
      <c r="G9651" s="184" t="s">
        <v>5</v>
      </c>
      <c r="H9651" s="183" t="s">
        <v>6</v>
      </c>
      <c r="I9651" s="183" t="s">
        <v>7</v>
      </c>
      <c r="J9651" s="218" t="s">
        <v>8</v>
      </c>
      <c r="K9651" s="229">
        <f>J9653+J9657</f>
        <v>8.31</v>
      </c>
      <c r="L9651" s="229">
        <f>J9652-K9651</f>
        <v>6.09</v>
      </c>
      <c r="M9651" t="s">
        <v>7</v>
      </c>
    </row>
    <row r="9652" spans="1:13" ht="24" customHeight="1" x14ac:dyDescent="0.2">
      <c r="A9652" s="237" t="s">
        <v>2125</v>
      </c>
      <c r="B9652" s="186" t="s">
        <v>1249</v>
      </c>
      <c r="C9652" s="185" t="s">
        <v>15</v>
      </c>
      <c r="D9652" s="185" t="s">
        <v>1250</v>
      </c>
      <c r="E9652" s="425">
        <v>26</v>
      </c>
      <c r="F9652" s="425"/>
      <c r="G9652" s="187" t="s">
        <v>17</v>
      </c>
      <c r="H9652" s="188">
        <v>1</v>
      </c>
      <c r="I9652" s="189">
        <f t="shared" ref="I9652:I9658" si="294">(M9652*$M$13)</f>
        <v>14.407200000000001</v>
      </c>
      <c r="J9652" s="231">
        <f t="shared" ref="J9652:J9658" si="295">TRUNC(I9652*H9652,2)</f>
        <v>14.4</v>
      </c>
      <c r="M9652">
        <v>15.66</v>
      </c>
    </row>
    <row r="9653" spans="1:13" ht="24" customHeight="1" x14ac:dyDescent="0.2">
      <c r="A9653" s="238" t="s">
        <v>2126</v>
      </c>
      <c r="B9653" s="191" t="s">
        <v>2130</v>
      </c>
      <c r="C9653" s="190" t="s">
        <v>15</v>
      </c>
      <c r="D9653" s="190" t="s">
        <v>2131</v>
      </c>
      <c r="E9653" s="426" t="s">
        <v>2129</v>
      </c>
      <c r="F9653" s="426"/>
      <c r="G9653" s="192" t="s">
        <v>39</v>
      </c>
      <c r="H9653" s="193">
        <v>0.27350000000000002</v>
      </c>
      <c r="I9653" s="189">
        <f t="shared" si="294"/>
        <v>13.533200000000001</v>
      </c>
      <c r="J9653" s="219">
        <f t="shared" si="295"/>
        <v>3.7</v>
      </c>
      <c r="M9653">
        <v>14.71</v>
      </c>
    </row>
    <row r="9654" spans="1:13" ht="51.95" customHeight="1" x14ac:dyDescent="0.2">
      <c r="A9654" s="238" t="s">
        <v>2126</v>
      </c>
      <c r="B9654" s="191" t="s">
        <v>2236</v>
      </c>
      <c r="C9654" s="190" t="s">
        <v>15</v>
      </c>
      <c r="D9654" s="190" t="s">
        <v>2237</v>
      </c>
      <c r="E9654" s="426" t="s">
        <v>2119</v>
      </c>
      <c r="F9654" s="426"/>
      <c r="G9654" s="192" t="s">
        <v>54</v>
      </c>
      <c r="H9654" s="193">
        <v>2.7000000000000001E-3</v>
      </c>
      <c r="I9654" s="189">
        <f t="shared" si="294"/>
        <v>2.6588000000000003</v>
      </c>
      <c r="J9654" s="219">
        <f t="shared" si="295"/>
        <v>0</v>
      </c>
      <c r="M9654">
        <v>2.89</v>
      </c>
    </row>
    <row r="9655" spans="1:13" ht="24" customHeight="1" x14ac:dyDescent="0.2">
      <c r="A9655" s="238" t="s">
        <v>2126</v>
      </c>
      <c r="B9655" s="191" t="s">
        <v>2262</v>
      </c>
      <c r="C9655" s="190" t="s">
        <v>15</v>
      </c>
      <c r="D9655" s="190" t="s">
        <v>2263</v>
      </c>
      <c r="E9655" s="426" t="s">
        <v>2119</v>
      </c>
      <c r="F9655" s="426"/>
      <c r="G9655" s="192" t="s">
        <v>2192</v>
      </c>
      <c r="H9655" s="193">
        <v>3.8600000000000002E-2</v>
      </c>
      <c r="I9655" s="189">
        <f t="shared" si="294"/>
        <v>19.494800000000001</v>
      </c>
      <c r="J9655" s="219">
        <f t="shared" si="295"/>
        <v>0.75</v>
      </c>
      <c r="M9655">
        <v>21.19</v>
      </c>
    </row>
    <row r="9656" spans="1:13" ht="24" customHeight="1" x14ac:dyDescent="0.2">
      <c r="A9656" s="238" t="s">
        <v>2126</v>
      </c>
      <c r="B9656" s="191" t="s">
        <v>2680</v>
      </c>
      <c r="C9656" s="190" t="s">
        <v>15</v>
      </c>
      <c r="D9656" s="190" t="s">
        <v>2681</v>
      </c>
      <c r="E9656" s="426" t="s">
        <v>2119</v>
      </c>
      <c r="F9656" s="426"/>
      <c r="G9656" s="192" t="s">
        <v>54</v>
      </c>
      <c r="H9656" s="193">
        <v>0.18</v>
      </c>
      <c r="I9656" s="189">
        <f t="shared" si="294"/>
        <v>2.5575999999999999</v>
      </c>
      <c r="J9656" s="219">
        <f t="shared" si="295"/>
        <v>0.46</v>
      </c>
      <c r="M9656">
        <v>2.78</v>
      </c>
    </row>
    <row r="9657" spans="1:13" ht="24" customHeight="1" x14ac:dyDescent="0.2">
      <c r="A9657" s="238" t="s">
        <v>2126</v>
      </c>
      <c r="B9657" s="191" t="s">
        <v>2150</v>
      </c>
      <c r="C9657" s="190" t="s">
        <v>15</v>
      </c>
      <c r="D9657" s="190" t="s">
        <v>2151</v>
      </c>
      <c r="E9657" s="426" t="s">
        <v>2129</v>
      </c>
      <c r="F9657" s="426"/>
      <c r="G9657" s="192" t="s">
        <v>39</v>
      </c>
      <c r="H9657" s="193">
        <v>0.24110000000000001</v>
      </c>
      <c r="I9657" s="189">
        <f t="shared" si="294"/>
        <v>19.136000000000003</v>
      </c>
      <c r="J9657" s="219">
        <f t="shared" si="295"/>
        <v>4.6100000000000003</v>
      </c>
      <c r="M9657">
        <v>20.8</v>
      </c>
    </row>
    <row r="9658" spans="1:13" ht="24" customHeight="1" x14ac:dyDescent="0.2">
      <c r="A9658" s="238" t="s">
        <v>2126</v>
      </c>
      <c r="B9658" s="191" t="s">
        <v>3112</v>
      </c>
      <c r="C9658" s="190" t="s">
        <v>15</v>
      </c>
      <c r="D9658" s="190" t="s">
        <v>3113</v>
      </c>
      <c r="E9658" s="426" t="s">
        <v>2119</v>
      </c>
      <c r="F9658" s="426"/>
      <c r="G9658" s="192" t="s">
        <v>2192</v>
      </c>
      <c r="H9658" s="193">
        <v>0.12859999999999999</v>
      </c>
      <c r="I9658" s="189">
        <f t="shared" si="294"/>
        <v>38.106400000000001</v>
      </c>
      <c r="J9658" s="219">
        <f t="shared" si="295"/>
        <v>4.9000000000000004</v>
      </c>
      <c r="M9658">
        <v>41.42</v>
      </c>
    </row>
    <row r="9659" spans="1:13" x14ac:dyDescent="0.2">
      <c r="A9659" s="239"/>
      <c r="B9659" s="195"/>
      <c r="C9659" s="195"/>
      <c r="D9659" s="195"/>
      <c r="E9659" s="195" t="s">
        <v>3847</v>
      </c>
      <c r="F9659" s="196">
        <v>9.0299999999999994</v>
      </c>
      <c r="G9659" s="195" t="s">
        <v>3848</v>
      </c>
      <c r="H9659" s="196">
        <v>0</v>
      </c>
      <c r="I9659" s="196">
        <v>9.0299999999999994</v>
      </c>
      <c r="J9659" s="220"/>
      <c r="M9659">
        <v>9.0299999999999994</v>
      </c>
    </row>
    <row r="9660" spans="1:13" ht="25.5" x14ac:dyDescent="0.2">
      <c r="A9660" s="239"/>
      <c r="B9660" s="195"/>
      <c r="C9660" s="195"/>
      <c r="D9660" s="195"/>
      <c r="E9660" s="195" t="s">
        <v>3849</v>
      </c>
      <c r="F9660" s="196">
        <v>0</v>
      </c>
      <c r="G9660" s="195"/>
      <c r="H9660" s="195" t="s">
        <v>3850</v>
      </c>
      <c r="I9660" s="196">
        <v>15.66</v>
      </c>
      <c r="J9660" s="220"/>
      <c r="M9660">
        <v>15.66</v>
      </c>
    </row>
    <row r="9661" spans="1:13" ht="30" customHeight="1" x14ac:dyDescent="0.2">
      <c r="A9661" s="240"/>
      <c r="B9661" s="197"/>
      <c r="C9661" s="197"/>
      <c r="D9661" s="197"/>
      <c r="E9661" s="197"/>
      <c r="F9661" s="197"/>
      <c r="G9661" s="197" t="s">
        <v>3851</v>
      </c>
      <c r="H9661" s="198">
        <v>179.61</v>
      </c>
      <c r="I9661" s="199">
        <v>2812.69</v>
      </c>
      <c r="J9661" s="220"/>
      <c r="M9661">
        <v>2812.69</v>
      </c>
    </row>
    <row r="9662" spans="1:13" ht="0.95" customHeight="1" x14ac:dyDescent="0.2">
      <c r="A9662" s="237"/>
      <c r="B9662" s="185"/>
      <c r="C9662" s="185"/>
      <c r="D9662" s="185"/>
      <c r="E9662" s="185"/>
      <c r="F9662" s="185"/>
      <c r="G9662" s="185"/>
      <c r="H9662" s="185"/>
      <c r="I9662" s="185"/>
      <c r="J9662" s="220"/>
    </row>
    <row r="9663" spans="1:13" ht="18" customHeight="1" x14ac:dyDescent="0.2">
      <c r="A9663" s="236" t="s">
        <v>1251</v>
      </c>
      <c r="B9663" s="183" t="s">
        <v>2</v>
      </c>
      <c r="C9663" s="182" t="s">
        <v>3</v>
      </c>
      <c r="D9663" s="182" t="s">
        <v>4</v>
      </c>
      <c r="E9663" s="419" t="s">
        <v>2100</v>
      </c>
      <c r="F9663" s="419"/>
      <c r="G9663" s="184" t="s">
        <v>5</v>
      </c>
      <c r="H9663" s="183" t="s">
        <v>6</v>
      </c>
      <c r="I9663" s="183" t="s">
        <v>7</v>
      </c>
      <c r="J9663" s="218" t="s">
        <v>8</v>
      </c>
      <c r="K9663" s="229">
        <f>J9665+J9666</f>
        <v>8.31</v>
      </c>
      <c r="L9663" s="229">
        <f>J9664-K9663</f>
        <v>2.1999999999999993</v>
      </c>
      <c r="M9663" t="s">
        <v>7</v>
      </c>
    </row>
    <row r="9664" spans="1:13" ht="26.1" customHeight="1" x14ac:dyDescent="0.2">
      <c r="A9664" s="237" t="s">
        <v>2125</v>
      </c>
      <c r="B9664" s="186" t="s">
        <v>1252</v>
      </c>
      <c r="C9664" s="185" t="s">
        <v>15</v>
      </c>
      <c r="D9664" s="185" t="s">
        <v>1253</v>
      </c>
      <c r="E9664" s="425">
        <v>26</v>
      </c>
      <c r="F9664" s="425"/>
      <c r="G9664" s="187" t="s">
        <v>17</v>
      </c>
      <c r="H9664" s="188">
        <v>1</v>
      </c>
      <c r="I9664" s="189">
        <f t="shared" ref="I9664:I9670" si="296">(M9664*$M$13)</f>
        <v>10.515600000000001</v>
      </c>
      <c r="J9664" s="231">
        <f t="shared" ref="J9664:J9670" si="297">TRUNC(I9664*H9664,2)</f>
        <v>10.51</v>
      </c>
      <c r="M9664">
        <v>11.43</v>
      </c>
    </row>
    <row r="9665" spans="1:13" ht="24" customHeight="1" x14ac:dyDescent="0.2">
      <c r="A9665" s="238" t="s">
        <v>2126</v>
      </c>
      <c r="B9665" s="191" t="s">
        <v>2130</v>
      </c>
      <c r="C9665" s="190" t="s">
        <v>15</v>
      </c>
      <c r="D9665" s="190" t="s">
        <v>2131</v>
      </c>
      <c r="E9665" s="426" t="s">
        <v>2129</v>
      </c>
      <c r="F9665" s="426"/>
      <c r="G9665" s="192" t="s">
        <v>39</v>
      </c>
      <c r="H9665" s="193">
        <v>0.27350000000000002</v>
      </c>
      <c r="I9665" s="189">
        <f t="shared" si="296"/>
        <v>13.533200000000001</v>
      </c>
      <c r="J9665" s="219">
        <f t="shared" si="297"/>
        <v>3.7</v>
      </c>
      <c r="M9665">
        <v>14.71</v>
      </c>
    </row>
    <row r="9666" spans="1:13" ht="24" customHeight="1" x14ac:dyDescent="0.2">
      <c r="A9666" s="238" t="s">
        <v>2126</v>
      </c>
      <c r="B9666" s="191" t="s">
        <v>2150</v>
      </c>
      <c r="C9666" s="190" t="s">
        <v>15</v>
      </c>
      <c r="D9666" s="190" t="s">
        <v>2151</v>
      </c>
      <c r="E9666" s="426" t="s">
        <v>2129</v>
      </c>
      <c r="F9666" s="426"/>
      <c r="G9666" s="192" t="s">
        <v>39</v>
      </c>
      <c r="H9666" s="193">
        <v>0.24110000000000001</v>
      </c>
      <c r="I9666" s="189">
        <f t="shared" si="296"/>
        <v>19.136000000000003</v>
      </c>
      <c r="J9666" s="219">
        <f t="shared" si="297"/>
        <v>4.6100000000000003</v>
      </c>
      <c r="M9666">
        <v>20.8</v>
      </c>
    </row>
    <row r="9667" spans="1:13" ht="51.95" customHeight="1" x14ac:dyDescent="0.2">
      <c r="A9667" s="238" t="s">
        <v>2126</v>
      </c>
      <c r="B9667" s="191" t="s">
        <v>2236</v>
      </c>
      <c r="C9667" s="190" t="s">
        <v>15</v>
      </c>
      <c r="D9667" s="190" t="s">
        <v>2237</v>
      </c>
      <c r="E9667" s="426" t="s">
        <v>2119</v>
      </c>
      <c r="F9667" s="426"/>
      <c r="G9667" s="192" t="s">
        <v>54</v>
      </c>
      <c r="H9667" s="193">
        <v>2.7000000000000001E-3</v>
      </c>
      <c r="I9667" s="189">
        <f t="shared" si="296"/>
        <v>2.6588000000000003</v>
      </c>
      <c r="J9667" s="219">
        <f t="shared" si="297"/>
        <v>0</v>
      </c>
      <c r="M9667">
        <v>2.89</v>
      </c>
    </row>
    <row r="9668" spans="1:13" ht="24" customHeight="1" x14ac:dyDescent="0.2">
      <c r="A9668" s="238" t="s">
        <v>2126</v>
      </c>
      <c r="B9668" s="191" t="s">
        <v>2262</v>
      </c>
      <c r="C9668" s="190" t="s">
        <v>15</v>
      </c>
      <c r="D9668" s="190" t="s">
        <v>2263</v>
      </c>
      <c r="E9668" s="426" t="s">
        <v>2119</v>
      </c>
      <c r="F9668" s="426"/>
      <c r="G9668" s="192" t="s">
        <v>2192</v>
      </c>
      <c r="H9668" s="193">
        <v>1.6500000000000001E-2</v>
      </c>
      <c r="I9668" s="189">
        <f t="shared" si="296"/>
        <v>19.494800000000001</v>
      </c>
      <c r="J9668" s="219">
        <f t="shared" si="297"/>
        <v>0.32</v>
      </c>
      <c r="M9668">
        <v>21.19</v>
      </c>
    </row>
    <row r="9669" spans="1:13" ht="24" customHeight="1" x14ac:dyDescent="0.2">
      <c r="A9669" s="238" t="s">
        <v>2126</v>
      </c>
      <c r="B9669" s="191" t="s">
        <v>2680</v>
      </c>
      <c r="C9669" s="190" t="s">
        <v>15</v>
      </c>
      <c r="D9669" s="190" t="s">
        <v>2681</v>
      </c>
      <c r="E9669" s="426" t="s">
        <v>2119</v>
      </c>
      <c r="F9669" s="426"/>
      <c r="G9669" s="192" t="s">
        <v>54</v>
      </c>
      <c r="H9669" s="193">
        <v>0.04</v>
      </c>
      <c r="I9669" s="189">
        <f t="shared" si="296"/>
        <v>2.5575999999999999</v>
      </c>
      <c r="J9669" s="219">
        <f t="shared" si="297"/>
        <v>0.1</v>
      </c>
      <c r="M9669">
        <v>2.78</v>
      </c>
    </row>
    <row r="9670" spans="1:13" ht="24" customHeight="1" x14ac:dyDescent="0.2">
      <c r="A9670" s="238" t="s">
        <v>2126</v>
      </c>
      <c r="B9670" s="191" t="s">
        <v>2286</v>
      </c>
      <c r="C9670" s="190" t="s">
        <v>15</v>
      </c>
      <c r="D9670" s="190" t="s">
        <v>2287</v>
      </c>
      <c r="E9670" s="426" t="s">
        <v>2119</v>
      </c>
      <c r="F9670" s="426"/>
      <c r="G9670" s="192" t="s">
        <v>2192</v>
      </c>
      <c r="H9670" s="193">
        <v>5.4899999999999997E-2</v>
      </c>
      <c r="I9670" s="189">
        <f t="shared" si="296"/>
        <v>32.779600000000002</v>
      </c>
      <c r="J9670" s="219">
        <f t="shared" si="297"/>
        <v>1.79</v>
      </c>
      <c r="M9670">
        <v>35.630000000000003</v>
      </c>
    </row>
    <row r="9671" spans="1:13" x14ac:dyDescent="0.2">
      <c r="A9671" s="239"/>
      <c r="B9671" s="195"/>
      <c r="C9671" s="195"/>
      <c r="D9671" s="195"/>
      <c r="E9671" s="195" t="s">
        <v>3847</v>
      </c>
      <c r="F9671" s="196">
        <v>9.0299999999999994</v>
      </c>
      <c r="G9671" s="195" t="s">
        <v>3848</v>
      </c>
      <c r="H9671" s="196">
        <v>0</v>
      </c>
      <c r="I9671" s="196">
        <v>9.0299999999999994</v>
      </c>
      <c r="J9671" s="220"/>
      <c r="M9671">
        <v>9.0299999999999994</v>
      </c>
    </row>
    <row r="9672" spans="1:13" ht="25.5" x14ac:dyDescent="0.2">
      <c r="A9672" s="239"/>
      <c r="B9672" s="195"/>
      <c r="C9672" s="195"/>
      <c r="D9672" s="195"/>
      <c r="E9672" s="195" t="s">
        <v>3849</v>
      </c>
      <c r="F9672" s="196">
        <v>0</v>
      </c>
      <c r="G9672" s="195"/>
      <c r="H9672" s="195" t="s">
        <v>3850</v>
      </c>
      <c r="I9672" s="196">
        <v>11.43</v>
      </c>
      <c r="J9672" s="220"/>
      <c r="M9672">
        <v>11.43</v>
      </c>
    </row>
    <row r="9673" spans="1:13" ht="30" customHeight="1" x14ac:dyDescent="0.2">
      <c r="A9673" s="240"/>
      <c r="B9673" s="197"/>
      <c r="C9673" s="197"/>
      <c r="D9673" s="197"/>
      <c r="E9673" s="197"/>
      <c r="F9673" s="197"/>
      <c r="G9673" s="197" t="s">
        <v>3851</v>
      </c>
      <c r="H9673" s="198">
        <v>179.61</v>
      </c>
      <c r="I9673" s="199">
        <v>2052.94</v>
      </c>
      <c r="J9673" s="220"/>
      <c r="M9673">
        <v>2052.94</v>
      </c>
    </row>
    <row r="9674" spans="1:13" ht="0.95" customHeight="1" x14ac:dyDescent="0.2">
      <c r="A9674" s="237"/>
      <c r="B9674" s="185"/>
      <c r="C9674" s="185"/>
      <c r="D9674" s="185"/>
      <c r="E9674" s="185"/>
      <c r="F9674" s="185"/>
      <c r="G9674" s="185"/>
      <c r="H9674" s="185"/>
      <c r="I9674" s="185"/>
      <c r="J9674" s="220"/>
    </row>
    <row r="9675" spans="1:13" ht="24" customHeight="1" x14ac:dyDescent="0.2">
      <c r="A9675" s="243" t="s">
        <v>1254</v>
      </c>
      <c r="B9675" s="28"/>
      <c r="C9675" s="28"/>
      <c r="D9675" s="27" t="s">
        <v>658</v>
      </c>
      <c r="E9675" s="28"/>
      <c r="F9675" s="429"/>
      <c r="G9675" s="429"/>
      <c r="H9675" s="28"/>
      <c r="I9675" s="28"/>
      <c r="J9675" s="211"/>
    </row>
    <row r="9676" spans="1:13" ht="18" customHeight="1" x14ac:dyDescent="0.2">
      <c r="A9676" s="236" t="s">
        <v>2074</v>
      </c>
      <c r="B9676" s="183" t="s">
        <v>2</v>
      </c>
      <c r="C9676" s="182" t="s">
        <v>3</v>
      </c>
      <c r="D9676" s="182" t="s">
        <v>4</v>
      </c>
      <c r="E9676" s="419" t="s">
        <v>2100</v>
      </c>
      <c r="F9676" s="419"/>
      <c r="G9676" s="184" t="s">
        <v>5</v>
      </c>
      <c r="H9676" s="183" t="s">
        <v>6</v>
      </c>
      <c r="I9676" s="183" t="s">
        <v>7</v>
      </c>
      <c r="J9676" s="218" t="s">
        <v>8</v>
      </c>
      <c r="K9676" s="229">
        <f>J9678</f>
        <v>7.79</v>
      </c>
      <c r="L9676" s="229">
        <f>J9677-K9676</f>
        <v>0.80999999999999961</v>
      </c>
      <c r="M9676" t="s">
        <v>7</v>
      </c>
    </row>
    <row r="9677" spans="1:13" ht="26.1" customHeight="1" x14ac:dyDescent="0.2">
      <c r="A9677" s="237" t="s">
        <v>2125</v>
      </c>
      <c r="B9677" s="186" t="s">
        <v>1246</v>
      </c>
      <c r="C9677" s="185" t="s">
        <v>26</v>
      </c>
      <c r="D9677" s="185" t="s">
        <v>1247</v>
      </c>
      <c r="E9677" s="425" t="s">
        <v>2109</v>
      </c>
      <c r="F9677" s="425"/>
      <c r="G9677" s="187" t="s">
        <v>17</v>
      </c>
      <c r="H9677" s="188">
        <v>1</v>
      </c>
      <c r="I9677" s="189">
        <f>(M9677*$M$13)</f>
        <v>8.6020000000000003</v>
      </c>
      <c r="J9677" s="231">
        <f>TRUNC(I9677*H9677,2)</f>
        <v>8.6</v>
      </c>
      <c r="M9677">
        <v>9.35</v>
      </c>
    </row>
    <row r="9678" spans="1:13" ht="24" customHeight="1" x14ac:dyDescent="0.2">
      <c r="A9678" s="241" t="s">
        <v>2395</v>
      </c>
      <c r="B9678" s="201" t="s">
        <v>2582</v>
      </c>
      <c r="C9678" s="200" t="s">
        <v>26</v>
      </c>
      <c r="D9678" s="200" t="s">
        <v>2583</v>
      </c>
      <c r="E9678" s="427" t="s">
        <v>2123</v>
      </c>
      <c r="F9678" s="427"/>
      <c r="G9678" s="202" t="s">
        <v>32</v>
      </c>
      <c r="H9678" s="203">
        <v>0.29859999999999998</v>
      </c>
      <c r="I9678" s="189">
        <f>(M9678*$M$13)</f>
        <v>26.1188</v>
      </c>
      <c r="J9678" s="219">
        <f>TRUNC(I9678*H9678,2)</f>
        <v>7.79</v>
      </c>
      <c r="M9678">
        <v>28.39</v>
      </c>
    </row>
    <row r="9679" spans="1:13" ht="24" customHeight="1" x14ac:dyDescent="0.2">
      <c r="A9679" s="238" t="s">
        <v>2126</v>
      </c>
      <c r="B9679" s="191" t="s">
        <v>3110</v>
      </c>
      <c r="C9679" s="190" t="s">
        <v>26</v>
      </c>
      <c r="D9679" s="190" t="s">
        <v>3111</v>
      </c>
      <c r="E9679" s="426" t="s">
        <v>2119</v>
      </c>
      <c r="F9679" s="426"/>
      <c r="G9679" s="192" t="s">
        <v>331</v>
      </c>
      <c r="H9679" s="193">
        <v>0.3</v>
      </c>
      <c r="I9679" s="189">
        <f>(M9679*$M$13)</f>
        <v>2.7140000000000004</v>
      </c>
      <c r="J9679" s="219">
        <f>TRUNC(I9679*H9679,2)</f>
        <v>0.81</v>
      </c>
      <c r="M9679">
        <v>2.95</v>
      </c>
    </row>
    <row r="9680" spans="1:13" x14ac:dyDescent="0.2">
      <c r="A9680" s="239"/>
      <c r="B9680" s="195"/>
      <c r="C9680" s="195"/>
      <c r="D9680" s="195"/>
      <c r="E9680" s="195" t="s">
        <v>3847</v>
      </c>
      <c r="F9680" s="196">
        <v>6.27</v>
      </c>
      <c r="G9680" s="195" t="s">
        <v>3848</v>
      </c>
      <c r="H9680" s="196">
        <v>0</v>
      </c>
      <c r="I9680" s="196">
        <v>6.27</v>
      </c>
      <c r="J9680" s="220"/>
      <c r="M9680">
        <v>6.27</v>
      </c>
    </row>
    <row r="9681" spans="1:13" ht="25.5" x14ac:dyDescent="0.2">
      <c r="A9681" s="239"/>
      <c r="B9681" s="195"/>
      <c r="C9681" s="195"/>
      <c r="D9681" s="195"/>
      <c r="E9681" s="195" t="s">
        <v>3849</v>
      </c>
      <c r="F9681" s="196">
        <v>0</v>
      </c>
      <c r="G9681" s="195"/>
      <c r="H9681" s="195" t="s">
        <v>3850</v>
      </c>
      <c r="I9681" s="196">
        <v>9.35</v>
      </c>
      <c r="J9681" s="220"/>
      <c r="M9681">
        <v>9.35</v>
      </c>
    </row>
    <row r="9682" spans="1:13" ht="30" customHeight="1" x14ac:dyDescent="0.2">
      <c r="A9682" s="240"/>
      <c r="B9682" s="197"/>
      <c r="C9682" s="197"/>
      <c r="D9682" s="197"/>
      <c r="E9682" s="197"/>
      <c r="F9682" s="197"/>
      <c r="G9682" s="197" t="s">
        <v>3851</v>
      </c>
      <c r="H9682" s="198">
        <v>23.64</v>
      </c>
      <c r="I9682" s="199">
        <v>221.03</v>
      </c>
      <c r="J9682" s="220"/>
      <c r="M9682">
        <v>221.03</v>
      </c>
    </row>
    <row r="9683" spans="1:13" ht="0.95" customHeight="1" x14ac:dyDescent="0.2">
      <c r="A9683" s="237"/>
      <c r="B9683" s="185"/>
      <c r="C9683" s="185"/>
      <c r="D9683" s="185"/>
      <c r="E9683" s="185"/>
      <c r="F9683" s="185"/>
      <c r="G9683" s="185"/>
      <c r="H9683" s="185"/>
      <c r="I9683" s="185"/>
      <c r="J9683" s="220"/>
    </row>
    <row r="9684" spans="1:13" ht="18" customHeight="1" x14ac:dyDescent="0.2">
      <c r="A9684" s="236" t="s">
        <v>2075</v>
      </c>
      <c r="B9684" s="183" t="s">
        <v>2</v>
      </c>
      <c r="C9684" s="182" t="s">
        <v>3</v>
      </c>
      <c r="D9684" s="182" t="s">
        <v>4</v>
      </c>
      <c r="E9684" s="419" t="s">
        <v>2100</v>
      </c>
      <c r="F9684" s="419"/>
      <c r="G9684" s="184" t="s">
        <v>5</v>
      </c>
      <c r="H9684" s="183" t="s">
        <v>6</v>
      </c>
      <c r="I9684" s="183" t="s">
        <v>7</v>
      </c>
      <c r="J9684" s="218" t="s">
        <v>8</v>
      </c>
      <c r="K9684" s="229">
        <f>J9686+J9690</f>
        <v>8.31</v>
      </c>
      <c r="L9684" s="229">
        <f>J9685-K9684</f>
        <v>6.09</v>
      </c>
      <c r="M9684" t="s">
        <v>7</v>
      </c>
    </row>
    <row r="9685" spans="1:13" ht="24" customHeight="1" x14ac:dyDescent="0.2">
      <c r="A9685" s="237" t="s">
        <v>2125</v>
      </c>
      <c r="B9685" s="186" t="s">
        <v>1249</v>
      </c>
      <c r="C9685" s="185" t="s">
        <v>15</v>
      </c>
      <c r="D9685" s="185" t="s">
        <v>1250</v>
      </c>
      <c r="E9685" s="425">
        <v>26</v>
      </c>
      <c r="F9685" s="425"/>
      <c r="G9685" s="187" t="s">
        <v>17</v>
      </c>
      <c r="H9685" s="188">
        <v>1</v>
      </c>
      <c r="I9685" s="189">
        <f t="shared" ref="I9685:I9691" si="298">(M9685*$M$13)</f>
        <v>14.407200000000001</v>
      </c>
      <c r="J9685" s="231">
        <f t="shared" ref="J9685:J9691" si="299">TRUNC(I9685*H9685,2)</f>
        <v>14.4</v>
      </c>
      <c r="M9685">
        <v>15.66</v>
      </c>
    </row>
    <row r="9686" spans="1:13" ht="24" customHeight="1" x14ac:dyDescent="0.2">
      <c r="A9686" s="238" t="s">
        <v>2126</v>
      </c>
      <c r="B9686" s="191" t="s">
        <v>2130</v>
      </c>
      <c r="C9686" s="190" t="s">
        <v>15</v>
      </c>
      <c r="D9686" s="190" t="s">
        <v>2131</v>
      </c>
      <c r="E9686" s="426" t="s">
        <v>2129</v>
      </c>
      <c r="F9686" s="426"/>
      <c r="G9686" s="192" t="s">
        <v>39</v>
      </c>
      <c r="H9686" s="193">
        <v>0.27350000000000002</v>
      </c>
      <c r="I9686" s="189">
        <f t="shared" si="298"/>
        <v>13.533200000000001</v>
      </c>
      <c r="J9686" s="219">
        <f t="shared" si="299"/>
        <v>3.7</v>
      </c>
      <c r="M9686">
        <v>14.71</v>
      </c>
    </row>
    <row r="9687" spans="1:13" ht="51.95" customHeight="1" x14ac:dyDescent="0.2">
      <c r="A9687" s="238" t="s">
        <v>2126</v>
      </c>
      <c r="B9687" s="191" t="s">
        <v>2236</v>
      </c>
      <c r="C9687" s="190" t="s">
        <v>15</v>
      </c>
      <c r="D9687" s="190" t="s">
        <v>2237</v>
      </c>
      <c r="E9687" s="426" t="s">
        <v>2119</v>
      </c>
      <c r="F9687" s="426"/>
      <c r="G9687" s="192" t="s">
        <v>54</v>
      </c>
      <c r="H9687" s="193">
        <v>2.7000000000000001E-3</v>
      </c>
      <c r="I9687" s="189">
        <f t="shared" si="298"/>
        <v>2.6588000000000003</v>
      </c>
      <c r="J9687" s="219">
        <f t="shared" si="299"/>
        <v>0</v>
      </c>
      <c r="M9687">
        <v>2.89</v>
      </c>
    </row>
    <row r="9688" spans="1:13" ht="24" customHeight="1" x14ac:dyDescent="0.2">
      <c r="A9688" s="238" t="s">
        <v>2126</v>
      </c>
      <c r="B9688" s="191" t="s">
        <v>2262</v>
      </c>
      <c r="C9688" s="190" t="s">
        <v>15</v>
      </c>
      <c r="D9688" s="190" t="s">
        <v>2263</v>
      </c>
      <c r="E9688" s="426" t="s">
        <v>2119</v>
      </c>
      <c r="F9688" s="426"/>
      <c r="G9688" s="192" t="s">
        <v>2192</v>
      </c>
      <c r="H9688" s="193">
        <v>3.8600000000000002E-2</v>
      </c>
      <c r="I9688" s="189">
        <f t="shared" si="298"/>
        <v>19.494800000000001</v>
      </c>
      <c r="J9688" s="219">
        <f t="shared" si="299"/>
        <v>0.75</v>
      </c>
      <c r="M9688">
        <v>21.19</v>
      </c>
    </row>
    <row r="9689" spans="1:13" ht="24" customHeight="1" x14ac:dyDescent="0.2">
      <c r="A9689" s="238" t="s">
        <v>2126</v>
      </c>
      <c r="B9689" s="191" t="s">
        <v>2680</v>
      </c>
      <c r="C9689" s="190" t="s">
        <v>15</v>
      </c>
      <c r="D9689" s="190" t="s">
        <v>2681</v>
      </c>
      <c r="E9689" s="426" t="s">
        <v>2119</v>
      </c>
      <c r="F9689" s="426"/>
      <c r="G9689" s="192" t="s">
        <v>54</v>
      </c>
      <c r="H9689" s="193">
        <v>0.18</v>
      </c>
      <c r="I9689" s="189">
        <f t="shared" si="298"/>
        <v>2.5575999999999999</v>
      </c>
      <c r="J9689" s="219">
        <f t="shared" si="299"/>
        <v>0.46</v>
      </c>
      <c r="M9689">
        <v>2.78</v>
      </c>
    </row>
    <row r="9690" spans="1:13" ht="24" customHeight="1" x14ac:dyDescent="0.2">
      <c r="A9690" s="238" t="s">
        <v>2126</v>
      </c>
      <c r="B9690" s="191" t="s">
        <v>2150</v>
      </c>
      <c r="C9690" s="190" t="s">
        <v>15</v>
      </c>
      <c r="D9690" s="190" t="s">
        <v>2151</v>
      </c>
      <c r="E9690" s="426" t="s">
        <v>2129</v>
      </c>
      <c r="F9690" s="426"/>
      <c r="G9690" s="192" t="s">
        <v>39</v>
      </c>
      <c r="H9690" s="193">
        <v>0.24110000000000001</v>
      </c>
      <c r="I9690" s="189">
        <f t="shared" si="298"/>
        <v>19.136000000000003</v>
      </c>
      <c r="J9690" s="219">
        <f t="shared" si="299"/>
        <v>4.6100000000000003</v>
      </c>
      <c r="M9690">
        <v>20.8</v>
      </c>
    </row>
    <row r="9691" spans="1:13" ht="24" customHeight="1" x14ac:dyDescent="0.2">
      <c r="A9691" s="238" t="s">
        <v>2126</v>
      </c>
      <c r="B9691" s="191" t="s">
        <v>3112</v>
      </c>
      <c r="C9691" s="190" t="s">
        <v>15</v>
      </c>
      <c r="D9691" s="190" t="s">
        <v>3113</v>
      </c>
      <c r="E9691" s="426" t="s">
        <v>2119</v>
      </c>
      <c r="F9691" s="426"/>
      <c r="G9691" s="192" t="s">
        <v>2192</v>
      </c>
      <c r="H9691" s="193">
        <v>0.12859999999999999</v>
      </c>
      <c r="I9691" s="189">
        <f t="shared" si="298"/>
        <v>38.106400000000001</v>
      </c>
      <c r="J9691" s="219">
        <f t="shared" si="299"/>
        <v>4.9000000000000004</v>
      </c>
      <c r="M9691">
        <v>41.42</v>
      </c>
    </row>
    <row r="9692" spans="1:13" x14ac:dyDescent="0.2">
      <c r="A9692" s="239"/>
      <c r="B9692" s="195"/>
      <c r="C9692" s="195"/>
      <c r="D9692" s="195"/>
      <c r="E9692" s="195" t="s">
        <v>3847</v>
      </c>
      <c r="F9692" s="196">
        <v>9.0299999999999994</v>
      </c>
      <c r="G9692" s="195" t="s">
        <v>3848</v>
      </c>
      <c r="H9692" s="196">
        <v>0</v>
      </c>
      <c r="I9692" s="196">
        <v>9.0299999999999994</v>
      </c>
      <c r="J9692" s="220"/>
      <c r="M9692">
        <v>9.0299999999999994</v>
      </c>
    </row>
    <row r="9693" spans="1:13" ht="25.5" x14ac:dyDescent="0.2">
      <c r="A9693" s="239"/>
      <c r="B9693" s="195"/>
      <c r="C9693" s="195"/>
      <c r="D9693" s="195"/>
      <c r="E9693" s="195" t="s">
        <v>3849</v>
      </c>
      <c r="F9693" s="196">
        <v>0</v>
      </c>
      <c r="G9693" s="195"/>
      <c r="H9693" s="195" t="s">
        <v>3850</v>
      </c>
      <c r="I9693" s="196">
        <v>15.66</v>
      </c>
      <c r="J9693" s="220"/>
      <c r="M9693">
        <v>15.66</v>
      </c>
    </row>
    <row r="9694" spans="1:13" ht="30" customHeight="1" x14ac:dyDescent="0.2">
      <c r="A9694" s="240"/>
      <c r="B9694" s="197"/>
      <c r="C9694" s="197"/>
      <c r="D9694" s="197"/>
      <c r="E9694" s="197"/>
      <c r="F9694" s="197"/>
      <c r="G9694" s="197" t="s">
        <v>3851</v>
      </c>
      <c r="H9694" s="198">
        <v>47.28</v>
      </c>
      <c r="I9694" s="199">
        <v>740.4</v>
      </c>
      <c r="J9694" s="220"/>
      <c r="M9694">
        <v>740.4</v>
      </c>
    </row>
    <row r="9695" spans="1:13" ht="0.95" customHeight="1" x14ac:dyDescent="0.2">
      <c r="A9695" s="237"/>
      <c r="B9695" s="185"/>
      <c r="C9695" s="185"/>
      <c r="D9695" s="185"/>
      <c r="E9695" s="185"/>
      <c r="F9695" s="185"/>
      <c r="G9695" s="185"/>
      <c r="H9695" s="185"/>
      <c r="I9695" s="185"/>
      <c r="J9695" s="220"/>
    </row>
    <row r="9696" spans="1:13" ht="18" customHeight="1" x14ac:dyDescent="0.2">
      <c r="A9696" s="236" t="s">
        <v>2076</v>
      </c>
      <c r="B9696" s="183" t="s">
        <v>2</v>
      </c>
      <c r="C9696" s="182" t="s">
        <v>3</v>
      </c>
      <c r="D9696" s="182" t="s">
        <v>4</v>
      </c>
      <c r="E9696" s="419" t="s">
        <v>2100</v>
      </c>
      <c r="F9696" s="419"/>
      <c r="G9696" s="184" t="s">
        <v>5</v>
      </c>
      <c r="H9696" s="183" t="s">
        <v>6</v>
      </c>
      <c r="I9696" s="183" t="s">
        <v>7</v>
      </c>
      <c r="J9696" s="218" t="s">
        <v>8</v>
      </c>
      <c r="K9696" s="229">
        <f>J9698+J9699</f>
        <v>8.31</v>
      </c>
      <c r="L9696" s="229">
        <f>J9697-K9696</f>
        <v>2.1999999999999993</v>
      </c>
      <c r="M9696" t="s">
        <v>7</v>
      </c>
    </row>
    <row r="9697" spans="1:13" ht="26.1" customHeight="1" x14ac:dyDescent="0.2">
      <c r="A9697" s="237" t="s">
        <v>2125</v>
      </c>
      <c r="B9697" s="186" t="s">
        <v>1252</v>
      </c>
      <c r="C9697" s="185" t="s">
        <v>15</v>
      </c>
      <c r="D9697" s="185" t="s">
        <v>1253</v>
      </c>
      <c r="E9697" s="425">
        <v>26</v>
      </c>
      <c r="F9697" s="425"/>
      <c r="G9697" s="187" t="s">
        <v>17</v>
      </c>
      <c r="H9697" s="188">
        <v>1</v>
      </c>
      <c r="I9697" s="189">
        <f t="shared" ref="I9697:I9703" si="300">(M9697*$M$13)</f>
        <v>10.515600000000001</v>
      </c>
      <c r="J9697" s="231">
        <f t="shared" ref="J9697:J9703" si="301">TRUNC(I9697*H9697,2)</f>
        <v>10.51</v>
      </c>
      <c r="M9697">
        <v>11.43</v>
      </c>
    </row>
    <row r="9698" spans="1:13" ht="24" customHeight="1" x14ac:dyDescent="0.2">
      <c r="A9698" s="238" t="s">
        <v>2126</v>
      </c>
      <c r="B9698" s="191" t="s">
        <v>2130</v>
      </c>
      <c r="C9698" s="190" t="s">
        <v>15</v>
      </c>
      <c r="D9698" s="190" t="s">
        <v>2131</v>
      </c>
      <c r="E9698" s="426" t="s">
        <v>2129</v>
      </c>
      <c r="F9698" s="426"/>
      <c r="G9698" s="192" t="s">
        <v>39</v>
      </c>
      <c r="H9698" s="193">
        <v>0.27350000000000002</v>
      </c>
      <c r="I9698" s="189">
        <f t="shared" si="300"/>
        <v>13.533200000000001</v>
      </c>
      <c r="J9698" s="219">
        <f t="shared" si="301"/>
        <v>3.7</v>
      </c>
      <c r="M9698">
        <v>14.71</v>
      </c>
    </row>
    <row r="9699" spans="1:13" ht="24" customHeight="1" x14ac:dyDescent="0.2">
      <c r="A9699" s="238" t="s">
        <v>2126</v>
      </c>
      <c r="B9699" s="191" t="s">
        <v>2150</v>
      </c>
      <c r="C9699" s="190" t="s">
        <v>15</v>
      </c>
      <c r="D9699" s="190" t="s">
        <v>2151</v>
      </c>
      <c r="E9699" s="426" t="s">
        <v>2129</v>
      </c>
      <c r="F9699" s="426"/>
      <c r="G9699" s="192" t="s">
        <v>39</v>
      </c>
      <c r="H9699" s="193">
        <v>0.24110000000000001</v>
      </c>
      <c r="I9699" s="189">
        <f t="shared" si="300"/>
        <v>19.136000000000003</v>
      </c>
      <c r="J9699" s="219">
        <f t="shared" si="301"/>
        <v>4.6100000000000003</v>
      </c>
      <c r="M9699">
        <v>20.8</v>
      </c>
    </row>
    <row r="9700" spans="1:13" ht="51.95" customHeight="1" x14ac:dyDescent="0.2">
      <c r="A9700" s="238" t="s">
        <v>2126</v>
      </c>
      <c r="B9700" s="191" t="s">
        <v>2236</v>
      </c>
      <c r="C9700" s="190" t="s">
        <v>15</v>
      </c>
      <c r="D9700" s="190" t="s">
        <v>2237</v>
      </c>
      <c r="E9700" s="426" t="s">
        <v>2119</v>
      </c>
      <c r="F9700" s="426"/>
      <c r="G9700" s="192" t="s">
        <v>54</v>
      </c>
      <c r="H9700" s="193">
        <v>2.7000000000000001E-3</v>
      </c>
      <c r="I9700" s="189">
        <f t="shared" si="300"/>
        <v>2.6588000000000003</v>
      </c>
      <c r="J9700" s="219">
        <f t="shared" si="301"/>
        <v>0</v>
      </c>
      <c r="M9700">
        <v>2.89</v>
      </c>
    </row>
    <row r="9701" spans="1:13" ht="24" customHeight="1" x14ac:dyDescent="0.2">
      <c r="A9701" s="238" t="s">
        <v>2126</v>
      </c>
      <c r="B9701" s="191" t="s">
        <v>2262</v>
      </c>
      <c r="C9701" s="190" t="s">
        <v>15</v>
      </c>
      <c r="D9701" s="190" t="s">
        <v>2263</v>
      </c>
      <c r="E9701" s="426" t="s">
        <v>2119</v>
      </c>
      <c r="F9701" s="426"/>
      <c r="G9701" s="192" t="s">
        <v>2192</v>
      </c>
      <c r="H9701" s="193">
        <v>1.6500000000000001E-2</v>
      </c>
      <c r="I9701" s="189">
        <f t="shared" si="300"/>
        <v>19.494800000000001</v>
      </c>
      <c r="J9701" s="219">
        <f t="shared" si="301"/>
        <v>0.32</v>
      </c>
      <c r="M9701">
        <v>21.19</v>
      </c>
    </row>
    <row r="9702" spans="1:13" ht="24" customHeight="1" x14ac:dyDescent="0.2">
      <c r="A9702" s="238" t="s">
        <v>2126</v>
      </c>
      <c r="B9702" s="191" t="s">
        <v>2680</v>
      </c>
      <c r="C9702" s="190" t="s">
        <v>15</v>
      </c>
      <c r="D9702" s="190" t="s">
        <v>2681</v>
      </c>
      <c r="E9702" s="426" t="s">
        <v>2119</v>
      </c>
      <c r="F9702" s="426"/>
      <c r="G9702" s="192" t="s">
        <v>54</v>
      </c>
      <c r="H9702" s="193">
        <v>0.04</v>
      </c>
      <c r="I9702" s="189">
        <f t="shared" si="300"/>
        <v>2.5575999999999999</v>
      </c>
      <c r="J9702" s="219">
        <f t="shared" si="301"/>
        <v>0.1</v>
      </c>
      <c r="M9702">
        <v>2.78</v>
      </c>
    </row>
    <row r="9703" spans="1:13" ht="24" customHeight="1" x14ac:dyDescent="0.2">
      <c r="A9703" s="238" t="s">
        <v>2126</v>
      </c>
      <c r="B9703" s="191" t="s">
        <v>2286</v>
      </c>
      <c r="C9703" s="190" t="s">
        <v>15</v>
      </c>
      <c r="D9703" s="190" t="s">
        <v>2287</v>
      </c>
      <c r="E9703" s="426" t="s">
        <v>2119</v>
      </c>
      <c r="F9703" s="426"/>
      <c r="G9703" s="192" t="s">
        <v>2192</v>
      </c>
      <c r="H9703" s="193">
        <v>5.4899999999999997E-2</v>
      </c>
      <c r="I9703" s="189">
        <f t="shared" si="300"/>
        <v>32.779600000000002</v>
      </c>
      <c r="J9703" s="219">
        <f t="shared" si="301"/>
        <v>1.79</v>
      </c>
      <c r="M9703">
        <v>35.630000000000003</v>
      </c>
    </row>
    <row r="9704" spans="1:13" x14ac:dyDescent="0.2">
      <c r="A9704" s="239"/>
      <c r="B9704" s="195"/>
      <c r="C9704" s="195"/>
      <c r="D9704" s="195"/>
      <c r="E9704" s="195" t="s">
        <v>3847</v>
      </c>
      <c r="F9704" s="196">
        <v>9.0299999999999994</v>
      </c>
      <c r="G9704" s="195" t="s">
        <v>3848</v>
      </c>
      <c r="H9704" s="196">
        <v>0</v>
      </c>
      <c r="I9704" s="196">
        <v>9.0299999999999994</v>
      </c>
      <c r="J9704" s="220"/>
      <c r="M9704">
        <v>9.0299999999999994</v>
      </c>
    </row>
    <row r="9705" spans="1:13" ht="25.5" x14ac:dyDescent="0.2">
      <c r="A9705" s="239"/>
      <c r="B9705" s="195"/>
      <c r="C9705" s="195"/>
      <c r="D9705" s="195"/>
      <c r="E9705" s="195" t="s">
        <v>3849</v>
      </c>
      <c r="F9705" s="196">
        <v>0</v>
      </c>
      <c r="G9705" s="195"/>
      <c r="H9705" s="195" t="s">
        <v>3850</v>
      </c>
      <c r="I9705" s="196">
        <v>11.43</v>
      </c>
      <c r="J9705" s="220"/>
      <c r="M9705">
        <v>11.43</v>
      </c>
    </row>
    <row r="9706" spans="1:13" ht="30" customHeight="1" x14ac:dyDescent="0.2">
      <c r="A9706" s="240"/>
      <c r="B9706" s="197"/>
      <c r="C9706" s="197"/>
      <c r="D9706" s="197"/>
      <c r="E9706" s="197"/>
      <c r="F9706" s="197"/>
      <c r="G9706" s="197" t="s">
        <v>3851</v>
      </c>
      <c r="H9706" s="198">
        <v>47.28</v>
      </c>
      <c r="I9706" s="199">
        <v>540.41</v>
      </c>
      <c r="J9706" s="220"/>
      <c r="M9706">
        <v>540.41</v>
      </c>
    </row>
    <row r="9707" spans="1:13" ht="0.95" customHeight="1" x14ac:dyDescent="0.2">
      <c r="A9707" s="237"/>
      <c r="B9707" s="185"/>
      <c r="C9707" s="185"/>
      <c r="D9707" s="185"/>
      <c r="E9707" s="185"/>
      <c r="F9707" s="185"/>
      <c r="G9707" s="185"/>
      <c r="H9707" s="185"/>
      <c r="I9707" s="185"/>
      <c r="J9707" s="220"/>
    </row>
    <row r="9708" spans="1:13" ht="24" customHeight="1" x14ac:dyDescent="0.2">
      <c r="A9708" s="243" t="s">
        <v>3114</v>
      </c>
      <c r="B9708" s="28"/>
      <c r="C9708" s="28"/>
      <c r="D9708" s="27" t="s">
        <v>161</v>
      </c>
      <c r="E9708" s="28"/>
      <c r="F9708" s="429"/>
      <c r="G9708" s="429"/>
      <c r="H9708" s="28"/>
      <c r="I9708" s="28"/>
      <c r="J9708" s="211"/>
    </row>
    <row r="9709" spans="1:13" ht="18" customHeight="1" x14ac:dyDescent="0.2">
      <c r="A9709" s="236" t="s">
        <v>2078</v>
      </c>
      <c r="B9709" s="183" t="s">
        <v>2</v>
      </c>
      <c r="C9709" s="182" t="s">
        <v>3</v>
      </c>
      <c r="D9709" s="182" t="s">
        <v>4</v>
      </c>
      <c r="E9709" s="419" t="s">
        <v>2100</v>
      </c>
      <c r="F9709" s="419"/>
      <c r="G9709" s="184" t="s">
        <v>5</v>
      </c>
      <c r="H9709" s="183" t="s">
        <v>6</v>
      </c>
      <c r="I9709" s="183" t="s">
        <v>7</v>
      </c>
      <c r="J9709" s="218" t="s">
        <v>8</v>
      </c>
      <c r="K9709" s="229">
        <f>J9712+J9711</f>
        <v>21.86</v>
      </c>
      <c r="L9709" s="229">
        <f>J9710-K9709</f>
        <v>4.240000000000002</v>
      </c>
      <c r="M9709" t="s">
        <v>7</v>
      </c>
    </row>
    <row r="9710" spans="1:13" ht="26.1" customHeight="1" x14ac:dyDescent="0.2">
      <c r="A9710" s="237" t="s">
        <v>2125</v>
      </c>
      <c r="B9710" s="186" t="s">
        <v>621</v>
      </c>
      <c r="C9710" s="185" t="s">
        <v>26</v>
      </c>
      <c r="D9710" s="185" t="s">
        <v>622</v>
      </c>
      <c r="E9710" s="425" t="s">
        <v>2109</v>
      </c>
      <c r="F9710" s="425"/>
      <c r="G9710" s="187" t="s">
        <v>17</v>
      </c>
      <c r="H9710" s="188">
        <v>1</v>
      </c>
      <c r="I9710" s="189">
        <f>(M9710*$M$13)</f>
        <v>26.1096</v>
      </c>
      <c r="J9710" s="231">
        <f>TRUNC(I9710*H9710,2)</f>
        <v>26.1</v>
      </c>
      <c r="M9710">
        <v>28.38</v>
      </c>
    </row>
    <row r="9711" spans="1:13" ht="24" customHeight="1" x14ac:dyDescent="0.2">
      <c r="A9711" s="241" t="s">
        <v>2395</v>
      </c>
      <c r="B9711" s="201" t="s">
        <v>2582</v>
      </c>
      <c r="C9711" s="200" t="s">
        <v>26</v>
      </c>
      <c r="D9711" s="200" t="s">
        <v>2583</v>
      </c>
      <c r="E9711" s="427" t="s">
        <v>2123</v>
      </c>
      <c r="F9711" s="427"/>
      <c r="G9711" s="202" t="s">
        <v>32</v>
      </c>
      <c r="H9711" s="203">
        <v>0.67200000000000004</v>
      </c>
      <c r="I9711" s="189">
        <f>(M9711*$M$13)</f>
        <v>26.1188</v>
      </c>
      <c r="J9711" s="219">
        <f>TRUNC(I9711*H9711,2)</f>
        <v>17.55</v>
      </c>
      <c r="M9711">
        <v>28.39</v>
      </c>
    </row>
    <row r="9712" spans="1:13" ht="24" customHeight="1" x14ac:dyDescent="0.2">
      <c r="A9712" s="241" t="s">
        <v>2395</v>
      </c>
      <c r="B9712" s="201" t="s">
        <v>2446</v>
      </c>
      <c r="C9712" s="200" t="s">
        <v>26</v>
      </c>
      <c r="D9712" s="200" t="s">
        <v>2447</v>
      </c>
      <c r="E9712" s="427" t="s">
        <v>2123</v>
      </c>
      <c r="F9712" s="427"/>
      <c r="G9712" s="202" t="s">
        <v>32</v>
      </c>
      <c r="H9712" s="203">
        <v>0.247</v>
      </c>
      <c r="I9712" s="189">
        <f>(M9712*$M$13)</f>
        <v>17.461600000000001</v>
      </c>
      <c r="J9712" s="219">
        <f>TRUNC(I9712*H9712,2)</f>
        <v>4.3099999999999996</v>
      </c>
      <c r="M9712">
        <v>18.98</v>
      </c>
    </row>
    <row r="9713" spans="1:13" ht="26.1" customHeight="1" x14ac:dyDescent="0.2">
      <c r="A9713" s="238" t="s">
        <v>2126</v>
      </c>
      <c r="B9713" s="191" t="s">
        <v>2544</v>
      </c>
      <c r="C9713" s="190" t="s">
        <v>26</v>
      </c>
      <c r="D9713" s="190" t="s">
        <v>2545</v>
      </c>
      <c r="E9713" s="426" t="s">
        <v>2119</v>
      </c>
      <c r="F9713" s="426"/>
      <c r="G9713" s="192" t="s">
        <v>331</v>
      </c>
      <c r="H9713" s="193">
        <v>0.1</v>
      </c>
      <c r="I9713" s="189">
        <f>(M9713*$M$13)</f>
        <v>0.90160000000000007</v>
      </c>
      <c r="J9713" s="219">
        <f>TRUNC(I9713*H9713,2)</f>
        <v>0.09</v>
      </c>
      <c r="M9713">
        <v>0.98</v>
      </c>
    </row>
    <row r="9714" spans="1:13" ht="26.1" customHeight="1" x14ac:dyDescent="0.2">
      <c r="A9714" s="238" t="s">
        <v>2126</v>
      </c>
      <c r="B9714" s="191" t="s">
        <v>2586</v>
      </c>
      <c r="C9714" s="190" t="s">
        <v>26</v>
      </c>
      <c r="D9714" s="190" t="s">
        <v>2587</v>
      </c>
      <c r="E9714" s="426" t="s">
        <v>2119</v>
      </c>
      <c r="F9714" s="426"/>
      <c r="G9714" s="192" t="s">
        <v>2413</v>
      </c>
      <c r="H9714" s="193">
        <v>1.5550200000000001</v>
      </c>
      <c r="I9714" s="189">
        <f>(M9714*$M$13)</f>
        <v>2.6863999999999999</v>
      </c>
      <c r="J9714" s="219">
        <f>TRUNC(I9714*H9714,2)</f>
        <v>4.17</v>
      </c>
      <c r="M9714">
        <v>2.92</v>
      </c>
    </row>
    <row r="9715" spans="1:13" x14ac:dyDescent="0.2">
      <c r="A9715" s="239"/>
      <c r="B9715" s="195"/>
      <c r="C9715" s="195"/>
      <c r="D9715" s="195"/>
      <c r="E9715" s="195" t="s">
        <v>3847</v>
      </c>
      <c r="F9715" s="196">
        <v>17.34</v>
      </c>
      <c r="G9715" s="195" t="s">
        <v>3848</v>
      </c>
      <c r="H9715" s="196">
        <v>0</v>
      </c>
      <c r="I9715" s="196">
        <v>17.34</v>
      </c>
      <c r="J9715" s="220"/>
      <c r="M9715">
        <v>17.34</v>
      </c>
    </row>
    <row r="9716" spans="1:13" ht="25.5" x14ac:dyDescent="0.2">
      <c r="A9716" s="239"/>
      <c r="B9716" s="195"/>
      <c r="C9716" s="195"/>
      <c r="D9716" s="195"/>
      <c r="E9716" s="195" t="s">
        <v>3849</v>
      </c>
      <c r="F9716" s="196">
        <v>0</v>
      </c>
      <c r="G9716" s="195"/>
      <c r="H9716" s="195" t="s">
        <v>3850</v>
      </c>
      <c r="I9716" s="196">
        <v>28.38</v>
      </c>
      <c r="J9716" s="220"/>
      <c r="M9716">
        <v>28.38</v>
      </c>
    </row>
    <row r="9717" spans="1:13" ht="30" customHeight="1" x14ac:dyDescent="0.2">
      <c r="A9717" s="240"/>
      <c r="B9717" s="197"/>
      <c r="C9717" s="197"/>
      <c r="D9717" s="197"/>
      <c r="E9717" s="197"/>
      <c r="F9717" s="197"/>
      <c r="G9717" s="197" t="s">
        <v>3851</v>
      </c>
      <c r="H9717" s="198">
        <v>1312.94</v>
      </c>
      <c r="I9717" s="199">
        <v>37261.230000000003</v>
      </c>
      <c r="J9717" s="220"/>
      <c r="M9717">
        <v>37261.230000000003</v>
      </c>
    </row>
    <row r="9718" spans="1:13" ht="0.95" customHeight="1" x14ac:dyDescent="0.2">
      <c r="A9718" s="237"/>
      <c r="B9718" s="185"/>
      <c r="C9718" s="185"/>
      <c r="D9718" s="185"/>
      <c r="E9718" s="185"/>
      <c r="F9718" s="185"/>
      <c r="G9718" s="185"/>
      <c r="H9718" s="185"/>
      <c r="I9718" s="185"/>
      <c r="J9718" s="220"/>
    </row>
    <row r="9719" spans="1:13" ht="18" customHeight="1" x14ac:dyDescent="0.2">
      <c r="A9719" s="236" t="s">
        <v>2079</v>
      </c>
      <c r="B9719" s="183" t="s">
        <v>2</v>
      </c>
      <c r="C9719" s="182" t="s">
        <v>3</v>
      </c>
      <c r="D9719" s="182" t="s">
        <v>4</v>
      </c>
      <c r="E9719" s="419" t="s">
        <v>2100</v>
      </c>
      <c r="F9719" s="419"/>
      <c r="G9719" s="184" t="s">
        <v>5</v>
      </c>
      <c r="H9719" s="183" t="s">
        <v>6</v>
      </c>
      <c r="I9719" s="183" t="s">
        <v>7</v>
      </c>
      <c r="J9719" s="218" t="s">
        <v>8</v>
      </c>
      <c r="K9719" s="229">
        <f>J9721+J9722</f>
        <v>6.8900000000000006</v>
      </c>
      <c r="L9719" s="229">
        <f>J9720-K9719</f>
        <v>5.07</v>
      </c>
      <c r="M9719" t="s">
        <v>7</v>
      </c>
    </row>
    <row r="9720" spans="1:13" ht="24" customHeight="1" x14ac:dyDescent="0.2">
      <c r="A9720" s="237" t="s">
        <v>2125</v>
      </c>
      <c r="B9720" s="186" t="s">
        <v>579</v>
      </c>
      <c r="C9720" s="185" t="s">
        <v>15</v>
      </c>
      <c r="D9720" s="185" t="s">
        <v>580</v>
      </c>
      <c r="E9720" s="425">
        <v>26</v>
      </c>
      <c r="F9720" s="425"/>
      <c r="G9720" s="187" t="s">
        <v>17</v>
      </c>
      <c r="H9720" s="188">
        <v>1</v>
      </c>
      <c r="I9720" s="189">
        <f t="shared" ref="I9720:I9725" si="302">(M9720*$M$13)</f>
        <v>11.969200000000001</v>
      </c>
      <c r="J9720" s="231">
        <f t="shared" ref="J9720:J9725" si="303">TRUNC(I9720*H9720,2)</f>
        <v>11.96</v>
      </c>
      <c r="M9720">
        <v>13.01</v>
      </c>
    </row>
    <row r="9721" spans="1:13" ht="24" customHeight="1" x14ac:dyDescent="0.2">
      <c r="A9721" s="238" t="s">
        <v>2126</v>
      </c>
      <c r="B9721" s="191" t="s">
        <v>2130</v>
      </c>
      <c r="C9721" s="190" t="s">
        <v>15</v>
      </c>
      <c r="D9721" s="190" t="s">
        <v>2131</v>
      </c>
      <c r="E9721" s="426" t="s">
        <v>2129</v>
      </c>
      <c r="F9721" s="426"/>
      <c r="G9721" s="192" t="s">
        <v>39</v>
      </c>
      <c r="H9721" s="193">
        <v>8.2199999999999995E-2</v>
      </c>
      <c r="I9721" s="189">
        <f t="shared" si="302"/>
        <v>13.533200000000001</v>
      </c>
      <c r="J9721" s="219">
        <f t="shared" si="303"/>
        <v>1.1100000000000001</v>
      </c>
      <c r="M9721">
        <v>14.71</v>
      </c>
    </row>
    <row r="9722" spans="1:13" ht="24" customHeight="1" x14ac:dyDescent="0.2">
      <c r="A9722" s="238" t="s">
        <v>2126</v>
      </c>
      <c r="B9722" s="191" t="s">
        <v>2150</v>
      </c>
      <c r="C9722" s="190" t="s">
        <v>15</v>
      </c>
      <c r="D9722" s="190" t="s">
        <v>2151</v>
      </c>
      <c r="E9722" s="426" t="s">
        <v>2129</v>
      </c>
      <c r="F9722" s="426"/>
      <c r="G9722" s="192" t="s">
        <v>39</v>
      </c>
      <c r="H9722" s="193">
        <v>0.30209999999999998</v>
      </c>
      <c r="I9722" s="189">
        <f t="shared" si="302"/>
        <v>19.136000000000003</v>
      </c>
      <c r="J9722" s="219">
        <f t="shared" si="303"/>
        <v>5.78</v>
      </c>
      <c r="M9722">
        <v>20.8</v>
      </c>
    </row>
    <row r="9723" spans="1:13" ht="24" customHeight="1" x14ac:dyDescent="0.2">
      <c r="A9723" s="238" t="s">
        <v>2126</v>
      </c>
      <c r="B9723" s="191" t="s">
        <v>2162</v>
      </c>
      <c r="C9723" s="190" t="s">
        <v>15</v>
      </c>
      <c r="D9723" s="190" t="s">
        <v>2163</v>
      </c>
      <c r="E9723" s="426" t="s">
        <v>2119</v>
      </c>
      <c r="F9723" s="426"/>
      <c r="G9723" s="192" t="s">
        <v>54</v>
      </c>
      <c r="H9723" s="193">
        <v>0.1</v>
      </c>
      <c r="I9723" s="189">
        <f t="shared" si="302"/>
        <v>1.0120000000000002</v>
      </c>
      <c r="J9723" s="219">
        <f t="shared" si="303"/>
        <v>0.1</v>
      </c>
      <c r="M9723">
        <v>1.1000000000000001</v>
      </c>
    </row>
    <row r="9724" spans="1:13" ht="24" customHeight="1" x14ac:dyDescent="0.2">
      <c r="A9724" s="238" t="s">
        <v>2126</v>
      </c>
      <c r="B9724" s="191" t="s">
        <v>2560</v>
      </c>
      <c r="C9724" s="190" t="s">
        <v>15</v>
      </c>
      <c r="D9724" s="190" t="s">
        <v>2561</v>
      </c>
      <c r="E9724" s="426" t="s">
        <v>2119</v>
      </c>
      <c r="F9724" s="426"/>
      <c r="G9724" s="192" t="s">
        <v>2192</v>
      </c>
      <c r="H9724" s="193">
        <v>0.12</v>
      </c>
      <c r="I9724" s="189">
        <f t="shared" si="302"/>
        <v>8.6296000000000017</v>
      </c>
      <c r="J9724" s="219">
        <f t="shared" si="303"/>
        <v>1.03</v>
      </c>
      <c r="M9724">
        <v>9.3800000000000008</v>
      </c>
    </row>
    <row r="9725" spans="1:13" ht="24" customHeight="1" x14ac:dyDescent="0.2">
      <c r="A9725" s="238" t="s">
        <v>2126</v>
      </c>
      <c r="B9725" s="191" t="s">
        <v>2562</v>
      </c>
      <c r="C9725" s="190" t="s">
        <v>15</v>
      </c>
      <c r="D9725" s="190" t="s">
        <v>2563</v>
      </c>
      <c r="E9725" s="426" t="s">
        <v>2119</v>
      </c>
      <c r="F9725" s="426"/>
      <c r="G9725" s="192" t="s">
        <v>2192</v>
      </c>
      <c r="H9725" s="193">
        <v>0.16</v>
      </c>
      <c r="I9725" s="189">
        <f t="shared" si="302"/>
        <v>24.748000000000001</v>
      </c>
      <c r="J9725" s="219">
        <f t="shared" si="303"/>
        <v>3.95</v>
      </c>
      <c r="M9725">
        <v>26.9</v>
      </c>
    </row>
    <row r="9726" spans="1:13" x14ac:dyDescent="0.2">
      <c r="A9726" s="239"/>
      <c r="B9726" s="195"/>
      <c r="C9726" s="195"/>
      <c r="D9726" s="195"/>
      <c r="E9726" s="195" t="s">
        <v>3847</v>
      </c>
      <c r="F9726" s="196">
        <v>7.48</v>
      </c>
      <c r="G9726" s="195" t="s">
        <v>3848</v>
      </c>
      <c r="H9726" s="196">
        <v>0</v>
      </c>
      <c r="I9726" s="196">
        <v>7.48</v>
      </c>
      <c r="J9726" s="220"/>
      <c r="M9726">
        <v>7.48</v>
      </c>
    </row>
    <row r="9727" spans="1:13" ht="25.5" x14ac:dyDescent="0.2">
      <c r="A9727" s="239"/>
      <c r="B9727" s="195"/>
      <c r="C9727" s="195"/>
      <c r="D9727" s="195"/>
      <c r="E9727" s="195" t="s">
        <v>3849</v>
      </c>
      <c r="F9727" s="196">
        <v>0</v>
      </c>
      <c r="G9727" s="195"/>
      <c r="H9727" s="195" t="s">
        <v>3850</v>
      </c>
      <c r="I9727" s="196">
        <v>13.01</v>
      </c>
      <c r="J9727" s="220"/>
      <c r="M9727">
        <v>13.01</v>
      </c>
    </row>
    <row r="9728" spans="1:13" ht="30" customHeight="1" x14ac:dyDescent="0.2">
      <c r="A9728" s="240"/>
      <c r="B9728" s="197"/>
      <c r="C9728" s="197"/>
      <c r="D9728" s="197"/>
      <c r="E9728" s="197"/>
      <c r="F9728" s="197"/>
      <c r="G9728" s="197" t="s">
        <v>3851</v>
      </c>
      <c r="H9728" s="198">
        <v>1312.94</v>
      </c>
      <c r="I9728" s="199">
        <v>17081.34</v>
      </c>
      <c r="J9728" s="220"/>
      <c r="M9728">
        <v>17081.34</v>
      </c>
    </row>
    <row r="9729" spans="1:13" ht="0.95" customHeight="1" x14ac:dyDescent="0.2">
      <c r="A9729" s="237"/>
      <c r="B9729" s="185"/>
      <c r="C9729" s="185"/>
      <c r="D9729" s="185"/>
      <c r="E9729" s="185"/>
      <c r="F9729" s="185"/>
      <c r="G9729" s="185"/>
      <c r="H9729" s="185"/>
      <c r="I9729" s="185"/>
      <c r="J9729" s="220"/>
    </row>
    <row r="9730" spans="1:13" ht="24" customHeight="1" x14ac:dyDescent="0.2">
      <c r="A9730" s="242" t="s">
        <v>1255</v>
      </c>
      <c r="B9730" s="24"/>
      <c r="C9730" s="24"/>
      <c r="D9730" s="23" t="s">
        <v>247</v>
      </c>
      <c r="E9730" s="24"/>
      <c r="F9730" s="428"/>
      <c r="G9730" s="428"/>
      <c r="H9730" s="24"/>
      <c r="I9730" s="24"/>
      <c r="J9730" s="210"/>
    </row>
    <row r="9731" spans="1:13" ht="18" customHeight="1" x14ac:dyDescent="0.2">
      <c r="A9731" s="236" t="s">
        <v>1256</v>
      </c>
      <c r="B9731" s="183" t="s">
        <v>2</v>
      </c>
      <c r="C9731" s="182" t="s">
        <v>3</v>
      </c>
      <c r="D9731" s="182" t="s">
        <v>4</v>
      </c>
      <c r="E9731" s="419" t="s">
        <v>2100</v>
      </c>
      <c r="F9731" s="419"/>
      <c r="G9731" s="184" t="s">
        <v>5</v>
      </c>
      <c r="H9731" s="183" t="s">
        <v>6</v>
      </c>
      <c r="I9731" s="183" t="s">
        <v>7</v>
      </c>
      <c r="J9731" s="218" t="s">
        <v>8</v>
      </c>
      <c r="K9731" s="229">
        <f>J9736+J9737</f>
        <v>44.66</v>
      </c>
      <c r="L9731" s="229">
        <f>J9732-K9731</f>
        <v>438.39</v>
      </c>
      <c r="M9731" t="s">
        <v>7</v>
      </c>
    </row>
    <row r="9732" spans="1:13" ht="24" customHeight="1" x14ac:dyDescent="0.2">
      <c r="A9732" s="237" t="s">
        <v>2125</v>
      </c>
      <c r="B9732" s="186" t="s">
        <v>994</v>
      </c>
      <c r="C9732" s="185" t="s">
        <v>15</v>
      </c>
      <c r="D9732" s="185" t="s">
        <v>1257</v>
      </c>
      <c r="E9732" s="425">
        <v>27</v>
      </c>
      <c r="F9732" s="425"/>
      <c r="G9732" s="187" t="s">
        <v>17</v>
      </c>
      <c r="H9732" s="188">
        <v>1</v>
      </c>
      <c r="I9732" s="189">
        <f t="shared" ref="I9732:I9737" si="304">(M9732*$M$13)</f>
        <v>483.05519999999996</v>
      </c>
      <c r="J9732" s="231">
        <f t="shared" ref="J9732:J9737" si="305">TRUNC(I9732*H9732,2)</f>
        <v>483.05</v>
      </c>
      <c r="M9732">
        <v>525.05999999999995</v>
      </c>
    </row>
    <row r="9733" spans="1:13" ht="24" customHeight="1" x14ac:dyDescent="0.2">
      <c r="A9733" s="238" t="s">
        <v>2126</v>
      </c>
      <c r="B9733" s="191" t="s">
        <v>2164</v>
      </c>
      <c r="C9733" s="190" t="s">
        <v>15</v>
      </c>
      <c r="D9733" s="190" t="s">
        <v>2165</v>
      </c>
      <c r="E9733" s="426" t="s">
        <v>2119</v>
      </c>
      <c r="F9733" s="426"/>
      <c r="G9733" s="192" t="s">
        <v>50</v>
      </c>
      <c r="H9733" s="193">
        <v>1.04E-2</v>
      </c>
      <c r="I9733" s="189">
        <f t="shared" si="304"/>
        <v>160.77000000000001</v>
      </c>
      <c r="J9733" s="219">
        <f t="shared" si="305"/>
        <v>1.67</v>
      </c>
      <c r="M9733">
        <v>174.75</v>
      </c>
    </row>
    <row r="9734" spans="1:13" ht="24" customHeight="1" x14ac:dyDescent="0.2">
      <c r="A9734" s="238" t="s">
        <v>2126</v>
      </c>
      <c r="B9734" s="191" t="s">
        <v>2140</v>
      </c>
      <c r="C9734" s="190" t="s">
        <v>15</v>
      </c>
      <c r="D9734" s="190" t="s">
        <v>2141</v>
      </c>
      <c r="E9734" s="426" t="s">
        <v>2119</v>
      </c>
      <c r="F9734" s="426"/>
      <c r="G9734" s="192" t="s">
        <v>1871</v>
      </c>
      <c r="H9734" s="193">
        <v>4.54</v>
      </c>
      <c r="I9734" s="189">
        <f t="shared" si="304"/>
        <v>0.59800000000000009</v>
      </c>
      <c r="J9734" s="219">
        <f t="shared" si="305"/>
        <v>2.71</v>
      </c>
      <c r="M9734">
        <v>0.65</v>
      </c>
    </row>
    <row r="9735" spans="1:13" ht="24" customHeight="1" x14ac:dyDescent="0.2">
      <c r="A9735" s="238" t="s">
        <v>2126</v>
      </c>
      <c r="B9735" s="191" t="s">
        <v>2910</v>
      </c>
      <c r="C9735" s="190" t="s">
        <v>15</v>
      </c>
      <c r="D9735" s="190" t="s">
        <v>2911</v>
      </c>
      <c r="E9735" s="426" t="s">
        <v>2119</v>
      </c>
      <c r="F9735" s="426"/>
      <c r="G9735" s="192" t="s">
        <v>17</v>
      </c>
      <c r="H9735" s="193">
        <v>1.2</v>
      </c>
      <c r="I9735" s="189">
        <f t="shared" si="304"/>
        <v>361.67959999999999</v>
      </c>
      <c r="J9735" s="219">
        <f t="shared" si="305"/>
        <v>434.01</v>
      </c>
      <c r="M9735">
        <v>393.13</v>
      </c>
    </row>
    <row r="9736" spans="1:13" ht="24" customHeight="1" x14ac:dyDescent="0.2">
      <c r="A9736" s="238" t="s">
        <v>2126</v>
      </c>
      <c r="B9736" s="191" t="s">
        <v>2152</v>
      </c>
      <c r="C9736" s="190" t="s">
        <v>15</v>
      </c>
      <c r="D9736" s="190" t="s">
        <v>2153</v>
      </c>
      <c r="E9736" s="426" t="s">
        <v>2129</v>
      </c>
      <c r="F9736" s="426"/>
      <c r="G9736" s="192" t="s">
        <v>39</v>
      </c>
      <c r="H9736" s="193">
        <v>1.5371999999999999</v>
      </c>
      <c r="I9736" s="189">
        <f t="shared" si="304"/>
        <v>19.136000000000003</v>
      </c>
      <c r="J9736" s="219">
        <f t="shared" si="305"/>
        <v>29.41</v>
      </c>
      <c r="M9736">
        <v>20.8</v>
      </c>
    </row>
    <row r="9737" spans="1:13" ht="24" customHeight="1" x14ac:dyDescent="0.2">
      <c r="A9737" s="238" t="s">
        <v>2126</v>
      </c>
      <c r="B9737" s="191" t="s">
        <v>2156</v>
      </c>
      <c r="C9737" s="190" t="s">
        <v>15</v>
      </c>
      <c r="D9737" s="190" t="s">
        <v>2157</v>
      </c>
      <c r="E9737" s="426" t="s">
        <v>2129</v>
      </c>
      <c r="F9737" s="426"/>
      <c r="G9737" s="192" t="s">
        <v>39</v>
      </c>
      <c r="H9737" s="193">
        <v>1.2844</v>
      </c>
      <c r="I9737" s="189">
        <f t="shared" si="304"/>
        <v>11.8772</v>
      </c>
      <c r="J9737" s="219">
        <f t="shared" si="305"/>
        <v>15.25</v>
      </c>
      <c r="M9737">
        <v>12.91</v>
      </c>
    </row>
    <row r="9738" spans="1:13" x14ac:dyDescent="0.2">
      <c r="A9738" s="239"/>
      <c r="B9738" s="195"/>
      <c r="C9738" s="195"/>
      <c r="D9738" s="195"/>
      <c r="E9738" s="195" t="s">
        <v>3847</v>
      </c>
      <c r="F9738" s="196">
        <v>48.55</v>
      </c>
      <c r="G9738" s="195" t="s">
        <v>3848</v>
      </c>
      <c r="H9738" s="196">
        <v>0</v>
      </c>
      <c r="I9738" s="196">
        <v>48.55</v>
      </c>
      <c r="J9738" s="220"/>
      <c r="M9738">
        <v>48.55</v>
      </c>
    </row>
    <row r="9739" spans="1:13" ht="25.5" x14ac:dyDescent="0.2">
      <c r="A9739" s="239"/>
      <c r="B9739" s="195"/>
      <c r="C9739" s="195"/>
      <c r="D9739" s="195"/>
      <c r="E9739" s="195" t="s">
        <v>3849</v>
      </c>
      <c r="F9739" s="196">
        <v>0</v>
      </c>
      <c r="G9739" s="195"/>
      <c r="H9739" s="195" t="s">
        <v>3850</v>
      </c>
      <c r="I9739" s="196">
        <v>525.05999999999995</v>
      </c>
      <c r="J9739" s="220"/>
      <c r="M9739">
        <v>525.05999999999995</v>
      </c>
    </row>
    <row r="9740" spans="1:13" ht="30" customHeight="1" x14ac:dyDescent="0.2">
      <c r="A9740" s="240"/>
      <c r="B9740" s="197"/>
      <c r="C9740" s="197"/>
      <c r="D9740" s="197"/>
      <c r="E9740" s="197"/>
      <c r="F9740" s="197"/>
      <c r="G9740" s="197" t="s">
        <v>3851</v>
      </c>
      <c r="H9740" s="198">
        <v>24.39</v>
      </c>
      <c r="I9740" s="199">
        <v>12806.21</v>
      </c>
      <c r="J9740" s="220"/>
      <c r="M9740">
        <v>12806.21</v>
      </c>
    </row>
    <row r="9741" spans="1:13" ht="0.95" customHeight="1" x14ac:dyDescent="0.2">
      <c r="A9741" s="237"/>
      <c r="B9741" s="185"/>
      <c r="C9741" s="185"/>
      <c r="D9741" s="185"/>
      <c r="E9741" s="185"/>
      <c r="F9741" s="185"/>
      <c r="G9741" s="185"/>
      <c r="H9741" s="185"/>
      <c r="I9741" s="185"/>
      <c r="J9741" s="220"/>
    </row>
    <row r="9742" spans="1:13" ht="18" customHeight="1" x14ac:dyDescent="0.2">
      <c r="A9742" s="236" t="s">
        <v>1258</v>
      </c>
      <c r="B9742" s="183" t="s">
        <v>2</v>
      </c>
      <c r="C9742" s="182" t="s">
        <v>3</v>
      </c>
      <c r="D9742" s="182" t="s">
        <v>4</v>
      </c>
      <c r="E9742" s="419" t="s">
        <v>2100</v>
      </c>
      <c r="F9742" s="419"/>
      <c r="G9742" s="184" t="s">
        <v>5</v>
      </c>
      <c r="H9742" s="183" t="s">
        <v>6</v>
      </c>
      <c r="I9742" s="183" t="s">
        <v>7</v>
      </c>
      <c r="J9742" s="218" t="s">
        <v>8</v>
      </c>
      <c r="K9742" s="229">
        <f>J9744+J9745</f>
        <v>8.16</v>
      </c>
      <c r="L9742" s="229">
        <f>J9743-K9742</f>
        <v>6.1199999999999992</v>
      </c>
      <c r="M9742" t="s">
        <v>7</v>
      </c>
    </row>
    <row r="9743" spans="1:13" ht="24" customHeight="1" x14ac:dyDescent="0.2">
      <c r="A9743" s="237" t="s">
        <v>2125</v>
      </c>
      <c r="B9743" s="186" t="s">
        <v>986</v>
      </c>
      <c r="C9743" s="185" t="s">
        <v>15</v>
      </c>
      <c r="D9743" s="185" t="s">
        <v>987</v>
      </c>
      <c r="E9743" s="425">
        <v>23</v>
      </c>
      <c r="F9743" s="425"/>
      <c r="G9743" s="187" t="s">
        <v>18</v>
      </c>
      <c r="H9743" s="188">
        <v>1</v>
      </c>
      <c r="I9743" s="189">
        <f>(M9743*$M$13)</f>
        <v>14.287599999999999</v>
      </c>
      <c r="J9743" s="231">
        <f>TRUNC(I9743*H9743,2)</f>
        <v>14.28</v>
      </c>
      <c r="M9743">
        <v>15.53</v>
      </c>
    </row>
    <row r="9744" spans="1:13" ht="24" customHeight="1" x14ac:dyDescent="0.2">
      <c r="A9744" s="238" t="s">
        <v>2126</v>
      </c>
      <c r="B9744" s="191" t="s">
        <v>2130</v>
      </c>
      <c r="C9744" s="190" t="s">
        <v>15</v>
      </c>
      <c r="D9744" s="190" t="s">
        <v>2131</v>
      </c>
      <c r="E9744" s="426" t="s">
        <v>2129</v>
      </c>
      <c r="F9744" s="426"/>
      <c r="G9744" s="192" t="s">
        <v>39</v>
      </c>
      <c r="H9744" s="193">
        <v>0.25</v>
      </c>
      <c r="I9744" s="189">
        <f>(M9744*$M$13)</f>
        <v>13.533200000000001</v>
      </c>
      <c r="J9744" s="219">
        <f>TRUNC(I9744*H9744,2)</f>
        <v>3.38</v>
      </c>
      <c r="M9744">
        <v>14.71</v>
      </c>
    </row>
    <row r="9745" spans="1:13" ht="24" customHeight="1" x14ac:dyDescent="0.2">
      <c r="A9745" s="238" t="s">
        <v>2126</v>
      </c>
      <c r="B9745" s="191" t="s">
        <v>2127</v>
      </c>
      <c r="C9745" s="190" t="s">
        <v>15</v>
      </c>
      <c r="D9745" s="190" t="s">
        <v>2128</v>
      </c>
      <c r="E9745" s="426" t="s">
        <v>2129</v>
      </c>
      <c r="F9745" s="426"/>
      <c r="G9745" s="192" t="s">
        <v>39</v>
      </c>
      <c r="H9745" s="193">
        <v>0.25</v>
      </c>
      <c r="I9745" s="189">
        <f>(M9745*$M$13)</f>
        <v>19.136000000000003</v>
      </c>
      <c r="J9745" s="219">
        <f>TRUNC(I9745*H9745,2)</f>
        <v>4.78</v>
      </c>
      <c r="M9745">
        <v>20.8</v>
      </c>
    </row>
    <row r="9746" spans="1:13" ht="24" customHeight="1" x14ac:dyDescent="0.2">
      <c r="A9746" s="238" t="s">
        <v>2126</v>
      </c>
      <c r="B9746" s="191" t="s">
        <v>2895</v>
      </c>
      <c r="C9746" s="190" t="s">
        <v>15</v>
      </c>
      <c r="D9746" s="190" t="s">
        <v>2896</v>
      </c>
      <c r="E9746" s="426" t="s">
        <v>2119</v>
      </c>
      <c r="F9746" s="426"/>
      <c r="G9746" s="192" t="s">
        <v>54</v>
      </c>
      <c r="H9746" s="193">
        <v>1</v>
      </c>
      <c r="I9746" s="189">
        <f>(M9746*$M$13)</f>
        <v>6.1272000000000002</v>
      </c>
      <c r="J9746" s="219">
        <f>TRUNC(I9746*H9746,2)</f>
        <v>6.12</v>
      </c>
      <c r="M9746">
        <v>6.66</v>
      </c>
    </row>
    <row r="9747" spans="1:13" x14ac:dyDescent="0.2">
      <c r="A9747" s="239"/>
      <c r="B9747" s="195"/>
      <c r="C9747" s="195"/>
      <c r="D9747" s="195"/>
      <c r="E9747" s="195" t="s">
        <v>3847</v>
      </c>
      <c r="F9747" s="196">
        <v>8.8699999999999992</v>
      </c>
      <c r="G9747" s="195" t="s">
        <v>3848</v>
      </c>
      <c r="H9747" s="196">
        <v>0</v>
      </c>
      <c r="I9747" s="196">
        <v>8.8699999999999992</v>
      </c>
      <c r="J9747" s="220"/>
      <c r="M9747">
        <v>8.8699999999999992</v>
      </c>
    </row>
    <row r="9748" spans="1:13" ht="25.5" x14ac:dyDescent="0.2">
      <c r="A9748" s="239"/>
      <c r="B9748" s="195"/>
      <c r="C9748" s="195"/>
      <c r="D9748" s="195"/>
      <c r="E9748" s="195" t="s">
        <v>3849</v>
      </c>
      <c r="F9748" s="196">
        <v>0</v>
      </c>
      <c r="G9748" s="195"/>
      <c r="H9748" s="195" t="s">
        <v>3850</v>
      </c>
      <c r="I9748" s="196">
        <v>15.53</v>
      </c>
      <c r="J9748" s="220"/>
      <c r="M9748">
        <v>15.53</v>
      </c>
    </row>
    <row r="9749" spans="1:13" ht="30" customHeight="1" x14ac:dyDescent="0.2">
      <c r="A9749" s="240"/>
      <c r="B9749" s="197"/>
      <c r="C9749" s="197"/>
      <c r="D9749" s="197"/>
      <c r="E9749" s="197"/>
      <c r="F9749" s="197"/>
      <c r="G9749" s="197" t="s">
        <v>3851</v>
      </c>
      <c r="H9749" s="198">
        <v>87</v>
      </c>
      <c r="I9749" s="199">
        <v>1351.11</v>
      </c>
      <c r="J9749" s="220"/>
      <c r="M9749">
        <v>1351.11</v>
      </c>
    </row>
    <row r="9750" spans="1:13" ht="0.95" customHeight="1" x14ac:dyDescent="0.2">
      <c r="A9750" s="237"/>
      <c r="B9750" s="185"/>
      <c r="C9750" s="185"/>
      <c r="D9750" s="185"/>
      <c r="E9750" s="185"/>
      <c r="F9750" s="185"/>
      <c r="G9750" s="185"/>
      <c r="H9750" s="185"/>
      <c r="I9750" s="185"/>
      <c r="J9750" s="220"/>
    </row>
    <row r="9751" spans="1:13" ht="18" customHeight="1" x14ac:dyDescent="0.2">
      <c r="A9751" s="236" t="s">
        <v>1259</v>
      </c>
      <c r="B9751" s="183" t="s">
        <v>2</v>
      </c>
      <c r="C9751" s="182" t="s">
        <v>3</v>
      </c>
      <c r="D9751" s="182" t="s">
        <v>4</v>
      </c>
      <c r="E9751" s="419" t="s">
        <v>2100</v>
      </c>
      <c r="F9751" s="419"/>
      <c r="G9751" s="184" t="s">
        <v>5</v>
      </c>
      <c r="H9751" s="183" t="s">
        <v>6</v>
      </c>
      <c r="I9751" s="183" t="s">
        <v>7</v>
      </c>
      <c r="J9751" s="218" t="s">
        <v>8</v>
      </c>
      <c r="K9751" s="229">
        <v>0</v>
      </c>
      <c r="L9751" s="229">
        <f>J9752</f>
        <v>52.44</v>
      </c>
      <c r="M9751" t="s">
        <v>7</v>
      </c>
    </row>
    <row r="9752" spans="1:13" ht="26.1" customHeight="1" x14ac:dyDescent="0.2">
      <c r="A9752" s="237" t="s">
        <v>2125</v>
      </c>
      <c r="B9752" s="186" t="s">
        <v>988</v>
      </c>
      <c r="C9752" s="185" t="s">
        <v>15</v>
      </c>
      <c r="D9752" s="185" t="s">
        <v>989</v>
      </c>
      <c r="E9752" s="425">
        <v>23</v>
      </c>
      <c r="F9752" s="425"/>
      <c r="G9752" s="187" t="s">
        <v>18</v>
      </c>
      <c r="H9752" s="188">
        <v>1</v>
      </c>
      <c r="I9752" s="189">
        <f>(M9752*$M$13)</f>
        <v>52.440000000000005</v>
      </c>
      <c r="J9752" s="231">
        <f>TRUNC(I9752*H9752,2)</f>
        <v>52.44</v>
      </c>
      <c r="M9752">
        <v>57</v>
      </c>
    </row>
    <row r="9753" spans="1:13" ht="26.1" customHeight="1" x14ac:dyDescent="0.2">
      <c r="A9753" s="238" t="s">
        <v>2126</v>
      </c>
      <c r="B9753" s="191" t="s">
        <v>2897</v>
      </c>
      <c r="C9753" s="190" t="s">
        <v>15</v>
      </c>
      <c r="D9753" s="190" t="s">
        <v>2898</v>
      </c>
      <c r="E9753" s="426" t="s">
        <v>2119</v>
      </c>
      <c r="F9753" s="426"/>
      <c r="G9753" s="192" t="s">
        <v>54</v>
      </c>
      <c r="H9753" s="193">
        <v>1</v>
      </c>
      <c r="I9753" s="189">
        <f>(M9753*$M$13)</f>
        <v>52.440000000000005</v>
      </c>
      <c r="J9753" s="219">
        <f>TRUNC(I9753*H9753,2)</f>
        <v>52.44</v>
      </c>
      <c r="M9753">
        <v>57</v>
      </c>
    </row>
    <row r="9754" spans="1:13" x14ac:dyDescent="0.2">
      <c r="A9754" s="239"/>
      <c r="B9754" s="195"/>
      <c r="C9754" s="195"/>
      <c r="D9754" s="195"/>
      <c r="E9754" s="195" t="s">
        <v>3847</v>
      </c>
      <c r="F9754" s="196">
        <v>0</v>
      </c>
      <c r="G9754" s="195" t="s">
        <v>3848</v>
      </c>
      <c r="H9754" s="196">
        <v>0</v>
      </c>
      <c r="I9754" s="196">
        <v>0</v>
      </c>
      <c r="J9754" s="220"/>
      <c r="M9754">
        <v>0</v>
      </c>
    </row>
    <row r="9755" spans="1:13" ht="25.5" x14ac:dyDescent="0.2">
      <c r="A9755" s="239"/>
      <c r="B9755" s="195"/>
      <c r="C9755" s="195"/>
      <c r="D9755" s="195"/>
      <c r="E9755" s="195" t="s">
        <v>3849</v>
      </c>
      <c r="F9755" s="196">
        <v>0</v>
      </c>
      <c r="G9755" s="195"/>
      <c r="H9755" s="195" t="s">
        <v>3850</v>
      </c>
      <c r="I9755" s="196">
        <v>57</v>
      </c>
      <c r="J9755" s="220"/>
      <c r="M9755">
        <v>57</v>
      </c>
    </row>
    <row r="9756" spans="1:13" ht="30" customHeight="1" x14ac:dyDescent="0.2">
      <c r="A9756" s="240"/>
      <c r="B9756" s="197"/>
      <c r="C9756" s="197"/>
      <c r="D9756" s="197"/>
      <c r="E9756" s="197"/>
      <c r="F9756" s="197"/>
      <c r="G9756" s="197" t="s">
        <v>3851</v>
      </c>
      <c r="H9756" s="198">
        <v>29</v>
      </c>
      <c r="I9756" s="199">
        <v>1653</v>
      </c>
      <c r="J9756" s="220"/>
      <c r="M9756">
        <v>1653</v>
      </c>
    </row>
    <row r="9757" spans="1:13" ht="0.95" customHeight="1" x14ac:dyDescent="0.2">
      <c r="A9757" s="237"/>
      <c r="B9757" s="185"/>
      <c r="C9757" s="185"/>
      <c r="D9757" s="185"/>
      <c r="E9757" s="185"/>
      <c r="F9757" s="185"/>
      <c r="G9757" s="185"/>
      <c r="H9757" s="185"/>
      <c r="I9757" s="185"/>
      <c r="J9757" s="220"/>
    </row>
    <row r="9758" spans="1:13" ht="18" customHeight="1" x14ac:dyDescent="0.2">
      <c r="A9758" s="236" t="s">
        <v>1260</v>
      </c>
      <c r="B9758" s="183" t="s">
        <v>2</v>
      </c>
      <c r="C9758" s="182" t="s">
        <v>3</v>
      </c>
      <c r="D9758" s="182" t="s">
        <v>4</v>
      </c>
      <c r="E9758" s="419" t="s">
        <v>2100</v>
      </c>
      <c r="F9758" s="419"/>
      <c r="G9758" s="184" t="s">
        <v>5</v>
      </c>
      <c r="H9758" s="183" t="s">
        <v>6</v>
      </c>
      <c r="I9758" s="183" t="s">
        <v>7</v>
      </c>
      <c r="J9758" s="218" t="s">
        <v>8</v>
      </c>
      <c r="K9758" s="229">
        <f>J9761+J9760</f>
        <v>28.27</v>
      </c>
      <c r="L9758" s="229">
        <f>J9759-K9758</f>
        <v>258.63</v>
      </c>
      <c r="M9758" t="s">
        <v>7</v>
      </c>
    </row>
    <row r="9759" spans="1:13" ht="26.1" customHeight="1" x14ac:dyDescent="0.2">
      <c r="A9759" s="237" t="s">
        <v>2125</v>
      </c>
      <c r="B9759" s="186" t="s">
        <v>990</v>
      </c>
      <c r="C9759" s="185" t="s">
        <v>26</v>
      </c>
      <c r="D9759" s="185" t="s">
        <v>991</v>
      </c>
      <c r="E9759" s="425" t="s">
        <v>2115</v>
      </c>
      <c r="F9759" s="425"/>
      <c r="G9759" s="187" t="s">
        <v>331</v>
      </c>
      <c r="H9759" s="188">
        <v>1</v>
      </c>
      <c r="I9759" s="189">
        <f>(M9759*$M$13)</f>
        <v>286.90200000000004</v>
      </c>
      <c r="J9759" s="231">
        <f>TRUNC(I9759*H9759,2)</f>
        <v>286.89999999999998</v>
      </c>
      <c r="M9759">
        <v>311.85000000000002</v>
      </c>
    </row>
    <row r="9760" spans="1:13" ht="26.1" customHeight="1" x14ac:dyDescent="0.2">
      <c r="A9760" s="241" t="s">
        <v>2395</v>
      </c>
      <c r="B9760" s="201" t="s">
        <v>2477</v>
      </c>
      <c r="C9760" s="200" t="s">
        <v>26</v>
      </c>
      <c r="D9760" s="200" t="s">
        <v>2478</v>
      </c>
      <c r="E9760" s="427" t="s">
        <v>2123</v>
      </c>
      <c r="F9760" s="427"/>
      <c r="G9760" s="202" t="s">
        <v>32</v>
      </c>
      <c r="H9760" s="203">
        <v>0.94850000000000001</v>
      </c>
      <c r="I9760" s="189">
        <f>(M9760*$M$13)</f>
        <v>24.3156</v>
      </c>
      <c r="J9760" s="219">
        <f>TRUNC(I9760*H9760,2)</f>
        <v>23.06</v>
      </c>
      <c r="M9760">
        <v>26.43</v>
      </c>
    </row>
    <row r="9761" spans="1:13" ht="24" customHeight="1" x14ac:dyDescent="0.2">
      <c r="A9761" s="241" t="s">
        <v>2395</v>
      </c>
      <c r="B9761" s="201" t="s">
        <v>2446</v>
      </c>
      <c r="C9761" s="200" t="s">
        <v>26</v>
      </c>
      <c r="D9761" s="200" t="s">
        <v>2447</v>
      </c>
      <c r="E9761" s="427" t="s">
        <v>2123</v>
      </c>
      <c r="F9761" s="427"/>
      <c r="G9761" s="202" t="s">
        <v>32</v>
      </c>
      <c r="H9761" s="203">
        <v>0.29880000000000001</v>
      </c>
      <c r="I9761" s="189">
        <f>(M9761*$M$13)</f>
        <v>17.461600000000001</v>
      </c>
      <c r="J9761" s="219">
        <f>TRUNC(I9761*H9761,2)</f>
        <v>5.21</v>
      </c>
      <c r="M9761">
        <v>18.98</v>
      </c>
    </row>
    <row r="9762" spans="1:13" ht="39" customHeight="1" x14ac:dyDescent="0.2">
      <c r="A9762" s="238" t="s">
        <v>2126</v>
      </c>
      <c r="B9762" s="191" t="s">
        <v>2901</v>
      </c>
      <c r="C9762" s="190" t="s">
        <v>26</v>
      </c>
      <c r="D9762" s="190" t="s">
        <v>2902</v>
      </c>
      <c r="E9762" s="426" t="s">
        <v>2119</v>
      </c>
      <c r="F9762" s="426"/>
      <c r="G9762" s="192" t="s">
        <v>331</v>
      </c>
      <c r="H9762" s="193">
        <v>6</v>
      </c>
      <c r="I9762" s="189">
        <f>(M9762*$M$13)</f>
        <v>16.366800000000001</v>
      </c>
      <c r="J9762" s="219">
        <f>TRUNC(I9762*H9762,2)</f>
        <v>98.2</v>
      </c>
      <c r="M9762">
        <v>17.79</v>
      </c>
    </row>
    <row r="9763" spans="1:13" ht="26.1" customHeight="1" x14ac:dyDescent="0.2">
      <c r="A9763" s="238" t="s">
        <v>2126</v>
      </c>
      <c r="B9763" s="191" t="s">
        <v>2899</v>
      </c>
      <c r="C9763" s="190" t="s">
        <v>26</v>
      </c>
      <c r="D9763" s="190" t="s">
        <v>2900</v>
      </c>
      <c r="E9763" s="426" t="s">
        <v>2119</v>
      </c>
      <c r="F9763" s="426"/>
      <c r="G9763" s="192" t="s">
        <v>331</v>
      </c>
      <c r="H9763" s="193">
        <v>1</v>
      </c>
      <c r="I9763" s="189">
        <f>(M9763*$M$13)</f>
        <v>160.42959999999999</v>
      </c>
      <c r="J9763" s="219">
        <f>TRUNC(I9763*H9763,2)</f>
        <v>160.41999999999999</v>
      </c>
      <c r="M9763">
        <v>174.38</v>
      </c>
    </row>
    <row r="9764" spans="1:13" x14ac:dyDescent="0.2">
      <c r="A9764" s="239"/>
      <c r="B9764" s="195"/>
      <c r="C9764" s="195"/>
      <c r="D9764" s="195"/>
      <c r="E9764" s="195" t="s">
        <v>3847</v>
      </c>
      <c r="F9764" s="196">
        <v>23.89</v>
      </c>
      <c r="G9764" s="195" t="s">
        <v>3848</v>
      </c>
      <c r="H9764" s="196">
        <v>0</v>
      </c>
      <c r="I9764" s="196">
        <v>23.89</v>
      </c>
      <c r="J9764" s="220"/>
      <c r="M9764">
        <v>23.89</v>
      </c>
    </row>
    <row r="9765" spans="1:13" ht="25.5" x14ac:dyDescent="0.2">
      <c r="A9765" s="239"/>
      <c r="B9765" s="195"/>
      <c r="C9765" s="195"/>
      <c r="D9765" s="195"/>
      <c r="E9765" s="195" t="s">
        <v>3849</v>
      </c>
      <c r="F9765" s="196">
        <v>0</v>
      </c>
      <c r="G9765" s="195"/>
      <c r="H9765" s="195" t="s">
        <v>3850</v>
      </c>
      <c r="I9765" s="196">
        <v>311.85000000000002</v>
      </c>
      <c r="J9765" s="220"/>
      <c r="M9765">
        <v>311.85000000000002</v>
      </c>
    </row>
    <row r="9766" spans="1:13" ht="30" customHeight="1" x14ac:dyDescent="0.2">
      <c r="A9766" s="240"/>
      <c r="B9766" s="197"/>
      <c r="C9766" s="197"/>
      <c r="D9766" s="197"/>
      <c r="E9766" s="197"/>
      <c r="F9766" s="197"/>
      <c r="G9766" s="197" t="s">
        <v>3851</v>
      </c>
      <c r="H9766" s="198">
        <v>4</v>
      </c>
      <c r="I9766" s="199">
        <v>1247.4000000000001</v>
      </c>
      <c r="J9766" s="220"/>
      <c r="M9766">
        <v>1247.4000000000001</v>
      </c>
    </row>
    <row r="9767" spans="1:13" ht="0.95" customHeight="1" x14ac:dyDescent="0.2">
      <c r="A9767" s="237"/>
      <c r="B9767" s="185"/>
      <c r="C9767" s="185"/>
      <c r="D9767" s="185"/>
      <c r="E9767" s="185"/>
      <c r="F9767" s="185"/>
      <c r="G9767" s="185"/>
      <c r="H9767" s="185"/>
      <c r="I9767" s="185"/>
      <c r="J9767" s="220"/>
    </row>
    <row r="9768" spans="1:13" ht="18" customHeight="1" x14ac:dyDescent="0.2">
      <c r="A9768" s="236" t="s">
        <v>1261</v>
      </c>
      <c r="B9768" s="183" t="s">
        <v>2</v>
      </c>
      <c r="C9768" s="182" t="s">
        <v>3</v>
      </c>
      <c r="D9768" s="182" t="s">
        <v>4</v>
      </c>
      <c r="E9768" s="419" t="s">
        <v>2100</v>
      </c>
      <c r="F9768" s="419"/>
      <c r="G9768" s="184" t="s">
        <v>5</v>
      </c>
      <c r="H9768" s="183" t="s">
        <v>6</v>
      </c>
      <c r="I9768" s="183" t="s">
        <v>7</v>
      </c>
      <c r="J9768" s="218" t="s">
        <v>8</v>
      </c>
      <c r="K9768" s="229">
        <f>J9774+J9775</f>
        <v>445.17999999999995</v>
      </c>
      <c r="L9768" s="229">
        <f>J9769-K9768</f>
        <v>392.33000000000004</v>
      </c>
      <c r="M9768" t="s">
        <v>7</v>
      </c>
    </row>
    <row r="9769" spans="1:13" ht="26.1" customHeight="1" x14ac:dyDescent="0.2">
      <c r="A9769" s="237" t="s">
        <v>2125</v>
      </c>
      <c r="B9769" s="186" t="s">
        <v>998</v>
      </c>
      <c r="C9769" s="185" t="s">
        <v>15</v>
      </c>
      <c r="D9769" s="185" t="s">
        <v>999</v>
      </c>
      <c r="E9769" s="425">
        <v>27</v>
      </c>
      <c r="F9769" s="425"/>
      <c r="G9769" s="187" t="s">
        <v>18</v>
      </c>
      <c r="H9769" s="188">
        <v>1</v>
      </c>
      <c r="I9769" s="189">
        <f t="shared" ref="I9769:I9783" si="306">(M9769*$M$13)</f>
        <v>837.51280000000008</v>
      </c>
      <c r="J9769" s="231">
        <f t="shared" ref="J9769:J9783" si="307">TRUNC(I9769*H9769,2)</f>
        <v>837.51</v>
      </c>
      <c r="M9769">
        <v>910.34</v>
      </c>
    </row>
    <row r="9770" spans="1:13" ht="24" customHeight="1" x14ac:dyDescent="0.2">
      <c r="A9770" s="238" t="s">
        <v>2126</v>
      </c>
      <c r="B9770" s="191" t="s">
        <v>2164</v>
      </c>
      <c r="C9770" s="190" t="s">
        <v>15</v>
      </c>
      <c r="D9770" s="190" t="s">
        <v>2165</v>
      </c>
      <c r="E9770" s="426" t="s">
        <v>2119</v>
      </c>
      <c r="F9770" s="426"/>
      <c r="G9770" s="192" t="s">
        <v>50</v>
      </c>
      <c r="H9770" s="193">
        <v>0.182</v>
      </c>
      <c r="I9770" s="189">
        <f t="shared" si="306"/>
        <v>160.77000000000001</v>
      </c>
      <c r="J9770" s="219">
        <f t="shared" si="307"/>
        <v>29.26</v>
      </c>
      <c r="M9770">
        <v>174.75</v>
      </c>
    </row>
    <row r="9771" spans="1:13" ht="24" customHeight="1" x14ac:dyDescent="0.2">
      <c r="A9771" s="238" t="s">
        <v>2126</v>
      </c>
      <c r="B9771" s="191" t="s">
        <v>2915</v>
      </c>
      <c r="C9771" s="190" t="s">
        <v>15</v>
      </c>
      <c r="D9771" s="190" t="s">
        <v>2916</v>
      </c>
      <c r="E9771" s="426" t="s">
        <v>2119</v>
      </c>
      <c r="F9771" s="426"/>
      <c r="G9771" s="192" t="s">
        <v>54</v>
      </c>
      <c r="H9771" s="193">
        <v>18</v>
      </c>
      <c r="I9771" s="189">
        <f t="shared" si="306"/>
        <v>4.0388000000000002</v>
      </c>
      <c r="J9771" s="219">
        <f t="shared" si="307"/>
        <v>72.69</v>
      </c>
      <c r="M9771">
        <v>4.3899999999999997</v>
      </c>
    </row>
    <row r="9772" spans="1:13" ht="24" customHeight="1" x14ac:dyDescent="0.2">
      <c r="A9772" s="238" t="s">
        <v>2126</v>
      </c>
      <c r="B9772" s="191" t="s">
        <v>2140</v>
      </c>
      <c r="C9772" s="190" t="s">
        <v>15</v>
      </c>
      <c r="D9772" s="190" t="s">
        <v>2141</v>
      </c>
      <c r="E9772" s="426" t="s">
        <v>2119</v>
      </c>
      <c r="F9772" s="426"/>
      <c r="G9772" s="192" t="s">
        <v>1871</v>
      </c>
      <c r="H9772" s="193">
        <v>54.75</v>
      </c>
      <c r="I9772" s="189">
        <f t="shared" si="306"/>
        <v>0.59800000000000009</v>
      </c>
      <c r="J9772" s="219">
        <f t="shared" si="307"/>
        <v>32.74</v>
      </c>
      <c r="M9772">
        <v>0.65</v>
      </c>
    </row>
    <row r="9773" spans="1:13" ht="24" customHeight="1" x14ac:dyDescent="0.2">
      <c r="A9773" s="238" t="s">
        <v>2126</v>
      </c>
      <c r="B9773" s="191" t="s">
        <v>2262</v>
      </c>
      <c r="C9773" s="190" t="s">
        <v>15</v>
      </c>
      <c r="D9773" s="190" t="s">
        <v>2263</v>
      </c>
      <c r="E9773" s="426" t="s">
        <v>2119</v>
      </c>
      <c r="F9773" s="426"/>
      <c r="G9773" s="192" t="s">
        <v>2192</v>
      </c>
      <c r="H9773" s="193">
        <v>0.38</v>
      </c>
      <c r="I9773" s="189">
        <f t="shared" si="306"/>
        <v>19.494800000000001</v>
      </c>
      <c r="J9773" s="219">
        <f t="shared" si="307"/>
        <v>7.4</v>
      </c>
      <c r="M9773">
        <v>21.19</v>
      </c>
    </row>
    <row r="9774" spans="1:13" ht="24" customHeight="1" x14ac:dyDescent="0.2">
      <c r="A9774" s="238" t="s">
        <v>2126</v>
      </c>
      <c r="B9774" s="191" t="s">
        <v>2210</v>
      </c>
      <c r="C9774" s="190" t="s">
        <v>15</v>
      </c>
      <c r="D9774" s="190" t="s">
        <v>2211</v>
      </c>
      <c r="E9774" s="426" t="s">
        <v>2129</v>
      </c>
      <c r="F9774" s="426"/>
      <c r="G9774" s="192" t="s">
        <v>39</v>
      </c>
      <c r="H9774" s="193">
        <v>14.66</v>
      </c>
      <c r="I9774" s="189">
        <f t="shared" si="306"/>
        <v>19.430400000000002</v>
      </c>
      <c r="J9774" s="219">
        <f t="shared" si="307"/>
        <v>284.83999999999997</v>
      </c>
      <c r="M9774">
        <v>21.12</v>
      </c>
    </row>
    <row r="9775" spans="1:13" ht="24" customHeight="1" x14ac:dyDescent="0.2">
      <c r="A9775" s="238" t="s">
        <v>2126</v>
      </c>
      <c r="B9775" s="191" t="s">
        <v>2156</v>
      </c>
      <c r="C9775" s="190" t="s">
        <v>15</v>
      </c>
      <c r="D9775" s="190" t="s">
        <v>2157</v>
      </c>
      <c r="E9775" s="426" t="s">
        <v>2129</v>
      </c>
      <c r="F9775" s="426"/>
      <c r="G9775" s="192" t="s">
        <v>39</v>
      </c>
      <c r="H9775" s="193">
        <v>13.5</v>
      </c>
      <c r="I9775" s="189">
        <f t="shared" si="306"/>
        <v>11.8772</v>
      </c>
      <c r="J9775" s="219">
        <f t="shared" si="307"/>
        <v>160.34</v>
      </c>
      <c r="M9775">
        <v>12.91</v>
      </c>
    </row>
    <row r="9776" spans="1:13" ht="24" customHeight="1" x14ac:dyDescent="0.2">
      <c r="A9776" s="238" t="s">
        <v>2126</v>
      </c>
      <c r="B9776" s="191" t="s">
        <v>2921</v>
      </c>
      <c r="C9776" s="190" t="s">
        <v>15</v>
      </c>
      <c r="D9776" s="190" t="s">
        <v>2922</v>
      </c>
      <c r="E9776" s="426" t="s">
        <v>2119</v>
      </c>
      <c r="F9776" s="426"/>
      <c r="G9776" s="192" t="s">
        <v>1871</v>
      </c>
      <c r="H9776" s="193">
        <v>3</v>
      </c>
      <c r="I9776" s="189">
        <f t="shared" si="306"/>
        <v>12.751200000000001</v>
      </c>
      <c r="J9776" s="219">
        <f t="shared" si="307"/>
        <v>38.25</v>
      </c>
      <c r="M9776">
        <v>13.86</v>
      </c>
    </row>
    <row r="9777" spans="1:13" ht="24" customHeight="1" x14ac:dyDescent="0.2">
      <c r="A9777" s="238" t="s">
        <v>2126</v>
      </c>
      <c r="B9777" s="191" t="s">
        <v>2597</v>
      </c>
      <c r="C9777" s="190" t="s">
        <v>15</v>
      </c>
      <c r="D9777" s="190" t="s">
        <v>2598</v>
      </c>
      <c r="E9777" s="426" t="s">
        <v>2119</v>
      </c>
      <c r="F9777" s="426"/>
      <c r="G9777" s="192" t="s">
        <v>132</v>
      </c>
      <c r="H9777" s="193">
        <v>7.1</v>
      </c>
      <c r="I9777" s="189">
        <f t="shared" si="306"/>
        <v>11.7668</v>
      </c>
      <c r="J9777" s="219">
        <f t="shared" si="307"/>
        <v>83.54</v>
      </c>
      <c r="M9777">
        <v>12.79</v>
      </c>
    </row>
    <row r="9778" spans="1:13" ht="24" customHeight="1" x14ac:dyDescent="0.2">
      <c r="A9778" s="238" t="s">
        <v>2126</v>
      </c>
      <c r="B9778" s="191" t="s">
        <v>2162</v>
      </c>
      <c r="C9778" s="190" t="s">
        <v>15</v>
      </c>
      <c r="D9778" s="190" t="s">
        <v>2163</v>
      </c>
      <c r="E9778" s="426" t="s">
        <v>2119</v>
      </c>
      <c r="F9778" s="426"/>
      <c r="G9778" s="192" t="s">
        <v>54</v>
      </c>
      <c r="H9778" s="193">
        <v>3</v>
      </c>
      <c r="I9778" s="189">
        <f t="shared" si="306"/>
        <v>1.0120000000000002</v>
      </c>
      <c r="J9778" s="219">
        <f t="shared" si="307"/>
        <v>3.03</v>
      </c>
      <c r="M9778">
        <v>1.1000000000000001</v>
      </c>
    </row>
    <row r="9779" spans="1:13" ht="24" customHeight="1" x14ac:dyDescent="0.2">
      <c r="A9779" s="238" t="s">
        <v>2126</v>
      </c>
      <c r="B9779" s="191" t="s">
        <v>2560</v>
      </c>
      <c r="C9779" s="190" t="s">
        <v>15</v>
      </c>
      <c r="D9779" s="190" t="s">
        <v>2561</v>
      </c>
      <c r="E9779" s="426" t="s">
        <v>2119</v>
      </c>
      <c r="F9779" s="426"/>
      <c r="G9779" s="192" t="s">
        <v>2192</v>
      </c>
      <c r="H9779" s="193">
        <v>0.72</v>
      </c>
      <c r="I9779" s="189">
        <f t="shared" si="306"/>
        <v>8.6296000000000017</v>
      </c>
      <c r="J9779" s="219">
        <f t="shared" si="307"/>
        <v>6.21</v>
      </c>
      <c r="M9779">
        <v>9.3800000000000008</v>
      </c>
    </row>
    <row r="9780" spans="1:13" ht="24" customHeight="1" x14ac:dyDescent="0.2">
      <c r="A9780" s="238" t="s">
        <v>2126</v>
      </c>
      <c r="B9780" s="191" t="s">
        <v>2917</v>
      </c>
      <c r="C9780" s="190" t="s">
        <v>15</v>
      </c>
      <c r="D9780" s="190" t="s">
        <v>2918</v>
      </c>
      <c r="E9780" s="426" t="s">
        <v>2119</v>
      </c>
      <c r="F9780" s="426"/>
      <c r="G9780" s="192" t="s">
        <v>2192</v>
      </c>
      <c r="H9780" s="193">
        <v>1.55</v>
      </c>
      <c r="I9780" s="189">
        <f t="shared" si="306"/>
        <v>45.751599999999996</v>
      </c>
      <c r="J9780" s="219">
        <f t="shared" si="307"/>
        <v>70.91</v>
      </c>
      <c r="M9780">
        <v>49.73</v>
      </c>
    </row>
    <row r="9781" spans="1:13" ht="24" customHeight="1" x14ac:dyDescent="0.2">
      <c r="A9781" s="238" t="s">
        <v>2126</v>
      </c>
      <c r="B9781" s="191" t="s">
        <v>2919</v>
      </c>
      <c r="C9781" s="190" t="s">
        <v>15</v>
      </c>
      <c r="D9781" s="190" t="s">
        <v>2920</v>
      </c>
      <c r="E9781" s="426" t="s">
        <v>2119</v>
      </c>
      <c r="F9781" s="426"/>
      <c r="G9781" s="192" t="s">
        <v>1871</v>
      </c>
      <c r="H9781" s="193">
        <v>0.75</v>
      </c>
      <c r="I9781" s="189">
        <f t="shared" si="306"/>
        <v>8.9976000000000003</v>
      </c>
      <c r="J9781" s="219">
        <f t="shared" si="307"/>
        <v>6.74</v>
      </c>
      <c r="M9781">
        <v>9.7799999999999994</v>
      </c>
    </row>
    <row r="9782" spans="1:13" ht="24" customHeight="1" x14ac:dyDescent="0.2">
      <c r="A9782" s="238" t="s">
        <v>2126</v>
      </c>
      <c r="B9782" s="191" t="s">
        <v>2232</v>
      </c>
      <c r="C9782" s="190" t="s">
        <v>15</v>
      </c>
      <c r="D9782" s="190" t="s">
        <v>2233</v>
      </c>
      <c r="E9782" s="426" t="s">
        <v>2119</v>
      </c>
      <c r="F9782" s="426"/>
      <c r="G9782" s="192" t="s">
        <v>50</v>
      </c>
      <c r="H9782" s="193">
        <v>8.0000000000000002E-3</v>
      </c>
      <c r="I9782" s="189">
        <f t="shared" si="306"/>
        <v>4170.6360000000004</v>
      </c>
      <c r="J9782" s="219">
        <f t="shared" si="307"/>
        <v>33.36</v>
      </c>
      <c r="M9782">
        <v>4533.3</v>
      </c>
    </row>
    <row r="9783" spans="1:13" ht="24" customHeight="1" x14ac:dyDescent="0.2">
      <c r="A9783" s="238" t="s">
        <v>2126</v>
      </c>
      <c r="B9783" s="191" t="s">
        <v>2286</v>
      </c>
      <c r="C9783" s="190" t="s">
        <v>15</v>
      </c>
      <c r="D9783" s="190" t="s">
        <v>2287</v>
      </c>
      <c r="E9783" s="426" t="s">
        <v>2119</v>
      </c>
      <c r="F9783" s="426"/>
      <c r="G9783" s="192" t="s">
        <v>2192</v>
      </c>
      <c r="H9783" s="193">
        <v>0.25</v>
      </c>
      <c r="I9783" s="189">
        <f t="shared" si="306"/>
        <v>32.779600000000002</v>
      </c>
      <c r="J9783" s="219">
        <f t="shared" si="307"/>
        <v>8.19</v>
      </c>
      <c r="M9783">
        <v>35.630000000000003</v>
      </c>
    </row>
    <row r="9784" spans="1:13" x14ac:dyDescent="0.2">
      <c r="A9784" s="239"/>
      <c r="B9784" s="195"/>
      <c r="C9784" s="195"/>
      <c r="D9784" s="195"/>
      <c r="E9784" s="195" t="s">
        <v>3847</v>
      </c>
      <c r="F9784" s="196">
        <v>483.89</v>
      </c>
      <c r="G9784" s="195" t="s">
        <v>3848</v>
      </c>
      <c r="H9784" s="196">
        <v>0</v>
      </c>
      <c r="I9784" s="196">
        <v>483.89</v>
      </c>
      <c r="J9784" s="220"/>
      <c r="M9784">
        <v>483.89</v>
      </c>
    </row>
    <row r="9785" spans="1:13" ht="25.5" x14ac:dyDescent="0.2">
      <c r="A9785" s="239"/>
      <c r="B9785" s="195"/>
      <c r="C9785" s="195"/>
      <c r="D9785" s="195"/>
      <c r="E9785" s="195" t="s">
        <v>3849</v>
      </c>
      <c r="F9785" s="196">
        <v>0</v>
      </c>
      <c r="G9785" s="195"/>
      <c r="H9785" s="195" t="s">
        <v>3850</v>
      </c>
      <c r="I9785" s="196">
        <v>910.34</v>
      </c>
      <c r="J9785" s="220"/>
      <c r="M9785">
        <v>910.34</v>
      </c>
    </row>
    <row r="9786" spans="1:13" ht="30" customHeight="1" x14ac:dyDescent="0.2">
      <c r="A9786" s="240"/>
      <c r="B9786" s="197"/>
      <c r="C9786" s="197"/>
      <c r="D9786" s="197"/>
      <c r="E9786" s="197"/>
      <c r="F9786" s="197"/>
      <c r="G9786" s="197" t="s">
        <v>3851</v>
      </c>
      <c r="H9786" s="198">
        <v>9</v>
      </c>
      <c r="I9786" s="199">
        <v>8193.06</v>
      </c>
      <c r="J9786" s="220"/>
      <c r="M9786">
        <v>8193.06</v>
      </c>
    </row>
    <row r="9787" spans="1:13" ht="0.95" customHeight="1" x14ac:dyDescent="0.2">
      <c r="A9787" s="237"/>
      <c r="B9787" s="185"/>
      <c r="C9787" s="185"/>
      <c r="D9787" s="185"/>
      <c r="E9787" s="185"/>
      <c r="F9787" s="185"/>
      <c r="G9787" s="185"/>
      <c r="H9787" s="185"/>
      <c r="I9787" s="185"/>
      <c r="J9787" s="220"/>
    </row>
    <row r="9788" spans="1:13" ht="18" customHeight="1" x14ac:dyDescent="0.2">
      <c r="A9788" s="236" t="s">
        <v>1262</v>
      </c>
      <c r="B9788" s="183" t="s">
        <v>2</v>
      </c>
      <c r="C9788" s="182" t="s">
        <v>3</v>
      </c>
      <c r="D9788" s="182" t="s">
        <v>4</v>
      </c>
      <c r="E9788" s="419" t="s">
        <v>2100</v>
      </c>
      <c r="F9788" s="419"/>
      <c r="G9788" s="184" t="s">
        <v>5</v>
      </c>
      <c r="H9788" s="183" t="s">
        <v>6</v>
      </c>
      <c r="I9788" s="183" t="s">
        <v>7</v>
      </c>
      <c r="J9788" s="218" t="s">
        <v>8</v>
      </c>
      <c r="K9788" s="229">
        <f>J9790</f>
        <v>9.56</v>
      </c>
      <c r="L9788" s="229">
        <f>J9789-K9788</f>
        <v>3.09</v>
      </c>
      <c r="M9788" t="s">
        <v>7</v>
      </c>
    </row>
    <row r="9789" spans="1:13" ht="24" customHeight="1" x14ac:dyDescent="0.2">
      <c r="A9789" s="237" t="s">
        <v>2125</v>
      </c>
      <c r="B9789" s="186" t="s">
        <v>979</v>
      </c>
      <c r="C9789" s="185" t="s">
        <v>15</v>
      </c>
      <c r="D9789" s="185" t="s">
        <v>980</v>
      </c>
      <c r="E9789" s="425">
        <v>23</v>
      </c>
      <c r="F9789" s="425"/>
      <c r="G9789" s="187" t="s">
        <v>18</v>
      </c>
      <c r="H9789" s="188">
        <v>1</v>
      </c>
      <c r="I9789" s="189">
        <f>(M9789*$M$13)</f>
        <v>12.65</v>
      </c>
      <c r="J9789" s="231">
        <f>TRUNC(I9789*H9789,2)</f>
        <v>12.65</v>
      </c>
      <c r="M9789">
        <v>13.75</v>
      </c>
    </row>
    <row r="9790" spans="1:13" ht="24" customHeight="1" x14ac:dyDescent="0.2">
      <c r="A9790" s="238" t="s">
        <v>2126</v>
      </c>
      <c r="B9790" s="191" t="s">
        <v>2127</v>
      </c>
      <c r="C9790" s="190" t="s">
        <v>15</v>
      </c>
      <c r="D9790" s="190" t="s">
        <v>2128</v>
      </c>
      <c r="E9790" s="426" t="s">
        <v>2129</v>
      </c>
      <c r="F9790" s="426"/>
      <c r="G9790" s="192" t="s">
        <v>39</v>
      </c>
      <c r="H9790" s="193">
        <v>0.5</v>
      </c>
      <c r="I9790" s="189">
        <f>(M9790*$M$13)</f>
        <v>19.136000000000003</v>
      </c>
      <c r="J9790" s="219">
        <f>TRUNC(I9790*H9790,2)</f>
        <v>9.56</v>
      </c>
      <c r="M9790">
        <v>20.8</v>
      </c>
    </row>
    <row r="9791" spans="1:13" ht="24" customHeight="1" x14ac:dyDescent="0.2">
      <c r="A9791" s="238" t="s">
        <v>2126</v>
      </c>
      <c r="B9791" s="191" t="s">
        <v>2888</v>
      </c>
      <c r="C9791" s="190" t="s">
        <v>15</v>
      </c>
      <c r="D9791" s="190" t="s">
        <v>2889</v>
      </c>
      <c r="E9791" s="426" t="s">
        <v>2119</v>
      </c>
      <c r="F9791" s="426"/>
      <c r="G9791" s="192" t="s">
        <v>54</v>
      </c>
      <c r="H9791" s="193">
        <v>1</v>
      </c>
      <c r="I9791" s="189">
        <f>(M9791*$M$13)</f>
        <v>3.0820000000000003</v>
      </c>
      <c r="J9791" s="219">
        <f>TRUNC(I9791*H9791,2)</f>
        <v>3.08</v>
      </c>
      <c r="M9791">
        <v>3.35</v>
      </c>
    </row>
    <row r="9792" spans="1:13" x14ac:dyDescent="0.2">
      <c r="A9792" s="239"/>
      <c r="B9792" s="195"/>
      <c r="C9792" s="195"/>
      <c r="D9792" s="195"/>
      <c r="E9792" s="195" t="s">
        <v>3847</v>
      </c>
      <c r="F9792" s="196">
        <v>10.4</v>
      </c>
      <c r="G9792" s="195" t="s">
        <v>3848</v>
      </c>
      <c r="H9792" s="196">
        <v>0</v>
      </c>
      <c r="I9792" s="196">
        <v>10.4</v>
      </c>
      <c r="J9792" s="220"/>
      <c r="M9792">
        <v>10.4</v>
      </c>
    </row>
    <row r="9793" spans="1:13" ht="25.5" x14ac:dyDescent="0.2">
      <c r="A9793" s="239"/>
      <c r="B9793" s="195"/>
      <c r="C9793" s="195"/>
      <c r="D9793" s="195"/>
      <c r="E9793" s="195" t="s">
        <v>3849</v>
      </c>
      <c r="F9793" s="196">
        <v>0</v>
      </c>
      <c r="G9793" s="195"/>
      <c r="H9793" s="195" t="s">
        <v>3850</v>
      </c>
      <c r="I9793" s="196">
        <v>13.75</v>
      </c>
      <c r="J9793" s="220"/>
      <c r="M9793">
        <v>13.75</v>
      </c>
    </row>
    <row r="9794" spans="1:13" ht="30" customHeight="1" x14ac:dyDescent="0.2">
      <c r="A9794" s="240"/>
      <c r="B9794" s="197"/>
      <c r="C9794" s="197"/>
      <c r="D9794" s="197"/>
      <c r="E9794" s="197"/>
      <c r="F9794" s="197"/>
      <c r="G9794" s="197" t="s">
        <v>3851</v>
      </c>
      <c r="H9794" s="198">
        <v>7</v>
      </c>
      <c r="I9794" s="199">
        <v>96.25</v>
      </c>
      <c r="J9794" s="220"/>
      <c r="M9794">
        <v>96.25</v>
      </c>
    </row>
    <row r="9795" spans="1:13" ht="0.95" customHeight="1" x14ac:dyDescent="0.2">
      <c r="A9795" s="237"/>
      <c r="B9795" s="185"/>
      <c r="C9795" s="185"/>
      <c r="D9795" s="185"/>
      <c r="E9795" s="185"/>
      <c r="F9795" s="185"/>
      <c r="G9795" s="185"/>
      <c r="H9795" s="185"/>
      <c r="I9795" s="185"/>
      <c r="J9795" s="220"/>
    </row>
    <row r="9796" spans="1:13" ht="18" customHeight="1" x14ac:dyDescent="0.2">
      <c r="A9796" s="236" t="s">
        <v>1263</v>
      </c>
      <c r="B9796" s="183" t="s">
        <v>2</v>
      </c>
      <c r="C9796" s="182" t="s">
        <v>3</v>
      </c>
      <c r="D9796" s="182" t="s">
        <v>4</v>
      </c>
      <c r="E9796" s="419" t="s">
        <v>2100</v>
      </c>
      <c r="F9796" s="419"/>
      <c r="G9796" s="184" t="s">
        <v>5</v>
      </c>
      <c r="H9796" s="183" t="s">
        <v>6</v>
      </c>
      <c r="I9796" s="183" t="s">
        <v>7</v>
      </c>
      <c r="J9796" s="218" t="s">
        <v>8</v>
      </c>
      <c r="K9796" s="229">
        <f>J9799+J9798</f>
        <v>24.77</v>
      </c>
      <c r="L9796" s="229">
        <f>J9797-K9796</f>
        <v>173.17999999999998</v>
      </c>
      <c r="M9796" t="s">
        <v>7</v>
      </c>
    </row>
    <row r="9797" spans="1:13" ht="39" customHeight="1" x14ac:dyDescent="0.2">
      <c r="A9797" s="237" t="s">
        <v>2125</v>
      </c>
      <c r="B9797" s="186" t="s">
        <v>984</v>
      </c>
      <c r="C9797" s="185" t="s">
        <v>26</v>
      </c>
      <c r="D9797" s="185" t="s">
        <v>985</v>
      </c>
      <c r="E9797" s="425" t="s">
        <v>2101</v>
      </c>
      <c r="F9797" s="425"/>
      <c r="G9797" s="187" t="s">
        <v>331</v>
      </c>
      <c r="H9797" s="188">
        <v>1</v>
      </c>
      <c r="I9797" s="189">
        <f>(M9797*$M$13)</f>
        <v>197.9564</v>
      </c>
      <c r="J9797" s="231">
        <f>TRUNC(I9797*H9797,2)</f>
        <v>197.95</v>
      </c>
      <c r="M9797">
        <v>215.17</v>
      </c>
    </row>
    <row r="9798" spans="1:13" ht="26.1" customHeight="1" x14ac:dyDescent="0.2">
      <c r="A9798" s="241" t="s">
        <v>2395</v>
      </c>
      <c r="B9798" s="201" t="s">
        <v>2590</v>
      </c>
      <c r="C9798" s="200" t="s">
        <v>26</v>
      </c>
      <c r="D9798" s="200" t="s">
        <v>2591</v>
      </c>
      <c r="E9798" s="427" t="s">
        <v>2123</v>
      </c>
      <c r="F9798" s="427"/>
      <c r="G9798" s="202" t="s">
        <v>32</v>
      </c>
      <c r="H9798" s="203">
        <v>0.76700000000000002</v>
      </c>
      <c r="I9798" s="189">
        <f>(M9798*$M$13)</f>
        <v>23.570400000000003</v>
      </c>
      <c r="J9798" s="219">
        <f>TRUNC(I9798*H9798,2)</f>
        <v>18.07</v>
      </c>
      <c r="M9798">
        <v>25.62</v>
      </c>
    </row>
    <row r="9799" spans="1:13" ht="24" customHeight="1" x14ac:dyDescent="0.2">
      <c r="A9799" s="241" t="s">
        <v>2395</v>
      </c>
      <c r="B9799" s="201" t="s">
        <v>2446</v>
      </c>
      <c r="C9799" s="200" t="s">
        <v>26</v>
      </c>
      <c r="D9799" s="200" t="s">
        <v>2447</v>
      </c>
      <c r="E9799" s="427" t="s">
        <v>2123</v>
      </c>
      <c r="F9799" s="427"/>
      <c r="G9799" s="202" t="s">
        <v>32</v>
      </c>
      <c r="H9799" s="203">
        <v>0.38400000000000001</v>
      </c>
      <c r="I9799" s="189">
        <f>(M9799*$M$13)</f>
        <v>17.461600000000001</v>
      </c>
      <c r="J9799" s="219">
        <f>TRUNC(I9799*H9799,2)</f>
        <v>6.7</v>
      </c>
      <c r="M9799">
        <v>18.98</v>
      </c>
    </row>
    <row r="9800" spans="1:13" ht="65.099999999999994" customHeight="1" x14ac:dyDescent="0.2">
      <c r="A9800" s="238" t="s">
        <v>2126</v>
      </c>
      <c r="B9800" s="191" t="s">
        <v>2893</v>
      </c>
      <c r="C9800" s="190" t="s">
        <v>26</v>
      </c>
      <c r="D9800" s="190" t="s">
        <v>2894</v>
      </c>
      <c r="E9800" s="426" t="s">
        <v>2119</v>
      </c>
      <c r="F9800" s="426"/>
      <c r="G9800" s="192" t="s">
        <v>1009</v>
      </c>
      <c r="H9800" s="193">
        <v>1</v>
      </c>
      <c r="I9800" s="189">
        <f>(M9800*$M$13)</f>
        <v>173.1808</v>
      </c>
      <c r="J9800" s="219">
        <f>TRUNC(I9800*H9800,2)</f>
        <v>173.18</v>
      </c>
      <c r="M9800">
        <v>188.24</v>
      </c>
    </row>
    <row r="9801" spans="1:13" x14ac:dyDescent="0.2">
      <c r="A9801" s="239"/>
      <c r="B9801" s="195"/>
      <c r="C9801" s="195"/>
      <c r="D9801" s="195"/>
      <c r="E9801" s="195" t="s">
        <v>3847</v>
      </c>
      <c r="F9801" s="196">
        <v>20.18</v>
      </c>
      <c r="G9801" s="195" t="s">
        <v>3848</v>
      </c>
      <c r="H9801" s="196">
        <v>0</v>
      </c>
      <c r="I9801" s="196">
        <v>20.18</v>
      </c>
      <c r="J9801" s="220"/>
      <c r="M9801">
        <v>20.18</v>
      </c>
    </row>
    <row r="9802" spans="1:13" ht="25.5" x14ac:dyDescent="0.2">
      <c r="A9802" s="239"/>
      <c r="B9802" s="195"/>
      <c r="C9802" s="195"/>
      <c r="D9802" s="195"/>
      <c r="E9802" s="195" t="s">
        <v>3849</v>
      </c>
      <c r="F9802" s="196">
        <v>0</v>
      </c>
      <c r="G9802" s="195"/>
      <c r="H9802" s="195" t="s">
        <v>3850</v>
      </c>
      <c r="I9802" s="196">
        <v>215.17</v>
      </c>
      <c r="J9802" s="220"/>
      <c r="M9802">
        <v>215.17</v>
      </c>
    </row>
    <row r="9803" spans="1:13" ht="30" customHeight="1" x14ac:dyDescent="0.2">
      <c r="A9803" s="240"/>
      <c r="B9803" s="197"/>
      <c r="C9803" s="197"/>
      <c r="D9803" s="197"/>
      <c r="E9803" s="197"/>
      <c r="F9803" s="197"/>
      <c r="G9803" s="197" t="s">
        <v>3851</v>
      </c>
      <c r="H9803" s="198">
        <v>29</v>
      </c>
      <c r="I9803" s="199">
        <v>6239.93</v>
      </c>
      <c r="J9803" s="220"/>
      <c r="M9803">
        <v>6239.93</v>
      </c>
    </row>
    <row r="9804" spans="1:13" ht="0.95" customHeight="1" x14ac:dyDescent="0.2">
      <c r="A9804" s="237"/>
      <c r="B9804" s="185"/>
      <c r="C9804" s="185"/>
      <c r="D9804" s="185"/>
      <c r="E9804" s="185"/>
      <c r="F9804" s="185"/>
      <c r="G9804" s="185"/>
      <c r="H9804" s="185"/>
      <c r="I9804" s="185"/>
      <c r="J9804" s="220"/>
    </row>
    <row r="9805" spans="1:13" ht="18" customHeight="1" x14ac:dyDescent="0.2">
      <c r="A9805" s="236" t="s">
        <v>1264</v>
      </c>
      <c r="B9805" s="183" t="s">
        <v>2</v>
      </c>
      <c r="C9805" s="182" t="s">
        <v>3</v>
      </c>
      <c r="D9805" s="182" t="s">
        <v>4</v>
      </c>
      <c r="E9805" s="419" t="s">
        <v>2100</v>
      </c>
      <c r="F9805" s="419"/>
      <c r="G9805" s="184" t="s">
        <v>5</v>
      </c>
      <c r="H9805" s="183" t="s">
        <v>6</v>
      </c>
      <c r="I9805" s="183" t="s">
        <v>7</v>
      </c>
      <c r="J9805" s="218" t="s">
        <v>8</v>
      </c>
      <c r="K9805" s="229">
        <f>J9809+J9815</f>
        <v>16.47</v>
      </c>
      <c r="L9805" s="229">
        <f>J9806-K9805</f>
        <v>398.08000000000004</v>
      </c>
      <c r="M9805" t="s">
        <v>7</v>
      </c>
    </row>
    <row r="9806" spans="1:13" ht="26.1" customHeight="1" x14ac:dyDescent="0.2">
      <c r="A9806" s="237" t="s">
        <v>2125</v>
      </c>
      <c r="B9806" s="186" t="s">
        <v>1265</v>
      </c>
      <c r="C9806" s="185" t="s">
        <v>15</v>
      </c>
      <c r="D9806" s="185" t="s">
        <v>1266</v>
      </c>
      <c r="E9806" s="425">
        <v>18</v>
      </c>
      <c r="F9806" s="425"/>
      <c r="G9806" s="187" t="s">
        <v>17</v>
      </c>
      <c r="H9806" s="188">
        <v>1</v>
      </c>
      <c r="I9806" s="189">
        <f t="shared" ref="I9806:I9822" si="308">(M9806*$M$13)</f>
        <v>414.55200000000002</v>
      </c>
      <c r="J9806" s="231">
        <f t="shared" ref="J9806:J9822" si="309">TRUNC(I9806*H9806,2)</f>
        <v>414.55</v>
      </c>
      <c r="M9806">
        <v>450.6</v>
      </c>
    </row>
    <row r="9807" spans="1:13" ht="24" customHeight="1" x14ac:dyDescent="0.2">
      <c r="A9807" s="238" t="s">
        <v>2126</v>
      </c>
      <c r="B9807" s="191" t="s">
        <v>2675</v>
      </c>
      <c r="C9807" s="190" t="s">
        <v>15</v>
      </c>
      <c r="D9807" s="190" t="s">
        <v>2676</v>
      </c>
      <c r="E9807" s="426" t="s">
        <v>2119</v>
      </c>
      <c r="F9807" s="426"/>
      <c r="G9807" s="192" t="s">
        <v>54</v>
      </c>
      <c r="H9807" s="193">
        <v>0.2049</v>
      </c>
      <c r="I9807" s="189">
        <f t="shared" si="308"/>
        <v>11.4816</v>
      </c>
      <c r="J9807" s="219">
        <f t="shared" si="309"/>
        <v>2.35</v>
      </c>
      <c r="M9807">
        <v>12.48</v>
      </c>
    </row>
    <row r="9808" spans="1:13" ht="26.1" customHeight="1" x14ac:dyDescent="0.2">
      <c r="A9808" s="238" t="s">
        <v>2126</v>
      </c>
      <c r="B9808" s="191" t="s">
        <v>2677</v>
      </c>
      <c r="C9808" s="190" t="s">
        <v>15</v>
      </c>
      <c r="D9808" s="190" t="s">
        <v>2678</v>
      </c>
      <c r="E9808" s="426" t="s">
        <v>2119</v>
      </c>
      <c r="F9808" s="426"/>
      <c r="G9808" s="192" t="s">
        <v>54</v>
      </c>
      <c r="H9808" s="193">
        <v>5.0999999999999997E-2</v>
      </c>
      <c r="I9808" s="189">
        <f t="shared" si="308"/>
        <v>14.6648</v>
      </c>
      <c r="J9808" s="219">
        <f t="shared" si="309"/>
        <v>0.74</v>
      </c>
      <c r="M9808">
        <v>15.94</v>
      </c>
    </row>
    <row r="9809" spans="1:13" ht="24" customHeight="1" x14ac:dyDescent="0.2">
      <c r="A9809" s="238" t="s">
        <v>2126</v>
      </c>
      <c r="B9809" s="191" t="s">
        <v>2130</v>
      </c>
      <c r="C9809" s="190" t="s">
        <v>15</v>
      </c>
      <c r="D9809" s="190" t="s">
        <v>2131</v>
      </c>
      <c r="E9809" s="426" t="s">
        <v>2129</v>
      </c>
      <c r="F9809" s="426"/>
      <c r="G9809" s="192" t="s">
        <v>39</v>
      </c>
      <c r="H9809" s="193">
        <v>0.5</v>
      </c>
      <c r="I9809" s="189">
        <f t="shared" si="308"/>
        <v>13.533200000000001</v>
      </c>
      <c r="J9809" s="219">
        <f t="shared" si="309"/>
        <v>6.76</v>
      </c>
      <c r="M9809">
        <v>14.71</v>
      </c>
    </row>
    <row r="9810" spans="1:13" ht="24" customHeight="1" x14ac:dyDescent="0.2">
      <c r="A9810" s="238" t="s">
        <v>2126</v>
      </c>
      <c r="B9810" s="191" t="s">
        <v>2272</v>
      </c>
      <c r="C9810" s="190" t="s">
        <v>15</v>
      </c>
      <c r="D9810" s="190" t="s">
        <v>2273</v>
      </c>
      <c r="E9810" s="426" t="s">
        <v>2119</v>
      </c>
      <c r="F9810" s="426"/>
      <c r="G9810" s="192" t="s">
        <v>1871</v>
      </c>
      <c r="H9810" s="193">
        <v>1.4286000000000001</v>
      </c>
      <c r="I9810" s="189">
        <f t="shared" si="308"/>
        <v>10.009600000000001</v>
      </c>
      <c r="J9810" s="219">
        <f t="shared" si="309"/>
        <v>14.29</v>
      </c>
      <c r="M9810">
        <v>10.88</v>
      </c>
    </row>
    <row r="9811" spans="1:13" ht="24" customHeight="1" x14ac:dyDescent="0.2">
      <c r="A9811" s="238" t="s">
        <v>2126</v>
      </c>
      <c r="B9811" s="191" t="s">
        <v>3117</v>
      </c>
      <c r="C9811" s="190" t="s">
        <v>15</v>
      </c>
      <c r="D9811" s="190" t="s">
        <v>3118</v>
      </c>
      <c r="E9811" s="426" t="s">
        <v>2119</v>
      </c>
      <c r="F9811" s="426"/>
      <c r="G9811" s="192" t="s">
        <v>1871</v>
      </c>
      <c r="H9811" s="193">
        <v>0.373</v>
      </c>
      <c r="I9811" s="189">
        <f t="shared" si="308"/>
        <v>8.942400000000001</v>
      </c>
      <c r="J9811" s="219">
        <f t="shared" si="309"/>
        <v>3.33</v>
      </c>
      <c r="M9811">
        <v>9.7200000000000006</v>
      </c>
    </row>
    <row r="9812" spans="1:13" ht="24" customHeight="1" x14ac:dyDescent="0.2">
      <c r="A9812" s="238" t="s">
        <v>2126</v>
      </c>
      <c r="B9812" s="191" t="s">
        <v>2682</v>
      </c>
      <c r="C9812" s="190" t="s">
        <v>15</v>
      </c>
      <c r="D9812" s="190" t="s">
        <v>2683</v>
      </c>
      <c r="E9812" s="426" t="s">
        <v>2119</v>
      </c>
      <c r="F9812" s="426"/>
      <c r="G9812" s="192" t="s">
        <v>1871</v>
      </c>
      <c r="H9812" s="193">
        <v>0.69840000000000002</v>
      </c>
      <c r="I9812" s="189">
        <f t="shared" si="308"/>
        <v>9.1356000000000002</v>
      </c>
      <c r="J9812" s="219">
        <f t="shared" si="309"/>
        <v>6.38</v>
      </c>
      <c r="M9812">
        <v>9.93</v>
      </c>
    </row>
    <row r="9813" spans="1:13" ht="24" customHeight="1" x14ac:dyDescent="0.2">
      <c r="A9813" s="238" t="s">
        <v>2126</v>
      </c>
      <c r="B9813" s="191" t="s">
        <v>2680</v>
      </c>
      <c r="C9813" s="190" t="s">
        <v>15</v>
      </c>
      <c r="D9813" s="190" t="s">
        <v>2681</v>
      </c>
      <c r="E9813" s="426" t="s">
        <v>2119</v>
      </c>
      <c r="F9813" s="426"/>
      <c r="G9813" s="192" t="s">
        <v>54</v>
      </c>
      <c r="H9813" s="193">
        <v>0.25509999999999999</v>
      </c>
      <c r="I9813" s="189">
        <f t="shared" si="308"/>
        <v>2.5575999999999999</v>
      </c>
      <c r="J9813" s="219">
        <f t="shared" si="309"/>
        <v>0.65</v>
      </c>
      <c r="M9813">
        <v>2.78</v>
      </c>
    </row>
    <row r="9814" spans="1:13" ht="24" customHeight="1" x14ac:dyDescent="0.2">
      <c r="A9814" s="238" t="s">
        <v>2126</v>
      </c>
      <c r="B9814" s="191" t="s">
        <v>3120</v>
      </c>
      <c r="C9814" s="190" t="s">
        <v>15</v>
      </c>
      <c r="D9814" s="190" t="s">
        <v>3121</v>
      </c>
      <c r="E9814" s="426" t="s">
        <v>2119</v>
      </c>
      <c r="F9814" s="426"/>
      <c r="G9814" s="192" t="s">
        <v>1871</v>
      </c>
      <c r="H9814" s="193">
        <v>9.3016000000000005</v>
      </c>
      <c r="I9814" s="189">
        <f t="shared" si="308"/>
        <v>12.236000000000001</v>
      </c>
      <c r="J9814" s="219">
        <f t="shared" si="309"/>
        <v>113.81</v>
      </c>
      <c r="M9814">
        <v>13.3</v>
      </c>
    </row>
    <row r="9815" spans="1:13" ht="24" customHeight="1" x14ac:dyDescent="0.2">
      <c r="A9815" s="238" t="s">
        <v>2126</v>
      </c>
      <c r="B9815" s="191" t="s">
        <v>2210</v>
      </c>
      <c r="C9815" s="190" t="s">
        <v>15</v>
      </c>
      <c r="D9815" s="190" t="s">
        <v>2211</v>
      </c>
      <c r="E9815" s="426" t="s">
        <v>2129</v>
      </c>
      <c r="F9815" s="426"/>
      <c r="G9815" s="192" t="s">
        <v>39</v>
      </c>
      <c r="H9815" s="193">
        <v>0.5</v>
      </c>
      <c r="I9815" s="189">
        <f t="shared" si="308"/>
        <v>19.430400000000002</v>
      </c>
      <c r="J9815" s="219">
        <f t="shared" si="309"/>
        <v>9.7100000000000009</v>
      </c>
      <c r="M9815">
        <v>21.12</v>
      </c>
    </row>
    <row r="9816" spans="1:13" ht="24" customHeight="1" x14ac:dyDescent="0.2">
      <c r="A9816" s="238" t="s">
        <v>2126</v>
      </c>
      <c r="B9816" s="191" t="s">
        <v>2903</v>
      </c>
      <c r="C9816" s="190" t="s">
        <v>15</v>
      </c>
      <c r="D9816" s="190" t="s">
        <v>2904</v>
      </c>
      <c r="E9816" s="426" t="s">
        <v>2119</v>
      </c>
      <c r="F9816" s="426"/>
      <c r="G9816" s="192" t="s">
        <v>1871</v>
      </c>
      <c r="H9816" s="193">
        <v>0.19839999999999999</v>
      </c>
      <c r="I9816" s="189">
        <f t="shared" si="308"/>
        <v>8.3444000000000003</v>
      </c>
      <c r="J9816" s="219">
        <f t="shared" si="309"/>
        <v>1.65</v>
      </c>
      <c r="M9816">
        <v>9.07</v>
      </c>
    </row>
    <row r="9817" spans="1:13" ht="24" customHeight="1" x14ac:dyDescent="0.2">
      <c r="A9817" s="238" t="s">
        <v>2126</v>
      </c>
      <c r="B9817" s="191" t="s">
        <v>2671</v>
      </c>
      <c r="C9817" s="190" t="s">
        <v>15</v>
      </c>
      <c r="D9817" s="190" t="s">
        <v>2672</v>
      </c>
      <c r="E9817" s="426" t="s">
        <v>2119</v>
      </c>
      <c r="F9817" s="426"/>
      <c r="G9817" s="192" t="s">
        <v>1871</v>
      </c>
      <c r="H9817" s="193">
        <v>0.11219999999999999</v>
      </c>
      <c r="I9817" s="189">
        <f t="shared" si="308"/>
        <v>23.8096</v>
      </c>
      <c r="J9817" s="219">
        <f t="shared" si="309"/>
        <v>2.67</v>
      </c>
      <c r="M9817">
        <v>25.88</v>
      </c>
    </row>
    <row r="9818" spans="1:13" ht="24" customHeight="1" x14ac:dyDescent="0.2">
      <c r="A9818" s="238" t="s">
        <v>2126</v>
      </c>
      <c r="B9818" s="191" t="s">
        <v>2908</v>
      </c>
      <c r="C9818" s="190" t="s">
        <v>15</v>
      </c>
      <c r="D9818" s="190" t="s">
        <v>2909</v>
      </c>
      <c r="E9818" s="426" t="s">
        <v>2119</v>
      </c>
      <c r="F9818" s="426"/>
      <c r="G9818" s="192" t="s">
        <v>1871</v>
      </c>
      <c r="H9818" s="193">
        <v>1.6349</v>
      </c>
      <c r="I9818" s="189">
        <f t="shared" si="308"/>
        <v>9.9636000000000013</v>
      </c>
      <c r="J9818" s="219">
        <f t="shared" si="309"/>
        <v>16.28</v>
      </c>
      <c r="M9818">
        <v>10.83</v>
      </c>
    </row>
    <row r="9819" spans="1:13" ht="24" customHeight="1" x14ac:dyDescent="0.2">
      <c r="A9819" s="238" t="s">
        <v>2126</v>
      </c>
      <c r="B9819" s="191" t="s">
        <v>2673</v>
      </c>
      <c r="C9819" s="190" t="s">
        <v>15</v>
      </c>
      <c r="D9819" s="190" t="s">
        <v>2674</v>
      </c>
      <c r="E9819" s="426" t="s">
        <v>2119</v>
      </c>
      <c r="F9819" s="426"/>
      <c r="G9819" s="192" t="s">
        <v>1871</v>
      </c>
      <c r="H9819" s="193">
        <v>0.2041</v>
      </c>
      <c r="I9819" s="189">
        <f t="shared" si="308"/>
        <v>30.847600000000003</v>
      </c>
      <c r="J9819" s="219">
        <f t="shared" si="309"/>
        <v>6.29</v>
      </c>
      <c r="M9819">
        <v>33.53</v>
      </c>
    </row>
    <row r="9820" spans="1:13" ht="24" customHeight="1" x14ac:dyDescent="0.2">
      <c r="A9820" s="238" t="s">
        <v>2126</v>
      </c>
      <c r="B9820" s="191" t="s">
        <v>3115</v>
      </c>
      <c r="C9820" s="190" t="s">
        <v>15</v>
      </c>
      <c r="D9820" s="190" t="s">
        <v>3116</v>
      </c>
      <c r="E9820" s="426" t="s">
        <v>2119</v>
      </c>
      <c r="F9820" s="426"/>
      <c r="G9820" s="192" t="s">
        <v>17</v>
      </c>
      <c r="H9820" s="193">
        <v>0.65069999999999995</v>
      </c>
      <c r="I9820" s="189">
        <f t="shared" si="308"/>
        <v>45.880400000000002</v>
      </c>
      <c r="J9820" s="219">
        <f t="shared" si="309"/>
        <v>29.85</v>
      </c>
      <c r="M9820">
        <v>49.87</v>
      </c>
    </row>
    <row r="9821" spans="1:13" ht="24" customHeight="1" x14ac:dyDescent="0.2">
      <c r="A9821" s="238" t="s">
        <v>2126</v>
      </c>
      <c r="B9821" s="191" t="s">
        <v>3119</v>
      </c>
      <c r="C9821" s="190" t="s">
        <v>15</v>
      </c>
      <c r="D9821" s="190" t="s">
        <v>2679</v>
      </c>
      <c r="E9821" s="426" t="s">
        <v>2119</v>
      </c>
      <c r="F9821" s="426"/>
      <c r="G9821" s="192" t="s">
        <v>54</v>
      </c>
      <c r="H9821" s="193">
        <v>1</v>
      </c>
      <c r="I9821" s="189">
        <f t="shared" si="308"/>
        <v>113.7488</v>
      </c>
      <c r="J9821" s="219">
        <f t="shared" si="309"/>
        <v>113.74</v>
      </c>
      <c r="M9821">
        <v>123.64</v>
      </c>
    </row>
    <row r="9822" spans="1:13" ht="24" customHeight="1" x14ac:dyDescent="0.2">
      <c r="A9822" s="238" t="s">
        <v>2126</v>
      </c>
      <c r="B9822" s="191" t="s">
        <v>3122</v>
      </c>
      <c r="C9822" s="190" t="s">
        <v>15</v>
      </c>
      <c r="D9822" s="190" t="s">
        <v>3123</v>
      </c>
      <c r="E9822" s="426" t="s">
        <v>2119</v>
      </c>
      <c r="F9822" s="426"/>
      <c r="G9822" s="192" t="s">
        <v>1871</v>
      </c>
      <c r="H9822" s="193">
        <v>8.5556000000000001</v>
      </c>
      <c r="I9822" s="189">
        <f t="shared" si="308"/>
        <v>10.0556</v>
      </c>
      <c r="J9822" s="219">
        <f t="shared" si="309"/>
        <v>86.03</v>
      </c>
      <c r="M9822">
        <v>10.93</v>
      </c>
    </row>
    <row r="9823" spans="1:13" x14ac:dyDescent="0.2">
      <c r="A9823" s="239"/>
      <c r="B9823" s="195"/>
      <c r="C9823" s="195"/>
      <c r="D9823" s="195"/>
      <c r="E9823" s="195" t="s">
        <v>3847</v>
      </c>
      <c r="F9823" s="196">
        <v>17.91</v>
      </c>
      <c r="G9823" s="195" t="s">
        <v>3848</v>
      </c>
      <c r="H9823" s="196">
        <v>0</v>
      </c>
      <c r="I9823" s="196">
        <v>17.91</v>
      </c>
      <c r="J9823" s="220"/>
      <c r="M9823">
        <v>17.91</v>
      </c>
    </row>
    <row r="9824" spans="1:13" ht="25.5" x14ac:dyDescent="0.2">
      <c r="A9824" s="239"/>
      <c r="B9824" s="195"/>
      <c r="C9824" s="195"/>
      <c r="D9824" s="195"/>
      <c r="E9824" s="195" t="s">
        <v>3849</v>
      </c>
      <c r="F9824" s="196">
        <v>0</v>
      </c>
      <c r="G9824" s="195"/>
      <c r="H9824" s="195" t="s">
        <v>3850</v>
      </c>
      <c r="I9824" s="196">
        <v>450.6</v>
      </c>
      <c r="J9824" s="220"/>
      <c r="M9824">
        <v>450.6</v>
      </c>
    </row>
    <row r="9825" spans="1:13" ht="30" customHeight="1" x14ac:dyDescent="0.2">
      <c r="A9825" s="240"/>
      <c r="B9825" s="197"/>
      <c r="C9825" s="197"/>
      <c r="D9825" s="197"/>
      <c r="E9825" s="197"/>
      <c r="F9825" s="197"/>
      <c r="G9825" s="197" t="s">
        <v>3851</v>
      </c>
      <c r="H9825" s="198">
        <v>10.33</v>
      </c>
      <c r="I9825" s="199">
        <v>4654.6899999999996</v>
      </c>
      <c r="J9825" s="220"/>
      <c r="M9825">
        <v>4654.6899999999996</v>
      </c>
    </row>
    <row r="9826" spans="1:13" ht="0.95" customHeight="1" x14ac:dyDescent="0.2">
      <c r="A9826" s="237"/>
      <c r="B9826" s="185"/>
      <c r="C9826" s="185"/>
      <c r="D9826" s="185"/>
      <c r="E9826" s="185"/>
      <c r="F9826" s="185"/>
      <c r="G9826" s="185"/>
      <c r="H9826" s="185"/>
      <c r="I9826" s="185"/>
      <c r="J9826" s="220"/>
    </row>
    <row r="9827" spans="1:13" ht="18" customHeight="1" x14ac:dyDescent="0.2">
      <c r="A9827" s="236" t="s">
        <v>1267</v>
      </c>
      <c r="B9827" s="183" t="s">
        <v>2</v>
      </c>
      <c r="C9827" s="182" t="s">
        <v>3</v>
      </c>
      <c r="D9827" s="182" t="s">
        <v>4</v>
      </c>
      <c r="E9827" s="419" t="s">
        <v>2100</v>
      </c>
      <c r="F9827" s="419"/>
      <c r="G9827" s="184" t="s">
        <v>5</v>
      </c>
      <c r="H9827" s="183" t="s">
        <v>6</v>
      </c>
      <c r="I9827" s="183" t="s">
        <v>7</v>
      </c>
      <c r="J9827" s="218" t="s">
        <v>8</v>
      </c>
      <c r="K9827" s="229">
        <f>J9829+J9830</f>
        <v>16.47</v>
      </c>
      <c r="L9827" s="229">
        <f>J9828-K9827</f>
        <v>49.260000000000005</v>
      </c>
      <c r="M9827" t="s">
        <v>7</v>
      </c>
    </row>
    <row r="9828" spans="1:13" ht="24" customHeight="1" x14ac:dyDescent="0.2">
      <c r="A9828" s="237" t="s">
        <v>2125</v>
      </c>
      <c r="B9828" s="186" t="s">
        <v>992</v>
      </c>
      <c r="C9828" s="185" t="s">
        <v>15</v>
      </c>
      <c r="D9828" s="185" t="s">
        <v>993</v>
      </c>
      <c r="E9828" s="425">
        <v>18</v>
      </c>
      <c r="F9828" s="425"/>
      <c r="G9828" s="187" t="s">
        <v>132</v>
      </c>
      <c r="H9828" s="188">
        <v>1</v>
      </c>
      <c r="I9828" s="189">
        <f t="shared" ref="I9828:I9840" si="310">(M9828*$M$13)</f>
        <v>65.734000000000009</v>
      </c>
      <c r="J9828" s="231">
        <f t="shared" ref="J9828:J9840" si="311">TRUNC(I9828*H9828,2)</f>
        <v>65.73</v>
      </c>
      <c r="M9828">
        <v>71.45</v>
      </c>
    </row>
    <row r="9829" spans="1:13" ht="24" customHeight="1" x14ac:dyDescent="0.2">
      <c r="A9829" s="238" t="s">
        <v>2126</v>
      </c>
      <c r="B9829" s="191" t="s">
        <v>2130</v>
      </c>
      <c r="C9829" s="190" t="s">
        <v>15</v>
      </c>
      <c r="D9829" s="190" t="s">
        <v>2131</v>
      </c>
      <c r="E9829" s="426" t="s">
        <v>2129</v>
      </c>
      <c r="F9829" s="426"/>
      <c r="G9829" s="192" t="s">
        <v>39</v>
      </c>
      <c r="H9829" s="193">
        <v>0.5</v>
      </c>
      <c r="I9829" s="189">
        <f t="shared" si="310"/>
        <v>13.533200000000001</v>
      </c>
      <c r="J9829" s="219">
        <f t="shared" si="311"/>
        <v>6.76</v>
      </c>
      <c r="M9829">
        <v>14.71</v>
      </c>
    </row>
    <row r="9830" spans="1:13" ht="24" customHeight="1" x14ac:dyDescent="0.2">
      <c r="A9830" s="238" t="s">
        <v>2126</v>
      </c>
      <c r="B9830" s="191" t="s">
        <v>2210</v>
      </c>
      <c r="C9830" s="190" t="s">
        <v>15</v>
      </c>
      <c r="D9830" s="190" t="s">
        <v>2211</v>
      </c>
      <c r="E9830" s="426" t="s">
        <v>2129</v>
      </c>
      <c r="F9830" s="426"/>
      <c r="G9830" s="192" t="s">
        <v>39</v>
      </c>
      <c r="H9830" s="193">
        <v>0.5</v>
      </c>
      <c r="I9830" s="189">
        <f t="shared" si="310"/>
        <v>19.430400000000002</v>
      </c>
      <c r="J9830" s="219">
        <f t="shared" si="311"/>
        <v>9.7100000000000009</v>
      </c>
      <c r="M9830">
        <v>21.12</v>
      </c>
    </row>
    <row r="9831" spans="1:13" ht="24" customHeight="1" x14ac:dyDescent="0.2">
      <c r="A9831" s="238" t="s">
        <v>2126</v>
      </c>
      <c r="B9831" s="191" t="s">
        <v>2903</v>
      </c>
      <c r="C9831" s="190" t="s">
        <v>15</v>
      </c>
      <c r="D9831" s="190" t="s">
        <v>2904</v>
      </c>
      <c r="E9831" s="426" t="s">
        <v>2119</v>
      </c>
      <c r="F9831" s="426"/>
      <c r="G9831" s="192" t="s">
        <v>1871</v>
      </c>
      <c r="H9831" s="193">
        <v>0.13780000000000001</v>
      </c>
      <c r="I9831" s="189">
        <f t="shared" si="310"/>
        <v>8.3444000000000003</v>
      </c>
      <c r="J9831" s="219">
        <f t="shared" si="311"/>
        <v>1.1399999999999999</v>
      </c>
      <c r="M9831">
        <v>9.07</v>
      </c>
    </row>
    <row r="9832" spans="1:13" ht="24" customHeight="1" x14ac:dyDescent="0.2">
      <c r="A9832" s="238" t="s">
        <v>2126</v>
      </c>
      <c r="B9832" s="191" t="s">
        <v>2682</v>
      </c>
      <c r="C9832" s="190" t="s">
        <v>15</v>
      </c>
      <c r="D9832" s="190" t="s">
        <v>2683</v>
      </c>
      <c r="E9832" s="426" t="s">
        <v>2119</v>
      </c>
      <c r="F9832" s="426"/>
      <c r="G9832" s="192" t="s">
        <v>1871</v>
      </c>
      <c r="H9832" s="193">
        <v>0.21110000000000001</v>
      </c>
      <c r="I9832" s="189">
        <f t="shared" si="310"/>
        <v>9.1356000000000002</v>
      </c>
      <c r="J9832" s="219">
        <f t="shared" si="311"/>
        <v>1.92</v>
      </c>
      <c r="M9832">
        <v>9.93</v>
      </c>
    </row>
    <row r="9833" spans="1:13" ht="24" customHeight="1" x14ac:dyDescent="0.2">
      <c r="A9833" s="238" t="s">
        <v>2126</v>
      </c>
      <c r="B9833" s="191" t="s">
        <v>2675</v>
      </c>
      <c r="C9833" s="190" t="s">
        <v>15</v>
      </c>
      <c r="D9833" s="190" t="s">
        <v>2676</v>
      </c>
      <c r="E9833" s="426" t="s">
        <v>2119</v>
      </c>
      <c r="F9833" s="426"/>
      <c r="G9833" s="192" t="s">
        <v>54</v>
      </c>
      <c r="H9833" s="193">
        <v>8.0100000000000005E-2</v>
      </c>
      <c r="I9833" s="189">
        <f t="shared" si="310"/>
        <v>11.4816</v>
      </c>
      <c r="J9833" s="219">
        <f t="shared" si="311"/>
        <v>0.91</v>
      </c>
      <c r="M9833">
        <v>12.48</v>
      </c>
    </row>
    <row r="9834" spans="1:13" ht="26.1" customHeight="1" x14ac:dyDescent="0.2">
      <c r="A9834" s="238" t="s">
        <v>2126</v>
      </c>
      <c r="B9834" s="191" t="s">
        <v>2677</v>
      </c>
      <c r="C9834" s="190" t="s">
        <v>15</v>
      </c>
      <c r="D9834" s="190" t="s">
        <v>2678</v>
      </c>
      <c r="E9834" s="426" t="s">
        <v>2119</v>
      </c>
      <c r="F9834" s="426"/>
      <c r="G9834" s="192" t="s">
        <v>54</v>
      </c>
      <c r="H9834" s="193">
        <v>1.1900000000000001E-2</v>
      </c>
      <c r="I9834" s="189">
        <f t="shared" si="310"/>
        <v>14.6648</v>
      </c>
      <c r="J9834" s="219">
        <f t="shared" si="311"/>
        <v>0.17</v>
      </c>
      <c r="M9834">
        <v>15.94</v>
      </c>
    </row>
    <row r="9835" spans="1:13" ht="24" customHeight="1" x14ac:dyDescent="0.2">
      <c r="A9835" s="238" t="s">
        <v>2126</v>
      </c>
      <c r="B9835" s="191" t="s">
        <v>2671</v>
      </c>
      <c r="C9835" s="190" t="s">
        <v>15</v>
      </c>
      <c r="D9835" s="190" t="s">
        <v>2672</v>
      </c>
      <c r="E9835" s="426" t="s">
        <v>2119</v>
      </c>
      <c r="F9835" s="426"/>
      <c r="G9835" s="192" t="s">
        <v>1871</v>
      </c>
      <c r="H9835" s="193">
        <v>7.0800000000000002E-2</v>
      </c>
      <c r="I9835" s="189">
        <f t="shared" si="310"/>
        <v>23.8096</v>
      </c>
      <c r="J9835" s="219">
        <f t="shared" si="311"/>
        <v>1.68</v>
      </c>
      <c r="M9835">
        <v>25.88</v>
      </c>
    </row>
    <row r="9836" spans="1:13" ht="24" customHeight="1" x14ac:dyDescent="0.2">
      <c r="A9836" s="238" t="s">
        <v>2126</v>
      </c>
      <c r="B9836" s="191" t="s">
        <v>2905</v>
      </c>
      <c r="C9836" s="190" t="s">
        <v>15</v>
      </c>
      <c r="D9836" s="190" t="s">
        <v>2679</v>
      </c>
      <c r="E9836" s="426" t="s">
        <v>2119</v>
      </c>
      <c r="F9836" s="426"/>
      <c r="G9836" s="192" t="s">
        <v>54</v>
      </c>
      <c r="H9836" s="193">
        <v>1</v>
      </c>
      <c r="I9836" s="189">
        <f t="shared" si="310"/>
        <v>14.0944</v>
      </c>
      <c r="J9836" s="219">
        <f t="shared" si="311"/>
        <v>14.09</v>
      </c>
      <c r="M9836">
        <v>15.32</v>
      </c>
    </row>
    <row r="9837" spans="1:13" ht="24" customHeight="1" x14ac:dyDescent="0.2">
      <c r="A9837" s="238" t="s">
        <v>2126</v>
      </c>
      <c r="B9837" s="191" t="s">
        <v>2680</v>
      </c>
      <c r="C9837" s="190" t="s">
        <v>15</v>
      </c>
      <c r="D9837" s="190" t="s">
        <v>2681</v>
      </c>
      <c r="E9837" s="426" t="s">
        <v>2119</v>
      </c>
      <c r="F9837" s="426"/>
      <c r="G9837" s="192" t="s">
        <v>54</v>
      </c>
      <c r="H9837" s="193">
        <v>5.9499999999999997E-2</v>
      </c>
      <c r="I9837" s="189">
        <f t="shared" si="310"/>
        <v>2.5575999999999999</v>
      </c>
      <c r="J9837" s="219">
        <f t="shared" si="311"/>
        <v>0.15</v>
      </c>
      <c r="M9837">
        <v>2.78</v>
      </c>
    </row>
    <row r="9838" spans="1:13" ht="24" customHeight="1" x14ac:dyDescent="0.2">
      <c r="A9838" s="238" t="s">
        <v>2126</v>
      </c>
      <c r="B9838" s="191" t="s">
        <v>2673</v>
      </c>
      <c r="C9838" s="190" t="s">
        <v>15</v>
      </c>
      <c r="D9838" s="190" t="s">
        <v>2674</v>
      </c>
      <c r="E9838" s="426" t="s">
        <v>2119</v>
      </c>
      <c r="F9838" s="426"/>
      <c r="G9838" s="192" t="s">
        <v>1871</v>
      </c>
      <c r="H9838" s="193">
        <v>4.7600000000000003E-2</v>
      </c>
      <c r="I9838" s="189">
        <f t="shared" si="310"/>
        <v>30.847600000000003</v>
      </c>
      <c r="J9838" s="219">
        <f t="shared" si="311"/>
        <v>1.46</v>
      </c>
      <c r="M9838">
        <v>33.53</v>
      </c>
    </row>
    <row r="9839" spans="1:13" ht="24" customHeight="1" x14ac:dyDescent="0.2">
      <c r="A9839" s="238" t="s">
        <v>2126</v>
      </c>
      <c r="B9839" s="191" t="s">
        <v>2908</v>
      </c>
      <c r="C9839" s="190" t="s">
        <v>15</v>
      </c>
      <c r="D9839" s="190" t="s">
        <v>2909</v>
      </c>
      <c r="E9839" s="426" t="s">
        <v>2119</v>
      </c>
      <c r="F9839" s="426"/>
      <c r="G9839" s="192" t="s">
        <v>1871</v>
      </c>
      <c r="H9839" s="193">
        <v>2.6875</v>
      </c>
      <c r="I9839" s="189">
        <f t="shared" si="310"/>
        <v>9.9636000000000013</v>
      </c>
      <c r="J9839" s="219">
        <f t="shared" si="311"/>
        <v>26.77</v>
      </c>
      <c r="M9839">
        <v>10.83</v>
      </c>
    </row>
    <row r="9840" spans="1:13" ht="24" customHeight="1" x14ac:dyDescent="0.2">
      <c r="A9840" s="238" t="s">
        <v>2126</v>
      </c>
      <c r="B9840" s="191" t="s">
        <v>2906</v>
      </c>
      <c r="C9840" s="190" t="s">
        <v>15</v>
      </c>
      <c r="D9840" s="190" t="s">
        <v>2907</v>
      </c>
      <c r="E9840" s="426" t="s">
        <v>2119</v>
      </c>
      <c r="F9840" s="426"/>
      <c r="G9840" s="192" t="s">
        <v>1871</v>
      </c>
      <c r="H9840" s="193">
        <v>0.1</v>
      </c>
      <c r="I9840" s="189">
        <f t="shared" si="310"/>
        <v>9.613999999999999</v>
      </c>
      <c r="J9840" s="219">
        <f t="shared" si="311"/>
        <v>0.96</v>
      </c>
      <c r="M9840">
        <v>10.45</v>
      </c>
    </row>
    <row r="9841" spans="1:13" x14ac:dyDescent="0.2">
      <c r="A9841" s="239"/>
      <c r="B9841" s="195"/>
      <c r="C9841" s="195"/>
      <c r="D9841" s="195"/>
      <c r="E9841" s="195" t="s">
        <v>3847</v>
      </c>
      <c r="F9841" s="196">
        <v>17.91</v>
      </c>
      <c r="G9841" s="195" t="s">
        <v>3848</v>
      </c>
      <c r="H9841" s="196">
        <v>0</v>
      </c>
      <c r="I9841" s="196">
        <v>17.91</v>
      </c>
      <c r="J9841" s="220"/>
      <c r="M9841">
        <v>17.91</v>
      </c>
    </row>
    <row r="9842" spans="1:13" ht="25.5" x14ac:dyDescent="0.2">
      <c r="A9842" s="239"/>
      <c r="B9842" s="195"/>
      <c r="C9842" s="195"/>
      <c r="D9842" s="195"/>
      <c r="E9842" s="195" t="s">
        <v>3849</v>
      </c>
      <c r="F9842" s="196">
        <v>0</v>
      </c>
      <c r="G9842" s="195"/>
      <c r="H9842" s="195" t="s">
        <v>3850</v>
      </c>
      <c r="I9842" s="196">
        <v>71.45</v>
      </c>
      <c r="J9842" s="220"/>
      <c r="M9842">
        <v>71.45</v>
      </c>
    </row>
    <row r="9843" spans="1:13" ht="30" customHeight="1" x14ac:dyDescent="0.2">
      <c r="A9843" s="240"/>
      <c r="B9843" s="197"/>
      <c r="C9843" s="197"/>
      <c r="D9843" s="197"/>
      <c r="E9843" s="197"/>
      <c r="F9843" s="197"/>
      <c r="G9843" s="197" t="s">
        <v>3851</v>
      </c>
      <c r="H9843" s="198">
        <v>31.66</v>
      </c>
      <c r="I9843" s="199">
        <v>2262.1</v>
      </c>
      <c r="J9843" s="220"/>
      <c r="M9843">
        <v>2262.1</v>
      </c>
    </row>
    <row r="9844" spans="1:13" ht="0.95" customHeight="1" x14ac:dyDescent="0.2">
      <c r="A9844" s="237"/>
      <c r="B9844" s="185"/>
      <c r="C9844" s="185"/>
      <c r="D9844" s="185"/>
      <c r="E9844" s="185"/>
      <c r="F9844" s="185"/>
      <c r="G9844" s="185"/>
      <c r="H9844" s="185"/>
      <c r="I9844" s="185"/>
      <c r="J9844" s="220"/>
    </row>
    <row r="9845" spans="1:13" ht="18" customHeight="1" x14ac:dyDescent="0.2">
      <c r="A9845" s="236" t="s">
        <v>1268</v>
      </c>
      <c r="B9845" s="183" t="s">
        <v>2</v>
      </c>
      <c r="C9845" s="182" t="s">
        <v>3</v>
      </c>
      <c r="D9845" s="182" t="s">
        <v>4</v>
      </c>
      <c r="E9845" s="419" t="s">
        <v>2100</v>
      </c>
      <c r="F9845" s="419"/>
      <c r="G9845" s="184" t="s">
        <v>5</v>
      </c>
      <c r="H9845" s="183" t="s">
        <v>6</v>
      </c>
      <c r="I9845" s="183" t="s">
        <v>7</v>
      </c>
      <c r="J9845" s="218" t="s">
        <v>8</v>
      </c>
      <c r="K9845" s="229">
        <f>J9847+J9848</f>
        <v>13.740000000000002</v>
      </c>
      <c r="L9845" s="229">
        <f>J9846-K9845</f>
        <v>26.379999999999995</v>
      </c>
      <c r="M9845" t="s">
        <v>7</v>
      </c>
    </row>
    <row r="9846" spans="1:13" ht="24" customHeight="1" x14ac:dyDescent="0.2">
      <c r="A9846" s="237" t="s">
        <v>2125</v>
      </c>
      <c r="B9846" s="186" t="s">
        <v>254</v>
      </c>
      <c r="C9846" s="185" t="s">
        <v>15</v>
      </c>
      <c r="D9846" s="185" t="s">
        <v>255</v>
      </c>
      <c r="E9846" s="425">
        <v>24</v>
      </c>
      <c r="F9846" s="425"/>
      <c r="G9846" s="187" t="s">
        <v>169</v>
      </c>
      <c r="H9846" s="188">
        <v>1</v>
      </c>
      <c r="I9846" s="189">
        <f t="shared" ref="I9846:I9851" si="312">(M9846*$M$13)</f>
        <v>40.121200000000002</v>
      </c>
      <c r="J9846" s="231">
        <f t="shared" ref="J9846:J9851" si="313">TRUNC(I9846*H9846,2)</f>
        <v>40.119999999999997</v>
      </c>
      <c r="M9846">
        <v>43.61</v>
      </c>
    </row>
    <row r="9847" spans="1:13" ht="24" customHeight="1" x14ac:dyDescent="0.2">
      <c r="A9847" s="238" t="s">
        <v>2126</v>
      </c>
      <c r="B9847" s="191" t="s">
        <v>2465</v>
      </c>
      <c r="C9847" s="190" t="s">
        <v>15</v>
      </c>
      <c r="D9847" s="190" t="s">
        <v>2466</v>
      </c>
      <c r="E9847" s="426" t="s">
        <v>2129</v>
      </c>
      <c r="F9847" s="426"/>
      <c r="G9847" s="192" t="s">
        <v>39</v>
      </c>
      <c r="H9847" s="193">
        <v>0.42099999999999999</v>
      </c>
      <c r="I9847" s="189">
        <f t="shared" si="312"/>
        <v>19.136000000000003</v>
      </c>
      <c r="J9847" s="219">
        <f t="shared" si="313"/>
        <v>8.0500000000000007</v>
      </c>
      <c r="M9847">
        <v>20.8</v>
      </c>
    </row>
    <row r="9848" spans="1:13" ht="24" customHeight="1" x14ac:dyDescent="0.2">
      <c r="A9848" s="238" t="s">
        <v>2126</v>
      </c>
      <c r="B9848" s="191" t="s">
        <v>2130</v>
      </c>
      <c r="C9848" s="190" t="s">
        <v>15</v>
      </c>
      <c r="D9848" s="190" t="s">
        <v>2131</v>
      </c>
      <c r="E9848" s="426" t="s">
        <v>2129</v>
      </c>
      <c r="F9848" s="426"/>
      <c r="G9848" s="192" t="s">
        <v>39</v>
      </c>
      <c r="H9848" s="193">
        <v>0.42099999999999999</v>
      </c>
      <c r="I9848" s="189">
        <f t="shared" si="312"/>
        <v>13.533200000000001</v>
      </c>
      <c r="J9848" s="219">
        <f t="shared" si="313"/>
        <v>5.69</v>
      </c>
      <c r="M9848">
        <v>14.71</v>
      </c>
    </row>
    <row r="9849" spans="1:13" ht="24" customHeight="1" x14ac:dyDescent="0.2">
      <c r="A9849" s="238" t="s">
        <v>2126</v>
      </c>
      <c r="B9849" s="191" t="s">
        <v>2469</v>
      </c>
      <c r="C9849" s="190" t="s">
        <v>15</v>
      </c>
      <c r="D9849" s="190" t="s">
        <v>2470</v>
      </c>
      <c r="E9849" s="426" t="s">
        <v>2119</v>
      </c>
      <c r="F9849" s="426"/>
      <c r="G9849" s="192" t="s">
        <v>50</v>
      </c>
      <c r="H9849" s="193">
        <v>3.7000000000000002E-3</v>
      </c>
      <c r="I9849" s="189">
        <f t="shared" si="312"/>
        <v>6673.0176000000001</v>
      </c>
      <c r="J9849" s="219">
        <f t="shared" si="313"/>
        <v>24.69</v>
      </c>
      <c r="M9849">
        <v>7253.28</v>
      </c>
    </row>
    <row r="9850" spans="1:13" ht="24" customHeight="1" x14ac:dyDescent="0.2">
      <c r="A9850" s="238" t="s">
        <v>2126</v>
      </c>
      <c r="B9850" s="191" t="s">
        <v>2467</v>
      </c>
      <c r="C9850" s="190" t="s">
        <v>15</v>
      </c>
      <c r="D9850" s="190" t="s">
        <v>2468</v>
      </c>
      <c r="E9850" s="426" t="s">
        <v>2119</v>
      </c>
      <c r="F9850" s="426"/>
      <c r="G9850" s="192" t="s">
        <v>54</v>
      </c>
      <c r="H9850" s="193">
        <v>1.92</v>
      </c>
      <c r="I9850" s="189">
        <f t="shared" si="312"/>
        <v>0.62560000000000004</v>
      </c>
      <c r="J9850" s="219">
        <f t="shared" si="313"/>
        <v>1.2</v>
      </c>
      <c r="M9850">
        <v>0.68</v>
      </c>
    </row>
    <row r="9851" spans="1:13" ht="24" customHeight="1" x14ac:dyDescent="0.2">
      <c r="A9851" s="238" t="s">
        <v>2126</v>
      </c>
      <c r="B9851" s="191" t="s">
        <v>2471</v>
      </c>
      <c r="C9851" s="190" t="s">
        <v>15</v>
      </c>
      <c r="D9851" s="190" t="s">
        <v>2472</v>
      </c>
      <c r="E9851" s="426" t="s">
        <v>2119</v>
      </c>
      <c r="F9851" s="426"/>
      <c r="G9851" s="192" t="s">
        <v>1871</v>
      </c>
      <c r="H9851" s="193">
        <v>2.1999999999999999E-2</v>
      </c>
      <c r="I9851" s="189">
        <f t="shared" si="312"/>
        <v>22.7424</v>
      </c>
      <c r="J9851" s="219">
        <f t="shared" si="313"/>
        <v>0.5</v>
      </c>
      <c r="M9851">
        <v>24.72</v>
      </c>
    </row>
    <row r="9852" spans="1:13" x14ac:dyDescent="0.2">
      <c r="A9852" s="239"/>
      <c r="B9852" s="195"/>
      <c r="C9852" s="195"/>
      <c r="D9852" s="195"/>
      <c r="E9852" s="195" t="s">
        <v>3847</v>
      </c>
      <c r="F9852" s="196">
        <v>14.94</v>
      </c>
      <c r="G9852" s="195" t="s">
        <v>3848</v>
      </c>
      <c r="H9852" s="196">
        <v>0</v>
      </c>
      <c r="I9852" s="196">
        <v>14.94</v>
      </c>
      <c r="J9852" s="220"/>
      <c r="M9852">
        <v>14.94</v>
      </c>
    </row>
    <row r="9853" spans="1:13" ht="25.5" x14ac:dyDescent="0.2">
      <c r="A9853" s="239"/>
      <c r="B9853" s="195"/>
      <c r="C9853" s="195"/>
      <c r="D9853" s="195"/>
      <c r="E9853" s="195" t="s">
        <v>3849</v>
      </c>
      <c r="F9853" s="196">
        <v>0</v>
      </c>
      <c r="G9853" s="195"/>
      <c r="H9853" s="195" t="s">
        <v>3850</v>
      </c>
      <c r="I9853" s="196">
        <v>43.61</v>
      </c>
      <c r="J9853" s="220"/>
      <c r="M9853">
        <v>43.61</v>
      </c>
    </row>
    <row r="9854" spans="1:13" ht="30" customHeight="1" x14ac:dyDescent="0.2">
      <c r="A9854" s="240"/>
      <c r="B9854" s="197"/>
      <c r="C9854" s="197"/>
      <c r="D9854" s="197"/>
      <c r="E9854" s="197"/>
      <c r="F9854" s="197"/>
      <c r="G9854" s="197" t="s">
        <v>3851</v>
      </c>
      <c r="H9854" s="198">
        <v>284.62</v>
      </c>
      <c r="I9854" s="199">
        <v>12412.27</v>
      </c>
      <c r="J9854" s="220"/>
      <c r="M9854">
        <v>12412.27</v>
      </c>
    </row>
    <row r="9855" spans="1:13" ht="0.95" customHeight="1" x14ac:dyDescent="0.2">
      <c r="A9855" s="237"/>
      <c r="B9855" s="185"/>
      <c r="C9855" s="185"/>
      <c r="D9855" s="185"/>
      <c r="E9855" s="185"/>
      <c r="F9855" s="185"/>
      <c r="G9855" s="185"/>
      <c r="H9855" s="185"/>
      <c r="I9855" s="185"/>
      <c r="J9855" s="220"/>
    </row>
    <row r="9856" spans="1:13" ht="24" customHeight="1" x14ac:dyDescent="0.2">
      <c r="A9856" s="242" t="s">
        <v>1269</v>
      </c>
      <c r="B9856" s="24"/>
      <c r="C9856" s="24"/>
      <c r="D9856" s="23" t="s">
        <v>875</v>
      </c>
      <c r="E9856" s="24"/>
      <c r="F9856" s="428"/>
      <c r="G9856" s="428"/>
      <c r="H9856" s="24"/>
      <c r="I9856" s="24"/>
      <c r="J9856" s="210"/>
    </row>
    <row r="9857" spans="1:13" ht="24" customHeight="1" x14ac:dyDescent="0.2">
      <c r="A9857" s="243" t="s">
        <v>1270</v>
      </c>
      <c r="B9857" s="28"/>
      <c r="C9857" s="28"/>
      <c r="D9857" s="27" t="s">
        <v>1002</v>
      </c>
      <c r="E9857" s="28"/>
      <c r="F9857" s="429"/>
      <c r="G9857" s="429"/>
      <c r="H9857" s="28"/>
      <c r="I9857" s="28"/>
      <c r="J9857" s="211"/>
    </row>
    <row r="9858" spans="1:13" ht="18" customHeight="1" x14ac:dyDescent="0.2">
      <c r="A9858" s="236" t="s">
        <v>1271</v>
      </c>
      <c r="B9858" s="183" t="s">
        <v>2</v>
      </c>
      <c r="C9858" s="182" t="s">
        <v>3</v>
      </c>
      <c r="D9858" s="182" t="s">
        <v>4</v>
      </c>
      <c r="E9858" s="419" t="s">
        <v>2100</v>
      </c>
      <c r="F9858" s="419"/>
      <c r="G9858" s="184" t="s">
        <v>5</v>
      </c>
      <c r="H9858" s="183" t="s">
        <v>6</v>
      </c>
      <c r="I9858" s="183" t="s">
        <v>7</v>
      </c>
      <c r="J9858" s="218" t="s">
        <v>8</v>
      </c>
      <c r="K9858" s="229">
        <f>J9860+J9861</f>
        <v>61.73</v>
      </c>
      <c r="L9858" s="229">
        <f>J9859-K9858</f>
        <v>229.33</v>
      </c>
      <c r="M9858" t="s">
        <v>7</v>
      </c>
    </row>
    <row r="9859" spans="1:13" ht="24" customHeight="1" x14ac:dyDescent="0.2">
      <c r="A9859" s="237" t="s">
        <v>2125</v>
      </c>
      <c r="B9859" s="186" t="s">
        <v>1272</v>
      </c>
      <c r="C9859" s="185" t="s">
        <v>15</v>
      </c>
      <c r="D9859" s="185" t="s">
        <v>1273</v>
      </c>
      <c r="E9859" s="425">
        <v>8</v>
      </c>
      <c r="F9859" s="425"/>
      <c r="G9859" s="187" t="s">
        <v>18</v>
      </c>
      <c r="H9859" s="188">
        <v>1</v>
      </c>
      <c r="I9859" s="189">
        <f>(M9859*$M$13)</f>
        <v>291.06040000000002</v>
      </c>
      <c r="J9859" s="231">
        <f>TRUNC(I9859*H9859,2)</f>
        <v>291.06</v>
      </c>
      <c r="M9859">
        <v>316.37</v>
      </c>
    </row>
    <row r="9860" spans="1:13" ht="24" customHeight="1" x14ac:dyDescent="0.2">
      <c r="A9860" s="238" t="s">
        <v>2126</v>
      </c>
      <c r="B9860" s="191" t="s">
        <v>2130</v>
      </c>
      <c r="C9860" s="190" t="s">
        <v>15</v>
      </c>
      <c r="D9860" s="190" t="s">
        <v>2131</v>
      </c>
      <c r="E9860" s="426" t="s">
        <v>2129</v>
      </c>
      <c r="F9860" s="426"/>
      <c r="G9860" s="192" t="s">
        <v>39</v>
      </c>
      <c r="H9860" s="193">
        <v>1.89</v>
      </c>
      <c r="I9860" s="189">
        <f>(M9860*$M$13)</f>
        <v>13.533200000000001</v>
      </c>
      <c r="J9860" s="219">
        <f>TRUNC(I9860*H9860,2)</f>
        <v>25.57</v>
      </c>
      <c r="M9860">
        <v>14.71</v>
      </c>
    </row>
    <row r="9861" spans="1:13" ht="24" customHeight="1" x14ac:dyDescent="0.2">
      <c r="A9861" s="238" t="s">
        <v>2126</v>
      </c>
      <c r="B9861" s="191" t="s">
        <v>2216</v>
      </c>
      <c r="C9861" s="190" t="s">
        <v>15</v>
      </c>
      <c r="D9861" s="190" t="s">
        <v>2217</v>
      </c>
      <c r="E9861" s="426" t="s">
        <v>2129</v>
      </c>
      <c r="F9861" s="426"/>
      <c r="G9861" s="192" t="s">
        <v>39</v>
      </c>
      <c r="H9861" s="193">
        <v>1.89</v>
      </c>
      <c r="I9861" s="189">
        <f>(M9861*$M$13)</f>
        <v>19.136000000000003</v>
      </c>
      <c r="J9861" s="219">
        <f>TRUNC(I9861*H9861,2)</f>
        <v>36.159999999999997</v>
      </c>
      <c r="M9861">
        <v>20.8</v>
      </c>
    </row>
    <row r="9862" spans="1:13" ht="24" customHeight="1" x14ac:dyDescent="0.2">
      <c r="A9862" s="238" t="s">
        <v>2126</v>
      </c>
      <c r="B9862" s="191" t="s">
        <v>2320</v>
      </c>
      <c r="C9862" s="190" t="s">
        <v>15</v>
      </c>
      <c r="D9862" s="190" t="s">
        <v>2321</v>
      </c>
      <c r="E9862" s="426" t="s">
        <v>2119</v>
      </c>
      <c r="F9862" s="426"/>
      <c r="G9862" s="192" t="s">
        <v>54</v>
      </c>
      <c r="H9862" s="193">
        <v>1</v>
      </c>
      <c r="I9862" s="189">
        <f>(M9862*$M$13)</f>
        <v>229.3192</v>
      </c>
      <c r="J9862" s="219">
        <f>TRUNC(I9862*H9862,2)</f>
        <v>229.31</v>
      </c>
      <c r="M9862">
        <v>249.26</v>
      </c>
    </row>
    <row r="9863" spans="1:13" x14ac:dyDescent="0.2">
      <c r="A9863" s="239"/>
      <c r="B9863" s="195"/>
      <c r="C9863" s="195"/>
      <c r="D9863" s="195"/>
      <c r="E9863" s="195" t="s">
        <v>3847</v>
      </c>
      <c r="F9863" s="196">
        <v>67.11</v>
      </c>
      <c r="G9863" s="195" t="s">
        <v>3848</v>
      </c>
      <c r="H9863" s="196">
        <v>0</v>
      </c>
      <c r="I9863" s="196">
        <v>67.11</v>
      </c>
      <c r="J9863" s="220"/>
      <c r="M9863">
        <v>67.11</v>
      </c>
    </row>
    <row r="9864" spans="1:13" ht="25.5" x14ac:dyDescent="0.2">
      <c r="A9864" s="239"/>
      <c r="B9864" s="195"/>
      <c r="C9864" s="195"/>
      <c r="D9864" s="195"/>
      <c r="E9864" s="195" t="s">
        <v>3849</v>
      </c>
      <c r="F9864" s="196">
        <v>0</v>
      </c>
      <c r="G9864" s="195"/>
      <c r="H9864" s="195" t="s">
        <v>3850</v>
      </c>
      <c r="I9864" s="196">
        <v>316.37</v>
      </c>
      <c r="J9864" s="220"/>
      <c r="M9864">
        <v>316.37</v>
      </c>
    </row>
    <row r="9865" spans="1:13" ht="30" customHeight="1" x14ac:dyDescent="0.2">
      <c r="A9865" s="240"/>
      <c r="B9865" s="197"/>
      <c r="C9865" s="197"/>
      <c r="D9865" s="197"/>
      <c r="E9865" s="197"/>
      <c r="F9865" s="197"/>
      <c r="G9865" s="197" t="s">
        <v>3851</v>
      </c>
      <c r="H9865" s="198">
        <v>6</v>
      </c>
      <c r="I9865" s="199">
        <v>1898.22</v>
      </c>
      <c r="J9865" s="220"/>
      <c r="M9865">
        <v>1898.22</v>
      </c>
    </row>
    <row r="9866" spans="1:13" ht="0.95" customHeight="1" x14ac:dyDescent="0.2">
      <c r="A9866" s="237"/>
      <c r="B9866" s="185"/>
      <c r="C9866" s="185"/>
      <c r="D9866" s="185"/>
      <c r="E9866" s="185"/>
      <c r="F9866" s="185"/>
      <c r="G9866" s="185"/>
      <c r="H9866" s="185"/>
      <c r="I9866" s="185"/>
      <c r="J9866" s="220"/>
    </row>
    <row r="9867" spans="1:13" ht="18" customHeight="1" x14ac:dyDescent="0.2">
      <c r="A9867" s="236" t="s">
        <v>1274</v>
      </c>
      <c r="B9867" s="183" t="s">
        <v>2</v>
      </c>
      <c r="C9867" s="182" t="s">
        <v>3</v>
      </c>
      <c r="D9867" s="182" t="s">
        <v>4</v>
      </c>
      <c r="E9867" s="419" t="s">
        <v>2100</v>
      </c>
      <c r="F9867" s="419"/>
      <c r="G9867" s="184" t="s">
        <v>5</v>
      </c>
      <c r="H9867" s="183" t="s">
        <v>6</v>
      </c>
      <c r="I9867" s="183" t="s">
        <v>7</v>
      </c>
      <c r="J9867" s="218" t="s">
        <v>8</v>
      </c>
      <c r="K9867" s="229">
        <f>J9869+J9870</f>
        <v>53.18</v>
      </c>
      <c r="L9867" s="229">
        <f>J9868-K9867</f>
        <v>291.34999999999997</v>
      </c>
      <c r="M9867" t="s">
        <v>7</v>
      </c>
    </row>
    <row r="9868" spans="1:13" ht="26.1" customHeight="1" x14ac:dyDescent="0.2">
      <c r="A9868" s="237" t="s">
        <v>2125</v>
      </c>
      <c r="B9868" s="186" t="s">
        <v>1275</v>
      </c>
      <c r="C9868" s="185" t="s">
        <v>15</v>
      </c>
      <c r="D9868" s="185" t="s">
        <v>1276</v>
      </c>
      <c r="E9868" s="425">
        <v>8</v>
      </c>
      <c r="F9868" s="425"/>
      <c r="G9868" s="187" t="s">
        <v>18</v>
      </c>
      <c r="H9868" s="188">
        <v>1</v>
      </c>
      <c r="I9868" s="189">
        <f>(M9868*$M$13)</f>
        <v>344.5308</v>
      </c>
      <c r="J9868" s="231">
        <f>TRUNC(I9868*H9868,2)</f>
        <v>344.53</v>
      </c>
      <c r="M9868">
        <v>374.49</v>
      </c>
    </row>
    <row r="9869" spans="1:13" ht="24" customHeight="1" x14ac:dyDescent="0.2">
      <c r="A9869" s="238" t="s">
        <v>2126</v>
      </c>
      <c r="B9869" s="191" t="s">
        <v>2130</v>
      </c>
      <c r="C9869" s="190" t="s">
        <v>15</v>
      </c>
      <c r="D9869" s="190" t="s">
        <v>2131</v>
      </c>
      <c r="E9869" s="426" t="s">
        <v>2129</v>
      </c>
      <c r="F9869" s="426"/>
      <c r="G9869" s="192" t="s">
        <v>39</v>
      </c>
      <c r="H9869" s="193">
        <v>1.6279999999999999</v>
      </c>
      <c r="I9869" s="189">
        <f>(M9869*$M$13)</f>
        <v>13.533200000000001</v>
      </c>
      <c r="J9869" s="219">
        <f>TRUNC(I9869*H9869,2)</f>
        <v>22.03</v>
      </c>
      <c r="M9869">
        <v>14.71</v>
      </c>
    </row>
    <row r="9870" spans="1:13" ht="24" customHeight="1" x14ac:dyDescent="0.2">
      <c r="A9870" s="238" t="s">
        <v>2126</v>
      </c>
      <c r="B9870" s="191" t="s">
        <v>2216</v>
      </c>
      <c r="C9870" s="190" t="s">
        <v>15</v>
      </c>
      <c r="D9870" s="190" t="s">
        <v>2217</v>
      </c>
      <c r="E9870" s="426" t="s">
        <v>2129</v>
      </c>
      <c r="F9870" s="426"/>
      <c r="G9870" s="192" t="s">
        <v>39</v>
      </c>
      <c r="H9870" s="193">
        <v>1.6279999999999999</v>
      </c>
      <c r="I9870" s="189">
        <f>(M9870*$M$13)</f>
        <v>19.136000000000003</v>
      </c>
      <c r="J9870" s="219">
        <f>TRUNC(I9870*H9870,2)</f>
        <v>31.15</v>
      </c>
      <c r="M9870">
        <v>20.8</v>
      </c>
    </row>
    <row r="9871" spans="1:13" ht="24" customHeight="1" x14ac:dyDescent="0.2">
      <c r="A9871" s="238" t="s">
        <v>2126</v>
      </c>
      <c r="B9871" s="191" t="s">
        <v>2931</v>
      </c>
      <c r="C9871" s="190" t="s">
        <v>15</v>
      </c>
      <c r="D9871" s="190" t="s">
        <v>2932</v>
      </c>
      <c r="E9871" s="426" t="s">
        <v>2119</v>
      </c>
      <c r="F9871" s="426"/>
      <c r="G9871" s="192" t="s">
        <v>132</v>
      </c>
      <c r="H9871" s="193">
        <v>1.88</v>
      </c>
      <c r="I9871" s="189">
        <f>(M9871*$M$13)</f>
        <v>0.42320000000000002</v>
      </c>
      <c r="J9871" s="219">
        <f>TRUNC(I9871*H9871,2)</f>
        <v>0.79</v>
      </c>
      <c r="M9871">
        <v>0.46</v>
      </c>
    </row>
    <row r="9872" spans="1:13" ht="26.1" customHeight="1" x14ac:dyDescent="0.2">
      <c r="A9872" s="238" t="s">
        <v>2126</v>
      </c>
      <c r="B9872" s="191" t="s">
        <v>3124</v>
      </c>
      <c r="C9872" s="190" t="s">
        <v>15</v>
      </c>
      <c r="D9872" s="190" t="s">
        <v>3125</v>
      </c>
      <c r="E9872" s="426" t="s">
        <v>2119</v>
      </c>
      <c r="F9872" s="426"/>
      <c r="G9872" s="192" t="s">
        <v>54</v>
      </c>
      <c r="H9872" s="193">
        <v>1</v>
      </c>
      <c r="I9872" s="189">
        <f>(M9872*$M$13)</f>
        <v>290.56360000000001</v>
      </c>
      <c r="J9872" s="219">
        <f>TRUNC(I9872*H9872,2)</f>
        <v>290.56</v>
      </c>
      <c r="M9872">
        <v>315.83</v>
      </c>
    </row>
    <row r="9873" spans="1:13" x14ac:dyDescent="0.2">
      <c r="A9873" s="239"/>
      <c r="B9873" s="195"/>
      <c r="C9873" s="195"/>
      <c r="D9873" s="195"/>
      <c r="E9873" s="195" t="s">
        <v>3847</v>
      </c>
      <c r="F9873" s="196">
        <v>57.8</v>
      </c>
      <c r="G9873" s="195" t="s">
        <v>3848</v>
      </c>
      <c r="H9873" s="196">
        <v>0</v>
      </c>
      <c r="I9873" s="196">
        <v>57.8</v>
      </c>
      <c r="J9873" s="220"/>
      <c r="M9873">
        <v>57.8</v>
      </c>
    </row>
    <row r="9874" spans="1:13" ht="25.5" x14ac:dyDescent="0.2">
      <c r="A9874" s="239"/>
      <c r="B9874" s="195"/>
      <c r="C9874" s="195"/>
      <c r="D9874" s="195"/>
      <c r="E9874" s="195" t="s">
        <v>3849</v>
      </c>
      <c r="F9874" s="196">
        <v>0</v>
      </c>
      <c r="G9874" s="195"/>
      <c r="H9874" s="195" t="s">
        <v>3850</v>
      </c>
      <c r="I9874" s="196">
        <v>374.49</v>
      </c>
      <c r="J9874" s="220"/>
      <c r="M9874">
        <v>374.49</v>
      </c>
    </row>
    <row r="9875" spans="1:13" ht="30" customHeight="1" x14ac:dyDescent="0.2">
      <c r="A9875" s="240"/>
      <c r="B9875" s="197"/>
      <c r="C9875" s="197"/>
      <c r="D9875" s="197"/>
      <c r="E9875" s="197"/>
      <c r="F9875" s="197"/>
      <c r="G9875" s="197" t="s">
        <v>3851</v>
      </c>
      <c r="H9875" s="198">
        <v>6</v>
      </c>
      <c r="I9875" s="199">
        <v>2246.94</v>
      </c>
      <c r="J9875" s="220"/>
      <c r="M9875">
        <v>2246.94</v>
      </c>
    </row>
    <row r="9876" spans="1:13" ht="0.95" customHeight="1" x14ac:dyDescent="0.2">
      <c r="A9876" s="237"/>
      <c r="B9876" s="185"/>
      <c r="C9876" s="185"/>
      <c r="D9876" s="185"/>
      <c r="E9876" s="185"/>
      <c r="F9876" s="185"/>
      <c r="G9876" s="185"/>
      <c r="H9876" s="185"/>
      <c r="I9876" s="185"/>
      <c r="J9876" s="220"/>
    </row>
    <row r="9877" spans="1:13" ht="18" customHeight="1" x14ac:dyDescent="0.2">
      <c r="A9877" s="236" t="s">
        <v>1277</v>
      </c>
      <c r="B9877" s="183" t="s">
        <v>2</v>
      </c>
      <c r="C9877" s="182" t="s">
        <v>3</v>
      </c>
      <c r="D9877" s="182" t="s">
        <v>4</v>
      </c>
      <c r="E9877" s="419" t="s">
        <v>2100</v>
      </c>
      <c r="F9877" s="419"/>
      <c r="G9877" s="184" t="s">
        <v>5</v>
      </c>
      <c r="H9877" s="183" t="s">
        <v>6</v>
      </c>
      <c r="I9877" s="183" t="s">
        <v>7</v>
      </c>
      <c r="J9877" s="218" t="s">
        <v>8</v>
      </c>
      <c r="K9877" s="229">
        <f>J9879+J9880</f>
        <v>6.52</v>
      </c>
      <c r="L9877" s="229">
        <f>J9878-K9877</f>
        <v>4.4700000000000006</v>
      </c>
      <c r="M9877" t="s">
        <v>7</v>
      </c>
    </row>
    <row r="9878" spans="1:13" ht="24" customHeight="1" x14ac:dyDescent="0.2">
      <c r="A9878" s="237" t="s">
        <v>2125</v>
      </c>
      <c r="B9878" s="186" t="s">
        <v>1007</v>
      </c>
      <c r="C9878" s="185" t="s">
        <v>15</v>
      </c>
      <c r="D9878" s="185" t="s">
        <v>1008</v>
      </c>
      <c r="E9878" s="425">
        <v>8</v>
      </c>
      <c r="F9878" s="425"/>
      <c r="G9878" s="187" t="s">
        <v>1009</v>
      </c>
      <c r="H9878" s="188">
        <v>1</v>
      </c>
      <c r="I9878" s="189">
        <f>(M9878*$M$13)</f>
        <v>10.994</v>
      </c>
      <c r="J9878" s="231">
        <f>TRUNC(I9878*H9878,2)</f>
        <v>10.99</v>
      </c>
      <c r="M9878">
        <v>11.95</v>
      </c>
    </row>
    <row r="9879" spans="1:13" ht="24" customHeight="1" x14ac:dyDescent="0.2">
      <c r="A9879" s="238" t="s">
        <v>2126</v>
      </c>
      <c r="B9879" s="191" t="s">
        <v>2130</v>
      </c>
      <c r="C9879" s="190" t="s">
        <v>15</v>
      </c>
      <c r="D9879" s="190" t="s">
        <v>2131</v>
      </c>
      <c r="E9879" s="426" t="s">
        <v>2129</v>
      </c>
      <c r="F9879" s="426"/>
      <c r="G9879" s="192" t="s">
        <v>39</v>
      </c>
      <c r="H9879" s="193">
        <v>0.2</v>
      </c>
      <c r="I9879" s="189">
        <f>(M9879*$M$13)</f>
        <v>13.533200000000001</v>
      </c>
      <c r="J9879" s="219">
        <f>TRUNC(I9879*H9879,2)</f>
        <v>2.7</v>
      </c>
      <c r="M9879">
        <v>14.71</v>
      </c>
    </row>
    <row r="9880" spans="1:13" ht="24" customHeight="1" x14ac:dyDescent="0.2">
      <c r="A9880" s="238" t="s">
        <v>2126</v>
      </c>
      <c r="B9880" s="191" t="s">
        <v>2216</v>
      </c>
      <c r="C9880" s="190" t="s">
        <v>15</v>
      </c>
      <c r="D9880" s="190" t="s">
        <v>2217</v>
      </c>
      <c r="E9880" s="426" t="s">
        <v>2129</v>
      </c>
      <c r="F9880" s="426"/>
      <c r="G9880" s="192" t="s">
        <v>39</v>
      </c>
      <c r="H9880" s="193">
        <v>0.2</v>
      </c>
      <c r="I9880" s="189">
        <f>(M9880*$M$13)</f>
        <v>19.136000000000003</v>
      </c>
      <c r="J9880" s="219">
        <f>TRUNC(I9880*H9880,2)</f>
        <v>3.82</v>
      </c>
      <c r="M9880">
        <v>20.8</v>
      </c>
    </row>
    <row r="9881" spans="1:13" ht="26.1" customHeight="1" x14ac:dyDescent="0.2">
      <c r="A9881" s="238" t="s">
        <v>2126</v>
      </c>
      <c r="B9881" s="191" t="s">
        <v>2935</v>
      </c>
      <c r="C9881" s="190" t="s">
        <v>15</v>
      </c>
      <c r="D9881" s="190" t="s">
        <v>2936</v>
      </c>
      <c r="E9881" s="426" t="s">
        <v>2119</v>
      </c>
      <c r="F9881" s="426"/>
      <c r="G9881" s="192" t="s">
        <v>54</v>
      </c>
      <c r="H9881" s="193">
        <v>1</v>
      </c>
      <c r="I9881" s="189">
        <f>(M9881*$M$13)</f>
        <v>4.4619999999999997</v>
      </c>
      <c r="J9881" s="219">
        <f>TRUNC(I9881*H9881,2)</f>
        <v>4.46</v>
      </c>
      <c r="M9881">
        <v>4.8499999999999996</v>
      </c>
    </row>
    <row r="9882" spans="1:13" x14ac:dyDescent="0.2">
      <c r="A9882" s="239"/>
      <c r="B9882" s="195"/>
      <c r="C9882" s="195"/>
      <c r="D9882" s="195"/>
      <c r="E9882" s="195" t="s">
        <v>3847</v>
      </c>
      <c r="F9882" s="196">
        <v>7.1</v>
      </c>
      <c r="G9882" s="195" t="s">
        <v>3848</v>
      </c>
      <c r="H9882" s="196">
        <v>0</v>
      </c>
      <c r="I9882" s="196">
        <v>7.1</v>
      </c>
      <c r="J9882" s="220"/>
      <c r="M9882">
        <v>7.1</v>
      </c>
    </row>
    <row r="9883" spans="1:13" ht="25.5" x14ac:dyDescent="0.2">
      <c r="A9883" s="239"/>
      <c r="B9883" s="195"/>
      <c r="C9883" s="195"/>
      <c r="D9883" s="195"/>
      <c r="E9883" s="195" t="s">
        <v>3849</v>
      </c>
      <c r="F9883" s="196">
        <v>0</v>
      </c>
      <c r="G9883" s="195"/>
      <c r="H9883" s="195" t="s">
        <v>3850</v>
      </c>
      <c r="I9883" s="196">
        <v>11.95</v>
      </c>
      <c r="J9883" s="220"/>
      <c r="M9883">
        <v>11.95</v>
      </c>
    </row>
    <row r="9884" spans="1:13" ht="30" customHeight="1" x14ac:dyDescent="0.2">
      <c r="A9884" s="240"/>
      <c r="B9884" s="197"/>
      <c r="C9884" s="197"/>
      <c r="D9884" s="197"/>
      <c r="E9884" s="197"/>
      <c r="F9884" s="197"/>
      <c r="G9884" s="197" t="s">
        <v>3851</v>
      </c>
      <c r="H9884" s="198">
        <v>6</v>
      </c>
      <c r="I9884" s="199">
        <v>71.7</v>
      </c>
      <c r="J9884" s="220"/>
      <c r="M9884">
        <v>71.7</v>
      </c>
    </row>
    <row r="9885" spans="1:13" ht="0.95" customHeight="1" x14ac:dyDescent="0.2">
      <c r="A9885" s="237"/>
      <c r="B9885" s="185"/>
      <c r="C9885" s="185"/>
      <c r="D9885" s="185"/>
      <c r="E9885" s="185"/>
      <c r="F9885" s="185"/>
      <c r="G9885" s="185"/>
      <c r="H9885" s="185"/>
      <c r="I9885" s="185"/>
      <c r="J9885" s="220"/>
    </row>
    <row r="9886" spans="1:13" ht="18" customHeight="1" x14ac:dyDescent="0.2">
      <c r="A9886" s="236" t="s">
        <v>1278</v>
      </c>
      <c r="B9886" s="183" t="s">
        <v>2</v>
      </c>
      <c r="C9886" s="182" t="s">
        <v>3</v>
      </c>
      <c r="D9886" s="182" t="s">
        <v>4</v>
      </c>
      <c r="E9886" s="419" t="s">
        <v>2100</v>
      </c>
      <c r="F9886" s="419"/>
      <c r="G9886" s="184" t="s">
        <v>5</v>
      </c>
      <c r="H9886" s="183" t="s">
        <v>6</v>
      </c>
      <c r="I9886" s="183" t="s">
        <v>7</v>
      </c>
      <c r="J9886" s="218" t="s">
        <v>8</v>
      </c>
      <c r="K9886" s="229">
        <f>J9888+J9889</f>
        <v>4.8900000000000006</v>
      </c>
      <c r="L9886" s="229">
        <f>J9887-K9886</f>
        <v>145.23000000000002</v>
      </c>
      <c r="M9886" t="s">
        <v>7</v>
      </c>
    </row>
    <row r="9887" spans="1:13" ht="26.1" customHeight="1" x14ac:dyDescent="0.2">
      <c r="A9887" s="237" t="s">
        <v>2125</v>
      </c>
      <c r="B9887" s="186" t="s">
        <v>1016</v>
      </c>
      <c r="C9887" s="185" t="s">
        <v>15</v>
      </c>
      <c r="D9887" s="185" t="s">
        <v>1017</v>
      </c>
      <c r="E9887" s="425">
        <v>8</v>
      </c>
      <c r="F9887" s="425"/>
      <c r="G9887" s="187" t="s">
        <v>18</v>
      </c>
      <c r="H9887" s="188">
        <v>1</v>
      </c>
      <c r="I9887" s="189">
        <f>(M9887*$M$13)</f>
        <v>150.12560000000002</v>
      </c>
      <c r="J9887" s="231">
        <f>TRUNC(I9887*H9887,2)</f>
        <v>150.12</v>
      </c>
      <c r="M9887">
        <v>163.18</v>
      </c>
    </row>
    <row r="9888" spans="1:13" ht="24" customHeight="1" x14ac:dyDescent="0.2">
      <c r="A9888" s="238" t="s">
        <v>2126</v>
      </c>
      <c r="B9888" s="191" t="s">
        <v>2130</v>
      </c>
      <c r="C9888" s="190" t="s">
        <v>15</v>
      </c>
      <c r="D9888" s="190" t="s">
        <v>2131</v>
      </c>
      <c r="E9888" s="426" t="s">
        <v>2129</v>
      </c>
      <c r="F9888" s="426"/>
      <c r="G9888" s="192" t="s">
        <v>39</v>
      </c>
      <c r="H9888" s="193">
        <v>0.15</v>
      </c>
      <c r="I9888" s="189">
        <f>(M9888*$M$13)</f>
        <v>13.533200000000001</v>
      </c>
      <c r="J9888" s="219">
        <f>TRUNC(I9888*H9888,2)</f>
        <v>2.02</v>
      </c>
      <c r="M9888">
        <v>14.71</v>
      </c>
    </row>
    <row r="9889" spans="1:13" ht="24" customHeight="1" x14ac:dyDescent="0.2">
      <c r="A9889" s="238" t="s">
        <v>2126</v>
      </c>
      <c r="B9889" s="191" t="s">
        <v>2216</v>
      </c>
      <c r="C9889" s="190" t="s">
        <v>15</v>
      </c>
      <c r="D9889" s="190" t="s">
        <v>2217</v>
      </c>
      <c r="E9889" s="426" t="s">
        <v>2129</v>
      </c>
      <c r="F9889" s="426"/>
      <c r="G9889" s="192" t="s">
        <v>39</v>
      </c>
      <c r="H9889" s="193">
        <v>0.15</v>
      </c>
      <c r="I9889" s="189">
        <f>(M9889*$M$13)</f>
        <v>19.136000000000003</v>
      </c>
      <c r="J9889" s="219">
        <f>TRUNC(I9889*H9889,2)</f>
        <v>2.87</v>
      </c>
      <c r="M9889">
        <v>20.8</v>
      </c>
    </row>
    <row r="9890" spans="1:13" ht="39" customHeight="1" x14ac:dyDescent="0.2">
      <c r="A9890" s="238" t="s">
        <v>2126</v>
      </c>
      <c r="B9890" s="191" t="s">
        <v>2941</v>
      </c>
      <c r="C9890" s="190" t="s">
        <v>15</v>
      </c>
      <c r="D9890" s="190" t="s">
        <v>2942</v>
      </c>
      <c r="E9890" s="426" t="s">
        <v>2119</v>
      </c>
      <c r="F9890" s="426"/>
      <c r="G9890" s="192" t="s">
        <v>54</v>
      </c>
      <c r="H9890" s="193">
        <v>1</v>
      </c>
      <c r="I9890" s="189">
        <f>(M9890*$M$13)</f>
        <v>145.23120000000003</v>
      </c>
      <c r="J9890" s="219">
        <f>TRUNC(I9890*H9890,2)</f>
        <v>145.22999999999999</v>
      </c>
      <c r="M9890">
        <v>157.86000000000001</v>
      </c>
    </row>
    <row r="9891" spans="1:13" x14ac:dyDescent="0.2">
      <c r="A9891" s="239"/>
      <c r="B9891" s="195"/>
      <c r="C9891" s="195"/>
      <c r="D9891" s="195"/>
      <c r="E9891" s="195" t="s">
        <v>3847</v>
      </c>
      <c r="F9891" s="196">
        <v>5.32</v>
      </c>
      <c r="G9891" s="195" t="s">
        <v>3848</v>
      </c>
      <c r="H9891" s="196">
        <v>0</v>
      </c>
      <c r="I9891" s="196">
        <v>5.32</v>
      </c>
      <c r="J9891" s="220"/>
      <c r="M9891">
        <v>5.32</v>
      </c>
    </row>
    <row r="9892" spans="1:13" ht="25.5" x14ac:dyDescent="0.2">
      <c r="A9892" s="239"/>
      <c r="B9892" s="195"/>
      <c r="C9892" s="195"/>
      <c r="D9892" s="195"/>
      <c r="E9892" s="195" t="s">
        <v>3849</v>
      </c>
      <c r="F9892" s="196">
        <v>0</v>
      </c>
      <c r="G9892" s="195"/>
      <c r="H9892" s="195" t="s">
        <v>3850</v>
      </c>
      <c r="I9892" s="196">
        <v>163.18</v>
      </c>
      <c r="J9892" s="220"/>
      <c r="M9892">
        <v>163.18</v>
      </c>
    </row>
    <row r="9893" spans="1:13" ht="30" customHeight="1" x14ac:dyDescent="0.2">
      <c r="A9893" s="240"/>
      <c r="B9893" s="197"/>
      <c r="C9893" s="197"/>
      <c r="D9893" s="197"/>
      <c r="E9893" s="197"/>
      <c r="F9893" s="197"/>
      <c r="G9893" s="197" t="s">
        <v>3851</v>
      </c>
      <c r="H9893" s="198">
        <v>6</v>
      </c>
      <c r="I9893" s="199">
        <v>979.08</v>
      </c>
      <c r="J9893" s="220"/>
      <c r="M9893">
        <v>979.08</v>
      </c>
    </row>
    <row r="9894" spans="1:13" ht="0.95" customHeight="1" x14ac:dyDescent="0.2">
      <c r="A9894" s="237"/>
      <c r="B9894" s="185"/>
      <c r="C9894" s="185"/>
      <c r="D9894" s="185"/>
      <c r="E9894" s="185"/>
      <c r="F9894" s="185"/>
      <c r="G9894" s="185"/>
      <c r="H9894" s="185"/>
      <c r="I9894" s="185"/>
      <c r="J9894" s="220"/>
    </row>
    <row r="9895" spans="1:13" ht="18" customHeight="1" x14ac:dyDescent="0.2">
      <c r="A9895" s="236" t="s">
        <v>1279</v>
      </c>
      <c r="B9895" s="183" t="s">
        <v>2</v>
      </c>
      <c r="C9895" s="182" t="s">
        <v>3</v>
      </c>
      <c r="D9895" s="182" t="s">
        <v>4</v>
      </c>
      <c r="E9895" s="419" t="s">
        <v>2100</v>
      </c>
      <c r="F9895" s="419"/>
      <c r="G9895" s="184" t="s">
        <v>5</v>
      </c>
      <c r="H9895" s="183" t="s">
        <v>6</v>
      </c>
      <c r="I9895" s="183" t="s">
        <v>7</v>
      </c>
      <c r="J9895" s="218" t="s">
        <v>8</v>
      </c>
      <c r="K9895" s="229">
        <f>J9897+J9898</f>
        <v>10.45</v>
      </c>
      <c r="L9895" s="229">
        <f>J9896-K9895</f>
        <v>10.5</v>
      </c>
      <c r="M9895" t="s">
        <v>7</v>
      </c>
    </row>
    <row r="9896" spans="1:13" ht="24" customHeight="1" x14ac:dyDescent="0.2">
      <c r="A9896" s="237" t="s">
        <v>2125</v>
      </c>
      <c r="B9896" s="186" t="s">
        <v>1010</v>
      </c>
      <c r="C9896" s="185" t="s">
        <v>15</v>
      </c>
      <c r="D9896" s="185" t="s">
        <v>1011</v>
      </c>
      <c r="E9896" s="425">
        <v>8</v>
      </c>
      <c r="F9896" s="425"/>
      <c r="G9896" s="187" t="s">
        <v>18</v>
      </c>
      <c r="H9896" s="188">
        <v>1</v>
      </c>
      <c r="I9896" s="189">
        <f>(M9896*$M$13)</f>
        <v>20.957600000000003</v>
      </c>
      <c r="J9896" s="231">
        <f>TRUNC(I9896*H9896,2)</f>
        <v>20.95</v>
      </c>
      <c r="M9896">
        <v>22.78</v>
      </c>
    </row>
    <row r="9897" spans="1:13" ht="24" customHeight="1" x14ac:dyDescent="0.2">
      <c r="A9897" s="238" t="s">
        <v>2126</v>
      </c>
      <c r="B9897" s="191" t="s">
        <v>2130</v>
      </c>
      <c r="C9897" s="190" t="s">
        <v>15</v>
      </c>
      <c r="D9897" s="190" t="s">
        <v>2131</v>
      </c>
      <c r="E9897" s="426" t="s">
        <v>2129</v>
      </c>
      <c r="F9897" s="426"/>
      <c r="G9897" s="192" t="s">
        <v>39</v>
      </c>
      <c r="H9897" s="193">
        <v>0.32</v>
      </c>
      <c r="I9897" s="189">
        <f>(M9897*$M$13)</f>
        <v>13.533200000000001</v>
      </c>
      <c r="J9897" s="219">
        <f>TRUNC(I9897*H9897,2)</f>
        <v>4.33</v>
      </c>
      <c r="M9897">
        <v>14.71</v>
      </c>
    </row>
    <row r="9898" spans="1:13" ht="24" customHeight="1" x14ac:dyDescent="0.2">
      <c r="A9898" s="238" t="s">
        <v>2126</v>
      </c>
      <c r="B9898" s="191" t="s">
        <v>2216</v>
      </c>
      <c r="C9898" s="190" t="s">
        <v>15</v>
      </c>
      <c r="D9898" s="190" t="s">
        <v>2217</v>
      </c>
      <c r="E9898" s="426" t="s">
        <v>2129</v>
      </c>
      <c r="F9898" s="426"/>
      <c r="G9898" s="192" t="s">
        <v>39</v>
      </c>
      <c r="H9898" s="193">
        <v>0.32</v>
      </c>
      <c r="I9898" s="189">
        <f>(M9898*$M$13)</f>
        <v>19.136000000000003</v>
      </c>
      <c r="J9898" s="219">
        <f>TRUNC(I9898*H9898,2)</f>
        <v>6.12</v>
      </c>
      <c r="M9898">
        <v>20.8</v>
      </c>
    </row>
    <row r="9899" spans="1:13" ht="24" customHeight="1" x14ac:dyDescent="0.2">
      <c r="A9899" s="238" t="s">
        <v>2126</v>
      </c>
      <c r="B9899" s="191" t="s">
        <v>2937</v>
      </c>
      <c r="C9899" s="190" t="s">
        <v>15</v>
      </c>
      <c r="D9899" s="190" t="s">
        <v>2938</v>
      </c>
      <c r="E9899" s="426" t="s">
        <v>2119</v>
      </c>
      <c r="F9899" s="426"/>
      <c r="G9899" s="192" t="s">
        <v>54</v>
      </c>
      <c r="H9899" s="193">
        <v>1</v>
      </c>
      <c r="I9899" s="189">
        <f>(M9899*$M$13)</f>
        <v>10.515600000000001</v>
      </c>
      <c r="J9899" s="219">
        <f>TRUNC(I9899*H9899,2)</f>
        <v>10.51</v>
      </c>
      <c r="M9899">
        <v>11.43</v>
      </c>
    </row>
    <row r="9900" spans="1:13" x14ac:dyDescent="0.2">
      <c r="A9900" s="239"/>
      <c r="B9900" s="195"/>
      <c r="C9900" s="195"/>
      <c r="D9900" s="195"/>
      <c r="E9900" s="195" t="s">
        <v>3847</v>
      </c>
      <c r="F9900" s="196">
        <v>11.35</v>
      </c>
      <c r="G9900" s="195" t="s">
        <v>3848</v>
      </c>
      <c r="H9900" s="196">
        <v>0</v>
      </c>
      <c r="I9900" s="196">
        <v>11.35</v>
      </c>
      <c r="J9900" s="220"/>
      <c r="M9900">
        <v>11.35</v>
      </c>
    </row>
    <row r="9901" spans="1:13" ht="25.5" x14ac:dyDescent="0.2">
      <c r="A9901" s="239"/>
      <c r="B9901" s="195"/>
      <c r="C9901" s="195"/>
      <c r="D9901" s="195"/>
      <c r="E9901" s="195" t="s">
        <v>3849</v>
      </c>
      <c r="F9901" s="196">
        <v>0</v>
      </c>
      <c r="G9901" s="195"/>
      <c r="H9901" s="195" t="s">
        <v>3850</v>
      </c>
      <c r="I9901" s="196">
        <v>22.78</v>
      </c>
      <c r="J9901" s="220"/>
      <c r="M9901">
        <v>22.78</v>
      </c>
    </row>
    <row r="9902" spans="1:13" ht="30" customHeight="1" x14ac:dyDescent="0.2">
      <c r="A9902" s="240"/>
      <c r="B9902" s="197"/>
      <c r="C9902" s="197"/>
      <c r="D9902" s="197"/>
      <c r="E9902" s="197"/>
      <c r="F9902" s="197"/>
      <c r="G9902" s="197" t="s">
        <v>3851</v>
      </c>
      <c r="H9902" s="198">
        <v>6</v>
      </c>
      <c r="I9902" s="199">
        <v>136.68</v>
      </c>
      <c r="J9902" s="220"/>
      <c r="M9902">
        <v>136.68</v>
      </c>
    </row>
    <row r="9903" spans="1:13" ht="0.95" customHeight="1" x14ac:dyDescent="0.2">
      <c r="A9903" s="237"/>
      <c r="B9903" s="185"/>
      <c r="C9903" s="185"/>
      <c r="D9903" s="185"/>
      <c r="E9903" s="185"/>
      <c r="F9903" s="185"/>
      <c r="G9903" s="185"/>
      <c r="H9903" s="185"/>
      <c r="I9903" s="185"/>
      <c r="J9903" s="220"/>
    </row>
    <row r="9904" spans="1:13" ht="18" customHeight="1" x14ac:dyDescent="0.2">
      <c r="A9904" s="236" t="s">
        <v>1280</v>
      </c>
      <c r="B9904" s="183" t="s">
        <v>2</v>
      </c>
      <c r="C9904" s="182" t="s">
        <v>3</v>
      </c>
      <c r="D9904" s="182" t="s">
        <v>4</v>
      </c>
      <c r="E9904" s="419" t="s">
        <v>2100</v>
      </c>
      <c r="F9904" s="419"/>
      <c r="G9904" s="184" t="s">
        <v>5</v>
      </c>
      <c r="H9904" s="183" t="s">
        <v>6</v>
      </c>
      <c r="I9904" s="183" t="s">
        <v>7</v>
      </c>
      <c r="J9904" s="218" t="s">
        <v>8</v>
      </c>
      <c r="K9904" s="229">
        <f>J9906+J9907</f>
        <v>4.5599999999999996</v>
      </c>
      <c r="L9904" s="229">
        <f>J9905-K9904</f>
        <v>32.5</v>
      </c>
      <c r="M9904" t="s">
        <v>7</v>
      </c>
    </row>
    <row r="9905" spans="1:13" ht="26.1" customHeight="1" x14ac:dyDescent="0.2">
      <c r="A9905" s="237" t="s">
        <v>2125</v>
      </c>
      <c r="B9905" s="186" t="s">
        <v>1012</v>
      </c>
      <c r="C9905" s="185" t="s">
        <v>15</v>
      </c>
      <c r="D9905" s="185" t="s">
        <v>1013</v>
      </c>
      <c r="E9905" s="425">
        <v>8</v>
      </c>
      <c r="F9905" s="425"/>
      <c r="G9905" s="187" t="s">
        <v>18</v>
      </c>
      <c r="H9905" s="188">
        <v>1</v>
      </c>
      <c r="I9905" s="189">
        <f>(M9905*$M$13)</f>
        <v>37.066800000000001</v>
      </c>
      <c r="J9905" s="231">
        <f>TRUNC(I9905*H9905,2)</f>
        <v>37.06</v>
      </c>
      <c r="M9905">
        <v>40.29</v>
      </c>
    </row>
    <row r="9906" spans="1:13" ht="24" customHeight="1" x14ac:dyDescent="0.2">
      <c r="A9906" s="238" t="s">
        <v>2126</v>
      </c>
      <c r="B9906" s="191" t="s">
        <v>2130</v>
      </c>
      <c r="C9906" s="190" t="s">
        <v>15</v>
      </c>
      <c r="D9906" s="190" t="s">
        <v>2131</v>
      </c>
      <c r="E9906" s="426" t="s">
        <v>2129</v>
      </c>
      <c r="F9906" s="426"/>
      <c r="G9906" s="192" t="s">
        <v>39</v>
      </c>
      <c r="H9906" s="193">
        <v>0.14000000000000001</v>
      </c>
      <c r="I9906" s="189">
        <f>(M9906*$M$13)</f>
        <v>13.533200000000001</v>
      </c>
      <c r="J9906" s="219">
        <f>TRUNC(I9906*H9906,2)</f>
        <v>1.89</v>
      </c>
      <c r="M9906">
        <v>14.71</v>
      </c>
    </row>
    <row r="9907" spans="1:13" ht="24" customHeight="1" x14ac:dyDescent="0.2">
      <c r="A9907" s="238" t="s">
        <v>2126</v>
      </c>
      <c r="B9907" s="191" t="s">
        <v>2216</v>
      </c>
      <c r="C9907" s="190" t="s">
        <v>15</v>
      </c>
      <c r="D9907" s="190" t="s">
        <v>2217</v>
      </c>
      <c r="E9907" s="426" t="s">
        <v>2129</v>
      </c>
      <c r="F9907" s="426"/>
      <c r="G9907" s="192" t="s">
        <v>39</v>
      </c>
      <c r="H9907" s="193">
        <v>0.14000000000000001</v>
      </c>
      <c r="I9907" s="189">
        <f>(M9907*$M$13)</f>
        <v>19.136000000000003</v>
      </c>
      <c r="J9907" s="219">
        <f>TRUNC(I9907*H9907,2)</f>
        <v>2.67</v>
      </c>
      <c r="M9907">
        <v>20.8</v>
      </c>
    </row>
    <row r="9908" spans="1:13" ht="24" customHeight="1" x14ac:dyDescent="0.2">
      <c r="A9908" s="238" t="s">
        <v>2126</v>
      </c>
      <c r="B9908" s="191" t="s">
        <v>2939</v>
      </c>
      <c r="C9908" s="190" t="s">
        <v>15</v>
      </c>
      <c r="D9908" s="190" t="s">
        <v>2940</v>
      </c>
      <c r="E9908" s="426" t="s">
        <v>2119</v>
      </c>
      <c r="F9908" s="426"/>
      <c r="G9908" s="192" t="s">
        <v>54</v>
      </c>
      <c r="H9908" s="193">
        <v>1</v>
      </c>
      <c r="I9908" s="189">
        <f>(M9908*$M$13)</f>
        <v>9.595600000000001</v>
      </c>
      <c r="J9908" s="219">
        <f>TRUNC(I9908*H9908,2)</f>
        <v>9.59</v>
      </c>
      <c r="M9908">
        <v>10.43</v>
      </c>
    </row>
    <row r="9909" spans="1:13" ht="24" customHeight="1" x14ac:dyDescent="0.2">
      <c r="A9909" s="238" t="s">
        <v>2126</v>
      </c>
      <c r="B9909" s="191" t="s">
        <v>2363</v>
      </c>
      <c r="C9909" s="190" t="s">
        <v>15</v>
      </c>
      <c r="D9909" s="190" t="s">
        <v>2364</v>
      </c>
      <c r="E9909" s="426" t="s">
        <v>2119</v>
      </c>
      <c r="F9909" s="426"/>
      <c r="G9909" s="192" t="s">
        <v>54</v>
      </c>
      <c r="H9909" s="193">
        <v>1</v>
      </c>
      <c r="I9909" s="189">
        <f>(M9909*$M$13)</f>
        <v>22.908000000000001</v>
      </c>
      <c r="J9909" s="219">
        <f>TRUNC(I9909*H9909,2)</f>
        <v>22.9</v>
      </c>
      <c r="M9909">
        <v>24.9</v>
      </c>
    </row>
    <row r="9910" spans="1:13" x14ac:dyDescent="0.2">
      <c r="A9910" s="239"/>
      <c r="B9910" s="195"/>
      <c r="C9910" s="195"/>
      <c r="D9910" s="195"/>
      <c r="E9910" s="195" t="s">
        <v>3847</v>
      </c>
      <c r="F9910" s="196">
        <v>4.96</v>
      </c>
      <c r="G9910" s="195" t="s">
        <v>3848</v>
      </c>
      <c r="H9910" s="196">
        <v>0</v>
      </c>
      <c r="I9910" s="196">
        <v>4.96</v>
      </c>
      <c r="J9910" s="220"/>
      <c r="M9910">
        <v>4.96</v>
      </c>
    </row>
    <row r="9911" spans="1:13" ht="25.5" x14ac:dyDescent="0.2">
      <c r="A9911" s="239"/>
      <c r="B9911" s="195"/>
      <c r="C9911" s="195"/>
      <c r="D9911" s="195"/>
      <c r="E9911" s="195" t="s">
        <v>3849</v>
      </c>
      <c r="F9911" s="196">
        <v>0</v>
      </c>
      <c r="G9911" s="195"/>
      <c r="H9911" s="195" t="s">
        <v>3850</v>
      </c>
      <c r="I9911" s="196">
        <v>40.29</v>
      </c>
      <c r="J9911" s="220"/>
      <c r="M9911">
        <v>40.29</v>
      </c>
    </row>
    <row r="9912" spans="1:13" ht="30" customHeight="1" x14ac:dyDescent="0.2">
      <c r="A9912" s="240"/>
      <c r="B9912" s="197"/>
      <c r="C9912" s="197"/>
      <c r="D9912" s="197"/>
      <c r="E9912" s="197"/>
      <c r="F9912" s="197"/>
      <c r="G9912" s="197" t="s">
        <v>3851</v>
      </c>
      <c r="H9912" s="198">
        <v>6</v>
      </c>
      <c r="I9912" s="199">
        <v>241.74</v>
      </c>
      <c r="J9912" s="220"/>
      <c r="M9912">
        <v>241.74</v>
      </c>
    </row>
    <row r="9913" spans="1:13" ht="0.95" customHeight="1" x14ac:dyDescent="0.2">
      <c r="A9913" s="237"/>
      <c r="B9913" s="185"/>
      <c r="C9913" s="185"/>
      <c r="D9913" s="185"/>
      <c r="E9913" s="185"/>
      <c r="F9913" s="185"/>
      <c r="G9913" s="185"/>
      <c r="H9913" s="185"/>
      <c r="I9913" s="185"/>
      <c r="J9913" s="220"/>
    </row>
    <row r="9914" spans="1:13" ht="18" customHeight="1" x14ac:dyDescent="0.2">
      <c r="A9914" s="236" t="s">
        <v>1281</v>
      </c>
      <c r="B9914" s="183" t="s">
        <v>2</v>
      </c>
      <c r="C9914" s="182" t="s">
        <v>3</v>
      </c>
      <c r="D9914" s="182" t="s">
        <v>4</v>
      </c>
      <c r="E9914" s="419" t="s">
        <v>2100</v>
      </c>
      <c r="F9914" s="419"/>
      <c r="G9914" s="184" t="s">
        <v>5</v>
      </c>
      <c r="H9914" s="183" t="s">
        <v>6</v>
      </c>
      <c r="I9914" s="183" t="s">
        <v>7</v>
      </c>
      <c r="J9914" s="218" t="s">
        <v>8</v>
      </c>
      <c r="K9914" s="229">
        <f>J9916+J9917</f>
        <v>37.769999999999996</v>
      </c>
      <c r="L9914" s="229">
        <f>J9915-K9914</f>
        <v>732.61</v>
      </c>
      <c r="M9914" t="s">
        <v>7</v>
      </c>
    </row>
    <row r="9915" spans="1:13" ht="39" customHeight="1" x14ac:dyDescent="0.2">
      <c r="A9915" s="237" t="s">
        <v>2125</v>
      </c>
      <c r="B9915" s="186" t="s">
        <v>1003</v>
      </c>
      <c r="C9915" s="185" t="s">
        <v>26</v>
      </c>
      <c r="D9915" s="185" t="s">
        <v>1004</v>
      </c>
      <c r="E9915" s="425" t="s">
        <v>2115</v>
      </c>
      <c r="F9915" s="425"/>
      <c r="G9915" s="187" t="s">
        <v>331</v>
      </c>
      <c r="H9915" s="188">
        <v>1</v>
      </c>
      <c r="I9915" s="189">
        <f t="shared" ref="I9915:I9921" si="314">(M9915*$M$13)</f>
        <v>770.38040000000001</v>
      </c>
      <c r="J9915" s="231">
        <f t="shared" ref="J9915:J9921" si="315">TRUNC(I9915*H9915,2)</f>
        <v>770.38</v>
      </c>
      <c r="M9915">
        <v>837.37</v>
      </c>
    </row>
    <row r="9916" spans="1:13" ht="26.1" customHeight="1" x14ac:dyDescent="0.2">
      <c r="A9916" s="241" t="s">
        <v>2395</v>
      </c>
      <c r="B9916" s="201" t="s">
        <v>2477</v>
      </c>
      <c r="C9916" s="200" t="s">
        <v>26</v>
      </c>
      <c r="D9916" s="200" t="s">
        <v>2478</v>
      </c>
      <c r="E9916" s="427" t="s">
        <v>2123</v>
      </c>
      <c r="F9916" s="427"/>
      <c r="G9916" s="202" t="s">
        <v>32</v>
      </c>
      <c r="H9916" s="203">
        <v>1.1539999999999999</v>
      </c>
      <c r="I9916" s="189">
        <f t="shared" si="314"/>
        <v>24.3156</v>
      </c>
      <c r="J9916" s="219">
        <f t="shared" si="315"/>
        <v>28.06</v>
      </c>
      <c r="M9916">
        <v>26.43</v>
      </c>
    </row>
    <row r="9917" spans="1:13" ht="24" customHeight="1" x14ac:dyDescent="0.2">
      <c r="A9917" s="241" t="s">
        <v>2395</v>
      </c>
      <c r="B9917" s="201" t="s">
        <v>2446</v>
      </c>
      <c r="C9917" s="200" t="s">
        <v>26</v>
      </c>
      <c r="D9917" s="200" t="s">
        <v>2447</v>
      </c>
      <c r="E9917" s="427" t="s">
        <v>2123</v>
      </c>
      <c r="F9917" s="427"/>
      <c r="G9917" s="202" t="s">
        <v>32</v>
      </c>
      <c r="H9917" s="203">
        <v>0.55649999999999999</v>
      </c>
      <c r="I9917" s="189">
        <f t="shared" si="314"/>
        <v>17.461600000000001</v>
      </c>
      <c r="J9917" s="219">
        <f t="shared" si="315"/>
        <v>9.7100000000000009</v>
      </c>
      <c r="M9917">
        <v>18.98</v>
      </c>
    </row>
    <row r="9918" spans="1:13" ht="39" customHeight="1" x14ac:dyDescent="0.2">
      <c r="A9918" s="238" t="s">
        <v>2126</v>
      </c>
      <c r="B9918" s="191" t="s">
        <v>2923</v>
      </c>
      <c r="C9918" s="190" t="s">
        <v>26</v>
      </c>
      <c r="D9918" s="190" t="s">
        <v>2924</v>
      </c>
      <c r="E9918" s="426" t="s">
        <v>2119</v>
      </c>
      <c r="F9918" s="426"/>
      <c r="G9918" s="192" t="s">
        <v>331</v>
      </c>
      <c r="H9918" s="193">
        <v>2</v>
      </c>
      <c r="I9918" s="189">
        <f t="shared" si="314"/>
        <v>22.080000000000002</v>
      </c>
      <c r="J9918" s="219">
        <f t="shared" si="315"/>
        <v>44.16</v>
      </c>
      <c r="M9918">
        <v>24</v>
      </c>
    </row>
    <row r="9919" spans="1:13" ht="26.1" customHeight="1" x14ac:dyDescent="0.2">
      <c r="A9919" s="238" t="s">
        <v>2126</v>
      </c>
      <c r="B9919" s="191" t="s">
        <v>2925</v>
      </c>
      <c r="C9919" s="190" t="s">
        <v>26</v>
      </c>
      <c r="D9919" s="190" t="s">
        <v>2926</v>
      </c>
      <c r="E9919" s="426" t="s">
        <v>2119</v>
      </c>
      <c r="F9919" s="426"/>
      <c r="G9919" s="192" t="s">
        <v>331</v>
      </c>
      <c r="H9919" s="193">
        <v>1</v>
      </c>
      <c r="I9919" s="189">
        <f t="shared" si="314"/>
        <v>9.4391999999999996</v>
      </c>
      <c r="J9919" s="219">
        <f t="shared" si="315"/>
        <v>9.43</v>
      </c>
      <c r="M9919">
        <v>10.26</v>
      </c>
    </row>
    <row r="9920" spans="1:13" ht="26.1" customHeight="1" x14ac:dyDescent="0.2">
      <c r="A9920" s="238" t="s">
        <v>2126</v>
      </c>
      <c r="B9920" s="191" t="s">
        <v>2927</v>
      </c>
      <c r="C9920" s="190" t="s">
        <v>26</v>
      </c>
      <c r="D9920" s="190" t="s">
        <v>2928</v>
      </c>
      <c r="E9920" s="426" t="s">
        <v>2119</v>
      </c>
      <c r="F9920" s="426"/>
      <c r="G9920" s="192" t="s">
        <v>331</v>
      </c>
      <c r="H9920" s="193">
        <v>1</v>
      </c>
      <c r="I9920" s="189">
        <f t="shared" si="314"/>
        <v>671.4896</v>
      </c>
      <c r="J9920" s="219">
        <f t="shared" si="315"/>
        <v>671.48</v>
      </c>
      <c r="M9920">
        <v>729.88</v>
      </c>
    </row>
    <row r="9921" spans="1:13" ht="24" customHeight="1" x14ac:dyDescent="0.2">
      <c r="A9921" s="238" t="s">
        <v>2126</v>
      </c>
      <c r="B9921" s="191" t="s">
        <v>2929</v>
      </c>
      <c r="C9921" s="190" t="s">
        <v>26</v>
      </c>
      <c r="D9921" s="190" t="s">
        <v>2930</v>
      </c>
      <c r="E9921" s="426" t="s">
        <v>2119</v>
      </c>
      <c r="F9921" s="426"/>
      <c r="G9921" s="192" t="s">
        <v>2413</v>
      </c>
      <c r="H9921" s="193">
        <v>8.8099999999999998E-2</v>
      </c>
      <c r="I9921" s="189">
        <f t="shared" si="314"/>
        <v>85.33</v>
      </c>
      <c r="J9921" s="219">
        <f t="shared" si="315"/>
        <v>7.51</v>
      </c>
      <c r="M9921">
        <v>92.75</v>
      </c>
    </row>
    <row r="9922" spans="1:13" x14ac:dyDescent="0.2">
      <c r="A9922" s="239"/>
      <c r="B9922" s="195"/>
      <c r="C9922" s="195"/>
      <c r="D9922" s="195"/>
      <c r="E9922" s="195" t="s">
        <v>3847</v>
      </c>
      <c r="F9922" s="196">
        <v>31.6</v>
      </c>
      <c r="G9922" s="195" t="s">
        <v>3848</v>
      </c>
      <c r="H9922" s="196">
        <v>0</v>
      </c>
      <c r="I9922" s="196">
        <v>31.6</v>
      </c>
      <c r="J9922" s="220"/>
      <c r="M9922">
        <v>31.6</v>
      </c>
    </row>
    <row r="9923" spans="1:13" ht="25.5" x14ac:dyDescent="0.2">
      <c r="A9923" s="239"/>
      <c r="B9923" s="195"/>
      <c r="C9923" s="195"/>
      <c r="D9923" s="195"/>
      <c r="E9923" s="195" t="s">
        <v>3849</v>
      </c>
      <c r="F9923" s="196">
        <v>0</v>
      </c>
      <c r="G9923" s="195"/>
      <c r="H9923" s="195" t="s">
        <v>3850</v>
      </c>
      <c r="I9923" s="196">
        <v>837.37</v>
      </c>
      <c r="J9923" s="220"/>
      <c r="M9923">
        <v>837.37</v>
      </c>
    </row>
    <row r="9924" spans="1:13" ht="30" customHeight="1" x14ac:dyDescent="0.2">
      <c r="A9924" s="240"/>
      <c r="B9924" s="197"/>
      <c r="C9924" s="197"/>
      <c r="D9924" s="197"/>
      <c r="E9924" s="197"/>
      <c r="F9924" s="197"/>
      <c r="G9924" s="197" t="s">
        <v>3851</v>
      </c>
      <c r="H9924" s="198">
        <v>2</v>
      </c>
      <c r="I9924" s="199">
        <v>1674.74</v>
      </c>
      <c r="J9924" s="220"/>
      <c r="M9924">
        <v>1674.74</v>
      </c>
    </row>
    <row r="9925" spans="1:13" ht="0.95" customHeight="1" x14ac:dyDescent="0.2">
      <c r="A9925" s="237"/>
      <c r="B9925" s="185"/>
      <c r="C9925" s="185"/>
      <c r="D9925" s="185"/>
      <c r="E9925" s="185"/>
      <c r="F9925" s="185"/>
      <c r="G9925" s="185"/>
      <c r="H9925" s="185"/>
      <c r="I9925" s="185"/>
      <c r="J9925" s="220"/>
    </row>
    <row r="9926" spans="1:13" ht="18" customHeight="1" x14ac:dyDescent="0.2">
      <c r="A9926" s="236" t="s">
        <v>1282</v>
      </c>
      <c r="B9926" s="183" t="s">
        <v>2</v>
      </c>
      <c r="C9926" s="182" t="s">
        <v>3</v>
      </c>
      <c r="D9926" s="182" t="s">
        <v>4</v>
      </c>
      <c r="E9926" s="419" t="s">
        <v>2100</v>
      </c>
      <c r="F9926" s="419"/>
      <c r="G9926" s="184" t="s">
        <v>5</v>
      </c>
      <c r="H9926" s="183" t="s">
        <v>6</v>
      </c>
      <c r="I9926" s="183" t="s">
        <v>7</v>
      </c>
      <c r="J9926" s="218" t="s">
        <v>8</v>
      </c>
      <c r="K9926" s="229">
        <f>J9928+J9929</f>
        <v>53.18</v>
      </c>
      <c r="L9926" s="229">
        <f>J9927-K9926</f>
        <v>391.78</v>
      </c>
      <c r="M9926" t="s">
        <v>7</v>
      </c>
    </row>
    <row r="9927" spans="1:13" ht="26.1" customHeight="1" x14ac:dyDescent="0.2">
      <c r="A9927" s="237" t="s">
        <v>2125</v>
      </c>
      <c r="B9927" s="186" t="s">
        <v>1005</v>
      </c>
      <c r="C9927" s="185" t="s">
        <v>15</v>
      </c>
      <c r="D9927" s="185" t="s">
        <v>1006</v>
      </c>
      <c r="E9927" s="425">
        <v>8</v>
      </c>
      <c r="F9927" s="425"/>
      <c r="G9927" s="187" t="s">
        <v>54</v>
      </c>
      <c r="H9927" s="188">
        <v>1</v>
      </c>
      <c r="I9927" s="189">
        <f>(M9927*$M$13)</f>
        <v>444.96720000000005</v>
      </c>
      <c r="J9927" s="231">
        <f>TRUNC(I9927*H9927,2)</f>
        <v>444.96</v>
      </c>
      <c r="M9927">
        <v>483.66</v>
      </c>
    </row>
    <row r="9928" spans="1:13" ht="24" customHeight="1" x14ac:dyDescent="0.2">
      <c r="A9928" s="238" t="s">
        <v>2126</v>
      </c>
      <c r="B9928" s="191" t="s">
        <v>2130</v>
      </c>
      <c r="C9928" s="190" t="s">
        <v>15</v>
      </c>
      <c r="D9928" s="190" t="s">
        <v>2131</v>
      </c>
      <c r="E9928" s="426" t="s">
        <v>2129</v>
      </c>
      <c r="F9928" s="426"/>
      <c r="G9928" s="192" t="s">
        <v>39</v>
      </c>
      <c r="H9928" s="193">
        <v>1.6279999999999999</v>
      </c>
      <c r="I9928" s="189">
        <f>(M9928*$M$13)</f>
        <v>13.533200000000001</v>
      </c>
      <c r="J9928" s="219">
        <f>TRUNC(I9928*H9928,2)</f>
        <v>22.03</v>
      </c>
      <c r="M9928">
        <v>14.71</v>
      </c>
    </row>
    <row r="9929" spans="1:13" ht="24" customHeight="1" x14ac:dyDescent="0.2">
      <c r="A9929" s="238" t="s">
        <v>2126</v>
      </c>
      <c r="B9929" s="191" t="s">
        <v>2216</v>
      </c>
      <c r="C9929" s="190" t="s">
        <v>15</v>
      </c>
      <c r="D9929" s="190" t="s">
        <v>2217</v>
      </c>
      <c r="E9929" s="426" t="s">
        <v>2129</v>
      </c>
      <c r="F9929" s="426"/>
      <c r="G9929" s="192" t="s">
        <v>39</v>
      </c>
      <c r="H9929" s="193">
        <v>1.6279999999999999</v>
      </c>
      <c r="I9929" s="189">
        <f>(M9929*$M$13)</f>
        <v>19.136000000000003</v>
      </c>
      <c r="J9929" s="219">
        <f>TRUNC(I9929*H9929,2)</f>
        <v>31.15</v>
      </c>
      <c r="M9929">
        <v>20.8</v>
      </c>
    </row>
    <row r="9930" spans="1:13" ht="24" customHeight="1" x14ac:dyDescent="0.2">
      <c r="A9930" s="238" t="s">
        <v>2126</v>
      </c>
      <c r="B9930" s="191" t="s">
        <v>2931</v>
      </c>
      <c r="C9930" s="190" t="s">
        <v>15</v>
      </c>
      <c r="D9930" s="190" t="s">
        <v>2932</v>
      </c>
      <c r="E9930" s="426" t="s">
        <v>2119</v>
      </c>
      <c r="F9930" s="426"/>
      <c r="G9930" s="192" t="s">
        <v>132</v>
      </c>
      <c r="H9930" s="193">
        <v>1.88</v>
      </c>
      <c r="I9930" s="189">
        <f>(M9930*$M$13)</f>
        <v>0.42320000000000002</v>
      </c>
      <c r="J9930" s="219">
        <f>TRUNC(I9930*H9930,2)</f>
        <v>0.79</v>
      </c>
      <c r="M9930">
        <v>0.46</v>
      </c>
    </row>
    <row r="9931" spans="1:13" ht="26.1" customHeight="1" x14ac:dyDescent="0.2">
      <c r="A9931" s="238" t="s">
        <v>2126</v>
      </c>
      <c r="B9931" s="191" t="s">
        <v>2933</v>
      </c>
      <c r="C9931" s="190" t="s">
        <v>15</v>
      </c>
      <c r="D9931" s="190" t="s">
        <v>2934</v>
      </c>
      <c r="E9931" s="426" t="s">
        <v>2119</v>
      </c>
      <c r="F9931" s="426"/>
      <c r="G9931" s="192" t="s">
        <v>54</v>
      </c>
      <c r="H9931" s="193">
        <v>1</v>
      </c>
      <c r="I9931" s="189">
        <f>(M9931*$M$13)</f>
        <v>391</v>
      </c>
      <c r="J9931" s="219">
        <f>TRUNC(I9931*H9931,2)</f>
        <v>391</v>
      </c>
      <c r="M9931">
        <v>425</v>
      </c>
    </row>
    <row r="9932" spans="1:13" x14ac:dyDescent="0.2">
      <c r="A9932" s="239"/>
      <c r="B9932" s="195"/>
      <c r="C9932" s="195"/>
      <c r="D9932" s="195"/>
      <c r="E9932" s="195" t="s">
        <v>3847</v>
      </c>
      <c r="F9932" s="196">
        <v>57.8</v>
      </c>
      <c r="G9932" s="195" t="s">
        <v>3848</v>
      </c>
      <c r="H9932" s="196">
        <v>0</v>
      </c>
      <c r="I9932" s="196">
        <v>57.8</v>
      </c>
      <c r="J9932" s="220"/>
      <c r="M9932">
        <v>57.8</v>
      </c>
    </row>
    <row r="9933" spans="1:13" ht="25.5" x14ac:dyDescent="0.2">
      <c r="A9933" s="239"/>
      <c r="B9933" s="195"/>
      <c r="C9933" s="195"/>
      <c r="D9933" s="195"/>
      <c r="E9933" s="195" t="s">
        <v>3849</v>
      </c>
      <c r="F9933" s="196">
        <v>0</v>
      </c>
      <c r="G9933" s="195"/>
      <c r="H9933" s="195" t="s">
        <v>3850</v>
      </c>
      <c r="I9933" s="196">
        <v>483.66</v>
      </c>
      <c r="J9933" s="220"/>
      <c r="M9933">
        <v>483.66</v>
      </c>
    </row>
    <row r="9934" spans="1:13" ht="30" customHeight="1" x14ac:dyDescent="0.2">
      <c r="A9934" s="240"/>
      <c r="B9934" s="197"/>
      <c r="C9934" s="197"/>
      <c r="D9934" s="197"/>
      <c r="E9934" s="197"/>
      <c r="F9934" s="197"/>
      <c r="G9934" s="197" t="s">
        <v>3851</v>
      </c>
      <c r="H9934" s="198">
        <v>2</v>
      </c>
      <c r="I9934" s="199">
        <v>967.32</v>
      </c>
      <c r="J9934" s="220"/>
      <c r="M9934">
        <v>967.32</v>
      </c>
    </row>
    <row r="9935" spans="1:13" ht="0.95" customHeight="1" x14ac:dyDescent="0.2">
      <c r="A9935" s="237"/>
      <c r="B9935" s="185"/>
      <c r="C9935" s="185"/>
      <c r="D9935" s="185"/>
      <c r="E9935" s="185"/>
      <c r="F9935" s="185"/>
      <c r="G9935" s="185"/>
      <c r="H9935" s="185"/>
      <c r="I9935" s="185"/>
      <c r="J9935" s="220"/>
    </row>
    <row r="9936" spans="1:13" ht="18" customHeight="1" x14ac:dyDescent="0.2">
      <c r="A9936" s="236" t="s">
        <v>1283</v>
      </c>
      <c r="B9936" s="183" t="s">
        <v>2</v>
      </c>
      <c r="C9936" s="182" t="s">
        <v>3</v>
      </c>
      <c r="D9936" s="182" t="s">
        <v>4</v>
      </c>
      <c r="E9936" s="419" t="s">
        <v>2100</v>
      </c>
      <c r="F9936" s="419"/>
      <c r="G9936" s="184" t="s">
        <v>5</v>
      </c>
      <c r="H9936" s="183" t="s">
        <v>6</v>
      </c>
      <c r="I9936" s="183" t="s">
        <v>7</v>
      </c>
      <c r="J9936" s="218" t="s">
        <v>8</v>
      </c>
      <c r="K9936" s="229">
        <f>J9938+J9939</f>
        <v>6.52</v>
      </c>
      <c r="L9936" s="229">
        <f>J9937-K9936</f>
        <v>4.4700000000000006</v>
      </c>
      <c r="M9936" t="s">
        <v>7</v>
      </c>
    </row>
    <row r="9937" spans="1:13" ht="24" customHeight="1" x14ac:dyDescent="0.2">
      <c r="A9937" s="237" t="s">
        <v>2125</v>
      </c>
      <c r="B9937" s="186" t="s">
        <v>1007</v>
      </c>
      <c r="C9937" s="185" t="s">
        <v>15</v>
      </c>
      <c r="D9937" s="185" t="s">
        <v>1008</v>
      </c>
      <c r="E9937" s="425">
        <v>8</v>
      </c>
      <c r="F9937" s="425"/>
      <c r="G9937" s="187" t="s">
        <v>1009</v>
      </c>
      <c r="H9937" s="188">
        <v>1</v>
      </c>
      <c r="I9937" s="189">
        <f>(M9937*$M$13)</f>
        <v>10.994</v>
      </c>
      <c r="J9937" s="231">
        <f>TRUNC(I9937*H9937,2)</f>
        <v>10.99</v>
      </c>
      <c r="M9937">
        <v>11.95</v>
      </c>
    </row>
    <row r="9938" spans="1:13" ht="24" customHeight="1" x14ac:dyDescent="0.2">
      <c r="A9938" s="238" t="s">
        <v>2126</v>
      </c>
      <c r="B9938" s="191" t="s">
        <v>2130</v>
      </c>
      <c r="C9938" s="190" t="s">
        <v>15</v>
      </c>
      <c r="D9938" s="190" t="s">
        <v>2131</v>
      </c>
      <c r="E9938" s="426" t="s">
        <v>2129</v>
      </c>
      <c r="F9938" s="426"/>
      <c r="G9938" s="192" t="s">
        <v>39</v>
      </c>
      <c r="H9938" s="193">
        <v>0.2</v>
      </c>
      <c r="I9938" s="189">
        <f>(M9938*$M$13)</f>
        <v>13.533200000000001</v>
      </c>
      <c r="J9938" s="219">
        <f>TRUNC(I9938*H9938,2)</f>
        <v>2.7</v>
      </c>
      <c r="M9938">
        <v>14.71</v>
      </c>
    </row>
    <row r="9939" spans="1:13" ht="24" customHeight="1" x14ac:dyDescent="0.2">
      <c r="A9939" s="238" t="s">
        <v>2126</v>
      </c>
      <c r="B9939" s="191" t="s">
        <v>2216</v>
      </c>
      <c r="C9939" s="190" t="s">
        <v>15</v>
      </c>
      <c r="D9939" s="190" t="s">
        <v>2217</v>
      </c>
      <c r="E9939" s="426" t="s">
        <v>2129</v>
      </c>
      <c r="F9939" s="426"/>
      <c r="G9939" s="192" t="s">
        <v>39</v>
      </c>
      <c r="H9939" s="193">
        <v>0.2</v>
      </c>
      <c r="I9939" s="189">
        <f>(M9939*$M$13)</f>
        <v>19.136000000000003</v>
      </c>
      <c r="J9939" s="219">
        <f>TRUNC(I9939*H9939,2)</f>
        <v>3.82</v>
      </c>
      <c r="M9939">
        <v>20.8</v>
      </c>
    </row>
    <row r="9940" spans="1:13" ht="26.1" customHeight="1" x14ac:dyDescent="0.2">
      <c r="A9940" s="238" t="s">
        <v>2126</v>
      </c>
      <c r="B9940" s="191" t="s">
        <v>2935</v>
      </c>
      <c r="C9940" s="190" t="s">
        <v>15</v>
      </c>
      <c r="D9940" s="190" t="s">
        <v>2936</v>
      </c>
      <c r="E9940" s="426" t="s">
        <v>2119</v>
      </c>
      <c r="F9940" s="426"/>
      <c r="G9940" s="192" t="s">
        <v>54</v>
      </c>
      <c r="H9940" s="193">
        <v>1</v>
      </c>
      <c r="I9940" s="189">
        <f>(M9940*$M$13)</f>
        <v>4.4619999999999997</v>
      </c>
      <c r="J9940" s="219">
        <f>TRUNC(I9940*H9940,2)</f>
        <v>4.46</v>
      </c>
      <c r="M9940">
        <v>4.8499999999999996</v>
      </c>
    </row>
    <row r="9941" spans="1:13" x14ac:dyDescent="0.2">
      <c r="A9941" s="239"/>
      <c r="B9941" s="195"/>
      <c r="C9941" s="195"/>
      <c r="D9941" s="195"/>
      <c r="E9941" s="195" t="s">
        <v>3847</v>
      </c>
      <c r="F9941" s="196">
        <v>7.1</v>
      </c>
      <c r="G9941" s="195" t="s">
        <v>3848</v>
      </c>
      <c r="H9941" s="196">
        <v>0</v>
      </c>
      <c r="I9941" s="196">
        <v>7.1</v>
      </c>
      <c r="J9941" s="220"/>
      <c r="M9941">
        <v>7.1</v>
      </c>
    </row>
    <row r="9942" spans="1:13" ht="25.5" x14ac:dyDescent="0.2">
      <c r="A9942" s="239"/>
      <c r="B9942" s="195"/>
      <c r="C9942" s="195"/>
      <c r="D9942" s="195"/>
      <c r="E9942" s="195" t="s">
        <v>3849</v>
      </c>
      <c r="F9942" s="196">
        <v>0</v>
      </c>
      <c r="G9942" s="195"/>
      <c r="H9942" s="195" t="s">
        <v>3850</v>
      </c>
      <c r="I9942" s="196">
        <v>11.95</v>
      </c>
      <c r="J9942" s="220"/>
      <c r="M9942">
        <v>11.95</v>
      </c>
    </row>
    <row r="9943" spans="1:13" ht="30" customHeight="1" x14ac:dyDescent="0.2">
      <c r="A9943" s="240"/>
      <c r="B9943" s="197"/>
      <c r="C9943" s="197"/>
      <c r="D9943" s="197"/>
      <c r="E9943" s="197"/>
      <c r="F9943" s="197"/>
      <c r="G9943" s="197" t="s">
        <v>3851</v>
      </c>
      <c r="H9943" s="198">
        <v>2</v>
      </c>
      <c r="I9943" s="199">
        <v>23.9</v>
      </c>
      <c r="J9943" s="220"/>
      <c r="M9943">
        <v>23.9</v>
      </c>
    </row>
    <row r="9944" spans="1:13" ht="0.95" customHeight="1" x14ac:dyDescent="0.2">
      <c r="A9944" s="237"/>
      <c r="B9944" s="185"/>
      <c r="C9944" s="185"/>
      <c r="D9944" s="185"/>
      <c r="E9944" s="185"/>
      <c r="F9944" s="185"/>
      <c r="G9944" s="185"/>
      <c r="H9944" s="185"/>
      <c r="I9944" s="185"/>
      <c r="J9944" s="220"/>
    </row>
    <row r="9945" spans="1:13" ht="18" customHeight="1" x14ac:dyDescent="0.2">
      <c r="A9945" s="236" t="s">
        <v>1284</v>
      </c>
      <c r="B9945" s="183" t="s">
        <v>2</v>
      </c>
      <c r="C9945" s="182" t="s">
        <v>3</v>
      </c>
      <c r="D9945" s="182" t="s">
        <v>4</v>
      </c>
      <c r="E9945" s="419" t="s">
        <v>2100</v>
      </c>
      <c r="F9945" s="419"/>
      <c r="G9945" s="184" t="s">
        <v>5</v>
      </c>
      <c r="H9945" s="183" t="s">
        <v>6</v>
      </c>
      <c r="I9945" s="183" t="s">
        <v>7</v>
      </c>
      <c r="J9945" s="218" t="s">
        <v>8</v>
      </c>
      <c r="K9945" s="229">
        <f>J9947+J9948</f>
        <v>4.8900000000000006</v>
      </c>
      <c r="L9945" s="229">
        <f>J9946-K9945</f>
        <v>145.23000000000002</v>
      </c>
      <c r="M9945" t="s">
        <v>7</v>
      </c>
    </row>
    <row r="9946" spans="1:13" ht="26.1" customHeight="1" x14ac:dyDescent="0.2">
      <c r="A9946" s="237" t="s">
        <v>2125</v>
      </c>
      <c r="B9946" s="186" t="s">
        <v>1016</v>
      </c>
      <c r="C9946" s="185" t="s">
        <v>15</v>
      </c>
      <c r="D9946" s="185" t="s">
        <v>1017</v>
      </c>
      <c r="E9946" s="425">
        <v>8</v>
      </c>
      <c r="F9946" s="425"/>
      <c r="G9946" s="187" t="s">
        <v>18</v>
      </c>
      <c r="H9946" s="188">
        <v>1</v>
      </c>
      <c r="I9946" s="189">
        <f>(M9946*$M$13)</f>
        <v>150.12560000000002</v>
      </c>
      <c r="J9946" s="231">
        <f>TRUNC(I9946*H9946,2)</f>
        <v>150.12</v>
      </c>
      <c r="M9946">
        <v>163.18</v>
      </c>
    </row>
    <row r="9947" spans="1:13" ht="24" customHeight="1" x14ac:dyDescent="0.2">
      <c r="A9947" s="238" t="s">
        <v>2126</v>
      </c>
      <c r="B9947" s="191" t="s">
        <v>2130</v>
      </c>
      <c r="C9947" s="190" t="s">
        <v>15</v>
      </c>
      <c r="D9947" s="190" t="s">
        <v>2131</v>
      </c>
      <c r="E9947" s="426" t="s">
        <v>2129</v>
      </c>
      <c r="F9947" s="426"/>
      <c r="G9947" s="192" t="s">
        <v>39</v>
      </c>
      <c r="H9947" s="193">
        <v>0.15</v>
      </c>
      <c r="I9947" s="189">
        <f>(M9947*$M$13)</f>
        <v>13.533200000000001</v>
      </c>
      <c r="J9947" s="219">
        <f>TRUNC(I9947*H9947,2)</f>
        <v>2.02</v>
      </c>
      <c r="M9947">
        <v>14.71</v>
      </c>
    </row>
    <row r="9948" spans="1:13" ht="24" customHeight="1" x14ac:dyDescent="0.2">
      <c r="A9948" s="238" t="s">
        <v>2126</v>
      </c>
      <c r="B9948" s="191" t="s">
        <v>2216</v>
      </c>
      <c r="C9948" s="190" t="s">
        <v>15</v>
      </c>
      <c r="D9948" s="190" t="s">
        <v>2217</v>
      </c>
      <c r="E9948" s="426" t="s">
        <v>2129</v>
      </c>
      <c r="F9948" s="426"/>
      <c r="G9948" s="192" t="s">
        <v>39</v>
      </c>
      <c r="H9948" s="193">
        <v>0.15</v>
      </c>
      <c r="I9948" s="189">
        <f>(M9948*$M$13)</f>
        <v>19.136000000000003</v>
      </c>
      <c r="J9948" s="219">
        <f>TRUNC(I9948*H9948,2)</f>
        <v>2.87</v>
      </c>
      <c r="M9948">
        <v>20.8</v>
      </c>
    </row>
    <row r="9949" spans="1:13" ht="39" customHeight="1" x14ac:dyDescent="0.2">
      <c r="A9949" s="238" t="s">
        <v>2126</v>
      </c>
      <c r="B9949" s="191" t="s">
        <v>2941</v>
      </c>
      <c r="C9949" s="190" t="s">
        <v>15</v>
      </c>
      <c r="D9949" s="190" t="s">
        <v>2942</v>
      </c>
      <c r="E9949" s="426" t="s">
        <v>2119</v>
      </c>
      <c r="F9949" s="426"/>
      <c r="G9949" s="192" t="s">
        <v>54</v>
      </c>
      <c r="H9949" s="193">
        <v>1</v>
      </c>
      <c r="I9949" s="189">
        <f>(M9949*$M$13)</f>
        <v>145.23120000000003</v>
      </c>
      <c r="J9949" s="219">
        <f>TRUNC(I9949*H9949,2)</f>
        <v>145.22999999999999</v>
      </c>
      <c r="M9949">
        <v>157.86000000000001</v>
      </c>
    </row>
    <row r="9950" spans="1:13" x14ac:dyDescent="0.2">
      <c r="A9950" s="239"/>
      <c r="B9950" s="195"/>
      <c r="C9950" s="195"/>
      <c r="D9950" s="195"/>
      <c r="E9950" s="195" t="s">
        <v>3847</v>
      </c>
      <c r="F9950" s="196">
        <v>5.32</v>
      </c>
      <c r="G9950" s="195" t="s">
        <v>3848</v>
      </c>
      <c r="H9950" s="196">
        <v>0</v>
      </c>
      <c r="I9950" s="196">
        <v>5.32</v>
      </c>
      <c r="J9950" s="220"/>
      <c r="M9950">
        <v>5.32</v>
      </c>
    </row>
    <row r="9951" spans="1:13" ht="25.5" x14ac:dyDescent="0.2">
      <c r="A9951" s="239"/>
      <c r="B9951" s="195"/>
      <c r="C9951" s="195"/>
      <c r="D9951" s="195"/>
      <c r="E9951" s="195" t="s">
        <v>3849</v>
      </c>
      <c r="F9951" s="196">
        <v>0</v>
      </c>
      <c r="G9951" s="195"/>
      <c r="H9951" s="195" t="s">
        <v>3850</v>
      </c>
      <c r="I9951" s="196">
        <v>163.18</v>
      </c>
      <c r="J9951" s="220"/>
      <c r="M9951">
        <v>163.18</v>
      </c>
    </row>
    <row r="9952" spans="1:13" ht="30" customHeight="1" x14ac:dyDescent="0.2">
      <c r="A9952" s="240"/>
      <c r="B9952" s="197"/>
      <c r="C9952" s="197"/>
      <c r="D9952" s="197"/>
      <c r="E9952" s="197"/>
      <c r="F9952" s="197"/>
      <c r="G9952" s="197" t="s">
        <v>3851</v>
      </c>
      <c r="H9952" s="198">
        <v>2</v>
      </c>
      <c r="I9952" s="199">
        <v>326.36</v>
      </c>
      <c r="J9952" s="220"/>
      <c r="M9952">
        <v>326.36</v>
      </c>
    </row>
    <row r="9953" spans="1:13" ht="0.95" customHeight="1" x14ac:dyDescent="0.2">
      <c r="A9953" s="237"/>
      <c r="B9953" s="185"/>
      <c r="C9953" s="185"/>
      <c r="D9953" s="185"/>
      <c r="E9953" s="185"/>
      <c r="F9953" s="185"/>
      <c r="G9953" s="185"/>
      <c r="H9953" s="185"/>
      <c r="I9953" s="185"/>
      <c r="J9953" s="220"/>
    </row>
    <row r="9954" spans="1:13" ht="18" customHeight="1" x14ac:dyDescent="0.2">
      <c r="A9954" s="236" t="s">
        <v>1285</v>
      </c>
      <c r="B9954" s="183" t="s">
        <v>2</v>
      </c>
      <c r="C9954" s="182" t="s">
        <v>3</v>
      </c>
      <c r="D9954" s="182" t="s">
        <v>4</v>
      </c>
      <c r="E9954" s="419" t="s">
        <v>2100</v>
      </c>
      <c r="F9954" s="419"/>
      <c r="G9954" s="184" t="s">
        <v>5</v>
      </c>
      <c r="H9954" s="183" t="s">
        <v>6</v>
      </c>
      <c r="I9954" s="183" t="s">
        <v>7</v>
      </c>
      <c r="J9954" s="218" t="s">
        <v>8</v>
      </c>
      <c r="K9954" s="229">
        <f>J9956+J9957</f>
        <v>10.45</v>
      </c>
      <c r="L9954" s="229">
        <f>J9955-K9954</f>
        <v>10.5</v>
      </c>
      <c r="M9954" t="s">
        <v>7</v>
      </c>
    </row>
    <row r="9955" spans="1:13" ht="24" customHeight="1" x14ac:dyDescent="0.2">
      <c r="A9955" s="237" t="s">
        <v>2125</v>
      </c>
      <c r="B9955" s="186" t="s">
        <v>1010</v>
      </c>
      <c r="C9955" s="185" t="s">
        <v>15</v>
      </c>
      <c r="D9955" s="185" t="s">
        <v>1011</v>
      </c>
      <c r="E9955" s="425">
        <v>8</v>
      </c>
      <c r="F9955" s="425"/>
      <c r="G9955" s="187" t="s">
        <v>18</v>
      </c>
      <c r="H9955" s="188">
        <v>1</v>
      </c>
      <c r="I9955" s="189">
        <f>(M9955*$M$13)</f>
        <v>20.957600000000003</v>
      </c>
      <c r="J9955" s="231">
        <f>TRUNC(I9955*H9955,2)</f>
        <v>20.95</v>
      </c>
      <c r="M9955">
        <v>22.78</v>
      </c>
    </row>
    <row r="9956" spans="1:13" ht="24" customHeight="1" x14ac:dyDescent="0.2">
      <c r="A9956" s="238" t="s">
        <v>2126</v>
      </c>
      <c r="B9956" s="191" t="s">
        <v>2130</v>
      </c>
      <c r="C9956" s="190" t="s">
        <v>15</v>
      </c>
      <c r="D9956" s="190" t="s">
        <v>2131</v>
      </c>
      <c r="E9956" s="426" t="s">
        <v>2129</v>
      </c>
      <c r="F9956" s="426"/>
      <c r="G9956" s="192" t="s">
        <v>39</v>
      </c>
      <c r="H9956" s="193">
        <v>0.32</v>
      </c>
      <c r="I9956" s="189">
        <f>(M9956*$M$13)</f>
        <v>13.533200000000001</v>
      </c>
      <c r="J9956" s="219">
        <f>TRUNC(I9956*H9956,2)</f>
        <v>4.33</v>
      </c>
      <c r="M9956">
        <v>14.71</v>
      </c>
    </row>
    <row r="9957" spans="1:13" ht="24" customHeight="1" x14ac:dyDescent="0.2">
      <c r="A9957" s="238" t="s">
        <v>2126</v>
      </c>
      <c r="B9957" s="191" t="s">
        <v>2216</v>
      </c>
      <c r="C9957" s="190" t="s">
        <v>15</v>
      </c>
      <c r="D9957" s="190" t="s">
        <v>2217</v>
      </c>
      <c r="E9957" s="426" t="s">
        <v>2129</v>
      </c>
      <c r="F9957" s="426"/>
      <c r="G9957" s="192" t="s">
        <v>39</v>
      </c>
      <c r="H9957" s="193">
        <v>0.32</v>
      </c>
      <c r="I9957" s="189">
        <f>(M9957*$M$13)</f>
        <v>19.136000000000003</v>
      </c>
      <c r="J9957" s="219">
        <f>TRUNC(I9957*H9957,2)</f>
        <v>6.12</v>
      </c>
      <c r="M9957">
        <v>20.8</v>
      </c>
    </row>
    <row r="9958" spans="1:13" ht="24" customHeight="1" x14ac:dyDescent="0.2">
      <c r="A9958" s="238" t="s">
        <v>2126</v>
      </c>
      <c r="B9958" s="191" t="s">
        <v>2937</v>
      </c>
      <c r="C9958" s="190" t="s">
        <v>15</v>
      </c>
      <c r="D9958" s="190" t="s">
        <v>2938</v>
      </c>
      <c r="E9958" s="426" t="s">
        <v>2119</v>
      </c>
      <c r="F9958" s="426"/>
      <c r="G9958" s="192" t="s">
        <v>54</v>
      </c>
      <c r="H9958" s="193">
        <v>1</v>
      </c>
      <c r="I9958" s="189">
        <f>(M9958*$M$13)</f>
        <v>10.515600000000001</v>
      </c>
      <c r="J9958" s="219">
        <f>TRUNC(I9958*H9958,2)</f>
        <v>10.51</v>
      </c>
      <c r="M9958">
        <v>11.43</v>
      </c>
    </row>
    <row r="9959" spans="1:13" x14ac:dyDescent="0.2">
      <c r="A9959" s="239"/>
      <c r="B9959" s="195"/>
      <c r="C9959" s="195"/>
      <c r="D9959" s="195"/>
      <c r="E9959" s="195" t="s">
        <v>3847</v>
      </c>
      <c r="F9959" s="196">
        <v>11.35</v>
      </c>
      <c r="G9959" s="195" t="s">
        <v>3848</v>
      </c>
      <c r="H9959" s="196">
        <v>0</v>
      </c>
      <c r="I9959" s="196">
        <v>11.35</v>
      </c>
      <c r="J9959" s="220"/>
      <c r="M9959">
        <v>11.35</v>
      </c>
    </row>
    <row r="9960" spans="1:13" ht="25.5" x14ac:dyDescent="0.2">
      <c r="A9960" s="239"/>
      <c r="B9960" s="195"/>
      <c r="C9960" s="195"/>
      <c r="D9960" s="195"/>
      <c r="E9960" s="195" t="s">
        <v>3849</v>
      </c>
      <c r="F9960" s="196">
        <v>0</v>
      </c>
      <c r="G9960" s="195"/>
      <c r="H9960" s="195" t="s">
        <v>3850</v>
      </c>
      <c r="I9960" s="196">
        <v>22.78</v>
      </c>
      <c r="J9960" s="220"/>
      <c r="M9960">
        <v>22.78</v>
      </c>
    </row>
    <row r="9961" spans="1:13" ht="30" customHeight="1" x14ac:dyDescent="0.2">
      <c r="A9961" s="240"/>
      <c r="B9961" s="197"/>
      <c r="C9961" s="197"/>
      <c r="D9961" s="197"/>
      <c r="E9961" s="197"/>
      <c r="F9961" s="197"/>
      <c r="G9961" s="197" t="s">
        <v>3851</v>
      </c>
      <c r="H9961" s="198">
        <v>2</v>
      </c>
      <c r="I9961" s="199">
        <v>45.56</v>
      </c>
      <c r="J9961" s="220"/>
      <c r="M9961">
        <v>45.56</v>
      </c>
    </row>
    <row r="9962" spans="1:13" ht="0.95" customHeight="1" x14ac:dyDescent="0.2">
      <c r="A9962" s="237"/>
      <c r="B9962" s="185"/>
      <c r="C9962" s="185"/>
      <c r="D9962" s="185"/>
      <c r="E9962" s="185"/>
      <c r="F9962" s="185"/>
      <c r="G9962" s="185"/>
      <c r="H9962" s="185"/>
      <c r="I9962" s="185"/>
      <c r="J9962" s="220"/>
    </row>
    <row r="9963" spans="1:13" ht="18" customHeight="1" x14ac:dyDescent="0.2">
      <c r="A9963" s="236" t="s">
        <v>1286</v>
      </c>
      <c r="B9963" s="183" t="s">
        <v>2</v>
      </c>
      <c r="C9963" s="182" t="s">
        <v>3</v>
      </c>
      <c r="D9963" s="182" t="s">
        <v>4</v>
      </c>
      <c r="E9963" s="419" t="s">
        <v>2100</v>
      </c>
      <c r="F9963" s="419"/>
      <c r="G9963" s="184" t="s">
        <v>5</v>
      </c>
      <c r="H9963" s="183" t="s">
        <v>6</v>
      </c>
      <c r="I9963" s="183" t="s">
        <v>7</v>
      </c>
      <c r="J9963" s="218" t="s">
        <v>8</v>
      </c>
      <c r="K9963" s="229">
        <f>J9965+J9966</f>
        <v>4.5599999999999996</v>
      </c>
      <c r="L9963" s="229">
        <f>J9964-K9963</f>
        <v>32.5</v>
      </c>
      <c r="M9963" t="s">
        <v>7</v>
      </c>
    </row>
    <row r="9964" spans="1:13" ht="26.1" customHeight="1" x14ac:dyDescent="0.2">
      <c r="A9964" s="237" t="s">
        <v>2125</v>
      </c>
      <c r="B9964" s="186" t="s">
        <v>1012</v>
      </c>
      <c r="C9964" s="185" t="s">
        <v>15</v>
      </c>
      <c r="D9964" s="185" t="s">
        <v>1013</v>
      </c>
      <c r="E9964" s="425">
        <v>8</v>
      </c>
      <c r="F9964" s="425"/>
      <c r="G9964" s="187" t="s">
        <v>18</v>
      </c>
      <c r="H9964" s="188">
        <v>1</v>
      </c>
      <c r="I9964" s="189">
        <f>(M9964*$M$13)</f>
        <v>37.066800000000001</v>
      </c>
      <c r="J9964" s="231">
        <f>TRUNC(I9964*H9964,2)</f>
        <v>37.06</v>
      </c>
      <c r="M9964">
        <v>40.29</v>
      </c>
    </row>
    <row r="9965" spans="1:13" ht="24" customHeight="1" x14ac:dyDescent="0.2">
      <c r="A9965" s="238" t="s">
        <v>2126</v>
      </c>
      <c r="B9965" s="191" t="s">
        <v>2130</v>
      </c>
      <c r="C9965" s="190" t="s">
        <v>15</v>
      </c>
      <c r="D9965" s="190" t="s">
        <v>2131</v>
      </c>
      <c r="E9965" s="426" t="s">
        <v>2129</v>
      </c>
      <c r="F9965" s="426"/>
      <c r="G9965" s="192" t="s">
        <v>39</v>
      </c>
      <c r="H9965" s="193">
        <v>0.14000000000000001</v>
      </c>
      <c r="I9965" s="189">
        <f>(M9965*$M$13)</f>
        <v>13.533200000000001</v>
      </c>
      <c r="J9965" s="219">
        <f>TRUNC(I9965*H9965,2)</f>
        <v>1.89</v>
      </c>
      <c r="M9965">
        <v>14.71</v>
      </c>
    </row>
    <row r="9966" spans="1:13" ht="24" customHeight="1" x14ac:dyDescent="0.2">
      <c r="A9966" s="238" t="s">
        <v>2126</v>
      </c>
      <c r="B9966" s="191" t="s">
        <v>2216</v>
      </c>
      <c r="C9966" s="190" t="s">
        <v>15</v>
      </c>
      <c r="D9966" s="190" t="s">
        <v>2217</v>
      </c>
      <c r="E9966" s="426" t="s">
        <v>2129</v>
      </c>
      <c r="F9966" s="426"/>
      <c r="G9966" s="192" t="s">
        <v>39</v>
      </c>
      <c r="H9966" s="193">
        <v>0.14000000000000001</v>
      </c>
      <c r="I9966" s="189">
        <f>(M9966*$M$13)</f>
        <v>19.136000000000003</v>
      </c>
      <c r="J9966" s="219">
        <f>TRUNC(I9966*H9966,2)</f>
        <v>2.67</v>
      </c>
      <c r="M9966">
        <v>20.8</v>
      </c>
    </row>
    <row r="9967" spans="1:13" ht="24" customHeight="1" x14ac:dyDescent="0.2">
      <c r="A9967" s="238" t="s">
        <v>2126</v>
      </c>
      <c r="B9967" s="191" t="s">
        <v>2939</v>
      </c>
      <c r="C9967" s="190" t="s">
        <v>15</v>
      </c>
      <c r="D9967" s="190" t="s">
        <v>2940</v>
      </c>
      <c r="E9967" s="426" t="s">
        <v>2119</v>
      </c>
      <c r="F9967" s="426"/>
      <c r="G9967" s="192" t="s">
        <v>54</v>
      </c>
      <c r="H9967" s="193">
        <v>1</v>
      </c>
      <c r="I9967" s="189">
        <f>(M9967*$M$13)</f>
        <v>9.595600000000001</v>
      </c>
      <c r="J9967" s="219">
        <f>TRUNC(I9967*H9967,2)</f>
        <v>9.59</v>
      </c>
      <c r="M9967">
        <v>10.43</v>
      </c>
    </row>
    <row r="9968" spans="1:13" ht="24" customHeight="1" x14ac:dyDescent="0.2">
      <c r="A9968" s="238" t="s">
        <v>2126</v>
      </c>
      <c r="B9968" s="191" t="s">
        <v>2363</v>
      </c>
      <c r="C9968" s="190" t="s">
        <v>15</v>
      </c>
      <c r="D9968" s="190" t="s">
        <v>2364</v>
      </c>
      <c r="E9968" s="426" t="s">
        <v>2119</v>
      </c>
      <c r="F9968" s="426"/>
      <c r="G9968" s="192" t="s">
        <v>54</v>
      </c>
      <c r="H9968" s="193">
        <v>1</v>
      </c>
      <c r="I9968" s="189">
        <f>(M9968*$M$13)</f>
        <v>22.908000000000001</v>
      </c>
      <c r="J9968" s="219">
        <f>TRUNC(I9968*H9968,2)</f>
        <v>22.9</v>
      </c>
      <c r="M9968">
        <v>24.9</v>
      </c>
    </row>
    <row r="9969" spans="1:13" x14ac:dyDescent="0.2">
      <c r="A9969" s="239"/>
      <c r="B9969" s="195"/>
      <c r="C9969" s="195"/>
      <c r="D9969" s="195"/>
      <c r="E9969" s="195" t="s">
        <v>3847</v>
      </c>
      <c r="F9969" s="196">
        <v>4.96</v>
      </c>
      <c r="G9969" s="195" t="s">
        <v>3848</v>
      </c>
      <c r="H9969" s="196">
        <v>0</v>
      </c>
      <c r="I9969" s="196">
        <v>4.96</v>
      </c>
      <c r="J9969" s="220"/>
      <c r="M9969">
        <v>4.96</v>
      </c>
    </row>
    <row r="9970" spans="1:13" ht="25.5" x14ac:dyDescent="0.2">
      <c r="A9970" s="239"/>
      <c r="B9970" s="195"/>
      <c r="C9970" s="195"/>
      <c r="D9970" s="195"/>
      <c r="E9970" s="195" t="s">
        <v>3849</v>
      </c>
      <c r="F9970" s="196">
        <v>0</v>
      </c>
      <c r="G9970" s="195"/>
      <c r="H9970" s="195" t="s">
        <v>3850</v>
      </c>
      <c r="I9970" s="196">
        <v>40.29</v>
      </c>
      <c r="J9970" s="220"/>
      <c r="M9970">
        <v>40.29</v>
      </c>
    </row>
    <row r="9971" spans="1:13" ht="30" customHeight="1" x14ac:dyDescent="0.2">
      <c r="A9971" s="240"/>
      <c r="B9971" s="197"/>
      <c r="C9971" s="197"/>
      <c r="D9971" s="197"/>
      <c r="E9971" s="197"/>
      <c r="F9971" s="197"/>
      <c r="G9971" s="197" t="s">
        <v>3851</v>
      </c>
      <c r="H9971" s="198">
        <v>2</v>
      </c>
      <c r="I9971" s="199">
        <v>80.58</v>
      </c>
      <c r="J9971" s="220"/>
      <c r="M9971">
        <v>80.58</v>
      </c>
    </row>
    <row r="9972" spans="1:13" ht="0.95" customHeight="1" x14ac:dyDescent="0.2">
      <c r="A9972" s="237"/>
      <c r="B9972" s="185"/>
      <c r="C9972" s="185"/>
      <c r="D9972" s="185"/>
      <c r="E9972" s="185"/>
      <c r="F9972" s="185"/>
      <c r="G9972" s="185"/>
      <c r="H9972" s="185"/>
      <c r="I9972" s="185"/>
      <c r="J9972" s="220"/>
    </row>
    <row r="9973" spans="1:13" ht="18" customHeight="1" x14ac:dyDescent="0.2">
      <c r="A9973" s="236" t="s">
        <v>1287</v>
      </c>
      <c r="B9973" s="183" t="s">
        <v>2</v>
      </c>
      <c r="C9973" s="182" t="s">
        <v>3</v>
      </c>
      <c r="D9973" s="182" t="s">
        <v>4</v>
      </c>
      <c r="E9973" s="419" t="s">
        <v>2100</v>
      </c>
      <c r="F9973" s="419"/>
      <c r="G9973" s="184" t="s">
        <v>5</v>
      </c>
      <c r="H9973" s="183" t="s">
        <v>6</v>
      </c>
      <c r="I9973" s="183" t="s">
        <v>7</v>
      </c>
      <c r="J9973" s="218" t="s">
        <v>8</v>
      </c>
      <c r="K9973" s="229">
        <f>J9975+J9976</f>
        <v>9.41</v>
      </c>
      <c r="L9973" s="229">
        <f>J9974-K9973</f>
        <v>19.059999999999999</v>
      </c>
      <c r="M9973" t="s">
        <v>7</v>
      </c>
    </row>
    <row r="9974" spans="1:13" ht="26.1" customHeight="1" x14ac:dyDescent="0.2">
      <c r="A9974" s="237" t="s">
        <v>2125</v>
      </c>
      <c r="B9974" s="186" t="s">
        <v>1018</v>
      </c>
      <c r="C9974" s="185" t="s">
        <v>26</v>
      </c>
      <c r="D9974" s="185" t="s">
        <v>1019</v>
      </c>
      <c r="E9974" s="425" t="s">
        <v>2115</v>
      </c>
      <c r="F9974" s="425"/>
      <c r="G9974" s="187" t="s">
        <v>331</v>
      </c>
      <c r="H9974" s="188">
        <v>1</v>
      </c>
      <c r="I9974" s="189">
        <f>(M9974*$M$13)</f>
        <v>28.474</v>
      </c>
      <c r="J9974" s="231">
        <f>TRUNC(I9974*H9974,2)</f>
        <v>28.47</v>
      </c>
      <c r="M9974">
        <v>30.95</v>
      </c>
    </row>
    <row r="9975" spans="1:13" ht="26.1" customHeight="1" x14ac:dyDescent="0.2">
      <c r="A9975" s="241" t="s">
        <v>2395</v>
      </c>
      <c r="B9975" s="201" t="s">
        <v>2477</v>
      </c>
      <c r="C9975" s="200" t="s">
        <v>26</v>
      </c>
      <c r="D9975" s="200" t="s">
        <v>2478</v>
      </c>
      <c r="E9975" s="427" t="s">
        <v>2123</v>
      </c>
      <c r="F9975" s="427"/>
      <c r="G9975" s="202" t="s">
        <v>32</v>
      </c>
      <c r="H9975" s="203">
        <v>0.31619999999999998</v>
      </c>
      <c r="I9975" s="189">
        <f>(M9975*$M$13)</f>
        <v>24.3156</v>
      </c>
      <c r="J9975" s="219">
        <f>TRUNC(I9975*H9975,2)</f>
        <v>7.68</v>
      </c>
      <c r="M9975">
        <v>26.43</v>
      </c>
    </row>
    <row r="9976" spans="1:13" ht="24" customHeight="1" x14ac:dyDescent="0.2">
      <c r="A9976" s="241" t="s">
        <v>2395</v>
      </c>
      <c r="B9976" s="201" t="s">
        <v>2446</v>
      </c>
      <c r="C9976" s="200" t="s">
        <v>26</v>
      </c>
      <c r="D9976" s="200" t="s">
        <v>2447</v>
      </c>
      <c r="E9976" s="427" t="s">
        <v>2123</v>
      </c>
      <c r="F9976" s="427"/>
      <c r="G9976" s="202" t="s">
        <v>32</v>
      </c>
      <c r="H9976" s="203">
        <v>9.9599999999999994E-2</v>
      </c>
      <c r="I9976" s="189">
        <f>(M9976*$M$13)</f>
        <v>17.461600000000001</v>
      </c>
      <c r="J9976" s="219">
        <f>TRUNC(I9976*H9976,2)</f>
        <v>1.73</v>
      </c>
      <c r="M9976">
        <v>18.98</v>
      </c>
    </row>
    <row r="9977" spans="1:13" ht="24" customHeight="1" x14ac:dyDescent="0.2">
      <c r="A9977" s="238" t="s">
        <v>2126</v>
      </c>
      <c r="B9977" s="191" t="s">
        <v>2943</v>
      </c>
      <c r="C9977" s="190" t="s">
        <v>26</v>
      </c>
      <c r="D9977" s="190" t="s">
        <v>2944</v>
      </c>
      <c r="E9977" s="426" t="s">
        <v>2119</v>
      </c>
      <c r="F9977" s="426"/>
      <c r="G9977" s="192" t="s">
        <v>331</v>
      </c>
      <c r="H9977" s="193">
        <v>1</v>
      </c>
      <c r="I9977" s="189">
        <f>(M9977*$M$13)</f>
        <v>19.0532</v>
      </c>
      <c r="J9977" s="219">
        <f>TRUNC(I9977*H9977,2)</f>
        <v>19.05</v>
      </c>
      <c r="M9977">
        <v>20.71</v>
      </c>
    </row>
    <row r="9978" spans="1:13" x14ac:dyDescent="0.2">
      <c r="A9978" s="239"/>
      <c r="B9978" s="195"/>
      <c r="C9978" s="195"/>
      <c r="D9978" s="195"/>
      <c r="E9978" s="195" t="s">
        <v>3847</v>
      </c>
      <c r="F9978" s="196">
        <v>7.96</v>
      </c>
      <c r="G9978" s="195" t="s">
        <v>3848</v>
      </c>
      <c r="H9978" s="196">
        <v>0</v>
      </c>
      <c r="I9978" s="196">
        <v>7.96</v>
      </c>
      <c r="J9978" s="220"/>
      <c r="M9978">
        <v>7.96</v>
      </c>
    </row>
    <row r="9979" spans="1:13" ht="25.5" x14ac:dyDescent="0.2">
      <c r="A9979" s="239"/>
      <c r="B9979" s="195"/>
      <c r="C9979" s="195"/>
      <c r="D9979" s="195"/>
      <c r="E9979" s="195" t="s">
        <v>3849</v>
      </c>
      <c r="F9979" s="196">
        <v>0</v>
      </c>
      <c r="G9979" s="195"/>
      <c r="H9979" s="195" t="s">
        <v>3850</v>
      </c>
      <c r="I9979" s="196">
        <v>30.95</v>
      </c>
      <c r="J9979" s="220"/>
      <c r="M9979">
        <v>30.95</v>
      </c>
    </row>
    <row r="9980" spans="1:13" ht="30" customHeight="1" x14ac:dyDescent="0.2">
      <c r="A9980" s="240"/>
      <c r="B9980" s="197"/>
      <c r="C9980" s="197"/>
      <c r="D9980" s="197"/>
      <c r="E9980" s="197"/>
      <c r="F9980" s="197"/>
      <c r="G9980" s="197" t="s">
        <v>3851</v>
      </c>
      <c r="H9980" s="198">
        <v>2</v>
      </c>
      <c r="I9980" s="199">
        <v>61.9</v>
      </c>
      <c r="J9980" s="220"/>
      <c r="M9980">
        <v>61.9</v>
      </c>
    </row>
    <row r="9981" spans="1:13" ht="0.95" customHeight="1" x14ac:dyDescent="0.2">
      <c r="A9981" s="237"/>
      <c r="B9981" s="185"/>
      <c r="C9981" s="185"/>
      <c r="D9981" s="185"/>
      <c r="E9981" s="185"/>
      <c r="F9981" s="185"/>
      <c r="G9981" s="185"/>
      <c r="H9981" s="185"/>
      <c r="I9981" s="185"/>
      <c r="J9981" s="220"/>
    </row>
    <row r="9982" spans="1:13" ht="18" customHeight="1" x14ac:dyDescent="0.2">
      <c r="A9982" s="236" t="s">
        <v>1288</v>
      </c>
      <c r="B9982" s="183" t="s">
        <v>2</v>
      </c>
      <c r="C9982" s="182" t="s">
        <v>3</v>
      </c>
      <c r="D9982" s="182" t="s">
        <v>4</v>
      </c>
      <c r="E9982" s="419" t="s">
        <v>2100</v>
      </c>
      <c r="F9982" s="419"/>
      <c r="G9982" s="184" t="s">
        <v>5</v>
      </c>
      <c r="H9982" s="183" t="s">
        <v>6</v>
      </c>
      <c r="I9982" s="183" t="s">
        <v>7</v>
      </c>
      <c r="J9982" s="218" t="s">
        <v>8</v>
      </c>
      <c r="K9982" s="229">
        <f>J9984+J9985</f>
        <v>8.16</v>
      </c>
      <c r="L9982" s="229">
        <f>J9983-K9982</f>
        <v>47.84</v>
      </c>
      <c r="M9982" t="s">
        <v>7</v>
      </c>
    </row>
    <row r="9983" spans="1:13" ht="24" customHeight="1" x14ac:dyDescent="0.2">
      <c r="A9983" s="237" t="s">
        <v>2125</v>
      </c>
      <c r="B9983" s="186" t="s">
        <v>1289</v>
      </c>
      <c r="C9983" s="185" t="s">
        <v>15</v>
      </c>
      <c r="D9983" s="185" t="s">
        <v>1290</v>
      </c>
      <c r="E9983" s="425">
        <v>8</v>
      </c>
      <c r="F9983" s="425"/>
      <c r="G9983" s="187" t="s">
        <v>18</v>
      </c>
      <c r="H9983" s="188">
        <v>1</v>
      </c>
      <c r="I9983" s="189">
        <f>(M9983*$M$13)</f>
        <v>56.000399999999999</v>
      </c>
      <c r="J9983" s="231">
        <f>TRUNC(I9983*H9983,2)</f>
        <v>56</v>
      </c>
      <c r="M9983">
        <v>60.87</v>
      </c>
    </row>
    <row r="9984" spans="1:13" ht="24" customHeight="1" x14ac:dyDescent="0.2">
      <c r="A9984" s="238" t="s">
        <v>2126</v>
      </c>
      <c r="B9984" s="191" t="s">
        <v>2130</v>
      </c>
      <c r="C9984" s="190" t="s">
        <v>15</v>
      </c>
      <c r="D9984" s="190" t="s">
        <v>2131</v>
      </c>
      <c r="E9984" s="426" t="s">
        <v>2129</v>
      </c>
      <c r="F9984" s="426"/>
      <c r="G9984" s="192" t="s">
        <v>39</v>
      </c>
      <c r="H9984" s="193">
        <v>0.25</v>
      </c>
      <c r="I9984" s="189">
        <f>(M9984*$M$13)</f>
        <v>13.533200000000001</v>
      </c>
      <c r="J9984" s="219">
        <f>TRUNC(I9984*H9984,2)</f>
        <v>3.38</v>
      </c>
      <c r="M9984">
        <v>14.71</v>
      </c>
    </row>
    <row r="9985" spans="1:13" ht="24" customHeight="1" x14ac:dyDescent="0.2">
      <c r="A9985" s="238" t="s">
        <v>2126</v>
      </c>
      <c r="B9985" s="191" t="s">
        <v>2216</v>
      </c>
      <c r="C9985" s="190" t="s">
        <v>15</v>
      </c>
      <c r="D9985" s="190" t="s">
        <v>2217</v>
      </c>
      <c r="E9985" s="426" t="s">
        <v>2129</v>
      </c>
      <c r="F9985" s="426"/>
      <c r="G9985" s="192" t="s">
        <v>39</v>
      </c>
      <c r="H9985" s="193">
        <v>0.25</v>
      </c>
      <c r="I9985" s="189">
        <f>(M9985*$M$13)</f>
        <v>19.136000000000003</v>
      </c>
      <c r="J9985" s="219">
        <f>TRUNC(I9985*H9985,2)</f>
        <v>4.78</v>
      </c>
      <c r="M9985">
        <v>20.8</v>
      </c>
    </row>
    <row r="9986" spans="1:13" ht="24" customHeight="1" x14ac:dyDescent="0.2">
      <c r="A9986" s="238" t="s">
        <v>2126</v>
      </c>
      <c r="B9986" s="191" t="s">
        <v>2931</v>
      </c>
      <c r="C9986" s="190" t="s">
        <v>15</v>
      </c>
      <c r="D9986" s="190" t="s">
        <v>2932</v>
      </c>
      <c r="E9986" s="426" t="s">
        <v>2119</v>
      </c>
      <c r="F9986" s="426"/>
      <c r="G9986" s="192" t="s">
        <v>132</v>
      </c>
      <c r="H9986" s="193">
        <v>0.28000000000000003</v>
      </c>
      <c r="I9986" s="189">
        <f>(M9986*$M$13)</f>
        <v>0.42320000000000002</v>
      </c>
      <c r="J9986" s="219">
        <f>TRUNC(I9986*H9986,2)</f>
        <v>0.11</v>
      </c>
      <c r="M9986">
        <v>0.46</v>
      </c>
    </row>
    <row r="9987" spans="1:13" ht="24" customHeight="1" x14ac:dyDescent="0.2">
      <c r="A9987" s="238" t="s">
        <v>2126</v>
      </c>
      <c r="B9987" s="191" t="s">
        <v>3126</v>
      </c>
      <c r="C9987" s="190" t="s">
        <v>15</v>
      </c>
      <c r="D9987" s="190" t="s">
        <v>3127</v>
      </c>
      <c r="E9987" s="426" t="s">
        <v>2119</v>
      </c>
      <c r="F9987" s="426"/>
      <c r="G9987" s="192" t="s">
        <v>54</v>
      </c>
      <c r="H9987" s="193">
        <v>1</v>
      </c>
      <c r="I9987" s="189">
        <f>(M9987*$M$13)</f>
        <v>47.729600000000005</v>
      </c>
      <c r="J9987" s="219">
        <f>TRUNC(I9987*H9987,2)</f>
        <v>47.72</v>
      </c>
      <c r="M9987">
        <v>51.88</v>
      </c>
    </row>
    <row r="9988" spans="1:13" x14ac:dyDescent="0.2">
      <c r="A9988" s="239"/>
      <c r="B9988" s="195"/>
      <c r="C9988" s="195"/>
      <c r="D9988" s="195"/>
      <c r="E9988" s="195" t="s">
        <v>3847</v>
      </c>
      <c r="F9988" s="196">
        <v>8.8699999999999992</v>
      </c>
      <c r="G9988" s="195" t="s">
        <v>3848</v>
      </c>
      <c r="H9988" s="196">
        <v>0</v>
      </c>
      <c r="I9988" s="196">
        <v>8.8699999999999992</v>
      </c>
      <c r="J9988" s="220"/>
      <c r="M9988">
        <v>8.8699999999999992</v>
      </c>
    </row>
    <row r="9989" spans="1:13" ht="25.5" x14ac:dyDescent="0.2">
      <c r="A9989" s="239"/>
      <c r="B9989" s="195"/>
      <c r="C9989" s="195"/>
      <c r="D9989" s="195"/>
      <c r="E9989" s="195" t="s">
        <v>3849</v>
      </c>
      <c r="F9989" s="196">
        <v>0</v>
      </c>
      <c r="G9989" s="195"/>
      <c r="H9989" s="195" t="s">
        <v>3850</v>
      </c>
      <c r="I9989" s="196">
        <v>60.87</v>
      </c>
      <c r="J9989" s="220"/>
      <c r="M9989">
        <v>60.87</v>
      </c>
    </row>
    <row r="9990" spans="1:13" ht="30" customHeight="1" x14ac:dyDescent="0.2">
      <c r="A9990" s="240"/>
      <c r="B9990" s="197"/>
      <c r="C9990" s="197"/>
      <c r="D9990" s="197"/>
      <c r="E9990" s="197"/>
      <c r="F9990" s="197"/>
      <c r="G9990" s="197" t="s">
        <v>3851</v>
      </c>
      <c r="H9990" s="198">
        <v>6</v>
      </c>
      <c r="I9990" s="199">
        <v>365.22</v>
      </c>
      <c r="J9990" s="220"/>
      <c r="M9990">
        <v>365.22</v>
      </c>
    </row>
    <row r="9991" spans="1:13" ht="0.95" customHeight="1" x14ac:dyDescent="0.2">
      <c r="A9991" s="237"/>
      <c r="B9991" s="185"/>
      <c r="C9991" s="185"/>
      <c r="D9991" s="185"/>
      <c r="E9991" s="185"/>
      <c r="F9991" s="185"/>
      <c r="G9991" s="185"/>
      <c r="H9991" s="185"/>
      <c r="I9991" s="185"/>
      <c r="J9991" s="220"/>
    </row>
    <row r="9992" spans="1:13" ht="18" customHeight="1" x14ac:dyDescent="0.2">
      <c r="A9992" s="236" t="s">
        <v>1291</v>
      </c>
      <c r="B9992" s="183" t="s">
        <v>2</v>
      </c>
      <c r="C9992" s="182" t="s">
        <v>3</v>
      </c>
      <c r="D9992" s="182" t="s">
        <v>4</v>
      </c>
      <c r="E9992" s="419" t="s">
        <v>2100</v>
      </c>
      <c r="F9992" s="419"/>
      <c r="G9992" s="184" t="s">
        <v>5</v>
      </c>
      <c r="H9992" s="183" t="s">
        <v>6</v>
      </c>
      <c r="I9992" s="183" t="s">
        <v>7</v>
      </c>
      <c r="J9992" s="218" t="s">
        <v>8</v>
      </c>
      <c r="K9992" s="229">
        <f>J9994+J9995</f>
        <v>2.5099999999999998</v>
      </c>
      <c r="L9992" s="229">
        <f>J9993-K9992</f>
        <v>7.4700000000000006</v>
      </c>
      <c r="M9992" t="s">
        <v>7</v>
      </c>
    </row>
    <row r="9993" spans="1:13" ht="26.1" customHeight="1" x14ac:dyDescent="0.2">
      <c r="A9993" s="237" t="s">
        <v>2125</v>
      </c>
      <c r="B9993" s="186" t="s">
        <v>1027</v>
      </c>
      <c r="C9993" s="185" t="s">
        <v>26</v>
      </c>
      <c r="D9993" s="185" t="s">
        <v>1028</v>
      </c>
      <c r="E9993" s="425" t="s">
        <v>2115</v>
      </c>
      <c r="F9993" s="425"/>
      <c r="G9993" s="187" t="s">
        <v>331</v>
      </c>
      <c r="H9993" s="188">
        <v>1</v>
      </c>
      <c r="I9993" s="189">
        <f>(M9993*$M$13)</f>
        <v>9.9819999999999993</v>
      </c>
      <c r="J9993" s="231">
        <f>TRUNC(I9993*H9993,2)</f>
        <v>9.98</v>
      </c>
      <c r="M9993">
        <v>10.85</v>
      </c>
    </row>
    <row r="9994" spans="1:13" ht="26.1" customHeight="1" x14ac:dyDescent="0.2">
      <c r="A9994" s="241" t="s">
        <v>2395</v>
      </c>
      <c r="B9994" s="201" t="s">
        <v>2477</v>
      </c>
      <c r="C9994" s="200" t="s">
        <v>26</v>
      </c>
      <c r="D9994" s="200" t="s">
        <v>2478</v>
      </c>
      <c r="E9994" s="427" t="s">
        <v>2123</v>
      </c>
      <c r="F9994" s="427"/>
      <c r="G9994" s="202" t="s">
        <v>32</v>
      </c>
      <c r="H9994" s="203">
        <v>8.4500000000000006E-2</v>
      </c>
      <c r="I9994" s="189">
        <f>(M9994*$M$13)</f>
        <v>24.3156</v>
      </c>
      <c r="J9994" s="219">
        <f>TRUNC(I9994*H9994,2)</f>
        <v>2.0499999999999998</v>
      </c>
      <c r="M9994">
        <v>26.43</v>
      </c>
    </row>
    <row r="9995" spans="1:13" ht="24" customHeight="1" x14ac:dyDescent="0.2">
      <c r="A9995" s="241" t="s">
        <v>2395</v>
      </c>
      <c r="B9995" s="201" t="s">
        <v>2446</v>
      </c>
      <c r="C9995" s="200" t="s">
        <v>26</v>
      </c>
      <c r="D9995" s="200" t="s">
        <v>2447</v>
      </c>
      <c r="E9995" s="427" t="s">
        <v>2123</v>
      </c>
      <c r="F9995" s="427"/>
      <c r="G9995" s="202" t="s">
        <v>32</v>
      </c>
      <c r="H9995" s="203">
        <v>2.6599999999999999E-2</v>
      </c>
      <c r="I9995" s="189">
        <f>(M9995*$M$13)</f>
        <v>17.461600000000001</v>
      </c>
      <c r="J9995" s="219">
        <f>TRUNC(I9995*H9995,2)</f>
        <v>0.46</v>
      </c>
      <c r="M9995">
        <v>18.98</v>
      </c>
    </row>
    <row r="9996" spans="1:13" ht="24" customHeight="1" x14ac:dyDescent="0.2">
      <c r="A9996" s="238" t="s">
        <v>2126</v>
      </c>
      <c r="B9996" s="191" t="s">
        <v>2946</v>
      </c>
      <c r="C9996" s="190" t="s">
        <v>26</v>
      </c>
      <c r="D9996" s="190" t="s">
        <v>2947</v>
      </c>
      <c r="E9996" s="426" t="s">
        <v>2119</v>
      </c>
      <c r="F9996" s="426"/>
      <c r="G9996" s="192" t="s">
        <v>331</v>
      </c>
      <c r="H9996" s="193">
        <v>3.32E-2</v>
      </c>
      <c r="I9996" s="189">
        <f>(M9996*$M$13)</f>
        <v>3.4316</v>
      </c>
      <c r="J9996" s="219">
        <f>TRUNC(I9996*H9996,2)</f>
        <v>0.11</v>
      </c>
      <c r="M9996">
        <v>3.73</v>
      </c>
    </row>
    <row r="9997" spans="1:13" ht="39" customHeight="1" x14ac:dyDescent="0.2">
      <c r="A9997" s="238" t="s">
        <v>2126</v>
      </c>
      <c r="B9997" s="191" t="s">
        <v>2948</v>
      </c>
      <c r="C9997" s="190" t="s">
        <v>26</v>
      </c>
      <c r="D9997" s="190" t="s">
        <v>2949</v>
      </c>
      <c r="E9997" s="426" t="s">
        <v>2119</v>
      </c>
      <c r="F9997" s="426"/>
      <c r="G9997" s="192" t="s">
        <v>331</v>
      </c>
      <c r="H9997" s="193">
        <v>1</v>
      </c>
      <c r="I9997" s="189">
        <f>(M9997*$M$13)</f>
        <v>7.36</v>
      </c>
      <c r="J9997" s="219">
        <f>TRUNC(I9997*H9997,2)</f>
        <v>7.36</v>
      </c>
      <c r="M9997">
        <v>8</v>
      </c>
    </row>
    <row r="9998" spans="1:13" x14ac:dyDescent="0.2">
      <c r="A9998" s="239"/>
      <c r="B9998" s="195"/>
      <c r="C9998" s="195"/>
      <c r="D9998" s="195"/>
      <c r="E9998" s="195" t="s">
        <v>3847</v>
      </c>
      <c r="F9998" s="196">
        <v>2.12</v>
      </c>
      <c r="G9998" s="195" t="s">
        <v>3848</v>
      </c>
      <c r="H9998" s="196">
        <v>0</v>
      </c>
      <c r="I9998" s="196">
        <v>2.12</v>
      </c>
      <c r="J9998" s="220"/>
      <c r="M9998">
        <v>2.12</v>
      </c>
    </row>
    <row r="9999" spans="1:13" ht="25.5" x14ac:dyDescent="0.2">
      <c r="A9999" s="239"/>
      <c r="B9999" s="195"/>
      <c r="C9999" s="195"/>
      <c r="D9999" s="195"/>
      <c r="E9999" s="195" t="s">
        <v>3849</v>
      </c>
      <c r="F9999" s="196">
        <v>0</v>
      </c>
      <c r="G9999" s="195"/>
      <c r="H9999" s="195" t="s">
        <v>3850</v>
      </c>
      <c r="I9999" s="196">
        <v>10.85</v>
      </c>
      <c r="J9999" s="220"/>
      <c r="M9999">
        <v>10.85</v>
      </c>
    </row>
    <row r="10000" spans="1:13" ht="30" customHeight="1" x14ac:dyDescent="0.2">
      <c r="A10000" s="240"/>
      <c r="B10000" s="197"/>
      <c r="C10000" s="197"/>
      <c r="D10000" s="197"/>
      <c r="E10000" s="197"/>
      <c r="F10000" s="197"/>
      <c r="G10000" s="197" t="s">
        <v>3851</v>
      </c>
      <c r="H10000" s="198">
        <v>6</v>
      </c>
      <c r="I10000" s="199">
        <v>65.099999999999994</v>
      </c>
      <c r="J10000" s="220"/>
      <c r="M10000">
        <v>65.099999999999994</v>
      </c>
    </row>
    <row r="10001" spans="1:13" ht="0.95" customHeight="1" x14ac:dyDescent="0.2">
      <c r="A10001" s="237"/>
      <c r="B10001" s="185"/>
      <c r="C10001" s="185"/>
      <c r="D10001" s="185"/>
      <c r="E10001" s="185"/>
      <c r="F10001" s="185"/>
      <c r="G10001" s="185"/>
      <c r="H10001" s="185"/>
      <c r="I10001" s="185"/>
      <c r="J10001" s="220"/>
    </row>
    <row r="10002" spans="1:13" ht="18" customHeight="1" x14ac:dyDescent="0.2">
      <c r="A10002" s="236" t="s">
        <v>1292</v>
      </c>
      <c r="B10002" s="183" t="s">
        <v>2</v>
      </c>
      <c r="C10002" s="182" t="s">
        <v>3</v>
      </c>
      <c r="D10002" s="182" t="s">
        <v>4</v>
      </c>
      <c r="E10002" s="419" t="s">
        <v>2100</v>
      </c>
      <c r="F10002" s="419"/>
      <c r="G10002" s="184" t="s">
        <v>5</v>
      </c>
      <c r="H10002" s="183" t="s">
        <v>6</v>
      </c>
      <c r="I10002" s="183" t="s">
        <v>7</v>
      </c>
      <c r="J10002" s="218" t="s">
        <v>8</v>
      </c>
      <c r="K10002" s="229">
        <f>J10004+J10005</f>
        <v>6.52</v>
      </c>
      <c r="L10002" s="229">
        <f>J10003-K10002</f>
        <v>56.980000000000004</v>
      </c>
      <c r="M10002" t="s">
        <v>7</v>
      </c>
    </row>
    <row r="10003" spans="1:13" ht="24" customHeight="1" x14ac:dyDescent="0.2">
      <c r="A10003" s="237" t="s">
        <v>2125</v>
      </c>
      <c r="B10003" s="186" t="s">
        <v>1029</v>
      </c>
      <c r="C10003" s="185" t="s">
        <v>15</v>
      </c>
      <c r="D10003" s="185" t="s">
        <v>1030</v>
      </c>
      <c r="E10003" s="425">
        <v>8</v>
      </c>
      <c r="F10003" s="425"/>
      <c r="G10003" s="187" t="s">
        <v>18</v>
      </c>
      <c r="H10003" s="188">
        <v>1</v>
      </c>
      <c r="I10003" s="189">
        <f>(M10003*$M$13)</f>
        <v>63.507600000000004</v>
      </c>
      <c r="J10003" s="231">
        <f>TRUNC(I10003*H10003,2)</f>
        <v>63.5</v>
      </c>
      <c r="M10003">
        <v>69.03</v>
      </c>
    </row>
    <row r="10004" spans="1:13" ht="24" customHeight="1" x14ac:dyDescent="0.2">
      <c r="A10004" s="238" t="s">
        <v>2126</v>
      </c>
      <c r="B10004" s="191" t="s">
        <v>2130</v>
      </c>
      <c r="C10004" s="190" t="s">
        <v>15</v>
      </c>
      <c r="D10004" s="190" t="s">
        <v>2131</v>
      </c>
      <c r="E10004" s="426" t="s">
        <v>2129</v>
      </c>
      <c r="F10004" s="426"/>
      <c r="G10004" s="192" t="s">
        <v>39</v>
      </c>
      <c r="H10004" s="193">
        <v>0.2</v>
      </c>
      <c r="I10004" s="189">
        <f>(M10004*$M$13)</f>
        <v>13.533200000000001</v>
      </c>
      <c r="J10004" s="219">
        <f>TRUNC(I10004*H10004,2)</f>
        <v>2.7</v>
      </c>
      <c r="M10004">
        <v>14.71</v>
      </c>
    </row>
    <row r="10005" spans="1:13" ht="24" customHeight="1" x14ac:dyDescent="0.2">
      <c r="A10005" s="238" t="s">
        <v>2126</v>
      </c>
      <c r="B10005" s="191" t="s">
        <v>2216</v>
      </c>
      <c r="C10005" s="190" t="s">
        <v>15</v>
      </c>
      <c r="D10005" s="190" t="s">
        <v>2217</v>
      </c>
      <c r="E10005" s="426" t="s">
        <v>2129</v>
      </c>
      <c r="F10005" s="426"/>
      <c r="G10005" s="192" t="s">
        <v>39</v>
      </c>
      <c r="H10005" s="193">
        <v>0.2</v>
      </c>
      <c r="I10005" s="189">
        <f>(M10005*$M$13)</f>
        <v>19.136000000000003</v>
      </c>
      <c r="J10005" s="219">
        <f>TRUNC(I10005*H10005,2)</f>
        <v>3.82</v>
      </c>
      <c r="M10005">
        <v>20.8</v>
      </c>
    </row>
    <row r="10006" spans="1:13" ht="24" customHeight="1" x14ac:dyDescent="0.2">
      <c r="A10006" s="238" t="s">
        <v>2126</v>
      </c>
      <c r="B10006" s="191" t="s">
        <v>2931</v>
      </c>
      <c r="C10006" s="190" t="s">
        <v>15</v>
      </c>
      <c r="D10006" s="190" t="s">
        <v>2932</v>
      </c>
      <c r="E10006" s="426" t="s">
        <v>2119</v>
      </c>
      <c r="F10006" s="426"/>
      <c r="G10006" s="192" t="s">
        <v>132</v>
      </c>
      <c r="H10006" s="193">
        <v>0.28000000000000003</v>
      </c>
      <c r="I10006" s="189">
        <f>(M10006*$M$13)</f>
        <v>0.42320000000000002</v>
      </c>
      <c r="J10006" s="219">
        <f>TRUNC(I10006*H10006,2)</f>
        <v>0.11</v>
      </c>
      <c r="M10006">
        <v>0.46</v>
      </c>
    </row>
    <row r="10007" spans="1:13" ht="24" customHeight="1" x14ac:dyDescent="0.2">
      <c r="A10007" s="238" t="s">
        <v>2126</v>
      </c>
      <c r="B10007" s="191" t="s">
        <v>2361</v>
      </c>
      <c r="C10007" s="190" t="s">
        <v>15</v>
      </c>
      <c r="D10007" s="190" t="s">
        <v>2362</v>
      </c>
      <c r="E10007" s="426" t="s">
        <v>2119</v>
      </c>
      <c r="F10007" s="426"/>
      <c r="G10007" s="192" t="s">
        <v>54</v>
      </c>
      <c r="H10007" s="193">
        <v>1</v>
      </c>
      <c r="I10007" s="189">
        <f>(M10007*$M$13)</f>
        <v>56.865200000000002</v>
      </c>
      <c r="J10007" s="219">
        <f>TRUNC(I10007*H10007,2)</f>
        <v>56.86</v>
      </c>
      <c r="M10007">
        <v>61.81</v>
      </c>
    </row>
    <row r="10008" spans="1:13" x14ac:dyDescent="0.2">
      <c r="A10008" s="239"/>
      <c r="B10008" s="195"/>
      <c r="C10008" s="195"/>
      <c r="D10008" s="195"/>
      <c r="E10008" s="195" t="s">
        <v>3847</v>
      </c>
      <c r="F10008" s="196">
        <v>7.1</v>
      </c>
      <c r="G10008" s="195" t="s">
        <v>3848</v>
      </c>
      <c r="H10008" s="196">
        <v>0</v>
      </c>
      <c r="I10008" s="196">
        <v>7.1</v>
      </c>
      <c r="J10008" s="220"/>
      <c r="M10008">
        <v>7.1</v>
      </c>
    </row>
    <row r="10009" spans="1:13" ht="25.5" x14ac:dyDescent="0.2">
      <c r="A10009" s="239"/>
      <c r="B10009" s="195"/>
      <c r="C10009" s="195"/>
      <c r="D10009" s="195"/>
      <c r="E10009" s="195" t="s">
        <v>3849</v>
      </c>
      <c r="F10009" s="196">
        <v>0</v>
      </c>
      <c r="G10009" s="195"/>
      <c r="H10009" s="195" t="s">
        <v>3850</v>
      </c>
      <c r="I10009" s="196">
        <v>69.03</v>
      </c>
      <c r="J10009" s="220"/>
      <c r="M10009">
        <v>69.03</v>
      </c>
    </row>
    <row r="10010" spans="1:13" ht="30" customHeight="1" x14ac:dyDescent="0.2">
      <c r="A10010" s="240"/>
      <c r="B10010" s="197"/>
      <c r="C10010" s="197"/>
      <c r="D10010" s="197"/>
      <c r="E10010" s="197"/>
      <c r="F10010" s="197"/>
      <c r="G10010" s="197" t="s">
        <v>3851</v>
      </c>
      <c r="H10010" s="198">
        <v>6</v>
      </c>
      <c r="I10010" s="199">
        <v>414.18</v>
      </c>
      <c r="J10010" s="220"/>
      <c r="M10010">
        <v>414.18</v>
      </c>
    </row>
    <row r="10011" spans="1:13" ht="0.95" customHeight="1" x14ac:dyDescent="0.2">
      <c r="A10011" s="237"/>
      <c r="B10011" s="185"/>
      <c r="C10011" s="185"/>
      <c r="D10011" s="185"/>
      <c r="E10011" s="185"/>
      <c r="F10011" s="185"/>
      <c r="G10011" s="185"/>
      <c r="H10011" s="185"/>
      <c r="I10011" s="185"/>
      <c r="J10011" s="220"/>
    </row>
    <row r="10012" spans="1:13" ht="18" customHeight="1" x14ac:dyDescent="0.2">
      <c r="A10012" s="236" t="s">
        <v>1293</v>
      </c>
      <c r="B10012" s="183" t="s">
        <v>2</v>
      </c>
      <c r="C10012" s="182" t="s">
        <v>3</v>
      </c>
      <c r="D10012" s="182" t="s">
        <v>4</v>
      </c>
      <c r="E10012" s="419" t="s">
        <v>2100</v>
      </c>
      <c r="F10012" s="419"/>
      <c r="G10012" s="184" t="s">
        <v>5</v>
      </c>
      <c r="H10012" s="183" t="s">
        <v>6</v>
      </c>
      <c r="I10012" s="183" t="s">
        <v>7</v>
      </c>
      <c r="J10012" s="218" t="s">
        <v>8</v>
      </c>
      <c r="K10012" s="229">
        <f>J10014+J10015</f>
        <v>4.8900000000000006</v>
      </c>
      <c r="L10012" s="229">
        <f>J10013-K10012</f>
        <v>63.7</v>
      </c>
      <c r="M10012" t="s">
        <v>7</v>
      </c>
    </row>
    <row r="10013" spans="1:13" ht="26.1" customHeight="1" x14ac:dyDescent="0.2">
      <c r="A10013" s="237" t="s">
        <v>2125</v>
      </c>
      <c r="B10013" s="186" t="s">
        <v>1033</v>
      </c>
      <c r="C10013" s="185" t="s">
        <v>15</v>
      </c>
      <c r="D10013" s="185" t="s">
        <v>1034</v>
      </c>
      <c r="E10013" s="425">
        <v>8</v>
      </c>
      <c r="F10013" s="425"/>
      <c r="G10013" s="187" t="s">
        <v>18</v>
      </c>
      <c r="H10013" s="188">
        <v>1</v>
      </c>
      <c r="I10013" s="189">
        <f>(M10013*$M$13)</f>
        <v>68.595200000000006</v>
      </c>
      <c r="J10013" s="231">
        <f>TRUNC(I10013*H10013,2)</f>
        <v>68.59</v>
      </c>
      <c r="M10013">
        <v>74.56</v>
      </c>
    </row>
    <row r="10014" spans="1:13" ht="24" customHeight="1" x14ac:dyDescent="0.2">
      <c r="A10014" s="238" t="s">
        <v>2126</v>
      </c>
      <c r="B10014" s="191" t="s">
        <v>2130</v>
      </c>
      <c r="C10014" s="190" t="s">
        <v>15</v>
      </c>
      <c r="D10014" s="190" t="s">
        <v>2131</v>
      </c>
      <c r="E10014" s="426" t="s">
        <v>2129</v>
      </c>
      <c r="F10014" s="426"/>
      <c r="G10014" s="192" t="s">
        <v>39</v>
      </c>
      <c r="H10014" s="193">
        <v>0.15</v>
      </c>
      <c r="I10014" s="189">
        <f>(M10014*$M$13)</f>
        <v>13.533200000000001</v>
      </c>
      <c r="J10014" s="219">
        <f>TRUNC(I10014*H10014,2)</f>
        <v>2.02</v>
      </c>
      <c r="M10014">
        <v>14.71</v>
      </c>
    </row>
    <row r="10015" spans="1:13" ht="24" customHeight="1" x14ac:dyDescent="0.2">
      <c r="A10015" s="238" t="s">
        <v>2126</v>
      </c>
      <c r="B10015" s="191" t="s">
        <v>2216</v>
      </c>
      <c r="C10015" s="190" t="s">
        <v>15</v>
      </c>
      <c r="D10015" s="190" t="s">
        <v>2217</v>
      </c>
      <c r="E10015" s="426" t="s">
        <v>2129</v>
      </c>
      <c r="F10015" s="426"/>
      <c r="G10015" s="192" t="s">
        <v>39</v>
      </c>
      <c r="H10015" s="193">
        <v>0.15</v>
      </c>
      <c r="I10015" s="189">
        <f>(M10015*$M$13)</f>
        <v>19.136000000000003</v>
      </c>
      <c r="J10015" s="219">
        <f>TRUNC(I10015*H10015,2)</f>
        <v>2.87</v>
      </c>
      <c r="M10015">
        <v>20.8</v>
      </c>
    </row>
    <row r="10016" spans="1:13" ht="26.1" customHeight="1" x14ac:dyDescent="0.2">
      <c r="A10016" s="238" t="s">
        <v>2126</v>
      </c>
      <c r="B10016" s="191" t="s">
        <v>2952</v>
      </c>
      <c r="C10016" s="190" t="s">
        <v>15</v>
      </c>
      <c r="D10016" s="190" t="s">
        <v>1034</v>
      </c>
      <c r="E10016" s="426" t="s">
        <v>2119</v>
      </c>
      <c r="F10016" s="426"/>
      <c r="G10016" s="192" t="s">
        <v>54</v>
      </c>
      <c r="H10016" s="193">
        <v>1</v>
      </c>
      <c r="I10016" s="189">
        <f>(M10016*$M$13)</f>
        <v>63.700800000000001</v>
      </c>
      <c r="J10016" s="219">
        <f>TRUNC(I10016*H10016,2)</f>
        <v>63.7</v>
      </c>
      <c r="M10016">
        <v>69.239999999999995</v>
      </c>
    </row>
    <row r="10017" spans="1:13" x14ac:dyDescent="0.2">
      <c r="A10017" s="239"/>
      <c r="B10017" s="195"/>
      <c r="C10017" s="195"/>
      <c r="D10017" s="195"/>
      <c r="E10017" s="195" t="s">
        <v>3847</v>
      </c>
      <c r="F10017" s="196">
        <v>5.32</v>
      </c>
      <c r="G10017" s="195" t="s">
        <v>3848</v>
      </c>
      <c r="H10017" s="196">
        <v>0</v>
      </c>
      <c r="I10017" s="196">
        <v>5.32</v>
      </c>
      <c r="J10017" s="220"/>
      <c r="M10017">
        <v>5.32</v>
      </c>
    </row>
    <row r="10018" spans="1:13" ht="25.5" x14ac:dyDescent="0.2">
      <c r="A10018" s="239"/>
      <c r="B10018" s="195"/>
      <c r="C10018" s="195"/>
      <c r="D10018" s="195"/>
      <c r="E10018" s="195" t="s">
        <v>3849</v>
      </c>
      <c r="F10018" s="196">
        <v>0</v>
      </c>
      <c r="G10018" s="195"/>
      <c r="H10018" s="195" t="s">
        <v>3850</v>
      </c>
      <c r="I10018" s="196">
        <v>74.56</v>
      </c>
      <c r="J10018" s="220"/>
      <c r="M10018">
        <v>74.56</v>
      </c>
    </row>
    <row r="10019" spans="1:13" ht="30" customHeight="1" x14ac:dyDescent="0.2">
      <c r="A10019" s="240"/>
      <c r="B10019" s="197"/>
      <c r="C10019" s="197"/>
      <c r="D10019" s="197"/>
      <c r="E10019" s="197"/>
      <c r="F10019" s="197"/>
      <c r="G10019" s="197" t="s">
        <v>3851</v>
      </c>
      <c r="H10019" s="198">
        <v>6</v>
      </c>
      <c r="I10019" s="199">
        <v>447.36</v>
      </c>
      <c r="J10019" s="220"/>
      <c r="M10019">
        <v>447.36</v>
      </c>
    </row>
    <row r="10020" spans="1:13" ht="0.95" customHeight="1" x14ac:dyDescent="0.2">
      <c r="A10020" s="237"/>
      <c r="B10020" s="185"/>
      <c r="C10020" s="185"/>
      <c r="D10020" s="185"/>
      <c r="E10020" s="185"/>
      <c r="F10020" s="185"/>
      <c r="G10020" s="185"/>
      <c r="H10020" s="185"/>
      <c r="I10020" s="185"/>
      <c r="J10020" s="220"/>
    </row>
    <row r="10021" spans="1:13" ht="18" customHeight="1" x14ac:dyDescent="0.2">
      <c r="A10021" s="236" t="s">
        <v>1294</v>
      </c>
      <c r="B10021" s="183" t="s">
        <v>2</v>
      </c>
      <c r="C10021" s="182" t="s">
        <v>3</v>
      </c>
      <c r="D10021" s="182" t="s">
        <v>4</v>
      </c>
      <c r="E10021" s="419" t="s">
        <v>2100</v>
      </c>
      <c r="F10021" s="419"/>
      <c r="G10021" s="184" t="s">
        <v>5</v>
      </c>
      <c r="H10021" s="183" t="s">
        <v>6</v>
      </c>
      <c r="I10021" s="183" t="s">
        <v>7</v>
      </c>
      <c r="J10021" s="218" t="s">
        <v>8</v>
      </c>
      <c r="K10021" s="229">
        <f>J10023+J10024</f>
        <v>12.73</v>
      </c>
      <c r="L10021" s="229">
        <f>J10022-K10021</f>
        <v>82.089999999999989</v>
      </c>
      <c r="M10021" t="s">
        <v>7</v>
      </c>
    </row>
    <row r="10022" spans="1:13" ht="24" customHeight="1" x14ac:dyDescent="0.2">
      <c r="A10022" s="237" t="s">
        <v>2125</v>
      </c>
      <c r="B10022" s="186" t="s">
        <v>1035</v>
      </c>
      <c r="C10022" s="185" t="s">
        <v>15</v>
      </c>
      <c r="D10022" s="185" t="s">
        <v>1036</v>
      </c>
      <c r="E10022" s="425">
        <v>8</v>
      </c>
      <c r="F10022" s="425"/>
      <c r="G10022" s="187" t="s">
        <v>54</v>
      </c>
      <c r="H10022" s="188">
        <v>1</v>
      </c>
      <c r="I10022" s="189">
        <f>(M10022*$M$13)</f>
        <v>94.824399999999997</v>
      </c>
      <c r="J10022" s="231">
        <f>TRUNC(I10022*H10022,2)</f>
        <v>94.82</v>
      </c>
      <c r="M10022">
        <v>103.07</v>
      </c>
    </row>
    <row r="10023" spans="1:13" ht="24" customHeight="1" x14ac:dyDescent="0.2">
      <c r="A10023" s="238" t="s">
        <v>2126</v>
      </c>
      <c r="B10023" s="191" t="s">
        <v>2130</v>
      </c>
      <c r="C10023" s="190" t="s">
        <v>15</v>
      </c>
      <c r="D10023" s="190" t="s">
        <v>2131</v>
      </c>
      <c r="E10023" s="426" t="s">
        <v>2129</v>
      </c>
      <c r="F10023" s="426"/>
      <c r="G10023" s="192" t="s">
        <v>39</v>
      </c>
      <c r="H10023" s="193">
        <v>0.39</v>
      </c>
      <c r="I10023" s="189">
        <f>(M10023*$M$13)</f>
        <v>13.533200000000001</v>
      </c>
      <c r="J10023" s="219">
        <f>TRUNC(I10023*H10023,2)</f>
        <v>5.27</v>
      </c>
      <c r="M10023">
        <v>14.71</v>
      </c>
    </row>
    <row r="10024" spans="1:13" ht="24" customHeight="1" x14ac:dyDescent="0.2">
      <c r="A10024" s="238" t="s">
        <v>2126</v>
      </c>
      <c r="B10024" s="191" t="s">
        <v>2216</v>
      </c>
      <c r="C10024" s="190" t="s">
        <v>15</v>
      </c>
      <c r="D10024" s="190" t="s">
        <v>2217</v>
      </c>
      <c r="E10024" s="426" t="s">
        <v>2129</v>
      </c>
      <c r="F10024" s="426"/>
      <c r="G10024" s="192" t="s">
        <v>39</v>
      </c>
      <c r="H10024" s="193">
        <v>0.39</v>
      </c>
      <c r="I10024" s="189">
        <f>(M10024*$M$13)</f>
        <v>19.136000000000003</v>
      </c>
      <c r="J10024" s="219">
        <f>TRUNC(I10024*H10024,2)</f>
        <v>7.46</v>
      </c>
      <c r="M10024">
        <v>20.8</v>
      </c>
    </row>
    <row r="10025" spans="1:13" ht="24" customHeight="1" x14ac:dyDescent="0.2">
      <c r="A10025" s="238" t="s">
        <v>2126</v>
      </c>
      <c r="B10025" s="191" t="s">
        <v>2953</v>
      </c>
      <c r="C10025" s="190" t="s">
        <v>15</v>
      </c>
      <c r="D10025" s="190" t="s">
        <v>1036</v>
      </c>
      <c r="E10025" s="426" t="s">
        <v>2119</v>
      </c>
      <c r="F10025" s="426"/>
      <c r="G10025" s="192" t="s">
        <v>54</v>
      </c>
      <c r="H10025" s="193">
        <v>1</v>
      </c>
      <c r="I10025" s="189">
        <f>(M10025*$M$13)</f>
        <v>82.091600000000014</v>
      </c>
      <c r="J10025" s="219">
        <f>TRUNC(I10025*H10025,2)</f>
        <v>82.09</v>
      </c>
      <c r="M10025">
        <v>89.23</v>
      </c>
    </row>
    <row r="10026" spans="1:13" x14ac:dyDescent="0.2">
      <c r="A10026" s="239"/>
      <c r="B10026" s="195"/>
      <c r="C10026" s="195"/>
      <c r="D10026" s="195"/>
      <c r="E10026" s="195" t="s">
        <v>3847</v>
      </c>
      <c r="F10026" s="196">
        <v>13.84</v>
      </c>
      <c r="G10026" s="195" t="s">
        <v>3848</v>
      </c>
      <c r="H10026" s="196">
        <v>0</v>
      </c>
      <c r="I10026" s="196">
        <v>13.84</v>
      </c>
      <c r="J10026" s="220"/>
      <c r="M10026">
        <v>13.84</v>
      </c>
    </row>
    <row r="10027" spans="1:13" ht="25.5" x14ac:dyDescent="0.2">
      <c r="A10027" s="239"/>
      <c r="B10027" s="195"/>
      <c r="C10027" s="195"/>
      <c r="D10027" s="195"/>
      <c r="E10027" s="195" t="s">
        <v>3849</v>
      </c>
      <c r="F10027" s="196">
        <v>0</v>
      </c>
      <c r="G10027" s="195"/>
      <c r="H10027" s="195" t="s">
        <v>3850</v>
      </c>
      <c r="I10027" s="196">
        <v>103.07</v>
      </c>
      <c r="J10027" s="220"/>
      <c r="M10027">
        <v>103.07</v>
      </c>
    </row>
    <row r="10028" spans="1:13" ht="30" customHeight="1" x14ac:dyDescent="0.2">
      <c r="A10028" s="240"/>
      <c r="B10028" s="197"/>
      <c r="C10028" s="197"/>
      <c r="D10028" s="197"/>
      <c r="E10028" s="197"/>
      <c r="F10028" s="197"/>
      <c r="G10028" s="197" t="s">
        <v>3851</v>
      </c>
      <c r="H10028" s="198">
        <v>4</v>
      </c>
      <c r="I10028" s="199">
        <v>412.28</v>
      </c>
      <c r="J10028" s="220"/>
      <c r="M10028">
        <v>412.28</v>
      </c>
    </row>
    <row r="10029" spans="1:13" ht="0.95" customHeight="1" x14ac:dyDescent="0.2">
      <c r="A10029" s="237"/>
      <c r="B10029" s="185"/>
      <c r="C10029" s="185"/>
      <c r="D10029" s="185"/>
      <c r="E10029" s="185"/>
      <c r="F10029" s="185"/>
      <c r="G10029" s="185"/>
      <c r="H10029" s="185"/>
      <c r="I10029" s="185"/>
      <c r="J10029" s="220"/>
    </row>
    <row r="10030" spans="1:13" ht="18" customHeight="1" x14ac:dyDescent="0.2">
      <c r="A10030" s="236" t="s">
        <v>1295</v>
      </c>
      <c r="B10030" s="183" t="s">
        <v>2</v>
      </c>
      <c r="C10030" s="182" t="s">
        <v>3</v>
      </c>
      <c r="D10030" s="182" t="s">
        <v>4</v>
      </c>
      <c r="E10030" s="419" t="s">
        <v>2100</v>
      </c>
      <c r="F10030" s="419"/>
      <c r="G10030" s="184" t="s">
        <v>5</v>
      </c>
      <c r="H10030" s="183" t="s">
        <v>6</v>
      </c>
      <c r="I10030" s="183" t="s">
        <v>7</v>
      </c>
      <c r="J10030" s="218" t="s">
        <v>8</v>
      </c>
      <c r="K10030" s="229">
        <f>J10032+J10033</f>
        <v>53.57</v>
      </c>
      <c r="L10030" s="229">
        <f>J10031-K10030</f>
        <v>92.550000000000011</v>
      </c>
      <c r="M10030" t="s">
        <v>7</v>
      </c>
    </row>
    <row r="10031" spans="1:13" ht="24" customHeight="1" x14ac:dyDescent="0.2">
      <c r="A10031" s="237" t="s">
        <v>2125</v>
      </c>
      <c r="B10031" s="186" t="s">
        <v>1296</v>
      </c>
      <c r="C10031" s="185" t="s">
        <v>15</v>
      </c>
      <c r="D10031" s="185" t="s">
        <v>1297</v>
      </c>
      <c r="E10031" s="425">
        <v>8</v>
      </c>
      <c r="F10031" s="425"/>
      <c r="G10031" s="187" t="s">
        <v>18</v>
      </c>
      <c r="H10031" s="188">
        <v>1</v>
      </c>
      <c r="I10031" s="189">
        <f>(M10031*$M$13)</f>
        <v>146.12360000000001</v>
      </c>
      <c r="J10031" s="231">
        <f>TRUNC(I10031*H10031,2)</f>
        <v>146.12</v>
      </c>
      <c r="M10031">
        <v>158.83000000000001</v>
      </c>
    </row>
    <row r="10032" spans="1:13" ht="24" customHeight="1" x14ac:dyDescent="0.2">
      <c r="A10032" s="238" t="s">
        <v>2126</v>
      </c>
      <c r="B10032" s="191" t="s">
        <v>2130</v>
      </c>
      <c r="C10032" s="190" t="s">
        <v>15</v>
      </c>
      <c r="D10032" s="190" t="s">
        <v>2131</v>
      </c>
      <c r="E10032" s="426" t="s">
        <v>2129</v>
      </c>
      <c r="F10032" s="426"/>
      <c r="G10032" s="192" t="s">
        <v>39</v>
      </c>
      <c r="H10032" s="193">
        <v>1.64</v>
      </c>
      <c r="I10032" s="189">
        <f>(M10032*$M$13)</f>
        <v>13.533200000000001</v>
      </c>
      <c r="J10032" s="219">
        <f>TRUNC(I10032*H10032,2)</f>
        <v>22.19</v>
      </c>
      <c r="M10032">
        <v>14.71</v>
      </c>
    </row>
    <row r="10033" spans="1:13" ht="24" customHeight="1" x14ac:dyDescent="0.2">
      <c r="A10033" s="238" t="s">
        <v>2126</v>
      </c>
      <c r="B10033" s="191" t="s">
        <v>2216</v>
      </c>
      <c r="C10033" s="190" t="s">
        <v>15</v>
      </c>
      <c r="D10033" s="190" t="s">
        <v>2217</v>
      </c>
      <c r="E10033" s="426" t="s">
        <v>2129</v>
      </c>
      <c r="F10033" s="426"/>
      <c r="G10033" s="192" t="s">
        <v>39</v>
      </c>
      <c r="H10033" s="193">
        <v>1.64</v>
      </c>
      <c r="I10033" s="189">
        <f>(M10033*$M$13)</f>
        <v>19.136000000000003</v>
      </c>
      <c r="J10033" s="219">
        <f>TRUNC(I10033*H10033,2)</f>
        <v>31.38</v>
      </c>
      <c r="M10033">
        <v>20.8</v>
      </c>
    </row>
    <row r="10034" spans="1:13" ht="24" customHeight="1" x14ac:dyDescent="0.2">
      <c r="A10034" s="238" t="s">
        <v>2126</v>
      </c>
      <c r="B10034" s="191" t="s">
        <v>2326</v>
      </c>
      <c r="C10034" s="190" t="s">
        <v>15</v>
      </c>
      <c r="D10034" s="190" t="s">
        <v>1297</v>
      </c>
      <c r="E10034" s="426" t="s">
        <v>2119</v>
      </c>
      <c r="F10034" s="426"/>
      <c r="G10034" s="192" t="s">
        <v>54</v>
      </c>
      <c r="H10034" s="193">
        <v>1</v>
      </c>
      <c r="I10034" s="189">
        <f>(M10034*$M$13)</f>
        <v>92.551999999999992</v>
      </c>
      <c r="J10034" s="219">
        <f>TRUNC(I10034*H10034,2)</f>
        <v>92.55</v>
      </c>
      <c r="M10034">
        <v>100.6</v>
      </c>
    </row>
    <row r="10035" spans="1:13" x14ac:dyDescent="0.2">
      <c r="A10035" s="239"/>
      <c r="B10035" s="195"/>
      <c r="C10035" s="195"/>
      <c r="D10035" s="195"/>
      <c r="E10035" s="195" t="s">
        <v>3847</v>
      </c>
      <c r="F10035" s="196">
        <v>58.23</v>
      </c>
      <c r="G10035" s="195" t="s">
        <v>3848</v>
      </c>
      <c r="H10035" s="196">
        <v>0</v>
      </c>
      <c r="I10035" s="196">
        <v>58.23</v>
      </c>
      <c r="J10035" s="220"/>
      <c r="M10035">
        <v>58.23</v>
      </c>
    </row>
    <row r="10036" spans="1:13" ht="25.5" x14ac:dyDescent="0.2">
      <c r="A10036" s="239"/>
      <c r="B10036" s="195"/>
      <c r="C10036" s="195"/>
      <c r="D10036" s="195"/>
      <c r="E10036" s="195" t="s">
        <v>3849</v>
      </c>
      <c r="F10036" s="196">
        <v>0</v>
      </c>
      <c r="G10036" s="195"/>
      <c r="H10036" s="195" t="s">
        <v>3850</v>
      </c>
      <c r="I10036" s="196">
        <v>158.83000000000001</v>
      </c>
      <c r="J10036" s="220"/>
      <c r="M10036">
        <v>158.83000000000001</v>
      </c>
    </row>
    <row r="10037" spans="1:13" ht="30" customHeight="1" x14ac:dyDescent="0.2">
      <c r="A10037" s="240"/>
      <c r="B10037" s="197"/>
      <c r="C10037" s="197"/>
      <c r="D10037" s="197"/>
      <c r="E10037" s="197"/>
      <c r="F10037" s="197"/>
      <c r="G10037" s="197" t="s">
        <v>3851</v>
      </c>
      <c r="H10037" s="198">
        <v>1</v>
      </c>
      <c r="I10037" s="199">
        <v>158.83000000000001</v>
      </c>
      <c r="J10037" s="220"/>
      <c r="M10037">
        <v>158.83000000000001</v>
      </c>
    </row>
    <row r="10038" spans="1:13" ht="0.95" customHeight="1" x14ac:dyDescent="0.2">
      <c r="A10038" s="237"/>
      <c r="B10038" s="185"/>
      <c r="C10038" s="185"/>
      <c r="D10038" s="185"/>
      <c r="E10038" s="185"/>
      <c r="F10038" s="185"/>
      <c r="G10038" s="185"/>
      <c r="H10038" s="185"/>
      <c r="I10038" s="185"/>
      <c r="J10038" s="220"/>
    </row>
    <row r="10039" spans="1:13" ht="18" customHeight="1" x14ac:dyDescent="0.2">
      <c r="A10039" s="236" t="s">
        <v>1298</v>
      </c>
      <c r="B10039" s="183" t="s">
        <v>2</v>
      </c>
      <c r="C10039" s="182" t="s">
        <v>3</v>
      </c>
      <c r="D10039" s="182" t="s">
        <v>4</v>
      </c>
      <c r="E10039" s="419" t="s">
        <v>2100</v>
      </c>
      <c r="F10039" s="419"/>
      <c r="G10039" s="184" t="s">
        <v>5</v>
      </c>
      <c r="H10039" s="183" t="s">
        <v>6</v>
      </c>
      <c r="I10039" s="183" t="s">
        <v>7</v>
      </c>
      <c r="J10039" s="218" t="s">
        <v>8</v>
      </c>
      <c r="K10039" s="229">
        <f>J10041+J10042</f>
        <v>12.73</v>
      </c>
      <c r="L10039" s="229">
        <f>J10040-K10039</f>
        <v>93.28</v>
      </c>
      <c r="M10039" t="s">
        <v>7</v>
      </c>
    </row>
    <row r="10040" spans="1:13" ht="24" customHeight="1" x14ac:dyDescent="0.2">
      <c r="A10040" s="237" t="s">
        <v>2125</v>
      </c>
      <c r="B10040" s="186" t="s">
        <v>1299</v>
      </c>
      <c r="C10040" s="185" t="s">
        <v>15</v>
      </c>
      <c r="D10040" s="185" t="s">
        <v>1300</v>
      </c>
      <c r="E10040" s="425">
        <v>8</v>
      </c>
      <c r="F10040" s="425"/>
      <c r="G10040" s="187" t="s">
        <v>18</v>
      </c>
      <c r="H10040" s="188">
        <v>1</v>
      </c>
      <c r="I10040" s="189">
        <f>(M10040*$M$13)</f>
        <v>106.0116</v>
      </c>
      <c r="J10040" s="231">
        <f>TRUNC(I10040*H10040,2)</f>
        <v>106.01</v>
      </c>
      <c r="M10040">
        <v>115.23</v>
      </c>
    </row>
    <row r="10041" spans="1:13" ht="24" customHeight="1" x14ac:dyDescent="0.2">
      <c r="A10041" s="238" t="s">
        <v>2126</v>
      </c>
      <c r="B10041" s="191" t="s">
        <v>2130</v>
      </c>
      <c r="C10041" s="190" t="s">
        <v>15</v>
      </c>
      <c r="D10041" s="190" t="s">
        <v>2131</v>
      </c>
      <c r="E10041" s="426" t="s">
        <v>2129</v>
      </c>
      <c r="F10041" s="426"/>
      <c r="G10041" s="192" t="s">
        <v>39</v>
      </c>
      <c r="H10041" s="193">
        <v>0.39</v>
      </c>
      <c r="I10041" s="189">
        <f>(M10041*$M$13)</f>
        <v>13.533200000000001</v>
      </c>
      <c r="J10041" s="219">
        <f>TRUNC(I10041*H10041,2)</f>
        <v>5.27</v>
      </c>
      <c r="M10041">
        <v>14.71</v>
      </c>
    </row>
    <row r="10042" spans="1:13" ht="24" customHeight="1" x14ac:dyDescent="0.2">
      <c r="A10042" s="238" t="s">
        <v>2126</v>
      </c>
      <c r="B10042" s="191" t="s">
        <v>2216</v>
      </c>
      <c r="C10042" s="190" t="s">
        <v>15</v>
      </c>
      <c r="D10042" s="190" t="s">
        <v>2217</v>
      </c>
      <c r="E10042" s="426" t="s">
        <v>2129</v>
      </c>
      <c r="F10042" s="426"/>
      <c r="G10042" s="192" t="s">
        <v>39</v>
      </c>
      <c r="H10042" s="193">
        <v>0.39</v>
      </c>
      <c r="I10042" s="189">
        <f>(M10042*$M$13)</f>
        <v>19.136000000000003</v>
      </c>
      <c r="J10042" s="219">
        <f>TRUNC(I10042*H10042,2)</f>
        <v>7.46</v>
      </c>
      <c r="M10042">
        <v>20.8</v>
      </c>
    </row>
    <row r="10043" spans="1:13" ht="24" customHeight="1" x14ac:dyDescent="0.2">
      <c r="A10043" s="238" t="s">
        <v>2126</v>
      </c>
      <c r="B10043" s="191" t="s">
        <v>3128</v>
      </c>
      <c r="C10043" s="190" t="s">
        <v>15</v>
      </c>
      <c r="D10043" s="190" t="s">
        <v>3129</v>
      </c>
      <c r="E10043" s="426" t="s">
        <v>2119</v>
      </c>
      <c r="F10043" s="426"/>
      <c r="G10043" s="192" t="s">
        <v>54</v>
      </c>
      <c r="H10043" s="193">
        <v>1</v>
      </c>
      <c r="I10043" s="189">
        <f>(M10043*$M$13)</f>
        <v>93.278800000000004</v>
      </c>
      <c r="J10043" s="219">
        <f>TRUNC(I10043*H10043,2)</f>
        <v>93.27</v>
      </c>
      <c r="M10043">
        <v>101.39</v>
      </c>
    </row>
    <row r="10044" spans="1:13" x14ac:dyDescent="0.2">
      <c r="A10044" s="239"/>
      <c r="B10044" s="195"/>
      <c r="C10044" s="195"/>
      <c r="D10044" s="195"/>
      <c r="E10044" s="195" t="s">
        <v>3847</v>
      </c>
      <c r="F10044" s="196">
        <v>13.84</v>
      </c>
      <c r="G10044" s="195" t="s">
        <v>3848</v>
      </c>
      <c r="H10044" s="196">
        <v>0</v>
      </c>
      <c r="I10044" s="196">
        <v>13.84</v>
      </c>
      <c r="J10044" s="220"/>
      <c r="M10044">
        <v>13.84</v>
      </c>
    </row>
    <row r="10045" spans="1:13" ht="25.5" x14ac:dyDescent="0.2">
      <c r="A10045" s="239"/>
      <c r="B10045" s="195"/>
      <c r="C10045" s="195"/>
      <c r="D10045" s="195"/>
      <c r="E10045" s="195" t="s">
        <v>3849</v>
      </c>
      <c r="F10045" s="196">
        <v>0</v>
      </c>
      <c r="G10045" s="195"/>
      <c r="H10045" s="195" t="s">
        <v>3850</v>
      </c>
      <c r="I10045" s="196">
        <v>115.23</v>
      </c>
      <c r="J10045" s="220"/>
      <c r="M10045">
        <v>115.23</v>
      </c>
    </row>
    <row r="10046" spans="1:13" ht="30" customHeight="1" x14ac:dyDescent="0.2">
      <c r="A10046" s="240"/>
      <c r="B10046" s="197"/>
      <c r="C10046" s="197"/>
      <c r="D10046" s="197"/>
      <c r="E10046" s="197"/>
      <c r="F10046" s="197"/>
      <c r="G10046" s="197" t="s">
        <v>3851</v>
      </c>
      <c r="H10046" s="198">
        <v>1</v>
      </c>
      <c r="I10046" s="199">
        <v>115.23</v>
      </c>
      <c r="J10046" s="220"/>
      <c r="M10046">
        <v>115.23</v>
      </c>
    </row>
    <row r="10047" spans="1:13" ht="0.95" customHeight="1" x14ac:dyDescent="0.2">
      <c r="A10047" s="237"/>
      <c r="B10047" s="185"/>
      <c r="C10047" s="185"/>
      <c r="D10047" s="185"/>
      <c r="E10047" s="185"/>
      <c r="F10047" s="185"/>
      <c r="G10047" s="185"/>
      <c r="H10047" s="185"/>
      <c r="I10047" s="185"/>
      <c r="J10047" s="220"/>
    </row>
    <row r="10048" spans="1:13" ht="18" customHeight="1" x14ac:dyDescent="0.2">
      <c r="A10048" s="236" t="s">
        <v>1301</v>
      </c>
      <c r="B10048" s="183" t="s">
        <v>2</v>
      </c>
      <c r="C10048" s="182" t="s">
        <v>3</v>
      </c>
      <c r="D10048" s="182" t="s">
        <v>4</v>
      </c>
      <c r="E10048" s="419" t="s">
        <v>2100</v>
      </c>
      <c r="F10048" s="419"/>
      <c r="G10048" s="184" t="s">
        <v>5</v>
      </c>
      <c r="H10048" s="183" t="s">
        <v>6</v>
      </c>
      <c r="I10048" s="183" t="s">
        <v>7</v>
      </c>
      <c r="J10048" s="218" t="s">
        <v>8</v>
      </c>
      <c r="L10048" s="229">
        <f>J10049</f>
        <v>533.13</v>
      </c>
      <c r="M10048" t="s">
        <v>7</v>
      </c>
    </row>
    <row r="10049" spans="1:13" ht="90.95" customHeight="1" x14ac:dyDescent="0.2">
      <c r="A10049" s="237" t="s">
        <v>2125</v>
      </c>
      <c r="B10049" s="186" t="s">
        <v>1302</v>
      </c>
      <c r="C10049" s="185" t="s">
        <v>167</v>
      </c>
      <c r="D10049" s="185" t="s">
        <v>1303</v>
      </c>
      <c r="E10049" s="425" t="s">
        <v>2106</v>
      </c>
      <c r="F10049" s="425"/>
      <c r="G10049" s="187" t="s">
        <v>331</v>
      </c>
      <c r="H10049" s="188">
        <v>1</v>
      </c>
      <c r="I10049" s="189">
        <f t="shared" ref="I10049:I10054" si="316">(M10049*$M$13)</f>
        <v>533.13080000000002</v>
      </c>
      <c r="J10049" s="231">
        <f t="shared" ref="J10049:J10054" si="317">TRUNC(I10049*H10049,2)</f>
        <v>533.13</v>
      </c>
      <c r="M10049">
        <v>579.49</v>
      </c>
    </row>
    <row r="10050" spans="1:13" ht="26.1" customHeight="1" x14ac:dyDescent="0.2">
      <c r="A10050" s="241" t="s">
        <v>2395</v>
      </c>
      <c r="B10050" s="201" t="s">
        <v>3130</v>
      </c>
      <c r="C10050" s="200" t="s">
        <v>3131</v>
      </c>
      <c r="D10050" s="200" t="s">
        <v>3132</v>
      </c>
      <c r="E10050" s="427">
        <v>24</v>
      </c>
      <c r="F10050" s="427"/>
      <c r="G10050" s="202" t="s">
        <v>331</v>
      </c>
      <c r="H10050" s="203">
        <v>1</v>
      </c>
      <c r="I10050" s="189">
        <f t="shared" si="316"/>
        <v>207.79120000000003</v>
      </c>
      <c r="J10050" s="219">
        <f t="shared" si="317"/>
        <v>207.79</v>
      </c>
      <c r="M10050">
        <v>225.86</v>
      </c>
    </row>
    <row r="10051" spans="1:13" ht="24" customHeight="1" x14ac:dyDescent="0.2">
      <c r="A10051" s="241" t="s">
        <v>2395</v>
      </c>
      <c r="B10051" s="201" t="s">
        <v>1029</v>
      </c>
      <c r="C10051" s="200" t="s">
        <v>15</v>
      </c>
      <c r="D10051" s="200" t="s">
        <v>3133</v>
      </c>
      <c r="E10051" s="427">
        <v>8</v>
      </c>
      <c r="F10051" s="427"/>
      <c r="G10051" s="202" t="s">
        <v>18</v>
      </c>
      <c r="H10051" s="203">
        <v>1</v>
      </c>
      <c r="I10051" s="189">
        <f t="shared" si="316"/>
        <v>63.507600000000004</v>
      </c>
      <c r="J10051" s="219">
        <f t="shared" si="317"/>
        <v>63.5</v>
      </c>
      <c r="M10051">
        <v>69.03</v>
      </c>
    </row>
    <row r="10052" spans="1:13" ht="24" customHeight="1" x14ac:dyDescent="0.2">
      <c r="A10052" s="241" t="s">
        <v>2395</v>
      </c>
      <c r="B10052" s="201" t="s">
        <v>3134</v>
      </c>
      <c r="C10052" s="200" t="s">
        <v>15</v>
      </c>
      <c r="D10052" s="200" t="s">
        <v>3135</v>
      </c>
      <c r="E10052" s="427">
        <v>8</v>
      </c>
      <c r="F10052" s="427"/>
      <c r="G10052" s="202" t="s">
        <v>54</v>
      </c>
      <c r="H10052" s="203">
        <v>1</v>
      </c>
      <c r="I10052" s="189">
        <f t="shared" si="316"/>
        <v>177.5232</v>
      </c>
      <c r="J10052" s="219">
        <f t="shared" si="317"/>
        <v>177.52</v>
      </c>
      <c r="M10052">
        <v>192.96</v>
      </c>
    </row>
    <row r="10053" spans="1:13" ht="24" customHeight="1" x14ac:dyDescent="0.2">
      <c r="A10053" s="241" t="s">
        <v>2395</v>
      </c>
      <c r="B10053" s="201" t="s">
        <v>3136</v>
      </c>
      <c r="C10053" s="200" t="s">
        <v>15</v>
      </c>
      <c r="D10053" s="200" t="s">
        <v>3137</v>
      </c>
      <c r="E10053" s="427">
        <v>8</v>
      </c>
      <c r="F10053" s="427"/>
      <c r="G10053" s="202" t="s">
        <v>18</v>
      </c>
      <c r="H10053" s="203">
        <v>1</v>
      </c>
      <c r="I10053" s="189">
        <f t="shared" si="316"/>
        <v>28.308400000000002</v>
      </c>
      <c r="J10053" s="219">
        <f t="shared" si="317"/>
        <v>28.3</v>
      </c>
      <c r="M10053">
        <v>30.77</v>
      </c>
    </row>
    <row r="10054" spans="1:13" ht="24" customHeight="1" x14ac:dyDescent="0.2">
      <c r="A10054" s="241" t="s">
        <v>2395</v>
      </c>
      <c r="B10054" s="201" t="s">
        <v>1289</v>
      </c>
      <c r="C10054" s="200" t="s">
        <v>15</v>
      </c>
      <c r="D10054" s="200" t="s">
        <v>3138</v>
      </c>
      <c r="E10054" s="427">
        <v>8</v>
      </c>
      <c r="F10054" s="427"/>
      <c r="G10054" s="202" t="s">
        <v>18</v>
      </c>
      <c r="H10054" s="203">
        <v>1</v>
      </c>
      <c r="I10054" s="189">
        <f t="shared" si="316"/>
        <v>56.000399999999999</v>
      </c>
      <c r="J10054" s="219">
        <f t="shared" si="317"/>
        <v>56</v>
      </c>
      <c r="M10054">
        <v>60.87</v>
      </c>
    </row>
    <row r="10055" spans="1:13" x14ac:dyDescent="0.2">
      <c r="A10055" s="239"/>
      <c r="B10055" s="195"/>
      <c r="C10055" s="195"/>
      <c r="D10055" s="195"/>
      <c r="E10055" s="195" t="s">
        <v>3847</v>
      </c>
      <c r="F10055" s="196">
        <v>44.68</v>
      </c>
      <c r="G10055" s="195" t="s">
        <v>3848</v>
      </c>
      <c r="H10055" s="196">
        <v>0</v>
      </c>
      <c r="I10055" s="196">
        <v>44.68</v>
      </c>
      <c r="J10055" s="220"/>
      <c r="M10055">
        <v>44.68</v>
      </c>
    </row>
    <row r="10056" spans="1:13" ht="25.5" x14ac:dyDescent="0.2">
      <c r="A10056" s="239"/>
      <c r="B10056" s="195"/>
      <c r="C10056" s="195"/>
      <c r="D10056" s="195"/>
      <c r="E10056" s="195" t="s">
        <v>3849</v>
      </c>
      <c r="F10056" s="196">
        <v>0</v>
      </c>
      <c r="G10056" s="195"/>
      <c r="H10056" s="195" t="s">
        <v>3850</v>
      </c>
      <c r="I10056" s="196">
        <v>579.49</v>
      </c>
      <c r="J10056" s="220"/>
      <c r="M10056">
        <v>579.49</v>
      </c>
    </row>
    <row r="10057" spans="1:13" ht="30" customHeight="1" x14ac:dyDescent="0.2">
      <c r="A10057" s="240"/>
      <c r="B10057" s="197"/>
      <c r="C10057" s="197"/>
      <c r="D10057" s="197"/>
      <c r="E10057" s="197"/>
      <c r="F10057" s="197"/>
      <c r="G10057" s="197" t="s">
        <v>3851</v>
      </c>
      <c r="H10057" s="198">
        <v>2</v>
      </c>
      <c r="I10057" s="199">
        <v>1158.98</v>
      </c>
      <c r="J10057" s="220"/>
      <c r="M10057">
        <v>1158.98</v>
      </c>
    </row>
    <row r="10058" spans="1:13" ht="0.95" customHeight="1" x14ac:dyDescent="0.2">
      <c r="A10058" s="237"/>
      <c r="B10058" s="185"/>
      <c r="C10058" s="185"/>
      <c r="D10058" s="185"/>
      <c r="E10058" s="185"/>
      <c r="F10058" s="185"/>
      <c r="G10058" s="185"/>
      <c r="H10058" s="185"/>
      <c r="I10058" s="185"/>
      <c r="J10058" s="220"/>
    </row>
    <row r="10059" spans="1:13" ht="18" customHeight="1" x14ac:dyDescent="0.2">
      <c r="A10059" s="236" t="s">
        <v>1304</v>
      </c>
      <c r="B10059" s="183" t="s">
        <v>2</v>
      </c>
      <c r="C10059" s="182" t="s">
        <v>3</v>
      </c>
      <c r="D10059" s="182" t="s">
        <v>4</v>
      </c>
      <c r="E10059" s="419" t="s">
        <v>2100</v>
      </c>
      <c r="F10059" s="419"/>
      <c r="G10059" s="184" t="s">
        <v>5</v>
      </c>
      <c r="H10059" s="183" t="s">
        <v>6</v>
      </c>
      <c r="I10059" s="183" t="s">
        <v>7</v>
      </c>
      <c r="J10059" s="218" t="s">
        <v>8</v>
      </c>
      <c r="K10059" s="229">
        <f>J10061+J10062</f>
        <v>4.8900000000000006</v>
      </c>
      <c r="L10059" s="229">
        <f>J10060-K10059</f>
        <v>3.8200000000000003</v>
      </c>
      <c r="M10059" t="s">
        <v>7</v>
      </c>
    </row>
    <row r="10060" spans="1:13" ht="24" customHeight="1" x14ac:dyDescent="0.2">
      <c r="A10060" s="237" t="s">
        <v>2125</v>
      </c>
      <c r="B10060" s="186" t="s">
        <v>1022</v>
      </c>
      <c r="C10060" s="185" t="s">
        <v>15</v>
      </c>
      <c r="D10060" s="185" t="s">
        <v>1023</v>
      </c>
      <c r="E10060" s="425">
        <v>8</v>
      </c>
      <c r="F10060" s="425"/>
      <c r="G10060" s="187" t="s">
        <v>1024</v>
      </c>
      <c r="H10060" s="188">
        <v>1</v>
      </c>
      <c r="I10060" s="189">
        <f>(M10060*$M$13)</f>
        <v>8.7124000000000006</v>
      </c>
      <c r="J10060" s="231">
        <f>TRUNC(I10060*H10060,2)</f>
        <v>8.7100000000000009</v>
      </c>
      <c r="M10060">
        <v>9.4700000000000006</v>
      </c>
    </row>
    <row r="10061" spans="1:13" ht="24" customHeight="1" x14ac:dyDescent="0.2">
      <c r="A10061" s="238" t="s">
        <v>2126</v>
      </c>
      <c r="B10061" s="191" t="s">
        <v>2130</v>
      </c>
      <c r="C10061" s="190" t="s">
        <v>15</v>
      </c>
      <c r="D10061" s="190" t="s">
        <v>2131</v>
      </c>
      <c r="E10061" s="426" t="s">
        <v>2129</v>
      </c>
      <c r="F10061" s="426"/>
      <c r="G10061" s="192" t="s">
        <v>39</v>
      </c>
      <c r="H10061" s="193">
        <v>0.15</v>
      </c>
      <c r="I10061" s="189">
        <f>(M10061*$M$13)</f>
        <v>13.533200000000001</v>
      </c>
      <c r="J10061" s="219">
        <f>TRUNC(I10061*H10061,2)</f>
        <v>2.02</v>
      </c>
      <c r="M10061">
        <v>14.71</v>
      </c>
    </row>
    <row r="10062" spans="1:13" ht="24" customHeight="1" x14ac:dyDescent="0.2">
      <c r="A10062" s="238" t="s">
        <v>2126</v>
      </c>
      <c r="B10062" s="191" t="s">
        <v>2216</v>
      </c>
      <c r="C10062" s="190" t="s">
        <v>15</v>
      </c>
      <c r="D10062" s="190" t="s">
        <v>2217</v>
      </c>
      <c r="E10062" s="426" t="s">
        <v>2129</v>
      </c>
      <c r="F10062" s="426"/>
      <c r="G10062" s="192" t="s">
        <v>39</v>
      </c>
      <c r="H10062" s="193">
        <v>0.15</v>
      </c>
      <c r="I10062" s="189">
        <f>(M10062*$M$13)</f>
        <v>19.136000000000003</v>
      </c>
      <c r="J10062" s="219">
        <f>TRUNC(I10062*H10062,2)</f>
        <v>2.87</v>
      </c>
      <c r="M10062">
        <v>20.8</v>
      </c>
    </row>
    <row r="10063" spans="1:13" ht="26.1" customHeight="1" x14ac:dyDescent="0.2">
      <c r="A10063" s="238" t="s">
        <v>2126</v>
      </c>
      <c r="B10063" s="191" t="s">
        <v>2333</v>
      </c>
      <c r="C10063" s="190" t="s">
        <v>15</v>
      </c>
      <c r="D10063" s="190" t="s">
        <v>2334</v>
      </c>
      <c r="E10063" s="426" t="s">
        <v>2119</v>
      </c>
      <c r="F10063" s="426"/>
      <c r="G10063" s="192" t="s">
        <v>2335</v>
      </c>
      <c r="H10063" s="193">
        <v>1</v>
      </c>
      <c r="I10063" s="189">
        <f>(M10063*$M$13)</f>
        <v>3.8180000000000005</v>
      </c>
      <c r="J10063" s="219">
        <f>TRUNC(I10063*H10063,2)</f>
        <v>3.81</v>
      </c>
      <c r="M10063">
        <v>4.1500000000000004</v>
      </c>
    </row>
    <row r="10064" spans="1:13" x14ac:dyDescent="0.2">
      <c r="A10064" s="239"/>
      <c r="B10064" s="195"/>
      <c r="C10064" s="195"/>
      <c r="D10064" s="195"/>
      <c r="E10064" s="195" t="s">
        <v>3847</v>
      </c>
      <c r="F10064" s="196">
        <v>5.32</v>
      </c>
      <c r="G10064" s="195" t="s">
        <v>3848</v>
      </c>
      <c r="H10064" s="196">
        <v>0</v>
      </c>
      <c r="I10064" s="196">
        <v>5.32</v>
      </c>
      <c r="J10064" s="220"/>
      <c r="M10064">
        <v>5.32</v>
      </c>
    </row>
    <row r="10065" spans="1:13" ht="25.5" x14ac:dyDescent="0.2">
      <c r="A10065" s="239"/>
      <c r="B10065" s="195"/>
      <c r="C10065" s="195"/>
      <c r="D10065" s="195"/>
      <c r="E10065" s="195" t="s">
        <v>3849</v>
      </c>
      <c r="F10065" s="196">
        <v>0</v>
      </c>
      <c r="G10065" s="195"/>
      <c r="H10065" s="195" t="s">
        <v>3850</v>
      </c>
      <c r="I10065" s="196">
        <v>9.4700000000000006</v>
      </c>
      <c r="J10065" s="220"/>
      <c r="M10065">
        <v>9.4700000000000006</v>
      </c>
    </row>
    <row r="10066" spans="1:13" ht="30" customHeight="1" x14ac:dyDescent="0.2">
      <c r="A10066" s="240"/>
      <c r="B10066" s="197"/>
      <c r="C10066" s="197"/>
      <c r="D10066" s="197"/>
      <c r="E10066" s="197"/>
      <c r="F10066" s="197"/>
      <c r="G10066" s="197" t="s">
        <v>3851</v>
      </c>
      <c r="H10066" s="198">
        <v>2</v>
      </c>
      <c r="I10066" s="199">
        <v>18.940000000000001</v>
      </c>
      <c r="J10066" s="220"/>
      <c r="M10066">
        <v>18.940000000000001</v>
      </c>
    </row>
    <row r="10067" spans="1:13" ht="0.95" customHeight="1" x14ac:dyDescent="0.2">
      <c r="A10067" s="237"/>
      <c r="B10067" s="185"/>
      <c r="C10067" s="185"/>
      <c r="D10067" s="185"/>
      <c r="E10067" s="185"/>
      <c r="F10067" s="185"/>
      <c r="G10067" s="185"/>
      <c r="H10067" s="185"/>
      <c r="I10067" s="185"/>
      <c r="J10067" s="220"/>
    </row>
    <row r="10068" spans="1:13" ht="18" customHeight="1" x14ac:dyDescent="0.2">
      <c r="A10068" s="236" t="s">
        <v>1305</v>
      </c>
      <c r="B10068" s="183" t="s">
        <v>2</v>
      </c>
      <c r="C10068" s="182" t="s">
        <v>3</v>
      </c>
      <c r="D10068" s="182" t="s">
        <v>4</v>
      </c>
      <c r="E10068" s="419" t="s">
        <v>2100</v>
      </c>
      <c r="F10068" s="419"/>
      <c r="G10068" s="184" t="s">
        <v>5</v>
      </c>
      <c r="H10068" s="183" t="s">
        <v>6</v>
      </c>
      <c r="I10068" s="183" t="s">
        <v>7</v>
      </c>
      <c r="J10068" s="218" t="s">
        <v>8</v>
      </c>
      <c r="K10068" s="229">
        <f>J10070+J10071</f>
        <v>8.16</v>
      </c>
      <c r="L10068" s="229">
        <f>J10069-K10068</f>
        <v>47.84</v>
      </c>
      <c r="M10068" t="s">
        <v>7</v>
      </c>
    </row>
    <row r="10069" spans="1:13" ht="24" customHeight="1" x14ac:dyDescent="0.2">
      <c r="A10069" s="237" t="s">
        <v>2125</v>
      </c>
      <c r="B10069" s="186" t="s">
        <v>1289</v>
      </c>
      <c r="C10069" s="185" t="s">
        <v>15</v>
      </c>
      <c r="D10069" s="185" t="s">
        <v>1290</v>
      </c>
      <c r="E10069" s="425">
        <v>8</v>
      </c>
      <c r="F10069" s="425"/>
      <c r="G10069" s="187" t="s">
        <v>18</v>
      </c>
      <c r="H10069" s="188">
        <v>1</v>
      </c>
      <c r="I10069" s="189">
        <f>(M10069*$M$13)</f>
        <v>56.000399999999999</v>
      </c>
      <c r="J10069" s="231">
        <f>TRUNC(I10069*H10069,2)</f>
        <v>56</v>
      </c>
      <c r="M10069">
        <v>60.87</v>
      </c>
    </row>
    <row r="10070" spans="1:13" ht="24" customHeight="1" x14ac:dyDescent="0.2">
      <c r="A10070" s="238" t="s">
        <v>2126</v>
      </c>
      <c r="B10070" s="191" t="s">
        <v>2130</v>
      </c>
      <c r="C10070" s="190" t="s">
        <v>15</v>
      </c>
      <c r="D10070" s="190" t="s">
        <v>2131</v>
      </c>
      <c r="E10070" s="426" t="s">
        <v>2129</v>
      </c>
      <c r="F10070" s="426"/>
      <c r="G10070" s="192" t="s">
        <v>39</v>
      </c>
      <c r="H10070" s="193">
        <v>0.25</v>
      </c>
      <c r="I10070" s="189">
        <f>(M10070*$M$13)</f>
        <v>13.533200000000001</v>
      </c>
      <c r="J10070" s="219">
        <f>TRUNC(I10070*H10070,2)</f>
        <v>3.38</v>
      </c>
      <c r="M10070">
        <v>14.71</v>
      </c>
    </row>
    <row r="10071" spans="1:13" ht="24" customHeight="1" x14ac:dyDescent="0.2">
      <c r="A10071" s="238" t="s">
        <v>2126</v>
      </c>
      <c r="B10071" s="191" t="s">
        <v>2216</v>
      </c>
      <c r="C10071" s="190" t="s">
        <v>15</v>
      </c>
      <c r="D10071" s="190" t="s">
        <v>2217</v>
      </c>
      <c r="E10071" s="426" t="s">
        <v>2129</v>
      </c>
      <c r="F10071" s="426"/>
      <c r="G10071" s="192" t="s">
        <v>39</v>
      </c>
      <c r="H10071" s="193">
        <v>0.25</v>
      </c>
      <c r="I10071" s="189">
        <f>(M10071*$M$13)</f>
        <v>19.136000000000003</v>
      </c>
      <c r="J10071" s="219">
        <f>TRUNC(I10071*H10071,2)</f>
        <v>4.78</v>
      </c>
      <c r="M10071">
        <v>20.8</v>
      </c>
    </row>
    <row r="10072" spans="1:13" ht="24" customHeight="1" x14ac:dyDescent="0.2">
      <c r="A10072" s="238" t="s">
        <v>2126</v>
      </c>
      <c r="B10072" s="191" t="s">
        <v>2931</v>
      </c>
      <c r="C10072" s="190" t="s">
        <v>15</v>
      </c>
      <c r="D10072" s="190" t="s">
        <v>2932</v>
      </c>
      <c r="E10072" s="426" t="s">
        <v>2119</v>
      </c>
      <c r="F10072" s="426"/>
      <c r="G10072" s="192" t="s">
        <v>132</v>
      </c>
      <c r="H10072" s="193">
        <v>0.28000000000000003</v>
      </c>
      <c r="I10072" s="189">
        <f>(M10072*$M$13)</f>
        <v>0.42320000000000002</v>
      </c>
      <c r="J10072" s="219">
        <f>TRUNC(I10072*H10072,2)</f>
        <v>0.11</v>
      </c>
      <c r="M10072">
        <v>0.46</v>
      </c>
    </row>
    <row r="10073" spans="1:13" ht="24" customHeight="1" x14ac:dyDescent="0.2">
      <c r="A10073" s="238" t="s">
        <v>2126</v>
      </c>
      <c r="B10073" s="191" t="s">
        <v>3126</v>
      </c>
      <c r="C10073" s="190" t="s">
        <v>15</v>
      </c>
      <c r="D10073" s="190" t="s">
        <v>3127</v>
      </c>
      <c r="E10073" s="426" t="s">
        <v>2119</v>
      </c>
      <c r="F10073" s="426"/>
      <c r="G10073" s="192" t="s">
        <v>54</v>
      </c>
      <c r="H10073" s="193">
        <v>1</v>
      </c>
      <c r="I10073" s="189">
        <f>(M10073*$M$13)</f>
        <v>47.729600000000005</v>
      </c>
      <c r="J10073" s="219">
        <f>TRUNC(I10073*H10073,2)</f>
        <v>47.72</v>
      </c>
      <c r="M10073">
        <v>51.88</v>
      </c>
    </row>
    <row r="10074" spans="1:13" x14ac:dyDescent="0.2">
      <c r="A10074" s="239"/>
      <c r="B10074" s="195"/>
      <c r="C10074" s="195"/>
      <c r="D10074" s="195"/>
      <c r="E10074" s="195" t="s">
        <v>3847</v>
      </c>
      <c r="F10074" s="196">
        <v>8.8699999999999992</v>
      </c>
      <c r="G10074" s="195" t="s">
        <v>3848</v>
      </c>
      <c r="H10074" s="196">
        <v>0</v>
      </c>
      <c r="I10074" s="196">
        <v>8.8699999999999992</v>
      </c>
      <c r="J10074" s="220"/>
      <c r="M10074">
        <v>8.8699999999999992</v>
      </c>
    </row>
    <row r="10075" spans="1:13" ht="25.5" x14ac:dyDescent="0.2">
      <c r="A10075" s="239"/>
      <c r="B10075" s="195"/>
      <c r="C10075" s="195"/>
      <c r="D10075" s="195"/>
      <c r="E10075" s="195" t="s">
        <v>3849</v>
      </c>
      <c r="F10075" s="196">
        <v>0</v>
      </c>
      <c r="G10075" s="195"/>
      <c r="H10075" s="195" t="s">
        <v>3850</v>
      </c>
      <c r="I10075" s="196">
        <v>60.87</v>
      </c>
      <c r="J10075" s="220"/>
      <c r="M10075">
        <v>60.87</v>
      </c>
    </row>
    <row r="10076" spans="1:13" ht="30" customHeight="1" x14ac:dyDescent="0.2">
      <c r="A10076" s="240"/>
      <c r="B10076" s="197"/>
      <c r="C10076" s="197"/>
      <c r="D10076" s="197"/>
      <c r="E10076" s="197"/>
      <c r="F10076" s="197"/>
      <c r="G10076" s="197" t="s">
        <v>3851</v>
      </c>
      <c r="H10076" s="198">
        <v>2</v>
      </c>
      <c r="I10076" s="199">
        <v>121.74</v>
      </c>
      <c r="J10076" s="220"/>
      <c r="M10076">
        <v>121.74</v>
      </c>
    </row>
    <row r="10077" spans="1:13" ht="0.95" customHeight="1" x14ac:dyDescent="0.2">
      <c r="A10077" s="237"/>
      <c r="B10077" s="185"/>
      <c r="C10077" s="185"/>
      <c r="D10077" s="185"/>
      <c r="E10077" s="185"/>
      <c r="F10077" s="185"/>
      <c r="G10077" s="185"/>
      <c r="H10077" s="185"/>
      <c r="I10077" s="185"/>
      <c r="J10077" s="220"/>
    </row>
    <row r="10078" spans="1:13" ht="18" customHeight="1" x14ac:dyDescent="0.2">
      <c r="A10078" s="236" t="s">
        <v>1306</v>
      </c>
      <c r="B10078" s="183" t="s">
        <v>2</v>
      </c>
      <c r="C10078" s="182" t="s">
        <v>3</v>
      </c>
      <c r="D10078" s="182" t="s">
        <v>4</v>
      </c>
      <c r="E10078" s="419" t="s">
        <v>2100</v>
      </c>
      <c r="F10078" s="419"/>
      <c r="G10078" s="184" t="s">
        <v>5</v>
      </c>
      <c r="H10078" s="183" t="s">
        <v>6</v>
      </c>
      <c r="I10078" s="183" t="s">
        <v>7</v>
      </c>
      <c r="J10078" s="218" t="s">
        <v>8</v>
      </c>
      <c r="K10078" s="229">
        <f>J10080+J10081</f>
        <v>11.75</v>
      </c>
      <c r="L10078" s="229">
        <f>J10079-K10078</f>
        <v>11.399999999999999</v>
      </c>
      <c r="M10078" t="s">
        <v>7</v>
      </c>
    </row>
    <row r="10079" spans="1:13" ht="24" customHeight="1" x14ac:dyDescent="0.2">
      <c r="A10079" s="237" t="s">
        <v>2125</v>
      </c>
      <c r="B10079" s="186" t="s">
        <v>1307</v>
      </c>
      <c r="C10079" s="185" t="s">
        <v>15</v>
      </c>
      <c r="D10079" s="185" t="s">
        <v>1308</v>
      </c>
      <c r="E10079" s="425">
        <v>8</v>
      </c>
      <c r="F10079" s="425"/>
      <c r="G10079" s="187" t="s">
        <v>18</v>
      </c>
      <c r="H10079" s="188">
        <v>1</v>
      </c>
      <c r="I10079" s="189">
        <f>(M10079*$M$13)</f>
        <v>23.156400000000001</v>
      </c>
      <c r="J10079" s="231">
        <f>TRUNC(I10079*H10079,2)</f>
        <v>23.15</v>
      </c>
      <c r="M10079">
        <v>25.17</v>
      </c>
    </row>
    <row r="10080" spans="1:13" ht="24" customHeight="1" x14ac:dyDescent="0.2">
      <c r="A10080" s="238" t="s">
        <v>2126</v>
      </c>
      <c r="B10080" s="191" t="s">
        <v>2130</v>
      </c>
      <c r="C10080" s="190" t="s">
        <v>15</v>
      </c>
      <c r="D10080" s="190" t="s">
        <v>2131</v>
      </c>
      <c r="E10080" s="426" t="s">
        <v>2129</v>
      </c>
      <c r="F10080" s="426"/>
      <c r="G10080" s="192" t="s">
        <v>39</v>
      </c>
      <c r="H10080" s="193">
        <v>0.36</v>
      </c>
      <c r="I10080" s="189">
        <f>(M10080*$M$13)</f>
        <v>13.533200000000001</v>
      </c>
      <c r="J10080" s="219">
        <f>TRUNC(I10080*H10080,2)</f>
        <v>4.87</v>
      </c>
      <c r="M10080">
        <v>14.71</v>
      </c>
    </row>
    <row r="10081" spans="1:13" ht="24" customHeight="1" x14ac:dyDescent="0.2">
      <c r="A10081" s="238" t="s">
        <v>2126</v>
      </c>
      <c r="B10081" s="191" t="s">
        <v>2216</v>
      </c>
      <c r="C10081" s="190" t="s">
        <v>15</v>
      </c>
      <c r="D10081" s="190" t="s">
        <v>2217</v>
      </c>
      <c r="E10081" s="426" t="s">
        <v>2129</v>
      </c>
      <c r="F10081" s="426"/>
      <c r="G10081" s="192" t="s">
        <v>39</v>
      </c>
      <c r="H10081" s="193">
        <v>0.36</v>
      </c>
      <c r="I10081" s="189">
        <f>(M10081*$M$13)</f>
        <v>19.136000000000003</v>
      </c>
      <c r="J10081" s="219">
        <f>TRUNC(I10081*H10081,2)</f>
        <v>6.88</v>
      </c>
      <c r="M10081">
        <v>20.8</v>
      </c>
    </row>
    <row r="10082" spans="1:13" ht="24" customHeight="1" x14ac:dyDescent="0.2">
      <c r="A10082" s="238" t="s">
        <v>2126</v>
      </c>
      <c r="B10082" s="191" t="s">
        <v>2931</v>
      </c>
      <c r="C10082" s="190" t="s">
        <v>15</v>
      </c>
      <c r="D10082" s="190" t="s">
        <v>2932</v>
      </c>
      <c r="E10082" s="426" t="s">
        <v>2119</v>
      </c>
      <c r="F10082" s="426"/>
      <c r="G10082" s="192" t="s">
        <v>132</v>
      </c>
      <c r="H10082" s="193">
        <v>0.42</v>
      </c>
      <c r="I10082" s="189">
        <f>(M10082*$M$13)</f>
        <v>0.42320000000000002</v>
      </c>
      <c r="J10082" s="219">
        <f>TRUNC(I10082*H10082,2)</f>
        <v>0.17</v>
      </c>
      <c r="M10082">
        <v>0.46</v>
      </c>
    </row>
    <row r="10083" spans="1:13" ht="24" customHeight="1" x14ac:dyDescent="0.2">
      <c r="A10083" s="238" t="s">
        <v>2126</v>
      </c>
      <c r="B10083" s="191" t="s">
        <v>3139</v>
      </c>
      <c r="C10083" s="190" t="s">
        <v>15</v>
      </c>
      <c r="D10083" s="190" t="s">
        <v>3140</v>
      </c>
      <c r="E10083" s="426" t="s">
        <v>2119</v>
      </c>
      <c r="F10083" s="426"/>
      <c r="G10083" s="192" t="s">
        <v>54</v>
      </c>
      <c r="H10083" s="193">
        <v>1</v>
      </c>
      <c r="I10083" s="189">
        <f>(M10083*$M$13)</f>
        <v>11.233200000000002</v>
      </c>
      <c r="J10083" s="219">
        <f>TRUNC(I10083*H10083,2)</f>
        <v>11.23</v>
      </c>
      <c r="M10083">
        <v>12.21</v>
      </c>
    </row>
    <row r="10084" spans="1:13" x14ac:dyDescent="0.2">
      <c r="A10084" s="239"/>
      <c r="B10084" s="195"/>
      <c r="C10084" s="195"/>
      <c r="D10084" s="195"/>
      <c r="E10084" s="195" t="s">
        <v>3847</v>
      </c>
      <c r="F10084" s="196">
        <v>12.77</v>
      </c>
      <c r="G10084" s="195" t="s">
        <v>3848</v>
      </c>
      <c r="H10084" s="196">
        <v>0</v>
      </c>
      <c r="I10084" s="196">
        <v>12.77</v>
      </c>
      <c r="J10084" s="220"/>
      <c r="M10084">
        <v>12.77</v>
      </c>
    </row>
    <row r="10085" spans="1:13" ht="25.5" x14ac:dyDescent="0.2">
      <c r="A10085" s="239"/>
      <c r="B10085" s="195"/>
      <c r="C10085" s="195"/>
      <c r="D10085" s="195"/>
      <c r="E10085" s="195" t="s">
        <v>3849</v>
      </c>
      <c r="F10085" s="196">
        <v>0</v>
      </c>
      <c r="G10085" s="195"/>
      <c r="H10085" s="195" t="s">
        <v>3850</v>
      </c>
      <c r="I10085" s="196">
        <v>25.17</v>
      </c>
      <c r="J10085" s="220"/>
      <c r="M10085">
        <v>25.17</v>
      </c>
    </row>
    <row r="10086" spans="1:13" ht="30" customHeight="1" x14ac:dyDescent="0.2">
      <c r="A10086" s="240"/>
      <c r="B10086" s="197"/>
      <c r="C10086" s="197"/>
      <c r="D10086" s="197"/>
      <c r="E10086" s="197"/>
      <c r="F10086" s="197"/>
      <c r="G10086" s="197" t="s">
        <v>3851</v>
      </c>
      <c r="H10086" s="198">
        <v>2</v>
      </c>
      <c r="I10086" s="199">
        <v>50.34</v>
      </c>
      <c r="J10086" s="220"/>
      <c r="M10086">
        <v>50.34</v>
      </c>
    </row>
    <row r="10087" spans="1:13" ht="0.95" customHeight="1" x14ac:dyDescent="0.2">
      <c r="A10087" s="237"/>
      <c r="B10087" s="185"/>
      <c r="C10087" s="185"/>
      <c r="D10087" s="185"/>
      <c r="E10087" s="185"/>
      <c r="F10087" s="185"/>
      <c r="G10087" s="185"/>
      <c r="H10087" s="185"/>
      <c r="I10087" s="185"/>
      <c r="J10087" s="220"/>
    </row>
    <row r="10088" spans="1:13" ht="18" customHeight="1" x14ac:dyDescent="0.2">
      <c r="A10088" s="236" t="s">
        <v>1309</v>
      </c>
      <c r="B10088" s="183" t="s">
        <v>2</v>
      </c>
      <c r="C10088" s="182" t="s">
        <v>3</v>
      </c>
      <c r="D10088" s="182" t="s">
        <v>4</v>
      </c>
      <c r="E10088" s="419" t="s">
        <v>2100</v>
      </c>
      <c r="F10088" s="419"/>
      <c r="G10088" s="184" t="s">
        <v>5</v>
      </c>
      <c r="H10088" s="183" t="s">
        <v>6</v>
      </c>
      <c r="I10088" s="183" t="s">
        <v>7</v>
      </c>
      <c r="J10088" s="218" t="s">
        <v>8</v>
      </c>
      <c r="K10088" s="229">
        <f>J10090+J10091</f>
        <v>6.52</v>
      </c>
      <c r="L10088" s="229">
        <f>J10089-K10088</f>
        <v>673.76</v>
      </c>
      <c r="M10088" t="s">
        <v>7</v>
      </c>
    </row>
    <row r="10089" spans="1:13" ht="26.1" customHeight="1" x14ac:dyDescent="0.2">
      <c r="A10089" s="237" t="s">
        <v>2125</v>
      </c>
      <c r="B10089" s="186" t="s">
        <v>1031</v>
      </c>
      <c r="C10089" s="185" t="s">
        <v>15</v>
      </c>
      <c r="D10089" s="185" t="s">
        <v>1032</v>
      </c>
      <c r="E10089" s="425">
        <v>8</v>
      </c>
      <c r="F10089" s="425"/>
      <c r="G10089" s="187" t="s">
        <v>54</v>
      </c>
      <c r="H10089" s="188">
        <v>1</v>
      </c>
      <c r="I10089" s="189">
        <f>(M10089*$M$13)</f>
        <v>680.28480000000013</v>
      </c>
      <c r="J10089" s="231">
        <f>TRUNC(I10089*H10089,2)</f>
        <v>680.28</v>
      </c>
      <c r="M10089">
        <v>739.44</v>
      </c>
    </row>
    <row r="10090" spans="1:13" ht="24" customHeight="1" x14ac:dyDescent="0.2">
      <c r="A10090" s="238" t="s">
        <v>2126</v>
      </c>
      <c r="B10090" s="191" t="s">
        <v>2130</v>
      </c>
      <c r="C10090" s="190" t="s">
        <v>15</v>
      </c>
      <c r="D10090" s="190" t="s">
        <v>2131</v>
      </c>
      <c r="E10090" s="426" t="s">
        <v>2129</v>
      </c>
      <c r="F10090" s="426"/>
      <c r="G10090" s="192" t="s">
        <v>39</v>
      </c>
      <c r="H10090" s="193">
        <v>0.2</v>
      </c>
      <c r="I10090" s="189">
        <f>(M10090*$M$13)</f>
        <v>13.533200000000001</v>
      </c>
      <c r="J10090" s="219">
        <f>TRUNC(I10090*H10090,2)</f>
        <v>2.7</v>
      </c>
      <c r="M10090">
        <v>14.71</v>
      </c>
    </row>
    <row r="10091" spans="1:13" ht="24" customHeight="1" x14ac:dyDescent="0.2">
      <c r="A10091" s="238" t="s">
        <v>2126</v>
      </c>
      <c r="B10091" s="191" t="s">
        <v>2216</v>
      </c>
      <c r="C10091" s="190" t="s">
        <v>15</v>
      </c>
      <c r="D10091" s="190" t="s">
        <v>2217</v>
      </c>
      <c r="E10091" s="426" t="s">
        <v>2129</v>
      </c>
      <c r="F10091" s="426"/>
      <c r="G10091" s="192" t="s">
        <v>39</v>
      </c>
      <c r="H10091" s="193">
        <v>0.2</v>
      </c>
      <c r="I10091" s="189">
        <f>(M10091*$M$13)</f>
        <v>19.136000000000003</v>
      </c>
      <c r="J10091" s="219">
        <f>TRUNC(I10091*H10091,2)</f>
        <v>3.82</v>
      </c>
      <c r="M10091">
        <v>20.8</v>
      </c>
    </row>
    <row r="10092" spans="1:13" ht="24" customHeight="1" x14ac:dyDescent="0.2">
      <c r="A10092" s="238" t="s">
        <v>2126</v>
      </c>
      <c r="B10092" s="191" t="s">
        <v>2931</v>
      </c>
      <c r="C10092" s="190" t="s">
        <v>15</v>
      </c>
      <c r="D10092" s="190" t="s">
        <v>2932</v>
      </c>
      <c r="E10092" s="426" t="s">
        <v>2119</v>
      </c>
      <c r="F10092" s="426"/>
      <c r="G10092" s="192" t="s">
        <v>132</v>
      </c>
      <c r="H10092" s="193">
        <v>0.28000000000000003</v>
      </c>
      <c r="I10092" s="189">
        <f>(M10092*$M$13)</f>
        <v>0.42320000000000002</v>
      </c>
      <c r="J10092" s="219">
        <f>TRUNC(I10092*H10092,2)</f>
        <v>0.11</v>
      </c>
      <c r="M10092">
        <v>0.46</v>
      </c>
    </row>
    <row r="10093" spans="1:13" ht="26.1" customHeight="1" x14ac:dyDescent="0.2">
      <c r="A10093" s="238" t="s">
        <v>2126</v>
      </c>
      <c r="B10093" s="191" t="s">
        <v>2950</v>
      </c>
      <c r="C10093" s="190" t="s">
        <v>15</v>
      </c>
      <c r="D10093" s="190" t="s">
        <v>2951</v>
      </c>
      <c r="E10093" s="426" t="s">
        <v>2119</v>
      </c>
      <c r="F10093" s="426"/>
      <c r="G10093" s="192" t="s">
        <v>54</v>
      </c>
      <c r="H10093" s="193">
        <v>1</v>
      </c>
      <c r="I10093" s="189">
        <f>(M10093*$M$13)</f>
        <v>673.64240000000007</v>
      </c>
      <c r="J10093" s="219">
        <f>TRUNC(I10093*H10093,2)</f>
        <v>673.64</v>
      </c>
      <c r="M10093">
        <v>732.22</v>
      </c>
    </row>
    <row r="10094" spans="1:13" x14ac:dyDescent="0.2">
      <c r="A10094" s="239"/>
      <c r="B10094" s="195"/>
      <c r="C10094" s="195"/>
      <c r="D10094" s="195"/>
      <c r="E10094" s="195" t="s">
        <v>3847</v>
      </c>
      <c r="F10094" s="196">
        <v>7.1</v>
      </c>
      <c r="G10094" s="195" t="s">
        <v>3848</v>
      </c>
      <c r="H10094" s="196">
        <v>0</v>
      </c>
      <c r="I10094" s="196">
        <v>7.1</v>
      </c>
      <c r="J10094" s="220"/>
      <c r="M10094">
        <v>7.1</v>
      </c>
    </row>
    <row r="10095" spans="1:13" ht="25.5" x14ac:dyDescent="0.2">
      <c r="A10095" s="239"/>
      <c r="B10095" s="195"/>
      <c r="C10095" s="195"/>
      <c r="D10095" s="195"/>
      <c r="E10095" s="195" t="s">
        <v>3849</v>
      </c>
      <c r="F10095" s="196">
        <v>0</v>
      </c>
      <c r="G10095" s="195"/>
      <c r="H10095" s="195" t="s">
        <v>3850</v>
      </c>
      <c r="I10095" s="196">
        <v>739.44</v>
      </c>
      <c r="J10095" s="220"/>
      <c r="M10095">
        <v>739.44</v>
      </c>
    </row>
    <row r="10096" spans="1:13" ht="30" customHeight="1" x14ac:dyDescent="0.2">
      <c r="A10096" s="240"/>
      <c r="B10096" s="197"/>
      <c r="C10096" s="197"/>
      <c r="D10096" s="197"/>
      <c r="E10096" s="197"/>
      <c r="F10096" s="197"/>
      <c r="G10096" s="197" t="s">
        <v>3851</v>
      </c>
      <c r="H10096" s="198">
        <v>2</v>
      </c>
      <c r="I10096" s="199">
        <v>1478.88</v>
      </c>
      <c r="J10096" s="220"/>
      <c r="M10096">
        <v>1478.88</v>
      </c>
    </row>
    <row r="10097" spans="1:13" ht="0.95" customHeight="1" x14ac:dyDescent="0.2">
      <c r="A10097" s="237"/>
      <c r="B10097" s="185"/>
      <c r="C10097" s="185"/>
      <c r="D10097" s="185"/>
      <c r="E10097" s="185"/>
      <c r="F10097" s="185"/>
      <c r="G10097" s="185"/>
      <c r="H10097" s="185"/>
      <c r="I10097" s="185"/>
      <c r="J10097" s="220"/>
    </row>
    <row r="10098" spans="1:13" ht="18" customHeight="1" x14ac:dyDescent="0.2">
      <c r="A10098" s="236" t="s">
        <v>1310</v>
      </c>
      <c r="B10098" s="183" t="s">
        <v>2</v>
      </c>
      <c r="C10098" s="182" t="s">
        <v>3</v>
      </c>
      <c r="D10098" s="182" t="s">
        <v>4</v>
      </c>
      <c r="E10098" s="419" t="s">
        <v>2100</v>
      </c>
      <c r="F10098" s="419"/>
      <c r="G10098" s="184" t="s">
        <v>5</v>
      </c>
      <c r="H10098" s="183" t="s">
        <v>6</v>
      </c>
      <c r="I10098" s="183" t="s">
        <v>7</v>
      </c>
      <c r="J10098" s="218" t="s">
        <v>8</v>
      </c>
      <c r="K10098" s="229">
        <f>J10100+J10101</f>
        <v>4.8900000000000006</v>
      </c>
      <c r="L10098" s="229">
        <f>J10099-K10098</f>
        <v>63.7</v>
      </c>
      <c r="M10098" t="s">
        <v>7</v>
      </c>
    </row>
    <row r="10099" spans="1:13" ht="26.1" customHeight="1" x14ac:dyDescent="0.2">
      <c r="A10099" s="237" t="s">
        <v>2125</v>
      </c>
      <c r="B10099" s="186" t="s">
        <v>1033</v>
      </c>
      <c r="C10099" s="185" t="s">
        <v>15</v>
      </c>
      <c r="D10099" s="185" t="s">
        <v>1034</v>
      </c>
      <c r="E10099" s="425">
        <v>8</v>
      </c>
      <c r="F10099" s="425"/>
      <c r="G10099" s="187" t="s">
        <v>18</v>
      </c>
      <c r="H10099" s="188">
        <v>1</v>
      </c>
      <c r="I10099" s="189">
        <f>(M10099*$M$13)</f>
        <v>68.595200000000006</v>
      </c>
      <c r="J10099" s="231">
        <f>TRUNC(I10099*H10099,2)</f>
        <v>68.59</v>
      </c>
      <c r="M10099">
        <v>74.56</v>
      </c>
    </row>
    <row r="10100" spans="1:13" ht="24" customHeight="1" x14ac:dyDescent="0.2">
      <c r="A10100" s="238" t="s">
        <v>2126</v>
      </c>
      <c r="B10100" s="191" t="s">
        <v>2130</v>
      </c>
      <c r="C10100" s="190" t="s">
        <v>15</v>
      </c>
      <c r="D10100" s="190" t="s">
        <v>2131</v>
      </c>
      <c r="E10100" s="426" t="s">
        <v>2129</v>
      </c>
      <c r="F10100" s="426"/>
      <c r="G10100" s="192" t="s">
        <v>39</v>
      </c>
      <c r="H10100" s="193">
        <v>0.15</v>
      </c>
      <c r="I10100" s="189">
        <f>(M10100*$M$13)</f>
        <v>13.533200000000001</v>
      </c>
      <c r="J10100" s="219">
        <f>TRUNC(I10100*H10100,2)</f>
        <v>2.02</v>
      </c>
      <c r="M10100">
        <v>14.71</v>
      </c>
    </row>
    <row r="10101" spans="1:13" ht="24" customHeight="1" x14ac:dyDescent="0.2">
      <c r="A10101" s="238" t="s">
        <v>2126</v>
      </c>
      <c r="B10101" s="191" t="s">
        <v>2216</v>
      </c>
      <c r="C10101" s="190" t="s">
        <v>15</v>
      </c>
      <c r="D10101" s="190" t="s">
        <v>2217</v>
      </c>
      <c r="E10101" s="426" t="s">
        <v>2129</v>
      </c>
      <c r="F10101" s="426"/>
      <c r="G10101" s="192" t="s">
        <v>39</v>
      </c>
      <c r="H10101" s="193">
        <v>0.15</v>
      </c>
      <c r="I10101" s="189">
        <f>(M10101*$M$13)</f>
        <v>19.136000000000003</v>
      </c>
      <c r="J10101" s="219">
        <f>TRUNC(I10101*H10101,2)</f>
        <v>2.87</v>
      </c>
      <c r="M10101">
        <v>20.8</v>
      </c>
    </row>
    <row r="10102" spans="1:13" ht="26.1" customHeight="1" x14ac:dyDescent="0.2">
      <c r="A10102" s="238" t="s">
        <v>2126</v>
      </c>
      <c r="B10102" s="191" t="s">
        <v>2952</v>
      </c>
      <c r="C10102" s="190" t="s">
        <v>15</v>
      </c>
      <c r="D10102" s="190" t="s">
        <v>1034</v>
      </c>
      <c r="E10102" s="426" t="s">
        <v>2119</v>
      </c>
      <c r="F10102" s="426"/>
      <c r="G10102" s="192" t="s">
        <v>54</v>
      </c>
      <c r="H10102" s="193">
        <v>1</v>
      </c>
      <c r="I10102" s="189">
        <f>(M10102*$M$13)</f>
        <v>63.700800000000001</v>
      </c>
      <c r="J10102" s="219">
        <f>TRUNC(I10102*H10102,2)</f>
        <v>63.7</v>
      </c>
      <c r="M10102">
        <v>69.239999999999995</v>
      </c>
    </row>
    <row r="10103" spans="1:13" x14ac:dyDescent="0.2">
      <c r="A10103" s="239"/>
      <c r="B10103" s="195"/>
      <c r="C10103" s="195"/>
      <c r="D10103" s="195"/>
      <c r="E10103" s="195" t="s">
        <v>3847</v>
      </c>
      <c r="F10103" s="196">
        <v>5.32</v>
      </c>
      <c r="G10103" s="195" t="s">
        <v>3848</v>
      </c>
      <c r="H10103" s="196">
        <v>0</v>
      </c>
      <c r="I10103" s="196">
        <v>5.32</v>
      </c>
      <c r="J10103" s="220"/>
      <c r="M10103">
        <v>5.32</v>
      </c>
    </row>
    <row r="10104" spans="1:13" ht="25.5" x14ac:dyDescent="0.2">
      <c r="A10104" s="239"/>
      <c r="B10104" s="195"/>
      <c r="C10104" s="195"/>
      <c r="D10104" s="195"/>
      <c r="E10104" s="195" t="s">
        <v>3849</v>
      </c>
      <c r="F10104" s="196">
        <v>0</v>
      </c>
      <c r="G10104" s="195"/>
      <c r="H10104" s="195" t="s">
        <v>3850</v>
      </c>
      <c r="I10104" s="196">
        <v>74.56</v>
      </c>
      <c r="J10104" s="220"/>
      <c r="M10104">
        <v>74.56</v>
      </c>
    </row>
    <row r="10105" spans="1:13" ht="30" customHeight="1" x14ac:dyDescent="0.2">
      <c r="A10105" s="240"/>
      <c r="B10105" s="197"/>
      <c r="C10105" s="197"/>
      <c r="D10105" s="197"/>
      <c r="E10105" s="197"/>
      <c r="F10105" s="197"/>
      <c r="G10105" s="197" t="s">
        <v>3851</v>
      </c>
      <c r="H10105" s="198">
        <v>2</v>
      </c>
      <c r="I10105" s="199">
        <v>149.12</v>
      </c>
      <c r="J10105" s="220"/>
      <c r="M10105">
        <v>149.12</v>
      </c>
    </row>
    <row r="10106" spans="1:13" ht="0.95" customHeight="1" x14ac:dyDescent="0.2">
      <c r="A10106" s="237"/>
      <c r="B10106" s="185"/>
      <c r="C10106" s="185"/>
      <c r="D10106" s="185"/>
      <c r="E10106" s="185"/>
      <c r="F10106" s="185"/>
      <c r="G10106" s="185"/>
      <c r="H10106" s="185"/>
      <c r="I10106" s="185"/>
      <c r="J10106" s="220"/>
    </row>
    <row r="10107" spans="1:13" ht="18" customHeight="1" x14ac:dyDescent="0.2">
      <c r="A10107" s="236" t="s">
        <v>1311</v>
      </c>
      <c r="B10107" s="183" t="s">
        <v>2</v>
      </c>
      <c r="C10107" s="182" t="s">
        <v>3</v>
      </c>
      <c r="D10107" s="182" t="s">
        <v>4</v>
      </c>
      <c r="E10107" s="419" t="s">
        <v>2100</v>
      </c>
      <c r="F10107" s="419"/>
      <c r="G10107" s="184" t="s">
        <v>5</v>
      </c>
      <c r="H10107" s="183" t="s">
        <v>6</v>
      </c>
      <c r="I10107" s="183" t="s">
        <v>7</v>
      </c>
      <c r="J10107" s="218" t="s">
        <v>8</v>
      </c>
      <c r="K10107" s="229">
        <f>J10109+J10110</f>
        <v>16.32</v>
      </c>
      <c r="L10107" s="229">
        <f>J10108-K10107</f>
        <v>80.09</v>
      </c>
      <c r="M10107" t="s">
        <v>7</v>
      </c>
    </row>
    <row r="10108" spans="1:13" ht="24" customHeight="1" x14ac:dyDescent="0.2">
      <c r="A10108" s="237" t="s">
        <v>2125</v>
      </c>
      <c r="B10108" s="186" t="s">
        <v>1312</v>
      </c>
      <c r="C10108" s="185" t="s">
        <v>15</v>
      </c>
      <c r="D10108" s="185" t="s">
        <v>1313</v>
      </c>
      <c r="E10108" s="425">
        <v>8</v>
      </c>
      <c r="F10108" s="425"/>
      <c r="G10108" s="187" t="s">
        <v>18</v>
      </c>
      <c r="H10108" s="188">
        <v>1</v>
      </c>
      <c r="I10108" s="189">
        <f t="shared" ref="I10108:I10113" si="318">(M10108*$M$13)</f>
        <v>96.415999999999997</v>
      </c>
      <c r="J10108" s="231">
        <f t="shared" ref="J10108:J10113" si="319">TRUNC(I10108*H10108,2)</f>
        <v>96.41</v>
      </c>
      <c r="M10108">
        <v>104.8</v>
      </c>
    </row>
    <row r="10109" spans="1:13" ht="24" customHeight="1" x14ac:dyDescent="0.2">
      <c r="A10109" s="238" t="s">
        <v>2126</v>
      </c>
      <c r="B10109" s="191" t="s">
        <v>2130</v>
      </c>
      <c r="C10109" s="190" t="s">
        <v>15</v>
      </c>
      <c r="D10109" s="190" t="s">
        <v>2131</v>
      </c>
      <c r="E10109" s="426" t="s">
        <v>2129</v>
      </c>
      <c r="F10109" s="426"/>
      <c r="G10109" s="192" t="s">
        <v>39</v>
      </c>
      <c r="H10109" s="193">
        <v>0.5</v>
      </c>
      <c r="I10109" s="189">
        <f t="shared" si="318"/>
        <v>13.533200000000001</v>
      </c>
      <c r="J10109" s="219">
        <f t="shared" si="319"/>
        <v>6.76</v>
      </c>
      <c r="M10109">
        <v>14.71</v>
      </c>
    </row>
    <row r="10110" spans="1:13" ht="24" customHeight="1" x14ac:dyDescent="0.2">
      <c r="A10110" s="238" t="s">
        <v>2126</v>
      </c>
      <c r="B10110" s="191" t="s">
        <v>2154</v>
      </c>
      <c r="C10110" s="190" t="s">
        <v>15</v>
      </c>
      <c r="D10110" s="190" t="s">
        <v>2155</v>
      </c>
      <c r="E10110" s="426" t="s">
        <v>2129</v>
      </c>
      <c r="F10110" s="426"/>
      <c r="G10110" s="192" t="s">
        <v>39</v>
      </c>
      <c r="H10110" s="193">
        <v>0.5</v>
      </c>
      <c r="I10110" s="189">
        <f t="shared" si="318"/>
        <v>19.136000000000003</v>
      </c>
      <c r="J10110" s="219">
        <f t="shared" si="319"/>
        <v>9.56</v>
      </c>
      <c r="M10110">
        <v>20.8</v>
      </c>
    </row>
    <row r="10111" spans="1:13" ht="24" customHeight="1" x14ac:dyDescent="0.2">
      <c r="A10111" s="238" t="s">
        <v>2126</v>
      </c>
      <c r="B10111" s="191" t="s">
        <v>2310</v>
      </c>
      <c r="C10111" s="190" t="s">
        <v>15</v>
      </c>
      <c r="D10111" s="190" t="s">
        <v>2311</v>
      </c>
      <c r="E10111" s="426" t="s">
        <v>2119</v>
      </c>
      <c r="F10111" s="426"/>
      <c r="G10111" s="192" t="s">
        <v>54</v>
      </c>
      <c r="H10111" s="193">
        <v>1</v>
      </c>
      <c r="I10111" s="189">
        <f t="shared" si="318"/>
        <v>23.322000000000003</v>
      </c>
      <c r="J10111" s="219">
        <f t="shared" si="319"/>
        <v>23.32</v>
      </c>
      <c r="M10111">
        <v>25.35</v>
      </c>
    </row>
    <row r="10112" spans="1:13" ht="24" customHeight="1" x14ac:dyDescent="0.2">
      <c r="A10112" s="238" t="s">
        <v>2126</v>
      </c>
      <c r="B10112" s="191" t="s">
        <v>2389</v>
      </c>
      <c r="C10112" s="190" t="s">
        <v>15</v>
      </c>
      <c r="D10112" s="190" t="s">
        <v>2390</v>
      </c>
      <c r="E10112" s="426" t="s">
        <v>2119</v>
      </c>
      <c r="F10112" s="426"/>
      <c r="G10112" s="192" t="s">
        <v>54</v>
      </c>
      <c r="H10112" s="193">
        <v>1</v>
      </c>
      <c r="I10112" s="189">
        <f t="shared" si="318"/>
        <v>56.653600000000004</v>
      </c>
      <c r="J10112" s="219">
        <f t="shared" si="319"/>
        <v>56.65</v>
      </c>
      <c r="M10112">
        <v>61.58</v>
      </c>
    </row>
    <row r="10113" spans="1:13" ht="24" customHeight="1" x14ac:dyDescent="0.2">
      <c r="A10113" s="238" t="s">
        <v>2126</v>
      </c>
      <c r="B10113" s="191" t="s">
        <v>2931</v>
      </c>
      <c r="C10113" s="190" t="s">
        <v>15</v>
      </c>
      <c r="D10113" s="190" t="s">
        <v>2932</v>
      </c>
      <c r="E10113" s="426" t="s">
        <v>2119</v>
      </c>
      <c r="F10113" s="426"/>
      <c r="G10113" s="192" t="s">
        <v>132</v>
      </c>
      <c r="H10113" s="193">
        <v>0.28000000000000003</v>
      </c>
      <c r="I10113" s="189">
        <f t="shared" si="318"/>
        <v>0.42320000000000002</v>
      </c>
      <c r="J10113" s="219">
        <f t="shared" si="319"/>
        <v>0.11</v>
      </c>
      <c r="M10113">
        <v>0.46</v>
      </c>
    </row>
    <row r="10114" spans="1:13" x14ac:dyDescent="0.2">
      <c r="A10114" s="239"/>
      <c r="B10114" s="195"/>
      <c r="C10114" s="195"/>
      <c r="D10114" s="195"/>
      <c r="E10114" s="195" t="s">
        <v>3847</v>
      </c>
      <c r="F10114" s="196">
        <v>17.75</v>
      </c>
      <c r="G10114" s="195" t="s">
        <v>3848</v>
      </c>
      <c r="H10114" s="196">
        <v>0</v>
      </c>
      <c r="I10114" s="196">
        <v>17.75</v>
      </c>
      <c r="J10114" s="220"/>
      <c r="M10114">
        <v>17.75</v>
      </c>
    </row>
    <row r="10115" spans="1:13" ht="25.5" x14ac:dyDescent="0.2">
      <c r="A10115" s="239"/>
      <c r="B10115" s="195"/>
      <c r="C10115" s="195"/>
      <c r="D10115" s="195"/>
      <c r="E10115" s="195" t="s">
        <v>3849</v>
      </c>
      <c r="F10115" s="196">
        <v>0</v>
      </c>
      <c r="G10115" s="195"/>
      <c r="H10115" s="195" t="s">
        <v>3850</v>
      </c>
      <c r="I10115" s="196">
        <v>104.8</v>
      </c>
      <c r="J10115" s="220"/>
      <c r="M10115">
        <v>104.8</v>
      </c>
    </row>
    <row r="10116" spans="1:13" ht="30" customHeight="1" x14ac:dyDescent="0.2">
      <c r="A10116" s="240"/>
      <c r="B10116" s="197"/>
      <c r="C10116" s="197"/>
      <c r="D10116" s="197"/>
      <c r="E10116" s="197"/>
      <c r="F10116" s="197"/>
      <c r="G10116" s="197" t="s">
        <v>3851</v>
      </c>
      <c r="H10116" s="198">
        <v>1</v>
      </c>
      <c r="I10116" s="199">
        <v>104.8</v>
      </c>
      <c r="J10116" s="220"/>
      <c r="M10116">
        <v>104.8</v>
      </c>
    </row>
    <row r="10117" spans="1:13" ht="0.95" customHeight="1" x14ac:dyDescent="0.2">
      <c r="A10117" s="237"/>
      <c r="B10117" s="185"/>
      <c r="C10117" s="185"/>
      <c r="D10117" s="185"/>
      <c r="E10117" s="185"/>
      <c r="F10117" s="185"/>
      <c r="G10117" s="185"/>
      <c r="H10117" s="185"/>
      <c r="I10117" s="185"/>
      <c r="J10117" s="220"/>
    </row>
    <row r="10118" spans="1:13" ht="18" customHeight="1" x14ac:dyDescent="0.2">
      <c r="A10118" s="236" t="s">
        <v>1314</v>
      </c>
      <c r="B10118" s="183" t="s">
        <v>2</v>
      </c>
      <c r="C10118" s="182" t="s">
        <v>3</v>
      </c>
      <c r="D10118" s="182" t="s">
        <v>4</v>
      </c>
      <c r="E10118" s="419" t="s">
        <v>2100</v>
      </c>
      <c r="F10118" s="419"/>
      <c r="G10118" s="184" t="s">
        <v>5</v>
      </c>
      <c r="H10118" s="183" t="s">
        <v>6</v>
      </c>
      <c r="I10118" s="183" t="s">
        <v>7</v>
      </c>
      <c r="J10118" s="218" t="s">
        <v>8</v>
      </c>
      <c r="K10118" s="229">
        <f>J10120+J10121</f>
        <v>19.920000000000002</v>
      </c>
      <c r="L10118" s="229">
        <f>J10119-K10118</f>
        <v>68.03</v>
      </c>
      <c r="M10118" t="s">
        <v>7</v>
      </c>
    </row>
    <row r="10119" spans="1:13" ht="24" customHeight="1" x14ac:dyDescent="0.2">
      <c r="A10119" s="237" t="s">
        <v>2125</v>
      </c>
      <c r="B10119" s="186" t="s">
        <v>1315</v>
      </c>
      <c r="C10119" s="185" t="s">
        <v>15</v>
      </c>
      <c r="D10119" s="185" t="s">
        <v>1316</v>
      </c>
      <c r="E10119" s="425">
        <v>8</v>
      </c>
      <c r="F10119" s="425"/>
      <c r="G10119" s="187" t="s">
        <v>18</v>
      </c>
      <c r="H10119" s="188">
        <v>1</v>
      </c>
      <c r="I10119" s="189">
        <f>(M10119*$M$13)</f>
        <v>87.951999999999998</v>
      </c>
      <c r="J10119" s="231">
        <f>TRUNC(I10119*H10119,2)</f>
        <v>87.95</v>
      </c>
      <c r="M10119">
        <v>95.6</v>
      </c>
    </row>
    <row r="10120" spans="1:13" ht="24" customHeight="1" x14ac:dyDescent="0.2">
      <c r="A10120" s="238" t="s">
        <v>2126</v>
      </c>
      <c r="B10120" s="191" t="s">
        <v>2130</v>
      </c>
      <c r="C10120" s="190" t="s">
        <v>15</v>
      </c>
      <c r="D10120" s="190" t="s">
        <v>2131</v>
      </c>
      <c r="E10120" s="426" t="s">
        <v>2129</v>
      </c>
      <c r="F10120" s="426"/>
      <c r="G10120" s="192" t="s">
        <v>39</v>
      </c>
      <c r="H10120" s="193">
        <v>0.61</v>
      </c>
      <c r="I10120" s="189">
        <f>(M10120*$M$13)</f>
        <v>13.533200000000001</v>
      </c>
      <c r="J10120" s="219">
        <f>TRUNC(I10120*H10120,2)</f>
        <v>8.25</v>
      </c>
      <c r="M10120">
        <v>14.71</v>
      </c>
    </row>
    <row r="10121" spans="1:13" ht="24" customHeight="1" x14ac:dyDescent="0.2">
      <c r="A10121" s="238" t="s">
        <v>2126</v>
      </c>
      <c r="B10121" s="191" t="s">
        <v>2216</v>
      </c>
      <c r="C10121" s="190" t="s">
        <v>15</v>
      </c>
      <c r="D10121" s="190" t="s">
        <v>2217</v>
      </c>
      <c r="E10121" s="426" t="s">
        <v>2129</v>
      </c>
      <c r="F10121" s="426"/>
      <c r="G10121" s="192" t="s">
        <v>39</v>
      </c>
      <c r="H10121" s="193">
        <v>0.61</v>
      </c>
      <c r="I10121" s="189">
        <f>(M10121*$M$13)</f>
        <v>19.136000000000003</v>
      </c>
      <c r="J10121" s="219">
        <f>TRUNC(I10121*H10121,2)</f>
        <v>11.67</v>
      </c>
      <c r="M10121">
        <v>20.8</v>
      </c>
    </row>
    <row r="10122" spans="1:13" ht="24" customHeight="1" x14ac:dyDescent="0.2">
      <c r="A10122" s="238" t="s">
        <v>2126</v>
      </c>
      <c r="B10122" s="191" t="s">
        <v>2931</v>
      </c>
      <c r="C10122" s="190" t="s">
        <v>15</v>
      </c>
      <c r="D10122" s="190" t="s">
        <v>2932</v>
      </c>
      <c r="E10122" s="426" t="s">
        <v>2119</v>
      </c>
      <c r="F10122" s="426"/>
      <c r="G10122" s="192" t="s">
        <v>132</v>
      </c>
      <c r="H10122" s="193">
        <v>0.94</v>
      </c>
      <c r="I10122" s="189">
        <f>(M10122*$M$13)</f>
        <v>0.42320000000000002</v>
      </c>
      <c r="J10122" s="219">
        <f>TRUNC(I10122*H10122,2)</f>
        <v>0.39</v>
      </c>
      <c r="M10122">
        <v>0.46</v>
      </c>
    </row>
    <row r="10123" spans="1:13" ht="24" customHeight="1" x14ac:dyDescent="0.2">
      <c r="A10123" s="238" t="s">
        <v>2126</v>
      </c>
      <c r="B10123" s="191" t="s">
        <v>3141</v>
      </c>
      <c r="C10123" s="190" t="s">
        <v>15</v>
      </c>
      <c r="D10123" s="190" t="s">
        <v>3142</v>
      </c>
      <c r="E10123" s="426" t="s">
        <v>2119</v>
      </c>
      <c r="F10123" s="426"/>
      <c r="G10123" s="192" t="s">
        <v>54</v>
      </c>
      <c r="H10123" s="193">
        <v>1</v>
      </c>
      <c r="I10123" s="189">
        <f>(M10123*$M$13)</f>
        <v>67.638400000000004</v>
      </c>
      <c r="J10123" s="219">
        <f>TRUNC(I10123*H10123,2)</f>
        <v>67.63</v>
      </c>
      <c r="M10123">
        <v>73.52</v>
      </c>
    </row>
    <row r="10124" spans="1:13" x14ac:dyDescent="0.2">
      <c r="A10124" s="239"/>
      <c r="B10124" s="195"/>
      <c r="C10124" s="195"/>
      <c r="D10124" s="195"/>
      <c r="E10124" s="195" t="s">
        <v>3847</v>
      </c>
      <c r="F10124" s="196">
        <v>21.65</v>
      </c>
      <c r="G10124" s="195" t="s">
        <v>3848</v>
      </c>
      <c r="H10124" s="196">
        <v>0</v>
      </c>
      <c r="I10124" s="196">
        <v>21.650000000000002</v>
      </c>
      <c r="J10124" s="220"/>
      <c r="M10124">
        <v>21.650000000000002</v>
      </c>
    </row>
    <row r="10125" spans="1:13" ht="25.5" x14ac:dyDescent="0.2">
      <c r="A10125" s="239"/>
      <c r="B10125" s="195"/>
      <c r="C10125" s="195"/>
      <c r="D10125" s="195"/>
      <c r="E10125" s="195" t="s">
        <v>3849</v>
      </c>
      <c r="F10125" s="196">
        <v>0</v>
      </c>
      <c r="G10125" s="195"/>
      <c r="H10125" s="195" t="s">
        <v>3850</v>
      </c>
      <c r="I10125" s="196">
        <v>95.6</v>
      </c>
      <c r="J10125" s="220"/>
      <c r="M10125">
        <v>95.6</v>
      </c>
    </row>
    <row r="10126" spans="1:13" ht="30" customHeight="1" x14ac:dyDescent="0.2">
      <c r="A10126" s="240"/>
      <c r="B10126" s="197"/>
      <c r="C10126" s="197"/>
      <c r="D10126" s="197"/>
      <c r="E10126" s="197"/>
      <c r="F10126" s="197"/>
      <c r="G10126" s="197" t="s">
        <v>3851</v>
      </c>
      <c r="H10126" s="198">
        <v>1</v>
      </c>
      <c r="I10126" s="199">
        <v>95.6</v>
      </c>
      <c r="J10126" s="220"/>
      <c r="M10126">
        <v>95.6</v>
      </c>
    </row>
    <row r="10127" spans="1:13" ht="0.95" customHeight="1" x14ac:dyDescent="0.2">
      <c r="A10127" s="237"/>
      <c r="B10127" s="185"/>
      <c r="C10127" s="185"/>
      <c r="D10127" s="185"/>
      <c r="E10127" s="185"/>
      <c r="F10127" s="185"/>
      <c r="G10127" s="185"/>
      <c r="H10127" s="185"/>
      <c r="I10127" s="185"/>
      <c r="J10127" s="220"/>
    </row>
    <row r="10128" spans="1:13" ht="18" customHeight="1" x14ac:dyDescent="0.2">
      <c r="A10128" s="236" t="s">
        <v>1317</v>
      </c>
      <c r="B10128" s="183" t="s">
        <v>2</v>
      </c>
      <c r="C10128" s="182" t="s">
        <v>3</v>
      </c>
      <c r="D10128" s="182" t="s">
        <v>4</v>
      </c>
      <c r="E10128" s="419" t="s">
        <v>2100</v>
      </c>
      <c r="F10128" s="419"/>
      <c r="G10128" s="184" t="s">
        <v>5</v>
      </c>
      <c r="H10128" s="183" t="s">
        <v>6</v>
      </c>
      <c r="I10128" s="183" t="s">
        <v>7</v>
      </c>
      <c r="J10128" s="218" t="s">
        <v>8</v>
      </c>
      <c r="K10128" s="229">
        <f>J10130+J10131</f>
        <v>19.920000000000002</v>
      </c>
      <c r="L10128" s="229">
        <f>J10129-K10128</f>
        <v>71.039999999999992</v>
      </c>
      <c r="M10128" t="s">
        <v>7</v>
      </c>
    </row>
    <row r="10129" spans="1:13" ht="24" customHeight="1" x14ac:dyDescent="0.2">
      <c r="A10129" s="237" t="s">
        <v>2125</v>
      </c>
      <c r="B10129" s="186" t="s">
        <v>1053</v>
      </c>
      <c r="C10129" s="185" t="s">
        <v>15</v>
      </c>
      <c r="D10129" s="185" t="s">
        <v>1054</v>
      </c>
      <c r="E10129" s="425">
        <v>8</v>
      </c>
      <c r="F10129" s="425"/>
      <c r="G10129" s="187" t="s">
        <v>18</v>
      </c>
      <c r="H10129" s="188">
        <v>1</v>
      </c>
      <c r="I10129" s="189">
        <f>(M10129*$M$13)</f>
        <v>90.960400000000007</v>
      </c>
      <c r="J10129" s="231">
        <f>TRUNC(I10129*H10129,2)</f>
        <v>90.96</v>
      </c>
      <c r="M10129">
        <v>98.87</v>
      </c>
    </row>
    <row r="10130" spans="1:13" ht="24" customHeight="1" x14ac:dyDescent="0.2">
      <c r="A10130" s="238" t="s">
        <v>2126</v>
      </c>
      <c r="B10130" s="191" t="s">
        <v>2130</v>
      </c>
      <c r="C10130" s="190" t="s">
        <v>15</v>
      </c>
      <c r="D10130" s="190" t="s">
        <v>2131</v>
      </c>
      <c r="E10130" s="426" t="s">
        <v>2129</v>
      </c>
      <c r="F10130" s="426"/>
      <c r="G10130" s="192" t="s">
        <v>39</v>
      </c>
      <c r="H10130" s="193">
        <v>0.61</v>
      </c>
      <c r="I10130" s="189">
        <f>(M10130*$M$13)</f>
        <v>13.533200000000001</v>
      </c>
      <c r="J10130" s="219">
        <f>TRUNC(I10130*H10130,2)</f>
        <v>8.25</v>
      </c>
      <c r="M10130">
        <v>14.71</v>
      </c>
    </row>
    <row r="10131" spans="1:13" ht="24" customHeight="1" x14ac:dyDescent="0.2">
      <c r="A10131" s="238" t="s">
        <v>2126</v>
      </c>
      <c r="B10131" s="191" t="s">
        <v>2216</v>
      </c>
      <c r="C10131" s="190" t="s">
        <v>15</v>
      </c>
      <c r="D10131" s="190" t="s">
        <v>2217</v>
      </c>
      <c r="E10131" s="426" t="s">
        <v>2129</v>
      </c>
      <c r="F10131" s="426"/>
      <c r="G10131" s="192" t="s">
        <v>39</v>
      </c>
      <c r="H10131" s="193">
        <v>0.61</v>
      </c>
      <c r="I10131" s="189">
        <f>(M10131*$M$13)</f>
        <v>19.136000000000003</v>
      </c>
      <c r="J10131" s="219">
        <f>TRUNC(I10131*H10131,2)</f>
        <v>11.67</v>
      </c>
      <c r="M10131">
        <v>20.8</v>
      </c>
    </row>
    <row r="10132" spans="1:13" ht="24" customHeight="1" x14ac:dyDescent="0.2">
      <c r="A10132" s="238" t="s">
        <v>2126</v>
      </c>
      <c r="B10132" s="191" t="s">
        <v>2931</v>
      </c>
      <c r="C10132" s="190" t="s">
        <v>15</v>
      </c>
      <c r="D10132" s="190" t="s">
        <v>2932</v>
      </c>
      <c r="E10132" s="426" t="s">
        <v>2119</v>
      </c>
      <c r="F10132" s="426"/>
      <c r="G10132" s="192" t="s">
        <v>132</v>
      </c>
      <c r="H10132" s="193">
        <v>0.94</v>
      </c>
      <c r="I10132" s="189">
        <f>(M10132*$M$13)</f>
        <v>0.42320000000000002</v>
      </c>
      <c r="J10132" s="219">
        <f>TRUNC(I10132*H10132,2)</f>
        <v>0.39</v>
      </c>
      <c r="M10132">
        <v>0.46</v>
      </c>
    </row>
    <row r="10133" spans="1:13" ht="24" customHeight="1" x14ac:dyDescent="0.2">
      <c r="A10133" s="238" t="s">
        <v>2126</v>
      </c>
      <c r="B10133" s="191" t="s">
        <v>2966</v>
      </c>
      <c r="C10133" s="190" t="s">
        <v>15</v>
      </c>
      <c r="D10133" s="190" t="s">
        <v>2967</v>
      </c>
      <c r="E10133" s="426" t="s">
        <v>2119</v>
      </c>
      <c r="F10133" s="426"/>
      <c r="G10133" s="192" t="s">
        <v>54</v>
      </c>
      <c r="H10133" s="193">
        <v>1</v>
      </c>
      <c r="I10133" s="189">
        <f>(M10133*$M$13)</f>
        <v>70.646800000000013</v>
      </c>
      <c r="J10133" s="219">
        <f>TRUNC(I10133*H10133,2)</f>
        <v>70.64</v>
      </c>
      <c r="M10133">
        <v>76.790000000000006</v>
      </c>
    </row>
    <row r="10134" spans="1:13" x14ac:dyDescent="0.2">
      <c r="A10134" s="239"/>
      <c r="B10134" s="195"/>
      <c r="C10134" s="195"/>
      <c r="D10134" s="195"/>
      <c r="E10134" s="195" t="s">
        <v>3847</v>
      </c>
      <c r="F10134" s="196">
        <v>21.65</v>
      </c>
      <c r="G10134" s="195" t="s">
        <v>3848</v>
      </c>
      <c r="H10134" s="196">
        <v>0</v>
      </c>
      <c r="I10134" s="196">
        <v>21.650000000000002</v>
      </c>
      <c r="J10134" s="220"/>
      <c r="M10134">
        <v>21.650000000000002</v>
      </c>
    </row>
    <row r="10135" spans="1:13" ht="25.5" x14ac:dyDescent="0.2">
      <c r="A10135" s="239"/>
      <c r="B10135" s="195"/>
      <c r="C10135" s="195"/>
      <c r="D10135" s="195"/>
      <c r="E10135" s="195" t="s">
        <v>3849</v>
      </c>
      <c r="F10135" s="196">
        <v>0</v>
      </c>
      <c r="G10135" s="195"/>
      <c r="H10135" s="195" t="s">
        <v>3850</v>
      </c>
      <c r="I10135" s="196">
        <v>98.87</v>
      </c>
      <c r="J10135" s="220"/>
      <c r="M10135">
        <v>98.87</v>
      </c>
    </row>
    <row r="10136" spans="1:13" ht="30" customHeight="1" x14ac:dyDescent="0.2">
      <c r="A10136" s="240"/>
      <c r="B10136" s="197"/>
      <c r="C10136" s="197"/>
      <c r="D10136" s="197"/>
      <c r="E10136" s="197"/>
      <c r="F10136" s="197"/>
      <c r="G10136" s="197" t="s">
        <v>3851</v>
      </c>
      <c r="H10136" s="198">
        <v>5</v>
      </c>
      <c r="I10136" s="199">
        <v>494.35</v>
      </c>
      <c r="J10136" s="220"/>
      <c r="M10136">
        <v>494.35</v>
      </c>
    </row>
    <row r="10137" spans="1:13" ht="0.95" customHeight="1" x14ac:dyDescent="0.2">
      <c r="A10137" s="237"/>
      <c r="B10137" s="185"/>
      <c r="C10137" s="185"/>
      <c r="D10137" s="185"/>
      <c r="E10137" s="185"/>
      <c r="F10137" s="185"/>
      <c r="G10137" s="185"/>
      <c r="H10137" s="185"/>
      <c r="I10137" s="185"/>
      <c r="J10137" s="220"/>
    </row>
    <row r="10138" spans="1:13" ht="18" customHeight="1" x14ac:dyDescent="0.2">
      <c r="A10138" s="236" t="s">
        <v>1318</v>
      </c>
      <c r="B10138" s="183" t="s">
        <v>2</v>
      </c>
      <c r="C10138" s="182" t="s">
        <v>3</v>
      </c>
      <c r="D10138" s="182" t="s">
        <v>4</v>
      </c>
      <c r="E10138" s="419" t="s">
        <v>2100</v>
      </c>
      <c r="F10138" s="419"/>
      <c r="G10138" s="184" t="s">
        <v>5</v>
      </c>
      <c r="H10138" s="183" t="s">
        <v>6</v>
      </c>
      <c r="I10138" s="183" t="s">
        <v>7</v>
      </c>
      <c r="J10138" s="218" t="s">
        <v>8</v>
      </c>
      <c r="K10138" s="229">
        <f>J10140+J10141</f>
        <v>17.63</v>
      </c>
      <c r="L10138" s="229">
        <f>J10139-K10138</f>
        <v>58.350000000000009</v>
      </c>
      <c r="M10138" t="s">
        <v>7</v>
      </c>
    </row>
    <row r="10139" spans="1:13" ht="24" customHeight="1" x14ac:dyDescent="0.2">
      <c r="A10139" s="237" t="s">
        <v>2125</v>
      </c>
      <c r="B10139" s="186" t="s">
        <v>1319</v>
      </c>
      <c r="C10139" s="185" t="s">
        <v>15</v>
      </c>
      <c r="D10139" s="185" t="s">
        <v>1320</v>
      </c>
      <c r="E10139" s="425">
        <v>8</v>
      </c>
      <c r="F10139" s="425"/>
      <c r="G10139" s="187" t="s">
        <v>18</v>
      </c>
      <c r="H10139" s="188">
        <v>1</v>
      </c>
      <c r="I10139" s="189">
        <f>(M10139*$M$13)</f>
        <v>75.982800000000012</v>
      </c>
      <c r="J10139" s="231">
        <f>TRUNC(I10139*H10139,2)</f>
        <v>75.98</v>
      </c>
      <c r="M10139">
        <v>82.59</v>
      </c>
    </row>
    <row r="10140" spans="1:13" ht="24" customHeight="1" x14ac:dyDescent="0.2">
      <c r="A10140" s="238" t="s">
        <v>2126</v>
      </c>
      <c r="B10140" s="191" t="s">
        <v>2130</v>
      </c>
      <c r="C10140" s="190" t="s">
        <v>15</v>
      </c>
      <c r="D10140" s="190" t="s">
        <v>2131</v>
      </c>
      <c r="E10140" s="426" t="s">
        <v>2129</v>
      </c>
      <c r="F10140" s="426"/>
      <c r="G10140" s="192" t="s">
        <v>39</v>
      </c>
      <c r="H10140" s="193">
        <v>0.54</v>
      </c>
      <c r="I10140" s="189">
        <f>(M10140*$M$13)</f>
        <v>13.533200000000001</v>
      </c>
      <c r="J10140" s="219">
        <f>TRUNC(I10140*H10140,2)</f>
        <v>7.3</v>
      </c>
      <c r="M10140">
        <v>14.71</v>
      </c>
    </row>
    <row r="10141" spans="1:13" ht="24" customHeight="1" x14ac:dyDescent="0.2">
      <c r="A10141" s="238" t="s">
        <v>2126</v>
      </c>
      <c r="B10141" s="191" t="s">
        <v>2216</v>
      </c>
      <c r="C10141" s="190" t="s">
        <v>15</v>
      </c>
      <c r="D10141" s="190" t="s">
        <v>2217</v>
      </c>
      <c r="E10141" s="426" t="s">
        <v>2129</v>
      </c>
      <c r="F10141" s="426"/>
      <c r="G10141" s="192" t="s">
        <v>39</v>
      </c>
      <c r="H10141" s="193">
        <v>0.54</v>
      </c>
      <c r="I10141" s="189">
        <f>(M10141*$M$13)</f>
        <v>19.136000000000003</v>
      </c>
      <c r="J10141" s="219">
        <f>TRUNC(I10141*H10141,2)</f>
        <v>10.33</v>
      </c>
      <c r="M10141">
        <v>20.8</v>
      </c>
    </row>
    <row r="10142" spans="1:13" ht="24" customHeight="1" x14ac:dyDescent="0.2">
      <c r="A10142" s="238" t="s">
        <v>2126</v>
      </c>
      <c r="B10142" s="191" t="s">
        <v>2931</v>
      </c>
      <c r="C10142" s="190" t="s">
        <v>15</v>
      </c>
      <c r="D10142" s="190" t="s">
        <v>2932</v>
      </c>
      <c r="E10142" s="426" t="s">
        <v>2119</v>
      </c>
      <c r="F10142" s="426"/>
      <c r="G10142" s="192" t="s">
        <v>132</v>
      </c>
      <c r="H10142" s="193">
        <v>1.2</v>
      </c>
      <c r="I10142" s="189">
        <f>(M10142*$M$13)</f>
        <v>0.42320000000000002</v>
      </c>
      <c r="J10142" s="219">
        <f>TRUNC(I10142*H10142,2)</f>
        <v>0.5</v>
      </c>
      <c r="M10142">
        <v>0.46</v>
      </c>
    </row>
    <row r="10143" spans="1:13" ht="24" customHeight="1" x14ac:dyDescent="0.2">
      <c r="A10143" s="238" t="s">
        <v>2126</v>
      </c>
      <c r="B10143" s="191" t="s">
        <v>3143</v>
      </c>
      <c r="C10143" s="190" t="s">
        <v>15</v>
      </c>
      <c r="D10143" s="190" t="s">
        <v>3144</v>
      </c>
      <c r="E10143" s="426" t="s">
        <v>2119</v>
      </c>
      <c r="F10143" s="426"/>
      <c r="G10143" s="192" t="s">
        <v>54</v>
      </c>
      <c r="H10143" s="193">
        <v>1</v>
      </c>
      <c r="I10143" s="189">
        <f>(M10143*$M$13)</f>
        <v>57.840400000000002</v>
      </c>
      <c r="J10143" s="219">
        <f>TRUNC(I10143*H10143,2)</f>
        <v>57.84</v>
      </c>
      <c r="M10143">
        <v>62.87</v>
      </c>
    </row>
    <row r="10144" spans="1:13" x14ac:dyDescent="0.2">
      <c r="A10144" s="239"/>
      <c r="B10144" s="195"/>
      <c r="C10144" s="195"/>
      <c r="D10144" s="195"/>
      <c r="E10144" s="195" t="s">
        <v>3847</v>
      </c>
      <c r="F10144" s="196">
        <v>19.170000000000002</v>
      </c>
      <c r="G10144" s="195" t="s">
        <v>3848</v>
      </c>
      <c r="H10144" s="196">
        <v>0</v>
      </c>
      <c r="I10144" s="196">
        <v>19.170000000000002</v>
      </c>
      <c r="J10144" s="220"/>
      <c r="M10144">
        <v>19.170000000000002</v>
      </c>
    </row>
    <row r="10145" spans="1:13" ht="25.5" x14ac:dyDescent="0.2">
      <c r="A10145" s="239"/>
      <c r="B10145" s="195"/>
      <c r="C10145" s="195"/>
      <c r="D10145" s="195"/>
      <c r="E10145" s="195" t="s">
        <v>3849</v>
      </c>
      <c r="F10145" s="196">
        <v>0</v>
      </c>
      <c r="G10145" s="195"/>
      <c r="H10145" s="195" t="s">
        <v>3850</v>
      </c>
      <c r="I10145" s="196">
        <v>82.59</v>
      </c>
      <c r="J10145" s="220"/>
      <c r="M10145">
        <v>82.59</v>
      </c>
    </row>
    <row r="10146" spans="1:13" ht="30" customHeight="1" x14ac:dyDescent="0.2">
      <c r="A10146" s="240"/>
      <c r="B10146" s="197"/>
      <c r="C10146" s="197"/>
      <c r="D10146" s="197"/>
      <c r="E10146" s="197"/>
      <c r="F10146" s="197"/>
      <c r="G10146" s="197" t="s">
        <v>3851</v>
      </c>
      <c r="H10146" s="198">
        <v>2</v>
      </c>
      <c r="I10146" s="199">
        <v>165.18</v>
      </c>
      <c r="J10146" s="220"/>
      <c r="M10146">
        <v>165.18</v>
      </c>
    </row>
    <row r="10147" spans="1:13" ht="0.95" customHeight="1" x14ac:dyDescent="0.2">
      <c r="A10147" s="237"/>
      <c r="B10147" s="185"/>
      <c r="C10147" s="185"/>
      <c r="D10147" s="185"/>
      <c r="E10147" s="185"/>
      <c r="F10147" s="185"/>
      <c r="G10147" s="185"/>
      <c r="H10147" s="185"/>
      <c r="I10147" s="185"/>
      <c r="J10147" s="220"/>
    </row>
    <row r="10148" spans="1:13" ht="18" customHeight="1" x14ac:dyDescent="0.2">
      <c r="A10148" s="236" t="s">
        <v>1321</v>
      </c>
      <c r="B10148" s="183" t="s">
        <v>2</v>
      </c>
      <c r="C10148" s="182" t="s">
        <v>3</v>
      </c>
      <c r="D10148" s="182" t="s">
        <v>4</v>
      </c>
      <c r="E10148" s="419" t="s">
        <v>2100</v>
      </c>
      <c r="F10148" s="419"/>
      <c r="G10148" s="184" t="s">
        <v>5</v>
      </c>
      <c r="H10148" s="183" t="s">
        <v>6</v>
      </c>
      <c r="I10148" s="183" t="s">
        <v>7</v>
      </c>
      <c r="J10148" s="218" t="s">
        <v>8</v>
      </c>
      <c r="K10148" s="229">
        <f>J10150+J10151</f>
        <v>31.020000000000003</v>
      </c>
      <c r="L10148" s="229">
        <f>J10149-K10148</f>
        <v>148.42999999999998</v>
      </c>
      <c r="M10148" t="s">
        <v>7</v>
      </c>
    </row>
    <row r="10149" spans="1:13" ht="24" customHeight="1" x14ac:dyDescent="0.2">
      <c r="A10149" s="237" t="s">
        <v>2125</v>
      </c>
      <c r="B10149" s="186" t="s">
        <v>1055</v>
      </c>
      <c r="C10149" s="185" t="s">
        <v>15</v>
      </c>
      <c r="D10149" s="185" t="s">
        <v>1056</v>
      </c>
      <c r="E10149" s="425">
        <v>8</v>
      </c>
      <c r="F10149" s="425"/>
      <c r="G10149" s="187" t="s">
        <v>18</v>
      </c>
      <c r="H10149" s="188">
        <v>1</v>
      </c>
      <c r="I10149" s="189">
        <f>(M10149*$M$13)</f>
        <v>179.45520000000002</v>
      </c>
      <c r="J10149" s="231">
        <f>TRUNC(I10149*H10149,2)</f>
        <v>179.45</v>
      </c>
      <c r="M10149">
        <v>195.06</v>
      </c>
    </row>
    <row r="10150" spans="1:13" ht="24" customHeight="1" x14ac:dyDescent="0.2">
      <c r="A10150" s="238" t="s">
        <v>2126</v>
      </c>
      <c r="B10150" s="191" t="s">
        <v>2130</v>
      </c>
      <c r="C10150" s="190" t="s">
        <v>15</v>
      </c>
      <c r="D10150" s="190" t="s">
        <v>2131</v>
      </c>
      <c r="E10150" s="426" t="s">
        <v>2129</v>
      </c>
      <c r="F10150" s="426"/>
      <c r="G10150" s="192" t="s">
        <v>39</v>
      </c>
      <c r="H10150" s="193">
        <v>0.95</v>
      </c>
      <c r="I10150" s="189">
        <f>(M10150*$M$13)</f>
        <v>13.533200000000001</v>
      </c>
      <c r="J10150" s="219">
        <f>TRUNC(I10150*H10150,2)</f>
        <v>12.85</v>
      </c>
      <c r="M10150">
        <v>14.71</v>
      </c>
    </row>
    <row r="10151" spans="1:13" ht="24" customHeight="1" x14ac:dyDescent="0.2">
      <c r="A10151" s="238" t="s">
        <v>2126</v>
      </c>
      <c r="B10151" s="191" t="s">
        <v>2216</v>
      </c>
      <c r="C10151" s="190" t="s">
        <v>15</v>
      </c>
      <c r="D10151" s="190" t="s">
        <v>2217</v>
      </c>
      <c r="E10151" s="426" t="s">
        <v>2129</v>
      </c>
      <c r="F10151" s="426"/>
      <c r="G10151" s="192" t="s">
        <v>39</v>
      </c>
      <c r="H10151" s="193">
        <v>0.95</v>
      </c>
      <c r="I10151" s="189">
        <f>(M10151*$M$13)</f>
        <v>19.136000000000003</v>
      </c>
      <c r="J10151" s="219">
        <f>TRUNC(I10151*H10151,2)</f>
        <v>18.170000000000002</v>
      </c>
      <c r="M10151">
        <v>20.8</v>
      </c>
    </row>
    <row r="10152" spans="1:13" ht="24" customHeight="1" x14ac:dyDescent="0.2">
      <c r="A10152" s="238" t="s">
        <v>2126</v>
      </c>
      <c r="B10152" s="191" t="s">
        <v>2931</v>
      </c>
      <c r="C10152" s="190" t="s">
        <v>15</v>
      </c>
      <c r="D10152" s="190" t="s">
        <v>2932</v>
      </c>
      <c r="E10152" s="426" t="s">
        <v>2119</v>
      </c>
      <c r="F10152" s="426"/>
      <c r="G10152" s="192" t="s">
        <v>132</v>
      </c>
      <c r="H10152" s="193">
        <v>1.88</v>
      </c>
      <c r="I10152" s="189">
        <f>(M10152*$M$13)</f>
        <v>0.42320000000000002</v>
      </c>
      <c r="J10152" s="219">
        <f>TRUNC(I10152*H10152,2)</f>
        <v>0.79</v>
      </c>
      <c r="M10152">
        <v>0.46</v>
      </c>
    </row>
    <row r="10153" spans="1:13" ht="24" customHeight="1" x14ac:dyDescent="0.2">
      <c r="A10153" s="238" t="s">
        <v>2126</v>
      </c>
      <c r="B10153" s="191" t="s">
        <v>2968</v>
      </c>
      <c r="C10153" s="190" t="s">
        <v>15</v>
      </c>
      <c r="D10153" s="190" t="s">
        <v>2969</v>
      </c>
      <c r="E10153" s="426" t="s">
        <v>2119</v>
      </c>
      <c r="F10153" s="426"/>
      <c r="G10153" s="192" t="s">
        <v>54</v>
      </c>
      <c r="H10153" s="193">
        <v>1</v>
      </c>
      <c r="I10153" s="189">
        <f>(M10153*$M$13)</f>
        <v>147.63240000000002</v>
      </c>
      <c r="J10153" s="219">
        <f>TRUNC(I10153*H10153,2)</f>
        <v>147.63</v>
      </c>
      <c r="M10153">
        <v>160.47</v>
      </c>
    </row>
    <row r="10154" spans="1:13" x14ac:dyDescent="0.2">
      <c r="A10154" s="239"/>
      <c r="B10154" s="195"/>
      <c r="C10154" s="195"/>
      <c r="D10154" s="195"/>
      <c r="E10154" s="195" t="s">
        <v>3847</v>
      </c>
      <c r="F10154" s="196">
        <v>33.729999999999997</v>
      </c>
      <c r="G10154" s="195" t="s">
        <v>3848</v>
      </c>
      <c r="H10154" s="196">
        <v>0</v>
      </c>
      <c r="I10154" s="196">
        <v>33.729999999999997</v>
      </c>
      <c r="J10154" s="220"/>
      <c r="M10154">
        <v>33.729999999999997</v>
      </c>
    </row>
    <row r="10155" spans="1:13" ht="25.5" x14ac:dyDescent="0.2">
      <c r="A10155" s="239"/>
      <c r="B10155" s="195"/>
      <c r="C10155" s="195"/>
      <c r="D10155" s="195"/>
      <c r="E10155" s="195" t="s">
        <v>3849</v>
      </c>
      <c r="F10155" s="196">
        <v>0</v>
      </c>
      <c r="G10155" s="195"/>
      <c r="H10155" s="195" t="s">
        <v>3850</v>
      </c>
      <c r="I10155" s="196">
        <v>195.06</v>
      </c>
      <c r="J10155" s="220"/>
      <c r="M10155">
        <v>195.06</v>
      </c>
    </row>
    <row r="10156" spans="1:13" ht="30" customHeight="1" x14ac:dyDescent="0.2">
      <c r="A10156" s="240"/>
      <c r="B10156" s="197"/>
      <c r="C10156" s="197"/>
      <c r="D10156" s="197"/>
      <c r="E10156" s="197"/>
      <c r="F10156" s="197"/>
      <c r="G10156" s="197" t="s">
        <v>3851</v>
      </c>
      <c r="H10156" s="198">
        <v>5</v>
      </c>
      <c r="I10156" s="199">
        <v>975.3</v>
      </c>
      <c r="J10156" s="220"/>
      <c r="M10156">
        <v>975.3</v>
      </c>
    </row>
    <row r="10157" spans="1:13" ht="0.95" customHeight="1" x14ac:dyDescent="0.2">
      <c r="A10157" s="237"/>
      <c r="B10157" s="185"/>
      <c r="C10157" s="185"/>
      <c r="D10157" s="185"/>
      <c r="E10157" s="185"/>
      <c r="F10157" s="185"/>
      <c r="G10157" s="185"/>
      <c r="H10157" s="185"/>
      <c r="I10157" s="185"/>
      <c r="J10157" s="220"/>
    </row>
    <row r="10158" spans="1:13" ht="18" customHeight="1" x14ac:dyDescent="0.2">
      <c r="A10158" s="236" t="s">
        <v>1322</v>
      </c>
      <c r="B10158" s="183" t="s">
        <v>2</v>
      </c>
      <c r="C10158" s="182" t="s">
        <v>3</v>
      </c>
      <c r="D10158" s="182" t="s">
        <v>4</v>
      </c>
      <c r="E10158" s="419" t="s">
        <v>2100</v>
      </c>
      <c r="F10158" s="419"/>
      <c r="G10158" s="184" t="s">
        <v>5</v>
      </c>
      <c r="H10158" s="183" t="s">
        <v>6</v>
      </c>
      <c r="I10158" s="183" t="s">
        <v>7</v>
      </c>
      <c r="J10158" s="218" t="s">
        <v>8</v>
      </c>
      <c r="K10158" s="229">
        <f>J10160+J10161</f>
        <v>32.659999999999997</v>
      </c>
      <c r="L10158" s="229">
        <f>J10159-K10158</f>
        <v>246.54</v>
      </c>
      <c r="M10158" t="s">
        <v>7</v>
      </c>
    </row>
    <row r="10159" spans="1:13" ht="26.1" customHeight="1" x14ac:dyDescent="0.2">
      <c r="A10159" s="237" t="s">
        <v>2125</v>
      </c>
      <c r="B10159" s="186" t="s">
        <v>1323</v>
      </c>
      <c r="C10159" s="185" t="s">
        <v>15</v>
      </c>
      <c r="D10159" s="185" t="s">
        <v>1324</v>
      </c>
      <c r="E10159" s="425">
        <v>8</v>
      </c>
      <c r="F10159" s="425"/>
      <c r="G10159" s="187" t="s">
        <v>18</v>
      </c>
      <c r="H10159" s="188">
        <v>1</v>
      </c>
      <c r="I10159" s="189">
        <f>(M10159*$M$13)</f>
        <v>279.20160000000004</v>
      </c>
      <c r="J10159" s="231">
        <f>TRUNC(I10159*H10159,2)</f>
        <v>279.2</v>
      </c>
      <c r="M10159">
        <v>303.48</v>
      </c>
    </row>
    <row r="10160" spans="1:13" ht="24" customHeight="1" x14ac:dyDescent="0.2">
      <c r="A10160" s="238" t="s">
        <v>2126</v>
      </c>
      <c r="B10160" s="191" t="s">
        <v>2130</v>
      </c>
      <c r="C10160" s="190" t="s">
        <v>15</v>
      </c>
      <c r="D10160" s="190" t="s">
        <v>2131</v>
      </c>
      <c r="E10160" s="426" t="s">
        <v>2129</v>
      </c>
      <c r="F10160" s="426"/>
      <c r="G10160" s="192" t="s">
        <v>39</v>
      </c>
      <c r="H10160" s="193">
        <v>1</v>
      </c>
      <c r="I10160" s="189">
        <f>(M10160*$M$13)</f>
        <v>13.533200000000001</v>
      </c>
      <c r="J10160" s="219">
        <f>TRUNC(I10160*H10160,2)</f>
        <v>13.53</v>
      </c>
      <c r="M10160">
        <v>14.71</v>
      </c>
    </row>
    <row r="10161" spans="1:13" ht="24" customHeight="1" x14ac:dyDescent="0.2">
      <c r="A10161" s="238" t="s">
        <v>2126</v>
      </c>
      <c r="B10161" s="191" t="s">
        <v>2216</v>
      </c>
      <c r="C10161" s="190" t="s">
        <v>15</v>
      </c>
      <c r="D10161" s="190" t="s">
        <v>2217</v>
      </c>
      <c r="E10161" s="426" t="s">
        <v>2129</v>
      </c>
      <c r="F10161" s="426"/>
      <c r="G10161" s="192" t="s">
        <v>39</v>
      </c>
      <c r="H10161" s="193">
        <v>1</v>
      </c>
      <c r="I10161" s="189">
        <f>(M10161*$M$13)</f>
        <v>19.136000000000003</v>
      </c>
      <c r="J10161" s="219">
        <f>TRUNC(I10161*H10161,2)</f>
        <v>19.13</v>
      </c>
      <c r="M10161">
        <v>20.8</v>
      </c>
    </row>
    <row r="10162" spans="1:13" ht="26.1" customHeight="1" x14ac:dyDescent="0.2">
      <c r="A10162" s="238" t="s">
        <v>2126</v>
      </c>
      <c r="B10162" s="191" t="s">
        <v>3145</v>
      </c>
      <c r="C10162" s="190" t="s">
        <v>15</v>
      </c>
      <c r="D10162" s="190" t="s">
        <v>3146</v>
      </c>
      <c r="E10162" s="426" t="s">
        <v>2119</v>
      </c>
      <c r="F10162" s="426"/>
      <c r="G10162" s="192" t="s">
        <v>54</v>
      </c>
      <c r="H10162" s="193">
        <v>1</v>
      </c>
      <c r="I10162" s="189">
        <f>(M10162*$M$13)</f>
        <v>246.53240000000002</v>
      </c>
      <c r="J10162" s="219">
        <f>TRUNC(I10162*H10162,2)</f>
        <v>246.53</v>
      </c>
      <c r="M10162">
        <v>267.97000000000003</v>
      </c>
    </row>
    <row r="10163" spans="1:13" x14ac:dyDescent="0.2">
      <c r="A10163" s="239"/>
      <c r="B10163" s="195"/>
      <c r="C10163" s="195"/>
      <c r="D10163" s="195"/>
      <c r="E10163" s="195" t="s">
        <v>3847</v>
      </c>
      <c r="F10163" s="196">
        <v>35.51</v>
      </c>
      <c r="G10163" s="195" t="s">
        <v>3848</v>
      </c>
      <c r="H10163" s="196">
        <v>0</v>
      </c>
      <c r="I10163" s="196">
        <v>35.51</v>
      </c>
      <c r="J10163" s="220"/>
      <c r="M10163">
        <v>35.51</v>
      </c>
    </row>
    <row r="10164" spans="1:13" ht="25.5" x14ac:dyDescent="0.2">
      <c r="A10164" s="239"/>
      <c r="B10164" s="195"/>
      <c r="C10164" s="195"/>
      <c r="D10164" s="195"/>
      <c r="E10164" s="195" t="s">
        <v>3849</v>
      </c>
      <c r="F10164" s="196">
        <v>0</v>
      </c>
      <c r="G10164" s="195"/>
      <c r="H10164" s="195" t="s">
        <v>3850</v>
      </c>
      <c r="I10164" s="196">
        <v>303.48</v>
      </c>
      <c r="J10164" s="220"/>
      <c r="M10164">
        <v>303.48</v>
      </c>
    </row>
    <row r="10165" spans="1:13" ht="30" customHeight="1" x14ac:dyDescent="0.2">
      <c r="A10165" s="240"/>
      <c r="B10165" s="197"/>
      <c r="C10165" s="197"/>
      <c r="D10165" s="197"/>
      <c r="E10165" s="197"/>
      <c r="F10165" s="197"/>
      <c r="G10165" s="197" t="s">
        <v>3851</v>
      </c>
      <c r="H10165" s="198">
        <v>1</v>
      </c>
      <c r="I10165" s="199">
        <v>303.48</v>
      </c>
      <c r="J10165" s="220"/>
      <c r="M10165">
        <v>303.48</v>
      </c>
    </row>
    <row r="10166" spans="1:13" ht="0.95" customHeight="1" x14ac:dyDescent="0.2">
      <c r="A10166" s="237"/>
      <c r="B10166" s="185"/>
      <c r="C10166" s="185"/>
      <c r="D10166" s="185"/>
      <c r="E10166" s="185"/>
      <c r="F10166" s="185"/>
      <c r="G10166" s="185"/>
      <c r="H10166" s="185"/>
      <c r="I10166" s="185"/>
      <c r="J10166" s="220"/>
    </row>
    <row r="10167" spans="1:13" ht="18" customHeight="1" x14ac:dyDescent="0.2">
      <c r="A10167" s="236" t="s">
        <v>1325</v>
      </c>
      <c r="B10167" s="183" t="s">
        <v>2</v>
      </c>
      <c r="C10167" s="182" t="s">
        <v>3</v>
      </c>
      <c r="D10167" s="182" t="s">
        <v>4</v>
      </c>
      <c r="E10167" s="419" t="s">
        <v>2100</v>
      </c>
      <c r="F10167" s="419"/>
      <c r="G10167" s="184" t="s">
        <v>5</v>
      </c>
      <c r="H10167" s="183" t="s">
        <v>6</v>
      </c>
      <c r="I10167" s="183" t="s">
        <v>7</v>
      </c>
      <c r="J10167" s="218" t="s">
        <v>8</v>
      </c>
      <c r="K10167" s="229">
        <f>J10169+J10170</f>
        <v>4.53</v>
      </c>
      <c r="L10167" s="229">
        <f>J10168-K10167</f>
        <v>51.55</v>
      </c>
      <c r="M10167" t="s">
        <v>7</v>
      </c>
    </row>
    <row r="10168" spans="1:13" ht="26.1" customHeight="1" x14ac:dyDescent="0.2">
      <c r="A10168" s="237" t="s">
        <v>2125</v>
      </c>
      <c r="B10168" s="186" t="s">
        <v>1326</v>
      </c>
      <c r="C10168" s="185" t="s">
        <v>26</v>
      </c>
      <c r="D10168" s="185" t="s">
        <v>1327</v>
      </c>
      <c r="E10168" s="425" t="s">
        <v>2115</v>
      </c>
      <c r="F10168" s="425"/>
      <c r="G10168" s="187" t="s">
        <v>331</v>
      </c>
      <c r="H10168" s="188">
        <v>1</v>
      </c>
      <c r="I10168" s="189">
        <f>(M10168*$M$13)</f>
        <v>56.083200000000005</v>
      </c>
      <c r="J10168" s="231">
        <f>TRUNC(I10168*H10168,2)</f>
        <v>56.08</v>
      </c>
      <c r="M10168">
        <v>60.96</v>
      </c>
    </row>
    <row r="10169" spans="1:13" ht="26.1" customHeight="1" x14ac:dyDescent="0.2">
      <c r="A10169" s="241" t="s">
        <v>2395</v>
      </c>
      <c r="B10169" s="201" t="s">
        <v>2477</v>
      </c>
      <c r="C10169" s="200" t="s">
        <v>26</v>
      </c>
      <c r="D10169" s="200" t="s">
        <v>2478</v>
      </c>
      <c r="E10169" s="427" t="s">
        <v>2123</v>
      </c>
      <c r="F10169" s="427"/>
      <c r="G10169" s="202" t="s">
        <v>32</v>
      </c>
      <c r="H10169" s="203">
        <v>0.1525</v>
      </c>
      <c r="I10169" s="189">
        <f>(M10169*$M$13)</f>
        <v>24.3156</v>
      </c>
      <c r="J10169" s="219">
        <f>TRUNC(I10169*H10169,2)</f>
        <v>3.7</v>
      </c>
      <c r="M10169">
        <v>26.43</v>
      </c>
    </row>
    <row r="10170" spans="1:13" ht="24" customHeight="1" x14ac:dyDescent="0.2">
      <c r="A10170" s="241" t="s">
        <v>2395</v>
      </c>
      <c r="B10170" s="201" t="s">
        <v>2446</v>
      </c>
      <c r="C10170" s="200" t="s">
        <v>26</v>
      </c>
      <c r="D10170" s="200" t="s">
        <v>2447</v>
      </c>
      <c r="E10170" s="427" t="s">
        <v>2123</v>
      </c>
      <c r="F10170" s="427"/>
      <c r="G10170" s="202" t="s">
        <v>32</v>
      </c>
      <c r="H10170" s="203">
        <v>4.8099999999999997E-2</v>
      </c>
      <c r="I10170" s="189">
        <f>(M10170*$M$13)</f>
        <v>17.461600000000001</v>
      </c>
      <c r="J10170" s="219">
        <f>TRUNC(I10170*H10170,2)</f>
        <v>0.83</v>
      </c>
      <c r="M10170">
        <v>18.98</v>
      </c>
    </row>
    <row r="10171" spans="1:13" ht="24" customHeight="1" x14ac:dyDescent="0.2">
      <c r="A10171" s="238" t="s">
        <v>2126</v>
      </c>
      <c r="B10171" s="191" t="s">
        <v>2946</v>
      </c>
      <c r="C10171" s="190" t="s">
        <v>26</v>
      </c>
      <c r="D10171" s="190" t="s">
        <v>2947</v>
      </c>
      <c r="E10171" s="426" t="s">
        <v>2119</v>
      </c>
      <c r="F10171" s="426"/>
      <c r="G10171" s="192" t="s">
        <v>331</v>
      </c>
      <c r="H10171" s="193">
        <v>2.1000000000000001E-2</v>
      </c>
      <c r="I10171" s="189">
        <f>(M10171*$M$13)</f>
        <v>3.4316</v>
      </c>
      <c r="J10171" s="219">
        <f>TRUNC(I10171*H10171,2)</f>
        <v>7.0000000000000007E-2</v>
      </c>
      <c r="M10171">
        <v>3.73</v>
      </c>
    </row>
    <row r="10172" spans="1:13" ht="39" customHeight="1" x14ac:dyDescent="0.2">
      <c r="A10172" s="238" t="s">
        <v>2126</v>
      </c>
      <c r="B10172" s="191" t="s">
        <v>3147</v>
      </c>
      <c r="C10172" s="190" t="s">
        <v>26</v>
      </c>
      <c r="D10172" s="190" t="s">
        <v>3148</v>
      </c>
      <c r="E10172" s="426" t="s">
        <v>2119</v>
      </c>
      <c r="F10172" s="426"/>
      <c r="G10172" s="192" t="s">
        <v>331</v>
      </c>
      <c r="H10172" s="193">
        <v>1</v>
      </c>
      <c r="I10172" s="189">
        <f>(M10172*$M$13)</f>
        <v>51.474000000000004</v>
      </c>
      <c r="J10172" s="219">
        <f>TRUNC(I10172*H10172,2)</f>
        <v>51.47</v>
      </c>
      <c r="M10172">
        <v>55.95</v>
      </c>
    </row>
    <row r="10173" spans="1:13" x14ac:dyDescent="0.2">
      <c r="A10173" s="239"/>
      <c r="B10173" s="195"/>
      <c r="C10173" s="195"/>
      <c r="D10173" s="195"/>
      <c r="E10173" s="195" t="s">
        <v>3847</v>
      </c>
      <c r="F10173" s="196">
        <v>3.84</v>
      </c>
      <c r="G10173" s="195" t="s">
        <v>3848</v>
      </c>
      <c r="H10173" s="196">
        <v>0</v>
      </c>
      <c r="I10173" s="196">
        <v>3.84</v>
      </c>
      <c r="J10173" s="220"/>
      <c r="M10173">
        <v>3.84</v>
      </c>
    </row>
    <row r="10174" spans="1:13" ht="25.5" x14ac:dyDescent="0.2">
      <c r="A10174" s="239"/>
      <c r="B10174" s="195"/>
      <c r="C10174" s="195"/>
      <c r="D10174" s="195"/>
      <c r="E10174" s="195" t="s">
        <v>3849</v>
      </c>
      <c r="F10174" s="196">
        <v>0</v>
      </c>
      <c r="G10174" s="195"/>
      <c r="H10174" s="195" t="s">
        <v>3850</v>
      </c>
      <c r="I10174" s="196">
        <v>60.96</v>
      </c>
      <c r="J10174" s="220"/>
      <c r="M10174">
        <v>60.96</v>
      </c>
    </row>
    <row r="10175" spans="1:13" ht="30" customHeight="1" x14ac:dyDescent="0.2">
      <c r="A10175" s="240"/>
      <c r="B10175" s="197"/>
      <c r="C10175" s="197"/>
      <c r="D10175" s="197"/>
      <c r="E10175" s="197"/>
      <c r="F10175" s="197"/>
      <c r="G10175" s="197" t="s">
        <v>3851</v>
      </c>
      <c r="H10175" s="198">
        <v>2</v>
      </c>
      <c r="I10175" s="199">
        <v>121.92</v>
      </c>
      <c r="J10175" s="220"/>
      <c r="M10175">
        <v>121.92</v>
      </c>
    </row>
    <row r="10176" spans="1:13" ht="0.95" customHeight="1" x14ac:dyDescent="0.2">
      <c r="A10176" s="237"/>
      <c r="B10176" s="185"/>
      <c r="C10176" s="185"/>
      <c r="D10176" s="185"/>
      <c r="E10176" s="185"/>
      <c r="F10176" s="185"/>
      <c r="G10176" s="185"/>
      <c r="H10176" s="185"/>
      <c r="I10176" s="185"/>
      <c r="J10176" s="220"/>
    </row>
    <row r="10177" spans="1:13" ht="18" customHeight="1" x14ac:dyDescent="0.2">
      <c r="A10177" s="236" t="s">
        <v>1328</v>
      </c>
      <c r="B10177" s="183" t="s">
        <v>2</v>
      </c>
      <c r="C10177" s="182" t="s">
        <v>3</v>
      </c>
      <c r="D10177" s="182" t="s">
        <v>4</v>
      </c>
      <c r="E10177" s="419" t="s">
        <v>2100</v>
      </c>
      <c r="F10177" s="419"/>
      <c r="G10177" s="184" t="s">
        <v>5</v>
      </c>
      <c r="H10177" s="183" t="s">
        <v>6</v>
      </c>
      <c r="I10177" s="183" t="s">
        <v>7</v>
      </c>
      <c r="J10177" s="218" t="s">
        <v>8</v>
      </c>
      <c r="K10177" s="229">
        <f>J10179+J10180</f>
        <v>11.75</v>
      </c>
      <c r="L10177" s="229">
        <f>J10178-K10177</f>
        <v>14.780000000000001</v>
      </c>
      <c r="M10177" t="s">
        <v>7</v>
      </c>
    </row>
    <row r="10178" spans="1:13" ht="24" customHeight="1" x14ac:dyDescent="0.2">
      <c r="A10178" s="237" t="s">
        <v>2125</v>
      </c>
      <c r="B10178" s="186" t="s">
        <v>1329</v>
      </c>
      <c r="C10178" s="185" t="s">
        <v>15</v>
      </c>
      <c r="D10178" s="185" t="s">
        <v>1330</v>
      </c>
      <c r="E10178" s="425">
        <v>8</v>
      </c>
      <c r="F10178" s="425"/>
      <c r="G10178" s="187" t="s">
        <v>18</v>
      </c>
      <c r="H10178" s="188">
        <v>1</v>
      </c>
      <c r="I10178" s="189">
        <f>(M10178*$M$13)</f>
        <v>26.532800000000002</v>
      </c>
      <c r="J10178" s="231">
        <f>TRUNC(I10178*H10178,2)</f>
        <v>26.53</v>
      </c>
      <c r="M10178">
        <v>28.84</v>
      </c>
    </row>
    <row r="10179" spans="1:13" ht="24" customHeight="1" x14ac:dyDescent="0.2">
      <c r="A10179" s="238" t="s">
        <v>2126</v>
      </c>
      <c r="B10179" s="191" t="s">
        <v>2130</v>
      </c>
      <c r="C10179" s="190" t="s">
        <v>15</v>
      </c>
      <c r="D10179" s="190" t="s">
        <v>2131</v>
      </c>
      <c r="E10179" s="426" t="s">
        <v>2129</v>
      </c>
      <c r="F10179" s="426"/>
      <c r="G10179" s="192" t="s">
        <v>39</v>
      </c>
      <c r="H10179" s="193">
        <v>0.36</v>
      </c>
      <c r="I10179" s="189">
        <f>(M10179*$M$13)</f>
        <v>13.533200000000001</v>
      </c>
      <c r="J10179" s="219">
        <f>TRUNC(I10179*H10179,2)</f>
        <v>4.87</v>
      </c>
      <c r="M10179">
        <v>14.71</v>
      </c>
    </row>
    <row r="10180" spans="1:13" ht="24" customHeight="1" x14ac:dyDescent="0.2">
      <c r="A10180" s="238" t="s">
        <v>2126</v>
      </c>
      <c r="B10180" s="191" t="s">
        <v>2216</v>
      </c>
      <c r="C10180" s="190" t="s">
        <v>15</v>
      </c>
      <c r="D10180" s="190" t="s">
        <v>2217</v>
      </c>
      <c r="E10180" s="426" t="s">
        <v>2129</v>
      </c>
      <c r="F10180" s="426"/>
      <c r="G10180" s="192" t="s">
        <v>39</v>
      </c>
      <c r="H10180" s="193">
        <v>0.36</v>
      </c>
      <c r="I10180" s="189">
        <f>(M10180*$M$13)</f>
        <v>19.136000000000003</v>
      </c>
      <c r="J10180" s="219">
        <f>TRUNC(I10180*H10180,2)</f>
        <v>6.88</v>
      </c>
      <c r="M10180">
        <v>20.8</v>
      </c>
    </row>
    <row r="10181" spans="1:13" ht="24" customHeight="1" x14ac:dyDescent="0.2">
      <c r="A10181" s="238" t="s">
        <v>2126</v>
      </c>
      <c r="B10181" s="191" t="s">
        <v>2931</v>
      </c>
      <c r="C10181" s="190" t="s">
        <v>15</v>
      </c>
      <c r="D10181" s="190" t="s">
        <v>2932</v>
      </c>
      <c r="E10181" s="426" t="s">
        <v>2119</v>
      </c>
      <c r="F10181" s="426"/>
      <c r="G10181" s="192" t="s">
        <v>132</v>
      </c>
      <c r="H10181" s="193">
        <v>0.42</v>
      </c>
      <c r="I10181" s="189">
        <f>(M10181*$M$13)</f>
        <v>0.42320000000000002</v>
      </c>
      <c r="J10181" s="219">
        <f>TRUNC(I10181*H10181,2)</f>
        <v>0.17</v>
      </c>
      <c r="M10181">
        <v>0.46</v>
      </c>
    </row>
    <row r="10182" spans="1:13" ht="24" customHeight="1" x14ac:dyDescent="0.2">
      <c r="A10182" s="238" t="s">
        <v>2126</v>
      </c>
      <c r="B10182" s="191" t="s">
        <v>3149</v>
      </c>
      <c r="C10182" s="190" t="s">
        <v>15</v>
      </c>
      <c r="D10182" s="190" t="s">
        <v>3150</v>
      </c>
      <c r="E10182" s="426" t="s">
        <v>2119</v>
      </c>
      <c r="F10182" s="426"/>
      <c r="G10182" s="192" t="s">
        <v>54</v>
      </c>
      <c r="H10182" s="193">
        <v>1</v>
      </c>
      <c r="I10182" s="189">
        <f>(M10182*$M$13)</f>
        <v>14.609600000000002</v>
      </c>
      <c r="J10182" s="219">
        <f>TRUNC(I10182*H10182,2)</f>
        <v>14.6</v>
      </c>
      <c r="M10182">
        <v>15.88</v>
      </c>
    </row>
    <row r="10183" spans="1:13" x14ac:dyDescent="0.2">
      <c r="A10183" s="239"/>
      <c r="B10183" s="195"/>
      <c r="C10183" s="195"/>
      <c r="D10183" s="195"/>
      <c r="E10183" s="195" t="s">
        <v>3847</v>
      </c>
      <c r="F10183" s="196">
        <v>12.77</v>
      </c>
      <c r="G10183" s="195" t="s">
        <v>3848</v>
      </c>
      <c r="H10183" s="196">
        <v>0</v>
      </c>
      <c r="I10183" s="196">
        <v>12.77</v>
      </c>
      <c r="J10183" s="220"/>
      <c r="M10183">
        <v>12.77</v>
      </c>
    </row>
    <row r="10184" spans="1:13" ht="25.5" x14ac:dyDescent="0.2">
      <c r="A10184" s="239"/>
      <c r="B10184" s="195"/>
      <c r="C10184" s="195"/>
      <c r="D10184" s="195"/>
      <c r="E10184" s="195" t="s">
        <v>3849</v>
      </c>
      <c r="F10184" s="196">
        <v>0</v>
      </c>
      <c r="G10184" s="195"/>
      <c r="H10184" s="195" t="s">
        <v>3850</v>
      </c>
      <c r="I10184" s="196">
        <v>28.84</v>
      </c>
      <c r="J10184" s="220"/>
      <c r="M10184">
        <v>28.84</v>
      </c>
    </row>
    <row r="10185" spans="1:13" ht="30" customHeight="1" x14ac:dyDescent="0.2">
      <c r="A10185" s="240"/>
      <c r="B10185" s="197"/>
      <c r="C10185" s="197"/>
      <c r="D10185" s="197"/>
      <c r="E10185" s="197"/>
      <c r="F10185" s="197"/>
      <c r="G10185" s="197" t="s">
        <v>3851</v>
      </c>
      <c r="H10185" s="198">
        <v>2</v>
      </c>
      <c r="I10185" s="199">
        <v>57.68</v>
      </c>
      <c r="J10185" s="220"/>
      <c r="M10185">
        <v>57.68</v>
      </c>
    </row>
    <row r="10186" spans="1:13" ht="0.95" customHeight="1" x14ac:dyDescent="0.2">
      <c r="A10186" s="237"/>
      <c r="B10186" s="185"/>
      <c r="C10186" s="185"/>
      <c r="D10186" s="185"/>
      <c r="E10186" s="185"/>
      <c r="F10186" s="185"/>
      <c r="G10186" s="185"/>
      <c r="H10186" s="185"/>
      <c r="I10186" s="185"/>
      <c r="J10186" s="220"/>
    </row>
    <row r="10187" spans="1:13" ht="18" customHeight="1" x14ac:dyDescent="0.2">
      <c r="A10187" s="236" t="s">
        <v>1331</v>
      </c>
      <c r="B10187" s="183" t="s">
        <v>2</v>
      </c>
      <c r="C10187" s="182" t="s">
        <v>3</v>
      </c>
      <c r="D10187" s="182" t="s">
        <v>4</v>
      </c>
      <c r="E10187" s="419" t="s">
        <v>2100</v>
      </c>
      <c r="F10187" s="419"/>
      <c r="G10187" s="184" t="s">
        <v>5</v>
      </c>
      <c r="H10187" s="183" t="s">
        <v>6</v>
      </c>
      <c r="I10187" s="183" t="s">
        <v>7</v>
      </c>
      <c r="J10187" s="218" t="s">
        <v>8</v>
      </c>
      <c r="K10187" s="229">
        <f>J10189+J10190</f>
        <v>4.5599999999999996</v>
      </c>
      <c r="L10187" s="229">
        <f>J10188-K10187</f>
        <v>1.96</v>
      </c>
      <c r="M10187" t="s">
        <v>7</v>
      </c>
    </row>
    <row r="10188" spans="1:13" ht="24" customHeight="1" x14ac:dyDescent="0.2">
      <c r="A10188" s="237" t="s">
        <v>2125</v>
      </c>
      <c r="B10188" s="186" t="s">
        <v>1332</v>
      </c>
      <c r="C10188" s="185" t="s">
        <v>15</v>
      </c>
      <c r="D10188" s="185" t="s">
        <v>1333</v>
      </c>
      <c r="E10188" s="425">
        <v>8</v>
      </c>
      <c r="F10188" s="425"/>
      <c r="G10188" s="187" t="s">
        <v>18</v>
      </c>
      <c r="H10188" s="188">
        <v>1</v>
      </c>
      <c r="I10188" s="189">
        <f>(M10188*$M$13)</f>
        <v>6.5228000000000002</v>
      </c>
      <c r="J10188" s="231">
        <f>TRUNC(I10188*H10188,2)</f>
        <v>6.52</v>
      </c>
      <c r="M10188">
        <v>7.09</v>
      </c>
    </row>
    <row r="10189" spans="1:13" ht="24" customHeight="1" x14ac:dyDescent="0.2">
      <c r="A10189" s="238" t="s">
        <v>2126</v>
      </c>
      <c r="B10189" s="191" t="s">
        <v>2130</v>
      </c>
      <c r="C10189" s="190" t="s">
        <v>15</v>
      </c>
      <c r="D10189" s="190" t="s">
        <v>2131</v>
      </c>
      <c r="E10189" s="426" t="s">
        <v>2129</v>
      </c>
      <c r="F10189" s="426"/>
      <c r="G10189" s="192" t="s">
        <v>39</v>
      </c>
      <c r="H10189" s="193">
        <v>0.14000000000000001</v>
      </c>
      <c r="I10189" s="189">
        <f>(M10189*$M$13)</f>
        <v>13.533200000000001</v>
      </c>
      <c r="J10189" s="219">
        <f>TRUNC(I10189*H10189,2)</f>
        <v>1.89</v>
      </c>
      <c r="M10189">
        <v>14.71</v>
      </c>
    </row>
    <row r="10190" spans="1:13" ht="24" customHeight="1" x14ac:dyDescent="0.2">
      <c r="A10190" s="238" t="s">
        <v>2126</v>
      </c>
      <c r="B10190" s="191" t="s">
        <v>2216</v>
      </c>
      <c r="C10190" s="190" t="s">
        <v>15</v>
      </c>
      <c r="D10190" s="190" t="s">
        <v>2217</v>
      </c>
      <c r="E10190" s="426" t="s">
        <v>2129</v>
      </c>
      <c r="F10190" s="426"/>
      <c r="G10190" s="192" t="s">
        <v>39</v>
      </c>
      <c r="H10190" s="193">
        <v>0.14000000000000001</v>
      </c>
      <c r="I10190" s="189">
        <f>(M10190*$M$13)</f>
        <v>19.136000000000003</v>
      </c>
      <c r="J10190" s="219">
        <f>TRUNC(I10190*H10190,2)</f>
        <v>2.67</v>
      </c>
      <c r="M10190">
        <v>20.8</v>
      </c>
    </row>
    <row r="10191" spans="1:13" ht="24" customHeight="1" x14ac:dyDescent="0.2">
      <c r="A10191" s="238" t="s">
        <v>2126</v>
      </c>
      <c r="B10191" s="191" t="s">
        <v>3151</v>
      </c>
      <c r="C10191" s="190" t="s">
        <v>15</v>
      </c>
      <c r="D10191" s="190" t="s">
        <v>1333</v>
      </c>
      <c r="E10191" s="426" t="s">
        <v>2119</v>
      </c>
      <c r="F10191" s="426"/>
      <c r="G10191" s="192" t="s">
        <v>54</v>
      </c>
      <c r="H10191" s="193">
        <v>1</v>
      </c>
      <c r="I10191" s="189">
        <f>(M10191*$M$13)</f>
        <v>1.7020000000000002</v>
      </c>
      <c r="J10191" s="219">
        <f>TRUNC(I10191*H10191,2)</f>
        <v>1.7</v>
      </c>
      <c r="M10191">
        <v>1.85</v>
      </c>
    </row>
    <row r="10192" spans="1:13" ht="24" customHeight="1" x14ac:dyDescent="0.2">
      <c r="A10192" s="238" t="s">
        <v>2126</v>
      </c>
      <c r="B10192" s="191" t="s">
        <v>2931</v>
      </c>
      <c r="C10192" s="190" t="s">
        <v>15</v>
      </c>
      <c r="D10192" s="190" t="s">
        <v>2932</v>
      </c>
      <c r="E10192" s="426" t="s">
        <v>2119</v>
      </c>
      <c r="F10192" s="426"/>
      <c r="G10192" s="192" t="s">
        <v>132</v>
      </c>
      <c r="H10192" s="193">
        <v>0.63</v>
      </c>
      <c r="I10192" s="189">
        <f>(M10192*$M$13)</f>
        <v>0.42320000000000002</v>
      </c>
      <c r="J10192" s="219">
        <f>TRUNC(I10192*H10192,2)</f>
        <v>0.26</v>
      </c>
      <c r="M10192">
        <v>0.46</v>
      </c>
    </row>
    <row r="10193" spans="1:13" x14ac:dyDescent="0.2">
      <c r="A10193" s="239"/>
      <c r="B10193" s="195"/>
      <c r="C10193" s="195"/>
      <c r="D10193" s="195"/>
      <c r="E10193" s="195" t="s">
        <v>3847</v>
      </c>
      <c r="F10193" s="196">
        <v>4.96</v>
      </c>
      <c r="G10193" s="195" t="s">
        <v>3848</v>
      </c>
      <c r="H10193" s="196">
        <v>0</v>
      </c>
      <c r="I10193" s="196">
        <v>4.96</v>
      </c>
      <c r="J10193" s="220"/>
      <c r="M10193">
        <v>4.96</v>
      </c>
    </row>
    <row r="10194" spans="1:13" ht="25.5" x14ac:dyDescent="0.2">
      <c r="A10194" s="239"/>
      <c r="B10194" s="195"/>
      <c r="C10194" s="195"/>
      <c r="D10194" s="195"/>
      <c r="E10194" s="195" t="s">
        <v>3849</v>
      </c>
      <c r="F10194" s="196">
        <v>0</v>
      </c>
      <c r="G10194" s="195"/>
      <c r="H10194" s="195" t="s">
        <v>3850</v>
      </c>
      <c r="I10194" s="196">
        <v>7.09</v>
      </c>
      <c r="J10194" s="220"/>
      <c r="M10194">
        <v>7.09</v>
      </c>
    </row>
    <row r="10195" spans="1:13" ht="30" customHeight="1" x14ac:dyDescent="0.2">
      <c r="A10195" s="240"/>
      <c r="B10195" s="197"/>
      <c r="C10195" s="197"/>
      <c r="D10195" s="197"/>
      <c r="E10195" s="197"/>
      <c r="F10195" s="197"/>
      <c r="G10195" s="197" t="s">
        <v>3851</v>
      </c>
      <c r="H10195" s="198">
        <v>2</v>
      </c>
      <c r="I10195" s="199">
        <v>14.18</v>
      </c>
      <c r="J10195" s="220"/>
      <c r="M10195">
        <v>14.18</v>
      </c>
    </row>
    <row r="10196" spans="1:13" ht="0.95" customHeight="1" x14ac:dyDescent="0.2">
      <c r="A10196" s="237"/>
      <c r="B10196" s="185"/>
      <c r="C10196" s="185"/>
      <c r="D10196" s="185"/>
      <c r="E10196" s="185"/>
      <c r="F10196" s="185"/>
      <c r="G10196" s="185"/>
      <c r="H10196" s="185"/>
      <c r="I10196" s="185"/>
      <c r="J10196" s="220"/>
    </row>
    <row r="10197" spans="1:13" ht="18" customHeight="1" x14ac:dyDescent="0.2">
      <c r="A10197" s="236" t="s">
        <v>1334</v>
      </c>
      <c r="B10197" s="183" t="s">
        <v>2</v>
      </c>
      <c r="C10197" s="182" t="s">
        <v>3</v>
      </c>
      <c r="D10197" s="182" t="s">
        <v>4</v>
      </c>
      <c r="E10197" s="419" t="s">
        <v>2100</v>
      </c>
      <c r="F10197" s="419"/>
      <c r="G10197" s="184" t="s">
        <v>5</v>
      </c>
      <c r="H10197" s="183" t="s">
        <v>6</v>
      </c>
      <c r="I10197" s="183" t="s">
        <v>7</v>
      </c>
      <c r="J10197" s="218" t="s">
        <v>8</v>
      </c>
      <c r="K10197" s="229">
        <f>J10199+J10200</f>
        <v>12.73</v>
      </c>
      <c r="L10197" s="229">
        <f>J10198-K10197</f>
        <v>111.03</v>
      </c>
      <c r="M10197" t="s">
        <v>7</v>
      </c>
    </row>
    <row r="10198" spans="1:13" ht="24" customHeight="1" x14ac:dyDescent="0.2">
      <c r="A10198" s="237" t="s">
        <v>2125</v>
      </c>
      <c r="B10198" s="186" t="s">
        <v>1335</v>
      </c>
      <c r="C10198" s="185" t="s">
        <v>15</v>
      </c>
      <c r="D10198" s="185" t="s">
        <v>1336</v>
      </c>
      <c r="E10198" s="425">
        <v>8</v>
      </c>
      <c r="F10198" s="425"/>
      <c r="G10198" s="187" t="s">
        <v>18</v>
      </c>
      <c r="H10198" s="188">
        <v>1</v>
      </c>
      <c r="I10198" s="189">
        <f>(M10198*$M$13)</f>
        <v>123.7676</v>
      </c>
      <c r="J10198" s="231">
        <f>TRUNC(I10198*H10198,2)</f>
        <v>123.76</v>
      </c>
      <c r="M10198">
        <v>134.53</v>
      </c>
    </row>
    <row r="10199" spans="1:13" ht="24" customHeight="1" x14ac:dyDescent="0.2">
      <c r="A10199" s="238" t="s">
        <v>2126</v>
      </c>
      <c r="B10199" s="191" t="s">
        <v>2130</v>
      </c>
      <c r="C10199" s="190" t="s">
        <v>15</v>
      </c>
      <c r="D10199" s="190" t="s">
        <v>2131</v>
      </c>
      <c r="E10199" s="426" t="s">
        <v>2129</v>
      </c>
      <c r="F10199" s="426"/>
      <c r="G10199" s="192" t="s">
        <v>39</v>
      </c>
      <c r="H10199" s="193">
        <v>0.39</v>
      </c>
      <c r="I10199" s="189">
        <f>(M10199*$M$13)</f>
        <v>13.533200000000001</v>
      </c>
      <c r="J10199" s="219">
        <f>TRUNC(I10199*H10199,2)</f>
        <v>5.27</v>
      </c>
      <c r="M10199">
        <v>14.71</v>
      </c>
    </row>
    <row r="10200" spans="1:13" ht="24" customHeight="1" x14ac:dyDescent="0.2">
      <c r="A10200" s="238" t="s">
        <v>2126</v>
      </c>
      <c r="B10200" s="191" t="s">
        <v>2216</v>
      </c>
      <c r="C10200" s="190" t="s">
        <v>15</v>
      </c>
      <c r="D10200" s="190" t="s">
        <v>2217</v>
      </c>
      <c r="E10200" s="426" t="s">
        <v>2129</v>
      </c>
      <c r="F10200" s="426"/>
      <c r="G10200" s="192" t="s">
        <v>39</v>
      </c>
      <c r="H10200" s="193">
        <v>0.39</v>
      </c>
      <c r="I10200" s="189">
        <f>(M10200*$M$13)</f>
        <v>19.136000000000003</v>
      </c>
      <c r="J10200" s="219">
        <f>TRUNC(I10200*H10200,2)</f>
        <v>7.46</v>
      </c>
      <c r="M10200">
        <v>20.8</v>
      </c>
    </row>
    <row r="10201" spans="1:13" ht="24" customHeight="1" x14ac:dyDescent="0.2">
      <c r="A10201" s="238" t="s">
        <v>2126</v>
      </c>
      <c r="B10201" s="191" t="s">
        <v>3152</v>
      </c>
      <c r="C10201" s="190" t="s">
        <v>15</v>
      </c>
      <c r="D10201" s="190" t="s">
        <v>3153</v>
      </c>
      <c r="E10201" s="426" t="s">
        <v>2119</v>
      </c>
      <c r="F10201" s="426"/>
      <c r="G10201" s="192" t="s">
        <v>54</v>
      </c>
      <c r="H10201" s="193">
        <v>1</v>
      </c>
      <c r="I10201" s="189">
        <f>(M10201*$M$13)</f>
        <v>111.0348</v>
      </c>
      <c r="J10201" s="219">
        <f>TRUNC(I10201*H10201,2)</f>
        <v>111.03</v>
      </c>
      <c r="M10201">
        <v>120.69</v>
      </c>
    </row>
    <row r="10202" spans="1:13" x14ac:dyDescent="0.2">
      <c r="A10202" s="239"/>
      <c r="B10202" s="195"/>
      <c r="C10202" s="195"/>
      <c r="D10202" s="195"/>
      <c r="E10202" s="195" t="s">
        <v>3847</v>
      </c>
      <c r="F10202" s="196">
        <v>13.84</v>
      </c>
      <c r="G10202" s="195" t="s">
        <v>3848</v>
      </c>
      <c r="H10202" s="196">
        <v>0</v>
      </c>
      <c r="I10202" s="196">
        <v>13.84</v>
      </c>
      <c r="J10202" s="220"/>
      <c r="M10202">
        <v>13.84</v>
      </c>
    </row>
    <row r="10203" spans="1:13" ht="25.5" x14ac:dyDescent="0.2">
      <c r="A10203" s="239"/>
      <c r="B10203" s="195"/>
      <c r="C10203" s="195"/>
      <c r="D10203" s="195"/>
      <c r="E10203" s="195" t="s">
        <v>3849</v>
      </c>
      <c r="F10203" s="196">
        <v>0</v>
      </c>
      <c r="G10203" s="195"/>
      <c r="H10203" s="195" t="s">
        <v>3850</v>
      </c>
      <c r="I10203" s="196">
        <v>134.53</v>
      </c>
      <c r="J10203" s="220"/>
      <c r="M10203">
        <v>134.53</v>
      </c>
    </row>
    <row r="10204" spans="1:13" ht="30" customHeight="1" x14ac:dyDescent="0.2">
      <c r="A10204" s="240"/>
      <c r="B10204" s="197"/>
      <c r="C10204" s="197"/>
      <c r="D10204" s="197"/>
      <c r="E10204" s="197"/>
      <c r="F10204" s="197"/>
      <c r="G10204" s="197" t="s">
        <v>3851</v>
      </c>
      <c r="H10204" s="198">
        <v>4</v>
      </c>
      <c r="I10204" s="199">
        <v>538.12</v>
      </c>
      <c r="J10204" s="220"/>
      <c r="M10204">
        <v>538.12</v>
      </c>
    </row>
    <row r="10205" spans="1:13" ht="0.95" customHeight="1" x14ac:dyDescent="0.2">
      <c r="A10205" s="237"/>
      <c r="B10205" s="185"/>
      <c r="C10205" s="185"/>
      <c r="D10205" s="185"/>
      <c r="E10205" s="185"/>
      <c r="F10205" s="185"/>
      <c r="G10205" s="185"/>
      <c r="H10205" s="185"/>
      <c r="I10205" s="185"/>
      <c r="J10205" s="220"/>
    </row>
    <row r="10206" spans="1:13" ht="18" customHeight="1" x14ac:dyDescent="0.2">
      <c r="A10206" s="236" t="s">
        <v>1337</v>
      </c>
      <c r="B10206" s="183" t="s">
        <v>2</v>
      </c>
      <c r="C10206" s="182" t="s">
        <v>3</v>
      </c>
      <c r="D10206" s="182" t="s">
        <v>4</v>
      </c>
      <c r="E10206" s="419" t="s">
        <v>2100</v>
      </c>
      <c r="F10206" s="419"/>
      <c r="G10206" s="184" t="s">
        <v>5</v>
      </c>
      <c r="H10206" s="183" t="s">
        <v>6</v>
      </c>
      <c r="I10206" s="183" t="s">
        <v>7</v>
      </c>
      <c r="J10206" s="218" t="s">
        <v>8</v>
      </c>
      <c r="K10206" s="229">
        <f>J10208+J10209</f>
        <v>4.96</v>
      </c>
      <c r="L10206" s="229">
        <f>J10207-K10206</f>
        <v>128.63999999999999</v>
      </c>
      <c r="M10206" t="s">
        <v>7</v>
      </c>
    </row>
    <row r="10207" spans="1:13" ht="39" customHeight="1" x14ac:dyDescent="0.2">
      <c r="A10207" s="237" t="s">
        <v>2125</v>
      </c>
      <c r="B10207" s="186" t="s">
        <v>1043</v>
      </c>
      <c r="C10207" s="185" t="s">
        <v>26</v>
      </c>
      <c r="D10207" s="185" t="s">
        <v>1044</v>
      </c>
      <c r="E10207" s="425" t="s">
        <v>2115</v>
      </c>
      <c r="F10207" s="425"/>
      <c r="G10207" s="187" t="s">
        <v>331</v>
      </c>
      <c r="H10207" s="188">
        <v>1</v>
      </c>
      <c r="I10207" s="189">
        <f>(M10207*$M$13)</f>
        <v>133.60240000000002</v>
      </c>
      <c r="J10207" s="231">
        <f>TRUNC(I10207*H10207,2)</f>
        <v>133.6</v>
      </c>
      <c r="M10207">
        <v>145.22</v>
      </c>
    </row>
    <row r="10208" spans="1:13" ht="26.1" customHeight="1" x14ac:dyDescent="0.2">
      <c r="A10208" s="241" t="s">
        <v>2395</v>
      </c>
      <c r="B10208" s="201" t="s">
        <v>2477</v>
      </c>
      <c r="C10208" s="200" t="s">
        <v>26</v>
      </c>
      <c r="D10208" s="200" t="s">
        <v>2478</v>
      </c>
      <c r="E10208" s="427" t="s">
        <v>2123</v>
      </c>
      <c r="F10208" s="427"/>
      <c r="G10208" s="202" t="s">
        <v>32</v>
      </c>
      <c r="H10208" s="203">
        <v>0.16669999999999999</v>
      </c>
      <c r="I10208" s="189">
        <f>(M10208*$M$13)</f>
        <v>24.3156</v>
      </c>
      <c r="J10208" s="219">
        <f>TRUNC(I10208*H10208,2)</f>
        <v>4.05</v>
      </c>
      <c r="M10208">
        <v>26.43</v>
      </c>
    </row>
    <row r="10209" spans="1:13" ht="24" customHeight="1" x14ac:dyDescent="0.2">
      <c r="A10209" s="241" t="s">
        <v>2395</v>
      </c>
      <c r="B10209" s="201" t="s">
        <v>2446</v>
      </c>
      <c r="C10209" s="200" t="s">
        <v>26</v>
      </c>
      <c r="D10209" s="200" t="s">
        <v>2447</v>
      </c>
      <c r="E10209" s="427" t="s">
        <v>2123</v>
      </c>
      <c r="F10209" s="427"/>
      <c r="G10209" s="202" t="s">
        <v>32</v>
      </c>
      <c r="H10209" s="203">
        <v>5.2499999999999998E-2</v>
      </c>
      <c r="I10209" s="189">
        <f>(M10209*$M$13)</f>
        <v>17.461600000000001</v>
      </c>
      <c r="J10209" s="219">
        <f>TRUNC(I10209*H10209,2)</f>
        <v>0.91</v>
      </c>
      <c r="M10209">
        <v>18.98</v>
      </c>
    </row>
    <row r="10210" spans="1:13" ht="24" customHeight="1" x14ac:dyDescent="0.2">
      <c r="A10210" s="238" t="s">
        <v>2126</v>
      </c>
      <c r="B10210" s="191" t="s">
        <v>2946</v>
      </c>
      <c r="C10210" s="190" t="s">
        <v>26</v>
      </c>
      <c r="D10210" s="190" t="s">
        <v>2947</v>
      </c>
      <c r="E10210" s="426" t="s">
        <v>2119</v>
      </c>
      <c r="F10210" s="426"/>
      <c r="G10210" s="192" t="s">
        <v>331</v>
      </c>
      <c r="H10210" s="193">
        <v>2.1000000000000001E-2</v>
      </c>
      <c r="I10210" s="189">
        <f>(M10210*$M$13)</f>
        <v>3.4316</v>
      </c>
      <c r="J10210" s="219">
        <f>TRUNC(I10210*H10210,2)</f>
        <v>7.0000000000000007E-2</v>
      </c>
      <c r="M10210">
        <v>3.73</v>
      </c>
    </row>
    <row r="10211" spans="1:13" ht="39" customHeight="1" x14ac:dyDescent="0.2">
      <c r="A10211" s="238" t="s">
        <v>2126</v>
      </c>
      <c r="B10211" s="191" t="s">
        <v>2959</v>
      </c>
      <c r="C10211" s="190" t="s">
        <v>26</v>
      </c>
      <c r="D10211" s="190" t="s">
        <v>2960</v>
      </c>
      <c r="E10211" s="426" t="s">
        <v>2119</v>
      </c>
      <c r="F10211" s="426"/>
      <c r="G10211" s="192" t="s">
        <v>331</v>
      </c>
      <c r="H10211" s="193">
        <v>1</v>
      </c>
      <c r="I10211" s="189">
        <f>(M10211*$M$13)</f>
        <v>128.57919999999999</v>
      </c>
      <c r="J10211" s="219">
        <f>TRUNC(I10211*H10211,2)</f>
        <v>128.57</v>
      </c>
      <c r="M10211">
        <v>139.76</v>
      </c>
    </row>
    <row r="10212" spans="1:13" x14ac:dyDescent="0.2">
      <c r="A10212" s="239"/>
      <c r="B10212" s="195"/>
      <c r="C10212" s="195"/>
      <c r="D10212" s="195"/>
      <c r="E10212" s="195" t="s">
        <v>3847</v>
      </c>
      <c r="F10212" s="196">
        <v>4.1900000000000004</v>
      </c>
      <c r="G10212" s="195" t="s">
        <v>3848</v>
      </c>
      <c r="H10212" s="196">
        <v>0</v>
      </c>
      <c r="I10212" s="196">
        <v>4.1900000000000004</v>
      </c>
      <c r="J10212" s="220"/>
      <c r="M10212">
        <v>4.1900000000000004</v>
      </c>
    </row>
    <row r="10213" spans="1:13" ht="25.5" x14ac:dyDescent="0.2">
      <c r="A10213" s="239"/>
      <c r="B10213" s="195"/>
      <c r="C10213" s="195"/>
      <c r="D10213" s="195"/>
      <c r="E10213" s="195" t="s">
        <v>3849</v>
      </c>
      <c r="F10213" s="196">
        <v>0</v>
      </c>
      <c r="G10213" s="195"/>
      <c r="H10213" s="195" t="s">
        <v>3850</v>
      </c>
      <c r="I10213" s="196">
        <v>145.22</v>
      </c>
      <c r="J10213" s="220"/>
      <c r="M10213">
        <v>145.22</v>
      </c>
    </row>
    <row r="10214" spans="1:13" ht="30" customHeight="1" x14ac:dyDescent="0.2">
      <c r="A10214" s="240"/>
      <c r="B10214" s="197"/>
      <c r="C10214" s="197"/>
      <c r="D10214" s="197"/>
      <c r="E10214" s="197"/>
      <c r="F10214" s="197"/>
      <c r="G10214" s="197" t="s">
        <v>3851</v>
      </c>
      <c r="H10214" s="198">
        <v>4</v>
      </c>
      <c r="I10214" s="199">
        <v>580.88</v>
      </c>
      <c r="J10214" s="220"/>
      <c r="M10214">
        <v>580.88</v>
      </c>
    </row>
    <row r="10215" spans="1:13" ht="0.95" customHeight="1" x14ac:dyDescent="0.2">
      <c r="A10215" s="237"/>
      <c r="B10215" s="185"/>
      <c r="C10215" s="185"/>
      <c r="D10215" s="185"/>
      <c r="E10215" s="185"/>
      <c r="F10215" s="185"/>
      <c r="G10215" s="185"/>
      <c r="H10215" s="185"/>
      <c r="I10215" s="185"/>
      <c r="J10215" s="220"/>
    </row>
    <row r="10216" spans="1:13" ht="18" customHeight="1" x14ac:dyDescent="0.2">
      <c r="A10216" s="236" t="s">
        <v>1338</v>
      </c>
      <c r="B10216" s="183" t="s">
        <v>2</v>
      </c>
      <c r="C10216" s="182" t="s">
        <v>3</v>
      </c>
      <c r="D10216" s="182" t="s">
        <v>4</v>
      </c>
      <c r="E10216" s="419" t="s">
        <v>2100</v>
      </c>
      <c r="F10216" s="419"/>
      <c r="G10216" s="184" t="s">
        <v>5</v>
      </c>
      <c r="H10216" s="183" t="s">
        <v>6</v>
      </c>
      <c r="I10216" s="183" t="s">
        <v>7</v>
      </c>
      <c r="J10216" s="218" t="s">
        <v>8</v>
      </c>
      <c r="K10216" s="229">
        <f>J10218+J10219</f>
        <v>11.75</v>
      </c>
      <c r="L10216" s="229">
        <f>J10217-K10216</f>
        <v>39.39</v>
      </c>
      <c r="M10216" t="s">
        <v>7</v>
      </c>
    </row>
    <row r="10217" spans="1:13" ht="24" customHeight="1" x14ac:dyDescent="0.2">
      <c r="A10217" s="237" t="s">
        <v>2125</v>
      </c>
      <c r="B10217" s="186" t="s">
        <v>1339</v>
      </c>
      <c r="C10217" s="185" t="s">
        <v>15</v>
      </c>
      <c r="D10217" s="185" t="s">
        <v>1340</v>
      </c>
      <c r="E10217" s="425">
        <v>8</v>
      </c>
      <c r="F10217" s="425"/>
      <c r="G10217" s="187" t="s">
        <v>18</v>
      </c>
      <c r="H10217" s="188">
        <v>1</v>
      </c>
      <c r="I10217" s="189">
        <f>(M10217*$M$13)</f>
        <v>51.142800000000008</v>
      </c>
      <c r="J10217" s="231">
        <f>TRUNC(I10217*H10217,2)</f>
        <v>51.14</v>
      </c>
      <c r="M10217">
        <v>55.59</v>
      </c>
    </row>
    <row r="10218" spans="1:13" ht="24" customHeight="1" x14ac:dyDescent="0.2">
      <c r="A10218" s="238" t="s">
        <v>2126</v>
      </c>
      <c r="B10218" s="191" t="s">
        <v>2130</v>
      </c>
      <c r="C10218" s="190" t="s">
        <v>15</v>
      </c>
      <c r="D10218" s="190" t="s">
        <v>2131</v>
      </c>
      <c r="E10218" s="426" t="s">
        <v>2129</v>
      </c>
      <c r="F10218" s="426"/>
      <c r="G10218" s="192" t="s">
        <v>39</v>
      </c>
      <c r="H10218" s="193">
        <v>0.36</v>
      </c>
      <c r="I10218" s="189">
        <f>(M10218*$M$13)</f>
        <v>13.533200000000001</v>
      </c>
      <c r="J10218" s="219">
        <f>TRUNC(I10218*H10218,2)</f>
        <v>4.87</v>
      </c>
      <c r="M10218">
        <v>14.71</v>
      </c>
    </row>
    <row r="10219" spans="1:13" ht="24" customHeight="1" x14ac:dyDescent="0.2">
      <c r="A10219" s="238" t="s">
        <v>2126</v>
      </c>
      <c r="B10219" s="191" t="s">
        <v>2216</v>
      </c>
      <c r="C10219" s="190" t="s">
        <v>15</v>
      </c>
      <c r="D10219" s="190" t="s">
        <v>2217</v>
      </c>
      <c r="E10219" s="426" t="s">
        <v>2129</v>
      </c>
      <c r="F10219" s="426"/>
      <c r="G10219" s="192" t="s">
        <v>39</v>
      </c>
      <c r="H10219" s="193">
        <v>0.36</v>
      </c>
      <c r="I10219" s="189">
        <f>(M10219*$M$13)</f>
        <v>19.136000000000003</v>
      </c>
      <c r="J10219" s="219">
        <f>TRUNC(I10219*H10219,2)</f>
        <v>6.88</v>
      </c>
      <c r="M10219">
        <v>20.8</v>
      </c>
    </row>
    <row r="10220" spans="1:13" ht="24" customHeight="1" x14ac:dyDescent="0.2">
      <c r="A10220" s="238" t="s">
        <v>2126</v>
      </c>
      <c r="B10220" s="191" t="s">
        <v>2931</v>
      </c>
      <c r="C10220" s="190" t="s">
        <v>15</v>
      </c>
      <c r="D10220" s="190" t="s">
        <v>2932</v>
      </c>
      <c r="E10220" s="426" t="s">
        <v>2119</v>
      </c>
      <c r="F10220" s="426"/>
      <c r="G10220" s="192" t="s">
        <v>132</v>
      </c>
      <c r="H10220" s="193">
        <v>0.42</v>
      </c>
      <c r="I10220" s="189">
        <f>(M10220*$M$13)</f>
        <v>0.42320000000000002</v>
      </c>
      <c r="J10220" s="219">
        <f>TRUNC(I10220*H10220,2)</f>
        <v>0.17</v>
      </c>
      <c r="M10220">
        <v>0.46</v>
      </c>
    </row>
    <row r="10221" spans="1:13" ht="24" customHeight="1" x14ac:dyDescent="0.2">
      <c r="A10221" s="238" t="s">
        <v>2126</v>
      </c>
      <c r="B10221" s="191" t="s">
        <v>3154</v>
      </c>
      <c r="C10221" s="190" t="s">
        <v>15</v>
      </c>
      <c r="D10221" s="190" t="s">
        <v>1340</v>
      </c>
      <c r="E10221" s="426" t="s">
        <v>2119</v>
      </c>
      <c r="F10221" s="426"/>
      <c r="G10221" s="192" t="s">
        <v>54</v>
      </c>
      <c r="H10221" s="193">
        <v>1</v>
      </c>
      <c r="I10221" s="189">
        <f>(M10221*$M$13)</f>
        <v>39.219600000000007</v>
      </c>
      <c r="J10221" s="219">
        <f>TRUNC(I10221*H10221,2)</f>
        <v>39.21</v>
      </c>
      <c r="M10221">
        <v>42.63</v>
      </c>
    </row>
    <row r="10222" spans="1:13" x14ac:dyDescent="0.2">
      <c r="A10222" s="239"/>
      <c r="B10222" s="195"/>
      <c r="C10222" s="195"/>
      <c r="D10222" s="195"/>
      <c r="E10222" s="195" t="s">
        <v>3847</v>
      </c>
      <c r="F10222" s="196">
        <v>12.77</v>
      </c>
      <c r="G10222" s="195" t="s">
        <v>3848</v>
      </c>
      <c r="H10222" s="196">
        <v>0</v>
      </c>
      <c r="I10222" s="196">
        <v>12.77</v>
      </c>
      <c r="J10222" s="220"/>
      <c r="M10222">
        <v>12.77</v>
      </c>
    </row>
    <row r="10223" spans="1:13" ht="25.5" x14ac:dyDescent="0.2">
      <c r="A10223" s="239"/>
      <c r="B10223" s="195"/>
      <c r="C10223" s="195"/>
      <c r="D10223" s="195"/>
      <c r="E10223" s="195" t="s">
        <v>3849</v>
      </c>
      <c r="F10223" s="196">
        <v>0</v>
      </c>
      <c r="G10223" s="195"/>
      <c r="H10223" s="195" t="s">
        <v>3850</v>
      </c>
      <c r="I10223" s="196">
        <v>55.59</v>
      </c>
      <c r="J10223" s="220"/>
      <c r="M10223">
        <v>55.59</v>
      </c>
    </row>
    <row r="10224" spans="1:13" ht="30" customHeight="1" x14ac:dyDescent="0.2">
      <c r="A10224" s="240"/>
      <c r="B10224" s="197"/>
      <c r="C10224" s="197"/>
      <c r="D10224" s="197"/>
      <c r="E10224" s="197"/>
      <c r="F10224" s="197"/>
      <c r="G10224" s="197" t="s">
        <v>3851</v>
      </c>
      <c r="H10224" s="198">
        <v>4</v>
      </c>
      <c r="I10224" s="199">
        <v>222.36</v>
      </c>
      <c r="J10224" s="220"/>
      <c r="M10224">
        <v>222.36</v>
      </c>
    </row>
    <row r="10225" spans="1:13" ht="0.95" customHeight="1" x14ac:dyDescent="0.2">
      <c r="A10225" s="237"/>
      <c r="B10225" s="185"/>
      <c r="C10225" s="185"/>
      <c r="D10225" s="185"/>
      <c r="E10225" s="185"/>
      <c r="F10225" s="185"/>
      <c r="G10225" s="185"/>
      <c r="H10225" s="185"/>
      <c r="I10225" s="185"/>
      <c r="J10225" s="220"/>
    </row>
    <row r="10226" spans="1:13" ht="18" customHeight="1" x14ac:dyDescent="0.2">
      <c r="A10226" s="236" t="s">
        <v>1341</v>
      </c>
      <c r="B10226" s="183" t="s">
        <v>2</v>
      </c>
      <c r="C10226" s="182" t="s">
        <v>3</v>
      </c>
      <c r="D10226" s="182" t="s">
        <v>4</v>
      </c>
      <c r="E10226" s="419" t="s">
        <v>2100</v>
      </c>
      <c r="F10226" s="419"/>
      <c r="G10226" s="184" t="s">
        <v>5</v>
      </c>
      <c r="H10226" s="183" t="s">
        <v>6</v>
      </c>
      <c r="I10226" s="183" t="s">
        <v>7</v>
      </c>
      <c r="J10226" s="218" t="s">
        <v>8</v>
      </c>
      <c r="K10226" s="229">
        <f>J10228+J10229</f>
        <v>4.5599999999999996</v>
      </c>
      <c r="L10226" s="229">
        <f>J10227-K10226</f>
        <v>1.96</v>
      </c>
      <c r="M10226" t="s">
        <v>7</v>
      </c>
    </row>
    <row r="10227" spans="1:13" ht="24" customHeight="1" x14ac:dyDescent="0.2">
      <c r="A10227" s="237" t="s">
        <v>2125</v>
      </c>
      <c r="B10227" s="186" t="s">
        <v>1332</v>
      </c>
      <c r="C10227" s="185" t="s">
        <v>15</v>
      </c>
      <c r="D10227" s="185" t="s">
        <v>1333</v>
      </c>
      <c r="E10227" s="425">
        <v>8</v>
      </c>
      <c r="F10227" s="425"/>
      <c r="G10227" s="187" t="s">
        <v>18</v>
      </c>
      <c r="H10227" s="188">
        <v>1</v>
      </c>
      <c r="I10227" s="189">
        <f>(M10227*$M$13)</f>
        <v>6.5228000000000002</v>
      </c>
      <c r="J10227" s="231">
        <f>TRUNC(I10227*H10227,2)</f>
        <v>6.52</v>
      </c>
      <c r="M10227">
        <v>7.09</v>
      </c>
    </row>
    <row r="10228" spans="1:13" ht="24" customHeight="1" x14ac:dyDescent="0.2">
      <c r="A10228" s="238" t="s">
        <v>2126</v>
      </c>
      <c r="B10228" s="191" t="s">
        <v>2130</v>
      </c>
      <c r="C10228" s="190" t="s">
        <v>15</v>
      </c>
      <c r="D10228" s="190" t="s">
        <v>2131</v>
      </c>
      <c r="E10228" s="426" t="s">
        <v>2129</v>
      </c>
      <c r="F10228" s="426"/>
      <c r="G10228" s="192" t="s">
        <v>39</v>
      </c>
      <c r="H10228" s="193">
        <v>0.14000000000000001</v>
      </c>
      <c r="I10228" s="189">
        <f>(M10228*$M$13)</f>
        <v>13.533200000000001</v>
      </c>
      <c r="J10228" s="219">
        <f>TRUNC(I10228*H10228,2)</f>
        <v>1.89</v>
      </c>
      <c r="M10228">
        <v>14.71</v>
      </c>
    </row>
    <row r="10229" spans="1:13" ht="24" customHeight="1" x14ac:dyDescent="0.2">
      <c r="A10229" s="238" t="s">
        <v>2126</v>
      </c>
      <c r="B10229" s="191" t="s">
        <v>2216</v>
      </c>
      <c r="C10229" s="190" t="s">
        <v>15</v>
      </c>
      <c r="D10229" s="190" t="s">
        <v>2217</v>
      </c>
      <c r="E10229" s="426" t="s">
        <v>2129</v>
      </c>
      <c r="F10229" s="426"/>
      <c r="G10229" s="192" t="s">
        <v>39</v>
      </c>
      <c r="H10229" s="193">
        <v>0.14000000000000001</v>
      </c>
      <c r="I10229" s="189">
        <f>(M10229*$M$13)</f>
        <v>19.136000000000003</v>
      </c>
      <c r="J10229" s="219">
        <f>TRUNC(I10229*H10229,2)</f>
        <v>2.67</v>
      </c>
      <c r="M10229">
        <v>20.8</v>
      </c>
    </row>
    <row r="10230" spans="1:13" ht="24" customHeight="1" x14ac:dyDescent="0.2">
      <c r="A10230" s="238" t="s">
        <v>2126</v>
      </c>
      <c r="B10230" s="191" t="s">
        <v>3151</v>
      </c>
      <c r="C10230" s="190" t="s">
        <v>15</v>
      </c>
      <c r="D10230" s="190" t="s">
        <v>1333</v>
      </c>
      <c r="E10230" s="426" t="s">
        <v>2119</v>
      </c>
      <c r="F10230" s="426"/>
      <c r="G10230" s="192" t="s">
        <v>54</v>
      </c>
      <c r="H10230" s="193">
        <v>1</v>
      </c>
      <c r="I10230" s="189">
        <f>(M10230*$M$13)</f>
        <v>1.7020000000000002</v>
      </c>
      <c r="J10230" s="219">
        <f>TRUNC(I10230*H10230,2)</f>
        <v>1.7</v>
      </c>
      <c r="M10230">
        <v>1.85</v>
      </c>
    </row>
    <row r="10231" spans="1:13" ht="24" customHeight="1" x14ac:dyDescent="0.2">
      <c r="A10231" s="238" t="s">
        <v>2126</v>
      </c>
      <c r="B10231" s="191" t="s">
        <v>2931</v>
      </c>
      <c r="C10231" s="190" t="s">
        <v>15</v>
      </c>
      <c r="D10231" s="190" t="s">
        <v>2932</v>
      </c>
      <c r="E10231" s="426" t="s">
        <v>2119</v>
      </c>
      <c r="F10231" s="426"/>
      <c r="G10231" s="192" t="s">
        <v>132</v>
      </c>
      <c r="H10231" s="193">
        <v>0.63</v>
      </c>
      <c r="I10231" s="189">
        <f>(M10231*$M$13)</f>
        <v>0.42320000000000002</v>
      </c>
      <c r="J10231" s="219">
        <f>TRUNC(I10231*H10231,2)</f>
        <v>0.26</v>
      </c>
      <c r="M10231">
        <v>0.46</v>
      </c>
    </row>
    <row r="10232" spans="1:13" x14ac:dyDescent="0.2">
      <c r="A10232" s="239"/>
      <c r="B10232" s="195"/>
      <c r="C10232" s="195"/>
      <c r="D10232" s="195"/>
      <c r="E10232" s="195" t="s">
        <v>3847</v>
      </c>
      <c r="F10232" s="196">
        <v>4.96</v>
      </c>
      <c r="G10232" s="195" t="s">
        <v>3848</v>
      </c>
      <c r="H10232" s="196">
        <v>0</v>
      </c>
      <c r="I10232" s="196">
        <v>4.96</v>
      </c>
      <c r="J10232" s="220"/>
      <c r="M10232">
        <v>4.96</v>
      </c>
    </row>
    <row r="10233" spans="1:13" ht="25.5" x14ac:dyDescent="0.2">
      <c r="A10233" s="239"/>
      <c r="B10233" s="195"/>
      <c r="C10233" s="195"/>
      <c r="D10233" s="195"/>
      <c r="E10233" s="195" t="s">
        <v>3849</v>
      </c>
      <c r="F10233" s="196">
        <v>0</v>
      </c>
      <c r="G10233" s="195"/>
      <c r="H10233" s="195" t="s">
        <v>3850</v>
      </c>
      <c r="I10233" s="196">
        <v>7.09</v>
      </c>
      <c r="J10233" s="220"/>
      <c r="M10233">
        <v>7.09</v>
      </c>
    </row>
    <row r="10234" spans="1:13" ht="30" customHeight="1" x14ac:dyDescent="0.2">
      <c r="A10234" s="240"/>
      <c r="B10234" s="197"/>
      <c r="C10234" s="197"/>
      <c r="D10234" s="197"/>
      <c r="E10234" s="197"/>
      <c r="F10234" s="197"/>
      <c r="G10234" s="197" t="s">
        <v>3851</v>
      </c>
      <c r="H10234" s="198">
        <v>4</v>
      </c>
      <c r="I10234" s="199">
        <v>28.36</v>
      </c>
      <c r="J10234" s="220"/>
      <c r="M10234">
        <v>28.36</v>
      </c>
    </row>
    <row r="10235" spans="1:13" ht="0.95" customHeight="1" x14ac:dyDescent="0.2">
      <c r="A10235" s="237"/>
      <c r="B10235" s="185"/>
      <c r="C10235" s="185"/>
      <c r="D10235" s="185"/>
      <c r="E10235" s="185"/>
      <c r="F10235" s="185"/>
      <c r="G10235" s="185"/>
      <c r="H10235" s="185"/>
      <c r="I10235" s="185"/>
      <c r="J10235" s="220"/>
    </row>
    <row r="10236" spans="1:13" ht="18" customHeight="1" x14ac:dyDescent="0.2">
      <c r="A10236" s="236" t="s">
        <v>1342</v>
      </c>
      <c r="B10236" s="183" t="s">
        <v>2</v>
      </c>
      <c r="C10236" s="182" t="s">
        <v>3</v>
      </c>
      <c r="D10236" s="182" t="s">
        <v>4</v>
      </c>
      <c r="E10236" s="419" t="s">
        <v>2100</v>
      </c>
      <c r="F10236" s="419"/>
      <c r="G10236" s="184" t="s">
        <v>5</v>
      </c>
      <c r="H10236" s="183" t="s">
        <v>6</v>
      </c>
      <c r="I10236" s="183" t="s">
        <v>7</v>
      </c>
      <c r="J10236" s="218" t="s">
        <v>8</v>
      </c>
      <c r="K10236" s="229">
        <f>J10238+J10239</f>
        <v>12.73</v>
      </c>
      <c r="L10236" s="229">
        <f>J10237-K10236</f>
        <v>111.03</v>
      </c>
      <c r="M10236" t="s">
        <v>7</v>
      </c>
    </row>
    <row r="10237" spans="1:13" ht="24" customHeight="1" x14ac:dyDescent="0.2">
      <c r="A10237" s="237" t="s">
        <v>2125</v>
      </c>
      <c r="B10237" s="186" t="s">
        <v>1335</v>
      </c>
      <c r="C10237" s="185" t="s">
        <v>15</v>
      </c>
      <c r="D10237" s="185" t="s">
        <v>1336</v>
      </c>
      <c r="E10237" s="425">
        <v>8</v>
      </c>
      <c r="F10237" s="425"/>
      <c r="G10237" s="187" t="s">
        <v>18</v>
      </c>
      <c r="H10237" s="188">
        <v>1</v>
      </c>
      <c r="I10237" s="189">
        <f>(M10237*$M$13)</f>
        <v>123.7676</v>
      </c>
      <c r="J10237" s="231">
        <f>TRUNC(I10237*H10237,2)</f>
        <v>123.76</v>
      </c>
      <c r="M10237">
        <v>134.53</v>
      </c>
    </row>
    <row r="10238" spans="1:13" ht="24" customHeight="1" x14ac:dyDescent="0.2">
      <c r="A10238" s="238" t="s">
        <v>2126</v>
      </c>
      <c r="B10238" s="191" t="s">
        <v>2130</v>
      </c>
      <c r="C10238" s="190" t="s">
        <v>15</v>
      </c>
      <c r="D10238" s="190" t="s">
        <v>2131</v>
      </c>
      <c r="E10238" s="426" t="s">
        <v>2129</v>
      </c>
      <c r="F10238" s="426"/>
      <c r="G10238" s="192" t="s">
        <v>39</v>
      </c>
      <c r="H10238" s="193">
        <v>0.39</v>
      </c>
      <c r="I10238" s="189">
        <f>(M10238*$M$13)</f>
        <v>13.533200000000001</v>
      </c>
      <c r="J10238" s="219">
        <f>TRUNC(I10238*H10238,2)</f>
        <v>5.27</v>
      </c>
      <c r="M10238">
        <v>14.71</v>
      </c>
    </row>
    <row r="10239" spans="1:13" ht="24" customHeight="1" x14ac:dyDescent="0.2">
      <c r="A10239" s="238" t="s">
        <v>2126</v>
      </c>
      <c r="B10239" s="191" t="s">
        <v>2216</v>
      </c>
      <c r="C10239" s="190" t="s">
        <v>15</v>
      </c>
      <c r="D10239" s="190" t="s">
        <v>2217</v>
      </c>
      <c r="E10239" s="426" t="s">
        <v>2129</v>
      </c>
      <c r="F10239" s="426"/>
      <c r="G10239" s="192" t="s">
        <v>39</v>
      </c>
      <c r="H10239" s="193">
        <v>0.39</v>
      </c>
      <c r="I10239" s="189">
        <f>(M10239*$M$13)</f>
        <v>19.136000000000003</v>
      </c>
      <c r="J10239" s="219">
        <f>TRUNC(I10239*H10239,2)</f>
        <v>7.46</v>
      </c>
      <c r="M10239">
        <v>20.8</v>
      </c>
    </row>
    <row r="10240" spans="1:13" ht="24" customHeight="1" x14ac:dyDescent="0.2">
      <c r="A10240" s="238" t="s">
        <v>2126</v>
      </c>
      <c r="B10240" s="191" t="s">
        <v>3152</v>
      </c>
      <c r="C10240" s="190" t="s">
        <v>15</v>
      </c>
      <c r="D10240" s="190" t="s">
        <v>3153</v>
      </c>
      <c r="E10240" s="426" t="s">
        <v>2119</v>
      </c>
      <c r="F10240" s="426"/>
      <c r="G10240" s="192" t="s">
        <v>54</v>
      </c>
      <c r="H10240" s="193">
        <v>1</v>
      </c>
      <c r="I10240" s="189">
        <f>(M10240*$M$13)</f>
        <v>111.0348</v>
      </c>
      <c r="J10240" s="219">
        <f>TRUNC(I10240*H10240,2)</f>
        <v>111.03</v>
      </c>
      <c r="M10240">
        <v>120.69</v>
      </c>
    </row>
    <row r="10241" spans="1:13" x14ac:dyDescent="0.2">
      <c r="A10241" s="239"/>
      <c r="B10241" s="195"/>
      <c r="C10241" s="195"/>
      <c r="D10241" s="195"/>
      <c r="E10241" s="195" t="s">
        <v>3847</v>
      </c>
      <c r="F10241" s="196">
        <v>13.84</v>
      </c>
      <c r="G10241" s="195" t="s">
        <v>3848</v>
      </c>
      <c r="H10241" s="196">
        <v>0</v>
      </c>
      <c r="I10241" s="196">
        <v>13.84</v>
      </c>
      <c r="J10241" s="220"/>
      <c r="M10241">
        <v>13.84</v>
      </c>
    </row>
    <row r="10242" spans="1:13" ht="25.5" x14ac:dyDescent="0.2">
      <c r="A10242" s="239"/>
      <c r="B10242" s="195"/>
      <c r="C10242" s="195"/>
      <c r="D10242" s="195"/>
      <c r="E10242" s="195" t="s">
        <v>3849</v>
      </c>
      <c r="F10242" s="196">
        <v>0</v>
      </c>
      <c r="G10242" s="195"/>
      <c r="H10242" s="195" t="s">
        <v>3850</v>
      </c>
      <c r="I10242" s="196">
        <v>134.53</v>
      </c>
      <c r="J10242" s="220"/>
      <c r="M10242">
        <v>134.53</v>
      </c>
    </row>
    <row r="10243" spans="1:13" ht="30" customHeight="1" x14ac:dyDescent="0.2">
      <c r="A10243" s="240"/>
      <c r="B10243" s="197"/>
      <c r="C10243" s="197"/>
      <c r="D10243" s="197"/>
      <c r="E10243" s="197"/>
      <c r="F10243" s="197"/>
      <c r="G10243" s="197" t="s">
        <v>3851</v>
      </c>
      <c r="H10243" s="198">
        <v>6</v>
      </c>
      <c r="I10243" s="199">
        <v>807.18</v>
      </c>
      <c r="J10243" s="220"/>
      <c r="M10243">
        <v>807.18</v>
      </c>
    </row>
    <row r="10244" spans="1:13" ht="0.95" customHeight="1" x14ac:dyDescent="0.2">
      <c r="A10244" s="237"/>
      <c r="B10244" s="185"/>
      <c r="C10244" s="185"/>
      <c r="D10244" s="185"/>
      <c r="E10244" s="185"/>
      <c r="F10244" s="185"/>
      <c r="G10244" s="185"/>
      <c r="H10244" s="185"/>
      <c r="I10244" s="185"/>
      <c r="J10244" s="220"/>
    </row>
    <row r="10245" spans="1:13" ht="18" customHeight="1" x14ac:dyDescent="0.2">
      <c r="A10245" s="236" t="s">
        <v>1343</v>
      </c>
      <c r="B10245" s="183" t="s">
        <v>2</v>
      </c>
      <c r="C10245" s="182" t="s">
        <v>3</v>
      </c>
      <c r="D10245" s="182" t="s">
        <v>4</v>
      </c>
      <c r="E10245" s="419" t="s">
        <v>2100</v>
      </c>
      <c r="F10245" s="419"/>
      <c r="G10245" s="184" t="s">
        <v>5</v>
      </c>
      <c r="H10245" s="183" t="s">
        <v>6</v>
      </c>
      <c r="I10245" s="183" t="s">
        <v>7</v>
      </c>
      <c r="J10245" s="218" t="s">
        <v>8</v>
      </c>
      <c r="K10245" s="229">
        <f>J10247+J10248</f>
        <v>6.52</v>
      </c>
      <c r="L10245" s="229">
        <f>J10246-K10245</f>
        <v>131.92999999999998</v>
      </c>
      <c r="M10245" t="s">
        <v>7</v>
      </c>
    </row>
    <row r="10246" spans="1:13" ht="26.1" customHeight="1" x14ac:dyDescent="0.2">
      <c r="A10246" s="237" t="s">
        <v>2125</v>
      </c>
      <c r="B10246" s="186" t="s">
        <v>1344</v>
      </c>
      <c r="C10246" s="185" t="s">
        <v>15</v>
      </c>
      <c r="D10246" s="185" t="s">
        <v>1345</v>
      </c>
      <c r="E10246" s="425">
        <v>8</v>
      </c>
      <c r="F10246" s="425"/>
      <c r="G10246" s="187" t="s">
        <v>54</v>
      </c>
      <c r="H10246" s="188">
        <v>1</v>
      </c>
      <c r="I10246" s="189">
        <f>(M10246*$M$13)</f>
        <v>138.45080000000002</v>
      </c>
      <c r="J10246" s="231">
        <f>TRUNC(I10246*H10246,2)</f>
        <v>138.44999999999999</v>
      </c>
      <c r="M10246">
        <v>150.49</v>
      </c>
    </row>
    <row r="10247" spans="1:13" ht="24" customHeight="1" x14ac:dyDescent="0.2">
      <c r="A10247" s="238" t="s">
        <v>2126</v>
      </c>
      <c r="B10247" s="191" t="s">
        <v>2130</v>
      </c>
      <c r="C10247" s="190" t="s">
        <v>15</v>
      </c>
      <c r="D10247" s="190" t="s">
        <v>2131</v>
      </c>
      <c r="E10247" s="426" t="s">
        <v>2129</v>
      </c>
      <c r="F10247" s="426"/>
      <c r="G10247" s="192" t="s">
        <v>39</v>
      </c>
      <c r="H10247" s="193">
        <v>0.2</v>
      </c>
      <c r="I10247" s="189">
        <f>(M10247*$M$13)</f>
        <v>13.533200000000001</v>
      </c>
      <c r="J10247" s="219">
        <f>TRUNC(I10247*H10247,2)</f>
        <v>2.7</v>
      </c>
      <c r="M10247">
        <v>14.71</v>
      </c>
    </row>
    <row r="10248" spans="1:13" ht="24" customHeight="1" x14ac:dyDescent="0.2">
      <c r="A10248" s="238" t="s">
        <v>2126</v>
      </c>
      <c r="B10248" s="191" t="s">
        <v>2216</v>
      </c>
      <c r="C10248" s="190" t="s">
        <v>15</v>
      </c>
      <c r="D10248" s="190" t="s">
        <v>2217</v>
      </c>
      <c r="E10248" s="426" t="s">
        <v>2129</v>
      </c>
      <c r="F10248" s="426"/>
      <c r="G10248" s="192" t="s">
        <v>39</v>
      </c>
      <c r="H10248" s="193">
        <v>0.2</v>
      </c>
      <c r="I10248" s="189">
        <f>(M10248*$M$13)</f>
        <v>19.136000000000003</v>
      </c>
      <c r="J10248" s="219">
        <f>TRUNC(I10248*H10248,2)</f>
        <v>3.82</v>
      </c>
      <c r="M10248">
        <v>20.8</v>
      </c>
    </row>
    <row r="10249" spans="1:13" ht="24" customHeight="1" x14ac:dyDescent="0.2">
      <c r="A10249" s="238" t="s">
        <v>2126</v>
      </c>
      <c r="B10249" s="191" t="s">
        <v>2931</v>
      </c>
      <c r="C10249" s="190" t="s">
        <v>15</v>
      </c>
      <c r="D10249" s="190" t="s">
        <v>2932</v>
      </c>
      <c r="E10249" s="426" t="s">
        <v>2119</v>
      </c>
      <c r="F10249" s="426"/>
      <c r="G10249" s="192" t="s">
        <v>132</v>
      </c>
      <c r="H10249" s="193">
        <v>0.28000000000000003</v>
      </c>
      <c r="I10249" s="189">
        <f>(M10249*$M$13)</f>
        <v>0.42320000000000002</v>
      </c>
      <c r="J10249" s="219">
        <f>TRUNC(I10249*H10249,2)</f>
        <v>0.11</v>
      </c>
      <c r="M10249">
        <v>0.46</v>
      </c>
    </row>
    <row r="10250" spans="1:13" ht="26.1" customHeight="1" x14ac:dyDescent="0.2">
      <c r="A10250" s="238" t="s">
        <v>2126</v>
      </c>
      <c r="B10250" s="191" t="s">
        <v>3155</v>
      </c>
      <c r="C10250" s="190" t="s">
        <v>15</v>
      </c>
      <c r="D10250" s="190" t="s">
        <v>3156</v>
      </c>
      <c r="E10250" s="426" t="s">
        <v>2119</v>
      </c>
      <c r="F10250" s="426"/>
      <c r="G10250" s="192" t="s">
        <v>54</v>
      </c>
      <c r="H10250" s="193">
        <v>1</v>
      </c>
      <c r="I10250" s="189">
        <f>(M10250*$M$13)</f>
        <v>131.80840000000001</v>
      </c>
      <c r="J10250" s="219">
        <f>TRUNC(I10250*H10250,2)</f>
        <v>131.80000000000001</v>
      </c>
      <c r="M10250">
        <v>143.27000000000001</v>
      </c>
    </row>
    <row r="10251" spans="1:13" x14ac:dyDescent="0.2">
      <c r="A10251" s="239"/>
      <c r="B10251" s="195"/>
      <c r="C10251" s="195"/>
      <c r="D10251" s="195"/>
      <c r="E10251" s="195" t="s">
        <v>3847</v>
      </c>
      <c r="F10251" s="196">
        <v>7.1</v>
      </c>
      <c r="G10251" s="195" t="s">
        <v>3848</v>
      </c>
      <c r="H10251" s="196">
        <v>0</v>
      </c>
      <c r="I10251" s="196">
        <v>7.1</v>
      </c>
      <c r="J10251" s="220"/>
      <c r="M10251">
        <v>7.1</v>
      </c>
    </row>
    <row r="10252" spans="1:13" ht="25.5" x14ac:dyDescent="0.2">
      <c r="A10252" s="239"/>
      <c r="B10252" s="195"/>
      <c r="C10252" s="195"/>
      <c r="D10252" s="195"/>
      <c r="E10252" s="195" t="s">
        <v>3849</v>
      </c>
      <c r="F10252" s="196">
        <v>0</v>
      </c>
      <c r="G10252" s="195"/>
      <c r="H10252" s="195" t="s">
        <v>3850</v>
      </c>
      <c r="I10252" s="196">
        <v>150.49</v>
      </c>
      <c r="J10252" s="220"/>
      <c r="M10252">
        <v>150.49</v>
      </c>
    </row>
    <row r="10253" spans="1:13" ht="30" customHeight="1" x14ac:dyDescent="0.2">
      <c r="A10253" s="240"/>
      <c r="B10253" s="197"/>
      <c r="C10253" s="197"/>
      <c r="D10253" s="197"/>
      <c r="E10253" s="197"/>
      <c r="F10253" s="197"/>
      <c r="G10253" s="197" t="s">
        <v>3851</v>
      </c>
      <c r="H10253" s="198">
        <v>6</v>
      </c>
      <c r="I10253" s="199">
        <v>902.94</v>
      </c>
      <c r="J10253" s="220"/>
      <c r="M10253">
        <v>902.94</v>
      </c>
    </row>
    <row r="10254" spans="1:13" ht="0.95" customHeight="1" x14ac:dyDescent="0.2">
      <c r="A10254" s="237"/>
      <c r="B10254" s="185"/>
      <c r="C10254" s="185"/>
      <c r="D10254" s="185"/>
      <c r="E10254" s="185"/>
      <c r="F10254" s="185"/>
      <c r="G10254" s="185"/>
      <c r="H10254" s="185"/>
      <c r="I10254" s="185"/>
      <c r="J10254" s="220"/>
    </row>
    <row r="10255" spans="1:13" ht="18" customHeight="1" x14ac:dyDescent="0.2">
      <c r="A10255" s="236" t="s">
        <v>1346</v>
      </c>
      <c r="B10255" s="183" t="s">
        <v>2</v>
      </c>
      <c r="C10255" s="182" t="s">
        <v>3</v>
      </c>
      <c r="D10255" s="182" t="s">
        <v>4</v>
      </c>
      <c r="E10255" s="419" t="s">
        <v>2100</v>
      </c>
      <c r="F10255" s="419"/>
      <c r="G10255" s="184" t="s">
        <v>5</v>
      </c>
      <c r="H10255" s="183" t="s">
        <v>6</v>
      </c>
      <c r="I10255" s="183" t="s">
        <v>7</v>
      </c>
      <c r="J10255" s="218" t="s">
        <v>8</v>
      </c>
      <c r="K10255" s="229">
        <f>J10257+J10258</f>
        <v>11.75</v>
      </c>
      <c r="L10255" s="229">
        <f>J10256-K10255</f>
        <v>39.39</v>
      </c>
      <c r="M10255" t="s">
        <v>7</v>
      </c>
    </row>
    <row r="10256" spans="1:13" ht="24" customHeight="1" x14ac:dyDescent="0.2">
      <c r="A10256" s="237" t="s">
        <v>2125</v>
      </c>
      <c r="B10256" s="186" t="s">
        <v>1339</v>
      </c>
      <c r="C10256" s="185" t="s">
        <v>15</v>
      </c>
      <c r="D10256" s="185" t="s">
        <v>1340</v>
      </c>
      <c r="E10256" s="425">
        <v>8</v>
      </c>
      <c r="F10256" s="425"/>
      <c r="G10256" s="187" t="s">
        <v>18</v>
      </c>
      <c r="H10256" s="188">
        <v>1</v>
      </c>
      <c r="I10256" s="189">
        <f>(M10256*$M$13)</f>
        <v>51.142800000000008</v>
      </c>
      <c r="J10256" s="231">
        <f>TRUNC(I10256*H10256,2)</f>
        <v>51.14</v>
      </c>
      <c r="M10256">
        <v>55.59</v>
      </c>
    </row>
    <row r="10257" spans="1:13" ht="24" customHeight="1" x14ac:dyDescent="0.2">
      <c r="A10257" s="238" t="s">
        <v>2126</v>
      </c>
      <c r="B10257" s="191" t="s">
        <v>2130</v>
      </c>
      <c r="C10257" s="190" t="s">
        <v>15</v>
      </c>
      <c r="D10257" s="190" t="s">
        <v>2131</v>
      </c>
      <c r="E10257" s="426" t="s">
        <v>2129</v>
      </c>
      <c r="F10257" s="426"/>
      <c r="G10257" s="192" t="s">
        <v>39</v>
      </c>
      <c r="H10257" s="193">
        <v>0.36</v>
      </c>
      <c r="I10257" s="189">
        <f>(M10257*$M$13)</f>
        <v>13.533200000000001</v>
      </c>
      <c r="J10257" s="219">
        <f>TRUNC(I10257*H10257,2)</f>
        <v>4.87</v>
      </c>
      <c r="M10257">
        <v>14.71</v>
      </c>
    </row>
    <row r="10258" spans="1:13" ht="24" customHeight="1" x14ac:dyDescent="0.2">
      <c r="A10258" s="238" t="s">
        <v>2126</v>
      </c>
      <c r="B10258" s="191" t="s">
        <v>2216</v>
      </c>
      <c r="C10258" s="190" t="s">
        <v>15</v>
      </c>
      <c r="D10258" s="190" t="s">
        <v>2217</v>
      </c>
      <c r="E10258" s="426" t="s">
        <v>2129</v>
      </c>
      <c r="F10258" s="426"/>
      <c r="G10258" s="192" t="s">
        <v>39</v>
      </c>
      <c r="H10258" s="193">
        <v>0.36</v>
      </c>
      <c r="I10258" s="189">
        <f>(M10258*$M$13)</f>
        <v>19.136000000000003</v>
      </c>
      <c r="J10258" s="219">
        <f>TRUNC(I10258*H10258,2)</f>
        <v>6.88</v>
      </c>
      <c r="M10258">
        <v>20.8</v>
      </c>
    </row>
    <row r="10259" spans="1:13" ht="24" customHeight="1" x14ac:dyDescent="0.2">
      <c r="A10259" s="238" t="s">
        <v>2126</v>
      </c>
      <c r="B10259" s="191" t="s">
        <v>2931</v>
      </c>
      <c r="C10259" s="190" t="s">
        <v>15</v>
      </c>
      <c r="D10259" s="190" t="s">
        <v>2932</v>
      </c>
      <c r="E10259" s="426" t="s">
        <v>2119</v>
      </c>
      <c r="F10259" s="426"/>
      <c r="G10259" s="192" t="s">
        <v>132</v>
      </c>
      <c r="H10259" s="193">
        <v>0.42</v>
      </c>
      <c r="I10259" s="189">
        <f>(M10259*$M$13)</f>
        <v>0.42320000000000002</v>
      </c>
      <c r="J10259" s="219">
        <f>TRUNC(I10259*H10259,2)</f>
        <v>0.17</v>
      </c>
      <c r="M10259">
        <v>0.46</v>
      </c>
    </row>
    <row r="10260" spans="1:13" ht="24" customHeight="1" x14ac:dyDescent="0.2">
      <c r="A10260" s="238" t="s">
        <v>2126</v>
      </c>
      <c r="B10260" s="191" t="s">
        <v>3154</v>
      </c>
      <c r="C10260" s="190" t="s">
        <v>15</v>
      </c>
      <c r="D10260" s="190" t="s">
        <v>1340</v>
      </c>
      <c r="E10260" s="426" t="s">
        <v>2119</v>
      </c>
      <c r="F10260" s="426"/>
      <c r="G10260" s="192" t="s">
        <v>54</v>
      </c>
      <c r="H10260" s="193">
        <v>1</v>
      </c>
      <c r="I10260" s="189">
        <f>(M10260*$M$13)</f>
        <v>39.219600000000007</v>
      </c>
      <c r="J10260" s="219">
        <f>TRUNC(I10260*H10260,2)</f>
        <v>39.21</v>
      </c>
      <c r="M10260">
        <v>42.63</v>
      </c>
    </row>
    <row r="10261" spans="1:13" x14ac:dyDescent="0.2">
      <c r="A10261" s="239"/>
      <c r="B10261" s="195"/>
      <c r="C10261" s="195"/>
      <c r="D10261" s="195"/>
      <c r="E10261" s="195" t="s">
        <v>3847</v>
      </c>
      <c r="F10261" s="196">
        <v>12.77</v>
      </c>
      <c r="G10261" s="195" t="s">
        <v>3848</v>
      </c>
      <c r="H10261" s="196">
        <v>0</v>
      </c>
      <c r="I10261" s="196">
        <v>12.77</v>
      </c>
      <c r="J10261" s="220"/>
      <c r="M10261">
        <v>12.77</v>
      </c>
    </row>
    <row r="10262" spans="1:13" ht="25.5" x14ac:dyDescent="0.2">
      <c r="A10262" s="239"/>
      <c r="B10262" s="195"/>
      <c r="C10262" s="195"/>
      <c r="D10262" s="195"/>
      <c r="E10262" s="195" t="s">
        <v>3849</v>
      </c>
      <c r="F10262" s="196">
        <v>0</v>
      </c>
      <c r="G10262" s="195"/>
      <c r="H10262" s="195" t="s">
        <v>3850</v>
      </c>
      <c r="I10262" s="196">
        <v>55.59</v>
      </c>
      <c r="J10262" s="220"/>
      <c r="M10262">
        <v>55.59</v>
      </c>
    </row>
    <row r="10263" spans="1:13" ht="30" customHeight="1" x14ac:dyDescent="0.2">
      <c r="A10263" s="240"/>
      <c r="B10263" s="197"/>
      <c r="C10263" s="197"/>
      <c r="D10263" s="197"/>
      <c r="E10263" s="197"/>
      <c r="F10263" s="197"/>
      <c r="G10263" s="197" t="s">
        <v>3851</v>
      </c>
      <c r="H10263" s="198">
        <v>6</v>
      </c>
      <c r="I10263" s="199">
        <v>333.54</v>
      </c>
      <c r="J10263" s="220"/>
      <c r="M10263">
        <v>333.54</v>
      </c>
    </row>
    <row r="10264" spans="1:13" ht="0.95" customHeight="1" x14ac:dyDescent="0.2">
      <c r="A10264" s="237"/>
      <c r="B10264" s="185"/>
      <c r="C10264" s="185"/>
      <c r="D10264" s="185"/>
      <c r="E10264" s="185"/>
      <c r="F10264" s="185"/>
      <c r="G10264" s="185"/>
      <c r="H10264" s="185"/>
      <c r="I10264" s="185"/>
      <c r="J10264" s="220"/>
    </row>
    <row r="10265" spans="1:13" ht="18" customHeight="1" x14ac:dyDescent="0.2">
      <c r="A10265" s="236" t="s">
        <v>1347</v>
      </c>
      <c r="B10265" s="183" t="s">
        <v>2</v>
      </c>
      <c r="C10265" s="182" t="s">
        <v>3</v>
      </c>
      <c r="D10265" s="182" t="s">
        <v>4</v>
      </c>
      <c r="E10265" s="419" t="s">
        <v>2100</v>
      </c>
      <c r="F10265" s="419"/>
      <c r="G10265" s="184" t="s">
        <v>5</v>
      </c>
      <c r="H10265" s="183" t="s">
        <v>6</v>
      </c>
      <c r="I10265" s="183" t="s">
        <v>7</v>
      </c>
      <c r="J10265" s="218" t="s">
        <v>8</v>
      </c>
      <c r="K10265" s="229">
        <f>J10267+J10268</f>
        <v>4.5599999999999996</v>
      </c>
      <c r="L10265" s="229">
        <f>J10266-K10265</f>
        <v>1.96</v>
      </c>
      <c r="M10265" t="s">
        <v>7</v>
      </c>
    </row>
    <row r="10266" spans="1:13" ht="24" customHeight="1" x14ac:dyDescent="0.2">
      <c r="A10266" s="237" t="s">
        <v>2125</v>
      </c>
      <c r="B10266" s="186" t="s">
        <v>1332</v>
      </c>
      <c r="C10266" s="185" t="s">
        <v>15</v>
      </c>
      <c r="D10266" s="185" t="s">
        <v>1333</v>
      </c>
      <c r="E10266" s="425">
        <v>8</v>
      </c>
      <c r="F10266" s="425"/>
      <c r="G10266" s="187" t="s">
        <v>18</v>
      </c>
      <c r="H10266" s="188">
        <v>1</v>
      </c>
      <c r="I10266" s="189">
        <f>(M10266*$M$13)</f>
        <v>6.5228000000000002</v>
      </c>
      <c r="J10266" s="231">
        <f>TRUNC(I10266*H10266,2)</f>
        <v>6.52</v>
      </c>
      <c r="M10266">
        <v>7.09</v>
      </c>
    </row>
    <row r="10267" spans="1:13" ht="24" customHeight="1" x14ac:dyDescent="0.2">
      <c r="A10267" s="238" t="s">
        <v>2126</v>
      </c>
      <c r="B10267" s="191" t="s">
        <v>2130</v>
      </c>
      <c r="C10267" s="190" t="s">
        <v>15</v>
      </c>
      <c r="D10267" s="190" t="s">
        <v>2131</v>
      </c>
      <c r="E10267" s="426" t="s">
        <v>2129</v>
      </c>
      <c r="F10267" s="426"/>
      <c r="G10267" s="192" t="s">
        <v>39</v>
      </c>
      <c r="H10267" s="193">
        <v>0.14000000000000001</v>
      </c>
      <c r="I10267" s="189">
        <f>(M10267*$M$13)</f>
        <v>13.533200000000001</v>
      </c>
      <c r="J10267" s="219">
        <f>TRUNC(I10267*H10267,2)</f>
        <v>1.89</v>
      </c>
      <c r="M10267">
        <v>14.71</v>
      </c>
    </row>
    <row r="10268" spans="1:13" ht="24" customHeight="1" x14ac:dyDescent="0.2">
      <c r="A10268" s="238" t="s">
        <v>2126</v>
      </c>
      <c r="B10268" s="191" t="s">
        <v>2216</v>
      </c>
      <c r="C10268" s="190" t="s">
        <v>15</v>
      </c>
      <c r="D10268" s="190" t="s">
        <v>2217</v>
      </c>
      <c r="E10268" s="426" t="s">
        <v>2129</v>
      </c>
      <c r="F10268" s="426"/>
      <c r="G10268" s="192" t="s">
        <v>39</v>
      </c>
      <c r="H10268" s="193">
        <v>0.14000000000000001</v>
      </c>
      <c r="I10268" s="189">
        <f>(M10268*$M$13)</f>
        <v>19.136000000000003</v>
      </c>
      <c r="J10268" s="219">
        <f>TRUNC(I10268*H10268,2)</f>
        <v>2.67</v>
      </c>
      <c r="M10268">
        <v>20.8</v>
      </c>
    </row>
    <row r="10269" spans="1:13" ht="24" customHeight="1" x14ac:dyDescent="0.2">
      <c r="A10269" s="238" t="s">
        <v>2126</v>
      </c>
      <c r="B10269" s="191" t="s">
        <v>3151</v>
      </c>
      <c r="C10269" s="190" t="s">
        <v>15</v>
      </c>
      <c r="D10269" s="190" t="s">
        <v>1333</v>
      </c>
      <c r="E10269" s="426" t="s">
        <v>2119</v>
      </c>
      <c r="F10269" s="426"/>
      <c r="G10269" s="192" t="s">
        <v>54</v>
      </c>
      <c r="H10269" s="193">
        <v>1</v>
      </c>
      <c r="I10269" s="189">
        <f>(M10269*$M$13)</f>
        <v>1.7020000000000002</v>
      </c>
      <c r="J10269" s="219">
        <f>TRUNC(I10269*H10269,2)</f>
        <v>1.7</v>
      </c>
      <c r="M10269">
        <v>1.85</v>
      </c>
    </row>
    <row r="10270" spans="1:13" ht="24" customHeight="1" x14ac:dyDescent="0.2">
      <c r="A10270" s="238" t="s">
        <v>2126</v>
      </c>
      <c r="B10270" s="191" t="s">
        <v>2931</v>
      </c>
      <c r="C10270" s="190" t="s">
        <v>15</v>
      </c>
      <c r="D10270" s="190" t="s">
        <v>2932</v>
      </c>
      <c r="E10270" s="426" t="s">
        <v>2119</v>
      </c>
      <c r="F10270" s="426"/>
      <c r="G10270" s="192" t="s">
        <v>132</v>
      </c>
      <c r="H10270" s="193">
        <v>0.63</v>
      </c>
      <c r="I10270" s="189">
        <f>(M10270*$M$13)</f>
        <v>0.42320000000000002</v>
      </c>
      <c r="J10270" s="219">
        <f>TRUNC(I10270*H10270,2)</f>
        <v>0.26</v>
      </c>
      <c r="M10270">
        <v>0.46</v>
      </c>
    </row>
    <row r="10271" spans="1:13" x14ac:dyDescent="0.2">
      <c r="A10271" s="239"/>
      <c r="B10271" s="195"/>
      <c r="C10271" s="195"/>
      <c r="D10271" s="195"/>
      <c r="E10271" s="195" t="s">
        <v>3847</v>
      </c>
      <c r="F10271" s="196">
        <v>4.96</v>
      </c>
      <c r="G10271" s="195" t="s">
        <v>3848</v>
      </c>
      <c r="H10271" s="196">
        <v>0</v>
      </c>
      <c r="I10271" s="196">
        <v>4.96</v>
      </c>
      <c r="J10271" s="220"/>
      <c r="M10271">
        <v>4.96</v>
      </c>
    </row>
    <row r="10272" spans="1:13" ht="25.5" x14ac:dyDescent="0.2">
      <c r="A10272" s="239"/>
      <c r="B10272" s="195"/>
      <c r="C10272" s="195"/>
      <c r="D10272" s="195"/>
      <c r="E10272" s="195" t="s">
        <v>3849</v>
      </c>
      <c r="F10272" s="196">
        <v>0</v>
      </c>
      <c r="G10272" s="195"/>
      <c r="H10272" s="195" t="s">
        <v>3850</v>
      </c>
      <c r="I10272" s="196">
        <v>7.09</v>
      </c>
      <c r="J10272" s="220"/>
      <c r="M10272">
        <v>7.09</v>
      </c>
    </row>
    <row r="10273" spans="1:13" ht="30" customHeight="1" x14ac:dyDescent="0.2">
      <c r="A10273" s="240"/>
      <c r="B10273" s="197"/>
      <c r="C10273" s="197"/>
      <c r="D10273" s="197"/>
      <c r="E10273" s="197"/>
      <c r="F10273" s="197"/>
      <c r="G10273" s="197" t="s">
        <v>3851</v>
      </c>
      <c r="H10273" s="198">
        <v>6</v>
      </c>
      <c r="I10273" s="199">
        <v>42.54</v>
      </c>
      <c r="J10273" s="220"/>
      <c r="M10273">
        <v>42.54</v>
      </c>
    </row>
    <row r="10274" spans="1:13" ht="0.95" customHeight="1" x14ac:dyDescent="0.2">
      <c r="A10274" s="237"/>
      <c r="B10274" s="185"/>
      <c r="C10274" s="185"/>
      <c r="D10274" s="185"/>
      <c r="E10274" s="185"/>
      <c r="F10274" s="185"/>
      <c r="G10274" s="185"/>
      <c r="H10274" s="185"/>
      <c r="I10274" s="185"/>
      <c r="J10274" s="220"/>
    </row>
    <row r="10275" spans="1:13" ht="18" customHeight="1" x14ac:dyDescent="0.2">
      <c r="A10275" s="236" t="s">
        <v>1348</v>
      </c>
      <c r="B10275" s="183" t="s">
        <v>2</v>
      </c>
      <c r="C10275" s="182" t="s">
        <v>3</v>
      </c>
      <c r="D10275" s="182" t="s">
        <v>4</v>
      </c>
      <c r="E10275" s="419" t="s">
        <v>2100</v>
      </c>
      <c r="F10275" s="419"/>
      <c r="G10275" s="184" t="s">
        <v>5</v>
      </c>
      <c r="H10275" s="183" t="s">
        <v>6</v>
      </c>
      <c r="I10275" s="183" t="s">
        <v>7</v>
      </c>
      <c r="J10275" s="218" t="s">
        <v>8</v>
      </c>
      <c r="L10275" s="229">
        <f>J10276</f>
        <v>740.93</v>
      </c>
      <c r="M10275" t="s">
        <v>7</v>
      </c>
    </row>
    <row r="10276" spans="1:13" ht="39" customHeight="1" x14ac:dyDescent="0.2">
      <c r="A10276" s="237" t="s">
        <v>2125</v>
      </c>
      <c r="B10276" s="186" t="s">
        <v>1349</v>
      </c>
      <c r="C10276" s="185" t="s">
        <v>26</v>
      </c>
      <c r="D10276" s="185" t="s">
        <v>1350</v>
      </c>
      <c r="E10276" s="425" t="s">
        <v>2115</v>
      </c>
      <c r="F10276" s="425"/>
      <c r="G10276" s="187" t="s">
        <v>331</v>
      </c>
      <c r="H10276" s="188">
        <v>1</v>
      </c>
      <c r="I10276" s="189">
        <f t="shared" ref="I10276:I10290" si="320">(M10276*$M$13)</f>
        <v>740.93119999999999</v>
      </c>
      <c r="J10276" s="231">
        <f t="shared" ref="J10276:J10290" si="321">TRUNC(I10276*H10276,2)</f>
        <v>740.93</v>
      </c>
      <c r="M10276">
        <v>805.36</v>
      </c>
    </row>
    <row r="10277" spans="1:13" ht="26.1" customHeight="1" x14ac:dyDescent="0.2">
      <c r="A10277" s="241" t="s">
        <v>2395</v>
      </c>
      <c r="B10277" s="201" t="s">
        <v>3157</v>
      </c>
      <c r="C10277" s="200" t="s">
        <v>26</v>
      </c>
      <c r="D10277" s="200" t="s">
        <v>3158</v>
      </c>
      <c r="E10277" s="427" t="s">
        <v>2115</v>
      </c>
      <c r="F10277" s="427"/>
      <c r="G10277" s="202" t="s">
        <v>331</v>
      </c>
      <c r="H10277" s="203">
        <v>3</v>
      </c>
      <c r="I10277" s="189">
        <f t="shared" si="320"/>
        <v>3.5788000000000002</v>
      </c>
      <c r="J10277" s="219">
        <f t="shared" si="321"/>
        <v>10.73</v>
      </c>
      <c r="M10277">
        <v>3.89</v>
      </c>
    </row>
    <row r="10278" spans="1:13" ht="26.1" customHeight="1" x14ac:dyDescent="0.2">
      <c r="A10278" s="241" t="s">
        <v>2395</v>
      </c>
      <c r="B10278" s="201" t="s">
        <v>3159</v>
      </c>
      <c r="C10278" s="200" t="s">
        <v>26</v>
      </c>
      <c r="D10278" s="200" t="s">
        <v>3160</v>
      </c>
      <c r="E10278" s="427" t="s">
        <v>2115</v>
      </c>
      <c r="F10278" s="427"/>
      <c r="G10278" s="202" t="s">
        <v>331</v>
      </c>
      <c r="H10278" s="203">
        <v>1</v>
      </c>
      <c r="I10278" s="189">
        <f t="shared" si="320"/>
        <v>4.5632000000000001</v>
      </c>
      <c r="J10278" s="219">
        <f t="shared" si="321"/>
        <v>4.5599999999999996</v>
      </c>
      <c r="M10278">
        <v>4.96</v>
      </c>
    </row>
    <row r="10279" spans="1:13" ht="26.1" customHeight="1" x14ac:dyDescent="0.2">
      <c r="A10279" s="241" t="s">
        <v>2395</v>
      </c>
      <c r="B10279" s="201" t="s">
        <v>3161</v>
      </c>
      <c r="C10279" s="200" t="s">
        <v>26</v>
      </c>
      <c r="D10279" s="200" t="s">
        <v>3162</v>
      </c>
      <c r="E10279" s="427" t="s">
        <v>2115</v>
      </c>
      <c r="F10279" s="427"/>
      <c r="G10279" s="202" t="s">
        <v>331</v>
      </c>
      <c r="H10279" s="203">
        <v>1</v>
      </c>
      <c r="I10279" s="189">
        <f t="shared" si="320"/>
        <v>345.7912</v>
      </c>
      <c r="J10279" s="219">
        <f t="shared" si="321"/>
        <v>345.79</v>
      </c>
      <c r="M10279">
        <v>375.86</v>
      </c>
    </row>
    <row r="10280" spans="1:13" ht="26.1" customHeight="1" x14ac:dyDescent="0.2">
      <c r="A10280" s="241" t="s">
        <v>2395</v>
      </c>
      <c r="B10280" s="201" t="s">
        <v>3163</v>
      </c>
      <c r="C10280" s="200" t="s">
        <v>26</v>
      </c>
      <c r="D10280" s="200" t="s">
        <v>3164</v>
      </c>
      <c r="E10280" s="427" t="s">
        <v>2115</v>
      </c>
      <c r="F10280" s="427"/>
      <c r="G10280" s="202" t="s">
        <v>331</v>
      </c>
      <c r="H10280" s="203">
        <v>2</v>
      </c>
      <c r="I10280" s="189">
        <f t="shared" si="320"/>
        <v>21.215199999999999</v>
      </c>
      <c r="J10280" s="219">
        <f t="shared" si="321"/>
        <v>42.43</v>
      </c>
      <c r="M10280">
        <v>23.06</v>
      </c>
    </row>
    <row r="10281" spans="1:13" ht="26.1" customHeight="1" x14ac:dyDescent="0.2">
      <c r="A10281" s="241" t="s">
        <v>2395</v>
      </c>
      <c r="B10281" s="201" t="s">
        <v>3165</v>
      </c>
      <c r="C10281" s="200" t="s">
        <v>26</v>
      </c>
      <c r="D10281" s="200" t="s">
        <v>3166</v>
      </c>
      <c r="E10281" s="427" t="s">
        <v>2115</v>
      </c>
      <c r="F10281" s="427"/>
      <c r="G10281" s="202" t="s">
        <v>331</v>
      </c>
      <c r="H10281" s="203">
        <v>1</v>
      </c>
      <c r="I10281" s="189">
        <f t="shared" si="320"/>
        <v>42.338400000000007</v>
      </c>
      <c r="J10281" s="219">
        <f t="shared" si="321"/>
        <v>42.33</v>
      </c>
      <c r="M10281">
        <v>46.02</v>
      </c>
    </row>
    <row r="10282" spans="1:13" ht="51.95" customHeight="1" x14ac:dyDescent="0.2">
      <c r="A10282" s="241" t="s">
        <v>2395</v>
      </c>
      <c r="B10282" s="201" t="s">
        <v>3167</v>
      </c>
      <c r="C10282" s="200" t="s">
        <v>26</v>
      </c>
      <c r="D10282" s="200" t="s">
        <v>3168</v>
      </c>
      <c r="E10282" s="427" t="s">
        <v>2115</v>
      </c>
      <c r="F10282" s="427"/>
      <c r="G10282" s="202" t="s">
        <v>169</v>
      </c>
      <c r="H10282" s="203">
        <v>1.8</v>
      </c>
      <c r="I10282" s="189">
        <f t="shared" si="320"/>
        <v>10.9756</v>
      </c>
      <c r="J10282" s="219">
        <f t="shared" si="321"/>
        <v>19.75</v>
      </c>
      <c r="M10282">
        <v>11.93</v>
      </c>
    </row>
    <row r="10283" spans="1:13" ht="51.95" customHeight="1" x14ac:dyDescent="0.2">
      <c r="A10283" s="241" t="s">
        <v>2395</v>
      </c>
      <c r="B10283" s="201" t="s">
        <v>3169</v>
      </c>
      <c r="C10283" s="200" t="s">
        <v>26</v>
      </c>
      <c r="D10283" s="200" t="s">
        <v>3170</v>
      </c>
      <c r="E10283" s="427" t="s">
        <v>2115</v>
      </c>
      <c r="F10283" s="427"/>
      <c r="G10283" s="202" t="s">
        <v>169</v>
      </c>
      <c r="H10283" s="203">
        <v>0.95</v>
      </c>
      <c r="I10283" s="189">
        <f t="shared" si="320"/>
        <v>26.008400000000002</v>
      </c>
      <c r="J10283" s="219">
        <f t="shared" si="321"/>
        <v>24.7</v>
      </c>
      <c r="M10283">
        <v>28.27</v>
      </c>
    </row>
    <row r="10284" spans="1:13" ht="65.099999999999994" customHeight="1" x14ac:dyDescent="0.2">
      <c r="A10284" s="241" t="s">
        <v>2395</v>
      </c>
      <c r="B10284" s="201" t="s">
        <v>1107</v>
      </c>
      <c r="C10284" s="200" t="s">
        <v>26</v>
      </c>
      <c r="D10284" s="200" t="s">
        <v>1108</v>
      </c>
      <c r="E10284" s="427" t="s">
        <v>2115</v>
      </c>
      <c r="F10284" s="427"/>
      <c r="G10284" s="202" t="s">
        <v>331</v>
      </c>
      <c r="H10284" s="203">
        <v>2</v>
      </c>
      <c r="I10284" s="189">
        <f t="shared" si="320"/>
        <v>9.4391999999999996</v>
      </c>
      <c r="J10284" s="219">
        <f t="shared" si="321"/>
        <v>18.87</v>
      </c>
      <c r="M10284">
        <v>10.26</v>
      </c>
    </row>
    <row r="10285" spans="1:13" ht="51.95" customHeight="1" x14ac:dyDescent="0.2">
      <c r="A10285" s="241" t="s">
        <v>2395</v>
      </c>
      <c r="B10285" s="201" t="s">
        <v>3171</v>
      </c>
      <c r="C10285" s="200" t="s">
        <v>26</v>
      </c>
      <c r="D10285" s="200" t="s">
        <v>3172</v>
      </c>
      <c r="E10285" s="427" t="s">
        <v>2115</v>
      </c>
      <c r="F10285" s="427"/>
      <c r="G10285" s="202" t="s">
        <v>331</v>
      </c>
      <c r="H10285" s="203">
        <v>1</v>
      </c>
      <c r="I10285" s="189">
        <f t="shared" si="320"/>
        <v>17.0108</v>
      </c>
      <c r="J10285" s="219">
        <f t="shared" si="321"/>
        <v>17.010000000000002</v>
      </c>
      <c r="M10285">
        <v>18.489999999999998</v>
      </c>
    </row>
    <row r="10286" spans="1:13" ht="51.95" customHeight="1" x14ac:dyDescent="0.2">
      <c r="A10286" s="241" t="s">
        <v>2395</v>
      </c>
      <c r="B10286" s="201" t="s">
        <v>3173</v>
      </c>
      <c r="C10286" s="200" t="s">
        <v>26</v>
      </c>
      <c r="D10286" s="200" t="s">
        <v>3174</v>
      </c>
      <c r="E10286" s="427" t="s">
        <v>2115</v>
      </c>
      <c r="F10286" s="427"/>
      <c r="G10286" s="202" t="s">
        <v>331</v>
      </c>
      <c r="H10286" s="203">
        <v>1</v>
      </c>
      <c r="I10286" s="189">
        <f t="shared" si="320"/>
        <v>10.1844</v>
      </c>
      <c r="J10286" s="219">
        <f t="shared" si="321"/>
        <v>10.18</v>
      </c>
      <c r="M10286">
        <v>11.07</v>
      </c>
    </row>
    <row r="10287" spans="1:13" ht="51.95" customHeight="1" x14ac:dyDescent="0.2">
      <c r="A10287" s="241" t="s">
        <v>2395</v>
      </c>
      <c r="B10287" s="201" t="s">
        <v>3175</v>
      </c>
      <c r="C10287" s="200" t="s">
        <v>26</v>
      </c>
      <c r="D10287" s="200" t="s">
        <v>3176</v>
      </c>
      <c r="E10287" s="427" t="s">
        <v>2115</v>
      </c>
      <c r="F10287" s="427"/>
      <c r="G10287" s="202" t="s">
        <v>331</v>
      </c>
      <c r="H10287" s="203">
        <v>1</v>
      </c>
      <c r="I10287" s="189">
        <f t="shared" si="320"/>
        <v>24.784800000000001</v>
      </c>
      <c r="J10287" s="219">
        <f t="shared" si="321"/>
        <v>24.78</v>
      </c>
      <c r="M10287">
        <v>26.94</v>
      </c>
    </row>
    <row r="10288" spans="1:13" ht="65.099999999999994" customHeight="1" x14ac:dyDescent="0.2">
      <c r="A10288" s="241" t="s">
        <v>2395</v>
      </c>
      <c r="B10288" s="201" t="s">
        <v>3177</v>
      </c>
      <c r="C10288" s="200" t="s">
        <v>26</v>
      </c>
      <c r="D10288" s="200" t="s">
        <v>3178</v>
      </c>
      <c r="E10288" s="427" t="s">
        <v>2115</v>
      </c>
      <c r="F10288" s="427"/>
      <c r="G10288" s="202" t="s">
        <v>331</v>
      </c>
      <c r="H10288" s="203">
        <v>3</v>
      </c>
      <c r="I10288" s="189">
        <f t="shared" si="320"/>
        <v>22.668800000000001</v>
      </c>
      <c r="J10288" s="219">
        <f t="shared" si="321"/>
        <v>68</v>
      </c>
      <c r="M10288">
        <v>24.64</v>
      </c>
    </row>
    <row r="10289" spans="1:13" ht="65.099999999999994" customHeight="1" x14ac:dyDescent="0.2">
      <c r="A10289" s="241" t="s">
        <v>2395</v>
      </c>
      <c r="B10289" s="201" t="s">
        <v>3179</v>
      </c>
      <c r="C10289" s="200" t="s">
        <v>26</v>
      </c>
      <c r="D10289" s="200" t="s">
        <v>3180</v>
      </c>
      <c r="E10289" s="427" t="s">
        <v>2115</v>
      </c>
      <c r="F10289" s="427"/>
      <c r="G10289" s="202" t="s">
        <v>331</v>
      </c>
      <c r="H10289" s="203">
        <v>1</v>
      </c>
      <c r="I10289" s="189">
        <f t="shared" si="320"/>
        <v>41.979600000000005</v>
      </c>
      <c r="J10289" s="219">
        <f t="shared" si="321"/>
        <v>41.97</v>
      </c>
      <c r="M10289">
        <v>45.63</v>
      </c>
    </row>
    <row r="10290" spans="1:13" ht="26.1" customHeight="1" x14ac:dyDescent="0.2">
      <c r="A10290" s="241" t="s">
        <v>2395</v>
      </c>
      <c r="B10290" s="201" t="s">
        <v>3181</v>
      </c>
      <c r="C10290" s="200" t="s">
        <v>26</v>
      </c>
      <c r="D10290" s="200" t="s">
        <v>3182</v>
      </c>
      <c r="E10290" s="427" t="s">
        <v>2115</v>
      </c>
      <c r="F10290" s="427"/>
      <c r="G10290" s="202" t="s">
        <v>331</v>
      </c>
      <c r="H10290" s="203">
        <v>1</v>
      </c>
      <c r="I10290" s="189">
        <f t="shared" si="320"/>
        <v>69.772800000000004</v>
      </c>
      <c r="J10290" s="219">
        <f t="shared" si="321"/>
        <v>69.77</v>
      </c>
      <c r="M10290">
        <v>75.84</v>
      </c>
    </row>
    <row r="10291" spans="1:13" x14ac:dyDescent="0.2">
      <c r="A10291" s="239"/>
      <c r="B10291" s="195"/>
      <c r="C10291" s="195"/>
      <c r="D10291" s="195"/>
      <c r="E10291" s="195" t="s">
        <v>3847</v>
      </c>
      <c r="F10291" s="196">
        <v>95.06</v>
      </c>
      <c r="G10291" s="195" t="s">
        <v>3848</v>
      </c>
      <c r="H10291" s="196">
        <v>0</v>
      </c>
      <c r="I10291" s="196">
        <v>95.06</v>
      </c>
      <c r="J10291" s="220"/>
      <c r="M10291">
        <v>95.06</v>
      </c>
    </row>
    <row r="10292" spans="1:13" ht="25.5" x14ac:dyDescent="0.2">
      <c r="A10292" s="239"/>
      <c r="B10292" s="195"/>
      <c r="C10292" s="195"/>
      <c r="D10292" s="195"/>
      <c r="E10292" s="195" t="s">
        <v>3849</v>
      </c>
      <c r="F10292" s="196">
        <v>0</v>
      </c>
      <c r="G10292" s="195"/>
      <c r="H10292" s="195" t="s">
        <v>3850</v>
      </c>
      <c r="I10292" s="196">
        <v>805.36</v>
      </c>
      <c r="J10292" s="220"/>
      <c r="M10292">
        <v>805.36</v>
      </c>
    </row>
    <row r="10293" spans="1:13" ht="30" customHeight="1" x14ac:dyDescent="0.2">
      <c r="A10293" s="240"/>
      <c r="B10293" s="197"/>
      <c r="C10293" s="197"/>
      <c r="D10293" s="197"/>
      <c r="E10293" s="197"/>
      <c r="F10293" s="197"/>
      <c r="G10293" s="197" t="s">
        <v>3851</v>
      </c>
      <c r="H10293" s="198">
        <v>3</v>
      </c>
      <c r="I10293" s="199">
        <v>2416.08</v>
      </c>
      <c r="J10293" s="220"/>
      <c r="M10293">
        <v>2416.08</v>
      </c>
    </row>
    <row r="10294" spans="1:13" ht="0.95" customHeight="1" x14ac:dyDescent="0.2">
      <c r="A10294" s="237"/>
      <c r="B10294" s="185"/>
      <c r="C10294" s="185"/>
      <c r="D10294" s="185"/>
      <c r="E10294" s="185"/>
      <c r="F10294" s="185"/>
      <c r="G10294" s="185"/>
      <c r="H10294" s="185"/>
      <c r="I10294" s="185"/>
      <c r="J10294" s="220"/>
    </row>
    <row r="10295" spans="1:13" ht="18" customHeight="1" x14ac:dyDescent="0.2">
      <c r="A10295" s="236" t="s">
        <v>1351</v>
      </c>
      <c r="B10295" s="183" t="s">
        <v>2</v>
      </c>
      <c r="C10295" s="182" t="s">
        <v>3</v>
      </c>
      <c r="D10295" s="182" t="s">
        <v>4</v>
      </c>
      <c r="E10295" s="419" t="s">
        <v>2100</v>
      </c>
      <c r="F10295" s="419"/>
      <c r="G10295" s="184" t="s">
        <v>5</v>
      </c>
      <c r="H10295" s="183" t="s">
        <v>6</v>
      </c>
      <c r="I10295" s="183" t="s">
        <v>7</v>
      </c>
      <c r="J10295" s="218" t="s">
        <v>8</v>
      </c>
      <c r="K10295" s="229">
        <f>J10297+J10298</f>
        <v>12.870000000000001</v>
      </c>
      <c r="L10295" s="229">
        <f>J10296-K10295</f>
        <v>274.27</v>
      </c>
      <c r="M10295" t="s">
        <v>7</v>
      </c>
    </row>
    <row r="10296" spans="1:13" ht="51.95" customHeight="1" x14ac:dyDescent="0.2">
      <c r="A10296" s="237" t="s">
        <v>2125</v>
      </c>
      <c r="B10296" s="186" t="s">
        <v>1353</v>
      </c>
      <c r="C10296" s="185" t="s">
        <v>26</v>
      </c>
      <c r="D10296" s="185" t="s">
        <v>1354</v>
      </c>
      <c r="E10296" s="425" t="s">
        <v>2115</v>
      </c>
      <c r="F10296" s="425"/>
      <c r="G10296" s="187" t="s">
        <v>331</v>
      </c>
      <c r="H10296" s="188">
        <v>1</v>
      </c>
      <c r="I10296" s="189">
        <f t="shared" ref="I10296:I10302" si="322">(M10296*$M$13)</f>
        <v>287.14120000000003</v>
      </c>
      <c r="J10296" s="231">
        <f t="shared" ref="J10296:J10302" si="323">TRUNC(I10296*H10296,2)</f>
        <v>287.14</v>
      </c>
      <c r="M10296">
        <v>312.11</v>
      </c>
    </row>
    <row r="10297" spans="1:13" ht="26.1" customHeight="1" x14ac:dyDescent="0.2">
      <c r="A10297" s="241" t="s">
        <v>2395</v>
      </c>
      <c r="B10297" s="201" t="s">
        <v>2772</v>
      </c>
      <c r="C10297" s="200" t="s">
        <v>26</v>
      </c>
      <c r="D10297" s="200" t="s">
        <v>2773</v>
      </c>
      <c r="E10297" s="427" t="s">
        <v>2123</v>
      </c>
      <c r="F10297" s="427"/>
      <c r="G10297" s="202" t="s">
        <v>32</v>
      </c>
      <c r="H10297" s="203">
        <v>0.308</v>
      </c>
      <c r="I10297" s="189">
        <f t="shared" si="322"/>
        <v>17.526</v>
      </c>
      <c r="J10297" s="219">
        <f t="shared" si="323"/>
        <v>5.39</v>
      </c>
      <c r="M10297">
        <v>19.05</v>
      </c>
    </row>
    <row r="10298" spans="1:13" ht="26.1" customHeight="1" x14ac:dyDescent="0.2">
      <c r="A10298" s="241" t="s">
        <v>2395</v>
      </c>
      <c r="B10298" s="201" t="s">
        <v>2477</v>
      </c>
      <c r="C10298" s="200" t="s">
        <v>26</v>
      </c>
      <c r="D10298" s="200" t="s">
        <v>2478</v>
      </c>
      <c r="E10298" s="427" t="s">
        <v>2123</v>
      </c>
      <c r="F10298" s="427"/>
      <c r="G10298" s="202" t="s">
        <v>32</v>
      </c>
      <c r="H10298" s="203">
        <v>0.308</v>
      </c>
      <c r="I10298" s="189">
        <f t="shared" si="322"/>
        <v>24.3156</v>
      </c>
      <c r="J10298" s="219">
        <f t="shared" si="323"/>
        <v>7.48</v>
      </c>
      <c r="M10298">
        <v>26.43</v>
      </c>
    </row>
    <row r="10299" spans="1:13" ht="26.1" customHeight="1" x14ac:dyDescent="0.2">
      <c r="A10299" s="238" t="s">
        <v>2126</v>
      </c>
      <c r="B10299" s="191" t="s">
        <v>3183</v>
      </c>
      <c r="C10299" s="190" t="s">
        <v>26</v>
      </c>
      <c r="D10299" s="190" t="s">
        <v>3184</v>
      </c>
      <c r="E10299" s="426" t="s">
        <v>2119</v>
      </c>
      <c r="F10299" s="426"/>
      <c r="G10299" s="192" t="s">
        <v>331</v>
      </c>
      <c r="H10299" s="193">
        <v>1</v>
      </c>
      <c r="I10299" s="189">
        <f t="shared" si="322"/>
        <v>267.29680000000002</v>
      </c>
      <c r="J10299" s="219">
        <f t="shared" si="323"/>
        <v>267.29000000000002</v>
      </c>
      <c r="M10299">
        <v>290.54000000000002</v>
      </c>
    </row>
    <row r="10300" spans="1:13" ht="24" customHeight="1" x14ac:dyDescent="0.2">
      <c r="A10300" s="238" t="s">
        <v>2126</v>
      </c>
      <c r="B10300" s="191" t="s">
        <v>2981</v>
      </c>
      <c r="C10300" s="190" t="s">
        <v>26</v>
      </c>
      <c r="D10300" s="190" t="s">
        <v>2982</v>
      </c>
      <c r="E10300" s="426" t="s">
        <v>2119</v>
      </c>
      <c r="F10300" s="426"/>
      <c r="G10300" s="192" t="s">
        <v>331</v>
      </c>
      <c r="H10300" s="193">
        <v>0.19400000000000001</v>
      </c>
      <c r="I10300" s="189">
        <f t="shared" si="322"/>
        <v>18.482800000000001</v>
      </c>
      <c r="J10300" s="219">
        <f t="shared" si="323"/>
        <v>3.58</v>
      </c>
      <c r="M10300">
        <v>20.09</v>
      </c>
    </row>
    <row r="10301" spans="1:13" ht="26.1" customHeight="1" x14ac:dyDescent="0.2">
      <c r="A10301" s="238" t="s">
        <v>2126</v>
      </c>
      <c r="B10301" s="191" t="s">
        <v>2776</v>
      </c>
      <c r="C10301" s="190" t="s">
        <v>26</v>
      </c>
      <c r="D10301" s="190" t="s">
        <v>2777</v>
      </c>
      <c r="E10301" s="426" t="s">
        <v>2119</v>
      </c>
      <c r="F10301" s="426"/>
      <c r="G10301" s="192" t="s">
        <v>331</v>
      </c>
      <c r="H10301" s="193">
        <v>5.1999999999999998E-2</v>
      </c>
      <c r="I10301" s="189">
        <f t="shared" si="322"/>
        <v>64.160799999999995</v>
      </c>
      <c r="J10301" s="219">
        <f t="shared" si="323"/>
        <v>3.33</v>
      </c>
      <c r="M10301">
        <v>69.739999999999995</v>
      </c>
    </row>
    <row r="10302" spans="1:13" ht="24" customHeight="1" x14ac:dyDescent="0.2">
      <c r="A10302" s="238" t="s">
        <v>2126</v>
      </c>
      <c r="B10302" s="191" t="s">
        <v>2778</v>
      </c>
      <c r="C10302" s="190" t="s">
        <v>26</v>
      </c>
      <c r="D10302" s="190" t="s">
        <v>2779</v>
      </c>
      <c r="E10302" s="426" t="s">
        <v>2119</v>
      </c>
      <c r="F10302" s="426"/>
      <c r="G10302" s="192" t="s">
        <v>331</v>
      </c>
      <c r="H10302" s="193">
        <v>3.1E-2</v>
      </c>
      <c r="I10302" s="189">
        <f t="shared" si="322"/>
        <v>1.8768</v>
      </c>
      <c r="J10302" s="219">
        <f t="shared" si="323"/>
        <v>0.05</v>
      </c>
      <c r="M10302">
        <v>2.04</v>
      </c>
    </row>
    <row r="10303" spans="1:13" x14ac:dyDescent="0.2">
      <c r="A10303" s="239"/>
      <c r="B10303" s="195"/>
      <c r="C10303" s="195"/>
      <c r="D10303" s="195"/>
      <c r="E10303" s="195" t="s">
        <v>3847</v>
      </c>
      <c r="F10303" s="196">
        <v>10.69</v>
      </c>
      <c r="G10303" s="195" t="s">
        <v>3848</v>
      </c>
      <c r="H10303" s="196">
        <v>0</v>
      </c>
      <c r="I10303" s="196">
        <v>10.69</v>
      </c>
      <c r="J10303" s="220"/>
      <c r="M10303">
        <v>10.69</v>
      </c>
    </row>
    <row r="10304" spans="1:13" ht="25.5" x14ac:dyDescent="0.2">
      <c r="A10304" s="239"/>
      <c r="B10304" s="195"/>
      <c r="C10304" s="195"/>
      <c r="D10304" s="195"/>
      <c r="E10304" s="195" t="s">
        <v>3849</v>
      </c>
      <c r="F10304" s="196">
        <v>0</v>
      </c>
      <c r="G10304" s="195"/>
      <c r="H10304" s="195" t="s">
        <v>3850</v>
      </c>
      <c r="I10304" s="196">
        <v>312.11</v>
      </c>
      <c r="J10304" s="220"/>
      <c r="M10304">
        <v>312.11</v>
      </c>
    </row>
    <row r="10305" spans="1:13" ht="30" customHeight="1" x14ac:dyDescent="0.2">
      <c r="A10305" s="240"/>
      <c r="B10305" s="197"/>
      <c r="C10305" s="197"/>
      <c r="D10305" s="197"/>
      <c r="E10305" s="197"/>
      <c r="F10305" s="197"/>
      <c r="G10305" s="197" t="s">
        <v>3851</v>
      </c>
      <c r="H10305" s="198">
        <v>3</v>
      </c>
      <c r="I10305" s="199">
        <v>936.33</v>
      </c>
      <c r="J10305" s="220"/>
      <c r="M10305">
        <v>936.33</v>
      </c>
    </row>
    <row r="10306" spans="1:13" ht="0.95" customHeight="1" x14ac:dyDescent="0.2">
      <c r="A10306" s="237"/>
      <c r="B10306" s="185"/>
      <c r="C10306" s="185"/>
      <c r="D10306" s="185"/>
      <c r="E10306" s="185"/>
      <c r="F10306" s="185"/>
      <c r="G10306" s="185"/>
      <c r="H10306" s="185"/>
      <c r="I10306" s="185"/>
      <c r="J10306" s="220"/>
    </row>
    <row r="10307" spans="1:13" ht="18" customHeight="1" x14ac:dyDescent="0.2">
      <c r="A10307" s="236" t="s">
        <v>1352</v>
      </c>
      <c r="B10307" s="183" t="s">
        <v>2</v>
      </c>
      <c r="C10307" s="182" t="s">
        <v>3</v>
      </c>
      <c r="D10307" s="182" t="s">
        <v>4</v>
      </c>
      <c r="E10307" s="419" t="s">
        <v>2100</v>
      </c>
      <c r="F10307" s="419"/>
      <c r="G10307" s="184" t="s">
        <v>5</v>
      </c>
      <c r="H10307" s="183" t="s">
        <v>6</v>
      </c>
      <c r="I10307" s="183" t="s">
        <v>7</v>
      </c>
      <c r="J10307" s="218" t="s">
        <v>8</v>
      </c>
      <c r="K10307" s="229">
        <f>J10309+J10310</f>
        <v>17.63</v>
      </c>
      <c r="L10307" s="229">
        <f>J10308-K10307</f>
        <v>42.97</v>
      </c>
      <c r="M10307" t="s">
        <v>7</v>
      </c>
    </row>
    <row r="10308" spans="1:13" ht="24" customHeight="1" x14ac:dyDescent="0.2">
      <c r="A10308" s="237" t="s">
        <v>2125</v>
      </c>
      <c r="B10308" s="186" t="s">
        <v>1356</v>
      </c>
      <c r="C10308" s="185" t="s">
        <v>15</v>
      </c>
      <c r="D10308" s="185" t="s">
        <v>1357</v>
      </c>
      <c r="E10308" s="425">
        <v>8</v>
      </c>
      <c r="F10308" s="425"/>
      <c r="G10308" s="187" t="s">
        <v>18</v>
      </c>
      <c r="H10308" s="188">
        <v>1</v>
      </c>
      <c r="I10308" s="189">
        <f>(M10308*$M$13)</f>
        <v>60.6096</v>
      </c>
      <c r="J10308" s="231">
        <f>TRUNC(I10308*H10308,2)</f>
        <v>60.6</v>
      </c>
      <c r="M10308">
        <v>65.88</v>
      </c>
    </row>
    <row r="10309" spans="1:13" ht="24" customHeight="1" x14ac:dyDescent="0.2">
      <c r="A10309" s="238" t="s">
        <v>2126</v>
      </c>
      <c r="B10309" s="191" t="s">
        <v>2130</v>
      </c>
      <c r="C10309" s="190" t="s">
        <v>15</v>
      </c>
      <c r="D10309" s="190" t="s">
        <v>2131</v>
      </c>
      <c r="E10309" s="426" t="s">
        <v>2129</v>
      </c>
      <c r="F10309" s="426"/>
      <c r="G10309" s="192" t="s">
        <v>39</v>
      </c>
      <c r="H10309" s="193">
        <v>0.54</v>
      </c>
      <c r="I10309" s="189">
        <f>(M10309*$M$13)</f>
        <v>13.533200000000001</v>
      </c>
      <c r="J10309" s="219">
        <f>TRUNC(I10309*H10309,2)</f>
        <v>7.3</v>
      </c>
      <c r="M10309">
        <v>14.71</v>
      </c>
    </row>
    <row r="10310" spans="1:13" ht="24" customHeight="1" x14ac:dyDescent="0.2">
      <c r="A10310" s="238" t="s">
        <v>2126</v>
      </c>
      <c r="B10310" s="191" t="s">
        <v>2216</v>
      </c>
      <c r="C10310" s="190" t="s">
        <v>15</v>
      </c>
      <c r="D10310" s="190" t="s">
        <v>2217</v>
      </c>
      <c r="E10310" s="426" t="s">
        <v>2129</v>
      </c>
      <c r="F10310" s="426"/>
      <c r="G10310" s="192" t="s">
        <v>39</v>
      </c>
      <c r="H10310" s="193">
        <v>0.54</v>
      </c>
      <c r="I10310" s="189">
        <f>(M10310*$M$13)</f>
        <v>19.136000000000003</v>
      </c>
      <c r="J10310" s="219">
        <f>TRUNC(I10310*H10310,2)</f>
        <v>10.33</v>
      </c>
      <c r="M10310">
        <v>20.8</v>
      </c>
    </row>
    <row r="10311" spans="1:13" ht="24" customHeight="1" x14ac:dyDescent="0.2">
      <c r="A10311" s="238" t="s">
        <v>2126</v>
      </c>
      <c r="B10311" s="191" t="s">
        <v>2931</v>
      </c>
      <c r="C10311" s="190" t="s">
        <v>15</v>
      </c>
      <c r="D10311" s="190" t="s">
        <v>2932</v>
      </c>
      <c r="E10311" s="426" t="s">
        <v>2119</v>
      </c>
      <c r="F10311" s="426"/>
      <c r="G10311" s="192" t="s">
        <v>132</v>
      </c>
      <c r="H10311" s="193">
        <v>0.94</v>
      </c>
      <c r="I10311" s="189">
        <f>(M10311*$M$13)</f>
        <v>0.42320000000000002</v>
      </c>
      <c r="J10311" s="219">
        <f>TRUNC(I10311*H10311,2)</f>
        <v>0.39</v>
      </c>
      <c r="M10311">
        <v>0.46</v>
      </c>
    </row>
    <row r="10312" spans="1:13" ht="24" customHeight="1" x14ac:dyDescent="0.2">
      <c r="A10312" s="238" t="s">
        <v>2126</v>
      </c>
      <c r="B10312" s="191" t="s">
        <v>3185</v>
      </c>
      <c r="C10312" s="190" t="s">
        <v>15</v>
      </c>
      <c r="D10312" s="190" t="s">
        <v>3186</v>
      </c>
      <c r="E10312" s="426" t="s">
        <v>2119</v>
      </c>
      <c r="F10312" s="426"/>
      <c r="G10312" s="192" t="s">
        <v>54</v>
      </c>
      <c r="H10312" s="193">
        <v>1</v>
      </c>
      <c r="I10312" s="189">
        <f>(M10312*$M$13)</f>
        <v>42.577600000000004</v>
      </c>
      <c r="J10312" s="219">
        <f>TRUNC(I10312*H10312,2)</f>
        <v>42.57</v>
      </c>
      <c r="M10312">
        <v>46.28</v>
      </c>
    </row>
    <row r="10313" spans="1:13" x14ac:dyDescent="0.2">
      <c r="A10313" s="239"/>
      <c r="B10313" s="195"/>
      <c r="C10313" s="195"/>
      <c r="D10313" s="195"/>
      <c r="E10313" s="195" t="s">
        <v>3847</v>
      </c>
      <c r="F10313" s="196">
        <v>19.170000000000002</v>
      </c>
      <c r="G10313" s="195" t="s">
        <v>3848</v>
      </c>
      <c r="H10313" s="196">
        <v>0</v>
      </c>
      <c r="I10313" s="196">
        <v>19.170000000000002</v>
      </c>
      <c r="J10313" s="220"/>
      <c r="M10313">
        <v>19.170000000000002</v>
      </c>
    </row>
    <row r="10314" spans="1:13" ht="25.5" x14ac:dyDescent="0.2">
      <c r="A10314" s="239"/>
      <c r="B10314" s="195"/>
      <c r="C10314" s="195"/>
      <c r="D10314" s="195"/>
      <c r="E10314" s="195" t="s">
        <v>3849</v>
      </c>
      <c r="F10314" s="196">
        <v>0</v>
      </c>
      <c r="G10314" s="195"/>
      <c r="H10314" s="195" t="s">
        <v>3850</v>
      </c>
      <c r="I10314" s="196">
        <v>65.88</v>
      </c>
      <c r="J10314" s="220"/>
      <c r="M10314">
        <v>65.88</v>
      </c>
    </row>
    <row r="10315" spans="1:13" ht="30" customHeight="1" x14ac:dyDescent="0.2">
      <c r="A10315" s="240"/>
      <c r="B10315" s="197"/>
      <c r="C10315" s="197"/>
      <c r="D10315" s="197"/>
      <c r="E10315" s="197"/>
      <c r="F10315" s="197"/>
      <c r="G10315" s="197" t="s">
        <v>3851</v>
      </c>
      <c r="H10315" s="198">
        <v>3</v>
      </c>
      <c r="I10315" s="199">
        <v>197.64</v>
      </c>
      <c r="J10315" s="220"/>
      <c r="M10315">
        <v>197.64</v>
      </c>
    </row>
    <row r="10316" spans="1:13" ht="0.95" customHeight="1" x14ac:dyDescent="0.2">
      <c r="A10316" s="237"/>
      <c r="B10316" s="185"/>
      <c r="C10316" s="185"/>
      <c r="D10316" s="185"/>
      <c r="E10316" s="185"/>
      <c r="F10316" s="185"/>
      <c r="G10316" s="185"/>
      <c r="H10316" s="185"/>
      <c r="I10316" s="185"/>
      <c r="J10316" s="220"/>
    </row>
    <row r="10317" spans="1:13" ht="18" customHeight="1" x14ac:dyDescent="0.2">
      <c r="A10317" s="236" t="s">
        <v>1355</v>
      </c>
      <c r="B10317" s="183" t="s">
        <v>2</v>
      </c>
      <c r="C10317" s="182" t="s">
        <v>3</v>
      </c>
      <c r="D10317" s="182" t="s">
        <v>4</v>
      </c>
      <c r="E10317" s="419" t="s">
        <v>2100</v>
      </c>
      <c r="F10317" s="419"/>
      <c r="G10317" s="184" t="s">
        <v>5</v>
      </c>
      <c r="H10317" s="183" t="s">
        <v>6</v>
      </c>
      <c r="I10317" s="183" t="s">
        <v>7</v>
      </c>
      <c r="J10317" s="218" t="s">
        <v>8</v>
      </c>
      <c r="K10317" s="229">
        <f>J10319+J10320</f>
        <v>37.56</v>
      </c>
      <c r="L10317" s="229">
        <f>J10318-K10317</f>
        <v>475.29</v>
      </c>
      <c r="M10317" t="s">
        <v>7</v>
      </c>
    </row>
    <row r="10318" spans="1:13" ht="24" customHeight="1" x14ac:dyDescent="0.2">
      <c r="A10318" s="237" t="s">
        <v>2125</v>
      </c>
      <c r="B10318" s="186" t="s">
        <v>1359</v>
      </c>
      <c r="C10318" s="185" t="s">
        <v>15</v>
      </c>
      <c r="D10318" s="185" t="s">
        <v>1360</v>
      </c>
      <c r="E10318" s="425">
        <v>8</v>
      </c>
      <c r="F10318" s="425"/>
      <c r="G10318" s="187" t="s">
        <v>18</v>
      </c>
      <c r="H10318" s="188">
        <v>1</v>
      </c>
      <c r="I10318" s="189">
        <f>(M10318*$M$13)</f>
        <v>512.85400000000004</v>
      </c>
      <c r="J10318" s="231">
        <f>TRUNC(I10318*H10318,2)</f>
        <v>512.85</v>
      </c>
      <c r="M10318">
        <v>557.45000000000005</v>
      </c>
    </row>
    <row r="10319" spans="1:13" ht="24" customHeight="1" x14ac:dyDescent="0.2">
      <c r="A10319" s="238" t="s">
        <v>2126</v>
      </c>
      <c r="B10319" s="191" t="s">
        <v>2130</v>
      </c>
      <c r="C10319" s="190" t="s">
        <v>15</v>
      </c>
      <c r="D10319" s="190" t="s">
        <v>2131</v>
      </c>
      <c r="E10319" s="426" t="s">
        <v>2129</v>
      </c>
      <c r="F10319" s="426"/>
      <c r="G10319" s="192" t="s">
        <v>39</v>
      </c>
      <c r="H10319" s="193">
        <v>1.1499999999999999</v>
      </c>
      <c r="I10319" s="189">
        <f>(M10319*$M$13)</f>
        <v>13.533200000000001</v>
      </c>
      <c r="J10319" s="219">
        <f>TRUNC(I10319*H10319,2)</f>
        <v>15.56</v>
      </c>
      <c r="M10319">
        <v>14.71</v>
      </c>
    </row>
    <row r="10320" spans="1:13" ht="24" customHeight="1" x14ac:dyDescent="0.2">
      <c r="A10320" s="238" t="s">
        <v>2126</v>
      </c>
      <c r="B10320" s="191" t="s">
        <v>2216</v>
      </c>
      <c r="C10320" s="190" t="s">
        <v>15</v>
      </c>
      <c r="D10320" s="190" t="s">
        <v>2217</v>
      </c>
      <c r="E10320" s="426" t="s">
        <v>2129</v>
      </c>
      <c r="F10320" s="426"/>
      <c r="G10320" s="192" t="s">
        <v>39</v>
      </c>
      <c r="H10320" s="193">
        <v>1.1499999999999999</v>
      </c>
      <c r="I10320" s="189">
        <f>(M10320*$M$13)</f>
        <v>19.136000000000003</v>
      </c>
      <c r="J10320" s="219">
        <f>TRUNC(I10320*H10320,2)</f>
        <v>22</v>
      </c>
      <c r="M10320">
        <v>20.8</v>
      </c>
    </row>
    <row r="10321" spans="1:13" ht="24" customHeight="1" x14ac:dyDescent="0.2">
      <c r="A10321" s="238" t="s">
        <v>2126</v>
      </c>
      <c r="B10321" s="191" t="s">
        <v>2931</v>
      </c>
      <c r="C10321" s="190" t="s">
        <v>15</v>
      </c>
      <c r="D10321" s="190" t="s">
        <v>2932</v>
      </c>
      <c r="E10321" s="426" t="s">
        <v>2119</v>
      </c>
      <c r="F10321" s="426"/>
      <c r="G10321" s="192" t="s">
        <v>132</v>
      </c>
      <c r="H10321" s="193">
        <v>2.82</v>
      </c>
      <c r="I10321" s="189">
        <f>(M10321*$M$13)</f>
        <v>0.42320000000000002</v>
      </c>
      <c r="J10321" s="219">
        <f>TRUNC(I10321*H10321,2)</f>
        <v>1.19</v>
      </c>
      <c r="M10321">
        <v>0.46</v>
      </c>
    </row>
    <row r="10322" spans="1:13" ht="24" customHeight="1" x14ac:dyDescent="0.2">
      <c r="A10322" s="238" t="s">
        <v>2126</v>
      </c>
      <c r="B10322" s="191" t="s">
        <v>3187</v>
      </c>
      <c r="C10322" s="190" t="s">
        <v>15</v>
      </c>
      <c r="D10322" s="190" t="s">
        <v>3188</v>
      </c>
      <c r="E10322" s="426" t="s">
        <v>2119</v>
      </c>
      <c r="F10322" s="426"/>
      <c r="G10322" s="192" t="s">
        <v>54</v>
      </c>
      <c r="H10322" s="193">
        <v>1</v>
      </c>
      <c r="I10322" s="189">
        <f>(M10322*$M$13)</f>
        <v>474.10360000000009</v>
      </c>
      <c r="J10322" s="219">
        <f>TRUNC(I10322*H10322,2)</f>
        <v>474.1</v>
      </c>
      <c r="M10322">
        <v>515.33000000000004</v>
      </c>
    </row>
    <row r="10323" spans="1:13" x14ac:dyDescent="0.2">
      <c r="A10323" s="239"/>
      <c r="B10323" s="195"/>
      <c r="C10323" s="195"/>
      <c r="D10323" s="195"/>
      <c r="E10323" s="195" t="s">
        <v>3847</v>
      </c>
      <c r="F10323" s="196">
        <v>40.83</v>
      </c>
      <c r="G10323" s="195" t="s">
        <v>3848</v>
      </c>
      <c r="H10323" s="196">
        <v>0</v>
      </c>
      <c r="I10323" s="196">
        <v>40.83</v>
      </c>
      <c r="J10323" s="220"/>
      <c r="M10323">
        <v>40.83</v>
      </c>
    </row>
    <row r="10324" spans="1:13" ht="25.5" x14ac:dyDescent="0.2">
      <c r="A10324" s="239"/>
      <c r="B10324" s="195"/>
      <c r="C10324" s="195"/>
      <c r="D10324" s="195"/>
      <c r="E10324" s="195" t="s">
        <v>3849</v>
      </c>
      <c r="F10324" s="196">
        <v>0</v>
      </c>
      <c r="G10324" s="195"/>
      <c r="H10324" s="195" t="s">
        <v>3850</v>
      </c>
      <c r="I10324" s="196">
        <v>557.45000000000005</v>
      </c>
      <c r="J10324" s="220"/>
      <c r="M10324">
        <v>557.45000000000005</v>
      </c>
    </row>
    <row r="10325" spans="1:13" ht="30" customHeight="1" x14ac:dyDescent="0.2">
      <c r="A10325" s="240"/>
      <c r="B10325" s="197"/>
      <c r="C10325" s="197"/>
      <c r="D10325" s="197"/>
      <c r="E10325" s="197"/>
      <c r="F10325" s="197"/>
      <c r="G10325" s="197" t="s">
        <v>3851</v>
      </c>
      <c r="H10325" s="198">
        <v>3</v>
      </c>
      <c r="I10325" s="199">
        <v>1672.35</v>
      </c>
      <c r="J10325" s="220"/>
      <c r="M10325">
        <v>1672.35</v>
      </c>
    </row>
    <row r="10326" spans="1:13" ht="0.95" customHeight="1" x14ac:dyDescent="0.2">
      <c r="A10326" s="237"/>
      <c r="B10326" s="185"/>
      <c r="C10326" s="185"/>
      <c r="D10326" s="185"/>
      <c r="E10326" s="185"/>
      <c r="F10326" s="185"/>
      <c r="G10326" s="185"/>
      <c r="H10326" s="185"/>
      <c r="I10326" s="185"/>
      <c r="J10326" s="220"/>
    </row>
    <row r="10327" spans="1:13" ht="18" customHeight="1" x14ac:dyDescent="0.2">
      <c r="A10327" s="236" t="s">
        <v>1358</v>
      </c>
      <c r="B10327" s="183" t="s">
        <v>2</v>
      </c>
      <c r="C10327" s="182" t="s">
        <v>3</v>
      </c>
      <c r="D10327" s="182" t="s">
        <v>4</v>
      </c>
      <c r="E10327" s="419" t="s">
        <v>2100</v>
      </c>
      <c r="F10327" s="419"/>
      <c r="G10327" s="184" t="s">
        <v>5</v>
      </c>
      <c r="H10327" s="183" t="s">
        <v>6</v>
      </c>
      <c r="I10327" s="183" t="s">
        <v>7</v>
      </c>
      <c r="J10327" s="218" t="s">
        <v>8</v>
      </c>
      <c r="K10327" s="229">
        <f>J10329+J10330</f>
        <v>9.41</v>
      </c>
      <c r="L10327" s="229">
        <f>J10328-K10327</f>
        <v>19.059999999999999</v>
      </c>
      <c r="M10327" t="s">
        <v>7</v>
      </c>
    </row>
    <row r="10328" spans="1:13" ht="26.1" customHeight="1" x14ac:dyDescent="0.2">
      <c r="A10328" s="237" t="s">
        <v>2125</v>
      </c>
      <c r="B10328" s="186" t="s">
        <v>1018</v>
      </c>
      <c r="C10328" s="185" t="s">
        <v>26</v>
      </c>
      <c r="D10328" s="185" t="s">
        <v>1019</v>
      </c>
      <c r="E10328" s="425" t="s">
        <v>2115</v>
      </c>
      <c r="F10328" s="425"/>
      <c r="G10328" s="187" t="s">
        <v>331</v>
      </c>
      <c r="H10328" s="188">
        <v>1</v>
      </c>
      <c r="I10328" s="189">
        <f>(M10328*$M$13)</f>
        <v>28.474</v>
      </c>
      <c r="J10328" s="231">
        <f>TRUNC(I10328*H10328,2)</f>
        <v>28.47</v>
      </c>
      <c r="M10328">
        <v>30.95</v>
      </c>
    </row>
    <row r="10329" spans="1:13" ht="26.1" customHeight="1" x14ac:dyDescent="0.2">
      <c r="A10329" s="241" t="s">
        <v>2395</v>
      </c>
      <c r="B10329" s="201" t="s">
        <v>2477</v>
      </c>
      <c r="C10329" s="200" t="s">
        <v>26</v>
      </c>
      <c r="D10329" s="200" t="s">
        <v>2478</v>
      </c>
      <c r="E10329" s="427" t="s">
        <v>2123</v>
      </c>
      <c r="F10329" s="427"/>
      <c r="G10329" s="202" t="s">
        <v>32</v>
      </c>
      <c r="H10329" s="203">
        <v>0.31619999999999998</v>
      </c>
      <c r="I10329" s="189">
        <f>(M10329*$M$13)</f>
        <v>24.3156</v>
      </c>
      <c r="J10329" s="219">
        <f>TRUNC(I10329*H10329,2)</f>
        <v>7.68</v>
      </c>
      <c r="M10329">
        <v>26.43</v>
      </c>
    </row>
    <row r="10330" spans="1:13" ht="24" customHeight="1" x14ac:dyDescent="0.2">
      <c r="A10330" s="241" t="s">
        <v>2395</v>
      </c>
      <c r="B10330" s="201" t="s">
        <v>2446</v>
      </c>
      <c r="C10330" s="200" t="s">
        <v>26</v>
      </c>
      <c r="D10330" s="200" t="s">
        <v>2447</v>
      </c>
      <c r="E10330" s="427" t="s">
        <v>2123</v>
      </c>
      <c r="F10330" s="427"/>
      <c r="G10330" s="202" t="s">
        <v>32</v>
      </c>
      <c r="H10330" s="203">
        <v>9.9599999999999994E-2</v>
      </c>
      <c r="I10330" s="189">
        <f>(M10330*$M$13)</f>
        <v>17.461600000000001</v>
      </c>
      <c r="J10330" s="219">
        <f>TRUNC(I10330*H10330,2)</f>
        <v>1.73</v>
      </c>
      <c r="M10330">
        <v>18.98</v>
      </c>
    </row>
    <row r="10331" spans="1:13" ht="24" customHeight="1" x14ac:dyDescent="0.2">
      <c r="A10331" s="238" t="s">
        <v>2126</v>
      </c>
      <c r="B10331" s="191" t="s">
        <v>2943</v>
      </c>
      <c r="C10331" s="190" t="s">
        <v>26</v>
      </c>
      <c r="D10331" s="190" t="s">
        <v>2944</v>
      </c>
      <c r="E10331" s="426" t="s">
        <v>2119</v>
      </c>
      <c r="F10331" s="426"/>
      <c r="G10331" s="192" t="s">
        <v>331</v>
      </c>
      <c r="H10331" s="193">
        <v>1</v>
      </c>
      <c r="I10331" s="189">
        <f>(M10331*$M$13)</f>
        <v>19.0532</v>
      </c>
      <c r="J10331" s="219">
        <f>TRUNC(I10331*H10331,2)</f>
        <v>19.05</v>
      </c>
      <c r="M10331">
        <v>20.71</v>
      </c>
    </row>
    <row r="10332" spans="1:13" x14ac:dyDescent="0.2">
      <c r="A10332" s="239"/>
      <c r="B10332" s="195"/>
      <c r="C10332" s="195"/>
      <c r="D10332" s="195"/>
      <c r="E10332" s="195" t="s">
        <v>3847</v>
      </c>
      <c r="F10332" s="196">
        <v>7.96</v>
      </c>
      <c r="G10332" s="195" t="s">
        <v>3848</v>
      </c>
      <c r="H10332" s="196">
        <v>0</v>
      </c>
      <c r="I10332" s="196">
        <v>7.96</v>
      </c>
      <c r="J10332" s="220"/>
      <c r="M10332">
        <v>7.96</v>
      </c>
    </row>
    <row r="10333" spans="1:13" ht="25.5" x14ac:dyDescent="0.2">
      <c r="A10333" s="239"/>
      <c r="B10333" s="195"/>
      <c r="C10333" s="195"/>
      <c r="D10333" s="195"/>
      <c r="E10333" s="195" t="s">
        <v>3849</v>
      </c>
      <c r="F10333" s="196">
        <v>0</v>
      </c>
      <c r="G10333" s="195"/>
      <c r="H10333" s="195" t="s">
        <v>3850</v>
      </c>
      <c r="I10333" s="196">
        <v>30.95</v>
      </c>
      <c r="J10333" s="220"/>
      <c r="M10333">
        <v>30.95</v>
      </c>
    </row>
    <row r="10334" spans="1:13" ht="30" customHeight="1" x14ac:dyDescent="0.2">
      <c r="A10334" s="240"/>
      <c r="B10334" s="197"/>
      <c r="C10334" s="197"/>
      <c r="D10334" s="197"/>
      <c r="E10334" s="197"/>
      <c r="F10334" s="197"/>
      <c r="G10334" s="197" t="s">
        <v>3851</v>
      </c>
      <c r="H10334" s="198">
        <v>6</v>
      </c>
      <c r="I10334" s="199">
        <v>185.7</v>
      </c>
      <c r="J10334" s="220"/>
      <c r="M10334">
        <v>185.7</v>
      </c>
    </row>
    <row r="10335" spans="1:13" ht="0.95" customHeight="1" x14ac:dyDescent="0.2">
      <c r="A10335" s="237"/>
      <c r="B10335" s="185"/>
      <c r="C10335" s="185"/>
      <c r="D10335" s="185"/>
      <c r="E10335" s="185"/>
      <c r="F10335" s="185"/>
      <c r="G10335" s="185"/>
      <c r="H10335" s="185"/>
      <c r="I10335" s="185"/>
      <c r="J10335" s="220"/>
    </row>
    <row r="10336" spans="1:13" ht="24" customHeight="1" x14ac:dyDescent="0.2">
      <c r="A10336" s="243" t="s">
        <v>1361</v>
      </c>
      <c r="B10336" s="28"/>
      <c r="C10336" s="28"/>
      <c r="D10336" s="27" t="s">
        <v>227</v>
      </c>
      <c r="E10336" s="28"/>
      <c r="F10336" s="429"/>
      <c r="G10336" s="429"/>
      <c r="H10336" s="28"/>
      <c r="I10336" s="28"/>
      <c r="J10336" s="211"/>
    </row>
    <row r="10337" spans="1:13" ht="18" customHeight="1" x14ac:dyDescent="0.2">
      <c r="A10337" s="236" t="s">
        <v>1362</v>
      </c>
      <c r="B10337" s="183" t="s">
        <v>2</v>
      </c>
      <c r="C10337" s="182" t="s">
        <v>3</v>
      </c>
      <c r="D10337" s="182" t="s">
        <v>4</v>
      </c>
      <c r="E10337" s="419" t="s">
        <v>2100</v>
      </c>
      <c r="F10337" s="419"/>
      <c r="G10337" s="184" t="s">
        <v>5</v>
      </c>
      <c r="H10337" s="183" t="s">
        <v>6</v>
      </c>
      <c r="I10337" s="183" t="s">
        <v>7</v>
      </c>
      <c r="J10337" s="218" t="s">
        <v>8</v>
      </c>
      <c r="K10337" s="229">
        <f>J10339+J10340</f>
        <v>3.91</v>
      </c>
      <c r="L10337" s="229">
        <f>J10338-K10337</f>
        <v>3.6799999999999997</v>
      </c>
      <c r="M10337" t="s">
        <v>7</v>
      </c>
    </row>
    <row r="10338" spans="1:13" ht="24" customHeight="1" x14ac:dyDescent="0.2">
      <c r="A10338" s="237" t="s">
        <v>2125</v>
      </c>
      <c r="B10338" s="186" t="s">
        <v>1061</v>
      </c>
      <c r="C10338" s="185" t="s">
        <v>15</v>
      </c>
      <c r="D10338" s="185" t="s">
        <v>1062</v>
      </c>
      <c r="E10338" s="425">
        <v>8</v>
      </c>
      <c r="F10338" s="425"/>
      <c r="G10338" s="187" t="s">
        <v>169</v>
      </c>
      <c r="H10338" s="188">
        <v>1</v>
      </c>
      <c r="I10338" s="189">
        <f>(M10338*$M$13)</f>
        <v>7.5900000000000007</v>
      </c>
      <c r="J10338" s="231">
        <f>TRUNC(I10338*H10338,2)</f>
        <v>7.59</v>
      </c>
      <c r="M10338">
        <v>8.25</v>
      </c>
    </row>
    <row r="10339" spans="1:13" ht="24" customHeight="1" x14ac:dyDescent="0.2">
      <c r="A10339" s="238" t="s">
        <v>2126</v>
      </c>
      <c r="B10339" s="191" t="s">
        <v>2130</v>
      </c>
      <c r="C10339" s="190" t="s">
        <v>15</v>
      </c>
      <c r="D10339" s="190" t="s">
        <v>2131</v>
      </c>
      <c r="E10339" s="426" t="s">
        <v>2129</v>
      </c>
      <c r="F10339" s="426"/>
      <c r="G10339" s="192" t="s">
        <v>39</v>
      </c>
      <c r="H10339" s="193">
        <v>0.12</v>
      </c>
      <c r="I10339" s="189">
        <f>(M10339*$M$13)</f>
        <v>13.533200000000001</v>
      </c>
      <c r="J10339" s="219">
        <f>TRUNC(I10339*H10339,2)</f>
        <v>1.62</v>
      </c>
      <c r="M10339">
        <v>14.71</v>
      </c>
    </row>
    <row r="10340" spans="1:13" ht="24" customHeight="1" x14ac:dyDescent="0.2">
      <c r="A10340" s="238" t="s">
        <v>2126</v>
      </c>
      <c r="B10340" s="191" t="s">
        <v>2216</v>
      </c>
      <c r="C10340" s="190" t="s">
        <v>15</v>
      </c>
      <c r="D10340" s="190" t="s">
        <v>2217</v>
      </c>
      <c r="E10340" s="426" t="s">
        <v>2129</v>
      </c>
      <c r="F10340" s="426"/>
      <c r="G10340" s="192" t="s">
        <v>39</v>
      </c>
      <c r="H10340" s="193">
        <v>0.12</v>
      </c>
      <c r="I10340" s="189">
        <f>(M10340*$M$13)</f>
        <v>19.136000000000003</v>
      </c>
      <c r="J10340" s="219">
        <f>TRUNC(I10340*H10340,2)</f>
        <v>2.29</v>
      </c>
      <c r="M10340">
        <v>20.8</v>
      </c>
    </row>
    <row r="10341" spans="1:13" ht="24" customHeight="1" x14ac:dyDescent="0.2">
      <c r="A10341" s="238" t="s">
        <v>2126</v>
      </c>
      <c r="B10341" s="191" t="s">
        <v>2380</v>
      </c>
      <c r="C10341" s="190" t="s">
        <v>15</v>
      </c>
      <c r="D10341" s="190" t="s">
        <v>1062</v>
      </c>
      <c r="E10341" s="426" t="s">
        <v>2119</v>
      </c>
      <c r="F10341" s="426"/>
      <c r="G10341" s="192" t="s">
        <v>132</v>
      </c>
      <c r="H10341" s="193">
        <v>1.01</v>
      </c>
      <c r="I10341" s="189">
        <f>(M10341*$M$13)</f>
        <v>3.6524000000000005</v>
      </c>
      <c r="J10341" s="219">
        <f>TRUNC(I10341*H10341,2)</f>
        <v>3.68</v>
      </c>
      <c r="M10341">
        <v>3.97</v>
      </c>
    </row>
    <row r="10342" spans="1:13" x14ac:dyDescent="0.2">
      <c r="A10342" s="239"/>
      <c r="B10342" s="195"/>
      <c r="C10342" s="195"/>
      <c r="D10342" s="195"/>
      <c r="E10342" s="195" t="s">
        <v>3847</v>
      </c>
      <c r="F10342" s="196">
        <v>4.25</v>
      </c>
      <c r="G10342" s="195" t="s">
        <v>3848</v>
      </c>
      <c r="H10342" s="196">
        <v>0</v>
      </c>
      <c r="I10342" s="196">
        <v>4.25</v>
      </c>
      <c r="J10342" s="220"/>
      <c r="M10342">
        <v>4.25</v>
      </c>
    </row>
    <row r="10343" spans="1:13" ht="25.5" x14ac:dyDescent="0.2">
      <c r="A10343" s="239"/>
      <c r="B10343" s="195"/>
      <c r="C10343" s="195"/>
      <c r="D10343" s="195"/>
      <c r="E10343" s="195" t="s">
        <v>3849</v>
      </c>
      <c r="F10343" s="196">
        <v>0</v>
      </c>
      <c r="G10343" s="195"/>
      <c r="H10343" s="195" t="s">
        <v>3850</v>
      </c>
      <c r="I10343" s="196">
        <v>8.25</v>
      </c>
      <c r="J10343" s="220"/>
      <c r="M10343">
        <v>8.25</v>
      </c>
    </row>
    <row r="10344" spans="1:13" ht="30" customHeight="1" x14ac:dyDescent="0.2">
      <c r="A10344" s="240"/>
      <c r="B10344" s="197"/>
      <c r="C10344" s="197"/>
      <c r="D10344" s="197"/>
      <c r="E10344" s="197"/>
      <c r="F10344" s="197"/>
      <c r="G10344" s="197" t="s">
        <v>3851</v>
      </c>
      <c r="H10344" s="198">
        <v>106</v>
      </c>
      <c r="I10344" s="199">
        <v>874.5</v>
      </c>
      <c r="J10344" s="220"/>
      <c r="M10344">
        <v>874.5</v>
      </c>
    </row>
    <row r="10345" spans="1:13" ht="0.95" customHeight="1" x14ac:dyDescent="0.2">
      <c r="A10345" s="237"/>
      <c r="B10345" s="185"/>
      <c r="C10345" s="185"/>
      <c r="D10345" s="185"/>
      <c r="E10345" s="185"/>
      <c r="F10345" s="185"/>
      <c r="G10345" s="185"/>
      <c r="H10345" s="185"/>
      <c r="I10345" s="185"/>
      <c r="J10345" s="220"/>
    </row>
    <row r="10346" spans="1:13" ht="18" customHeight="1" x14ac:dyDescent="0.2">
      <c r="A10346" s="236" t="s">
        <v>1363</v>
      </c>
      <c r="B10346" s="183" t="s">
        <v>2</v>
      </c>
      <c r="C10346" s="182" t="s">
        <v>3</v>
      </c>
      <c r="D10346" s="182" t="s">
        <v>4</v>
      </c>
      <c r="E10346" s="419" t="s">
        <v>2100</v>
      </c>
      <c r="F10346" s="419"/>
      <c r="G10346" s="184" t="s">
        <v>5</v>
      </c>
      <c r="H10346" s="183" t="s">
        <v>6</v>
      </c>
      <c r="I10346" s="183" t="s">
        <v>7</v>
      </c>
      <c r="J10346" s="218" t="s">
        <v>8</v>
      </c>
      <c r="K10346" s="229">
        <f>J10348+J10349</f>
        <v>0.98</v>
      </c>
      <c r="L10346" s="229">
        <f>J10347-K10346</f>
        <v>11.77</v>
      </c>
      <c r="M10346" t="s">
        <v>7</v>
      </c>
    </row>
    <row r="10347" spans="1:13" ht="26.1" customHeight="1" x14ac:dyDescent="0.2">
      <c r="A10347" s="237" t="s">
        <v>2125</v>
      </c>
      <c r="B10347" s="186" t="s">
        <v>1063</v>
      </c>
      <c r="C10347" s="185" t="s">
        <v>26</v>
      </c>
      <c r="D10347" s="185" t="s">
        <v>1064</v>
      </c>
      <c r="E10347" s="425" t="s">
        <v>2115</v>
      </c>
      <c r="F10347" s="425"/>
      <c r="G10347" s="187" t="s">
        <v>169</v>
      </c>
      <c r="H10347" s="188">
        <v>1</v>
      </c>
      <c r="I10347" s="189">
        <f>(M10347*$M$13)</f>
        <v>12.751200000000001</v>
      </c>
      <c r="J10347" s="231">
        <f>TRUNC(I10347*H10347,2)</f>
        <v>12.75</v>
      </c>
      <c r="M10347">
        <v>13.86</v>
      </c>
    </row>
    <row r="10348" spans="1:13" ht="26.1" customHeight="1" x14ac:dyDescent="0.2">
      <c r="A10348" s="241" t="s">
        <v>2395</v>
      </c>
      <c r="B10348" s="201" t="s">
        <v>2772</v>
      </c>
      <c r="C10348" s="200" t="s">
        <v>26</v>
      </c>
      <c r="D10348" s="200" t="s">
        <v>2773</v>
      </c>
      <c r="E10348" s="427" t="s">
        <v>2123</v>
      </c>
      <c r="F10348" s="427"/>
      <c r="G10348" s="202" t="s">
        <v>32</v>
      </c>
      <c r="H10348" s="203">
        <v>2.35E-2</v>
      </c>
      <c r="I10348" s="189">
        <f>(M10348*$M$13)</f>
        <v>17.526</v>
      </c>
      <c r="J10348" s="219">
        <f>TRUNC(I10348*H10348,2)</f>
        <v>0.41</v>
      </c>
      <c r="M10348">
        <v>19.05</v>
      </c>
    </row>
    <row r="10349" spans="1:13" ht="26.1" customHeight="1" x14ac:dyDescent="0.2">
      <c r="A10349" s="241" t="s">
        <v>2395</v>
      </c>
      <c r="B10349" s="201" t="s">
        <v>2477</v>
      </c>
      <c r="C10349" s="200" t="s">
        <v>26</v>
      </c>
      <c r="D10349" s="200" t="s">
        <v>2478</v>
      </c>
      <c r="E10349" s="427" t="s">
        <v>2123</v>
      </c>
      <c r="F10349" s="427"/>
      <c r="G10349" s="202" t="s">
        <v>32</v>
      </c>
      <c r="H10349" s="203">
        <v>2.35E-2</v>
      </c>
      <c r="I10349" s="189">
        <f>(M10349*$M$13)</f>
        <v>24.3156</v>
      </c>
      <c r="J10349" s="219">
        <f>TRUNC(I10349*H10349,2)</f>
        <v>0.56999999999999995</v>
      </c>
      <c r="M10349">
        <v>26.43</v>
      </c>
    </row>
    <row r="10350" spans="1:13" ht="26.1" customHeight="1" x14ac:dyDescent="0.2">
      <c r="A10350" s="238" t="s">
        <v>2126</v>
      </c>
      <c r="B10350" s="191" t="s">
        <v>2973</v>
      </c>
      <c r="C10350" s="190" t="s">
        <v>26</v>
      </c>
      <c r="D10350" s="190" t="s">
        <v>2974</v>
      </c>
      <c r="E10350" s="426" t="s">
        <v>2119</v>
      </c>
      <c r="F10350" s="426"/>
      <c r="G10350" s="192" t="s">
        <v>169</v>
      </c>
      <c r="H10350" s="193">
        <v>1.0492999999999999</v>
      </c>
      <c r="I10350" s="189">
        <f>(M10350*$M$13)</f>
        <v>11.2148</v>
      </c>
      <c r="J10350" s="219">
        <f>TRUNC(I10350*H10350,2)</f>
        <v>11.76</v>
      </c>
      <c r="M10350">
        <v>12.19</v>
      </c>
    </row>
    <row r="10351" spans="1:13" ht="24" customHeight="1" x14ac:dyDescent="0.2">
      <c r="A10351" s="238" t="s">
        <v>2126</v>
      </c>
      <c r="B10351" s="191" t="s">
        <v>2778</v>
      </c>
      <c r="C10351" s="190" t="s">
        <v>26</v>
      </c>
      <c r="D10351" s="190" t="s">
        <v>2779</v>
      </c>
      <c r="E10351" s="426" t="s">
        <v>2119</v>
      </c>
      <c r="F10351" s="426"/>
      <c r="G10351" s="192" t="s">
        <v>331</v>
      </c>
      <c r="H10351" s="193">
        <v>5.4999999999999997E-3</v>
      </c>
      <c r="I10351" s="189">
        <f>(M10351*$M$13)</f>
        <v>1.8768</v>
      </c>
      <c r="J10351" s="219">
        <f>TRUNC(I10351*H10351,2)</f>
        <v>0.01</v>
      </c>
      <c r="M10351">
        <v>2.04</v>
      </c>
    </row>
    <row r="10352" spans="1:13" x14ac:dyDescent="0.2">
      <c r="A10352" s="239"/>
      <c r="B10352" s="195"/>
      <c r="C10352" s="195"/>
      <c r="D10352" s="195"/>
      <c r="E10352" s="195" t="s">
        <v>3847</v>
      </c>
      <c r="F10352" s="196">
        <v>0.81</v>
      </c>
      <c r="G10352" s="195" t="s">
        <v>3848</v>
      </c>
      <c r="H10352" s="196">
        <v>0</v>
      </c>
      <c r="I10352" s="196">
        <v>0.81</v>
      </c>
      <c r="J10352" s="220"/>
      <c r="M10352">
        <v>0.81</v>
      </c>
    </row>
    <row r="10353" spans="1:13" ht="25.5" x14ac:dyDescent="0.2">
      <c r="A10353" s="239"/>
      <c r="B10353" s="195"/>
      <c r="C10353" s="195"/>
      <c r="D10353" s="195"/>
      <c r="E10353" s="195" t="s">
        <v>3849</v>
      </c>
      <c r="F10353" s="196">
        <v>0</v>
      </c>
      <c r="G10353" s="195"/>
      <c r="H10353" s="195" t="s">
        <v>3850</v>
      </c>
      <c r="I10353" s="196">
        <v>13.86</v>
      </c>
      <c r="J10353" s="220"/>
      <c r="M10353">
        <v>13.86</v>
      </c>
    </row>
    <row r="10354" spans="1:13" ht="30" customHeight="1" x14ac:dyDescent="0.2">
      <c r="A10354" s="240"/>
      <c r="B10354" s="197"/>
      <c r="C10354" s="197"/>
      <c r="D10354" s="197"/>
      <c r="E10354" s="197"/>
      <c r="F10354" s="197"/>
      <c r="G10354" s="197" t="s">
        <v>3851</v>
      </c>
      <c r="H10354" s="198">
        <v>60</v>
      </c>
      <c r="I10354" s="199">
        <v>831.6</v>
      </c>
      <c r="J10354" s="220"/>
      <c r="M10354">
        <v>831.6</v>
      </c>
    </row>
    <row r="10355" spans="1:13" ht="0.95" customHeight="1" x14ac:dyDescent="0.2">
      <c r="A10355" s="237"/>
      <c r="B10355" s="185"/>
      <c r="C10355" s="185"/>
      <c r="D10355" s="185"/>
      <c r="E10355" s="185"/>
      <c r="F10355" s="185"/>
      <c r="G10355" s="185"/>
      <c r="H10355" s="185"/>
      <c r="I10355" s="185"/>
      <c r="J10355" s="220"/>
    </row>
    <row r="10356" spans="1:13" ht="18" customHeight="1" x14ac:dyDescent="0.2">
      <c r="A10356" s="236" t="s">
        <v>1364</v>
      </c>
      <c r="B10356" s="183" t="s">
        <v>2</v>
      </c>
      <c r="C10356" s="182" t="s">
        <v>3</v>
      </c>
      <c r="D10356" s="182" t="s">
        <v>4</v>
      </c>
      <c r="E10356" s="419" t="s">
        <v>2100</v>
      </c>
      <c r="F10356" s="419"/>
      <c r="G10356" s="184" t="s">
        <v>5</v>
      </c>
      <c r="H10356" s="183" t="s">
        <v>6</v>
      </c>
      <c r="I10356" s="183" t="s">
        <v>7</v>
      </c>
      <c r="J10356" s="218" t="s">
        <v>8</v>
      </c>
      <c r="K10356" s="229">
        <f>J10358+J10359</f>
        <v>1.41</v>
      </c>
      <c r="L10356" s="229">
        <f>J10357-K10356</f>
        <v>20.28</v>
      </c>
      <c r="M10356" t="s">
        <v>7</v>
      </c>
    </row>
    <row r="10357" spans="1:13" ht="26.1" customHeight="1" x14ac:dyDescent="0.2">
      <c r="A10357" s="237" t="s">
        <v>2125</v>
      </c>
      <c r="B10357" s="186" t="s">
        <v>1065</v>
      </c>
      <c r="C10357" s="185" t="s">
        <v>26</v>
      </c>
      <c r="D10357" s="185" t="s">
        <v>1066</v>
      </c>
      <c r="E10357" s="425" t="s">
        <v>2115</v>
      </c>
      <c r="F10357" s="425"/>
      <c r="G10357" s="187" t="s">
        <v>169</v>
      </c>
      <c r="H10357" s="188">
        <v>1</v>
      </c>
      <c r="I10357" s="189">
        <f>(M10357*$M$13)</f>
        <v>21.6936</v>
      </c>
      <c r="J10357" s="231">
        <f>TRUNC(I10357*H10357,2)</f>
        <v>21.69</v>
      </c>
      <c r="M10357">
        <v>23.58</v>
      </c>
    </row>
    <row r="10358" spans="1:13" ht="26.1" customHeight="1" x14ac:dyDescent="0.2">
      <c r="A10358" s="241" t="s">
        <v>2395</v>
      </c>
      <c r="B10358" s="201" t="s">
        <v>2772</v>
      </c>
      <c r="C10358" s="200" t="s">
        <v>26</v>
      </c>
      <c r="D10358" s="200" t="s">
        <v>2773</v>
      </c>
      <c r="E10358" s="427" t="s">
        <v>2123</v>
      </c>
      <c r="F10358" s="427"/>
      <c r="G10358" s="202" t="s">
        <v>32</v>
      </c>
      <c r="H10358" s="203">
        <v>3.4099999999999998E-2</v>
      </c>
      <c r="I10358" s="189">
        <f>(M10358*$M$13)</f>
        <v>17.526</v>
      </c>
      <c r="J10358" s="219">
        <f>TRUNC(I10358*H10358,2)</f>
        <v>0.59</v>
      </c>
      <c r="M10358">
        <v>19.05</v>
      </c>
    </row>
    <row r="10359" spans="1:13" ht="26.1" customHeight="1" x14ac:dyDescent="0.2">
      <c r="A10359" s="241" t="s">
        <v>2395</v>
      </c>
      <c r="B10359" s="201" t="s">
        <v>2477</v>
      </c>
      <c r="C10359" s="200" t="s">
        <v>26</v>
      </c>
      <c r="D10359" s="200" t="s">
        <v>2478</v>
      </c>
      <c r="E10359" s="427" t="s">
        <v>2123</v>
      </c>
      <c r="F10359" s="427"/>
      <c r="G10359" s="202" t="s">
        <v>32</v>
      </c>
      <c r="H10359" s="203">
        <v>3.4099999999999998E-2</v>
      </c>
      <c r="I10359" s="189">
        <f>(M10359*$M$13)</f>
        <v>24.3156</v>
      </c>
      <c r="J10359" s="219">
        <f>TRUNC(I10359*H10359,2)</f>
        <v>0.82</v>
      </c>
      <c r="M10359">
        <v>26.43</v>
      </c>
    </row>
    <row r="10360" spans="1:13" ht="26.1" customHeight="1" x14ac:dyDescent="0.2">
      <c r="A10360" s="238" t="s">
        <v>2126</v>
      </c>
      <c r="B10360" s="191" t="s">
        <v>2975</v>
      </c>
      <c r="C10360" s="190" t="s">
        <v>26</v>
      </c>
      <c r="D10360" s="190" t="s">
        <v>2976</v>
      </c>
      <c r="E10360" s="426" t="s">
        <v>2119</v>
      </c>
      <c r="F10360" s="426"/>
      <c r="G10360" s="192" t="s">
        <v>169</v>
      </c>
      <c r="H10360" s="193">
        <v>1.0492999999999999</v>
      </c>
      <c r="I10360" s="189">
        <f>(M10360*$M$13)</f>
        <v>19.32</v>
      </c>
      <c r="J10360" s="219">
        <f>TRUNC(I10360*H10360,2)</f>
        <v>20.27</v>
      </c>
      <c r="M10360">
        <v>21</v>
      </c>
    </row>
    <row r="10361" spans="1:13" ht="24" customHeight="1" x14ac:dyDescent="0.2">
      <c r="A10361" s="238" t="s">
        <v>2126</v>
      </c>
      <c r="B10361" s="191" t="s">
        <v>2778</v>
      </c>
      <c r="C10361" s="190" t="s">
        <v>26</v>
      </c>
      <c r="D10361" s="190" t="s">
        <v>2779</v>
      </c>
      <c r="E10361" s="426" t="s">
        <v>2119</v>
      </c>
      <c r="F10361" s="426"/>
      <c r="G10361" s="192" t="s">
        <v>331</v>
      </c>
      <c r="H10361" s="193">
        <v>8.0000000000000002E-3</v>
      </c>
      <c r="I10361" s="189">
        <f>(M10361*$M$13)</f>
        <v>1.8768</v>
      </c>
      <c r="J10361" s="219">
        <f>TRUNC(I10361*H10361,2)</f>
        <v>0.01</v>
      </c>
      <c r="M10361">
        <v>2.04</v>
      </c>
    </row>
    <row r="10362" spans="1:13" x14ac:dyDescent="0.2">
      <c r="A10362" s="239"/>
      <c r="B10362" s="195"/>
      <c r="C10362" s="195"/>
      <c r="D10362" s="195"/>
      <c r="E10362" s="195" t="s">
        <v>3847</v>
      </c>
      <c r="F10362" s="196">
        <v>1.17</v>
      </c>
      <c r="G10362" s="195" t="s">
        <v>3848</v>
      </c>
      <c r="H10362" s="196">
        <v>0</v>
      </c>
      <c r="I10362" s="196">
        <v>1.17</v>
      </c>
      <c r="J10362" s="220"/>
      <c r="M10362">
        <v>1.17</v>
      </c>
    </row>
    <row r="10363" spans="1:13" ht="25.5" x14ac:dyDescent="0.2">
      <c r="A10363" s="239"/>
      <c r="B10363" s="195"/>
      <c r="C10363" s="195"/>
      <c r="D10363" s="195"/>
      <c r="E10363" s="195" t="s">
        <v>3849</v>
      </c>
      <c r="F10363" s="196">
        <v>0</v>
      </c>
      <c r="G10363" s="195"/>
      <c r="H10363" s="195" t="s">
        <v>3850</v>
      </c>
      <c r="I10363" s="196">
        <v>23.58</v>
      </c>
      <c r="J10363" s="220"/>
      <c r="M10363">
        <v>23.58</v>
      </c>
    </row>
    <row r="10364" spans="1:13" ht="30" customHeight="1" x14ac:dyDescent="0.2">
      <c r="A10364" s="240"/>
      <c r="B10364" s="197"/>
      <c r="C10364" s="197"/>
      <c r="D10364" s="197"/>
      <c r="E10364" s="197"/>
      <c r="F10364" s="197"/>
      <c r="G10364" s="197" t="s">
        <v>3851</v>
      </c>
      <c r="H10364" s="198">
        <v>45</v>
      </c>
      <c r="I10364" s="199">
        <v>1061.0999999999999</v>
      </c>
      <c r="J10364" s="220"/>
      <c r="M10364">
        <v>1061.0999999999999</v>
      </c>
    </row>
    <row r="10365" spans="1:13" ht="0.95" customHeight="1" x14ac:dyDescent="0.2">
      <c r="A10365" s="237"/>
      <c r="B10365" s="185"/>
      <c r="C10365" s="185"/>
      <c r="D10365" s="185"/>
      <c r="E10365" s="185"/>
      <c r="F10365" s="185"/>
      <c r="G10365" s="185"/>
      <c r="H10365" s="185"/>
      <c r="I10365" s="185"/>
      <c r="J10365" s="220"/>
    </row>
    <row r="10366" spans="1:13" ht="18" customHeight="1" x14ac:dyDescent="0.2">
      <c r="A10366" s="236" t="s">
        <v>1365</v>
      </c>
      <c r="B10366" s="183" t="s">
        <v>2</v>
      </c>
      <c r="C10366" s="182" t="s">
        <v>3</v>
      </c>
      <c r="D10366" s="182" t="s">
        <v>4</v>
      </c>
      <c r="E10366" s="419" t="s">
        <v>2100</v>
      </c>
      <c r="F10366" s="419"/>
      <c r="G10366" s="184" t="s">
        <v>5</v>
      </c>
      <c r="H10366" s="183" t="s">
        <v>6</v>
      </c>
      <c r="I10366" s="183" t="s">
        <v>7</v>
      </c>
      <c r="J10366" s="218" t="s">
        <v>8</v>
      </c>
      <c r="K10366" s="229">
        <f>J10368+J10369</f>
        <v>2.06</v>
      </c>
      <c r="L10366" s="229">
        <f>J10367-K10366</f>
        <v>55.28</v>
      </c>
      <c r="M10366" t="s">
        <v>7</v>
      </c>
    </row>
    <row r="10367" spans="1:13" ht="26.1" customHeight="1" x14ac:dyDescent="0.2">
      <c r="A10367" s="237" t="s">
        <v>2125</v>
      </c>
      <c r="B10367" s="186" t="s">
        <v>1366</v>
      </c>
      <c r="C10367" s="185" t="s">
        <v>26</v>
      </c>
      <c r="D10367" s="185" t="s">
        <v>1367</v>
      </c>
      <c r="E10367" s="425" t="s">
        <v>2115</v>
      </c>
      <c r="F10367" s="425"/>
      <c r="G10367" s="187" t="s">
        <v>169</v>
      </c>
      <c r="H10367" s="188">
        <v>1</v>
      </c>
      <c r="I10367" s="189">
        <f>(M10367*$M$13)</f>
        <v>57.343600000000002</v>
      </c>
      <c r="J10367" s="231">
        <f>TRUNC(I10367*H10367,2)</f>
        <v>57.34</v>
      </c>
      <c r="M10367">
        <v>62.33</v>
      </c>
    </row>
    <row r="10368" spans="1:13" ht="26.1" customHeight="1" x14ac:dyDescent="0.2">
      <c r="A10368" s="241" t="s">
        <v>2395</v>
      </c>
      <c r="B10368" s="201" t="s">
        <v>2772</v>
      </c>
      <c r="C10368" s="200" t="s">
        <v>26</v>
      </c>
      <c r="D10368" s="200" t="s">
        <v>2773</v>
      </c>
      <c r="E10368" s="427" t="s">
        <v>2123</v>
      </c>
      <c r="F10368" s="427"/>
      <c r="G10368" s="202" t="s">
        <v>32</v>
      </c>
      <c r="H10368" s="203">
        <v>4.9399999999999999E-2</v>
      </c>
      <c r="I10368" s="189">
        <f>(M10368*$M$13)</f>
        <v>17.526</v>
      </c>
      <c r="J10368" s="219">
        <f>TRUNC(I10368*H10368,2)</f>
        <v>0.86</v>
      </c>
      <c r="M10368">
        <v>19.05</v>
      </c>
    </row>
    <row r="10369" spans="1:13" ht="26.1" customHeight="1" x14ac:dyDescent="0.2">
      <c r="A10369" s="241" t="s">
        <v>2395</v>
      </c>
      <c r="B10369" s="201" t="s">
        <v>2477</v>
      </c>
      <c r="C10369" s="200" t="s">
        <v>26</v>
      </c>
      <c r="D10369" s="200" t="s">
        <v>2478</v>
      </c>
      <c r="E10369" s="427" t="s">
        <v>2123</v>
      </c>
      <c r="F10369" s="427"/>
      <c r="G10369" s="202" t="s">
        <v>32</v>
      </c>
      <c r="H10369" s="203">
        <v>4.9399999999999999E-2</v>
      </c>
      <c r="I10369" s="189">
        <f>(M10369*$M$13)</f>
        <v>24.3156</v>
      </c>
      <c r="J10369" s="219">
        <f>TRUNC(I10369*H10369,2)</f>
        <v>1.2</v>
      </c>
      <c r="M10369">
        <v>26.43</v>
      </c>
    </row>
    <row r="10370" spans="1:13" ht="26.1" customHeight="1" x14ac:dyDescent="0.2">
      <c r="A10370" s="238" t="s">
        <v>2126</v>
      </c>
      <c r="B10370" s="191" t="s">
        <v>3189</v>
      </c>
      <c r="C10370" s="190" t="s">
        <v>26</v>
      </c>
      <c r="D10370" s="190" t="s">
        <v>3190</v>
      </c>
      <c r="E10370" s="426" t="s">
        <v>2119</v>
      </c>
      <c r="F10370" s="426"/>
      <c r="G10370" s="192" t="s">
        <v>169</v>
      </c>
      <c r="H10370" s="193">
        <v>1.0492999999999999</v>
      </c>
      <c r="I10370" s="189">
        <f>(M10370*$M$13)</f>
        <v>52.67</v>
      </c>
      <c r="J10370" s="219">
        <f>TRUNC(I10370*H10370,2)</f>
        <v>55.26</v>
      </c>
      <c r="M10370">
        <v>57.25</v>
      </c>
    </row>
    <row r="10371" spans="1:13" ht="24" customHeight="1" x14ac:dyDescent="0.2">
      <c r="A10371" s="238" t="s">
        <v>2126</v>
      </c>
      <c r="B10371" s="191" t="s">
        <v>2778</v>
      </c>
      <c r="C10371" s="190" t="s">
        <v>26</v>
      </c>
      <c r="D10371" s="190" t="s">
        <v>2779</v>
      </c>
      <c r="E10371" s="426" t="s">
        <v>2119</v>
      </c>
      <c r="F10371" s="426"/>
      <c r="G10371" s="192" t="s">
        <v>331</v>
      </c>
      <c r="H10371" s="193">
        <v>1.15E-2</v>
      </c>
      <c r="I10371" s="189">
        <f>(M10371*$M$13)</f>
        <v>1.8768</v>
      </c>
      <c r="J10371" s="219">
        <f>TRUNC(I10371*H10371,2)</f>
        <v>0.02</v>
      </c>
      <c r="M10371">
        <v>2.04</v>
      </c>
    </row>
    <row r="10372" spans="1:13" x14ac:dyDescent="0.2">
      <c r="A10372" s="239"/>
      <c r="B10372" s="195"/>
      <c r="C10372" s="195"/>
      <c r="D10372" s="195"/>
      <c r="E10372" s="195" t="s">
        <v>3847</v>
      </c>
      <c r="F10372" s="196">
        <v>1.71</v>
      </c>
      <c r="G10372" s="195" t="s">
        <v>3848</v>
      </c>
      <c r="H10372" s="196">
        <v>0</v>
      </c>
      <c r="I10372" s="196">
        <v>1.71</v>
      </c>
      <c r="J10372" s="220"/>
      <c r="M10372">
        <v>1.71</v>
      </c>
    </row>
    <row r="10373" spans="1:13" ht="25.5" x14ac:dyDescent="0.2">
      <c r="A10373" s="239"/>
      <c r="B10373" s="195"/>
      <c r="C10373" s="195"/>
      <c r="D10373" s="195"/>
      <c r="E10373" s="195" t="s">
        <v>3849</v>
      </c>
      <c r="F10373" s="196">
        <v>0</v>
      </c>
      <c r="G10373" s="195"/>
      <c r="H10373" s="195" t="s">
        <v>3850</v>
      </c>
      <c r="I10373" s="196">
        <v>62.33</v>
      </c>
      <c r="J10373" s="220"/>
      <c r="M10373">
        <v>62.33</v>
      </c>
    </row>
    <row r="10374" spans="1:13" ht="30" customHeight="1" x14ac:dyDescent="0.2">
      <c r="A10374" s="240"/>
      <c r="B10374" s="197"/>
      <c r="C10374" s="197"/>
      <c r="D10374" s="197"/>
      <c r="E10374" s="197"/>
      <c r="F10374" s="197"/>
      <c r="G10374" s="197" t="s">
        <v>3851</v>
      </c>
      <c r="H10374" s="198">
        <v>38</v>
      </c>
      <c r="I10374" s="199">
        <v>2368.54</v>
      </c>
      <c r="J10374" s="220"/>
      <c r="M10374">
        <v>2368.54</v>
      </c>
    </row>
    <row r="10375" spans="1:13" ht="0.95" customHeight="1" x14ac:dyDescent="0.2">
      <c r="A10375" s="237"/>
      <c r="B10375" s="185"/>
      <c r="C10375" s="185"/>
      <c r="D10375" s="185"/>
      <c r="E10375" s="185"/>
      <c r="F10375" s="185"/>
      <c r="G10375" s="185"/>
      <c r="H10375" s="185"/>
      <c r="I10375" s="185"/>
      <c r="J10375" s="220"/>
    </row>
    <row r="10376" spans="1:13" ht="18" customHeight="1" x14ac:dyDescent="0.2">
      <c r="A10376" s="236" t="s">
        <v>1368</v>
      </c>
      <c r="B10376" s="183" t="s">
        <v>2</v>
      </c>
      <c r="C10376" s="182" t="s">
        <v>3</v>
      </c>
      <c r="D10376" s="182" t="s">
        <v>4</v>
      </c>
      <c r="E10376" s="419" t="s">
        <v>2100</v>
      </c>
      <c r="F10376" s="419"/>
      <c r="G10376" s="184" t="s">
        <v>5</v>
      </c>
      <c r="H10376" s="183" t="s">
        <v>6</v>
      </c>
      <c r="I10376" s="183" t="s">
        <v>7</v>
      </c>
      <c r="J10376" s="218" t="s">
        <v>8</v>
      </c>
      <c r="K10376" s="229">
        <f>J10378+J10379</f>
        <v>1.67</v>
      </c>
      <c r="L10376" s="229">
        <f>J10377-K10376</f>
        <v>2.02</v>
      </c>
      <c r="M10376" t="s">
        <v>7</v>
      </c>
    </row>
    <row r="10377" spans="1:13" ht="39" customHeight="1" x14ac:dyDescent="0.2">
      <c r="A10377" s="237" t="s">
        <v>2125</v>
      </c>
      <c r="B10377" s="186" t="s">
        <v>1369</v>
      </c>
      <c r="C10377" s="185" t="s">
        <v>26</v>
      </c>
      <c r="D10377" s="185" t="s">
        <v>1370</v>
      </c>
      <c r="E10377" s="425" t="s">
        <v>2115</v>
      </c>
      <c r="F10377" s="425"/>
      <c r="G10377" s="187" t="s">
        <v>331</v>
      </c>
      <c r="H10377" s="188">
        <v>1</v>
      </c>
      <c r="I10377" s="189">
        <f t="shared" ref="I10377:I10383" si="324">(M10377*$M$13)</f>
        <v>3.6983999999999999</v>
      </c>
      <c r="J10377" s="231">
        <f t="shared" ref="J10377:J10383" si="325">TRUNC(I10377*H10377,2)</f>
        <v>3.69</v>
      </c>
      <c r="M10377">
        <v>4.0199999999999996</v>
      </c>
    </row>
    <row r="10378" spans="1:13" ht="26.1" customHeight="1" x14ac:dyDescent="0.2">
      <c r="A10378" s="241" t="s">
        <v>2395</v>
      </c>
      <c r="B10378" s="201" t="s">
        <v>2772</v>
      </c>
      <c r="C10378" s="200" t="s">
        <v>26</v>
      </c>
      <c r="D10378" s="200" t="s">
        <v>2773</v>
      </c>
      <c r="E10378" s="427" t="s">
        <v>2123</v>
      </c>
      <c r="F10378" s="427"/>
      <c r="G10378" s="202" t="s">
        <v>32</v>
      </c>
      <c r="H10378" s="203">
        <v>0.04</v>
      </c>
      <c r="I10378" s="189">
        <f t="shared" si="324"/>
        <v>17.526</v>
      </c>
      <c r="J10378" s="219">
        <f t="shared" si="325"/>
        <v>0.7</v>
      </c>
      <c r="M10378">
        <v>19.05</v>
      </c>
    </row>
    <row r="10379" spans="1:13" ht="26.1" customHeight="1" x14ac:dyDescent="0.2">
      <c r="A10379" s="241" t="s">
        <v>2395</v>
      </c>
      <c r="B10379" s="201" t="s">
        <v>2477</v>
      </c>
      <c r="C10379" s="200" t="s">
        <v>26</v>
      </c>
      <c r="D10379" s="200" t="s">
        <v>2478</v>
      </c>
      <c r="E10379" s="427" t="s">
        <v>2123</v>
      </c>
      <c r="F10379" s="427"/>
      <c r="G10379" s="202" t="s">
        <v>32</v>
      </c>
      <c r="H10379" s="203">
        <v>0.04</v>
      </c>
      <c r="I10379" s="189">
        <f t="shared" si="324"/>
        <v>24.3156</v>
      </c>
      <c r="J10379" s="219">
        <f t="shared" si="325"/>
        <v>0.97</v>
      </c>
      <c r="M10379">
        <v>26.43</v>
      </c>
    </row>
    <row r="10380" spans="1:13" ht="26.1" customHeight="1" x14ac:dyDescent="0.2">
      <c r="A10380" s="238" t="s">
        <v>2126</v>
      </c>
      <c r="B10380" s="191" t="s">
        <v>3191</v>
      </c>
      <c r="C10380" s="190" t="s">
        <v>26</v>
      </c>
      <c r="D10380" s="190" t="s">
        <v>3192</v>
      </c>
      <c r="E10380" s="426" t="s">
        <v>2119</v>
      </c>
      <c r="F10380" s="426"/>
      <c r="G10380" s="192" t="s">
        <v>331</v>
      </c>
      <c r="H10380" s="193">
        <v>1</v>
      </c>
      <c r="I10380" s="189">
        <f t="shared" si="324"/>
        <v>1.1132</v>
      </c>
      <c r="J10380" s="219">
        <f t="shared" si="325"/>
        <v>1.1100000000000001</v>
      </c>
      <c r="M10380">
        <v>1.21</v>
      </c>
    </row>
    <row r="10381" spans="1:13" ht="24" customHeight="1" x14ac:dyDescent="0.2">
      <c r="A10381" s="238" t="s">
        <v>2126</v>
      </c>
      <c r="B10381" s="191" t="s">
        <v>2774</v>
      </c>
      <c r="C10381" s="190" t="s">
        <v>26</v>
      </c>
      <c r="D10381" s="190" t="s">
        <v>2775</v>
      </c>
      <c r="E10381" s="426" t="s">
        <v>2119</v>
      </c>
      <c r="F10381" s="426"/>
      <c r="G10381" s="192" t="s">
        <v>331</v>
      </c>
      <c r="H10381" s="193">
        <v>7.0000000000000001E-3</v>
      </c>
      <c r="I10381" s="189">
        <f t="shared" si="324"/>
        <v>56.625999999999998</v>
      </c>
      <c r="J10381" s="219">
        <f t="shared" si="325"/>
        <v>0.39</v>
      </c>
      <c r="M10381">
        <v>61.55</v>
      </c>
    </row>
    <row r="10382" spans="1:13" ht="26.1" customHeight="1" x14ac:dyDescent="0.2">
      <c r="A10382" s="238" t="s">
        <v>2126</v>
      </c>
      <c r="B10382" s="191" t="s">
        <v>2776</v>
      </c>
      <c r="C10382" s="190" t="s">
        <v>26</v>
      </c>
      <c r="D10382" s="190" t="s">
        <v>2777</v>
      </c>
      <c r="E10382" s="426" t="s">
        <v>2119</v>
      </c>
      <c r="F10382" s="426"/>
      <c r="G10382" s="192" t="s">
        <v>331</v>
      </c>
      <c r="H10382" s="193">
        <v>8.0000000000000002E-3</v>
      </c>
      <c r="I10382" s="189">
        <f t="shared" si="324"/>
        <v>64.160799999999995</v>
      </c>
      <c r="J10382" s="219">
        <f t="shared" si="325"/>
        <v>0.51</v>
      </c>
      <c r="M10382">
        <v>69.739999999999995</v>
      </c>
    </row>
    <row r="10383" spans="1:13" ht="24" customHeight="1" x14ac:dyDescent="0.2">
      <c r="A10383" s="238" t="s">
        <v>2126</v>
      </c>
      <c r="B10383" s="191" t="s">
        <v>2778</v>
      </c>
      <c r="C10383" s="190" t="s">
        <v>26</v>
      </c>
      <c r="D10383" s="190" t="s">
        <v>2779</v>
      </c>
      <c r="E10383" s="426" t="s">
        <v>2119</v>
      </c>
      <c r="F10383" s="426"/>
      <c r="G10383" s="192" t="s">
        <v>331</v>
      </c>
      <c r="H10383" s="193">
        <v>1.2999999999999999E-2</v>
      </c>
      <c r="I10383" s="189">
        <f t="shared" si="324"/>
        <v>1.8768</v>
      </c>
      <c r="J10383" s="219">
        <f t="shared" si="325"/>
        <v>0.02</v>
      </c>
      <c r="M10383">
        <v>2.04</v>
      </c>
    </row>
    <row r="10384" spans="1:13" x14ac:dyDescent="0.2">
      <c r="A10384" s="239"/>
      <c r="B10384" s="195"/>
      <c r="C10384" s="195"/>
      <c r="D10384" s="195"/>
      <c r="E10384" s="195" t="s">
        <v>3847</v>
      </c>
      <c r="F10384" s="196">
        <v>1.38</v>
      </c>
      <c r="G10384" s="195" t="s">
        <v>3848</v>
      </c>
      <c r="H10384" s="196">
        <v>0</v>
      </c>
      <c r="I10384" s="196">
        <v>1.38</v>
      </c>
      <c r="J10384" s="220"/>
      <c r="M10384">
        <v>1.38</v>
      </c>
    </row>
    <row r="10385" spans="1:13" ht="25.5" x14ac:dyDescent="0.2">
      <c r="A10385" s="239"/>
      <c r="B10385" s="195"/>
      <c r="C10385" s="195"/>
      <c r="D10385" s="195"/>
      <c r="E10385" s="195" t="s">
        <v>3849</v>
      </c>
      <c r="F10385" s="196">
        <v>0</v>
      </c>
      <c r="G10385" s="195"/>
      <c r="H10385" s="195" t="s">
        <v>3850</v>
      </c>
      <c r="I10385" s="196">
        <v>4.0199999999999996</v>
      </c>
      <c r="J10385" s="220"/>
      <c r="M10385">
        <v>4.0199999999999996</v>
      </c>
    </row>
    <row r="10386" spans="1:13" ht="30" customHeight="1" x14ac:dyDescent="0.2">
      <c r="A10386" s="240"/>
      <c r="B10386" s="197"/>
      <c r="C10386" s="197"/>
      <c r="D10386" s="197"/>
      <c r="E10386" s="197"/>
      <c r="F10386" s="197"/>
      <c r="G10386" s="197" t="s">
        <v>3851</v>
      </c>
      <c r="H10386" s="198">
        <v>8</v>
      </c>
      <c r="I10386" s="199">
        <v>32.159999999999997</v>
      </c>
      <c r="J10386" s="220"/>
      <c r="M10386">
        <v>32.159999999999997</v>
      </c>
    </row>
    <row r="10387" spans="1:13" ht="0.95" customHeight="1" x14ac:dyDescent="0.2">
      <c r="A10387" s="237"/>
      <c r="B10387" s="185"/>
      <c r="C10387" s="185"/>
      <c r="D10387" s="185"/>
      <c r="E10387" s="185"/>
      <c r="F10387" s="185"/>
      <c r="G10387" s="185"/>
      <c r="H10387" s="185"/>
      <c r="I10387" s="185"/>
      <c r="J10387" s="220"/>
    </row>
    <row r="10388" spans="1:13" ht="18" customHeight="1" x14ac:dyDescent="0.2">
      <c r="A10388" s="236" t="s">
        <v>1371</v>
      </c>
      <c r="B10388" s="183" t="s">
        <v>2</v>
      </c>
      <c r="C10388" s="182" t="s">
        <v>3</v>
      </c>
      <c r="D10388" s="182" t="s">
        <v>4</v>
      </c>
      <c r="E10388" s="419" t="s">
        <v>2100</v>
      </c>
      <c r="F10388" s="419"/>
      <c r="G10388" s="184" t="s">
        <v>5</v>
      </c>
      <c r="H10388" s="183" t="s">
        <v>6</v>
      </c>
      <c r="I10388" s="183" t="s">
        <v>7</v>
      </c>
      <c r="J10388" s="218" t="s">
        <v>8</v>
      </c>
      <c r="K10388" s="229">
        <f>J10390+J10391</f>
        <v>4.5599999999999996</v>
      </c>
      <c r="L10388" s="229">
        <f>J10389-K10388</f>
        <v>5.330000000000001</v>
      </c>
      <c r="M10388" t="s">
        <v>7</v>
      </c>
    </row>
    <row r="10389" spans="1:13" ht="26.1" customHeight="1" x14ac:dyDescent="0.2">
      <c r="A10389" s="237" t="s">
        <v>2125</v>
      </c>
      <c r="B10389" s="186" t="s">
        <v>1075</v>
      </c>
      <c r="C10389" s="185" t="s">
        <v>15</v>
      </c>
      <c r="D10389" s="185" t="s">
        <v>1076</v>
      </c>
      <c r="E10389" s="425">
        <v>8</v>
      </c>
      <c r="F10389" s="425"/>
      <c r="G10389" s="187" t="s">
        <v>18</v>
      </c>
      <c r="H10389" s="188">
        <v>1</v>
      </c>
      <c r="I10389" s="189">
        <f>(M10389*$M$13)</f>
        <v>9.8992000000000004</v>
      </c>
      <c r="J10389" s="231">
        <f>TRUNC(I10389*H10389,2)</f>
        <v>9.89</v>
      </c>
      <c r="M10389">
        <v>10.76</v>
      </c>
    </row>
    <row r="10390" spans="1:13" ht="24" customHeight="1" x14ac:dyDescent="0.2">
      <c r="A10390" s="238" t="s">
        <v>2126</v>
      </c>
      <c r="B10390" s="191" t="s">
        <v>2130</v>
      </c>
      <c r="C10390" s="190" t="s">
        <v>15</v>
      </c>
      <c r="D10390" s="190" t="s">
        <v>2131</v>
      </c>
      <c r="E10390" s="426" t="s">
        <v>2129</v>
      </c>
      <c r="F10390" s="426"/>
      <c r="G10390" s="192" t="s">
        <v>39</v>
      </c>
      <c r="H10390" s="193">
        <v>0.14000000000000001</v>
      </c>
      <c r="I10390" s="189">
        <f>(M10390*$M$13)</f>
        <v>13.533200000000001</v>
      </c>
      <c r="J10390" s="219">
        <f>TRUNC(I10390*H10390,2)</f>
        <v>1.89</v>
      </c>
      <c r="M10390">
        <v>14.71</v>
      </c>
    </row>
    <row r="10391" spans="1:13" ht="24" customHeight="1" x14ac:dyDescent="0.2">
      <c r="A10391" s="238" t="s">
        <v>2126</v>
      </c>
      <c r="B10391" s="191" t="s">
        <v>2216</v>
      </c>
      <c r="C10391" s="190" t="s">
        <v>15</v>
      </c>
      <c r="D10391" s="190" t="s">
        <v>2217</v>
      </c>
      <c r="E10391" s="426" t="s">
        <v>2129</v>
      </c>
      <c r="F10391" s="426"/>
      <c r="G10391" s="192" t="s">
        <v>39</v>
      </c>
      <c r="H10391" s="193">
        <v>0.14000000000000001</v>
      </c>
      <c r="I10391" s="189">
        <f>(M10391*$M$13)</f>
        <v>19.136000000000003</v>
      </c>
      <c r="J10391" s="219">
        <f>TRUNC(I10391*H10391,2)</f>
        <v>2.67</v>
      </c>
      <c r="M10391">
        <v>20.8</v>
      </c>
    </row>
    <row r="10392" spans="1:13" ht="24" customHeight="1" x14ac:dyDescent="0.2">
      <c r="A10392" s="238" t="s">
        <v>2126</v>
      </c>
      <c r="B10392" s="191" t="s">
        <v>2931</v>
      </c>
      <c r="C10392" s="190" t="s">
        <v>15</v>
      </c>
      <c r="D10392" s="190" t="s">
        <v>2932</v>
      </c>
      <c r="E10392" s="426" t="s">
        <v>2119</v>
      </c>
      <c r="F10392" s="426"/>
      <c r="G10392" s="192" t="s">
        <v>132</v>
      </c>
      <c r="H10392" s="193">
        <v>0.79</v>
      </c>
      <c r="I10392" s="189">
        <f>(M10392*$M$13)</f>
        <v>0.42320000000000002</v>
      </c>
      <c r="J10392" s="219">
        <f>TRUNC(I10392*H10392,2)</f>
        <v>0.33</v>
      </c>
      <c r="M10392">
        <v>0.46</v>
      </c>
    </row>
    <row r="10393" spans="1:13" ht="26.1" customHeight="1" x14ac:dyDescent="0.2">
      <c r="A10393" s="238" t="s">
        <v>2126</v>
      </c>
      <c r="B10393" s="191" t="s">
        <v>2985</v>
      </c>
      <c r="C10393" s="190" t="s">
        <v>15</v>
      </c>
      <c r="D10393" s="190" t="s">
        <v>1076</v>
      </c>
      <c r="E10393" s="426" t="s">
        <v>2119</v>
      </c>
      <c r="F10393" s="426"/>
      <c r="G10393" s="192" t="s">
        <v>54</v>
      </c>
      <c r="H10393" s="193">
        <v>1</v>
      </c>
      <c r="I10393" s="189">
        <f>(M10393*$M$13)</f>
        <v>5.0048000000000004</v>
      </c>
      <c r="J10393" s="219">
        <f>TRUNC(I10393*H10393,2)</f>
        <v>5</v>
      </c>
      <c r="M10393">
        <v>5.44</v>
      </c>
    </row>
    <row r="10394" spans="1:13" x14ac:dyDescent="0.2">
      <c r="A10394" s="239"/>
      <c r="B10394" s="195"/>
      <c r="C10394" s="195"/>
      <c r="D10394" s="195"/>
      <c r="E10394" s="195" t="s">
        <v>3847</v>
      </c>
      <c r="F10394" s="196">
        <v>4.96</v>
      </c>
      <c r="G10394" s="195" t="s">
        <v>3848</v>
      </c>
      <c r="H10394" s="196">
        <v>0</v>
      </c>
      <c r="I10394" s="196">
        <v>4.96</v>
      </c>
      <c r="J10394" s="220"/>
      <c r="M10394">
        <v>4.96</v>
      </c>
    </row>
    <row r="10395" spans="1:13" ht="25.5" x14ac:dyDescent="0.2">
      <c r="A10395" s="239"/>
      <c r="B10395" s="195"/>
      <c r="C10395" s="195"/>
      <c r="D10395" s="195"/>
      <c r="E10395" s="195" t="s">
        <v>3849</v>
      </c>
      <c r="F10395" s="196">
        <v>0</v>
      </c>
      <c r="G10395" s="195"/>
      <c r="H10395" s="195" t="s">
        <v>3850</v>
      </c>
      <c r="I10395" s="196">
        <v>10.76</v>
      </c>
      <c r="J10395" s="220"/>
      <c r="M10395">
        <v>10.76</v>
      </c>
    </row>
    <row r="10396" spans="1:13" ht="30" customHeight="1" x14ac:dyDescent="0.2">
      <c r="A10396" s="240"/>
      <c r="B10396" s="197"/>
      <c r="C10396" s="197"/>
      <c r="D10396" s="197"/>
      <c r="E10396" s="197"/>
      <c r="F10396" s="197"/>
      <c r="G10396" s="197" t="s">
        <v>3851</v>
      </c>
      <c r="H10396" s="198">
        <v>17</v>
      </c>
      <c r="I10396" s="199">
        <v>182.92</v>
      </c>
      <c r="J10396" s="220"/>
      <c r="M10396">
        <v>182.92</v>
      </c>
    </row>
    <row r="10397" spans="1:13" ht="0.95" customHeight="1" x14ac:dyDescent="0.2">
      <c r="A10397" s="237"/>
      <c r="B10397" s="185"/>
      <c r="C10397" s="185"/>
      <c r="D10397" s="185"/>
      <c r="E10397" s="185"/>
      <c r="F10397" s="185"/>
      <c r="G10397" s="185"/>
      <c r="H10397" s="185"/>
      <c r="I10397" s="185"/>
      <c r="J10397" s="220"/>
    </row>
    <row r="10398" spans="1:13" ht="18" customHeight="1" x14ac:dyDescent="0.2">
      <c r="A10398" s="236" t="s">
        <v>1372</v>
      </c>
      <c r="B10398" s="183" t="s">
        <v>2</v>
      </c>
      <c r="C10398" s="182" t="s">
        <v>3</v>
      </c>
      <c r="D10398" s="182" t="s">
        <v>4</v>
      </c>
      <c r="E10398" s="419" t="s">
        <v>2100</v>
      </c>
      <c r="F10398" s="419"/>
      <c r="G10398" s="184" t="s">
        <v>5</v>
      </c>
      <c r="H10398" s="183" t="s">
        <v>6</v>
      </c>
      <c r="I10398" s="183" t="s">
        <v>7</v>
      </c>
      <c r="J10398" s="218" t="s">
        <v>8</v>
      </c>
      <c r="K10398" s="229">
        <f>J10400+J10401</f>
        <v>6.04</v>
      </c>
      <c r="L10398" s="229">
        <f>J10399-K10398</f>
        <v>19</v>
      </c>
      <c r="M10398" t="s">
        <v>7</v>
      </c>
    </row>
    <row r="10399" spans="1:13" ht="26.1" customHeight="1" x14ac:dyDescent="0.2">
      <c r="A10399" s="237" t="s">
        <v>2125</v>
      </c>
      <c r="B10399" s="186" t="s">
        <v>1373</v>
      </c>
      <c r="C10399" s="185" t="s">
        <v>15</v>
      </c>
      <c r="D10399" s="185" t="s">
        <v>1374</v>
      </c>
      <c r="E10399" s="425">
        <v>8</v>
      </c>
      <c r="F10399" s="425"/>
      <c r="G10399" s="187" t="s">
        <v>18</v>
      </c>
      <c r="H10399" s="188">
        <v>1</v>
      </c>
      <c r="I10399" s="189">
        <f>(M10399*$M$13)</f>
        <v>25.042400000000001</v>
      </c>
      <c r="J10399" s="231">
        <f>TRUNC(I10399*H10399,2)</f>
        <v>25.04</v>
      </c>
      <c r="M10399">
        <v>27.22</v>
      </c>
    </row>
    <row r="10400" spans="1:13" ht="24" customHeight="1" x14ac:dyDescent="0.2">
      <c r="A10400" s="238" t="s">
        <v>2126</v>
      </c>
      <c r="B10400" s="191" t="s">
        <v>2130</v>
      </c>
      <c r="C10400" s="190" t="s">
        <v>15</v>
      </c>
      <c r="D10400" s="190" t="s">
        <v>2131</v>
      </c>
      <c r="E10400" s="426" t="s">
        <v>2129</v>
      </c>
      <c r="F10400" s="426"/>
      <c r="G10400" s="192" t="s">
        <v>39</v>
      </c>
      <c r="H10400" s="193">
        <v>0.185</v>
      </c>
      <c r="I10400" s="189">
        <f>(M10400*$M$13)</f>
        <v>13.533200000000001</v>
      </c>
      <c r="J10400" s="219">
        <f>TRUNC(I10400*H10400,2)</f>
        <v>2.5</v>
      </c>
      <c r="M10400">
        <v>14.71</v>
      </c>
    </row>
    <row r="10401" spans="1:13" ht="24" customHeight="1" x14ac:dyDescent="0.2">
      <c r="A10401" s="238" t="s">
        <v>2126</v>
      </c>
      <c r="B10401" s="191" t="s">
        <v>2216</v>
      </c>
      <c r="C10401" s="190" t="s">
        <v>15</v>
      </c>
      <c r="D10401" s="190" t="s">
        <v>2217</v>
      </c>
      <c r="E10401" s="426" t="s">
        <v>2129</v>
      </c>
      <c r="F10401" s="426"/>
      <c r="G10401" s="192" t="s">
        <v>39</v>
      </c>
      <c r="H10401" s="193">
        <v>0.185</v>
      </c>
      <c r="I10401" s="189">
        <f>(M10401*$M$13)</f>
        <v>19.136000000000003</v>
      </c>
      <c r="J10401" s="219">
        <f>TRUNC(I10401*H10401,2)</f>
        <v>3.54</v>
      </c>
      <c r="M10401">
        <v>20.8</v>
      </c>
    </row>
    <row r="10402" spans="1:13" ht="26.1" customHeight="1" x14ac:dyDescent="0.2">
      <c r="A10402" s="238" t="s">
        <v>2126</v>
      </c>
      <c r="B10402" s="191" t="s">
        <v>3193</v>
      </c>
      <c r="C10402" s="190" t="s">
        <v>15</v>
      </c>
      <c r="D10402" s="190" t="s">
        <v>3194</v>
      </c>
      <c r="E10402" s="426" t="s">
        <v>2119</v>
      </c>
      <c r="F10402" s="426"/>
      <c r="G10402" s="192" t="s">
        <v>54</v>
      </c>
      <c r="H10402" s="193">
        <v>1</v>
      </c>
      <c r="I10402" s="189">
        <f>(M10402*$M$13)</f>
        <v>18.5288</v>
      </c>
      <c r="J10402" s="219">
        <f>TRUNC(I10402*H10402,2)</f>
        <v>18.52</v>
      </c>
      <c r="M10402">
        <v>20.14</v>
      </c>
    </row>
    <row r="10403" spans="1:13" ht="24" customHeight="1" x14ac:dyDescent="0.2">
      <c r="A10403" s="238" t="s">
        <v>2126</v>
      </c>
      <c r="B10403" s="191" t="s">
        <v>2931</v>
      </c>
      <c r="C10403" s="190" t="s">
        <v>15</v>
      </c>
      <c r="D10403" s="190" t="s">
        <v>2932</v>
      </c>
      <c r="E10403" s="426" t="s">
        <v>2119</v>
      </c>
      <c r="F10403" s="426"/>
      <c r="G10403" s="192" t="s">
        <v>132</v>
      </c>
      <c r="H10403" s="193">
        <v>1.1499999999999999</v>
      </c>
      <c r="I10403" s="189">
        <f>(M10403*$M$13)</f>
        <v>0.42320000000000002</v>
      </c>
      <c r="J10403" s="219">
        <f>TRUNC(I10403*H10403,2)</f>
        <v>0.48</v>
      </c>
      <c r="M10403">
        <v>0.46</v>
      </c>
    </row>
    <row r="10404" spans="1:13" x14ac:dyDescent="0.2">
      <c r="A10404" s="239"/>
      <c r="B10404" s="195"/>
      <c r="C10404" s="195"/>
      <c r="D10404" s="195"/>
      <c r="E10404" s="195" t="s">
        <v>3847</v>
      </c>
      <c r="F10404" s="196">
        <v>6.56</v>
      </c>
      <c r="G10404" s="195" t="s">
        <v>3848</v>
      </c>
      <c r="H10404" s="196">
        <v>0</v>
      </c>
      <c r="I10404" s="196">
        <v>6.56</v>
      </c>
      <c r="J10404" s="220"/>
      <c r="M10404">
        <v>6.56</v>
      </c>
    </row>
    <row r="10405" spans="1:13" ht="25.5" x14ac:dyDescent="0.2">
      <c r="A10405" s="239"/>
      <c r="B10405" s="195"/>
      <c r="C10405" s="195"/>
      <c r="D10405" s="195"/>
      <c r="E10405" s="195" t="s">
        <v>3849</v>
      </c>
      <c r="F10405" s="196">
        <v>0</v>
      </c>
      <c r="G10405" s="195"/>
      <c r="H10405" s="195" t="s">
        <v>3850</v>
      </c>
      <c r="I10405" s="196">
        <v>27.22</v>
      </c>
      <c r="J10405" s="220"/>
      <c r="M10405">
        <v>27.22</v>
      </c>
    </row>
    <row r="10406" spans="1:13" ht="30" customHeight="1" x14ac:dyDescent="0.2">
      <c r="A10406" s="240"/>
      <c r="B10406" s="197"/>
      <c r="C10406" s="197"/>
      <c r="D10406" s="197"/>
      <c r="E10406" s="197"/>
      <c r="F10406" s="197"/>
      <c r="G10406" s="197" t="s">
        <v>3851</v>
      </c>
      <c r="H10406" s="198">
        <v>6</v>
      </c>
      <c r="I10406" s="199">
        <v>163.32</v>
      </c>
      <c r="J10406" s="220"/>
      <c r="M10406">
        <v>163.32</v>
      </c>
    </row>
    <row r="10407" spans="1:13" ht="0.95" customHeight="1" x14ac:dyDescent="0.2">
      <c r="A10407" s="237"/>
      <c r="B10407" s="185"/>
      <c r="C10407" s="185"/>
      <c r="D10407" s="185"/>
      <c r="E10407" s="185"/>
      <c r="F10407" s="185"/>
      <c r="G10407" s="185"/>
      <c r="H10407" s="185"/>
      <c r="I10407" s="185"/>
      <c r="J10407" s="220"/>
    </row>
    <row r="10408" spans="1:13" ht="18" customHeight="1" x14ac:dyDescent="0.2">
      <c r="A10408" s="236" t="s">
        <v>1375</v>
      </c>
      <c r="B10408" s="183" t="s">
        <v>2</v>
      </c>
      <c r="C10408" s="182" t="s">
        <v>3</v>
      </c>
      <c r="D10408" s="182" t="s">
        <v>4</v>
      </c>
      <c r="E10408" s="419" t="s">
        <v>2100</v>
      </c>
      <c r="F10408" s="419"/>
      <c r="G10408" s="184" t="s">
        <v>5</v>
      </c>
      <c r="H10408" s="183" t="s">
        <v>6</v>
      </c>
      <c r="I10408" s="183" t="s">
        <v>7</v>
      </c>
      <c r="J10408" s="218" t="s">
        <v>8</v>
      </c>
      <c r="K10408" s="229">
        <f>J10410+J10411</f>
        <v>4.5599999999999996</v>
      </c>
      <c r="L10408" s="229">
        <f>J10409-K10408</f>
        <v>5.53</v>
      </c>
      <c r="M10408" t="s">
        <v>7</v>
      </c>
    </row>
    <row r="10409" spans="1:13" ht="24" customHeight="1" x14ac:dyDescent="0.2">
      <c r="A10409" s="237" t="s">
        <v>2125</v>
      </c>
      <c r="B10409" s="186" t="s">
        <v>1376</v>
      </c>
      <c r="C10409" s="185" t="s">
        <v>15</v>
      </c>
      <c r="D10409" s="185" t="s">
        <v>1377</v>
      </c>
      <c r="E10409" s="425">
        <v>8</v>
      </c>
      <c r="F10409" s="425"/>
      <c r="G10409" s="187" t="s">
        <v>18</v>
      </c>
      <c r="H10409" s="188">
        <v>1</v>
      </c>
      <c r="I10409" s="189">
        <f>(M10409*$M$13)</f>
        <v>10.092400000000001</v>
      </c>
      <c r="J10409" s="231">
        <f>TRUNC(I10409*H10409,2)</f>
        <v>10.09</v>
      </c>
      <c r="M10409">
        <v>10.97</v>
      </c>
    </row>
    <row r="10410" spans="1:13" ht="24" customHeight="1" x14ac:dyDescent="0.2">
      <c r="A10410" s="238" t="s">
        <v>2126</v>
      </c>
      <c r="B10410" s="191" t="s">
        <v>2130</v>
      </c>
      <c r="C10410" s="190" t="s">
        <v>15</v>
      </c>
      <c r="D10410" s="190" t="s">
        <v>2131</v>
      </c>
      <c r="E10410" s="426" t="s">
        <v>2129</v>
      </c>
      <c r="F10410" s="426"/>
      <c r="G10410" s="192" t="s">
        <v>39</v>
      </c>
      <c r="H10410" s="193">
        <v>0.14000000000000001</v>
      </c>
      <c r="I10410" s="189">
        <f>(M10410*$M$13)</f>
        <v>13.533200000000001</v>
      </c>
      <c r="J10410" s="219">
        <f>TRUNC(I10410*H10410,2)</f>
        <v>1.89</v>
      </c>
      <c r="M10410">
        <v>14.71</v>
      </c>
    </row>
    <row r="10411" spans="1:13" ht="24" customHeight="1" x14ac:dyDescent="0.2">
      <c r="A10411" s="238" t="s">
        <v>2126</v>
      </c>
      <c r="B10411" s="191" t="s">
        <v>2216</v>
      </c>
      <c r="C10411" s="190" t="s">
        <v>15</v>
      </c>
      <c r="D10411" s="190" t="s">
        <v>2217</v>
      </c>
      <c r="E10411" s="426" t="s">
        <v>2129</v>
      </c>
      <c r="F10411" s="426"/>
      <c r="G10411" s="192" t="s">
        <v>39</v>
      </c>
      <c r="H10411" s="193">
        <v>0.14000000000000001</v>
      </c>
      <c r="I10411" s="189">
        <f>(M10411*$M$13)</f>
        <v>19.136000000000003</v>
      </c>
      <c r="J10411" s="219">
        <f>TRUNC(I10411*H10411,2)</f>
        <v>2.67</v>
      </c>
      <c r="M10411">
        <v>20.8</v>
      </c>
    </row>
    <row r="10412" spans="1:13" ht="24" customHeight="1" x14ac:dyDescent="0.2">
      <c r="A10412" s="238" t="s">
        <v>2126</v>
      </c>
      <c r="B10412" s="191" t="s">
        <v>3195</v>
      </c>
      <c r="C10412" s="190" t="s">
        <v>15</v>
      </c>
      <c r="D10412" s="190" t="s">
        <v>3196</v>
      </c>
      <c r="E10412" s="426" t="s">
        <v>2119</v>
      </c>
      <c r="F10412" s="426"/>
      <c r="G10412" s="192" t="s">
        <v>54</v>
      </c>
      <c r="H10412" s="193">
        <v>1</v>
      </c>
      <c r="I10412" s="189">
        <f>(M10412*$M$13)</f>
        <v>5.5292000000000003</v>
      </c>
      <c r="J10412" s="219">
        <f>TRUNC(I10412*H10412,2)</f>
        <v>5.52</v>
      </c>
      <c r="M10412">
        <v>6.01</v>
      </c>
    </row>
    <row r="10413" spans="1:13" x14ac:dyDescent="0.2">
      <c r="A10413" s="239"/>
      <c r="B10413" s="195"/>
      <c r="C10413" s="195"/>
      <c r="D10413" s="195"/>
      <c r="E10413" s="195" t="s">
        <v>3847</v>
      </c>
      <c r="F10413" s="196">
        <v>4.96</v>
      </c>
      <c r="G10413" s="195" t="s">
        <v>3848</v>
      </c>
      <c r="H10413" s="196">
        <v>0</v>
      </c>
      <c r="I10413" s="196">
        <v>4.96</v>
      </c>
      <c r="J10413" s="220"/>
      <c r="M10413">
        <v>4.96</v>
      </c>
    </row>
    <row r="10414" spans="1:13" ht="25.5" x14ac:dyDescent="0.2">
      <c r="A10414" s="239"/>
      <c r="B10414" s="195"/>
      <c r="C10414" s="195"/>
      <c r="D10414" s="195"/>
      <c r="E10414" s="195" t="s">
        <v>3849</v>
      </c>
      <c r="F10414" s="196">
        <v>0</v>
      </c>
      <c r="G10414" s="195"/>
      <c r="H10414" s="195" t="s">
        <v>3850</v>
      </c>
      <c r="I10414" s="196">
        <v>10.97</v>
      </c>
      <c r="J10414" s="220"/>
      <c r="M10414">
        <v>10.97</v>
      </c>
    </row>
    <row r="10415" spans="1:13" ht="30" customHeight="1" x14ac:dyDescent="0.2">
      <c r="A10415" s="240"/>
      <c r="B10415" s="197"/>
      <c r="C10415" s="197"/>
      <c r="D10415" s="197"/>
      <c r="E10415" s="197"/>
      <c r="F10415" s="197"/>
      <c r="G10415" s="197" t="s">
        <v>3851</v>
      </c>
      <c r="H10415" s="198">
        <v>12</v>
      </c>
      <c r="I10415" s="199">
        <v>131.63999999999999</v>
      </c>
      <c r="J10415" s="220"/>
      <c r="M10415">
        <v>131.63999999999999</v>
      </c>
    </row>
    <row r="10416" spans="1:13" ht="0.95" customHeight="1" x14ac:dyDescent="0.2">
      <c r="A10416" s="237"/>
      <c r="B10416" s="185"/>
      <c r="C10416" s="185"/>
      <c r="D10416" s="185"/>
      <c r="E10416" s="185"/>
      <c r="F10416" s="185"/>
      <c r="G10416" s="185"/>
      <c r="H10416" s="185"/>
      <c r="I10416" s="185"/>
      <c r="J10416" s="220"/>
    </row>
    <row r="10417" spans="1:13" ht="18" customHeight="1" x14ac:dyDescent="0.2">
      <c r="A10417" s="236" t="s">
        <v>1378</v>
      </c>
      <c r="B10417" s="183" t="s">
        <v>2</v>
      </c>
      <c r="C10417" s="182" t="s">
        <v>3</v>
      </c>
      <c r="D10417" s="182" t="s">
        <v>4</v>
      </c>
      <c r="E10417" s="419" t="s">
        <v>2100</v>
      </c>
      <c r="F10417" s="419"/>
      <c r="G10417" s="184" t="s">
        <v>5</v>
      </c>
      <c r="H10417" s="183" t="s">
        <v>6</v>
      </c>
      <c r="I10417" s="183" t="s">
        <v>7</v>
      </c>
      <c r="J10417" s="218" t="s">
        <v>8</v>
      </c>
      <c r="K10417" s="229">
        <f>J10419+J10420</f>
        <v>6.04</v>
      </c>
      <c r="L10417" s="229">
        <f>J10418-K10417</f>
        <v>25.54</v>
      </c>
      <c r="M10417" t="s">
        <v>7</v>
      </c>
    </row>
    <row r="10418" spans="1:13" ht="24" customHeight="1" x14ac:dyDescent="0.2">
      <c r="A10418" s="237" t="s">
        <v>2125</v>
      </c>
      <c r="B10418" s="186" t="s">
        <v>1379</v>
      </c>
      <c r="C10418" s="185" t="s">
        <v>15</v>
      </c>
      <c r="D10418" s="185" t="s">
        <v>1380</v>
      </c>
      <c r="E10418" s="425">
        <v>8</v>
      </c>
      <c r="F10418" s="425"/>
      <c r="G10418" s="187" t="s">
        <v>18</v>
      </c>
      <c r="H10418" s="188">
        <v>1</v>
      </c>
      <c r="I10418" s="189">
        <f>(M10418*$M$13)</f>
        <v>31.583600000000001</v>
      </c>
      <c r="J10418" s="231">
        <f>TRUNC(I10418*H10418,2)</f>
        <v>31.58</v>
      </c>
      <c r="M10418">
        <v>34.33</v>
      </c>
    </row>
    <row r="10419" spans="1:13" ht="24" customHeight="1" x14ac:dyDescent="0.2">
      <c r="A10419" s="238" t="s">
        <v>2126</v>
      </c>
      <c r="B10419" s="191" t="s">
        <v>2130</v>
      </c>
      <c r="C10419" s="190" t="s">
        <v>15</v>
      </c>
      <c r="D10419" s="190" t="s">
        <v>2131</v>
      </c>
      <c r="E10419" s="426" t="s">
        <v>2129</v>
      </c>
      <c r="F10419" s="426"/>
      <c r="G10419" s="192" t="s">
        <v>39</v>
      </c>
      <c r="H10419" s="193">
        <v>0.185</v>
      </c>
      <c r="I10419" s="189">
        <f>(M10419*$M$13)</f>
        <v>13.533200000000001</v>
      </c>
      <c r="J10419" s="219">
        <f>TRUNC(I10419*H10419,2)</f>
        <v>2.5</v>
      </c>
      <c r="M10419">
        <v>14.71</v>
      </c>
    </row>
    <row r="10420" spans="1:13" ht="24" customHeight="1" x14ac:dyDescent="0.2">
      <c r="A10420" s="238" t="s">
        <v>2126</v>
      </c>
      <c r="B10420" s="191" t="s">
        <v>2216</v>
      </c>
      <c r="C10420" s="190" t="s">
        <v>15</v>
      </c>
      <c r="D10420" s="190" t="s">
        <v>2217</v>
      </c>
      <c r="E10420" s="426" t="s">
        <v>2129</v>
      </c>
      <c r="F10420" s="426"/>
      <c r="G10420" s="192" t="s">
        <v>39</v>
      </c>
      <c r="H10420" s="193">
        <v>0.185</v>
      </c>
      <c r="I10420" s="189">
        <f>(M10420*$M$13)</f>
        <v>19.136000000000003</v>
      </c>
      <c r="J10420" s="219">
        <f>TRUNC(I10420*H10420,2)</f>
        <v>3.54</v>
      </c>
      <c r="M10420">
        <v>20.8</v>
      </c>
    </row>
    <row r="10421" spans="1:13" ht="24" customHeight="1" x14ac:dyDescent="0.2">
      <c r="A10421" s="238" t="s">
        <v>2126</v>
      </c>
      <c r="B10421" s="191" t="s">
        <v>3197</v>
      </c>
      <c r="C10421" s="190" t="s">
        <v>15</v>
      </c>
      <c r="D10421" s="190" t="s">
        <v>3198</v>
      </c>
      <c r="E10421" s="426" t="s">
        <v>2119</v>
      </c>
      <c r="F10421" s="426"/>
      <c r="G10421" s="192" t="s">
        <v>54</v>
      </c>
      <c r="H10421" s="193">
        <v>1</v>
      </c>
      <c r="I10421" s="189">
        <f>(M10421*$M$13)</f>
        <v>25.548400000000001</v>
      </c>
      <c r="J10421" s="219">
        <f>TRUNC(I10421*H10421,2)</f>
        <v>25.54</v>
      </c>
      <c r="M10421">
        <v>27.77</v>
      </c>
    </row>
    <row r="10422" spans="1:13" x14ac:dyDescent="0.2">
      <c r="A10422" s="239"/>
      <c r="B10422" s="195"/>
      <c r="C10422" s="195"/>
      <c r="D10422" s="195"/>
      <c r="E10422" s="195" t="s">
        <v>3847</v>
      </c>
      <c r="F10422" s="196">
        <v>6.56</v>
      </c>
      <c r="G10422" s="195" t="s">
        <v>3848</v>
      </c>
      <c r="H10422" s="196">
        <v>0</v>
      </c>
      <c r="I10422" s="196">
        <v>6.56</v>
      </c>
      <c r="J10422" s="220"/>
      <c r="M10422">
        <v>6.56</v>
      </c>
    </row>
    <row r="10423" spans="1:13" ht="25.5" x14ac:dyDescent="0.2">
      <c r="A10423" s="239"/>
      <c r="B10423" s="195"/>
      <c r="C10423" s="195"/>
      <c r="D10423" s="195"/>
      <c r="E10423" s="195" t="s">
        <v>3849</v>
      </c>
      <c r="F10423" s="196">
        <v>0</v>
      </c>
      <c r="G10423" s="195"/>
      <c r="H10423" s="195" t="s">
        <v>3850</v>
      </c>
      <c r="I10423" s="196">
        <v>34.33</v>
      </c>
      <c r="J10423" s="220"/>
      <c r="M10423">
        <v>34.33</v>
      </c>
    </row>
    <row r="10424" spans="1:13" ht="30" customHeight="1" x14ac:dyDescent="0.2">
      <c r="A10424" s="240"/>
      <c r="B10424" s="197"/>
      <c r="C10424" s="197"/>
      <c r="D10424" s="197"/>
      <c r="E10424" s="197"/>
      <c r="F10424" s="197"/>
      <c r="G10424" s="197" t="s">
        <v>3851</v>
      </c>
      <c r="H10424" s="198">
        <v>8</v>
      </c>
      <c r="I10424" s="199">
        <v>274.64</v>
      </c>
      <c r="J10424" s="220"/>
      <c r="M10424">
        <v>274.64</v>
      </c>
    </row>
    <row r="10425" spans="1:13" ht="0.95" customHeight="1" x14ac:dyDescent="0.2">
      <c r="A10425" s="237"/>
      <c r="B10425" s="185"/>
      <c r="C10425" s="185"/>
      <c r="D10425" s="185"/>
      <c r="E10425" s="185"/>
      <c r="F10425" s="185"/>
      <c r="G10425" s="185"/>
      <c r="H10425" s="185"/>
      <c r="I10425" s="185"/>
      <c r="J10425" s="220"/>
    </row>
    <row r="10426" spans="1:13" ht="18" customHeight="1" x14ac:dyDescent="0.2">
      <c r="A10426" s="236" t="s">
        <v>1381</v>
      </c>
      <c r="B10426" s="183" t="s">
        <v>2</v>
      </c>
      <c r="C10426" s="182" t="s">
        <v>3</v>
      </c>
      <c r="D10426" s="182" t="s">
        <v>4</v>
      </c>
      <c r="E10426" s="419" t="s">
        <v>2100</v>
      </c>
      <c r="F10426" s="419"/>
      <c r="G10426" s="184" t="s">
        <v>5</v>
      </c>
      <c r="H10426" s="183" t="s">
        <v>6</v>
      </c>
      <c r="I10426" s="183" t="s">
        <v>7</v>
      </c>
      <c r="J10426" s="218" t="s">
        <v>8</v>
      </c>
      <c r="K10426" s="229">
        <f>J10428+J10429</f>
        <v>1.67</v>
      </c>
      <c r="L10426" s="229">
        <f>J10427-K10426</f>
        <v>2.8100000000000005</v>
      </c>
      <c r="M10426" t="s">
        <v>7</v>
      </c>
    </row>
    <row r="10427" spans="1:13" ht="39" customHeight="1" x14ac:dyDescent="0.2">
      <c r="A10427" s="237" t="s">
        <v>2125</v>
      </c>
      <c r="B10427" s="186" t="s">
        <v>1382</v>
      </c>
      <c r="C10427" s="185" t="s">
        <v>26</v>
      </c>
      <c r="D10427" s="185" t="s">
        <v>1383</v>
      </c>
      <c r="E10427" s="425" t="s">
        <v>2115</v>
      </c>
      <c r="F10427" s="425"/>
      <c r="G10427" s="187" t="s">
        <v>331</v>
      </c>
      <c r="H10427" s="188">
        <v>1</v>
      </c>
      <c r="I10427" s="189">
        <f t="shared" ref="I10427:I10433" si="326">(M10427*$M$13)</f>
        <v>4.4804000000000004</v>
      </c>
      <c r="J10427" s="231">
        <f t="shared" ref="J10427:J10433" si="327">TRUNC(I10427*H10427,2)</f>
        <v>4.4800000000000004</v>
      </c>
      <c r="M10427">
        <v>4.87</v>
      </c>
    </row>
    <row r="10428" spans="1:13" ht="26.1" customHeight="1" x14ac:dyDescent="0.2">
      <c r="A10428" s="241" t="s">
        <v>2395</v>
      </c>
      <c r="B10428" s="201" t="s">
        <v>2772</v>
      </c>
      <c r="C10428" s="200" t="s">
        <v>26</v>
      </c>
      <c r="D10428" s="200" t="s">
        <v>2773</v>
      </c>
      <c r="E10428" s="427" t="s">
        <v>2123</v>
      </c>
      <c r="F10428" s="427"/>
      <c r="G10428" s="202" t="s">
        <v>32</v>
      </c>
      <c r="H10428" s="203">
        <v>0.04</v>
      </c>
      <c r="I10428" s="189">
        <f t="shared" si="326"/>
        <v>17.526</v>
      </c>
      <c r="J10428" s="219">
        <f t="shared" si="327"/>
        <v>0.7</v>
      </c>
      <c r="M10428">
        <v>19.05</v>
      </c>
    </row>
    <row r="10429" spans="1:13" ht="26.1" customHeight="1" x14ac:dyDescent="0.2">
      <c r="A10429" s="241" t="s">
        <v>2395</v>
      </c>
      <c r="B10429" s="201" t="s">
        <v>2477</v>
      </c>
      <c r="C10429" s="200" t="s">
        <v>26</v>
      </c>
      <c r="D10429" s="200" t="s">
        <v>2478</v>
      </c>
      <c r="E10429" s="427" t="s">
        <v>2123</v>
      </c>
      <c r="F10429" s="427"/>
      <c r="G10429" s="202" t="s">
        <v>32</v>
      </c>
      <c r="H10429" s="203">
        <v>0.04</v>
      </c>
      <c r="I10429" s="189">
        <f t="shared" si="326"/>
        <v>24.3156</v>
      </c>
      <c r="J10429" s="219">
        <f t="shared" si="327"/>
        <v>0.97</v>
      </c>
      <c r="M10429">
        <v>26.43</v>
      </c>
    </row>
    <row r="10430" spans="1:13" ht="24" customHeight="1" x14ac:dyDescent="0.2">
      <c r="A10430" s="238" t="s">
        <v>2126</v>
      </c>
      <c r="B10430" s="191" t="s">
        <v>2774</v>
      </c>
      <c r="C10430" s="190" t="s">
        <v>26</v>
      </c>
      <c r="D10430" s="190" t="s">
        <v>2775</v>
      </c>
      <c r="E10430" s="426" t="s">
        <v>2119</v>
      </c>
      <c r="F10430" s="426"/>
      <c r="G10430" s="192" t="s">
        <v>331</v>
      </c>
      <c r="H10430" s="193">
        <v>7.0000000000000001E-3</v>
      </c>
      <c r="I10430" s="189">
        <f t="shared" si="326"/>
        <v>56.625999999999998</v>
      </c>
      <c r="J10430" s="219">
        <f t="shared" si="327"/>
        <v>0.39</v>
      </c>
      <c r="M10430">
        <v>61.55</v>
      </c>
    </row>
    <row r="10431" spans="1:13" ht="26.1" customHeight="1" x14ac:dyDescent="0.2">
      <c r="A10431" s="238" t="s">
        <v>2126</v>
      </c>
      <c r="B10431" s="191" t="s">
        <v>3199</v>
      </c>
      <c r="C10431" s="190" t="s">
        <v>26</v>
      </c>
      <c r="D10431" s="190" t="s">
        <v>3200</v>
      </c>
      <c r="E10431" s="426" t="s">
        <v>2119</v>
      </c>
      <c r="F10431" s="426"/>
      <c r="G10431" s="192" t="s">
        <v>331</v>
      </c>
      <c r="H10431" s="193">
        <v>1</v>
      </c>
      <c r="I10431" s="189">
        <f t="shared" si="326"/>
        <v>1.8952000000000002</v>
      </c>
      <c r="J10431" s="219">
        <f t="shared" si="327"/>
        <v>1.89</v>
      </c>
      <c r="M10431">
        <v>2.06</v>
      </c>
    </row>
    <row r="10432" spans="1:13" ht="26.1" customHeight="1" x14ac:dyDescent="0.2">
      <c r="A10432" s="238" t="s">
        <v>2126</v>
      </c>
      <c r="B10432" s="191" t="s">
        <v>2776</v>
      </c>
      <c r="C10432" s="190" t="s">
        <v>26</v>
      </c>
      <c r="D10432" s="190" t="s">
        <v>2777</v>
      </c>
      <c r="E10432" s="426" t="s">
        <v>2119</v>
      </c>
      <c r="F10432" s="426"/>
      <c r="G10432" s="192" t="s">
        <v>331</v>
      </c>
      <c r="H10432" s="193">
        <v>8.0000000000000002E-3</v>
      </c>
      <c r="I10432" s="189">
        <f t="shared" si="326"/>
        <v>64.160799999999995</v>
      </c>
      <c r="J10432" s="219">
        <f t="shared" si="327"/>
        <v>0.51</v>
      </c>
      <c r="M10432">
        <v>69.739999999999995</v>
      </c>
    </row>
    <row r="10433" spans="1:13" ht="24" customHeight="1" x14ac:dyDescent="0.2">
      <c r="A10433" s="238" t="s">
        <v>2126</v>
      </c>
      <c r="B10433" s="191" t="s">
        <v>2778</v>
      </c>
      <c r="C10433" s="190" t="s">
        <v>26</v>
      </c>
      <c r="D10433" s="190" t="s">
        <v>2779</v>
      </c>
      <c r="E10433" s="426" t="s">
        <v>2119</v>
      </c>
      <c r="F10433" s="426"/>
      <c r="G10433" s="192" t="s">
        <v>331</v>
      </c>
      <c r="H10433" s="193">
        <v>1.2999999999999999E-2</v>
      </c>
      <c r="I10433" s="189">
        <f t="shared" si="326"/>
        <v>1.8768</v>
      </c>
      <c r="J10433" s="219">
        <f t="shared" si="327"/>
        <v>0.02</v>
      </c>
      <c r="M10433">
        <v>2.04</v>
      </c>
    </row>
    <row r="10434" spans="1:13" x14ac:dyDescent="0.2">
      <c r="A10434" s="239"/>
      <c r="B10434" s="195"/>
      <c r="C10434" s="195"/>
      <c r="D10434" s="195"/>
      <c r="E10434" s="195" t="s">
        <v>3847</v>
      </c>
      <c r="F10434" s="196">
        <v>1.38</v>
      </c>
      <c r="G10434" s="195" t="s">
        <v>3848</v>
      </c>
      <c r="H10434" s="196">
        <v>0</v>
      </c>
      <c r="I10434" s="196">
        <v>1.38</v>
      </c>
      <c r="J10434" s="220"/>
      <c r="M10434">
        <v>1.38</v>
      </c>
    </row>
    <row r="10435" spans="1:13" ht="25.5" x14ac:dyDescent="0.2">
      <c r="A10435" s="239"/>
      <c r="B10435" s="195"/>
      <c r="C10435" s="195"/>
      <c r="D10435" s="195"/>
      <c r="E10435" s="195" t="s">
        <v>3849</v>
      </c>
      <c r="F10435" s="196">
        <v>0</v>
      </c>
      <c r="G10435" s="195"/>
      <c r="H10435" s="195" t="s">
        <v>3850</v>
      </c>
      <c r="I10435" s="196">
        <v>4.87</v>
      </c>
      <c r="J10435" s="220"/>
      <c r="M10435">
        <v>4.87</v>
      </c>
    </row>
    <row r="10436" spans="1:13" ht="30" customHeight="1" x14ac:dyDescent="0.2">
      <c r="A10436" s="240"/>
      <c r="B10436" s="197"/>
      <c r="C10436" s="197"/>
      <c r="D10436" s="197"/>
      <c r="E10436" s="197"/>
      <c r="F10436" s="197"/>
      <c r="G10436" s="197" t="s">
        <v>3851</v>
      </c>
      <c r="H10436" s="198">
        <v>10</v>
      </c>
      <c r="I10436" s="199">
        <v>48.7</v>
      </c>
      <c r="J10436" s="220"/>
      <c r="M10436">
        <v>48.7</v>
      </c>
    </row>
    <row r="10437" spans="1:13" ht="0.95" customHeight="1" x14ac:dyDescent="0.2">
      <c r="A10437" s="237"/>
      <c r="B10437" s="185"/>
      <c r="C10437" s="185"/>
      <c r="D10437" s="185"/>
      <c r="E10437" s="185"/>
      <c r="F10437" s="185"/>
      <c r="G10437" s="185"/>
      <c r="H10437" s="185"/>
      <c r="I10437" s="185"/>
      <c r="J10437" s="220"/>
    </row>
    <row r="10438" spans="1:13" ht="18" customHeight="1" x14ac:dyDescent="0.2">
      <c r="A10438" s="236" t="s">
        <v>1384</v>
      </c>
      <c r="B10438" s="183" t="s">
        <v>2</v>
      </c>
      <c r="C10438" s="182" t="s">
        <v>3</v>
      </c>
      <c r="D10438" s="182" t="s">
        <v>4</v>
      </c>
      <c r="E10438" s="419" t="s">
        <v>2100</v>
      </c>
      <c r="F10438" s="419"/>
      <c r="G10438" s="184" t="s">
        <v>5</v>
      </c>
      <c r="H10438" s="183" t="s">
        <v>6</v>
      </c>
      <c r="I10438" s="183" t="s">
        <v>7</v>
      </c>
      <c r="J10438" s="218" t="s">
        <v>8</v>
      </c>
      <c r="K10438" s="229">
        <f>J10440+J10441</f>
        <v>2.75</v>
      </c>
      <c r="L10438" s="229">
        <f>J10439-K10438</f>
        <v>9.44</v>
      </c>
      <c r="M10438" t="s">
        <v>7</v>
      </c>
    </row>
    <row r="10439" spans="1:13" ht="39" customHeight="1" x14ac:dyDescent="0.2">
      <c r="A10439" s="237" t="s">
        <v>2125</v>
      </c>
      <c r="B10439" s="186" t="s">
        <v>1083</v>
      </c>
      <c r="C10439" s="185" t="s">
        <v>26</v>
      </c>
      <c r="D10439" s="185" t="s">
        <v>1084</v>
      </c>
      <c r="E10439" s="425" t="s">
        <v>2115</v>
      </c>
      <c r="F10439" s="425"/>
      <c r="G10439" s="187" t="s">
        <v>331</v>
      </c>
      <c r="H10439" s="188">
        <v>1</v>
      </c>
      <c r="I10439" s="189">
        <f t="shared" ref="I10439:I10445" si="328">(M10439*$M$13)</f>
        <v>12.190000000000001</v>
      </c>
      <c r="J10439" s="231">
        <f t="shared" ref="J10439:J10445" si="329">TRUNC(I10439*H10439,2)</f>
        <v>12.19</v>
      </c>
      <c r="M10439">
        <v>13.25</v>
      </c>
    </row>
    <row r="10440" spans="1:13" ht="26.1" customHeight="1" x14ac:dyDescent="0.2">
      <c r="A10440" s="241" t="s">
        <v>2395</v>
      </c>
      <c r="B10440" s="201" t="s">
        <v>2772</v>
      </c>
      <c r="C10440" s="200" t="s">
        <v>26</v>
      </c>
      <c r="D10440" s="200" t="s">
        <v>2773</v>
      </c>
      <c r="E10440" s="427" t="s">
        <v>2123</v>
      </c>
      <c r="F10440" s="427"/>
      <c r="G10440" s="202" t="s">
        <v>32</v>
      </c>
      <c r="H10440" s="203">
        <v>6.59E-2</v>
      </c>
      <c r="I10440" s="189">
        <f t="shared" si="328"/>
        <v>17.526</v>
      </c>
      <c r="J10440" s="219">
        <f t="shared" si="329"/>
        <v>1.1499999999999999</v>
      </c>
      <c r="M10440">
        <v>19.05</v>
      </c>
    </row>
    <row r="10441" spans="1:13" ht="26.1" customHeight="1" x14ac:dyDescent="0.2">
      <c r="A10441" s="241" t="s">
        <v>2395</v>
      </c>
      <c r="B10441" s="201" t="s">
        <v>2477</v>
      </c>
      <c r="C10441" s="200" t="s">
        <v>26</v>
      </c>
      <c r="D10441" s="200" t="s">
        <v>2478</v>
      </c>
      <c r="E10441" s="427" t="s">
        <v>2123</v>
      </c>
      <c r="F10441" s="427"/>
      <c r="G10441" s="202" t="s">
        <v>32</v>
      </c>
      <c r="H10441" s="203">
        <v>6.59E-2</v>
      </c>
      <c r="I10441" s="189">
        <f t="shared" si="328"/>
        <v>24.3156</v>
      </c>
      <c r="J10441" s="219">
        <f t="shared" si="329"/>
        <v>1.6</v>
      </c>
      <c r="M10441">
        <v>26.43</v>
      </c>
    </row>
    <row r="10442" spans="1:13" ht="24" customHeight="1" x14ac:dyDescent="0.2">
      <c r="A10442" s="238" t="s">
        <v>2126</v>
      </c>
      <c r="B10442" s="191" t="s">
        <v>2774</v>
      </c>
      <c r="C10442" s="190" t="s">
        <v>26</v>
      </c>
      <c r="D10442" s="190" t="s">
        <v>2775</v>
      </c>
      <c r="E10442" s="426" t="s">
        <v>2119</v>
      </c>
      <c r="F10442" s="426"/>
      <c r="G10442" s="192" t="s">
        <v>331</v>
      </c>
      <c r="H10442" s="193">
        <v>1.18E-2</v>
      </c>
      <c r="I10442" s="189">
        <f t="shared" si="328"/>
        <v>56.625999999999998</v>
      </c>
      <c r="J10442" s="219">
        <f t="shared" si="329"/>
        <v>0.66</v>
      </c>
      <c r="M10442">
        <v>61.55</v>
      </c>
    </row>
    <row r="10443" spans="1:13" ht="26.1" customHeight="1" x14ac:dyDescent="0.2">
      <c r="A10443" s="238" t="s">
        <v>2126</v>
      </c>
      <c r="B10443" s="191" t="s">
        <v>2776</v>
      </c>
      <c r="C10443" s="190" t="s">
        <v>26</v>
      </c>
      <c r="D10443" s="190" t="s">
        <v>2777</v>
      </c>
      <c r="E10443" s="426" t="s">
        <v>2119</v>
      </c>
      <c r="F10443" s="426"/>
      <c r="G10443" s="192" t="s">
        <v>331</v>
      </c>
      <c r="H10443" s="193">
        <v>1.4999999999999999E-2</v>
      </c>
      <c r="I10443" s="189">
        <f t="shared" si="328"/>
        <v>64.160799999999995</v>
      </c>
      <c r="J10443" s="219">
        <f t="shared" si="329"/>
        <v>0.96</v>
      </c>
      <c r="M10443">
        <v>69.739999999999995</v>
      </c>
    </row>
    <row r="10444" spans="1:13" ht="26.1" customHeight="1" x14ac:dyDescent="0.2">
      <c r="A10444" s="238" t="s">
        <v>2126</v>
      </c>
      <c r="B10444" s="191" t="s">
        <v>2992</v>
      </c>
      <c r="C10444" s="190" t="s">
        <v>26</v>
      </c>
      <c r="D10444" s="190" t="s">
        <v>2993</v>
      </c>
      <c r="E10444" s="426" t="s">
        <v>2119</v>
      </c>
      <c r="F10444" s="426"/>
      <c r="G10444" s="192" t="s">
        <v>331</v>
      </c>
      <c r="H10444" s="193">
        <v>1</v>
      </c>
      <c r="I10444" s="189">
        <f t="shared" si="328"/>
        <v>7.7924000000000007</v>
      </c>
      <c r="J10444" s="219">
        <f t="shared" si="329"/>
        <v>7.79</v>
      </c>
      <c r="M10444">
        <v>8.4700000000000006</v>
      </c>
    </row>
    <row r="10445" spans="1:13" ht="24" customHeight="1" x14ac:dyDescent="0.2">
      <c r="A10445" s="238" t="s">
        <v>2126</v>
      </c>
      <c r="B10445" s="191" t="s">
        <v>2778</v>
      </c>
      <c r="C10445" s="190" t="s">
        <v>26</v>
      </c>
      <c r="D10445" s="190" t="s">
        <v>2779</v>
      </c>
      <c r="E10445" s="426" t="s">
        <v>2119</v>
      </c>
      <c r="F10445" s="426"/>
      <c r="G10445" s="192" t="s">
        <v>331</v>
      </c>
      <c r="H10445" s="193">
        <v>1.49E-2</v>
      </c>
      <c r="I10445" s="189">
        <f t="shared" si="328"/>
        <v>1.8768</v>
      </c>
      <c r="J10445" s="219">
        <f t="shared" si="329"/>
        <v>0.02</v>
      </c>
      <c r="M10445">
        <v>2.04</v>
      </c>
    </row>
    <row r="10446" spans="1:13" x14ac:dyDescent="0.2">
      <c r="A10446" s="239"/>
      <c r="B10446" s="195"/>
      <c r="C10446" s="195"/>
      <c r="D10446" s="195"/>
      <c r="E10446" s="195" t="s">
        <v>3847</v>
      </c>
      <c r="F10446" s="196">
        <v>2.2799999999999998</v>
      </c>
      <c r="G10446" s="195" t="s">
        <v>3848</v>
      </c>
      <c r="H10446" s="196">
        <v>0</v>
      </c>
      <c r="I10446" s="196">
        <v>2.2799999999999998</v>
      </c>
      <c r="J10446" s="220"/>
      <c r="M10446">
        <v>2.2799999999999998</v>
      </c>
    </row>
    <row r="10447" spans="1:13" ht="25.5" x14ac:dyDescent="0.2">
      <c r="A10447" s="239"/>
      <c r="B10447" s="195"/>
      <c r="C10447" s="195"/>
      <c r="D10447" s="195"/>
      <c r="E10447" s="195" t="s">
        <v>3849</v>
      </c>
      <c r="F10447" s="196">
        <v>0</v>
      </c>
      <c r="G10447" s="195"/>
      <c r="H10447" s="195" t="s">
        <v>3850</v>
      </c>
      <c r="I10447" s="196">
        <v>13.25</v>
      </c>
      <c r="J10447" s="220"/>
      <c r="M10447">
        <v>13.25</v>
      </c>
    </row>
    <row r="10448" spans="1:13" ht="30" customHeight="1" x14ac:dyDescent="0.2">
      <c r="A10448" s="240"/>
      <c r="B10448" s="197"/>
      <c r="C10448" s="197"/>
      <c r="D10448" s="197"/>
      <c r="E10448" s="197"/>
      <c r="F10448" s="197"/>
      <c r="G10448" s="197" t="s">
        <v>3851</v>
      </c>
      <c r="H10448" s="198">
        <v>7</v>
      </c>
      <c r="I10448" s="199">
        <v>92.75</v>
      </c>
      <c r="J10448" s="220"/>
      <c r="M10448">
        <v>92.75</v>
      </c>
    </row>
    <row r="10449" spans="1:13" ht="0.95" customHeight="1" x14ac:dyDescent="0.2">
      <c r="A10449" s="237"/>
      <c r="B10449" s="185"/>
      <c r="C10449" s="185"/>
      <c r="D10449" s="185"/>
      <c r="E10449" s="185"/>
      <c r="F10449" s="185"/>
      <c r="G10449" s="185"/>
      <c r="H10449" s="185"/>
      <c r="I10449" s="185"/>
      <c r="J10449" s="220"/>
    </row>
    <row r="10450" spans="1:13" ht="18" customHeight="1" x14ac:dyDescent="0.2">
      <c r="A10450" s="236" t="s">
        <v>1385</v>
      </c>
      <c r="B10450" s="183" t="s">
        <v>2</v>
      </c>
      <c r="C10450" s="182" t="s">
        <v>3</v>
      </c>
      <c r="D10450" s="182" t="s">
        <v>4</v>
      </c>
      <c r="E10450" s="419" t="s">
        <v>2100</v>
      </c>
      <c r="F10450" s="419"/>
      <c r="G10450" s="184" t="s">
        <v>5</v>
      </c>
      <c r="H10450" s="183" t="s">
        <v>6</v>
      </c>
      <c r="I10450" s="183" t="s">
        <v>7</v>
      </c>
      <c r="J10450" s="218" t="s">
        <v>8</v>
      </c>
      <c r="K10450" s="229">
        <f>J10452+J10453</f>
        <v>6.04</v>
      </c>
      <c r="L10450" s="229">
        <f>J10451-K10450</f>
        <v>18.53</v>
      </c>
      <c r="M10450" t="s">
        <v>7</v>
      </c>
    </row>
    <row r="10451" spans="1:13" ht="24" customHeight="1" x14ac:dyDescent="0.2">
      <c r="A10451" s="237" t="s">
        <v>2125</v>
      </c>
      <c r="B10451" s="186" t="s">
        <v>1386</v>
      </c>
      <c r="C10451" s="185" t="s">
        <v>15</v>
      </c>
      <c r="D10451" s="185" t="s">
        <v>1387</v>
      </c>
      <c r="E10451" s="425">
        <v>8</v>
      </c>
      <c r="F10451" s="425"/>
      <c r="G10451" s="187" t="s">
        <v>54</v>
      </c>
      <c r="H10451" s="188">
        <v>1</v>
      </c>
      <c r="I10451" s="189">
        <f>(M10451*$M$13)</f>
        <v>24.573200000000003</v>
      </c>
      <c r="J10451" s="231">
        <f>TRUNC(I10451*H10451,2)</f>
        <v>24.57</v>
      </c>
      <c r="M10451">
        <v>26.71</v>
      </c>
    </row>
    <row r="10452" spans="1:13" ht="24" customHeight="1" x14ac:dyDescent="0.2">
      <c r="A10452" s="238" t="s">
        <v>2126</v>
      </c>
      <c r="B10452" s="191" t="s">
        <v>2130</v>
      </c>
      <c r="C10452" s="190" t="s">
        <v>15</v>
      </c>
      <c r="D10452" s="190" t="s">
        <v>2131</v>
      </c>
      <c r="E10452" s="426" t="s">
        <v>2129</v>
      </c>
      <c r="F10452" s="426"/>
      <c r="G10452" s="192" t="s">
        <v>39</v>
      </c>
      <c r="H10452" s="193">
        <v>0.185</v>
      </c>
      <c r="I10452" s="189">
        <f>(M10452*$M$13)</f>
        <v>13.533200000000001</v>
      </c>
      <c r="J10452" s="219">
        <f>TRUNC(I10452*H10452,2)</f>
        <v>2.5</v>
      </c>
      <c r="M10452">
        <v>14.71</v>
      </c>
    </row>
    <row r="10453" spans="1:13" ht="24" customHeight="1" x14ac:dyDescent="0.2">
      <c r="A10453" s="238" t="s">
        <v>2126</v>
      </c>
      <c r="B10453" s="191" t="s">
        <v>2216</v>
      </c>
      <c r="C10453" s="190" t="s">
        <v>15</v>
      </c>
      <c r="D10453" s="190" t="s">
        <v>2217</v>
      </c>
      <c r="E10453" s="426" t="s">
        <v>2129</v>
      </c>
      <c r="F10453" s="426"/>
      <c r="G10453" s="192" t="s">
        <v>39</v>
      </c>
      <c r="H10453" s="193">
        <v>0.185</v>
      </c>
      <c r="I10453" s="189">
        <f>(M10453*$M$13)</f>
        <v>19.136000000000003</v>
      </c>
      <c r="J10453" s="219">
        <f>TRUNC(I10453*H10453,2)</f>
        <v>3.54</v>
      </c>
      <c r="M10453">
        <v>20.8</v>
      </c>
    </row>
    <row r="10454" spans="1:13" ht="24" customHeight="1" x14ac:dyDescent="0.2">
      <c r="A10454" s="238" t="s">
        <v>2126</v>
      </c>
      <c r="B10454" s="191" t="s">
        <v>3201</v>
      </c>
      <c r="C10454" s="190" t="s">
        <v>15</v>
      </c>
      <c r="D10454" s="190" t="s">
        <v>3202</v>
      </c>
      <c r="E10454" s="426" t="s">
        <v>2119</v>
      </c>
      <c r="F10454" s="426"/>
      <c r="G10454" s="192" t="s">
        <v>54</v>
      </c>
      <c r="H10454" s="193">
        <v>1</v>
      </c>
      <c r="I10454" s="189">
        <f>(M10454*$M$13)</f>
        <v>18.538</v>
      </c>
      <c r="J10454" s="219">
        <f>TRUNC(I10454*H10454,2)</f>
        <v>18.53</v>
      </c>
      <c r="M10454">
        <v>20.149999999999999</v>
      </c>
    </row>
    <row r="10455" spans="1:13" x14ac:dyDescent="0.2">
      <c r="A10455" s="239"/>
      <c r="B10455" s="195"/>
      <c r="C10455" s="195"/>
      <c r="D10455" s="195"/>
      <c r="E10455" s="195" t="s">
        <v>3847</v>
      </c>
      <c r="F10455" s="196">
        <v>6.56</v>
      </c>
      <c r="G10455" s="195" t="s">
        <v>3848</v>
      </c>
      <c r="H10455" s="196">
        <v>0</v>
      </c>
      <c r="I10455" s="196">
        <v>6.56</v>
      </c>
      <c r="J10455" s="220"/>
      <c r="M10455">
        <v>6.56</v>
      </c>
    </row>
    <row r="10456" spans="1:13" ht="25.5" x14ac:dyDescent="0.2">
      <c r="A10456" s="239"/>
      <c r="B10456" s="195"/>
      <c r="C10456" s="195"/>
      <c r="D10456" s="195"/>
      <c r="E10456" s="195" t="s">
        <v>3849</v>
      </c>
      <c r="F10456" s="196">
        <v>0</v>
      </c>
      <c r="G10456" s="195"/>
      <c r="H10456" s="195" t="s">
        <v>3850</v>
      </c>
      <c r="I10456" s="196">
        <v>26.71</v>
      </c>
      <c r="J10456" s="220"/>
      <c r="M10456">
        <v>26.71</v>
      </c>
    </row>
    <row r="10457" spans="1:13" ht="30" customHeight="1" x14ac:dyDescent="0.2">
      <c r="A10457" s="240"/>
      <c r="B10457" s="197"/>
      <c r="C10457" s="197"/>
      <c r="D10457" s="197"/>
      <c r="E10457" s="197"/>
      <c r="F10457" s="197"/>
      <c r="G10457" s="197" t="s">
        <v>3851</v>
      </c>
      <c r="H10457" s="198">
        <v>3</v>
      </c>
      <c r="I10457" s="199">
        <v>80.13</v>
      </c>
      <c r="J10457" s="220"/>
      <c r="M10457">
        <v>80.13</v>
      </c>
    </row>
    <row r="10458" spans="1:13" ht="0.95" customHeight="1" x14ac:dyDescent="0.2">
      <c r="A10458" s="237"/>
      <c r="B10458" s="185"/>
      <c r="C10458" s="185"/>
      <c r="D10458" s="185"/>
      <c r="E10458" s="185"/>
      <c r="F10458" s="185"/>
      <c r="G10458" s="185"/>
      <c r="H10458" s="185"/>
      <c r="I10458" s="185"/>
      <c r="J10458" s="220"/>
    </row>
    <row r="10459" spans="1:13" ht="18" customHeight="1" x14ac:dyDescent="0.2">
      <c r="A10459" s="236" t="s">
        <v>1388</v>
      </c>
      <c r="B10459" s="183" t="s">
        <v>2</v>
      </c>
      <c r="C10459" s="182" t="s">
        <v>3</v>
      </c>
      <c r="D10459" s="182" t="s">
        <v>4</v>
      </c>
      <c r="E10459" s="419" t="s">
        <v>2100</v>
      </c>
      <c r="F10459" s="419"/>
      <c r="G10459" s="184" t="s">
        <v>5</v>
      </c>
      <c r="H10459" s="183" t="s">
        <v>6</v>
      </c>
      <c r="I10459" s="183" t="s">
        <v>7</v>
      </c>
      <c r="J10459" s="218" t="s">
        <v>8</v>
      </c>
      <c r="K10459" s="229">
        <f>J10461+J10462</f>
        <v>2.94</v>
      </c>
      <c r="L10459" s="229">
        <f>J10460-K10459</f>
        <v>1.8299999999999996</v>
      </c>
      <c r="M10459" t="s">
        <v>7</v>
      </c>
    </row>
    <row r="10460" spans="1:13" ht="39" customHeight="1" x14ac:dyDescent="0.2">
      <c r="A10460" s="237" t="s">
        <v>2125</v>
      </c>
      <c r="B10460" s="186" t="s">
        <v>1097</v>
      </c>
      <c r="C10460" s="185" t="s">
        <v>26</v>
      </c>
      <c r="D10460" s="185" t="s">
        <v>1098</v>
      </c>
      <c r="E10460" s="425" t="s">
        <v>2115</v>
      </c>
      <c r="F10460" s="425"/>
      <c r="G10460" s="187" t="s">
        <v>331</v>
      </c>
      <c r="H10460" s="188">
        <v>1</v>
      </c>
      <c r="I10460" s="189">
        <f t="shared" ref="I10460:I10466" si="330">(M10460*$M$13)</f>
        <v>4.7748000000000008</v>
      </c>
      <c r="J10460" s="231">
        <f t="shared" ref="J10460:J10466" si="331">TRUNC(I10460*H10460,2)</f>
        <v>4.7699999999999996</v>
      </c>
      <c r="M10460">
        <v>5.19</v>
      </c>
    </row>
    <row r="10461" spans="1:13" ht="26.1" customHeight="1" x14ac:dyDescent="0.2">
      <c r="A10461" s="241" t="s">
        <v>2395</v>
      </c>
      <c r="B10461" s="201" t="s">
        <v>2772</v>
      </c>
      <c r="C10461" s="200" t="s">
        <v>26</v>
      </c>
      <c r="D10461" s="200" t="s">
        <v>2773</v>
      </c>
      <c r="E10461" s="427" t="s">
        <v>2123</v>
      </c>
      <c r="F10461" s="427"/>
      <c r="G10461" s="202" t="s">
        <v>32</v>
      </c>
      <c r="H10461" s="203">
        <v>7.0599999999999996E-2</v>
      </c>
      <c r="I10461" s="189">
        <f t="shared" si="330"/>
        <v>17.526</v>
      </c>
      <c r="J10461" s="219">
        <f t="shared" si="331"/>
        <v>1.23</v>
      </c>
      <c r="M10461">
        <v>19.05</v>
      </c>
    </row>
    <row r="10462" spans="1:13" ht="26.1" customHeight="1" x14ac:dyDescent="0.2">
      <c r="A10462" s="241" t="s">
        <v>2395</v>
      </c>
      <c r="B10462" s="201" t="s">
        <v>2477</v>
      </c>
      <c r="C10462" s="200" t="s">
        <v>26</v>
      </c>
      <c r="D10462" s="200" t="s">
        <v>2478</v>
      </c>
      <c r="E10462" s="427" t="s">
        <v>2123</v>
      </c>
      <c r="F10462" s="427"/>
      <c r="G10462" s="202" t="s">
        <v>32</v>
      </c>
      <c r="H10462" s="203">
        <v>7.0599999999999996E-2</v>
      </c>
      <c r="I10462" s="189">
        <f t="shared" si="330"/>
        <v>24.3156</v>
      </c>
      <c r="J10462" s="219">
        <f t="shared" si="331"/>
        <v>1.71</v>
      </c>
      <c r="M10462">
        <v>26.43</v>
      </c>
    </row>
    <row r="10463" spans="1:13" ht="24" customHeight="1" x14ac:dyDescent="0.2">
      <c r="A10463" s="238" t="s">
        <v>2126</v>
      </c>
      <c r="B10463" s="191" t="s">
        <v>2774</v>
      </c>
      <c r="C10463" s="190" t="s">
        <v>26</v>
      </c>
      <c r="D10463" s="190" t="s">
        <v>2775</v>
      </c>
      <c r="E10463" s="426" t="s">
        <v>2119</v>
      </c>
      <c r="F10463" s="426"/>
      <c r="G10463" s="192" t="s">
        <v>331</v>
      </c>
      <c r="H10463" s="193">
        <v>7.1000000000000004E-3</v>
      </c>
      <c r="I10463" s="189">
        <f t="shared" si="330"/>
        <v>56.625999999999998</v>
      </c>
      <c r="J10463" s="219">
        <f t="shared" si="331"/>
        <v>0.4</v>
      </c>
      <c r="M10463">
        <v>61.55</v>
      </c>
    </row>
    <row r="10464" spans="1:13" ht="26.1" customHeight="1" x14ac:dyDescent="0.2">
      <c r="A10464" s="238" t="s">
        <v>2126</v>
      </c>
      <c r="B10464" s="191" t="s">
        <v>3006</v>
      </c>
      <c r="C10464" s="190" t="s">
        <v>26</v>
      </c>
      <c r="D10464" s="190" t="s">
        <v>3007</v>
      </c>
      <c r="E10464" s="426" t="s">
        <v>2119</v>
      </c>
      <c r="F10464" s="426"/>
      <c r="G10464" s="192" t="s">
        <v>331</v>
      </c>
      <c r="H10464" s="193">
        <v>1</v>
      </c>
      <c r="I10464" s="189">
        <f t="shared" si="330"/>
        <v>0.91080000000000005</v>
      </c>
      <c r="J10464" s="219">
        <f t="shared" si="331"/>
        <v>0.91</v>
      </c>
      <c r="M10464">
        <v>0.99</v>
      </c>
    </row>
    <row r="10465" spans="1:13" ht="26.1" customHeight="1" x14ac:dyDescent="0.2">
      <c r="A10465" s="238" t="s">
        <v>2126</v>
      </c>
      <c r="B10465" s="191" t="s">
        <v>2776</v>
      </c>
      <c r="C10465" s="190" t="s">
        <v>26</v>
      </c>
      <c r="D10465" s="190" t="s">
        <v>2777</v>
      </c>
      <c r="E10465" s="426" t="s">
        <v>2119</v>
      </c>
      <c r="F10465" s="426"/>
      <c r="G10465" s="192" t="s">
        <v>331</v>
      </c>
      <c r="H10465" s="193">
        <v>8.0000000000000002E-3</v>
      </c>
      <c r="I10465" s="189">
        <f t="shared" si="330"/>
        <v>64.160799999999995</v>
      </c>
      <c r="J10465" s="219">
        <f t="shared" si="331"/>
        <v>0.51</v>
      </c>
      <c r="M10465">
        <v>69.739999999999995</v>
      </c>
    </row>
    <row r="10466" spans="1:13" ht="24" customHeight="1" x14ac:dyDescent="0.2">
      <c r="A10466" s="238" t="s">
        <v>2126</v>
      </c>
      <c r="B10466" s="191" t="s">
        <v>2778</v>
      </c>
      <c r="C10466" s="190" t="s">
        <v>26</v>
      </c>
      <c r="D10466" s="190" t="s">
        <v>2779</v>
      </c>
      <c r="E10466" s="426" t="s">
        <v>2119</v>
      </c>
      <c r="F10466" s="426"/>
      <c r="G10466" s="192" t="s">
        <v>331</v>
      </c>
      <c r="H10466" s="193">
        <v>1.0800000000000001E-2</v>
      </c>
      <c r="I10466" s="189">
        <f t="shared" si="330"/>
        <v>1.8768</v>
      </c>
      <c r="J10466" s="219">
        <f t="shared" si="331"/>
        <v>0.02</v>
      </c>
      <c r="M10466">
        <v>2.04</v>
      </c>
    </row>
    <row r="10467" spans="1:13" x14ac:dyDescent="0.2">
      <c r="A10467" s="239"/>
      <c r="B10467" s="195"/>
      <c r="C10467" s="195"/>
      <c r="D10467" s="195"/>
      <c r="E10467" s="195" t="s">
        <v>3847</v>
      </c>
      <c r="F10467" s="196">
        <v>2.44</v>
      </c>
      <c r="G10467" s="195" t="s">
        <v>3848</v>
      </c>
      <c r="H10467" s="196">
        <v>0</v>
      </c>
      <c r="I10467" s="196">
        <v>2.44</v>
      </c>
      <c r="J10467" s="220"/>
      <c r="M10467">
        <v>2.44</v>
      </c>
    </row>
    <row r="10468" spans="1:13" ht="25.5" x14ac:dyDescent="0.2">
      <c r="A10468" s="239"/>
      <c r="B10468" s="195"/>
      <c r="C10468" s="195"/>
      <c r="D10468" s="195"/>
      <c r="E10468" s="195" t="s">
        <v>3849</v>
      </c>
      <c r="F10468" s="196">
        <v>0</v>
      </c>
      <c r="G10468" s="195"/>
      <c r="H10468" s="195" t="s">
        <v>3850</v>
      </c>
      <c r="I10468" s="196">
        <v>5.19</v>
      </c>
      <c r="J10468" s="220"/>
      <c r="M10468">
        <v>5.19</v>
      </c>
    </row>
    <row r="10469" spans="1:13" ht="30" customHeight="1" x14ac:dyDescent="0.2">
      <c r="A10469" s="240"/>
      <c r="B10469" s="197"/>
      <c r="C10469" s="197"/>
      <c r="D10469" s="197"/>
      <c r="E10469" s="197"/>
      <c r="F10469" s="197"/>
      <c r="G10469" s="197" t="s">
        <v>3851</v>
      </c>
      <c r="H10469" s="198">
        <v>38</v>
      </c>
      <c r="I10469" s="199">
        <v>197.22</v>
      </c>
      <c r="J10469" s="220"/>
      <c r="M10469">
        <v>197.22</v>
      </c>
    </row>
    <row r="10470" spans="1:13" ht="0.95" customHeight="1" x14ac:dyDescent="0.2">
      <c r="A10470" s="237"/>
      <c r="B10470" s="185"/>
      <c r="C10470" s="185"/>
      <c r="D10470" s="185"/>
      <c r="E10470" s="185"/>
      <c r="F10470" s="185"/>
      <c r="G10470" s="185"/>
      <c r="H10470" s="185"/>
      <c r="I10470" s="185"/>
      <c r="J10470" s="220"/>
    </row>
    <row r="10471" spans="1:13" ht="18" customHeight="1" x14ac:dyDescent="0.2">
      <c r="A10471" s="236" t="s">
        <v>1389</v>
      </c>
      <c r="B10471" s="183" t="s">
        <v>2</v>
      </c>
      <c r="C10471" s="182" t="s">
        <v>3</v>
      </c>
      <c r="D10471" s="182" t="s">
        <v>4</v>
      </c>
      <c r="E10471" s="419" t="s">
        <v>2100</v>
      </c>
      <c r="F10471" s="419"/>
      <c r="G10471" s="184" t="s">
        <v>5</v>
      </c>
      <c r="H10471" s="183" t="s">
        <v>6</v>
      </c>
      <c r="I10471" s="183" t="s">
        <v>7</v>
      </c>
      <c r="J10471" s="218" t="s">
        <v>8</v>
      </c>
      <c r="K10471" s="229">
        <f>J10473+J10474</f>
        <v>3.58</v>
      </c>
      <c r="L10471" s="229">
        <f>J10472-K10471</f>
        <v>4.28</v>
      </c>
      <c r="M10471" t="s">
        <v>7</v>
      </c>
    </row>
    <row r="10472" spans="1:13" ht="39" customHeight="1" x14ac:dyDescent="0.2">
      <c r="A10472" s="237" t="s">
        <v>2125</v>
      </c>
      <c r="B10472" s="186" t="s">
        <v>1390</v>
      </c>
      <c r="C10472" s="185" t="s">
        <v>26</v>
      </c>
      <c r="D10472" s="185" t="s">
        <v>1391</v>
      </c>
      <c r="E10472" s="425" t="s">
        <v>2115</v>
      </c>
      <c r="F10472" s="425"/>
      <c r="G10472" s="187" t="s">
        <v>331</v>
      </c>
      <c r="H10472" s="188">
        <v>1</v>
      </c>
      <c r="I10472" s="189">
        <f t="shared" ref="I10472:I10478" si="332">(M10472*$M$13)</f>
        <v>7.8660000000000014</v>
      </c>
      <c r="J10472" s="231">
        <f t="shared" ref="J10472:J10478" si="333">TRUNC(I10472*H10472,2)</f>
        <v>7.86</v>
      </c>
      <c r="M10472">
        <v>8.5500000000000007</v>
      </c>
    </row>
    <row r="10473" spans="1:13" ht="26.1" customHeight="1" x14ac:dyDescent="0.2">
      <c r="A10473" s="241" t="s">
        <v>2395</v>
      </c>
      <c r="B10473" s="201" t="s">
        <v>2772</v>
      </c>
      <c r="C10473" s="200" t="s">
        <v>26</v>
      </c>
      <c r="D10473" s="200" t="s">
        <v>2773</v>
      </c>
      <c r="E10473" s="427" t="s">
        <v>2123</v>
      </c>
      <c r="F10473" s="427"/>
      <c r="G10473" s="202" t="s">
        <v>32</v>
      </c>
      <c r="H10473" s="203">
        <v>8.5900000000000004E-2</v>
      </c>
      <c r="I10473" s="189">
        <f t="shared" si="332"/>
        <v>17.526</v>
      </c>
      <c r="J10473" s="219">
        <f t="shared" si="333"/>
        <v>1.5</v>
      </c>
      <c r="M10473">
        <v>19.05</v>
      </c>
    </row>
    <row r="10474" spans="1:13" ht="26.1" customHeight="1" x14ac:dyDescent="0.2">
      <c r="A10474" s="241" t="s">
        <v>2395</v>
      </c>
      <c r="B10474" s="201" t="s">
        <v>2477</v>
      </c>
      <c r="C10474" s="200" t="s">
        <v>26</v>
      </c>
      <c r="D10474" s="200" t="s">
        <v>2478</v>
      </c>
      <c r="E10474" s="427" t="s">
        <v>2123</v>
      </c>
      <c r="F10474" s="427"/>
      <c r="G10474" s="202" t="s">
        <v>32</v>
      </c>
      <c r="H10474" s="203">
        <v>8.5900000000000004E-2</v>
      </c>
      <c r="I10474" s="189">
        <f t="shared" si="332"/>
        <v>24.3156</v>
      </c>
      <c r="J10474" s="219">
        <f t="shared" si="333"/>
        <v>2.08</v>
      </c>
      <c r="M10474">
        <v>26.43</v>
      </c>
    </row>
    <row r="10475" spans="1:13" ht="24" customHeight="1" x14ac:dyDescent="0.2">
      <c r="A10475" s="238" t="s">
        <v>2126</v>
      </c>
      <c r="B10475" s="191" t="s">
        <v>2774</v>
      </c>
      <c r="C10475" s="190" t="s">
        <v>26</v>
      </c>
      <c r="D10475" s="190" t="s">
        <v>2775</v>
      </c>
      <c r="E10475" s="426" t="s">
        <v>2119</v>
      </c>
      <c r="F10475" s="426"/>
      <c r="G10475" s="192" t="s">
        <v>331</v>
      </c>
      <c r="H10475" s="193">
        <v>9.4000000000000004E-3</v>
      </c>
      <c r="I10475" s="189">
        <f t="shared" si="332"/>
        <v>56.625999999999998</v>
      </c>
      <c r="J10475" s="219">
        <f t="shared" si="333"/>
        <v>0.53</v>
      </c>
      <c r="M10475">
        <v>61.55</v>
      </c>
    </row>
    <row r="10476" spans="1:13" ht="26.1" customHeight="1" x14ac:dyDescent="0.2">
      <c r="A10476" s="238" t="s">
        <v>2126</v>
      </c>
      <c r="B10476" s="191" t="s">
        <v>3203</v>
      </c>
      <c r="C10476" s="190" t="s">
        <v>26</v>
      </c>
      <c r="D10476" s="190" t="s">
        <v>3204</v>
      </c>
      <c r="E10476" s="426" t="s">
        <v>2119</v>
      </c>
      <c r="F10476" s="426"/>
      <c r="G10476" s="192" t="s">
        <v>331</v>
      </c>
      <c r="H10476" s="193">
        <v>1</v>
      </c>
      <c r="I10476" s="189">
        <f t="shared" si="332"/>
        <v>3.036</v>
      </c>
      <c r="J10476" s="219">
        <f t="shared" si="333"/>
        <v>3.03</v>
      </c>
      <c r="M10476">
        <v>3.3</v>
      </c>
    </row>
    <row r="10477" spans="1:13" ht="26.1" customHeight="1" x14ac:dyDescent="0.2">
      <c r="A10477" s="238" t="s">
        <v>2126</v>
      </c>
      <c r="B10477" s="191" t="s">
        <v>2776</v>
      </c>
      <c r="C10477" s="190" t="s">
        <v>26</v>
      </c>
      <c r="D10477" s="190" t="s">
        <v>2777</v>
      </c>
      <c r="E10477" s="426" t="s">
        <v>2119</v>
      </c>
      <c r="F10477" s="426"/>
      <c r="G10477" s="192" t="s">
        <v>331</v>
      </c>
      <c r="H10477" s="193">
        <v>1.0999999999999999E-2</v>
      </c>
      <c r="I10477" s="189">
        <f t="shared" si="332"/>
        <v>64.160799999999995</v>
      </c>
      <c r="J10477" s="219">
        <f t="shared" si="333"/>
        <v>0.7</v>
      </c>
      <c r="M10477">
        <v>69.739999999999995</v>
      </c>
    </row>
    <row r="10478" spans="1:13" ht="24" customHeight="1" x14ac:dyDescent="0.2">
      <c r="A10478" s="238" t="s">
        <v>2126</v>
      </c>
      <c r="B10478" s="191" t="s">
        <v>2778</v>
      </c>
      <c r="C10478" s="190" t="s">
        <v>26</v>
      </c>
      <c r="D10478" s="190" t="s">
        <v>2779</v>
      </c>
      <c r="E10478" s="426" t="s">
        <v>2119</v>
      </c>
      <c r="F10478" s="426"/>
      <c r="G10478" s="192" t="s">
        <v>331</v>
      </c>
      <c r="H10478" s="193">
        <v>1.3100000000000001E-2</v>
      </c>
      <c r="I10478" s="189">
        <f t="shared" si="332"/>
        <v>1.8768</v>
      </c>
      <c r="J10478" s="219">
        <f t="shared" si="333"/>
        <v>0.02</v>
      </c>
      <c r="M10478">
        <v>2.04</v>
      </c>
    </row>
    <row r="10479" spans="1:13" x14ac:dyDescent="0.2">
      <c r="A10479" s="239"/>
      <c r="B10479" s="195"/>
      <c r="C10479" s="195"/>
      <c r="D10479" s="195"/>
      <c r="E10479" s="195" t="s">
        <v>3847</v>
      </c>
      <c r="F10479" s="196">
        <v>2.97</v>
      </c>
      <c r="G10479" s="195" t="s">
        <v>3848</v>
      </c>
      <c r="H10479" s="196">
        <v>0</v>
      </c>
      <c r="I10479" s="196">
        <v>2.97</v>
      </c>
      <c r="J10479" s="220"/>
      <c r="M10479">
        <v>2.97</v>
      </c>
    </row>
    <row r="10480" spans="1:13" ht="25.5" x14ac:dyDescent="0.2">
      <c r="A10480" s="239"/>
      <c r="B10480" s="195"/>
      <c r="C10480" s="195"/>
      <c r="D10480" s="195"/>
      <c r="E10480" s="195" t="s">
        <v>3849</v>
      </c>
      <c r="F10480" s="196">
        <v>0</v>
      </c>
      <c r="G10480" s="195"/>
      <c r="H10480" s="195" t="s">
        <v>3850</v>
      </c>
      <c r="I10480" s="196">
        <v>8.5500000000000007</v>
      </c>
      <c r="J10480" s="220"/>
      <c r="M10480">
        <v>8.5500000000000007</v>
      </c>
    </row>
    <row r="10481" spans="1:13" ht="30" customHeight="1" x14ac:dyDescent="0.2">
      <c r="A10481" s="240"/>
      <c r="B10481" s="197"/>
      <c r="C10481" s="197"/>
      <c r="D10481" s="197"/>
      <c r="E10481" s="197"/>
      <c r="F10481" s="197"/>
      <c r="G10481" s="197" t="s">
        <v>3851</v>
      </c>
      <c r="H10481" s="198">
        <v>18</v>
      </c>
      <c r="I10481" s="199">
        <v>153.9</v>
      </c>
      <c r="J10481" s="220"/>
      <c r="M10481">
        <v>153.9</v>
      </c>
    </row>
    <row r="10482" spans="1:13" ht="0.95" customHeight="1" x14ac:dyDescent="0.2">
      <c r="A10482" s="237"/>
      <c r="B10482" s="185"/>
      <c r="C10482" s="185"/>
      <c r="D10482" s="185"/>
      <c r="E10482" s="185"/>
      <c r="F10482" s="185"/>
      <c r="G10482" s="185"/>
      <c r="H10482" s="185"/>
      <c r="I10482" s="185"/>
      <c r="J10482" s="220"/>
    </row>
    <row r="10483" spans="1:13" ht="18" customHeight="1" x14ac:dyDescent="0.2">
      <c r="A10483" s="236" t="s">
        <v>1392</v>
      </c>
      <c r="B10483" s="183" t="s">
        <v>2</v>
      </c>
      <c r="C10483" s="182" t="s">
        <v>3</v>
      </c>
      <c r="D10483" s="182" t="s">
        <v>4</v>
      </c>
      <c r="E10483" s="419" t="s">
        <v>2100</v>
      </c>
      <c r="F10483" s="419"/>
      <c r="G10483" s="184" t="s">
        <v>5</v>
      </c>
      <c r="H10483" s="183" t="s">
        <v>6</v>
      </c>
      <c r="I10483" s="183" t="s">
        <v>7</v>
      </c>
      <c r="J10483" s="218" t="s">
        <v>8</v>
      </c>
      <c r="K10483" s="229">
        <f>J10485+J10486</f>
        <v>5.3100000000000005</v>
      </c>
      <c r="L10483" s="229">
        <f>J10484-K10483</f>
        <v>8.6</v>
      </c>
      <c r="M10483" t="s">
        <v>7</v>
      </c>
    </row>
    <row r="10484" spans="1:13" ht="39" customHeight="1" x14ac:dyDescent="0.2">
      <c r="A10484" s="237" t="s">
        <v>2125</v>
      </c>
      <c r="B10484" s="186" t="s">
        <v>1101</v>
      </c>
      <c r="C10484" s="185" t="s">
        <v>26</v>
      </c>
      <c r="D10484" s="185" t="s">
        <v>1102</v>
      </c>
      <c r="E10484" s="425" t="s">
        <v>2115</v>
      </c>
      <c r="F10484" s="425"/>
      <c r="G10484" s="187" t="s">
        <v>331</v>
      </c>
      <c r="H10484" s="188">
        <v>1</v>
      </c>
      <c r="I10484" s="189">
        <f t="shared" ref="I10484:I10490" si="334">(M10484*$M$13)</f>
        <v>13.919600000000001</v>
      </c>
      <c r="J10484" s="231">
        <f t="shared" ref="J10484:J10490" si="335">TRUNC(I10484*H10484,2)</f>
        <v>13.91</v>
      </c>
      <c r="M10484">
        <v>15.13</v>
      </c>
    </row>
    <row r="10485" spans="1:13" ht="26.1" customHeight="1" x14ac:dyDescent="0.2">
      <c r="A10485" s="241" t="s">
        <v>2395</v>
      </c>
      <c r="B10485" s="201" t="s">
        <v>2772</v>
      </c>
      <c r="C10485" s="200" t="s">
        <v>26</v>
      </c>
      <c r="D10485" s="200" t="s">
        <v>2773</v>
      </c>
      <c r="E10485" s="427" t="s">
        <v>2123</v>
      </c>
      <c r="F10485" s="427"/>
      <c r="G10485" s="202" t="s">
        <v>32</v>
      </c>
      <c r="H10485" s="203">
        <v>0.12709999999999999</v>
      </c>
      <c r="I10485" s="189">
        <f t="shared" si="334"/>
        <v>17.526</v>
      </c>
      <c r="J10485" s="219">
        <f t="shared" si="335"/>
        <v>2.2200000000000002</v>
      </c>
      <c r="M10485">
        <v>19.05</v>
      </c>
    </row>
    <row r="10486" spans="1:13" ht="26.1" customHeight="1" x14ac:dyDescent="0.2">
      <c r="A10486" s="241" t="s">
        <v>2395</v>
      </c>
      <c r="B10486" s="201" t="s">
        <v>2477</v>
      </c>
      <c r="C10486" s="200" t="s">
        <v>26</v>
      </c>
      <c r="D10486" s="200" t="s">
        <v>2478</v>
      </c>
      <c r="E10486" s="427" t="s">
        <v>2123</v>
      </c>
      <c r="F10486" s="427"/>
      <c r="G10486" s="202" t="s">
        <v>32</v>
      </c>
      <c r="H10486" s="203">
        <v>0.12709999999999999</v>
      </c>
      <c r="I10486" s="189">
        <f t="shared" si="334"/>
        <v>24.3156</v>
      </c>
      <c r="J10486" s="219">
        <f t="shared" si="335"/>
        <v>3.09</v>
      </c>
      <c r="M10486">
        <v>26.43</v>
      </c>
    </row>
    <row r="10487" spans="1:13" ht="24" customHeight="1" x14ac:dyDescent="0.2">
      <c r="A10487" s="238" t="s">
        <v>2126</v>
      </c>
      <c r="B10487" s="191" t="s">
        <v>2774</v>
      </c>
      <c r="C10487" s="190" t="s">
        <v>26</v>
      </c>
      <c r="D10487" s="190" t="s">
        <v>2775</v>
      </c>
      <c r="E10487" s="426" t="s">
        <v>2119</v>
      </c>
      <c r="F10487" s="426"/>
      <c r="G10487" s="192" t="s">
        <v>331</v>
      </c>
      <c r="H10487" s="193">
        <v>1.6500000000000001E-2</v>
      </c>
      <c r="I10487" s="189">
        <f t="shared" si="334"/>
        <v>56.625999999999998</v>
      </c>
      <c r="J10487" s="219">
        <f t="shared" si="335"/>
        <v>0.93</v>
      </c>
      <c r="M10487">
        <v>61.55</v>
      </c>
    </row>
    <row r="10488" spans="1:13" ht="26.1" customHeight="1" x14ac:dyDescent="0.2">
      <c r="A10488" s="238" t="s">
        <v>2126</v>
      </c>
      <c r="B10488" s="191" t="s">
        <v>3008</v>
      </c>
      <c r="C10488" s="190" t="s">
        <v>26</v>
      </c>
      <c r="D10488" s="190" t="s">
        <v>3009</v>
      </c>
      <c r="E10488" s="426" t="s">
        <v>2119</v>
      </c>
      <c r="F10488" s="426"/>
      <c r="G10488" s="192" t="s">
        <v>331</v>
      </c>
      <c r="H10488" s="193">
        <v>1</v>
      </c>
      <c r="I10488" s="189">
        <f t="shared" si="334"/>
        <v>6.2468000000000004</v>
      </c>
      <c r="J10488" s="219">
        <f t="shared" si="335"/>
        <v>6.24</v>
      </c>
      <c r="M10488">
        <v>6.79</v>
      </c>
    </row>
    <row r="10489" spans="1:13" ht="26.1" customHeight="1" x14ac:dyDescent="0.2">
      <c r="A10489" s="238" t="s">
        <v>2126</v>
      </c>
      <c r="B10489" s="191" t="s">
        <v>2776</v>
      </c>
      <c r="C10489" s="190" t="s">
        <v>26</v>
      </c>
      <c r="D10489" s="190" t="s">
        <v>2777</v>
      </c>
      <c r="E10489" s="426" t="s">
        <v>2119</v>
      </c>
      <c r="F10489" s="426"/>
      <c r="G10489" s="192" t="s">
        <v>331</v>
      </c>
      <c r="H10489" s="193">
        <v>2.1999999999999999E-2</v>
      </c>
      <c r="I10489" s="189">
        <f t="shared" si="334"/>
        <v>64.160799999999995</v>
      </c>
      <c r="J10489" s="219">
        <f t="shared" si="335"/>
        <v>1.41</v>
      </c>
      <c r="M10489">
        <v>69.739999999999995</v>
      </c>
    </row>
    <row r="10490" spans="1:13" ht="24" customHeight="1" x14ac:dyDescent="0.2">
      <c r="A10490" s="238" t="s">
        <v>2126</v>
      </c>
      <c r="B10490" s="191" t="s">
        <v>2778</v>
      </c>
      <c r="C10490" s="190" t="s">
        <v>26</v>
      </c>
      <c r="D10490" s="190" t="s">
        <v>2779</v>
      </c>
      <c r="E10490" s="426" t="s">
        <v>2119</v>
      </c>
      <c r="F10490" s="426"/>
      <c r="G10490" s="192" t="s">
        <v>331</v>
      </c>
      <c r="H10490" s="193">
        <v>1.9E-2</v>
      </c>
      <c r="I10490" s="189">
        <f t="shared" si="334"/>
        <v>1.8768</v>
      </c>
      <c r="J10490" s="219">
        <f t="shared" si="335"/>
        <v>0.03</v>
      </c>
      <c r="M10490">
        <v>2.04</v>
      </c>
    </row>
    <row r="10491" spans="1:13" x14ac:dyDescent="0.2">
      <c r="A10491" s="239"/>
      <c r="B10491" s="195"/>
      <c r="C10491" s="195"/>
      <c r="D10491" s="195"/>
      <c r="E10491" s="195" t="s">
        <v>3847</v>
      </c>
      <c r="F10491" s="196">
        <v>4.4000000000000004</v>
      </c>
      <c r="G10491" s="195" t="s">
        <v>3848</v>
      </c>
      <c r="H10491" s="196">
        <v>0</v>
      </c>
      <c r="I10491" s="196">
        <v>4.4000000000000004</v>
      </c>
      <c r="J10491" s="220"/>
      <c r="M10491">
        <v>4.4000000000000004</v>
      </c>
    </row>
    <row r="10492" spans="1:13" ht="25.5" x14ac:dyDescent="0.2">
      <c r="A10492" s="239"/>
      <c r="B10492" s="195"/>
      <c r="C10492" s="195"/>
      <c r="D10492" s="195"/>
      <c r="E10492" s="195" t="s">
        <v>3849</v>
      </c>
      <c r="F10492" s="196">
        <v>0</v>
      </c>
      <c r="G10492" s="195"/>
      <c r="H10492" s="195" t="s">
        <v>3850</v>
      </c>
      <c r="I10492" s="196">
        <v>15.13</v>
      </c>
      <c r="J10492" s="220"/>
      <c r="M10492">
        <v>15.13</v>
      </c>
    </row>
    <row r="10493" spans="1:13" ht="30" customHeight="1" x14ac:dyDescent="0.2">
      <c r="A10493" s="240"/>
      <c r="B10493" s="197"/>
      <c r="C10493" s="197"/>
      <c r="D10493" s="197"/>
      <c r="E10493" s="197"/>
      <c r="F10493" s="197"/>
      <c r="G10493" s="197" t="s">
        <v>3851</v>
      </c>
      <c r="H10493" s="198">
        <v>27</v>
      </c>
      <c r="I10493" s="199">
        <v>408.51</v>
      </c>
      <c r="J10493" s="220"/>
      <c r="M10493">
        <v>408.51</v>
      </c>
    </row>
    <row r="10494" spans="1:13" ht="0.95" customHeight="1" x14ac:dyDescent="0.2">
      <c r="A10494" s="237"/>
      <c r="B10494" s="185"/>
      <c r="C10494" s="185"/>
      <c r="D10494" s="185"/>
      <c r="E10494" s="185"/>
      <c r="F10494" s="185"/>
      <c r="G10494" s="185"/>
      <c r="H10494" s="185"/>
      <c r="I10494" s="185"/>
      <c r="J10494" s="220"/>
    </row>
    <row r="10495" spans="1:13" ht="18" customHeight="1" x14ac:dyDescent="0.2">
      <c r="A10495" s="236" t="s">
        <v>1393</v>
      </c>
      <c r="B10495" s="183" t="s">
        <v>2</v>
      </c>
      <c r="C10495" s="182" t="s">
        <v>3</v>
      </c>
      <c r="D10495" s="182" t="s">
        <v>4</v>
      </c>
      <c r="E10495" s="419" t="s">
        <v>2100</v>
      </c>
      <c r="F10495" s="419"/>
      <c r="G10495" s="184" t="s">
        <v>5</v>
      </c>
      <c r="H10495" s="183" t="s">
        <v>6</v>
      </c>
      <c r="I10495" s="183" t="s">
        <v>7</v>
      </c>
      <c r="J10495" s="218" t="s">
        <v>8</v>
      </c>
      <c r="K10495" s="229">
        <f>J10497+J10498</f>
        <v>12.08</v>
      </c>
      <c r="L10495" s="229">
        <f>J10496-K10495</f>
        <v>98.100000000000009</v>
      </c>
      <c r="M10495" t="s">
        <v>7</v>
      </c>
    </row>
    <row r="10496" spans="1:13" ht="24" customHeight="1" x14ac:dyDescent="0.2">
      <c r="A10496" s="237" t="s">
        <v>2125</v>
      </c>
      <c r="B10496" s="186" t="s">
        <v>1394</v>
      </c>
      <c r="C10496" s="185" t="s">
        <v>15</v>
      </c>
      <c r="D10496" s="185" t="s">
        <v>1395</v>
      </c>
      <c r="E10496" s="425">
        <v>8</v>
      </c>
      <c r="F10496" s="425"/>
      <c r="G10496" s="187" t="s">
        <v>18</v>
      </c>
      <c r="H10496" s="188">
        <v>1</v>
      </c>
      <c r="I10496" s="189">
        <f>(M10496*$M$13)</f>
        <v>110.1884</v>
      </c>
      <c r="J10496" s="231">
        <f>TRUNC(I10496*H10496,2)</f>
        <v>110.18</v>
      </c>
      <c r="M10496">
        <v>119.77</v>
      </c>
    </row>
    <row r="10497" spans="1:13" ht="24" customHeight="1" x14ac:dyDescent="0.2">
      <c r="A10497" s="238" t="s">
        <v>2126</v>
      </c>
      <c r="B10497" s="191" t="s">
        <v>2130</v>
      </c>
      <c r="C10497" s="190" t="s">
        <v>15</v>
      </c>
      <c r="D10497" s="190" t="s">
        <v>2131</v>
      </c>
      <c r="E10497" s="426" t="s">
        <v>2129</v>
      </c>
      <c r="F10497" s="426"/>
      <c r="G10497" s="192" t="s">
        <v>39</v>
      </c>
      <c r="H10497" s="193">
        <v>0.37</v>
      </c>
      <c r="I10497" s="189">
        <f>(M10497*$M$13)</f>
        <v>13.533200000000001</v>
      </c>
      <c r="J10497" s="219">
        <f>TRUNC(I10497*H10497,2)</f>
        <v>5</v>
      </c>
      <c r="M10497">
        <v>14.71</v>
      </c>
    </row>
    <row r="10498" spans="1:13" ht="24" customHeight="1" x14ac:dyDescent="0.2">
      <c r="A10498" s="238" t="s">
        <v>2126</v>
      </c>
      <c r="B10498" s="191" t="s">
        <v>2216</v>
      </c>
      <c r="C10498" s="190" t="s">
        <v>15</v>
      </c>
      <c r="D10498" s="190" t="s">
        <v>2217</v>
      </c>
      <c r="E10498" s="426" t="s">
        <v>2129</v>
      </c>
      <c r="F10498" s="426"/>
      <c r="G10498" s="192" t="s">
        <v>39</v>
      </c>
      <c r="H10498" s="193">
        <v>0.37</v>
      </c>
      <c r="I10498" s="189">
        <f>(M10498*$M$13)</f>
        <v>19.136000000000003</v>
      </c>
      <c r="J10498" s="219">
        <f>TRUNC(I10498*H10498,2)</f>
        <v>7.08</v>
      </c>
      <c r="M10498">
        <v>20.8</v>
      </c>
    </row>
    <row r="10499" spans="1:13" ht="24" customHeight="1" x14ac:dyDescent="0.2">
      <c r="A10499" s="238" t="s">
        <v>2126</v>
      </c>
      <c r="B10499" s="191" t="s">
        <v>3205</v>
      </c>
      <c r="C10499" s="190" t="s">
        <v>15</v>
      </c>
      <c r="D10499" s="190" t="s">
        <v>3206</v>
      </c>
      <c r="E10499" s="426" t="s">
        <v>2119</v>
      </c>
      <c r="F10499" s="426"/>
      <c r="G10499" s="192" t="s">
        <v>54</v>
      </c>
      <c r="H10499" s="193">
        <v>1</v>
      </c>
      <c r="I10499" s="189">
        <f>(M10499*$M$13)</f>
        <v>98.108800000000002</v>
      </c>
      <c r="J10499" s="219">
        <f>TRUNC(I10499*H10499,2)</f>
        <v>98.1</v>
      </c>
      <c r="M10499">
        <v>106.64</v>
      </c>
    </row>
    <row r="10500" spans="1:13" x14ac:dyDescent="0.2">
      <c r="A10500" s="239"/>
      <c r="B10500" s="195"/>
      <c r="C10500" s="195"/>
      <c r="D10500" s="195"/>
      <c r="E10500" s="195" t="s">
        <v>3847</v>
      </c>
      <c r="F10500" s="196">
        <v>13.13</v>
      </c>
      <c r="G10500" s="195" t="s">
        <v>3848</v>
      </c>
      <c r="H10500" s="196">
        <v>0</v>
      </c>
      <c r="I10500" s="196">
        <v>13.13</v>
      </c>
      <c r="J10500" s="220"/>
      <c r="M10500">
        <v>13.13</v>
      </c>
    </row>
    <row r="10501" spans="1:13" ht="25.5" x14ac:dyDescent="0.2">
      <c r="A10501" s="239"/>
      <c r="B10501" s="195"/>
      <c r="C10501" s="195"/>
      <c r="D10501" s="195"/>
      <c r="E10501" s="195" t="s">
        <v>3849</v>
      </c>
      <c r="F10501" s="196">
        <v>0</v>
      </c>
      <c r="G10501" s="195"/>
      <c r="H10501" s="195" t="s">
        <v>3850</v>
      </c>
      <c r="I10501" s="196">
        <v>119.77</v>
      </c>
      <c r="J10501" s="220"/>
      <c r="M10501">
        <v>119.77</v>
      </c>
    </row>
    <row r="10502" spans="1:13" ht="30" customHeight="1" x14ac:dyDescent="0.2">
      <c r="A10502" s="240"/>
      <c r="B10502" s="197"/>
      <c r="C10502" s="197"/>
      <c r="D10502" s="197"/>
      <c r="E10502" s="197"/>
      <c r="F10502" s="197"/>
      <c r="G10502" s="197" t="s">
        <v>3851</v>
      </c>
      <c r="H10502" s="198">
        <v>4</v>
      </c>
      <c r="I10502" s="199">
        <v>479.08</v>
      </c>
      <c r="J10502" s="220"/>
      <c r="M10502">
        <v>479.08</v>
      </c>
    </row>
    <row r="10503" spans="1:13" ht="0.95" customHeight="1" x14ac:dyDescent="0.2">
      <c r="A10503" s="237"/>
      <c r="B10503" s="185"/>
      <c r="C10503" s="185"/>
      <c r="D10503" s="185"/>
      <c r="E10503" s="185"/>
      <c r="F10503" s="185"/>
      <c r="G10503" s="185"/>
      <c r="H10503" s="185"/>
      <c r="I10503" s="185"/>
      <c r="J10503" s="220"/>
    </row>
    <row r="10504" spans="1:13" ht="18" customHeight="1" x14ac:dyDescent="0.2">
      <c r="A10504" s="236" t="s">
        <v>1396</v>
      </c>
      <c r="B10504" s="183" t="s">
        <v>2</v>
      </c>
      <c r="C10504" s="182" t="s">
        <v>3</v>
      </c>
      <c r="D10504" s="182" t="s">
        <v>4</v>
      </c>
      <c r="E10504" s="419" t="s">
        <v>2100</v>
      </c>
      <c r="F10504" s="419"/>
      <c r="G10504" s="184" t="s">
        <v>5</v>
      </c>
      <c r="H10504" s="183" t="s">
        <v>6</v>
      </c>
      <c r="I10504" s="183" t="s">
        <v>7</v>
      </c>
      <c r="J10504" s="218" t="s">
        <v>8</v>
      </c>
      <c r="K10504" s="229">
        <f>J10506+J10507</f>
        <v>5.01</v>
      </c>
      <c r="L10504" s="229">
        <f>J10505-K10504</f>
        <v>4.42</v>
      </c>
      <c r="M10504" t="s">
        <v>7</v>
      </c>
    </row>
    <row r="10505" spans="1:13" ht="65.099999999999994" customHeight="1" x14ac:dyDescent="0.2">
      <c r="A10505" s="237" t="s">
        <v>2125</v>
      </c>
      <c r="B10505" s="186" t="s">
        <v>1107</v>
      </c>
      <c r="C10505" s="185" t="s">
        <v>26</v>
      </c>
      <c r="D10505" s="185" t="s">
        <v>1108</v>
      </c>
      <c r="E10505" s="425" t="s">
        <v>2115</v>
      </c>
      <c r="F10505" s="425"/>
      <c r="G10505" s="187" t="s">
        <v>331</v>
      </c>
      <c r="H10505" s="188">
        <v>1</v>
      </c>
      <c r="I10505" s="189">
        <f t="shared" ref="I10505:I10511" si="336">(M10505*$M$13)</f>
        <v>9.4391999999999996</v>
      </c>
      <c r="J10505" s="231">
        <f t="shared" ref="J10505:J10511" si="337">TRUNC(I10505*H10505,2)</f>
        <v>9.43</v>
      </c>
      <c r="M10505">
        <v>10.26</v>
      </c>
    </row>
    <row r="10506" spans="1:13" ht="26.1" customHeight="1" x14ac:dyDescent="0.2">
      <c r="A10506" s="241" t="s">
        <v>2395</v>
      </c>
      <c r="B10506" s="201" t="s">
        <v>2772</v>
      </c>
      <c r="C10506" s="200" t="s">
        <v>26</v>
      </c>
      <c r="D10506" s="200" t="s">
        <v>2773</v>
      </c>
      <c r="E10506" s="427" t="s">
        <v>2123</v>
      </c>
      <c r="F10506" s="427"/>
      <c r="G10506" s="202" t="s">
        <v>32</v>
      </c>
      <c r="H10506" s="203">
        <v>0.12</v>
      </c>
      <c r="I10506" s="189">
        <f t="shared" si="336"/>
        <v>17.526</v>
      </c>
      <c r="J10506" s="219">
        <f t="shared" si="337"/>
        <v>2.1</v>
      </c>
      <c r="M10506">
        <v>19.05</v>
      </c>
    </row>
    <row r="10507" spans="1:13" ht="26.1" customHeight="1" x14ac:dyDescent="0.2">
      <c r="A10507" s="241" t="s">
        <v>2395</v>
      </c>
      <c r="B10507" s="201" t="s">
        <v>2477</v>
      </c>
      <c r="C10507" s="200" t="s">
        <v>26</v>
      </c>
      <c r="D10507" s="200" t="s">
        <v>2478</v>
      </c>
      <c r="E10507" s="427" t="s">
        <v>2123</v>
      </c>
      <c r="F10507" s="427"/>
      <c r="G10507" s="202" t="s">
        <v>32</v>
      </c>
      <c r="H10507" s="203">
        <v>0.12</v>
      </c>
      <c r="I10507" s="189">
        <f t="shared" si="336"/>
        <v>24.3156</v>
      </c>
      <c r="J10507" s="219">
        <f t="shared" si="337"/>
        <v>2.91</v>
      </c>
      <c r="M10507">
        <v>26.43</v>
      </c>
    </row>
    <row r="10508" spans="1:13" ht="26.1" customHeight="1" x14ac:dyDescent="0.2">
      <c r="A10508" s="238" t="s">
        <v>2126</v>
      </c>
      <c r="B10508" s="191" t="s">
        <v>3013</v>
      </c>
      <c r="C10508" s="190" t="s">
        <v>26</v>
      </c>
      <c r="D10508" s="190" t="s">
        <v>3014</v>
      </c>
      <c r="E10508" s="426" t="s">
        <v>2119</v>
      </c>
      <c r="F10508" s="426"/>
      <c r="G10508" s="192" t="s">
        <v>331</v>
      </c>
      <c r="H10508" s="193">
        <v>1</v>
      </c>
      <c r="I10508" s="189">
        <f t="shared" si="336"/>
        <v>3.036</v>
      </c>
      <c r="J10508" s="219">
        <f t="shared" si="337"/>
        <v>3.03</v>
      </c>
      <c r="M10508">
        <v>3.3</v>
      </c>
    </row>
    <row r="10509" spans="1:13" ht="24" customHeight="1" x14ac:dyDescent="0.2">
      <c r="A10509" s="238" t="s">
        <v>2126</v>
      </c>
      <c r="B10509" s="191" t="s">
        <v>2981</v>
      </c>
      <c r="C10509" s="190" t="s">
        <v>26</v>
      </c>
      <c r="D10509" s="190" t="s">
        <v>2982</v>
      </c>
      <c r="E10509" s="426" t="s">
        <v>2119</v>
      </c>
      <c r="F10509" s="426"/>
      <c r="G10509" s="192" t="s">
        <v>331</v>
      </c>
      <c r="H10509" s="193">
        <v>0.04</v>
      </c>
      <c r="I10509" s="189">
        <f t="shared" si="336"/>
        <v>18.482800000000001</v>
      </c>
      <c r="J10509" s="219">
        <f t="shared" si="337"/>
        <v>0.73</v>
      </c>
      <c r="M10509">
        <v>20.09</v>
      </c>
    </row>
    <row r="10510" spans="1:13" ht="26.1" customHeight="1" x14ac:dyDescent="0.2">
      <c r="A10510" s="238" t="s">
        <v>2126</v>
      </c>
      <c r="B10510" s="191" t="s">
        <v>2776</v>
      </c>
      <c r="C10510" s="190" t="s">
        <v>26</v>
      </c>
      <c r="D10510" s="190" t="s">
        <v>2777</v>
      </c>
      <c r="E10510" s="426" t="s">
        <v>2119</v>
      </c>
      <c r="F10510" s="426"/>
      <c r="G10510" s="192" t="s">
        <v>331</v>
      </c>
      <c r="H10510" s="193">
        <v>0.01</v>
      </c>
      <c r="I10510" s="189">
        <f t="shared" si="336"/>
        <v>64.160799999999995</v>
      </c>
      <c r="J10510" s="219">
        <f t="shared" si="337"/>
        <v>0.64</v>
      </c>
      <c r="M10510">
        <v>69.739999999999995</v>
      </c>
    </row>
    <row r="10511" spans="1:13" ht="24" customHeight="1" x14ac:dyDescent="0.2">
      <c r="A10511" s="238" t="s">
        <v>2126</v>
      </c>
      <c r="B10511" s="191" t="s">
        <v>2778</v>
      </c>
      <c r="C10511" s="190" t="s">
        <v>26</v>
      </c>
      <c r="D10511" s="190" t="s">
        <v>2779</v>
      </c>
      <c r="E10511" s="426" t="s">
        <v>2119</v>
      </c>
      <c r="F10511" s="426"/>
      <c r="G10511" s="192" t="s">
        <v>331</v>
      </c>
      <c r="H10511" s="193">
        <v>1.2E-2</v>
      </c>
      <c r="I10511" s="189">
        <f t="shared" si="336"/>
        <v>1.8768</v>
      </c>
      <c r="J10511" s="219">
        <f t="shared" si="337"/>
        <v>0.02</v>
      </c>
      <c r="M10511">
        <v>2.04</v>
      </c>
    </row>
    <row r="10512" spans="1:13" x14ac:dyDescent="0.2">
      <c r="A10512" s="239"/>
      <c r="B10512" s="195"/>
      <c r="C10512" s="195"/>
      <c r="D10512" s="195"/>
      <c r="E10512" s="195" t="s">
        <v>3847</v>
      </c>
      <c r="F10512" s="196">
        <v>4.16</v>
      </c>
      <c r="G10512" s="195" t="s">
        <v>3848</v>
      </c>
      <c r="H10512" s="196">
        <v>0</v>
      </c>
      <c r="I10512" s="196">
        <v>4.16</v>
      </c>
      <c r="J10512" s="220"/>
      <c r="M10512">
        <v>4.16</v>
      </c>
    </row>
    <row r="10513" spans="1:13" ht="25.5" x14ac:dyDescent="0.2">
      <c r="A10513" s="239"/>
      <c r="B10513" s="195"/>
      <c r="C10513" s="195"/>
      <c r="D10513" s="195"/>
      <c r="E10513" s="195" t="s">
        <v>3849</v>
      </c>
      <c r="F10513" s="196">
        <v>0</v>
      </c>
      <c r="G10513" s="195"/>
      <c r="H10513" s="195" t="s">
        <v>3850</v>
      </c>
      <c r="I10513" s="196">
        <v>10.26</v>
      </c>
      <c r="J10513" s="220"/>
      <c r="M10513">
        <v>10.26</v>
      </c>
    </row>
    <row r="10514" spans="1:13" ht="30" customHeight="1" x14ac:dyDescent="0.2">
      <c r="A10514" s="240"/>
      <c r="B10514" s="197"/>
      <c r="C10514" s="197"/>
      <c r="D10514" s="197"/>
      <c r="E10514" s="197"/>
      <c r="F10514" s="197"/>
      <c r="G10514" s="197" t="s">
        <v>3851</v>
      </c>
      <c r="H10514" s="198">
        <v>18</v>
      </c>
      <c r="I10514" s="199">
        <v>184.68</v>
      </c>
      <c r="J10514" s="220"/>
      <c r="M10514">
        <v>184.68</v>
      </c>
    </row>
    <row r="10515" spans="1:13" ht="0.95" customHeight="1" x14ac:dyDescent="0.2">
      <c r="A10515" s="237"/>
      <c r="B10515" s="185"/>
      <c r="C10515" s="185"/>
      <c r="D10515" s="185"/>
      <c r="E10515" s="185"/>
      <c r="F10515" s="185"/>
      <c r="G10515" s="185"/>
      <c r="H10515" s="185"/>
      <c r="I10515" s="185"/>
      <c r="J10515" s="220"/>
    </row>
    <row r="10516" spans="1:13" ht="18" customHeight="1" x14ac:dyDescent="0.2">
      <c r="A10516" s="236" t="s">
        <v>1397</v>
      </c>
      <c r="B10516" s="183" t="s">
        <v>2</v>
      </c>
      <c r="C10516" s="182" t="s">
        <v>3</v>
      </c>
      <c r="D10516" s="182" t="s">
        <v>4</v>
      </c>
      <c r="E10516" s="419" t="s">
        <v>2100</v>
      </c>
      <c r="F10516" s="419"/>
      <c r="G10516" s="184" t="s">
        <v>5</v>
      </c>
      <c r="H10516" s="183" t="s">
        <v>6</v>
      </c>
      <c r="I10516" s="183" t="s">
        <v>7</v>
      </c>
      <c r="J10516" s="218" t="s">
        <v>8</v>
      </c>
      <c r="K10516" s="229">
        <f>J10518+J10519</f>
        <v>3.92</v>
      </c>
      <c r="L10516" s="229">
        <f>J10517-K10516</f>
        <v>2.9000000000000004</v>
      </c>
      <c r="M10516" t="s">
        <v>7</v>
      </c>
    </row>
    <row r="10517" spans="1:13" ht="26.1" customHeight="1" x14ac:dyDescent="0.2">
      <c r="A10517" s="237" t="s">
        <v>2125</v>
      </c>
      <c r="B10517" s="186" t="s">
        <v>1109</v>
      </c>
      <c r="C10517" s="185" t="s">
        <v>26</v>
      </c>
      <c r="D10517" s="185" t="s">
        <v>1110</v>
      </c>
      <c r="E10517" s="425" t="s">
        <v>2115</v>
      </c>
      <c r="F10517" s="425"/>
      <c r="G10517" s="187" t="s">
        <v>331</v>
      </c>
      <c r="H10517" s="188">
        <v>1</v>
      </c>
      <c r="I10517" s="189">
        <f t="shared" ref="I10517:I10523" si="338">(M10517*$M$13)</f>
        <v>6.8264000000000005</v>
      </c>
      <c r="J10517" s="231">
        <f t="shared" ref="J10517:J10523" si="339">TRUNC(I10517*H10517,2)</f>
        <v>6.82</v>
      </c>
      <c r="M10517">
        <v>7.42</v>
      </c>
    </row>
    <row r="10518" spans="1:13" ht="26.1" customHeight="1" x14ac:dyDescent="0.2">
      <c r="A10518" s="241" t="s">
        <v>2395</v>
      </c>
      <c r="B10518" s="201" t="s">
        <v>2772</v>
      </c>
      <c r="C10518" s="200" t="s">
        <v>26</v>
      </c>
      <c r="D10518" s="200" t="s">
        <v>2773</v>
      </c>
      <c r="E10518" s="427" t="s">
        <v>2123</v>
      </c>
      <c r="F10518" s="427"/>
      <c r="G10518" s="202" t="s">
        <v>32</v>
      </c>
      <c r="H10518" s="203">
        <v>9.4100000000000003E-2</v>
      </c>
      <c r="I10518" s="189">
        <f t="shared" si="338"/>
        <v>17.526</v>
      </c>
      <c r="J10518" s="219">
        <f t="shared" si="339"/>
        <v>1.64</v>
      </c>
      <c r="M10518">
        <v>19.05</v>
      </c>
    </row>
    <row r="10519" spans="1:13" ht="26.1" customHeight="1" x14ac:dyDescent="0.2">
      <c r="A10519" s="241" t="s">
        <v>2395</v>
      </c>
      <c r="B10519" s="201" t="s">
        <v>2477</v>
      </c>
      <c r="C10519" s="200" t="s">
        <v>26</v>
      </c>
      <c r="D10519" s="200" t="s">
        <v>2478</v>
      </c>
      <c r="E10519" s="427" t="s">
        <v>2123</v>
      </c>
      <c r="F10519" s="427"/>
      <c r="G10519" s="202" t="s">
        <v>32</v>
      </c>
      <c r="H10519" s="203">
        <v>9.4100000000000003E-2</v>
      </c>
      <c r="I10519" s="189">
        <f t="shared" si="338"/>
        <v>24.3156</v>
      </c>
      <c r="J10519" s="219">
        <f t="shared" si="339"/>
        <v>2.2799999999999998</v>
      </c>
      <c r="M10519">
        <v>26.43</v>
      </c>
    </row>
    <row r="10520" spans="1:13" ht="24" customHeight="1" x14ac:dyDescent="0.2">
      <c r="A10520" s="238" t="s">
        <v>2126</v>
      </c>
      <c r="B10520" s="191" t="s">
        <v>2774</v>
      </c>
      <c r="C10520" s="190" t="s">
        <v>26</v>
      </c>
      <c r="D10520" s="190" t="s">
        <v>2775</v>
      </c>
      <c r="E10520" s="426" t="s">
        <v>2119</v>
      </c>
      <c r="F10520" s="426"/>
      <c r="G10520" s="192" t="s">
        <v>331</v>
      </c>
      <c r="H10520" s="193">
        <v>1.06E-2</v>
      </c>
      <c r="I10520" s="189">
        <f t="shared" si="338"/>
        <v>56.625999999999998</v>
      </c>
      <c r="J10520" s="219">
        <f t="shared" si="339"/>
        <v>0.6</v>
      </c>
      <c r="M10520">
        <v>61.55</v>
      </c>
    </row>
    <row r="10521" spans="1:13" ht="26.1" customHeight="1" x14ac:dyDescent="0.2">
      <c r="A10521" s="238" t="s">
        <v>2126</v>
      </c>
      <c r="B10521" s="191" t="s">
        <v>3015</v>
      </c>
      <c r="C10521" s="190" t="s">
        <v>26</v>
      </c>
      <c r="D10521" s="190" t="s">
        <v>3016</v>
      </c>
      <c r="E10521" s="426" t="s">
        <v>2119</v>
      </c>
      <c r="F10521" s="426"/>
      <c r="G10521" s="192" t="s">
        <v>331</v>
      </c>
      <c r="H10521" s="193">
        <v>1</v>
      </c>
      <c r="I10521" s="189">
        <f t="shared" si="338"/>
        <v>1.5087999999999999</v>
      </c>
      <c r="J10521" s="219">
        <f t="shared" si="339"/>
        <v>1.5</v>
      </c>
      <c r="M10521">
        <v>1.64</v>
      </c>
    </row>
    <row r="10522" spans="1:13" ht="26.1" customHeight="1" x14ac:dyDescent="0.2">
      <c r="A10522" s="238" t="s">
        <v>2126</v>
      </c>
      <c r="B10522" s="191" t="s">
        <v>2776</v>
      </c>
      <c r="C10522" s="190" t="s">
        <v>26</v>
      </c>
      <c r="D10522" s="190" t="s">
        <v>2777</v>
      </c>
      <c r="E10522" s="426" t="s">
        <v>2119</v>
      </c>
      <c r="F10522" s="426"/>
      <c r="G10522" s="192" t="s">
        <v>331</v>
      </c>
      <c r="H10522" s="193">
        <v>1.2E-2</v>
      </c>
      <c r="I10522" s="189">
        <f t="shared" si="338"/>
        <v>64.160799999999995</v>
      </c>
      <c r="J10522" s="219">
        <f t="shared" si="339"/>
        <v>0.76</v>
      </c>
      <c r="M10522">
        <v>69.739999999999995</v>
      </c>
    </row>
    <row r="10523" spans="1:13" ht="24" customHeight="1" x14ac:dyDescent="0.2">
      <c r="A10523" s="238" t="s">
        <v>2126</v>
      </c>
      <c r="B10523" s="191" t="s">
        <v>2778</v>
      </c>
      <c r="C10523" s="190" t="s">
        <v>26</v>
      </c>
      <c r="D10523" s="190" t="s">
        <v>2779</v>
      </c>
      <c r="E10523" s="426" t="s">
        <v>2119</v>
      </c>
      <c r="F10523" s="426"/>
      <c r="G10523" s="192" t="s">
        <v>331</v>
      </c>
      <c r="H10523" s="193">
        <v>1.6199999999999999E-2</v>
      </c>
      <c r="I10523" s="189">
        <f t="shared" si="338"/>
        <v>1.8768</v>
      </c>
      <c r="J10523" s="219">
        <f t="shared" si="339"/>
        <v>0.03</v>
      </c>
      <c r="M10523">
        <v>2.04</v>
      </c>
    </row>
    <row r="10524" spans="1:13" x14ac:dyDescent="0.2">
      <c r="A10524" s="239"/>
      <c r="B10524" s="195"/>
      <c r="C10524" s="195"/>
      <c r="D10524" s="195"/>
      <c r="E10524" s="195" t="s">
        <v>3847</v>
      </c>
      <c r="F10524" s="196">
        <v>3.26</v>
      </c>
      <c r="G10524" s="195" t="s">
        <v>3848</v>
      </c>
      <c r="H10524" s="196">
        <v>0</v>
      </c>
      <c r="I10524" s="196">
        <v>3.26</v>
      </c>
      <c r="J10524" s="220"/>
      <c r="M10524">
        <v>3.26</v>
      </c>
    </row>
    <row r="10525" spans="1:13" ht="25.5" x14ac:dyDescent="0.2">
      <c r="A10525" s="239"/>
      <c r="B10525" s="195"/>
      <c r="C10525" s="195"/>
      <c r="D10525" s="195"/>
      <c r="E10525" s="195" t="s">
        <v>3849</v>
      </c>
      <c r="F10525" s="196">
        <v>0</v>
      </c>
      <c r="G10525" s="195"/>
      <c r="H10525" s="195" t="s">
        <v>3850</v>
      </c>
      <c r="I10525" s="196">
        <v>7.42</v>
      </c>
      <c r="J10525" s="220"/>
      <c r="M10525">
        <v>7.42</v>
      </c>
    </row>
    <row r="10526" spans="1:13" ht="30" customHeight="1" x14ac:dyDescent="0.2">
      <c r="A10526" s="240"/>
      <c r="B10526" s="197"/>
      <c r="C10526" s="197"/>
      <c r="D10526" s="197"/>
      <c r="E10526" s="197"/>
      <c r="F10526" s="197"/>
      <c r="G10526" s="197" t="s">
        <v>3851</v>
      </c>
      <c r="H10526" s="198">
        <v>8</v>
      </c>
      <c r="I10526" s="199">
        <v>59.36</v>
      </c>
      <c r="J10526" s="220"/>
      <c r="M10526">
        <v>59.36</v>
      </c>
    </row>
    <row r="10527" spans="1:13" ht="0.95" customHeight="1" x14ac:dyDescent="0.2">
      <c r="A10527" s="237"/>
      <c r="B10527" s="185"/>
      <c r="C10527" s="185"/>
      <c r="D10527" s="185"/>
      <c r="E10527" s="185"/>
      <c r="F10527" s="185"/>
      <c r="G10527" s="185"/>
      <c r="H10527" s="185"/>
      <c r="I10527" s="185"/>
      <c r="J10527" s="220"/>
    </row>
    <row r="10528" spans="1:13" ht="18" customHeight="1" x14ac:dyDescent="0.2">
      <c r="A10528" s="236" t="s">
        <v>1398</v>
      </c>
      <c r="B10528" s="183" t="s">
        <v>2</v>
      </c>
      <c r="C10528" s="182" t="s">
        <v>3</v>
      </c>
      <c r="D10528" s="182" t="s">
        <v>4</v>
      </c>
      <c r="E10528" s="419" t="s">
        <v>2100</v>
      </c>
      <c r="F10528" s="419"/>
      <c r="G10528" s="184" t="s">
        <v>5</v>
      </c>
      <c r="H10528" s="183" t="s">
        <v>6</v>
      </c>
      <c r="I10528" s="183" t="s">
        <v>7</v>
      </c>
      <c r="J10528" s="218" t="s">
        <v>8</v>
      </c>
      <c r="K10528" s="229">
        <f>J10530+J10531</f>
        <v>9.7899999999999991</v>
      </c>
      <c r="L10528" s="229">
        <f>J10529-K10528</f>
        <v>10.170000000000002</v>
      </c>
      <c r="M10528" t="s">
        <v>7</v>
      </c>
    </row>
    <row r="10529" spans="1:13" ht="24" customHeight="1" x14ac:dyDescent="0.2">
      <c r="A10529" s="237" t="s">
        <v>2125</v>
      </c>
      <c r="B10529" s="186" t="s">
        <v>1113</v>
      </c>
      <c r="C10529" s="185" t="s">
        <v>15</v>
      </c>
      <c r="D10529" s="185" t="s">
        <v>1114</v>
      </c>
      <c r="E10529" s="425">
        <v>8</v>
      </c>
      <c r="F10529" s="425"/>
      <c r="G10529" s="187" t="s">
        <v>18</v>
      </c>
      <c r="H10529" s="188">
        <v>1</v>
      </c>
      <c r="I10529" s="189">
        <f>(M10529*$M$13)</f>
        <v>19.963999999999999</v>
      </c>
      <c r="J10529" s="231">
        <f>TRUNC(I10529*H10529,2)</f>
        <v>19.96</v>
      </c>
      <c r="M10529">
        <v>21.7</v>
      </c>
    </row>
    <row r="10530" spans="1:13" ht="24" customHeight="1" x14ac:dyDescent="0.2">
      <c r="A10530" s="238" t="s">
        <v>2126</v>
      </c>
      <c r="B10530" s="191" t="s">
        <v>2130</v>
      </c>
      <c r="C10530" s="190" t="s">
        <v>15</v>
      </c>
      <c r="D10530" s="190" t="s">
        <v>2131</v>
      </c>
      <c r="E10530" s="426" t="s">
        <v>2129</v>
      </c>
      <c r="F10530" s="426"/>
      <c r="G10530" s="192" t="s">
        <v>39</v>
      </c>
      <c r="H10530" s="193">
        <v>0.3</v>
      </c>
      <c r="I10530" s="189">
        <f>(M10530*$M$13)</f>
        <v>13.533200000000001</v>
      </c>
      <c r="J10530" s="219">
        <f>TRUNC(I10530*H10530,2)</f>
        <v>4.05</v>
      </c>
      <c r="M10530">
        <v>14.71</v>
      </c>
    </row>
    <row r="10531" spans="1:13" ht="24" customHeight="1" x14ac:dyDescent="0.2">
      <c r="A10531" s="238" t="s">
        <v>2126</v>
      </c>
      <c r="B10531" s="191" t="s">
        <v>2216</v>
      </c>
      <c r="C10531" s="190" t="s">
        <v>15</v>
      </c>
      <c r="D10531" s="190" t="s">
        <v>2217</v>
      </c>
      <c r="E10531" s="426" t="s">
        <v>2129</v>
      </c>
      <c r="F10531" s="426"/>
      <c r="G10531" s="192" t="s">
        <v>39</v>
      </c>
      <c r="H10531" s="193">
        <v>0.3</v>
      </c>
      <c r="I10531" s="189">
        <f>(M10531*$M$13)</f>
        <v>19.136000000000003</v>
      </c>
      <c r="J10531" s="219">
        <f>TRUNC(I10531*H10531,2)</f>
        <v>5.74</v>
      </c>
      <c r="M10531">
        <v>20.8</v>
      </c>
    </row>
    <row r="10532" spans="1:13" ht="24" customHeight="1" x14ac:dyDescent="0.2">
      <c r="A10532" s="238" t="s">
        <v>2126</v>
      </c>
      <c r="B10532" s="191" t="s">
        <v>3018</v>
      </c>
      <c r="C10532" s="190" t="s">
        <v>15</v>
      </c>
      <c r="D10532" s="190" t="s">
        <v>1114</v>
      </c>
      <c r="E10532" s="426" t="s">
        <v>2119</v>
      </c>
      <c r="F10532" s="426"/>
      <c r="G10532" s="192" t="s">
        <v>54</v>
      </c>
      <c r="H10532" s="193">
        <v>1</v>
      </c>
      <c r="I10532" s="189">
        <f>(M10532*$M$13)</f>
        <v>10.166</v>
      </c>
      <c r="J10532" s="219">
        <f>TRUNC(I10532*H10532,2)</f>
        <v>10.16</v>
      </c>
      <c r="M10532">
        <v>11.05</v>
      </c>
    </row>
    <row r="10533" spans="1:13" x14ac:dyDescent="0.2">
      <c r="A10533" s="239"/>
      <c r="B10533" s="195"/>
      <c r="C10533" s="195"/>
      <c r="D10533" s="195"/>
      <c r="E10533" s="195" t="s">
        <v>3847</v>
      </c>
      <c r="F10533" s="196">
        <v>10.65</v>
      </c>
      <c r="G10533" s="195" t="s">
        <v>3848</v>
      </c>
      <c r="H10533" s="196">
        <v>0</v>
      </c>
      <c r="I10533" s="196">
        <v>10.65</v>
      </c>
      <c r="J10533" s="220"/>
      <c r="M10533">
        <v>10.65</v>
      </c>
    </row>
    <row r="10534" spans="1:13" ht="25.5" x14ac:dyDescent="0.2">
      <c r="A10534" s="239"/>
      <c r="B10534" s="195"/>
      <c r="C10534" s="195"/>
      <c r="D10534" s="195"/>
      <c r="E10534" s="195" t="s">
        <v>3849</v>
      </c>
      <c r="F10534" s="196">
        <v>0</v>
      </c>
      <c r="G10534" s="195"/>
      <c r="H10534" s="195" t="s">
        <v>3850</v>
      </c>
      <c r="I10534" s="196">
        <v>21.7</v>
      </c>
      <c r="J10534" s="220"/>
      <c r="M10534">
        <v>21.7</v>
      </c>
    </row>
    <row r="10535" spans="1:13" ht="30" customHeight="1" x14ac:dyDescent="0.2">
      <c r="A10535" s="240"/>
      <c r="B10535" s="197"/>
      <c r="C10535" s="197"/>
      <c r="D10535" s="197"/>
      <c r="E10535" s="197"/>
      <c r="F10535" s="197"/>
      <c r="G10535" s="197" t="s">
        <v>3851</v>
      </c>
      <c r="H10535" s="198">
        <v>6</v>
      </c>
      <c r="I10535" s="199">
        <v>130.19999999999999</v>
      </c>
      <c r="J10535" s="220"/>
      <c r="M10535">
        <v>130.19999999999999</v>
      </c>
    </row>
    <row r="10536" spans="1:13" ht="0.95" customHeight="1" x14ac:dyDescent="0.2">
      <c r="A10536" s="237"/>
      <c r="B10536" s="185"/>
      <c r="C10536" s="185"/>
      <c r="D10536" s="185"/>
      <c r="E10536" s="185"/>
      <c r="F10536" s="185"/>
      <c r="G10536" s="185"/>
      <c r="H10536" s="185"/>
      <c r="I10536" s="185"/>
      <c r="J10536" s="220"/>
    </row>
    <row r="10537" spans="1:13" ht="18" customHeight="1" x14ac:dyDescent="0.2">
      <c r="A10537" s="236" t="s">
        <v>1399</v>
      </c>
      <c r="B10537" s="183" t="s">
        <v>2</v>
      </c>
      <c r="C10537" s="182" t="s">
        <v>3</v>
      </c>
      <c r="D10537" s="182" t="s">
        <v>4</v>
      </c>
      <c r="E10537" s="419" t="s">
        <v>2100</v>
      </c>
      <c r="F10537" s="419"/>
      <c r="G10537" s="184" t="s">
        <v>5</v>
      </c>
      <c r="H10537" s="183" t="s">
        <v>6</v>
      </c>
      <c r="I10537" s="183" t="s">
        <v>7</v>
      </c>
      <c r="J10537" s="218" t="s">
        <v>8</v>
      </c>
      <c r="K10537" s="229">
        <f>J10539+J10540</f>
        <v>14.69</v>
      </c>
      <c r="L10537" s="229">
        <f>J10538-K10537</f>
        <v>57.83</v>
      </c>
      <c r="M10537" t="s">
        <v>7</v>
      </c>
    </row>
    <row r="10538" spans="1:13" ht="24" customHeight="1" x14ac:dyDescent="0.2">
      <c r="A10538" s="237" t="s">
        <v>2125</v>
      </c>
      <c r="B10538" s="186" t="s">
        <v>1400</v>
      </c>
      <c r="C10538" s="185" t="s">
        <v>15</v>
      </c>
      <c r="D10538" s="185" t="s">
        <v>1401</v>
      </c>
      <c r="E10538" s="425">
        <v>8</v>
      </c>
      <c r="F10538" s="425"/>
      <c r="G10538" s="187" t="s">
        <v>18</v>
      </c>
      <c r="H10538" s="188">
        <v>1</v>
      </c>
      <c r="I10538" s="189">
        <f>(M10538*$M$13)</f>
        <v>72.523600000000002</v>
      </c>
      <c r="J10538" s="231">
        <f>TRUNC(I10538*H10538,2)</f>
        <v>72.52</v>
      </c>
      <c r="M10538">
        <v>78.83</v>
      </c>
    </row>
    <row r="10539" spans="1:13" ht="24" customHeight="1" x14ac:dyDescent="0.2">
      <c r="A10539" s="238" t="s">
        <v>2126</v>
      </c>
      <c r="B10539" s="191" t="s">
        <v>2130</v>
      </c>
      <c r="C10539" s="190" t="s">
        <v>15</v>
      </c>
      <c r="D10539" s="190" t="s">
        <v>2131</v>
      </c>
      <c r="E10539" s="426" t="s">
        <v>2129</v>
      </c>
      <c r="F10539" s="426"/>
      <c r="G10539" s="192" t="s">
        <v>39</v>
      </c>
      <c r="H10539" s="193">
        <v>0.45</v>
      </c>
      <c r="I10539" s="189">
        <f>(M10539*$M$13)</f>
        <v>13.533200000000001</v>
      </c>
      <c r="J10539" s="219">
        <f>TRUNC(I10539*H10539,2)</f>
        <v>6.08</v>
      </c>
      <c r="M10539">
        <v>14.71</v>
      </c>
    </row>
    <row r="10540" spans="1:13" ht="24" customHeight="1" x14ac:dyDescent="0.2">
      <c r="A10540" s="238" t="s">
        <v>2126</v>
      </c>
      <c r="B10540" s="191" t="s">
        <v>2216</v>
      </c>
      <c r="C10540" s="190" t="s">
        <v>15</v>
      </c>
      <c r="D10540" s="190" t="s">
        <v>2217</v>
      </c>
      <c r="E10540" s="426" t="s">
        <v>2129</v>
      </c>
      <c r="F10540" s="426"/>
      <c r="G10540" s="192" t="s">
        <v>39</v>
      </c>
      <c r="H10540" s="193">
        <v>0.45</v>
      </c>
      <c r="I10540" s="189">
        <f>(M10540*$M$13)</f>
        <v>19.136000000000003</v>
      </c>
      <c r="J10540" s="219">
        <f>TRUNC(I10540*H10540,2)</f>
        <v>8.61</v>
      </c>
      <c r="M10540">
        <v>20.8</v>
      </c>
    </row>
    <row r="10541" spans="1:13" ht="24" customHeight="1" x14ac:dyDescent="0.2">
      <c r="A10541" s="238" t="s">
        <v>2126</v>
      </c>
      <c r="B10541" s="191" t="s">
        <v>3207</v>
      </c>
      <c r="C10541" s="190" t="s">
        <v>15</v>
      </c>
      <c r="D10541" s="190" t="s">
        <v>1401</v>
      </c>
      <c r="E10541" s="426" t="s">
        <v>2119</v>
      </c>
      <c r="F10541" s="426"/>
      <c r="G10541" s="192" t="s">
        <v>54</v>
      </c>
      <c r="H10541" s="193">
        <v>1</v>
      </c>
      <c r="I10541" s="189">
        <f>(M10541*$M$13)</f>
        <v>57.831200000000003</v>
      </c>
      <c r="J10541" s="219">
        <f>TRUNC(I10541*H10541,2)</f>
        <v>57.83</v>
      </c>
      <c r="M10541">
        <v>62.86</v>
      </c>
    </row>
    <row r="10542" spans="1:13" x14ac:dyDescent="0.2">
      <c r="A10542" s="239"/>
      <c r="B10542" s="195"/>
      <c r="C10542" s="195"/>
      <c r="D10542" s="195"/>
      <c r="E10542" s="195" t="s">
        <v>3847</v>
      </c>
      <c r="F10542" s="196">
        <v>15.969999999999999</v>
      </c>
      <c r="G10542" s="195" t="s">
        <v>3848</v>
      </c>
      <c r="H10542" s="196">
        <v>0</v>
      </c>
      <c r="I10542" s="196">
        <v>15.969999999999999</v>
      </c>
      <c r="J10542" s="220"/>
      <c r="M10542">
        <v>15.969999999999999</v>
      </c>
    </row>
    <row r="10543" spans="1:13" ht="25.5" x14ac:dyDescent="0.2">
      <c r="A10543" s="239"/>
      <c r="B10543" s="195"/>
      <c r="C10543" s="195"/>
      <c r="D10543" s="195"/>
      <c r="E10543" s="195" t="s">
        <v>3849</v>
      </c>
      <c r="F10543" s="196">
        <v>0</v>
      </c>
      <c r="G10543" s="195"/>
      <c r="H10543" s="195" t="s">
        <v>3850</v>
      </c>
      <c r="I10543" s="196">
        <v>78.83</v>
      </c>
      <c r="J10543" s="220"/>
      <c r="M10543">
        <v>78.83</v>
      </c>
    </row>
    <row r="10544" spans="1:13" ht="30" customHeight="1" x14ac:dyDescent="0.2">
      <c r="A10544" s="240"/>
      <c r="B10544" s="197"/>
      <c r="C10544" s="197"/>
      <c r="D10544" s="197"/>
      <c r="E10544" s="197"/>
      <c r="F10544" s="197"/>
      <c r="G10544" s="197" t="s">
        <v>3851</v>
      </c>
      <c r="H10544" s="198">
        <v>4</v>
      </c>
      <c r="I10544" s="199">
        <v>315.32</v>
      </c>
      <c r="J10544" s="220"/>
      <c r="M10544">
        <v>315.32</v>
      </c>
    </row>
    <row r="10545" spans="1:13" ht="0.95" customHeight="1" x14ac:dyDescent="0.2">
      <c r="A10545" s="237"/>
      <c r="B10545" s="185"/>
      <c r="C10545" s="185"/>
      <c r="D10545" s="185"/>
      <c r="E10545" s="185"/>
      <c r="F10545" s="185"/>
      <c r="G10545" s="185"/>
      <c r="H10545" s="185"/>
      <c r="I10545" s="185"/>
      <c r="J10545" s="220"/>
    </row>
    <row r="10546" spans="1:13" ht="18" customHeight="1" x14ac:dyDescent="0.2">
      <c r="A10546" s="236" t="s">
        <v>1402</v>
      </c>
      <c r="B10546" s="183" t="s">
        <v>2</v>
      </c>
      <c r="C10546" s="182" t="s">
        <v>3</v>
      </c>
      <c r="D10546" s="182" t="s">
        <v>4</v>
      </c>
      <c r="E10546" s="419" t="s">
        <v>2100</v>
      </c>
      <c r="F10546" s="419"/>
      <c r="G10546" s="184" t="s">
        <v>5</v>
      </c>
      <c r="H10546" s="183" t="s">
        <v>6</v>
      </c>
      <c r="I10546" s="183" t="s">
        <v>7</v>
      </c>
      <c r="J10546" s="218" t="s">
        <v>8</v>
      </c>
      <c r="K10546" s="229">
        <f>J10548+J10549</f>
        <v>9.7899999999999991</v>
      </c>
      <c r="L10546" s="229">
        <f>J10547-K10546</f>
        <v>8.93</v>
      </c>
      <c r="M10546" t="s">
        <v>7</v>
      </c>
    </row>
    <row r="10547" spans="1:13" ht="24" customHeight="1" x14ac:dyDescent="0.2">
      <c r="A10547" s="237" t="s">
        <v>2125</v>
      </c>
      <c r="B10547" s="186" t="s">
        <v>1117</v>
      </c>
      <c r="C10547" s="185" t="s">
        <v>15</v>
      </c>
      <c r="D10547" s="185" t="s">
        <v>1118</v>
      </c>
      <c r="E10547" s="425">
        <v>8</v>
      </c>
      <c r="F10547" s="425"/>
      <c r="G10547" s="187" t="s">
        <v>18</v>
      </c>
      <c r="H10547" s="188">
        <v>1</v>
      </c>
      <c r="I10547" s="189">
        <f>(M10547*$M$13)</f>
        <v>18.722000000000001</v>
      </c>
      <c r="J10547" s="231">
        <f>TRUNC(I10547*H10547,2)</f>
        <v>18.72</v>
      </c>
      <c r="M10547">
        <v>20.350000000000001</v>
      </c>
    </row>
    <row r="10548" spans="1:13" ht="24" customHeight="1" x14ac:dyDescent="0.2">
      <c r="A10548" s="238" t="s">
        <v>2126</v>
      </c>
      <c r="B10548" s="191" t="s">
        <v>2130</v>
      </c>
      <c r="C10548" s="190" t="s">
        <v>15</v>
      </c>
      <c r="D10548" s="190" t="s">
        <v>2131</v>
      </c>
      <c r="E10548" s="426" t="s">
        <v>2129</v>
      </c>
      <c r="F10548" s="426"/>
      <c r="G10548" s="192" t="s">
        <v>39</v>
      </c>
      <c r="H10548" s="193">
        <v>0.3</v>
      </c>
      <c r="I10548" s="189">
        <f>(M10548*$M$13)</f>
        <v>13.533200000000001</v>
      </c>
      <c r="J10548" s="219">
        <f>TRUNC(I10548*H10548,2)</f>
        <v>4.05</v>
      </c>
      <c r="M10548">
        <v>14.71</v>
      </c>
    </row>
    <row r="10549" spans="1:13" ht="24" customHeight="1" x14ac:dyDescent="0.2">
      <c r="A10549" s="238" t="s">
        <v>2126</v>
      </c>
      <c r="B10549" s="191" t="s">
        <v>2216</v>
      </c>
      <c r="C10549" s="190" t="s">
        <v>15</v>
      </c>
      <c r="D10549" s="190" t="s">
        <v>2217</v>
      </c>
      <c r="E10549" s="426" t="s">
        <v>2129</v>
      </c>
      <c r="F10549" s="426"/>
      <c r="G10549" s="192" t="s">
        <v>39</v>
      </c>
      <c r="H10549" s="193">
        <v>0.3</v>
      </c>
      <c r="I10549" s="189">
        <f>(M10549*$M$13)</f>
        <v>19.136000000000003</v>
      </c>
      <c r="J10549" s="219">
        <f>TRUNC(I10549*H10549,2)</f>
        <v>5.74</v>
      </c>
      <c r="M10549">
        <v>20.8</v>
      </c>
    </row>
    <row r="10550" spans="1:13" ht="24" customHeight="1" x14ac:dyDescent="0.2">
      <c r="A10550" s="238" t="s">
        <v>2126</v>
      </c>
      <c r="B10550" s="191" t="s">
        <v>3021</v>
      </c>
      <c r="C10550" s="190" t="s">
        <v>15</v>
      </c>
      <c r="D10550" s="190" t="s">
        <v>3022</v>
      </c>
      <c r="E10550" s="426" t="s">
        <v>2119</v>
      </c>
      <c r="F10550" s="426"/>
      <c r="G10550" s="192" t="s">
        <v>54</v>
      </c>
      <c r="H10550" s="193">
        <v>1</v>
      </c>
      <c r="I10550" s="189">
        <f>(M10550*$M$13)</f>
        <v>8.9239999999999995</v>
      </c>
      <c r="J10550" s="219">
        <f>TRUNC(I10550*H10550,2)</f>
        <v>8.92</v>
      </c>
      <c r="M10550">
        <v>9.6999999999999993</v>
      </c>
    </row>
    <row r="10551" spans="1:13" x14ac:dyDescent="0.2">
      <c r="A10551" s="239"/>
      <c r="B10551" s="195"/>
      <c r="C10551" s="195"/>
      <c r="D10551" s="195"/>
      <c r="E10551" s="195" t="s">
        <v>3847</v>
      </c>
      <c r="F10551" s="196">
        <v>10.65</v>
      </c>
      <c r="G10551" s="195" t="s">
        <v>3848</v>
      </c>
      <c r="H10551" s="196">
        <v>0</v>
      </c>
      <c r="I10551" s="196">
        <v>10.65</v>
      </c>
      <c r="J10551" s="220"/>
      <c r="M10551">
        <v>10.65</v>
      </c>
    </row>
    <row r="10552" spans="1:13" ht="25.5" x14ac:dyDescent="0.2">
      <c r="A10552" s="239"/>
      <c r="B10552" s="195"/>
      <c r="C10552" s="195"/>
      <c r="D10552" s="195"/>
      <c r="E10552" s="195" t="s">
        <v>3849</v>
      </c>
      <c r="F10552" s="196">
        <v>0</v>
      </c>
      <c r="G10552" s="195"/>
      <c r="H10552" s="195" t="s">
        <v>3850</v>
      </c>
      <c r="I10552" s="196">
        <v>20.350000000000001</v>
      </c>
      <c r="J10552" s="220"/>
      <c r="M10552">
        <v>20.350000000000001</v>
      </c>
    </row>
    <row r="10553" spans="1:13" ht="30" customHeight="1" x14ac:dyDescent="0.2">
      <c r="A10553" s="240"/>
      <c r="B10553" s="197"/>
      <c r="C10553" s="197"/>
      <c r="D10553" s="197"/>
      <c r="E10553" s="197"/>
      <c r="F10553" s="197"/>
      <c r="G10553" s="197" t="s">
        <v>3851</v>
      </c>
      <c r="H10553" s="198">
        <v>3</v>
      </c>
      <c r="I10553" s="199">
        <v>61.05</v>
      </c>
      <c r="J10553" s="220"/>
      <c r="M10553">
        <v>61.05</v>
      </c>
    </row>
    <row r="10554" spans="1:13" ht="0.95" customHeight="1" x14ac:dyDescent="0.2">
      <c r="A10554" s="237"/>
      <c r="B10554" s="185"/>
      <c r="C10554" s="185"/>
      <c r="D10554" s="185"/>
      <c r="E10554" s="185"/>
      <c r="F10554" s="185"/>
      <c r="G10554" s="185"/>
      <c r="H10554" s="185"/>
      <c r="I10554" s="185"/>
      <c r="J10554" s="220"/>
    </row>
    <row r="10555" spans="1:13" ht="18" customHeight="1" x14ac:dyDescent="0.2">
      <c r="A10555" s="236" t="s">
        <v>1403</v>
      </c>
      <c r="B10555" s="183" t="s">
        <v>2</v>
      </c>
      <c r="C10555" s="182" t="s">
        <v>3</v>
      </c>
      <c r="D10555" s="182" t="s">
        <v>4</v>
      </c>
      <c r="E10555" s="419" t="s">
        <v>2100</v>
      </c>
      <c r="F10555" s="419"/>
      <c r="G10555" s="184" t="s">
        <v>5</v>
      </c>
      <c r="H10555" s="183" t="s">
        <v>6</v>
      </c>
      <c r="I10555" s="183" t="s">
        <v>7</v>
      </c>
      <c r="J10555" s="218" t="s">
        <v>8</v>
      </c>
      <c r="K10555" s="229">
        <f>J10557+J10558</f>
        <v>14.69</v>
      </c>
      <c r="L10555" s="229">
        <f>J10556-K10555</f>
        <v>53.379999999999995</v>
      </c>
      <c r="M10555" t="s">
        <v>7</v>
      </c>
    </row>
    <row r="10556" spans="1:13" ht="24" customHeight="1" x14ac:dyDescent="0.2">
      <c r="A10556" s="237" t="s">
        <v>2125</v>
      </c>
      <c r="B10556" s="186" t="s">
        <v>1404</v>
      </c>
      <c r="C10556" s="185" t="s">
        <v>15</v>
      </c>
      <c r="D10556" s="185" t="s">
        <v>1405</v>
      </c>
      <c r="E10556" s="425">
        <v>8</v>
      </c>
      <c r="F10556" s="425"/>
      <c r="G10556" s="187" t="s">
        <v>18</v>
      </c>
      <c r="H10556" s="188">
        <v>1</v>
      </c>
      <c r="I10556" s="189">
        <f>(M10556*$M$13)</f>
        <v>68.070799999999991</v>
      </c>
      <c r="J10556" s="231">
        <f>TRUNC(I10556*H10556,2)</f>
        <v>68.069999999999993</v>
      </c>
      <c r="M10556">
        <v>73.989999999999995</v>
      </c>
    </row>
    <row r="10557" spans="1:13" ht="24" customHeight="1" x14ac:dyDescent="0.2">
      <c r="A10557" s="238" t="s">
        <v>2126</v>
      </c>
      <c r="B10557" s="191" t="s">
        <v>2130</v>
      </c>
      <c r="C10557" s="190" t="s">
        <v>15</v>
      </c>
      <c r="D10557" s="190" t="s">
        <v>2131</v>
      </c>
      <c r="E10557" s="426" t="s">
        <v>2129</v>
      </c>
      <c r="F10557" s="426"/>
      <c r="G10557" s="192" t="s">
        <v>39</v>
      </c>
      <c r="H10557" s="193">
        <v>0.45</v>
      </c>
      <c r="I10557" s="189">
        <f>(M10557*$M$13)</f>
        <v>13.533200000000001</v>
      </c>
      <c r="J10557" s="219">
        <f>TRUNC(I10557*H10557,2)</f>
        <v>6.08</v>
      </c>
      <c r="M10557">
        <v>14.71</v>
      </c>
    </row>
    <row r="10558" spans="1:13" ht="24" customHeight="1" x14ac:dyDescent="0.2">
      <c r="A10558" s="238" t="s">
        <v>2126</v>
      </c>
      <c r="B10558" s="191" t="s">
        <v>2216</v>
      </c>
      <c r="C10558" s="190" t="s">
        <v>15</v>
      </c>
      <c r="D10558" s="190" t="s">
        <v>2217</v>
      </c>
      <c r="E10558" s="426" t="s">
        <v>2129</v>
      </c>
      <c r="F10558" s="426"/>
      <c r="G10558" s="192" t="s">
        <v>39</v>
      </c>
      <c r="H10558" s="193">
        <v>0.45</v>
      </c>
      <c r="I10558" s="189">
        <f>(M10558*$M$13)</f>
        <v>19.136000000000003</v>
      </c>
      <c r="J10558" s="219">
        <f>TRUNC(I10558*H10558,2)</f>
        <v>8.61</v>
      </c>
      <c r="M10558">
        <v>20.8</v>
      </c>
    </row>
    <row r="10559" spans="1:13" ht="24" customHeight="1" x14ac:dyDescent="0.2">
      <c r="A10559" s="238" t="s">
        <v>2126</v>
      </c>
      <c r="B10559" s="191" t="s">
        <v>3208</v>
      </c>
      <c r="C10559" s="190" t="s">
        <v>15</v>
      </c>
      <c r="D10559" s="190" t="s">
        <v>3209</v>
      </c>
      <c r="E10559" s="426" t="s">
        <v>2119</v>
      </c>
      <c r="F10559" s="426"/>
      <c r="G10559" s="192" t="s">
        <v>54</v>
      </c>
      <c r="H10559" s="193">
        <v>1</v>
      </c>
      <c r="I10559" s="189">
        <f>(M10559*$M$13)</f>
        <v>53.378400000000006</v>
      </c>
      <c r="J10559" s="219">
        <f>TRUNC(I10559*H10559,2)</f>
        <v>53.37</v>
      </c>
      <c r="M10559">
        <v>58.02</v>
      </c>
    </row>
    <row r="10560" spans="1:13" x14ac:dyDescent="0.2">
      <c r="A10560" s="239"/>
      <c r="B10560" s="195"/>
      <c r="C10560" s="195"/>
      <c r="D10560" s="195"/>
      <c r="E10560" s="195" t="s">
        <v>3847</v>
      </c>
      <c r="F10560" s="196">
        <v>15.969999999999999</v>
      </c>
      <c r="G10560" s="195" t="s">
        <v>3848</v>
      </c>
      <c r="H10560" s="196">
        <v>0</v>
      </c>
      <c r="I10560" s="196">
        <v>15.969999999999999</v>
      </c>
      <c r="J10560" s="220"/>
      <c r="M10560">
        <v>15.969999999999999</v>
      </c>
    </row>
    <row r="10561" spans="1:13" ht="25.5" x14ac:dyDescent="0.2">
      <c r="A10561" s="239"/>
      <c r="B10561" s="195"/>
      <c r="C10561" s="195"/>
      <c r="D10561" s="195"/>
      <c r="E10561" s="195" t="s">
        <v>3849</v>
      </c>
      <c r="F10561" s="196">
        <v>0</v>
      </c>
      <c r="G10561" s="195"/>
      <c r="H10561" s="195" t="s">
        <v>3850</v>
      </c>
      <c r="I10561" s="196">
        <v>73.989999999999995</v>
      </c>
      <c r="J10561" s="220"/>
      <c r="M10561">
        <v>73.989999999999995</v>
      </c>
    </row>
    <row r="10562" spans="1:13" ht="30" customHeight="1" x14ac:dyDescent="0.2">
      <c r="A10562" s="240"/>
      <c r="B10562" s="197"/>
      <c r="C10562" s="197"/>
      <c r="D10562" s="197"/>
      <c r="E10562" s="197"/>
      <c r="F10562" s="197"/>
      <c r="G10562" s="197" t="s">
        <v>3851</v>
      </c>
      <c r="H10562" s="198">
        <v>7</v>
      </c>
      <c r="I10562" s="199">
        <v>517.92999999999995</v>
      </c>
      <c r="J10562" s="220"/>
      <c r="M10562">
        <v>517.92999999999995</v>
      </c>
    </row>
    <row r="10563" spans="1:13" ht="0.95" customHeight="1" x14ac:dyDescent="0.2">
      <c r="A10563" s="237"/>
      <c r="B10563" s="185"/>
      <c r="C10563" s="185"/>
      <c r="D10563" s="185"/>
      <c r="E10563" s="185"/>
      <c r="F10563" s="185"/>
      <c r="G10563" s="185"/>
      <c r="H10563" s="185"/>
      <c r="I10563" s="185"/>
      <c r="J10563" s="220"/>
    </row>
    <row r="10564" spans="1:13" ht="18" customHeight="1" x14ac:dyDescent="0.2">
      <c r="A10564" s="236" t="s">
        <v>1406</v>
      </c>
      <c r="B10564" s="183" t="s">
        <v>2</v>
      </c>
      <c r="C10564" s="182" t="s">
        <v>3</v>
      </c>
      <c r="D10564" s="182" t="s">
        <v>4</v>
      </c>
      <c r="E10564" s="419" t="s">
        <v>2100</v>
      </c>
      <c r="F10564" s="419"/>
      <c r="G10564" s="184" t="s">
        <v>5</v>
      </c>
      <c r="H10564" s="183" t="s">
        <v>6</v>
      </c>
      <c r="I10564" s="183" t="s">
        <v>7</v>
      </c>
      <c r="J10564" s="218" t="s">
        <v>8</v>
      </c>
      <c r="K10564" s="229">
        <f>J10566+J10567</f>
        <v>6.1999999999999993</v>
      </c>
      <c r="L10564" s="229">
        <f>J10565-K10564</f>
        <v>10.57</v>
      </c>
      <c r="M10564" t="s">
        <v>7</v>
      </c>
    </row>
    <row r="10565" spans="1:13" ht="26.1" customHeight="1" x14ac:dyDescent="0.2">
      <c r="A10565" s="237" t="s">
        <v>2125</v>
      </c>
      <c r="B10565" s="186" t="s">
        <v>1119</v>
      </c>
      <c r="C10565" s="185" t="s">
        <v>15</v>
      </c>
      <c r="D10565" s="185" t="s">
        <v>1120</v>
      </c>
      <c r="E10565" s="425">
        <v>8</v>
      </c>
      <c r="F10565" s="425"/>
      <c r="G10565" s="187" t="s">
        <v>18</v>
      </c>
      <c r="H10565" s="188">
        <v>1</v>
      </c>
      <c r="I10565" s="189">
        <f>(M10565*$M$13)</f>
        <v>16.771599999999999</v>
      </c>
      <c r="J10565" s="231">
        <f>TRUNC(I10565*H10565,2)</f>
        <v>16.77</v>
      </c>
      <c r="M10565">
        <v>18.23</v>
      </c>
    </row>
    <row r="10566" spans="1:13" ht="24" customHeight="1" x14ac:dyDescent="0.2">
      <c r="A10566" s="238" t="s">
        <v>2126</v>
      </c>
      <c r="B10566" s="191" t="s">
        <v>2130</v>
      </c>
      <c r="C10566" s="190" t="s">
        <v>15</v>
      </c>
      <c r="D10566" s="190" t="s">
        <v>2131</v>
      </c>
      <c r="E10566" s="426" t="s">
        <v>2129</v>
      </c>
      <c r="F10566" s="426"/>
      <c r="G10566" s="192" t="s">
        <v>39</v>
      </c>
      <c r="H10566" s="193">
        <v>0.19</v>
      </c>
      <c r="I10566" s="189">
        <f>(M10566*$M$13)</f>
        <v>13.533200000000001</v>
      </c>
      <c r="J10566" s="219">
        <f>TRUNC(I10566*H10566,2)</f>
        <v>2.57</v>
      </c>
      <c r="M10566">
        <v>14.71</v>
      </c>
    </row>
    <row r="10567" spans="1:13" ht="24" customHeight="1" x14ac:dyDescent="0.2">
      <c r="A10567" s="238" t="s">
        <v>2126</v>
      </c>
      <c r="B10567" s="191" t="s">
        <v>2216</v>
      </c>
      <c r="C10567" s="190" t="s">
        <v>15</v>
      </c>
      <c r="D10567" s="190" t="s">
        <v>2217</v>
      </c>
      <c r="E10567" s="426" t="s">
        <v>2129</v>
      </c>
      <c r="F10567" s="426"/>
      <c r="G10567" s="192" t="s">
        <v>39</v>
      </c>
      <c r="H10567" s="193">
        <v>0.19</v>
      </c>
      <c r="I10567" s="189">
        <f>(M10567*$M$13)</f>
        <v>19.136000000000003</v>
      </c>
      <c r="J10567" s="219">
        <f>TRUNC(I10567*H10567,2)</f>
        <v>3.63</v>
      </c>
      <c r="M10567">
        <v>20.8</v>
      </c>
    </row>
    <row r="10568" spans="1:13" ht="24" customHeight="1" x14ac:dyDescent="0.2">
      <c r="A10568" s="238" t="s">
        <v>2126</v>
      </c>
      <c r="B10568" s="191" t="s">
        <v>2931</v>
      </c>
      <c r="C10568" s="190" t="s">
        <v>15</v>
      </c>
      <c r="D10568" s="190" t="s">
        <v>2932</v>
      </c>
      <c r="E10568" s="426" t="s">
        <v>2119</v>
      </c>
      <c r="F10568" s="426"/>
      <c r="G10568" s="192" t="s">
        <v>132</v>
      </c>
      <c r="H10568" s="193">
        <v>0.31</v>
      </c>
      <c r="I10568" s="189">
        <f>(M10568*$M$13)</f>
        <v>0.42320000000000002</v>
      </c>
      <c r="J10568" s="219">
        <f>TRUNC(I10568*H10568,2)</f>
        <v>0.13</v>
      </c>
      <c r="M10568">
        <v>0.46</v>
      </c>
    </row>
    <row r="10569" spans="1:13" ht="26.1" customHeight="1" x14ac:dyDescent="0.2">
      <c r="A10569" s="238" t="s">
        <v>2126</v>
      </c>
      <c r="B10569" s="191" t="s">
        <v>3023</v>
      </c>
      <c r="C10569" s="190" t="s">
        <v>15</v>
      </c>
      <c r="D10569" s="190" t="s">
        <v>1120</v>
      </c>
      <c r="E10569" s="426" t="s">
        <v>2119</v>
      </c>
      <c r="F10569" s="426"/>
      <c r="G10569" s="192" t="s">
        <v>54</v>
      </c>
      <c r="H10569" s="193">
        <v>1</v>
      </c>
      <c r="I10569" s="189">
        <f>(M10569*$M$13)</f>
        <v>10.442</v>
      </c>
      <c r="J10569" s="219">
        <f>TRUNC(I10569*H10569,2)</f>
        <v>10.44</v>
      </c>
      <c r="M10569">
        <v>11.35</v>
      </c>
    </row>
    <row r="10570" spans="1:13" x14ac:dyDescent="0.2">
      <c r="A10570" s="239"/>
      <c r="B10570" s="195"/>
      <c r="C10570" s="195"/>
      <c r="D10570" s="195"/>
      <c r="E10570" s="195" t="s">
        <v>3847</v>
      </c>
      <c r="F10570" s="196">
        <v>6.74</v>
      </c>
      <c r="G10570" s="195" t="s">
        <v>3848</v>
      </c>
      <c r="H10570" s="196">
        <v>0</v>
      </c>
      <c r="I10570" s="196">
        <v>6.74</v>
      </c>
      <c r="J10570" s="220"/>
      <c r="M10570">
        <v>6.74</v>
      </c>
    </row>
    <row r="10571" spans="1:13" ht="25.5" x14ac:dyDescent="0.2">
      <c r="A10571" s="239"/>
      <c r="B10571" s="195"/>
      <c r="C10571" s="195"/>
      <c r="D10571" s="195"/>
      <c r="E10571" s="195" t="s">
        <v>3849</v>
      </c>
      <c r="F10571" s="196">
        <v>0</v>
      </c>
      <c r="G10571" s="195"/>
      <c r="H10571" s="195" t="s">
        <v>3850</v>
      </c>
      <c r="I10571" s="196">
        <v>18.23</v>
      </c>
      <c r="J10571" s="220"/>
      <c r="M10571">
        <v>18.23</v>
      </c>
    </row>
    <row r="10572" spans="1:13" ht="30" customHeight="1" x14ac:dyDescent="0.2">
      <c r="A10572" s="240"/>
      <c r="B10572" s="197"/>
      <c r="C10572" s="197"/>
      <c r="D10572" s="197"/>
      <c r="E10572" s="197"/>
      <c r="F10572" s="197"/>
      <c r="G10572" s="197" t="s">
        <v>3851</v>
      </c>
      <c r="H10572" s="198">
        <v>4</v>
      </c>
      <c r="I10572" s="199">
        <v>72.92</v>
      </c>
      <c r="J10572" s="220"/>
      <c r="M10572">
        <v>72.92</v>
      </c>
    </row>
    <row r="10573" spans="1:13" ht="0.95" customHeight="1" x14ac:dyDescent="0.2">
      <c r="A10573" s="237"/>
      <c r="B10573" s="185"/>
      <c r="C10573" s="185"/>
      <c r="D10573" s="185"/>
      <c r="E10573" s="185"/>
      <c r="F10573" s="185"/>
      <c r="G10573" s="185"/>
      <c r="H10573" s="185"/>
      <c r="I10573" s="185"/>
      <c r="J10573" s="220"/>
    </row>
    <row r="10574" spans="1:13" ht="18" customHeight="1" x14ac:dyDescent="0.2">
      <c r="A10574" s="236" t="s">
        <v>1407</v>
      </c>
      <c r="B10574" s="183" t="s">
        <v>2</v>
      </c>
      <c r="C10574" s="182" t="s">
        <v>3</v>
      </c>
      <c r="D10574" s="182" t="s">
        <v>4</v>
      </c>
      <c r="E10574" s="419" t="s">
        <v>2100</v>
      </c>
      <c r="F10574" s="419"/>
      <c r="G10574" s="184" t="s">
        <v>5</v>
      </c>
      <c r="H10574" s="183" t="s">
        <v>6</v>
      </c>
      <c r="I10574" s="183" t="s">
        <v>7</v>
      </c>
      <c r="J10574" s="218" t="s">
        <v>8</v>
      </c>
      <c r="L10574" s="229">
        <f>J10575</f>
        <v>61.32</v>
      </c>
      <c r="M10574" t="s">
        <v>7</v>
      </c>
    </row>
    <row r="10575" spans="1:13" ht="24" customHeight="1" x14ac:dyDescent="0.2">
      <c r="A10575" s="237" t="s">
        <v>2125</v>
      </c>
      <c r="B10575" s="186" t="s">
        <v>877</v>
      </c>
      <c r="C10575" s="185" t="s">
        <v>15</v>
      </c>
      <c r="D10575" s="185" t="s">
        <v>878</v>
      </c>
      <c r="E10575" s="425">
        <v>8</v>
      </c>
      <c r="F10575" s="425"/>
      <c r="G10575" s="187" t="s">
        <v>18</v>
      </c>
      <c r="H10575" s="188">
        <v>1</v>
      </c>
      <c r="I10575" s="189">
        <f>(M10575*$M$13)</f>
        <v>61.327199999999998</v>
      </c>
      <c r="J10575" s="231">
        <f>TRUNC(I10575*H10575,2)</f>
        <v>61.32</v>
      </c>
      <c r="M10575">
        <v>66.66</v>
      </c>
    </row>
    <row r="10576" spans="1:13" ht="24" customHeight="1" x14ac:dyDescent="0.2">
      <c r="A10576" s="238" t="s">
        <v>2126</v>
      </c>
      <c r="B10576" s="191" t="s">
        <v>2767</v>
      </c>
      <c r="C10576" s="190" t="s">
        <v>15</v>
      </c>
      <c r="D10576" s="190" t="s">
        <v>878</v>
      </c>
      <c r="E10576" s="426" t="s">
        <v>2119</v>
      </c>
      <c r="F10576" s="426"/>
      <c r="G10576" s="192" t="s">
        <v>54</v>
      </c>
      <c r="H10576" s="193">
        <v>1</v>
      </c>
      <c r="I10576" s="189">
        <f>(M10576*$M$13)</f>
        <v>61.327199999999998</v>
      </c>
      <c r="J10576" s="219">
        <f>TRUNC(I10576*H10576,2)</f>
        <v>61.32</v>
      </c>
      <c r="M10576">
        <v>66.66</v>
      </c>
    </row>
    <row r="10577" spans="1:13" x14ac:dyDescent="0.2">
      <c r="A10577" s="239"/>
      <c r="B10577" s="195"/>
      <c r="C10577" s="195"/>
      <c r="D10577" s="195"/>
      <c r="E10577" s="195" t="s">
        <v>3847</v>
      </c>
      <c r="F10577" s="196">
        <v>0</v>
      </c>
      <c r="G10577" s="195" t="s">
        <v>3848</v>
      </c>
      <c r="H10577" s="196">
        <v>0</v>
      </c>
      <c r="I10577" s="196">
        <v>0</v>
      </c>
      <c r="J10577" s="220"/>
      <c r="M10577">
        <v>0</v>
      </c>
    </row>
    <row r="10578" spans="1:13" ht="25.5" x14ac:dyDescent="0.2">
      <c r="A10578" s="239"/>
      <c r="B10578" s="195"/>
      <c r="C10578" s="195"/>
      <c r="D10578" s="195"/>
      <c r="E10578" s="195" t="s">
        <v>3849</v>
      </c>
      <c r="F10578" s="196">
        <v>0</v>
      </c>
      <c r="G10578" s="195"/>
      <c r="H10578" s="195" t="s">
        <v>3850</v>
      </c>
      <c r="I10578" s="196">
        <v>66.66</v>
      </c>
      <c r="J10578" s="220"/>
      <c r="M10578">
        <v>66.66</v>
      </c>
    </row>
    <row r="10579" spans="1:13" ht="30" customHeight="1" x14ac:dyDescent="0.2">
      <c r="A10579" s="240"/>
      <c r="B10579" s="197"/>
      <c r="C10579" s="197"/>
      <c r="D10579" s="197"/>
      <c r="E10579" s="197"/>
      <c r="F10579" s="197"/>
      <c r="G10579" s="197" t="s">
        <v>3851</v>
      </c>
      <c r="H10579" s="198">
        <v>3</v>
      </c>
      <c r="I10579" s="199">
        <v>199.98</v>
      </c>
      <c r="J10579" s="220"/>
      <c r="M10579">
        <v>199.98</v>
      </c>
    </row>
    <row r="10580" spans="1:13" ht="0.95" customHeight="1" x14ac:dyDescent="0.2">
      <c r="A10580" s="237"/>
      <c r="B10580" s="185"/>
      <c r="C10580" s="185"/>
      <c r="D10580" s="185"/>
      <c r="E10580" s="185"/>
      <c r="F10580" s="185"/>
      <c r="G10580" s="185"/>
      <c r="H10580" s="185"/>
      <c r="I10580" s="185"/>
      <c r="J10580" s="220"/>
    </row>
    <row r="10581" spans="1:13" ht="18" customHeight="1" x14ac:dyDescent="0.2">
      <c r="A10581" s="236" t="s">
        <v>1408</v>
      </c>
      <c r="B10581" s="183" t="s">
        <v>2</v>
      </c>
      <c r="C10581" s="182" t="s">
        <v>3</v>
      </c>
      <c r="D10581" s="182" t="s">
        <v>4</v>
      </c>
      <c r="E10581" s="419" t="s">
        <v>2100</v>
      </c>
      <c r="F10581" s="419"/>
      <c r="G10581" s="184" t="s">
        <v>5</v>
      </c>
      <c r="H10581" s="183" t="s">
        <v>6</v>
      </c>
      <c r="I10581" s="183" t="s">
        <v>7</v>
      </c>
      <c r="J10581" s="218" t="s">
        <v>8</v>
      </c>
      <c r="L10581" s="229">
        <f>J10582</f>
        <v>54.09</v>
      </c>
      <c r="M10581" t="s">
        <v>7</v>
      </c>
    </row>
    <row r="10582" spans="1:13" ht="24" customHeight="1" x14ac:dyDescent="0.2">
      <c r="A10582" s="237" t="s">
        <v>2125</v>
      </c>
      <c r="B10582" s="186" t="s">
        <v>880</v>
      </c>
      <c r="C10582" s="185" t="s">
        <v>15</v>
      </c>
      <c r="D10582" s="185" t="s">
        <v>881</v>
      </c>
      <c r="E10582" s="425">
        <v>8</v>
      </c>
      <c r="F10582" s="425"/>
      <c r="G10582" s="187" t="s">
        <v>18</v>
      </c>
      <c r="H10582" s="188">
        <v>1</v>
      </c>
      <c r="I10582" s="189">
        <f>(M10582*$M$13)</f>
        <v>54.095999999999997</v>
      </c>
      <c r="J10582" s="231">
        <f>TRUNC(I10582*H10582,2)</f>
        <v>54.09</v>
      </c>
      <c r="M10582">
        <v>58.8</v>
      </c>
    </row>
    <row r="10583" spans="1:13" ht="24" customHeight="1" x14ac:dyDescent="0.2">
      <c r="A10583" s="238" t="s">
        <v>2126</v>
      </c>
      <c r="B10583" s="191" t="s">
        <v>2768</v>
      </c>
      <c r="C10583" s="190" t="s">
        <v>15</v>
      </c>
      <c r="D10583" s="190" t="s">
        <v>2769</v>
      </c>
      <c r="E10583" s="426" t="s">
        <v>2119</v>
      </c>
      <c r="F10583" s="426"/>
      <c r="G10583" s="192" t="s">
        <v>54</v>
      </c>
      <c r="H10583" s="193">
        <v>1</v>
      </c>
      <c r="I10583" s="189">
        <f>(M10583*$M$13)</f>
        <v>54.095999999999997</v>
      </c>
      <c r="J10583" s="219">
        <f>TRUNC(I10583*H10583,2)</f>
        <v>54.09</v>
      </c>
      <c r="M10583">
        <v>58.8</v>
      </c>
    </row>
    <row r="10584" spans="1:13" x14ac:dyDescent="0.2">
      <c r="A10584" s="239"/>
      <c r="B10584" s="195"/>
      <c r="C10584" s="195"/>
      <c r="D10584" s="195"/>
      <c r="E10584" s="195" t="s">
        <v>3847</v>
      </c>
      <c r="F10584" s="196">
        <v>0</v>
      </c>
      <c r="G10584" s="195" t="s">
        <v>3848</v>
      </c>
      <c r="H10584" s="196">
        <v>0</v>
      </c>
      <c r="I10584" s="196">
        <v>0</v>
      </c>
      <c r="J10584" s="220"/>
      <c r="M10584">
        <v>0</v>
      </c>
    </row>
    <row r="10585" spans="1:13" ht="25.5" x14ac:dyDescent="0.2">
      <c r="A10585" s="239"/>
      <c r="B10585" s="195"/>
      <c r="C10585" s="195"/>
      <c r="D10585" s="195"/>
      <c r="E10585" s="195" t="s">
        <v>3849</v>
      </c>
      <c r="F10585" s="196">
        <v>0</v>
      </c>
      <c r="G10585" s="195"/>
      <c r="H10585" s="195" t="s">
        <v>3850</v>
      </c>
      <c r="I10585" s="196">
        <v>58.8</v>
      </c>
      <c r="J10585" s="220"/>
      <c r="M10585">
        <v>58.8</v>
      </c>
    </row>
    <row r="10586" spans="1:13" ht="30" customHeight="1" x14ac:dyDescent="0.2">
      <c r="A10586" s="240"/>
      <c r="B10586" s="197"/>
      <c r="C10586" s="197"/>
      <c r="D10586" s="197"/>
      <c r="E10586" s="197"/>
      <c r="F10586" s="197"/>
      <c r="G10586" s="197" t="s">
        <v>3851</v>
      </c>
      <c r="H10586" s="198">
        <v>3</v>
      </c>
      <c r="I10586" s="199">
        <v>176.4</v>
      </c>
      <c r="J10586" s="220"/>
      <c r="M10586">
        <v>176.4</v>
      </c>
    </row>
    <row r="10587" spans="1:13" ht="0.95" customHeight="1" x14ac:dyDescent="0.2">
      <c r="A10587" s="237"/>
      <c r="B10587" s="185"/>
      <c r="C10587" s="185"/>
      <c r="D10587" s="185"/>
      <c r="E10587" s="185"/>
      <c r="F10587" s="185"/>
      <c r="G10587" s="185"/>
      <c r="H10587" s="185"/>
      <c r="I10587" s="185"/>
      <c r="J10587" s="220"/>
    </row>
    <row r="10588" spans="1:13" ht="24" customHeight="1" x14ac:dyDescent="0.2">
      <c r="A10588" s="244" t="s">
        <v>1409</v>
      </c>
      <c r="B10588" s="177"/>
      <c r="C10588" s="177"/>
      <c r="D10588" s="178" t="s">
        <v>883</v>
      </c>
      <c r="E10588" s="177"/>
      <c r="F10588" s="432"/>
      <c r="G10588" s="432"/>
      <c r="H10588" s="177"/>
      <c r="I10588" s="177"/>
      <c r="J10588" s="179"/>
    </row>
    <row r="10589" spans="1:13" ht="18" customHeight="1" x14ac:dyDescent="0.2">
      <c r="A10589" s="236" t="s">
        <v>1410</v>
      </c>
      <c r="B10589" s="183" t="s">
        <v>2</v>
      </c>
      <c r="C10589" s="182" t="s">
        <v>3</v>
      </c>
      <c r="D10589" s="182" t="s">
        <v>4</v>
      </c>
      <c r="E10589" s="419" t="s">
        <v>2100</v>
      </c>
      <c r="F10589" s="419"/>
      <c r="G10589" s="184" t="s">
        <v>5</v>
      </c>
      <c r="H10589" s="183" t="s">
        <v>6</v>
      </c>
      <c r="I10589" s="183" t="s">
        <v>7</v>
      </c>
      <c r="J10589" s="218" t="s">
        <v>8</v>
      </c>
      <c r="K10589" s="229">
        <f>J10591+J10592</f>
        <v>7.17</v>
      </c>
      <c r="L10589" s="229">
        <f>J10590-K10589</f>
        <v>34.08</v>
      </c>
      <c r="M10589" t="s">
        <v>7</v>
      </c>
    </row>
    <row r="10590" spans="1:13" ht="24" customHeight="1" x14ac:dyDescent="0.2">
      <c r="A10590" s="237" t="s">
        <v>2125</v>
      </c>
      <c r="B10590" s="186" t="s">
        <v>1125</v>
      </c>
      <c r="C10590" s="185" t="s">
        <v>15</v>
      </c>
      <c r="D10590" s="185" t="s">
        <v>1126</v>
      </c>
      <c r="E10590" s="425">
        <v>8</v>
      </c>
      <c r="F10590" s="425"/>
      <c r="G10590" s="187" t="s">
        <v>18</v>
      </c>
      <c r="H10590" s="188">
        <v>1</v>
      </c>
      <c r="I10590" s="189">
        <f>(M10590*$M$13)</f>
        <v>41.252800000000008</v>
      </c>
      <c r="J10590" s="231">
        <f>TRUNC(I10590*H10590,2)</f>
        <v>41.25</v>
      </c>
      <c r="M10590">
        <v>44.84</v>
      </c>
    </row>
    <row r="10591" spans="1:13" ht="24" customHeight="1" x14ac:dyDescent="0.2">
      <c r="A10591" s="238" t="s">
        <v>2126</v>
      </c>
      <c r="B10591" s="191" t="s">
        <v>2130</v>
      </c>
      <c r="C10591" s="190" t="s">
        <v>15</v>
      </c>
      <c r="D10591" s="190" t="s">
        <v>2131</v>
      </c>
      <c r="E10591" s="426" t="s">
        <v>2129</v>
      </c>
      <c r="F10591" s="426"/>
      <c r="G10591" s="192" t="s">
        <v>39</v>
      </c>
      <c r="H10591" s="193">
        <v>0.22</v>
      </c>
      <c r="I10591" s="189">
        <f>(M10591*$M$13)</f>
        <v>13.533200000000001</v>
      </c>
      <c r="J10591" s="219">
        <f>TRUNC(I10591*H10591,2)</f>
        <v>2.97</v>
      </c>
      <c r="M10591">
        <v>14.71</v>
      </c>
    </row>
    <row r="10592" spans="1:13" ht="24" customHeight="1" x14ac:dyDescent="0.2">
      <c r="A10592" s="238" t="s">
        <v>2126</v>
      </c>
      <c r="B10592" s="191" t="s">
        <v>2216</v>
      </c>
      <c r="C10592" s="190" t="s">
        <v>15</v>
      </c>
      <c r="D10592" s="190" t="s">
        <v>2217</v>
      </c>
      <c r="E10592" s="426" t="s">
        <v>2129</v>
      </c>
      <c r="F10592" s="426"/>
      <c r="G10592" s="192" t="s">
        <v>39</v>
      </c>
      <c r="H10592" s="193">
        <v>0.22</v>
      </c>
      <c r="I10592" s="189">
        <f>(M10592*$M$13)</f>
        <v>19.136000000000003</v>
      </c>
      <c r="J10592" s="219">
        <f>TRUNC(I10592*H10592,2)</f>
        <v>4.2</v>
      </c>
      <c r="M10592">
        <v>20.8</v>
      </c>
    </row>
    <row r="10593" spans="1:13" ht="24" customHeight="1" x14ac:dyDescent="0.2">
      <c r="A10593" s="238" t="s">
        <v>2126</v>
      </c>
      <c r="B10593" s="191" t="s">
        <v>2383</v>
      </c>
      <c r="C10593" s="190" t="s">
        <v>15</v>
      </c>
      <c r="D10593" s="190" t="s">
        <v>2384</v>
      </c>
      <c r="E10593" s="426" t="s">
        <v>2119</v>
      </c>
      <c r="F10593" s="426"/>
      <c r="G10593" s="192" t="s">
        <v>54</v>
      </c>
      <c r="H10593" s="193">
        <v>1</v>
      </c>
      <c r="I10593" s="189">
        <f>(M10593*$M$13)</f>
        <v>34.076799999999999</v>
      </c>
      <c r="J10593" s="219">
        <f>TRUNC(I10593*H10593,2)</f>
        <v>34.07</v>
      </c>
      <c r="M10593">
        <v>37.04</v>
      </c>
    </row>
    <row r="10594" spans="1:13" x14ac:dyDescent="0.2">
      <c r="A10594" s="239"/>
      <c r="B10594" s="195"/>
      <c r="C10594" s="195"/>
      <c r="D10594" s="195"/>
      <c r="E10594" s="195" t="s">
        <v>3847</v>
      </c>
      <c r="F10594" s="196">
        <v>7.8</v>
      </c>
      <c r="G10594" s="195" t="s">
        <v>3848</v>
      </c>
      <c r="H10594" s="196">
        <v>0</v>
      </c>
      <c r="I10594" s="196">
        <v>7.8</v>
      </c>
      <c r="J10594" s="220"/>
      <c r="M10594">
        <v>7.8</v>
      </c>
    </row>
    <row r="10595" spans="1:13" ht="25.5" x14ac:dyDescent="0.2">
      <c r="A10595" s="239"/>
      <c r="B10595" s="195"/>
      <c r="C10595" s="195"/>
      <c r="D10595" s="195"/>
      <c r="E10595" s="195" t="s">
        <v>3849</v>
      </c>
      <c r="F10595" s="196">
        <v>0</v>
      </c>
      <c r="G10595" s="195"/>
      <c r="H10595" s="195" t="s">
        <v>3850</v>
      </c>
      <c r="I10595" s="196">
        <v>44.84</v>
      </c>
      <c r="J10595" s="220"/>
      <c r="M10595">
        <v>44.84</v>
      </c>
    </row>
    <row r="10596" spans="1:13" ht="30" customHeight="1" x14ac:dyDescent="0.2">
      <c r="A10596" s="240"/>
      <c r="B10596" s="197"/>
      <c r="C10596" s="197"/>
      <c r="D10596" s="197"/>
      <c r="E10596" s="197"/>
      <c r="F10596" s="197"/>
      <c r="G10596" s="197" t="s">
        <v>3851</v>
      </c>
      <c r="H10596" s="198">
        <v>7</v>
      </c>
      <c r="I10596" s="199">
        <v>313.88</v>
      </c>
      <c r="J10596" s="220"/>
      <c r="M10596">
        <v>313.88</v>
      </c>
    </row>
    <row r="10597" spans="1:13" ht="0.95" customHeight="1" x14ac:dyDescent="0.2">
      <c r="A10597" s="237"/>
      <c r="B10597" s="185"/>
      <c r="C10597" s="185"/>
      <c r="D10597" s="185"/>
      <c r="E10597" s="185"/>
      <c r="F10597" s="185"/>
      <c r="G10597" s="185"/>
      <c r="H10597" s="185"/>
      <c r="I10597" s="185"/>
      <c r="J10597" s="220"/>
    </row>
    <row r="10598" spans="1:13" ht="18" customHeight="1" x14ac:dyDescent="0.2">
      <c r="A10598" s="236" t="s">
        <v>1411</v>
      </c>
      <c r="B10598" s="183" t="s">
        <v>2</v>
      </c>
      <c r="C10598" s="182" t="s">
        <v>3</v>
      </c>
      <c r="D10598" s="182" t="s">
        <v>4</v>
      </c>
      <c r="E10598" s="419" t="s">
        <v>2100</v>
      </c>
      <c r="F10598" s="419"/>
      <c r="G10598" s="184" t="s">
        <v>5</v>
      </c>
      <c r="H10598" s="183" t="s">
        <v>6</v>
      </c>
      <c r="I10598" s="183" t="s">
        <v>7</v>
      </c>
      <c r="J10598" s="218" t="s">
        <v>8</v>
      </c>
      <c r="K10598" s="229">
        <f>J10600+J10601</f>
        <v>7.17</v>
      </c>
      <c r="L10598" s="229">
        <f>J10599-K10598</f>
        <v>8.99</v>
      </c>
      <c r="M10598" t="s">
        <v>7</v>
      </c>
    </row>
    <row r="10599" spans="1:13" ht="24" customHeight="1" x14ac:dyDescent="0.2">
      <c r="A10599" s="237" t="s">
        <v>2125</v>
      </c>
      <c r="B10599" s="186" t="s">
        <v>1412</v>
      </c>
      <c r="C10599" s="185" t="s">
        <v>15</v>
      </c>
      <c r="D10599" s="185" t="s">
        <v>1413</v>
      </c>
      <c r="E10599" s="425">
        <v>8</v>
      </c>
      <c r="F10599" s="425"/>
      <c r="G10599" s="187" t="s">
        <v>18</v>
      </c>
      <c r="H10599" s="188">
        <v>1</v>
      </c>
      <c r="I10599" s="189">
        <f>(M10599*$M$13)</f>
        <v>16.164400000000001</v>
      </c>
      <c r="J10599" s="231">
        <f>TRUNC(I10599*H10599,2)</f>
        <v>16.16</v>
      </c>
      <c r="M10599">
        <v>17.57</v>
      </c>
    </row>
    <row r="10600" spans="1:13" ht="24" customHeight="1" x14ac:dyDescent="0.2">
      <c r="A10600" s="238" t="s">
        <v>2126</v>
      </c>
      <c r="B10600" s="191" t="s">
        <v>2130</v>
      </c>
      <c r="C10600" s="190" t="s">
        <v>15</v>
      </c>
      <c r="D10600" s="190" t="s">
        <v>2131</v>
      </c>
      <c r="E10600" s="426" t="s">
        <v>2129</v>
      </c>
      <c r="F10600" s="426"/>
      <c r="G10600" s="192" t="s">
        <v>39</v>
      </c>
      <c r="H10600" s="193">
        <v>0.22</v>
      </c>
      <c r="I10600" s="189">
        <f>(M10600*$M$13)</f>
        <v>13.533200000000001</v>
      </c>
      <c r="J10600" s="219">
        <f>TRUNC(I10600*H10600,2)</f>
        <v>2.97</v>
      </c>
      <c r="M10600">
        <v>14.71</v>
      </c>
    </row>
    <row r="10601" spans="1:13" ht="24" customHeight="1" x14ac:dyDescent="0.2">
      <c r="A10601" s="238" t="s">
        <v>2126</v>
      </c>
      <c r="B10601" s="191" t="s">
        <v>2216</v>
      </c>
      <c r="C10601" s="190" t="s">
        <v>15</v>
      </c>
      <c r="D10601" s="190" t="s">
        <v>2217</v>
      </c>
      <c r="E10601" s="426" t="s">
        <v>2129</v>
      </c>
      <c r="F10601" s="426"/>
      <c r="G10601" s="192" t="s">
        <v>39</v>
      </c>
      <c r="H10601" s="193">
        <v>0.22</v>
      </c>
      <c r="I10601" s="189">
        <f>(M10601*$M$13)</f>
        <v>19.136000000000003</v>
      </c>
      <c r="J10601" s="219">
        <f>TRUNC(I10601*H10601,2)</f>
        <v>4.2</v>
      </c>
      <c r="M10601">
        <v>20.8</v>
      </c>
    </row>
    <row r="10602" spans="1:13" ht="24" customHeight="1" x14ac:dyDescent="0.2">
      <c r="A10602" s="238" t="s">
        <v>2126</v>
      </c>
      <c r="B10602" s="191" t="s">
        <v>3210</v>
      </c>
      <c r="C10602" s="190" t="s">
        <v>15</v>
      </c>
      <c r="D10602" s="190" t="s">
        <v>3211</v>
      </c>
      <c r="E10602" s="426" t="s">
        <v>2119</v>
      </c>
      <c r="F10602" s="426"/>
      <c r="G10602" s="192" t="s">
        <v>54</v>
      </c>
      <c r="H10602" s="193">
        <v>1</v>
      </c>
      <c r="I10602" s="189">
        <f>(M10602*$M$13)</f>
        <v>8.9884000000000004</v>
      </c>
      <c r="J10602" s="219">
        <f>TRUNC(I10602*H10602,2)</f>
        <v>8.98</v>
      </c>
      <c r="M10602">
        <v>9.77</v>
      </c>
    </row>
    <row r="10603" spans="1:13" x14ac:dyDescent="0.2">
      <c r="A10603" s="239"/>
      <c r="B10603" s="195"/>
      <c r="C10603" s="195"/>
      <c r="D10603" s="195"/>
      <c r="E10603" s="195" t="s">
        <v>3847</v>
      </c>
      <c r="F10603" s="196">
        <v>7.8</v>
      </c>
      <c r="G10603" s="195" t="s">
        <v>3848</v>
      </c>
      <c r="H10603" s="196">
        <v>0</v>
      </c>
      <c r="I10603" s="196">
        <v>7.8</v>
      </c>
      <c r="J10603" s="220"/>
      <c r="M10603">
        <v>7.8</v>
      </c>
    </row>
    <row r="10604" spans="1:13" ht="25.5" x14ac:dyDescent="0.2">
      <c r="A10604" s="239"/>
      <c r="B10604" s="195"/>
      <c r="C10604" s="195"/>
      <c r="D10604" s="195"/>
      <c r="E10604" s="195" t="s">
        <v>3849</v>
      </c>
      <c r="F10604" s="196">
        <v>0</v>
      </c>
      <c r="G10604" s="195"/>
      <c r="H10604" s="195" t="s">
        <v>3850</v>
      </c>
      <c r="I10604" s="196">
        <v>17.57</v>
      </c>
      <c r="J10604" s="220"/>
      <c r="M10604">
        <v>17.57</v>
      </c>
    </row>
    <row r="10605" spans="1:13" ht="30" customHeight="1" x14ac:dyDescent="0.2">
      <c r="A10605" s="240"/>
      <c r="B10605" s="197"/>
      <c r="C10605" s="197"/>
      <c r="D10605" s="197"/>
      <c r="E10605" s="197"/>
      <c r="F10605" s="197"/>
      <c r="G10605" s="197" t="s">
        <v>3851</v>
      </c>
      <c r="H10605" s="198">
        <v>1</v>
      </c>
      <c r="I10605" s="199">
        <v>17.57</v>
      </c>
      <c r="J10605" s="220"/>
      <c r="M10605">
        <v>17.57</v>
      </c>
    </row>
    <row r="10606" spans="1:13" ht="0.95" customHeight="1" x14ac:dyDescent="0.2">
      <c r="A10606" s="237"/>
      <c r="B10606" s="185"/>
      <c r="C10606" s="185"/>
      <c r="D10606" s="185"/>
      <c r="E10606" s="185"/>
      <c r="F10606" s="185"/>
      <c r="G10606" s="185"/>
      <c r="H10606" s="185"/>
      <c r="I10606" s="185"/>
      <c r="J10606" s="220"/>
    </row>
    <row r="10607" spans="1:13" ht="18" customHeight="1" x14ac:dyDescent="0.2">
      <c r="A10607" s="236" t="s">
        <v>1414</v>
      </c>
      <c r="B10607" s="183" t="s">
        <v>2</v>
      </c>
      <c r="C10607" s="182" t="s">
        <v>3</v>
      </c>
      <c r="D10607" s="182" t="s">
        <v>4</v>
      </c>
      <c r="E10607" s="419" t="s">
        <v>2100</v>
      </c>
      <c r="F10607" s="419"/>
      <c r="G10607" s="184" t="s">
        <v>5</v>
      </c>
      <c r="H10607" s="183" t="s">
        <v>6</v>
      </c>
      <c r="I10607" s="183" t="s">
        <v>7</v>
      </c>
      <c r="J10607" s="218" t="s">
        <v>8</v>
      </c>
      <c r="K10607" s="229">
        <f>J10609+J10610</f>
        <v>2.6100000000000003</v>
      </c>
      <c r="L10607" s="229">
        <f>J10608-K10607</f>
        <v>18.91</v>
      </c>
      <c r="M10607" t="s">
        <v>7</v>
      </c>
    </row>
    <row r="10608" spans="1:13" ht="24" customHeight="1" x14ac:dyDescent="0.2">
      <c r="A10608" s="237" t="s">
        <v>2125</v>
      </c>
      <c r="B10608" s="186" t="s">
        <v>1415</v>
      </c>
      <c r="C10608" s="185" t="s">
        <v>15</v>
      </c>
      <c r="D10608" s="185" t="s">
        <v>1416</v>
      </c>
      <c r="E10608" s="425">
        <v>8</v>
      </c>
      <c r="F10608" s="425"/>
      <c r="G10608" s="187" t="s">
        <v>18</v>
      </c>
      <c r="H10608" s="188">
        <v>1</v>
      </c>
      <c r="I10608" s="189">
        <f>(M10608*$M$13)</f>
        <v>21.527999999999999</v>
      </c>
      <c r="J10608" s="231">
        <f>TRUNC(I10608*H10608,2)</f>
        <v>21.52</v>
      </c>
      <c r="M10608">
        <v>23.4</v>
      </c>
    </row>
    <row r="10609" spans="1:13" ht="24" customHeight="1" x14ac:dyDescent="0.2">
      <c r="A10609" s="238" t="s">
        <v>2126</v>
      </c>
      <c r="B10609" s="191" t="s">
        <v>2130</v>
      </c>
      <c r="C10609" s="190" t="s">
        <v>15</v>
      </c>
      <c r="D10609" s="190" t="s">
        <v>2131</v>
      </c>
      <c r="E10609" s="426" t="s">
        <v>2129</v>
      </c>
      <c r="F10609" s="426"/>
      <c r="G10609" s="192" t="s">
        <v>39</v>
      </c>
      <c r="H10609" s="193">
        <v>0.08</v>
      </c>
      <c r="I10609" s="189">
        <f>(M10609*$M$13)</f>
        <v>13.533200000000001</v>
      </c>
      <c r="J10609" s="219">
        <f>TRUNC(I10609*H10609,2)</f>
        <v>1.08</v>
      </c>
      <c r="M10609">
        <v>14.71</v>
      </c>
    </row>
    <row r="10610" spans="1:13" ht="24" customHeight="1" x14ac:dyDescent="0.2">
      <c r="A10610" s="238" t="s">
        <v>2126</v>
      </c>
      <c r="B10610" s="191" t="s">
        <v>2216</v>
      </c>
      <c r="C10610" s="190" t="s">
        <v>15</v>
      </c>
      <c r="D10610" s="190" t="s">
        <v>2217</v>
      </c>
      <c r="E10610" s="426" t="s">
        <v>2129</v>
      </c>
      <c r="F10610" s="426"/>
      <c r="G10610" s="192" t="s">
        <v>39</v>
      </c>
      <c r="H10610" s="193">
        <v>0.08</v>
      </c>
      <c r="I10610" s="189">
        <f>(M10610*$M$13)</f>
        <v>19.136000000000003</v>
      </c>
      <c r="J10610" s="219">
        <f>TRUNC(I10610*H10610,2)</f>
        <v>1.53</v>
      </c>
      <c r="M10610">
        <v>20.8</v>
      </c>
    </row>
    <row r="10611" spans="1:13" ht="24" customHeight="1" x14ac:dyDescent="0.2">
      <c r="A10611" s="238" t="s">
        <v>2126</v>
      </c>
      <c r="B10611" s="191" t="s">
        <v>3212</v>
      </c>
      <c r="C10611" s="190" t="s">
        <v>15</v>
      </c>
      <c r="D10611" s="190" t="s">
        <v>3213</v>
      </c>
      <c r="E10611" s="426" t="s">
        <v>2119</v>
      </c>
      <c r="F10611" s="426"/>
      <c r="G10611" s="192" t="s">
        <v>54</v>
      </c>
      <c r="H10611" s="193">
        <v>1</v>
      </c>
      <c r="I10611" s="189">
        <f>(M10611*$M$13)</f>
        <v>18.924400000000002</v>
      </c>
      <c r="J10611" s="219">
        <f>TRUNC(I10611*H10611,2)</f>
        <v>18.920000000000002</v>
      </c>
      <c r="M10611">
        <v>20.57</v>
      </c>
    </row>
    <row r="10612" spans="1:13" x14ac:dyDescent="0.2">
      <c r="A10612" s="239"/>
      <c r="B10612" s="195"/>
      <c r="C10612" s="195"/>
      <c r="D10612" s="195"/>
      <c r="E10612" s="195" t="s">
        <v>3847</v>
      </c>
      <c r="F10612" s="196">
        <v>2.83</v>
      </c>
      <c r="G10612" s="195" t="s">
        <v>3848</v>
      </c>
      <c r="H10612" s="196">
        <v>0</v>
      </c>
      <c r="I10612" s="196">
        <v>2.83</v>
      </c>
      <c r="J10612" s="220"/>
      <c r="M10612">
        <v>2.83</v>
      </c>
    </row>
    <row r="10613" spans="1:13" ht="25.5" x14ac:dyDescent="0.2">
      <c r="A10613" s="239"/>
      <c r="B10613" s="195"/>
      <c r="C10613" s="195"/>
      <c r="D10613" s="195"/>
      <c r="E10613" s="195" t="s">
        <v>3849</v>
      </c>
      <c r="F10613" s="196">
        <v>0</v>
      </c>
      <c r="G10613" s="195"/>
      <c r="H10613" s="195" t="s">
        <v>3850</v>
      </c>
      <c r="I10613" s="196">
        <v>23.4</v>
      </c>
      <c r="J10613" s="220"/>
      <c r="M10613">
        <v>23.4</v>
      </c>
    </row>
    <row r="10614" spans="1:13" ht="30" customHeight="1" x14ac:dyDescent="0.2">
      <c r="A10614" s="240"/>
      <c r="B10614" s="197"/>
      <c r="C10614" s="197"/>
      <c r="D10614" s="197"/>
      <c r="E10614" s="197"/>
      <c r="F10614" s="197"/>
      <c r="G10614" s="197" t="s">
        <v>3851</v>
      </c>
      <c r="H10614" s="198">
        <v>7</v>
      </c>
      <c r="I10614" s="199">
        <v>163.80000000000001</v>
      </c>
      <c r="J10614" s="220"/>
      <c r="M10614">
        <v>163.80000000000001</v>
      </c>
    </row>
    <row r="10615" spans="1:13" ht="0.95" customHeight="1" x14ac:dyDescent="0.2">
      <c r="A10615" s="237"/>
      <c r="B10615" s="185"/>
      <c r="C10615" s="185"/>
      <c r="D10615" s="185"/>
      <c r="E10615" s="185"/>
      <c r="F10615" s="185"/>
      <c r="G10615" s="185"/>
      <c r="H10615" s="185"/>
      <c r="I10615" s="185"/>
      <c r="J10615" s="220"/>
    </row>
    <row r="10616" spans="1:13" ht="18" customHeight="1" x14ac:dyDescent="0.2">
      <c r="A10616" s="236" t="s">
        <v>1417</v>
      </c>
      <c r="B10616" s="183" t="s">
        <v>2</v>
      </c>
      <c r="C10616" s="182" t="s">
        <v>3</v>
      </c>
      <c r="D10616" s="182" t="s">
        <v>4</v>
      </c>
      <c r="E10616" s="419" t="s">
        <v>2100</v>
      </c>
      <c r="F10616" s="419"/>
      <c r="G10616" s="184" t="s">
        <v>5</v>
      </c>
      <c r="H10616" s="183" t="s">
        <v>6</v>
      </c>
      <c r="I10616" s="183" t="s">
        <v>7</v>
      </c>
      <c r="J10616" s="218" t="s">
        <v>8</v>
      </c>
      <c r="K10616" s="229">
        <f>J10618+J10619</f>
        <v>2.6100000000000003</v>
      </c>
      <c r="L10616" s="229">
        <f>J10617-K10616</f>
        <v>23.25</v>
      </c>
      <c r="M10616" t="s">
        <v>7</v>
      </c>
    </row>
    <row r="10617" spans="1:13" ht="24" customHeight="1" x14ac:dyDescent="0.2">
      <c r="A10617" s="237" t="s">
        <v>2125</v>
      </c>
      <c r="B10617" s="186" t="s">
        <v>1418</v>
      </c>
      <c r="C10617" s="185" t="s">
        <v>15</v>
      </c>
      <c r="D10617" s="185" t="s">
        <v>1419</v>
      </c>
      <c r="E10617" s="425">
        <v>8</v>
      </c>
      <c r="F10617" s="425"/>
      <c r="G10617" s="187" t="s">
        <v>18</v>
      </c>
      <c r="H10617" s="188">
        <v>1</v>
      </c>
      <c r="I10617" s="189">
        <f>(M10617*$M$13)</f>
        <v>25.8612</v>
      </c>
      <c r="J10617" s="231">
        <f>TRUNC(I10617*H10617,2)</f>
        <v>25.86</v>
      </c>
      <c r="M10617">
        <v>28.11</v>
      </c>
    </row>
    <row r="10618" spans="1:13" ht="24" customHeight="1" x14ac:dyDescent="0.2">
      <c r="A10618" s="238" t="s">
        <v>2126</v>
      </c>
      <c r="B10618" s="191" t="s">
        <v>2130</v>
      </c>
      <c r="C10618" s="190" t="s">
        <v>15</v>
      </c>
      <c r="D10618" s="190" t="s">
        <v>2131</v>
      </c>
      <c r="E10618" s="426" t="s">
        <v>2129</v>
      </c>
      <c r="F10618" s="426"/>
      <c r="G10618" s="192" t="s">
        <v>39</v>
      </c>
      <c r="H10618" s="193">
        <v>0.08</v>
      </c>
      <c r="I10618" s="189">
        <f>(M10618*$M$13)</f>
        <v>13.533200000000001</v>
      </c>
      <c r="J10618" s="219">
        <f>TRUNC(I10618*H10618,2)</f>
        <v>1.08</v>
      </c>
      <c r="M10618">
        <v>14.71</v>
      </c>
    </row>
    <row r="10619" spans="1:13" ht="24" customHeight="1" x14ac:dyDescent="0.2">
      <c r="A10619" s="238" t="s">
        <v>2126</v>
      </c>
      <c r="B10619" s="191" t="s">
        <v>2216</v>
      </c>
      <c r="C10619" s="190" t="s">
        <v>15</v>
      </c>
      <c r="D10619" s="190" t="s">
        <v>2217</v>
      </c>
      <c r="E10619" s="426" t="s">
        <v>2129</v>
      </c>
      <c r="F10619" s="426"/>
      <c r="G10619" s="192" t="s">
        <v>39</v>
      </c>
      <c r="H10619" s="193">
        <v>0.08</v>
      </c>
      <c r="I10619" s="189">
        <f>(M10619*$M$13)</f>
        <v>19.136000000000003</v>
      </c>
      <c r="J10619" s="219">
        <f>TRUNC(I10619*H10619,2)</f>
        <v>1.53</v>
      </c>
      <c r="M10619">
        <v>20.8</v>
      </c>
    </row>
    <row r="10620" spans="1:13" ht="24" customHeight="1" x14ac:dyDescent="0.2">
      <c r="A10620" s="238" t="s">
        <v>2126</v>
      </c>
      <c r="B10620" s="191" t="s">
        <v>3214</v>
      </c>
      <c r="C10620" s="190" t="s">
        <v>15</v>
      </c>
      <c r="D10620" s="190" t="s">
        <v>3215</v>
      </c>
      <c r="E10620" s="426" t="s">
        <v>2119</v>
      </c>
      <c r="F10620" s="426"/>
      <c r="G10620" s="192" t="s">
        <v>54</v>
      </c>
      <c r="H10620" s="193">
        <v>1</v>
      </c>
      <c r="I10620" s="189">
        <f>(M10620*$M$13)</f>
        <v>23.257600000000004</v>
      </c>
      <c r="J10620" s="219">
        <f>TRUNC(I10620*H10620,2)</f>
        <v>23.25</v>
      </c>
      <c r="M10620">
        <v>25.28</v>
      </c>
    </row>
    <row r="10621" spans="1:13" x14ac:dyDescent="0.2">
      <c r="A10621" s="239"/>
      <c r="B10621" s="195"/>
      <c r="C10621" s="195"/>
      <c r="D10621" s="195"/>
      <c r="E10621" s="195" t="s">
        <v>3847</v>
      </c>
      <c r="F10621" s="196">
        <v>2.83</v>
      </c>
      <c r="G10621" s="195" t="s">
        <v>3848</v>
      </c>
      <c r="H10621" s="196">
        <v>0</v>
      </c>
      <c r="I10621" s="196">
        <v>2.83</v>
      </c>
      <c r="J10621" s="220"/>
      <c r="M10621">
        <v>2.83</v>
      </c>
    </row>
    <row r="10622" spans="1:13" ht="25.5" x14ac:dyDescent="0.2">
      <c r="A10622" s="239"/>
      <c r="B10622" s="195"/>
      <c r="C10622" s="195"/>
      <c r="D10622" s="195"/>
      <c r="E10622" s="195" t="s">
        <v>3849</v>
      </c>
      <c r="F10622" s="196">
        <v>0</v>
      </c>
      <c r="G10622" s="195"/>
      <c r="H10622" s="195" t="s">
        <v>3850</v>
      </c>
      <c r="I10622" s="196">
        <v>28.11</v>
      </c>
      <c r="J10622" s="220"/>
      <c r="M10622">
        <v>28.11</v>
      </c>
    </row>
    <row r="10623" spans="1:13" ht="30" customHeight="1" x14ac:dyDescent="0.2">
      <c r="A10623" s="240"/>
      <c r="B10623" s="197"/>
      <c r="C10623" s="197"/>
      <c r="D10623" s="197"/>
      <c r="E10623" s="197"/>
      <c r="F10623" s="197"/>
      <c r="G10623" s="197" t="s">
        <v>3851</v>
      </c>
      <c r="H10623" s="198">
        <v>1</v>
      </c>
      <c r="I10623" s="199">
        <v>28.11</v>
      </c>
      <c r="J10623" s="220"/>
      <c r="M10623">
        <v>28.11</v>
      </c>
    </row>
    <row r="10624" spans="1:13" ht="0.95" customHeight="1" x14ac:dyDescent="0.2">
      <c r="A10624" s="237"/>
      <c r="B10624" s="185"/>
      <c r="C10624" s="185"/>
      <c r="D10624" s="185"/>
      <c r="E10624" s="185"/>
      <c r="F10624" s="185"/>
      <c r="G10624" s="185"/>
      <c r="H10624" s="185"/>
      <c r="I10624" s="185"/>
      <c r="J10624" s="220"/>
    </row>
    <row r="10625" spans="1:13" ht="18" customHeight="1" x14ac:dyDescent="0.2">
      <c r="A10625" s="236" t="s">
        <v>1420</v>
      </c>
      <c r="B10625" s="183" t="s">
        <v>2</v>
      </c>
      <c r="C10625" s="182" t="s">
        <v>3</v>
      </c>
      <c r="D10625" s="182" t="s">
        <v>4</v>
      </c>
      <c r="E10625" s="419" t="s">
        <v>2100</v>
      </c>
      <c r="F10625" s="419"/>
      <c r="G10625" s="184" t="s">
        <v>5</v>
      </c>
      <c r="H10625" s="183" t="s">
        <v>6</v>
      </c>
      <c r="I10625" s="183" t="s">
        <v>7</v>
      </c>
      <c r="J10625" s="218" t="s">
        <v>8</v>
      </c>
      <c r="K10625" s="229">
        <f>J10627+J10628</f>
        <v>5.3000000000000007</v>
      </c>
      <c r="L10625" s="229">
        <f>J10626-K10625</f>
        <v>6.4699999999999989</v>
      </c>
      <c r="M10625" t="s">
        <v>7</v>
      </c>
    </row>
    <row r="10626" spans="1:13" ht="51.95" customHeight="1" x14ac:dyDescent="0.2">
      <c r="A10626" s="237" t="s">
        <v>2125</v>
      </c>
      <c r="B10626" s="186" t="s">
        <v>1131</v>
      </c>
      <c r="C10626" s="185" t="s">
        <v>26</v>
      </c>
      <c r="D10626" s="185" t="s">
        <v>1132</v>
      </c>
      <c r="E10626" s="425" t="s">
        <v>2115</v>
      </c>
      <c r="F10626" s="425"/>
      <c r="G10626" s="187" t="s">
        <v>331</v>
      </c>
      <c r="H10626" s="188">
        <v>1</v>
      </c>
      <c r="I10626" s="189">
        <f t="shared" ref="I10626:I10632" si="340">(M10626*$M$13)</f>
        <v>11.776000000000002</v>
      </c>
      <c r="J10626" s="231">
        <f t="shared" ref="J10626:J10632" si="341">TRUNC(I10626*H10626,2)</f>
        <v>11.77</v>
      </c>
      <c r="M10626">
        <v>12.8</v>
      </c>
    </row>
    <row r="10627" spans="1:13" ht="26.1" customHeight="1" x14ac:dyDescent="0.2">
      <c r="A10627" s="241" t="s">
        <v>2395</v>
      </c>
      <c r="B10627" s="201" t="s">
        <v>2772</v>
      </c>
      <c r="C10627" s="200" t="s">
        <v>26</v>
      </c>
      <c r="D10627" s="200" t="s">
        <v>2773</v>
      </c>
      <c r="E10627" s="427" t="s">
        <v>2123</v>
      </c>
      <c r="F10627" s="427"/>
      <c r="G10627" s="202" t="s">
        <v>32</v>
      </c>
      <c r="H10627" s="203">
        <v>0.127</v>
      </c>
      <c r="I10627" s="189">
        <f t="shared" si="340"/>
        <v>17.526</v>
      </c>
      <c r="J10627" s="219">
        <f t="shared" si="341"/>
        <v>2.2200000000000002</v>
      </c>
      <c r="M10627">
        <v>19.05</v>
      </c>
    </row>
    <row r="10628" spans="1:13" ht="26.1" customHeight="1" x14ac:dyDescent="0.2">
      <c r="A10628" s="241" t="s">
        <v>2395</v>
      </c>
      <c r="B10628" s="201" t="s">
        <v>2477</v>
      </c>
      <c r="C10628" s="200" t="s">
        <v>26</v>
      </c>
      <c r="D10628" s="200" t="s">
        <v>2478</v>
      </c>
      <c r="E10628" s="427" t="s">
        <v>2123</v>
      </c>
      <c r="F10628" s="427"/>
      <c r="G10628" s="202" t="s">
        <v>32</v>
      </c>
      <c r="H10628" s="203">
        <v>0.127</v>
      </c>
      <c r="I10628" s="189">
        <f t="shared" si="340"/>
        <v>24.3156</v>
      </c>
      <c r="J10628" s="219">
        <f t="shared" si="341"/>
        <v>3.08</v>
      </c>
      <c r="M10628">
        <v>26.43</v>
      </c>
    </row>
    <row r="10629" spans="1:13" ht="24" customHeight="1" x14ac:dyDescent="0.2">
      <c r="A10629" s="238" t="s">
        <v>2126</v>
      </c>
      <c r="B10629" s="191" t="s">
        <v>2774</v>
      </c>
      <c r="C10629" s="190" t="s">
        <v>26</v>
      </c>
      <c r="D10629" s="190" t="s">
        <v>2775</v>
      </c>
      <c r="E10629" s="426" t="s">
        <v>2119</v>
      </c>
      <c r="F10629" s="426"/>
      <c r="G10629" s="192" t="s">
        <v>331</v>
      </c>
      <c r="H10629" s="193">
        <v>9.9000000000000008E-3</v>
      </c>
      <c r="I10629" s="189">
        <f t="shared" si="340"/>
        <v>56.625999999999998</v>
      </c>
      <c r="J10629" s="219">
        <f t="shared" si="341"/>
        <v>0.56000000000000005</v>
      </c>
      <c r="M10629">
        <v>61.55</v>
      </c>
    </row>
    <row r="10630" spans="1:13" ht="26.1" customHeight="1" x14ac:dyDescent="0.2">
      <c r="A10630" s="238" t="s">
        <v>2126</v>
      </c>
      <c r="B10630" s="191" t="s">
        <v>3032</v>
      </c>
      <c r="C10630" s="190" t="s">
        <v>26</v>
      </c>
      <c r="D10630" s="190" t="s">
        <v>3033</v>
      </c>
      <c r="E10630" s="426" t="s">
        <v>2119</v>
      </c>
      <c r="F10630" s="426"/>
      <c r="G10630" s="192" t="s">
        <v>331</v>
      </c>
      <c r="H10630" s="193">
        <v>1</v>
      </c>
      <c r="I10630" s="189">
        <f t="shared" si="340"/>
        <v>4.9588000000000001</v>
      </c>
      <c r="J10630" s="219">
        <f t="shared" si="341"/>
        <v>4.95</v>
      </c>
      <c r="M10630">
        <v>5.39</v>
      </c>
    </row>
    <row r="10631" spans="1:13" ht="26.1" customHeight="1" x14ac:dyDescent="0.2">
      <c r="A10631" s="238" t="s">
        <v>2126</v>
      </c>
      <c r="B10631" s="191" t="s">
        <v>2776</v>
      </c>
      <c r="C10631" s="190" t="s">
        <v>26</v>
      </c>
      <c r="D10631" s="190" t="s">
        <v>2777</v>
      </c>
      <c r="E10631" s="426" t="s">
        <v>2119</v>
      </c>
      <c r="F10631" s="426"/>
      <c r="G10631" s="192" t="s">
        <v>331</v>
      </c>
      <c r="H10631" s="193">
        <v>1.4999999999999999E-2</v>
      </c>
      <c r="I10631" s="189">
        <f t="shared" si="340"/>
        <v>64.160799999999995</v>
      </c>
      <c r="J10631" s="219">
        <f t="shared" si="341"/>
        <v>0.96</v>
      </c>
      <c r="M10631">
        <v>69.739999999999995</v>
      </c>
    </row>
    <row r="10632" spans="1:13" ht="24" customHeight="1" x14ac:dyDescent="0.2">
      <c r="A10632" s="238" t="s">
        <v>2126</v>
      </c>
      <c r="B10632" s="191" t="s">
        <v>2778</v>
      </c>
      <c r="C10632" s="190" t="s">
        <v>26</v>
      </c>
      <c r="D10632" s="190" t="s">
        <v>2779</v>
      </c>
      <c r="E10632" s="426" t="s">
        <v>2119</v>
      </c>
      <c r="F10632" s="426"/>
      <c r="G10632" s="192" t="s">
        <v>331</v>
      </c>
      <c r="H10632" s="193">
        <v>7.1000000000000004E-3</v>
      </c>
      <c r="I10632" s="189">
        <f t="shared" si="340"/>
        <v>1.8768</v>
      </c>
      <c r="J10632" s="219">
        <f t="shared" si="341"/>
        <v>0.01</v>
      </c>
      <c r="M10632">
        <v>2.04</v>
      </c>
    </row>
    <row r="10633" spans="1:13" x14ac:dyDescent="0.2">
      <c r="A10633" s="239"/>
      <c r="B10633" s="195"/>
      <c r="C10633" s="195"/>
      <c r="D10633" s="195"/>
      <c r="E10633" s="195" t="s">
        <v>3847</v>
      </c>
      <c r="F10633" s="196">
        <v>4.4000000000000004</v>
      </c>
      <c r="G10633" s="195" t="s">
        <v>3848</v>
      </c>
      <c r="H10633" s="196">
        <v>0</v>
      </c>
      <c r="I10633" s="196">
        <v>4.4000000000000004</v>
      </c>
      <c r="J10633" s="220"/>
      <c r="M10633">
        <v>4.4000000000000004</v>
      </c>
    </row>
    <row r="10634" spans="1:13" ht="25.5" x14ac:dyDescent="0.2">
      <c r="A10634" s="239"/>
      <c r="B10634" s="195"/>
      <c r="C10634" s="195"/>
      <c r="D10634" s="195"/>
      <c r="E10634" s="195" t="s">
        <v>3849</v>
      </c>
      <c r="F10634" s="196">
        <v>0</v>
      </c>
      <c r="G10634" s="195"/>
      <c r="H10634" s="195" t="s">
        <v>3850</v>
      </c>
      <c r="I10634" s="196">
        <v>12.8</v>
      </c>
      <c r="J10634" s="220"/>
      <c r="M10634">
        <v>12.8</v>
      </c>
    </row>
    <row r="10635" spans="1:13" ht="30" customHeight="1" x14ac:dyDescent="0.2">
      <c r="A10635" s="240"/>
      <c r="B10635" s="197"/>
      <c r="C10635" s="197"/>
      <c r="D10635" s="197"/>
      <c r="E10635" s="197"/>
      <c r="F10635" s="197"/>
      <c r="G10635" s="197" t="s">
        <v>3851</v>
      </c>
      <c r="H10635" s="198">
        <v>10</v>
      </c>
      <c r="I10635" s="199">
        <v>128</v>
      </c>
      <c r="J10635" s="220"/>
      <c r="M10635">
        <v>128</v>
      </c>
    </row>
    <row r="10636" spans="1:13" ht="0.95" customHeight="1" x14ac:dyDescent="0.2">
      <c r="A10636" s="237"/>
      <c r="B10636" s="185"/>
      <c r="C10636" s="185"/>
      <c r="D10636" s="185"/>
      <c r="E10636" s="185"/>
      <c r="F10636" s="185"/>
      <c r="G10636" s="185"/>
      <c r="H10636" s="185"/>
      <c r="I10636" s="185"/>
      <c r="J10636" s="220"/>
    </row>
    <row r="10637" spans="1:13" ht="18" customHeight="1" x14ac:dyDescent="0.2">
      <c r="A10637" s="236" t="s">
        <v>1421</v>
      </c>
      <c r="B10637" s="183" t="s">
        <v>2</v>
      </c>
      <c r="C10637" s="182" t="s">
        <v>3</v>
      </c>
      <c r="D10637" s="182" t="s">
        <v>4</v>
      </c>
      <c r="E10637" s="419" t="s">
        <v>2100</v>
      </c>
      <c r="F10637" s="419"/>
      <c r="G10637" s="184" t="s">
        <v>5</v>
      </c>
      <c r="H10637" s="183" t="s">
        <v>6</v>
      </c>
      <c r="I10637" s="183" t="s">
        <v>7</v>
      </c>
      <c r="J10637" s="218" t="s">
        <v>8</v>
      </c>
      <c r="K10637" s="229">
        <f>J10639+J10640</f>
        <v>5.3000000000000007</v>
      </c>
      <c r="L10637" s="229">
        <f>J10638-K10637</f>
        <v>3.8199999999999985</v>
      </c>
      <c r="M10637" t="s">
        <v>7</v>
      </c>
    </row>
    <row r="10638" spans="1:13" ht="51.95" customHeight="1" x14ac:dyDescent="0.2">
      <c r="A10638" s="237" t="s">
        <v>2125</v>
      </c>
      <c r="B10638" s="186" t="s">
        <v>1422</v>
      </c>
      <c r="C10638" s="185" t="s">
        <v>26</v>
      </c>
      <c r="D10638" s="185" t="s">
        <v>1423</v>
      </c>
      <c r="E10638" s="425" t="s">
        <v>2115</v>
      </c>
      <c r="F10638" s="425"/>
      <c r="G10638" s="187" t="s">
        <v>331</v>
      </c>
      <c r="H10638" s="188">
        <v>1</v>
      </c>
      <c r="I10638" s="189">
        <f t="shared" ref="I10638:I10644" si="342">(M10638*$M$13)</f>
        <v>9.1264000000000003</v>
      </c>
      <c r="J10638" s="231">
        <f t="shared" ref="J10638:J10644" si="343">TRUNC(I10638*H10638,2)</f>
        <v>9.1199999999999992</v>
      </c>
      <c r="M10638">
        <v>9.92</v>
      </c>
    </row>
    <row r="10639" spans="1:13" ht="26.1" customHeight="1" x14ac:dyDescent="0.2">
      <c r="A10639" s="241" t="s">
        <v>2395</v>
      </c>
      <c r="B10639" s="201" t="s">
        <v>2772</v>
      </c>
      <c r="C10639" s="200" t="s">
        <v>26</v>
      </c>
      <c r="D10639" s="200" t="s">
        <v>2773</v>
      </c>
      <c r="E10639" s="427" t="s">
        <v>2123</v>
      </c>
      <c r="F10639" s="427"/>
      <c r="G10639" s="202" t="s">
        <v>32</v>
      </c>
      <c r="H10639" s="203">
        <v>0.127</v>
      </c>
      <c r="I10639" s="189">
        <f t="shared" si="342"/>
        <v>17.526</v>
      </c>
      <c r="J10639" s="219">
        <f t="shared" si="343"/>
        <v>2.2200000000000002</v>
      </c>
      <c r="M10639">
        <v>19.05</v>
      </c>
    </row>
    <row r="10640" spans="1:13" ht="26.1" customHeight="1" x14ac:dyDescent="0.2">
      <c r="A10640" s="241" t="s">
        <v>2395</v>
      </c>
      <c r="B10640" s="201" t="s">
        <v>2477</v>
      </c>
      <c r="C10640" s="200" t="s">
        <v>26</v>
      </c>
      <c r="D10640" s="200" t="s">
        <v>2478</v>
      </c>
      <c r="E10640" s="427" t="s">
        <v>2123</v>
      </c>
      <c r="F10640" s="427"/>
      <c r="G10640" s="202" t="s">
        <v>32</v>
      </c>
      <c r="H10640" s="203">
        <v>0.127</v>
      </c>
      <c r="I10640" s="189">
        <f t="shared" si="342"/>
        <v>24.3156</v>
      </c>
      <c r="J10640" s="219">
        <f t="shared" si="343"/>
        <v>3.08</v>
      </c>
      <c r="M10640">
        <v>26.43</v>
      </c>
    </row>
    <row r="10641" spans="1:13" ht="24" customHeight="1" x14ac:dyDescent="0.2">
      <c r="A10641" s="238" t="s">
        <v>2126</v>
      </c>
      <c r="B10641" s="191" t="s">
        <v>2774</v>
      </c>
      <c r="C10641" s="190" t="s">
        <v>26</v>
      </c>
      <c r="D10641" s="190" t="s">
        <v>2775</v>
      </c>
      <c r="E10641" s="426" t="s">
        <v>2119</v>
      </c>
      <c r="F10641" s="426"/>
      <c r="G10641" s="192" t="s">
        <v>331</v>
      </c>
      <c r="H10641" s="193">
        <v>9.9000000000000008E-3</v>
      </c>
      <c r="I10641" s="189">
        <f t="shared" si="342"/>
        <v>56.625999999999998</v>
      </c>
      <c r="J10641" s="219">
        <f t="shared" si="343"/>
        <v>0.56000000000000005</v>
      </c>
      <c r="M10641">
        <v>61.55</v>
      </c>
    </row>
    <row r="10642" spans="1:13" ht="26.1" customHeight="1" x14ac:dyDescent="0.2">
      <c r="A10642" s="238" t="s">
        <v>2126</v>
      </c>
      <c r="B10642" s="191" t="s">
        <v>3216</v>
      </c>
      <c r="C10642" s="190" t="s">
        <v>26</v>
      </c>
      <c r="D10642" s="190" t="s">
        <v>3217</v>
      </c>
      <c r="E10642" s="426" t="s">
        <v>2119</v>
      </c>
      <c r="F10642" s="426"/>
      <c r="G10642" s="192" t="s">
        <v>331</v>
      </c>
      <c r="H10642" s="193">
        <v>1</v>
      </c>
      <c r="I10642" s="189">
        <f t="shared" si="342"/>
        <v>2.3091999999999997</v>
      </c>
      <c r="J10642" s="219">
        <f t="shared" si="343"/>
        <v>2.2999999999999998</v>
      </c>
      <c r="M10642">
        <v>2.5099999999999998</v>
      </c>
    </row>
    <row r="10643" spans="1:13" ht="26.1" customHeight="1" x14ac:dyDescent="0.2">
      <c r="A10643" s="238" t="s">
        <v>2126</v>
      </c>
      <c r="B10643" s="191" t="s">
        <v>2776</v>
      </c>
      <c r="C10643" s="190" t="s">
        <v>26</v>
      </c>
      <c r="D10643" s="190" t="s">
        <v>2777</v>
      </c>
      <c r="E10643" s="426" t="s">
        <v>2119</v>
      </c>
      <c r="F10643" s="426"/>
      <c r="G10643" s="192" t="s">
        <v>331</v>
      </c>
      <c r="H10643" s="193">
        <v>1.4999999999999999E-2</v>
      </c>
      <c r="I10643" s="189">
        <f t="shared" si="342"/>
        <v>64.160799999999995</v>
      </c>
      <c r="J10643" s="219">
        <f t="shared" si="343"/>
        <v>0.96</v>
      </c>
      <c r="M10643">
        <v>69.739999999999995</v>
      </c>
    </row>
    <row r="10644" spans="1:13" ht="24" customHeight="1" x14ac:dyDescent="0.2">
      <c r="A10644" s="238" t="s">
        <v>2126</v>
      </c>
      <c r="B10644" s="191" t="s">
        <v>2778</v>
      </c>
      <c r="C10644" s="190" t="s">
        <v>26</v>
      </c>
      <c r="D10644" s="190" t="s">
        <v>2779</v>
      </c>
      <c r="E10644" s="426" t="s">
        <v>2119</v>
      </c>
      <c r="F10644" s="426"/>
      <c r="G10644" s="192" t="s">
        <v>331</v>
      </c>
      <c r="H10644" s="193">
        <v>7.1000000000000004E-3</v>
      </c>
      <c r="I10644" s="189">
        <f t="shared" si="342"/>
        <v>1.8768</v>
      </c>
      <c r="J10644" s="219">
        <f t="shared" si="343"/>
        <v>0.01</v>
      </c>
      <c r="M10644">
        <v>2.04</v>
      </c>
    </row>
    <row r="10645" spans="1:13" x14ac:dyDescent="0.2">
      <c r="A10645" s="239"/>
      <c r="B10645" s="195"/>
      <c r="C10645" s="195"/>
      <c r="D10645" s="195"/>
      <c r="E10645" s="195" t="s">
        <v>3847</v>
      </c>
      <c r="F10645" s="196">
        <v>4.4000000000000004</v>
      </c>
      <c r="G10645" s="195" t="s">
        <v>3848</v>
      </c>
      <c r="H10645" s="196">
        <v>0</v>
      </c>
      <c r="I10645" s="196">
        <v>4.4000000000000004</v>
      </c>
      <c r="J10645" s="220"/>
      <c r="M10645">
        <v>4.4000000000000004</v>
      </c>
    </row>
    <row r="10646" spans="1:13" ht="25.5" x14ac:dyDescent="0.2">
      <c r="A10646" s="239"/>
      <c r="B10646" s="195"/>
      <c r="C10646" s="195"/>
      <c r="D10646" s="195"/>
      <c r="E10646" s="195" t="s">
        <v>3849</v>
      </c>
      <c r="F10646" s="196">
        <v>0</v>
      </c>
      <c r="G10646" s="195"/>
      <c r="H10646" s="195" t="s">
        <v>3850</v>
      </c>
      <c r="I10646" s="196">
        <v>9.92</v>
      </c>
      <c r="J10646" s="220"/>
      <c r="M10646">
        <v>9.92</v>
      </c>
    </row>
    <row r="10647" spans="1:13" ht="30" customHeight="1" x14ac:dyDescent="0.2">
      <c r="A10647" s="240"/>
      <c r="B10647" s="197"/>
      <c r="C10647" s="197"/>
      <c r="D10647" s="197"/>
      <c r="E10647" s="197"/>
      <c r="F10647" s="197"/>
      <c r="G10647" s="197" t="s">
        <v>3851</v>
      </c>
      <c r="H10647" s="198">
        <v>8</v>
      </c>
      <c r="I10647" s="199">
        <v>79.36</v>
      </c>
      <c r="J10647" s="220"/>
      <c r="M10647">
        <v>79.36</v>
      </c>
    </row>
    <row r="10648" spans="1:13" ht="0.95" customHeight="1" x14ac:dyDescent="0.2">
      <c r="A10648" s="237"/>
      <c r="B10648" s="185"/>
      <c r="C10648" s="185"/>
      <c r="D10648" s="185"/>
      <c r="E10648" s="185"/>
      <c r="F10648" s="185"/>
      <c r="G10648" s="185"/>
      <c r="H10648" s="185"/>
      <c r="I10648" s="185"/>
      <c r="J10648" s="220"/>
    </row>
    <row r="10649" spans="1:13" ht="18" customHeight="1" x14ac:dyDescent="0.2">
      <c r="A10649" s="236" t="s">
        <v>1424</v>
      </c>
      <c r="B10649" s="183" t="s">
        <v>2</v>
      </c>
      <c r="C10649" s="182" t="s">
        <v>3</v>
      </c>
      <c r="D10649" s="182" t="s">
        <v>4</v>
      </c>
      <c r="E10649" s="419" t="s">
        <v>2100</v>
      </c>
      <c r="F10649" s="419"/>
      <c r="G10649" s="184" t="s">
        <v>5</v>
      </c>
      <c r="H10649" s="183" t="s">
        <v>6</v>
      </c>
      <c r="I10649" s="183" t="s">
        <v>7</v>
      </c>
      <c r="J10649" s="218" t="s">
        <v>8</v>
      </c>
      <c r="K10649" s="229">
        <f>J10651+J10652</f>
        <v>1.43</v>
      </c>
      <c r="L10649" s="229">
        <f>J10650-K10649</f>
        <v>8.23</v>
      </c>
      <c r="M10649" t="s">
        <v>7</v>
      </c>
    </row>
    <row r="10650" spans="1:13" ht="51.95" customHeight="1" x14ac:dyDescent="0.2">
      <c r="A10650" s="237" t="s">
        <v>2125</v>
      </c>
      <c r="B10650" s="186" t="s">
        <v>1137</v>
      </c>
      <c r="C10650" s="185" t="s">
        <v>26</v>
      </c>
      <c r="D10650" s="185" t="s">
        <v>1138</v>
      </c>
      <c r="E10650" s="425" t="s">
        <v>2115</v>
      </c>
      <c r="F10650" s="425"/>
      <c r="G10650" s="187" t="s">
        <v>331</v>
      </c>
      <c r="H10650" s="188">
        <v>1</v>
      </c>
      <c r="I10650" s="189">
        <f t="shared" ref="I10650:I10655" si="344">(M10650*$M$13)</f>
        <v>9.6692</v>
      </c>
      <c r="J10650" s="231">
        <f t="shared" ref="J10650:J10655" si="345">TRUNC(I10650*H10650,2)</f>
        <v>9.66</v>
      </c>
      <c r="M10650">
        <v>10.51</v>
      </c>
    </row>
    <row r="10651" spans="1:13" ht="26.1" customHeight="1" x14ac:dyDescent="0.2">
      <c r="A10651" s="241" t="s">
        <v>2395</v>
      </c>
      <c r="B10651" s="201" t="s">
        <v>2772</v>
      </c>
      <c r="C10651" s="200" t="s">
        <v>26</v>
      </c>
      <c r="D10651" s="200" t="s">
        <v>2773</v>
      </c>
      <c r="E10651" s="427" t="s">
        <v>2123</v>
      </c>
      <c r="F10651" s="427"/>
      <c r="G10651" s="202" t="s">
        <v>32</v>
      </c>
      <c r="H10651" s="203">
        <v>3.4299999999999997E-2</v>
      </c>
      <c r="I10651" s="189">
        <f t="shared" si="344"/>
        <v>17.526</v>
      </c>
      <c r="J10651" s="219">
        <f t="shared" si="345"/>
        <v>0.6</v>
      </c>
      <c r="M10651">
        <v>19.05</v>
      </c>
    </row>
    <row r="10652" spans="1:13" ht="26.1" customHeight="1" x14ac:dyDescent="0.2">
      <c r="A10652" s="241" t="s">
        <v>2395</v>
      </c>
      <c r="B10652" s="201" t="s">
        <v>2477</v>
      </c>
      <c r="C10652" s="200" t="s">
        <v>26</v>
      </c>
      <c r="D10652" s="200" t="s">
        <v>2478</v>
      </c>
      <c r="E10652" s="427" t="s">
        <v>2123</v>
      </c>
      <c r="F10652" s="427"/>
      <c r="G10652" s="202" t="s">
        <v>32</v>
      </c>
      <c r="H10652" s="203">
        <v>3.4299999999999997E-2</v>
      </c>
      <c r="I10652" s="189">
        <f t="shared" si="344"/>
        <v>24.3156</v>
      </c>
      <c r="J10652" s="219">
        <f t="shared" si="345"/>
        <v>0.83</v>
      </c>
      <c r="M10652">
        <v>26.43</v>
      </c>
    </row>
    <row r="10653" spans="1:13" ht="26.1" customHeight="1" x14ac:dyDescent="0.2">
      <c r="A10653" s="238" t="s">
        <v>2126</v>
      </c>
      <c r="B10653" s="191" t="s">
        <v>3038</v>
      </c>
      <c r="C10653" s="190" t="s">
        <v>26</v>
      </c>
      <c r="D10653" s="190" t="s">
        <v>3039</v>
      </c>
      <c r="E10653" s="426" t="s">
        <v>2119</v>
      </c>
      <c r="F10653" s="426"/>
      <c r="G10653" s="192" t="s">
        <v>331</v>
      </c>
      <c r="H10653" s="193">
        <v>2</v>
      </c>
      <c r="I10653" s="189">
        <f t="shared" si="344"/>
        <v>1.6652</v>
      </c>
      <c r="J10653" s="219">
        <f t="shared" si="345"/>
        <v>3.33</v>
      </c>
      <c r="M10653">
        <v>1.81</v>
      </c>
    </row>
    <row r="10654" spans="1:13" ht="26.1" customHeight="1" x14ac:dyDescent="0.2">
      <c r="A10654" s="238" t="s">
        <v>2126</v>
      </c>
      <c r="B10654" s="191" t="s">
        <v>3040</v>
      </c>
      <c r="C10654" s="190" t="s">
        <v>26</v>
      </c>
      <c r="D10654" s="190" t="s">
        <v>3041</v>
      </c>
      <c r="E10654" s="426" t="s">
        <v>2119</v>
      </c>
      <c r="F10654" s="426"/>
      <c r="G10654" s="192" t="s">
        <v>331</v>
      </c>
      <c r="H10654" s="193">
        <v>1</v>
      </c>
      <c r="I10654" s="189">
        <f t="shared" si="344"/>
        <v>3.7444000000000006</v>
      </c>
      <c r="J10654" s="219">
        <f t="shared" si="345"/>
        <v>3.74</v>
      </c>
      <c r="M10654">
        <v>4.07</v>
      </c>
    </row>
    <row r="10655" spans="1:13" ht="39" customHeight="1" x14ac:dyDescent="0.2">
      <c r="A10655" s="238" t="s">
        <v>2126</v>
      </c>
      <c r="B10655" s="191" t="s">
        <v>3042</v>
      </c>
      <c r="C10655" s="190" t="s">
        <v>26</v>
      </c>
      <c r="D10655" s="190" t="s">
        <v>3043</v>
      </c>
      <c r="E10655" s="426" t="s">
        <v>2119</v>
      </c>
      <c r="F10655" s="426"/>
      <c r="G10655" s="192" t="s">
        <v>331</v>
      </c>
      <c r="H10655" s="193">
        <v>0.05</v>
      </c>
      <c r="I10655" s="189">
        <f t="shared" si="344"/>
        <v>23.367999999999999</v>
      </c>
      <c r="J10655" s="219">
        <f t="shared" si="345"/>
        <v>1.1599999999999999</v>
      </c>
      <c r="M10655">
        <v>25.4</v>
      </c>
    </row>
    <row r="10656" spans="1:13" x14ac:dyDescent="0.2">
      <c r="A10656" s="239"/>
      <c r="B10656" s="195"/>
      <c r="C10656" s="195"/>
      <c r="D10656" s="195"/>
      <c r="E10656" s="195" t="s">
        <v>3847</v>
      </c>
      <c r="F10656" s="196">
        <v>1.18</v>
      </c>
      <c r="G10656" s="195" t="s">
        <v>3848</v>
      </c>
      <c r="H10656" s="196">
        <v>0</v>
      </c>
      <c r="I10656" s="196">
        <v>1.18</v>
      </c>
      <c r="J10656" s="220"/>
      <c r="M10656">
        <v>1.18</v>
      </c>
    </row>
    <row r="10657" spans="1:13" ht="25.5" x14ac:dyDescent="0.2">
      <c r="A10657" s="239"/>
      <c r="B10657" s="195"/>
      <c r="C10657" s="195"/>
      <c r="D10657" s="195"/>
      <c r="E10657" s="195" t="s">
        <v>3849</v>
      </c>
      <c r="F10657" s="196">
        <v>0</v>
      </c>
      <c r="G10657" s="195"/>
      <c r="H10657" s="195" t="s">
        <v>3850</v>
      </c>
      <c r="I10657" s="196">
        <v>10.51</v>
      </c>
      <c r="J10657" s="220"/>
      <c r="M10657">
        <v>10.51</v>
      </c>
    </row>
    <row r="10658" spans="1:13" ht="30" customHeight="1" x14ac:dyDescent="0.2">
      <c r="A10658" s="240"/>
      <c r="B10658" s="197"/>
      <c r="C10658" s="197"/>
      <c r="D10658" s="197"/>
      <c r="E10658" s="197"/>
      <c r="F10658" s="197"/>
      <c r="G10658" s="197" t="s">
        <v>3851</v>
      </c>
      <c r="H10658" s="198">
        <v>19</v>
      </c>
      <c r="I10658" s="199">
        <v>199.69</v>
      </c>
      <c r="J10658" s="220"/>
      <c r="M10658">
        <v>199.69</v>
      </c>
    </row>
    <row r="10659" spans="1:13" ht="0.95" customHeight="1" x14ac:dyDescent="0.2">
      <c r="A10659" s="237"/>
      <c r="B10659" s="185"/>
      <c r="C10659" s="185"/>
      <c r="D10659" s="185"/>
      <c r="E10659" s="185"/>
      <c r="F10659" s="185"/>
      <c r="G10659" s="185"/>
      <c r="H10659" s="185"/>
      <c r="I10659" s="185"/>
      <c r="J10659" s="220"/>
    </row>
    <row r="10660" spans="1:13" ht="18" customHeight="1" x14ac:dyDescent="0.2">
      <c r="A10660" s="236" t="s">
        <v>1425</v>
      </c>
      <c r="B10660" s="183" t="s">
        <v>2</v>
      </c>
      <c r="C10660" s="182" t="s">
        <v>3</v>
      </c>
      <c r="D10660" s="182" t="s">
        <v>4</v>
      </c>
      <c r="E10660" s="419" t="s">
        <v>2100</v>
      </c>
      <c r="F10660" s="419"/>
      <c r="G10660" s="184" t="s">
        <v>5</v>
      </c>
      <c r="H10660" s="183" t="s">
        <v>6</v>
      </c>
      <c r="I10660" s="183" t="s">
        <v>7</v>
      </c>
      <c r="J10660" s="218" t="s">
        <v>8</v>
      </c>
      <c r="K10660" s="229">
        <f>J10662+J10663</f>
        <v>9.08</v>
      </c>
      <c r="L10660" s="229">
        <f>J10661-K10660</f>
        <v>17.61</v>
      </c>
      <c r="M10660" t="s">
        <v>7</v>
      </c>
    </row>
    <row r="10661" spans="1:13" ht="51.95" customHeight="1" x14ac:dyDescent="0.2">
      <c r="A10661" s="237" t="s">
        <v>2125</v>
      </c>
      <c r="B10661" s="186" t="s">
        <v>1139</v>
      </c>
      <c r="C10661" s="185" t="s">
        <v>26</v>
      </c>
      <c r="D10661" s="185" t="s">
        <v>1140</v>
      </c>
      <c r="E10661" s="425" t="s">
        <v>2115</v>
      </c>
      <c r="F10661" s="425"/>
      <c r="G10661" s="187" t="s">
        <v>331</v>
      </c>
      <c r="H10661" s="188">
        <v>1</v>
      </c>
      <c r="I10661" s="189">
        <f t="shared" ref="I10661:I10666" si="346">(M10661*$M$13)</f>
        <v>26.698399999999999</v>
      </c>
      <c r="J10661" s="231">
        <f t="shared" ref="J10661:J10666" si="347">TRUNC(I10661*H10661,2)</f>
        <v>26.69</v>
      </c>
      <c r="M10661">
        <v>29.02</v>
      </c>
    </row>
    <row r="10662" spans="1:13" ht="26.1" customHeight="1" x14ac:dyDescent="0.2">
      <c r="A10662" s="241" t="s">
        <v>2395</v>
      </c>
      <c r="B10662" s="201" t="s">
        <v>2772</v>
      </c>
      <c r="C10662" s="200" t="s">
        <v>26</v>
      </c>
      <c r="D10662" s="200" t="s">
        <v>2773</v>
      </c>
      <c r="E10662" s="427" t="s">
        <v>2123</v>
      </c>
      <c r="F10662" s="427"/>
      <c r="G10662" s="202" t="s">
        <v>32</v>
      </c>
      <c r="H10662" s="203">
        <v>0.2172</v>
      </c>
      <c r="I10662" s="189">
        <f t="shared" si="346"/>
        <v>17.526</v>
      </c>
      <c r="J10662" s="219">
        <f t="shared" si="347"/>
        <v>3.8</v>
      </c>
      <c r="M10662">
        <v>19.05</v>
      </c>
    </row>
    <row r="10663" spans="1:13" ht="26.1" customHeight="1" x14ac:dyDescent="0.2">
      <c r="A10663" s="241" t="s">
        <v>2395</v>
      </c>
      <c r="B10663" s="201" t="s">
        <v>2477</v>
      </c>
      <c r="C10663" s="200" t="s">
        <v>26</v>
      </c>
      <c r="D10663" s="200" t="s">
        <v>2478</v>
      </c>
      <c r="E10663" s="427" t="s">
        <v>2123</v>
      </c>
      <c r="F10663" s="427"/>
      <c r="G10663" s="202" t="s">
        <v>32</v>
      </c>
      <c r="H10663" s="203">
        <v>0.2172</v>
      </c>
      <c r="I10663" s="189">
        <f t="shared" si="346"/>
        <v>24.3156</v>
      </c>
      <c r="J10663" s="219">
        <f t="shared" si="347"/>
        <v>5.28</v>
      </c>
      <c r="M10663">
        <v>26.43</v>
      </c>
    </row>
    <row r="10664" spans="1:13" ht="26.1" customHeight="1" x14ac:dyDescent="0.2">
      <c r="A10664" s="238" t="s">
        <v>2126</v>
      </c>
      <c r="B10664" s="191" t="s">
        <v>3044</v>
      </c>
      <c r="C10664" s="190" t="s">
        <v>26</v>
      </c>
      <c r="D10664" s="190" t="s">
        <v>3045</v>
      </c>
      <c r="E10664" s="426" t="s">
        <v>2119</v>
      </c>
      <c r="F10664" s="426"/>
      <c r="G10664" s="192" t="s">
        <v>331</v>
      </c>
      <c r="H10664" s="193">
        <v>2</v>
      </c>
      <c r="I10664" s="189">
        <f t="shared" si="346"/>
        <v>2.9532000000000003</v>
      </c>
      <c r="J10664" s="219">
        <f t="shared" si="347"/>
        <v>5.9</v>
      </c>
      <c r="M10664">
        <v>3.21</v>
      </c>
    </row>
    <row r="10665" spans="1:13" ht="26.1" customHeight="1" x14ac:dyDescent="0.2">
      <c r="A10665" s="238" t="s">
        <v>2126</v>
      </c>
      <c r="B10665" s="191" t="s">
        <v>3046</v>
      </c>
      <c r="C10665" s="190" t="s">
        <v>26</v>
      </c>
      <c r="D10665" s="190" t="s">
        <v>3047</v>
      </c>
      <c r="E10665" s="426" t="s">
        <v>2119</v>
      </c>
      <c r="F10665" s="426"/>
      <c r="G10665" s="192" t="s">
        <v>331</v>
      </c>
      <c r="H10665" s="193">
        <v>1</v>
      </c>
      <c r="I10665" s="189">
        <f t="shared" si="346"/>
        <v>9.0252000000000017</v>
      </c>
      <c r="J10665" s="219">
        <f t="shared" si="347"/>
        <v>9.02</v>
      </c>
      <c r="M10665">
        <v>9.81</v>
      </c>
    </row>
    <row r="10666" spans="1:13" ht="39" customHeight="1" x14ac:dyDescent="0.2">
      <c r="A10666" s="238" t="s">
        <v>2126</v>
      </c>
      <c r="B10666" s="191" t="s">
        <v>3042</v>
      </c>
      <c r="C10666" s="190" t="s">
        <v>26</v>
      </c>
      <c r="D10666" s="190" t="s">
        <v>3043</v>
      </c>
      <c r="E10666" s="426" t="s">
        <v>2119</v>
      </c>
      <c r="F10666" s="426"/>
      <c r="G10666" s="192" t="s">
        <v>331</v>
      </c>
      <c r="H10666" s="193">
        <v>0.115</v>
      </c>
      <c r="I10666" s="189">
        <f t="shared" si="346"/>
        <v>23.367999999999999</v>
      </c>
      <c r="J10666" s="219">
        <f t="shared" si="347"/>
        <v>2.68</v>
      </c>
      <c r="M10666">
        <v>25.4</v>
      </c>
    </row>
    <row r="10667" spans="1:13" x14ac:dyDescent="0.2">
      <c r="A10667" s="239"/>
      <c r="B10667" s="195"/>
      <c r="C10667" s="195"/>
      <c r="D10667" s="195"/>
      <c r="E10667" s="195" t="s">
        <v>3847</v>
      </c>
      <c r="F10667" s="196">
        <v>7.54</v>
      </c>
      <c r="G10667" s="195" t="s">
        <v>3848</v>
      </c>
      <c r="H10667" s="196">
        <v>0</v>
      </c>
      <c r="I10667" s="196">
        <v>7.54</v>
      </c>
      <c r="J10667" s="220"/>
      <c r="M10667">
        <v>7.54</v>
      </c>
    </row>
    <row r="10668" spans="1:13" ht="25.5" x14ac:dyDescent="0.2">
      <c r="A10668" s="239"/>
      <c r="B10668" s="195"/>
      <c r="C10668" s="195"/>
      <c r="D10668" s="195"/>
      <c r="E10668" s="195" t="s">
        <v>3849</v>
      </c>
      <c r="F10668" s="196">
        <v>0</v>
      </c>
      <c r="G10668" s="195"/>
      <c r="H10668" s="195" t="s">
        <v>3850</v>
      </c>
      <c r="I10668" s="196">
        <v>29.02</v>
      </c>
      <c r="J10668" s="220"/>
      <c r="M10668">
        <v>29.02</v>
      </c>
    </row>
    <row r="10669" spans="1:13" ht="30" customHeight="1" x14ac:dyDescent="0.2">
      <c r="A10669" s="240"/>
      <c r="B10669" s="197"/>
      <c r="C10669" s="197"/>
      <c r="D10669" s="197"/>
      <c r="E10669" s="197"/>
      <c r="F10669" s="197"/>
      <c r="G10669" s="197" t="s">
        <v>3851</v>
      </c>
      <c r="H10669" s="198">
        <v>1</v>
      </c>
      <c r="I10669" s="199">
        <v>29.02</v>
      </c>
      <c r="J10669" s="220"/>
      <c r="M10669">
        <v>29.02</v>
      </c>
    </row>
    <row r="10670" spans="1:13" ht="0.95" customHeight="1" x14ac:dyDescent="0.2">
      <c r="A10670" s="237"/>
      <c r="B10670" s="185"/>
      <c r="C10670" s="185"/>
      <c r="D10670" s="185"/>
      <c r="E10670" s="185"/>
      <c r="F10670" s="185"/>
      <c r="G10670" s="185"/>
      <c r="H10670" s="185"/>
      <c r="I10670" s="185"/>
      <c r="J10670" s="220"/>
    </row>
    <row r="10671" spans="1:13" ht="18" customHeight="1" x14ac:dyDescent="0.2">
      <c r="A10671" s="236" t="s">
        <v>1426</v>
      </c>
      <c r="B10671" s="183" t="s">
        <v>2</v>
      </c>
      <c r="C10671" s="182" t="s">
        <v>3</v>
      </c>
      <c r="D10671" s="182" t="s">
        <v>4</v>
      </c>
      <c r="E10671" s="419" t="s">
        <v>2100</v>
      </c>
      <c r="F10671" s="419"/>
      <c r="G10671" s="184" t="s">
        <v>5</v>
      </c>
      <c r="H10671" s="183" t="s">
        <v>6</v>
      </c>
      <c r="I10671" s="183" t="s">
        <v>7</v>
      </c>
      <c r="J10671" s="218" t="s">
        <v>8</v>
      </c>
      <c r="K10671" s="229">
        <f>J10673+J10674</f>
        <v>5.76</v>
      </c>
      <c r="L10671" s="229">
        <f>J10672-K10671</f>
        <v>7.51</v>
      </c>
      <c r="M10671" t="s">
        <v>7</v>
      </c>
    </row>
    <row r="10672" spans="1:13" ht="51.95" customHeight="1" x14ac:dyDescent="0.2">
      <c r="A10672" s="237" t="s">
        <v>2125</v>
      </c>
      <c r="B10672" s="186" t="s">
        <v>1141</v>
      </c>
      <c r="C10672" s="185" t="s">
        <v>26</v>
      </c>
      <c r="D10672" s="185" t="s">
        <v>1142</v>
      </c>
      <c r="E10672" s="425" t="s">
        <v>2115</v>
      </c>
      <c r="F10672" s="425"/>
      <c r="G10672" s="187" t="s">
        <v>331</v>
      </c>
      <c r="H10672" s="188">
        <v>1</v>
      </c>
      <c r="I10672" s="189">
        <f t="shared" ref="I10672:I10677" si="348">(M10672*$M$13)</f>
        <v>13.275600000000001</v>
      </c>
      <c r="J10672" s="231">
        <f t="shared" ref="J10672:J10677" si="349">TRUNC(I10672*H10672,2)</f>
        <v>13.27</v>
      </c>
      <c r="M10672">
        <v>14.43</v>
      </c>
    </row>
    <row r="10673" spans="1:13" ht="26.1" customHeight="1" x14ac:dyDescent="0.2">
      <c r="A10673" s="241" t="s">
        <v>2395</v>
      </c>
      <c r="B10673" s="201" t="s">
        <v>2772</v>
      </c>
      <c r="C10673" s="200" t="s">
        <v>26</v>
      </c>
      <c r="D10673" s="200" t="s">
        <v>2773</v>
      </c>
      <c r="E10673" s="427" t="s">
        <v>2123</v>
      </c>
      <c r="F10673" s="427"/>
      <c r="G10673" s="202" t="s">
        <v>32</v>
      </c>
      <c r="H10673" s="203">
        <v>0.13789999999999999</v>
      </c>
      <c r="I10673" s="189">
        <f t="shared" si="348"/>
        <v>17.526</v>
      </c>
      <c r="J10673" s="219">
        <f t="shared" si="349"/>
        <v>2.41</v>
      </c>
      <c r="M10673">
        <v>19.05</v>
      </c>
    </row>
    <row r="10674" spans="1:13" ht="26.1" customHeight="1" x14ac:dyDescent="0.2">
      <c r="A10674" s="241" t="s">
        <v>2395</v>
      </c>
      <c r="B10674" s="201" t="s">
        <v>2477</v>
      </c>
      <c r="C10674" s="200" t="s">
        <v>26</v>
      </c>
      <c r="D10674" s="200" t="s">
        <v>2478</v>
      </c>
      <c r="E10674" s="427" t="s">
        <v>2123</v>
      </c>
      <c r="F10674" s="427"/>
      <c r="G10674" s="202" t="s">
        <v>32</v>
      </c>
      <c r="H10674" s="203">
        <v>0.13789999999999999</v>
      </c>
      <c r="I10674" s="189">
        <f t="shared" si="348"/>
        <v>24.3156</v>
      </c>
      <c r="J10674" s="219">
        <f t="shared" si="349"/>
        <v>3.35</v>
      </c>
      <c r="M10674">
        <v>26.43</v>
      </c>
    </row>
    <row r="10675" spans="1:13" ht="26.1" customHeight="1" x14ac:dyDescent="0.2">
      <c r="A10675" s="238" t="s">
        <v>2126</v>
      </c>
      <c r="B10675" s="191" t="s">
        <v>3038</v>
      </c>
      <c r="C10675" s="190" t="s">
        <v>26</v>
      </c>
      <c r="D10675" s="190" t="s">
        <v>3039</v>
      </c>
      <c r="E10675" s="426" t="s">
        <v>2119</v>
      </c>
      <c r="F10675" s="426"/>
      <c r="G10675" s="192" t="s">
        <v>331</v>
      </c>
      <c r="H10675" s="193">
        <v>2</v>
      </c>
      <c r="I10675" s="189">
        <f t="shared" si="348"/>
        <v>1.6652</v>
      </c>
      <c r="J10675" s="219">
        <f t="shared" si="349"/>
        <v>3.33</v>
      </c>
      <c r="M10675">
        <v>1.81</v>
      </c>
    </row>
    <row r="10676" spans="1:13" ht="26.1" customHeight="1" x14ac:dyDescent="0.2">
      <c r="A10676" s="238" t="s">
        <v>2126</v>
      </c>
      <c r="B10676" s="191" t="s">
        <v>3048</v>
      </c>
      <c r="C10676" s="190" t="s">
        <v>26</v>
      </c>
      <c r="D10676" s="190" t="s">
        <v>3049</v>
      </c>
      <c r="E10676" s="426" t="s">
        <v>2119</v>
      </c>
      <c r="F10676" s="426"/>
      <c r="G10676" s="192" t="s">
        <v>331</v>
      </c>
      <c r="H10676" s="193">
        <v>1</v>
      </c>
      <c r="I10676" s="189">
        <f t="shared" si="348"/>
        <v>3.0175999999999998</v>
      </c>
      <c r="J10676" s="219">
        <f t="shared" si="349"/>
        <v>3.01</v>
      </c>
      <c r="M10676">
        <v>3.28</v>
      </c>
    </row>
    <row r="10677" spans="1:13" ht="39" customHeight="1" x14ac:dyDescent="0.2">
      <c r="A10677" s="238" t="s">
        <v>2126</v>
      </c>
      <c r="B10677" s="191" t="s">
        <v>3042</v>
      </c>
      <c r="C10677" s="190" t="s">
        <v>26</v>
      </c>
      <c r="D10677" s="190" t="s">
        <v>3043</v>
      </c>
      <c r="E10677" s="426" t="s">
        <v>2119</v>
      </c>
      <c r="F10677" s="426"/>
      <c r="G10677" s="192" t="s">
        <v>331</v>
      </c>
      <c r="H10677" s="193">
        <v>0.05</v>
      </c>
      <c r="I10677" s="189">
        <f t="shared" si="348"/>
        <v>23.367999999999999</v>
      </c>
      <c r="J10677" s="219">
        <f t="shared" si="349"/>
        <v>1.1599999999999999</v>
      </c>
      <c r="M10677">
        <v>25.4</v>
      </c>
    </row>
    <row r="10678" spans="1:13" x14ac:dyDescent="0.2">
      <c r="A10678" s="239"/>
      <c r="B10678" s="195"/>
      <c r="C10678" s="195"/>
      <c r="D10678" s="195"/>
      <c r="E10678" s="195" t="s">
        <v>3847</v>
      </c>
      <c r="F10678" s="196">
        <v>4.78</v>
      </c>
      <c r="G10678" s="195" t="s">
        <v>3848</v>
      </c>
      <c r="H10678" s="196">
        <v>0</v>
      </c>
      <c r="I10678" s="196">
        <v>4.78</v>
      </c>
      <c r="J10678" s="220"/>
      <c r="M10678">
        <v>4.78</v>
      </c>
    </row>
    <row r="10679" spans="1:13" ht="25.5" x14ac:dyDescent="0.2">
      <c r="A10679" s="239"/>
      <c r="B10679" s="195"/>
      <c r="C10679" s="195"/>
      <c r="D10679" s="195"/>
      <c r="E10679" s="195" t="s">
        <v>3849</v>
      </c>
      <c r="F10679" s="196">
        <v>0</v>
      </c>
      <c r="G10679" s="195"/>
      <c r="H10679" s="195" t="s">
        <v>3850</v>
      </c>
      <c r="I10679" s="196">
        <v>14.43</v>
      </c>
      <c r="J10679" s="220"/>
      <c r="M10679">
        <v>14.43</v>
      </c>
    </row>
    <row r="10680" spans="1:13" ht="30" customHeight="1" x14ac:dyDescent="0.2">
      <c r="A10680" s="240"/>
      <c r="B10680" s="197"/>
      <c r="C10680" s="197"/>
      <c r="D10680" s="197"/>
      <c r="E10680" s="197"/>
      <c r="F10680" s="197"/>
      <c r="G10680" s="197" t="s">
        <v>3851</v>
      </c>
      <c r="H10680" s="198">
        <v>38</v>
      </c>
      <c r="I10680" s="199">
        <v>548.34</v>
      </c>
      <c r="J10680" s="220"/>
      <c r="M10680">
        <v>548.34</v>
      </c>
    </row>
    <row r="10681" spans="1:13" ht="0.95" customHeight="1" x14ac:dyDescent="0.2">
      <c r="A10681" s="237"/>
      <c r="B10681" s="185"/>
      <c r="C10681" s="185"/>
      <c r="D10681" s="185"/>
      <c r="E10681" s="185"/>
      <c r="F10681" s="185"/>
      <c r="G10681" s="185"/>
      <c r="H10681" s="185"/>
      <c r="I10681" s="185"/>
      <c r="J10681" s="220"/>
    </row>
    <row r="10682" spans="1:13" ht="18" customHeight="1" x14ac:dyDescent="0.2">
      <c r="A10682" s="236" t="s">
        <v>1427</v>
      </c>
      <c r="B10682" s="183" t="s">
        <v>2</v>
      </c>
      <c r="C10682" s="182" t="s">
        <v>3</v>
      </c>
      <c r="D10682" s="182" t="s">
        <v>4</v>
      </c>
      <c r="E10682" s="419" t="s">
        <v>2100</v>
      </c>
      <c r="F10682" s="419"/>
      <c r="G10682" s="184" t="s">
        <v>5</v>
      </c>
      <c r="H10682" s="183" t="s">
        <v>6</v>
      </c>
      <c r="I10682" s="183" t="s">
        <v>7</v>
      </c>
      <c r="J10682" s="218" t="s">
        <v>8</v>
      </c>
      <c r="K10682" s="229">
        <f>J10684+J10685</f>
        <v>9.08</v>
      </c>
      <c r="L10682" s="229">
        <f>J10683-K10682</f>
        <v>16.79</v>
      </c>
      <c r="M10682" t="s">
        <v>7</v>
      </c>
    </row>
    <row r="10683" spans="1:13" ht="51.95" customHeight="1" x14ac:dyDescent="0.2">
      <c r="A10683" s="237" t="s">
        <v>2125</v>
      </c>
      <c r="B10683" s="186" t="s">
        <v>1428</v>
      </c>
      <c r="C10683" s="185" t="s">
        <v>26</v>
      </c>
      <c r="D10683" s="185" t="s">
        <v>1429</v>
      </c>
      <c r="E10683" s="425" t="s">
        <v>2115</v>
      </c>
      <c r="F10683" s="425"/>
      <c r="G10683" s="187" t="s">
        <v>331</v>
      </c>
      <c r="H10683" s="188">
        <v>1</v>
      </c>
      <c r="I10683" s="189">
        <f t="shared" ref="I10683:I10688" si="350">(M10683*$M$13)</f>
        <v>25.8796</v>
      </c>
      <c r="J10683" s="231">
        <f t="shared" ref="J10683:J10688" si="351">TRUNC(I10683*H10683,2)</f>
        <v>25.87</v>
      </c>
      <c r="M10683">
        <v>28.13</v>
      </c>
    </row>
    <row r="10684" spans="1:13" ht="26.1" customHeight="1" x14ac:dyDescent="0.2">
      <c r="A10684" s="241" t="s">
        <v>2395</v>
      </c>
      <c r="B10684" s="201" t="s">
        <v>2772</v>
      </c>
      <c r="C10684" s="200" t="s">
        <v>26</v>
      </c>
      <c r="D10684" s="200" t="s">
        <v>2773</v>
      </c>
      <c r="E10684" s="427" t="s">
        <v>2123</v>
      </c>
      <c r="F10684" s="427"/>
      <c r="G10684" s="202" t="s">
        <v>32</v>
      </c>
      <c r="H10684" s="203">
        <v>0.2172</v>
      </c>
      <c r="I10684" s="189">
        <f t="shared" si="350"/>
        <v>17.526</v>
      </c>
      <c r="J10684" s="219">
        <f t="shared" si="351"/>
        <v>3.8</v>
      </c>
      <c r="M10684">
        <v>19.05</v>
      </c>
    </row>
    <row r="10685" spans="1:13" ht="26.1" customHeight="1" x14ac:dyDescent="0.2">
      <c r="A10685" s="241" t="s">
        <v>2395</v>
      </c>
      <c r="B10685" s="201" t="s">
        <v>2477</v>
      </c>
      <c r="C10685" s="200" t="s">
        <v>26</v>
      </c>
      <c r="D10685" s="200" t="s">
        <v>2478</v>
      </c>
      <c r="E10685" s="427" t="s">
        <v>2123</v>
      </c>
      <c r="F10685" s="427"/>
      <c r="G10685" s="202" t="s">
        <v>32</v>
      </c>
      <c r="H10685" s="203">
        <v>0.2172</v>
      </c>
      <c r="I10685" s="189">
        <f t="shared" si="350"/>
        <v>24.3156</v>
      </c>
      <c r="J10685" s="219">
        <f t="shared" si="351"/>
        <v>5.28</v>
      </c>
      <c r="M10685">
        <v>26.43</v>
      </c>
    </row>
    <row r="10686" spans="1:13" ht="26.1" customHeight="1" x14ac:dyDescent="0.2">
      <c r="A10686" s="238" t="s">
        <v>2126</v>
      </c>
      <c r="B10686" s="191" t="s">
        <v>3044</v>
      </c>
      <c r="C10686" s="190" t="s">
        <v>26</v>
      </c>
      <c r="D10686" s="190" t="s">
        <v>3045</v>
      </c>
      <c r="E10686" s="426" t="s">
        <v>2119</v>
      </c>
      <c r="F10686" s="426"/>
      <c r="G10686" s="192" t="s">
        <v>331</v>
      </c>
      <c r="H10686" s="193">
        <v>2</v>
      </c>
      <c r="I10686" s="189">
        <f t="shared" si="350"/>
        <v>2.9532000000000003</v>
      </c>
      <c r="J10686" s="219">
        <f t="shared" si="351"/>
        <v>5.9</v>
      </c>
      <c r="M10686">
        <v>3.21</v>
      </c>
    </row>
    <row r="10687" spans="1:13" ht="26.1" customHeight="1" x14ac:dyDescent="0.2">
      <c r="A10687" s="238" t="s">
        <v>2126</v>
      </c>
      <c r="B10687" s="191" t="s">
        <v>3050</v>
      </c>
      <c r="C10687" s="190" t="s">
        <v>26</v>
      </c>
      <c r="D10687" s="190" t="s">
        <v>3051</v>
      </c>
      <c r="E10687" s="426" t="s">
        <v>2119</v>
      </c>
      <c r="F10687" s="426"/>
      <c r="G10687" s="192" t="s">
        <v>331</v>
      </c>
      <c r="H10687" s="193">
        <v>1</v>
      </c>
      <c r="I10687" s="189">
        <f t="shared" si="350"/>
        <v>8.2064000000000004</v>
      </c>
      <c r="J10687" s="219">
        <f t="shared" si="351"/>
        <v>8.1999999999999993</v>
      </c>
      <c r="M10687">
        <v>8.92</v>
      </c>
    </row>
    <row r="10688" spans="1:13" ht="39" customHeight="1" x14ac:dyDescent="0.2">
      <c r="A10688" s="238" t="s">
        <v>2126</v>
      </c>
      <c r="B10688" s="191" t="s">
        <v>3042</v>
      </c>
      <c r="C10688" s="190" t="s">
        <v>26</v>
      </c>
      <c r="D10688" s="190" t="s">
        <v>3043</v>
      </c>
      <c r="E10688" s="426" t="s">
        <v>2119</v>
      </c>
      <c r="F10688" s="426"/>
      <c r="G10688" s="192" t="s">
        <v>331</v>
      </c>
      <c r="H10688" s="193">
        <v>0.115</v>
      </c>
      <c r="I10688" s="189">
        <f t="shared" si="350"/>
        <v>23.367999999999999</v>
      </c>
      <c r="J10688" s="219">
        <f t="shared" si="351"/>
        <v>2.68</v>
      </c>
      <c r="M10688">
        <v>25.4</v>
      </c>
    </row>
    <row r="10689" spans="1:13" x14ac:dyDescent="0.2">
      <c r="A10689" s="239"/>
      <c r="B10689" s="195"/>
      <c r="C10689" s="195"/>
      <c r="D10689" s="195"/>
      <c r="E10689" s="195" t="s">
        <v>3847</v>
      </c>
      <c r="F10689" s="196">
        <v>7.54</v>
      </c>
      <c r="G10689" s="195" t="s">
        <v>3848</v>
      </c>
      <c r="H10689" s="196">
        <v>0</v>
      </c>
      <c r="I10689" s="196">
        <v>7.54</v>
      </c>
      <c r="J10689" s="220"/>
      <c r="M10689">
        <v>7.54</v>
      </c>
    </row>
    <row r="10690" spans="1:13" ht="25.5" x14ac:dyDescent="0.2">
      <c r="A10690" s="239"/>
      <c r="B10690" s="195"/>
      <c r="C10690" s="195"/>
      <c r="D10690" s="195"/>
      <c r="E10690" s="195" t="s">
        <v>3849</v>
      </c>
      <c r="F10690" s="196">
        <v>0</v>
      </c>
      <c r="G10690" s="195"/>
      <c r="H10690" s="195" t="s">
        <v>3850</v>
      </c>
      <c r="I10690" s="196">
        <v>28.13</v>
      </c>
      <c r="J10690" s="220"/>
      <c r="M10690">
        <v>28.13</v>
      </c>
    </row>
    <row r="10691" spans="1:13" ht="30" customHeight="1" x14ac:dyDescent="0.2">
      <c r="A10691" s="240"/>
      <c r="B10691" s="197"/>
      <c r="C10691" s="197"/>
      <c r="D10691" s="197"/>
      <c r="E10691" s="197"/>
      <c r="F10691" s="197"/>
      <c r="G10691" s="197" t="s">
        <v>3851</v>
      </c>
      <c r="H10691" s="198">
        <v>8</v>
      </c>
      <c r="I10691" s="199">
        <v>225.04</v>
      </c>
      <c r="J10691" s="220"/>
      <c r="M10691">
        <v>225.04</v>
      </c>
    </row>
    <row r="10692" spans="1:13" ht="0.95" customHeight="1" x14ac:dyDescent="0.2">
      <c r="A10692" s="237"/>
      <c r="B10692" s="185"/>
      <c r="C10692" s="185"/>
      <c r="D10692" s="185"/>
      <c r="E10692" s="185"/>
      <c r="F10692" s="185"/>
      <c r="G10692" s="185"/>
      <c r="H10692" s="185"/>
      <c r="I10692" s="185"/>
      <c r="J10692" s="220"/>
    </row>
    <row r="10693" spans="1:13" ht="18" customHeight="1" x14ac:dyDescent="0.2">
      <c r="A10693" s="236" t="s">
        <v>1430</v>
      </c>
      <c r="B10693" s="183" t="s">
        <v>2</v>
      </c>
      <c r="C10693" s="182" t="s">
        <v>3</v>
      </c>
      <c r="D10693" s="182" t="s">
        <v>4</v>
      </c>
      <c r="E10693" s="419" t="s">
        <v>2100</v>
      </c>
      <c r="F10693" s="419"/>
      <c r="G10693" s="184" t="s">
        <v>5</v>
      </c>
      <c r="H10693" s="183" t="s">
        <v>6</v>
      </c>
      <c r="I10693" s="183" t="s">
        <v>7</v>
      </c>
      <c r="J10693" s="218" t="s">
        <v>8</v>
      </c>
      <c r="K10693" s="229">
        <f>J10695+J10696</f>
        <v>9.129999999999999</v>
      </c>
      <c r="L10693" s="229">
        <f>J10694-K10693</f>
        <v>2.91</v>
      </c>
      <c r="M10693" t="s">
        <v>7</v>
      </c>
    </row>
    <row r="10694" spans="1:13" ht="24" customHeight="1" x14ac:dyDescent="0.2">
      <c r="A10694" s="237" t="s">
        <v>2125</v>
      </c>
      <c r="B10694" s="186" t="s">
        <v>1147</v>
      </c>
      <c r="C10694" s="185" t="s">
        <v>15</v>
      </c>
      <c r="D10694" s="185" t="s">
        <v>1148</v>
      </c>
      <c r="E10694" s="425">
        <v>8</v>
      </c>
      <c r="F10694" s="425"/>
      <c r="G10694" s="187" t="s">
        <v>18</v>
      </c>
      <c r="H10694" s="188">
        <v>1</v>
      </c>
      <c r="I10694" s="189">
        <f>(M10694*$M$13)</f>
        <v>12.0428</v>
      </c>
      <c r="J10694" s="231">
        <f>TRUNC(I10694*H10694,2)</f>
        <v>12.04</v>
      </c>
      <c r="M10694">
        <v>13.09</v>
      </c>
    </row>
    <row r="10695" spans="1:13" ht="24" customHeight="1" x14ac:dyDescent="0.2">
      <c r="A10695" s="238" t="s">
        <v>2126</v>
      </c>
      <c r="B10695" s="191" t="s">
        <v>2130</v>
      </c>
      <c r="C10695" s="190" t="s">
        <v>15</v>
      </c>
      <c r="D10695" s="190" t="s">
        <v>2131</v>
      </c>
      <c r="E10695" s="426" t="s">
        <v>2129</v>
      </c>
      <c r="F10695" s="426"/>
      <c r="G10695" s="192" t="s">
        <v>39</v>
      </c>
      <c r="H10695" s="193">
        <v>0.28000000000000003</v>
      </c>
      <c r="I10695" s="189">
        <f>(M10695*$M$13)</f>
        <v>13.533200000000001</v>
      </c>
      <c r="J10695" s="219">
        <f>TRUNC(I10695*H10695,2)</f>
        <v>3.78</v>
      </c>
      <c r="M10695">
        <v>14.71</v>
      </c>
    </row>
    <row r="10696" spans="1:13" ht="24" customHeight="1" x14ac:dyDescent="0.2">
      <c r="A10696" s="238" t="s">
        <v>2126</v>
      </c>
      <c r="B10696" s="191" t="s">
        <v>2216</v>
      </c>
      <c r="C10696" s="190" t="s">
        <v>15</v>
      </c>
      <c r="D10696" s="190" t="s">
        <v>2217</v>
      </c>
      <c r="E10696" s="426" t="s">
        <v>2129</v>
      </c>
      <c r="F10696" s="426"/>
      <c r="G10696" s="192" t="s">
        <v>39</v>
      </c>
      <c r="H10696" s="193">
        <v>0.28000000000000003</v>
      </c>
      <c r="I10696" s="189">
        <f>(M10696*$M$13)</f>
        <v>19.136000000000003</v>
      </c>
      <c r="J10696" s="219">
        <f>TRUNC(I10696*H10696,2)</f>
        <v>5.35</v>
      </c>
      <c r="M10696">
        <v>20.8</v>
      </c>
    </row>
    <row r="10697" spans="1:13" ht="24" customHeight="1" x14ac:dyDescent="0.2">
      <c r="A10697" s="238" t="s">
        <v>2126</v>
      </c>
      <c r="B10697" s="191" t="s">
        <v>3054</v>
      </c>
      <c r="C10697" s="190" t="s">
        <v>15</v>
      </c>
      <c r="D10697" s="190" t="s">
        <v>1148</v>
      </c>
      <c r="E10697" s="426" t="s">
        <v>2119</v>
      </c>
      <c r="F10697" s="426"/>
      <c r="G10697" s="192" t="s">
        <v>54</v>
      </c>
      <c r="H10697" s="193">
        <v>1</v>
      </c>
      <c r="I10697" s="189">
        <f>(M10697*$M$13)</f>
        <v>2.9072000000000005</v>
      </c>
      <c r="J10697" s="219">
        <f>TRUNC(I10697*H10697,2)</f>
        <v>2.9</v>
      </c>
      <c r="M10697">
        <v>3.16</v>
      </c>
    </row>
    <row r="10698" spans="1:13" x14ac:dyDescent="0.2">
      <c r="A10698" s="239"/>
      <c r="B10698" s="195"/>
      <c r="C10698" s="195"/>
      <c r="D10698" s="195"/>
      <c r="E10698" s="195" t="s">
        <v>3847</v>
      </c>
      <c r="F10698" s="196">
        <v>9.93</v>
      </c>
      <c r="G10698" s="195" t="s">
        <v>3848</v>
      </c>
      <c r="H10698" s="196">
        <v>0</v>
      </c>
      <c r="I10698" s="196">
        <v>9.93</v>
      </c>
      <c r="J10698" s="220"/>
      <c r="M10698">
        <v>9.93</v>
      </c>
    </row>
    <row r="10699" spans="1:13" ht="25.5" x14ac:dyDescent="0.2">
      <c r="A10699" s="239"/>
      <c r="B10699" s="195"/>
      <c r="C10699" s="195"/>
      <c r="D10699" s="195"/>
      <c r="E10699" s="195" t="s">
        <v>3849</v>
      </c>
      <c r="F10699" s="196">
        <v>0</v>
      </c>
      <c r="G10699" s="195"/>
      <c r="H10699" s="195" t="s">
        <v>3850</v>
      </c>
      <c r="I10699" s="196">
        <v>13.09</v>
      </c>
      <c r="J10699" s="220"/>
      <c r="M10699">
        <v>13.09</v>
      </c>
    </row>
    <row r="10700" spans="1:13" ht="30" customHeight="1" x14ac:dyDescent="0.2">
      <c r="A10700" s="240"/>
      <c r="B10700" s="197"/>
      <c r="C10700" s="197"/>
      <c r="D10700" s="197"/>
      <c r="E10700" s="197"/>
      <c r="F10700" s="197"/>
      <c r="G10700" s="197" t="s">
        <v>3851</v>
      </c>
      <c r="H10700" s="198">
        <v>8</v>
      </c>
      <c r="I10700" s="199">
        <v>104.72</v>
      </c>
      <c r="J10700" s="220"/>
      <c r="M10700">
        <v>104.72</v>
      </c>
    </row>
    <row r="10701" spans="1:13" ht="0.95" customHeight="1" x14ac:dyDescent="0.2">
      <c r="A10701" s="237"/>
      <c r="B10701" s="185"/>
      <c r="C10701" s="185"/>
      <c r="D10701" s="185"/>
      <c r="E10701" s="185"/>
      <c r="F10701" s="185"/>
      <c r="G10701" s="185"/>
      <c r="H10701" s="185"/>
      <c r="I10701" s="185"/>
      <c r="J10701" s="220"/>
    </row>
    <row r="10702" spans="1:13" ht="18" customHeight="1" x14ac:dyDescent="0.2">
      <c r="A10702" s="236" t="s">
        <v>1431</v>
      </c>
      <c r="B10702" s="183" t="s">
        <v>2</v>
      </c>
      <c r="C10702" s="182" t="s">
        <v>3</v>
      </c>
      <c r="D10702" s="182" t="s">
        <v>4</v>
      </c>
      <c r="E10702" s="419" t="s">
        <v>2100</v>
      </c>
      <c r="F10702" s="419"/>
      <c r="G10702" s="184" t="s">
        <v>5</v>
      </c>
      <c r="H10702" s="183" t="s">
        <v>6</v>
      </c>
      <c r="I10702" s="183" t="s">
        <v>7</v>
      </c>
      <c r="J10702" s="218" t="s">
        <v>8</v>
      </c>
      <c r="K10702" s="229">
        <f>J10704+J10705</f>
        <v>9.4600000000000009</v>
      </c>
      <c r="L10702" s="229">
        <f>J10703-K10702</f>
        <v>8.11</v>
      </c>
      <c r="M10702" t="s">
        <v>7</v>
      </c>
    </row>
    <row r="10703" spans="1:13" ht="24" customHeight="1" x14ac:dyDescent="0.2">
      <c r="A10703" s="237" t="s">
        <v>2125</v>
      </c>
      <c r="B10703" s="186" t="s">
        <v>1432</v>
      </c>
      <c r="C10703" s="185" t="s">
        <v>15</v>
      </c>
      <c r="D10703" s="185" t="s">
        <v>1433</v>
      </c>
      <c r="E10703" s="425">
        <v>8</v>
      </c>
      <c r="F10703" s="425"/>
      <c r="G10703" s="187" t="s">
        <v>18</v>
      </c>
      <c r="H10703" s="188">
        <v>1</v>
      </c>
      <c r="I10703" s="189">
        <f>(M10703*$M$13)</f>
        <v>17.572000000000003</v>
      </c>
      <c r="J10703" s="231">
        <f>TRUNC(I10703*H10703,2)</f>
        <v>17.57</v>
      </c>
      <c r="M10703">
        <v>19.100000000000001</v>
      </c>
    </row>
    <row r="10704" spans="1:13" ht="24" customHeight="1" x14ac:dyDescent="0.2">
      <c r="A10704" s="238" t="s">
        <v>2126</v>
      </c>
      <c r="B10704" s="191" t="s">
        <v>2130</v>
      </c>
      <c r="C10704" s="190" t="s">
        <v>15</v>
      </c>
      <c r="D10704" s="190" t="s">
        <v>2131</v>
      </c>
      <c r="E10704" s="426" t="s">
        <v>2129</v>
      </c>
      <c r="F10704" s="426"/>
      <c r="G10704" s="192" t="s">
        <v>39</v>
      </c>
      <c r="H10704" s="193">
        <v>0.28999999999999998</v>
      </c>
      <c r="I10704" s="189">
        <f>(M10704*$M$13)</f>
        <v>13.533200000000001</v>
      </c>
      <c r="J10704" s="219">
        <f>TRUNC(I10704*H10704,2)</f>
        <v>3.92</v>
      </c>
      <c r="M10704">
        <v>14.71</v>
      </c>
    </row>
    <row r="10705" spans="1:13" ht="24" customHeight="1" x14ac:dyDescent="0.2">
      <c r="A10705" s="238" t="s">
        <v>2126</v>
      </c>
      <c r="B10705" s="191" t="s">
        <v>2216</v>
      </c>
      <c r="C10705" s="190" t="s">
        <v>15</v>
      </c>
      <c r="D10705" s="190" t="s">
        <v>2217</v>
      </c>
      <c r="E10705" s="426" t="s">
        <v>2129</v>
      </c>
      <c r="F10705" s="426"/>
      <c r="G10705" s="192" t="s">
        <v>39</v>
      </c>
      <c r="H10705" s="193">
        <v>0.28999999999999998</v>
      </c>
      <c r="I10705" s="189">
        <f>(M10705*$M$13)</f>
        <v>19.136000000000003</v>
      </c>
      <c r="J10705" s="219">
        <f>TRUNC(I10705*H10705,2)</f>
        <v>5.54</v>
      </c>
      <c r="M10705">
        <v>20.8</v>
      </c>
    </row>
    <row r="10706" spans="1:13" ht="24" customHeight="1" x14ac:dyDescent="0.2">
      <c r="A10706" s="238" t="s">
        <v>2126</v>
      </c>
      <c r="B10706" s="191" t="s">
        <v>3218</v>
      </c>
      <c r="C10706" s="190" t="s">
        <v>15</v>
      </c>
      <c r="D10706" s="190" t="s">
        <v>1433</v>
      </c>
      <c r="E10706" s="426" t="s">
        <v>2119</v>
      </c>
      <c r="F10706" s="426"/>
      <c r="G10706" s="192" t="s">
        <v>54</v>
      </c>
      <c r="H10706" s="193">
        <v>1</v>
      </c>
      <c r="I10706" s="189">
        <f>(M10706*$M$13)</f>
        <v>8.1052</v>
      </c>
      <c r="J10706" s="219">
        <f>TRUNC(I10706*H10706,2)</f>
        <v>8.1</v>
      </c>
      <c r="M10706">
        <v>8.81</v>
      </c>
    </row>
    <row r="10707" spans="1:13" x14ac:dyDescent="0.2">
      <c r="A10707" s="239"/>
      <c r="B10707" s="195"/>
      <c r="C10707" s="195"/>
      <c r="D10707" s="195"/>
      <c r="E10707" s="195" t="s">
        <v>3847</v>
      </c>
      <c r="F10707" s="196">
        <v>10.29</v>
      </c>
      <c r="G10707" s="195" t="s">
        <v>3848</v>
      </c>
      <c r="H10707" s="196">
        <v>0</v>
      </c>
      <c r="I10707" s="196">
        <v>10.29</v>
      </c>
      <c r="J10707" s="220"/>
      <c r="M10707">
        <v>10.29</v>
      </c>
    </row>
    <row r="10708" spans="1:13" ht="25.5" x14ac:dyDescent="0.2">
      <c r="A10708" s="239"/>
      <c r="B10708" s="195"/>
      <c r="C10708" s="195"/>
      <c r="D10708" s="195"/>
      <c r="E10708" s="195" t="s">
        <v>3849</v>
      </c>
      <c r="F10708" s="196">
        <v>0</v>
      </c>
      <c r="G10708" s="195"/>
      <c r="H10708" s="195" t="s">
        <v>3850</v>
      </c>
      <c r="I10708" s="196">
        <v>19.100000000000001</v>
      </c>
      <c r="J10708" s="220"/>
      <c r="M10708">
        <v>19.100000000000001</v>
      </c>
    </row>
    <row r="10709" spans="1:13" ht="30" customHeight="1" x14ac:dyDescent="0.2">
      <c r="A10709" s="240"/>
      <c r="B10709" s="197"/>
      <c r="C10709" s="197"/>
      <c r="D10709" s="197"/>
      <c r="E10709" s="197"/>
      <c r="F10709" s="197"/>
      <c r="G10709" s="197" t="s">
        <v>3851</v>
      </c>
      <c r="H10709" s="198">
        <v>10</v>
      </c>
      <c r="I10709" s="199">
        <v>191</v>
      </c>
      <c r="J10709" s="220"/>
      <c r="M10709">
        <v>191</v>
      </c>
    </row>
    <row r="10710" spans="1:13" ht="0.95" customHeight="1" x14ac:dyDescent="0.2">
      <c r="A10710" s="237"/>
      <c r="B10710" s="185"/>
      <c r="C10710" s="185"/>
      <c r="D10710" s="185"/>
      <c r="E10710" s="185"/>
      <c r="F10710" s="185"/>
      <c r="G10710" s="185"/>
      <c r="H10710" s="185"/>
      <c r="I10710" s="185"/>
      <c r="J10710" s="220"/>
    </row>
    <row r="10711" spans="1:13" ht="18" customHeight="1" x14ac:dyDescent="0.2">
      <c r="A10711" s="236" t="s">
        <v>1434</v>
      </c>
      <c r="B10711" s="183" t="s">
        <v>2</v>
      </c>
      <c r="C10711" s="182" t="s">
        <v>3</v>
      </c>
      <c r="D10711" s="182" t="s">
        <v>4</v>
      </c>
      <c r="E10711" s="419" t="s">
        <v>2100</v>
      </c>
      <c r="F10711" s="419"/>
      <c r="G10711" s="184" t="s">
        <v>5</v>
      </c>
      <c r="H10711" s="183" t="s">
        <v>6</v>
      </c>
      <c r="I10711" s="183" t="s">
        <v>7</v>
      </c>
      <c r="J10711" s="218" t="s">
        <v>8</v>
      </c>
      <c r="K10711" s="229">
        <f>J10713+J10714</f>
        <v>15.02</v>
      </c>
      <c r="L10711" s="229">
        <f>J10712-K10711</f>
        <v>14.61</v>
      </c>
      <c r="M10711" t="s">
        <v>7</v>
      </c>
    </row>
    <row r="10712" spans="1:13" ht="24" customHeight="1" x14ac:dyDescent="0.2">
      <c r="A10712" s="237" t="s">
        <v>2125</v>
      </c>
      <c r="B10712" s="186" t="s">
        <v>1149</v>
      </c>
      <c r="C10712" s="185" t="s">
        <v>15</v>
      </c>
      <c r="D10712" s="185" t="s">
        <v>1150</v>
      </c>
      <c r="E10712" s="425">
        <v>8</v>
      </c>
      <c r="F10712" s="425"/>
      <c r="G10712" s="187" t="s">
        <v>18</v>
      </c>
      <c r="H10712" s="188">
        <v>1</v>
      </c>
      <c r="I10712" s="189">
        <f>(M10712*$M$13)</f>
        <v>29.633200000000002</v>
      </c>
      <c r="J10712" s="231">
        <f>TRUNC(I10712*H10712,2)</f>
        <v>29.63</v>
      </c>
      <c r="M10712">
        <v>32.21</v>
      </c>
    </row>
    <row r="10713" spans="1:13" ht="24" customHeight="1" x14ac:dyDescent="0.2">
      <c r="A10713" s="238" t="s">
        <v>2126</v>
      </c>
      <c r="B10713" s="191" t="s">
        <v>2130</v>
      </c>
      <c r="C10713" s="190" t="s">
        <v>15</v>
      </c>
      <c r="D10713" s="190" t="s">
        <v>2131</v>
      </c>
      <c r="E10713" s="426" t="s">
        <v>2129</v>
      </c>
      <c r="F10713" s="426"/>
      <c r="G10713" s="192" t="s">
        <v>39</v>
      </c>
      <c r="H10713" s="193">
        <v>0.46</v>
      </c>
      <c r="I10713" s="189">
        <f>(M10713*$M$13)</f>
        <v>13.533200000000001</v>
      </c>
      <c r="J10713" s="219">
        <f>TRUNC(I10713*H10713,2)</f>
        <v>6.22</v>
      </c>
      <c r="M10713">
        <v>14.71</v>
      </c>
    </row>
    <row r="10714" spans="1:13" ht="24" customHeight="1" x14ac:dyDescent="0.2">
      <c r="A10714" s="238" t="s">
        <v>2126</v>
      </c>
      <c r="B10714" s="191" t="s">
        <v>2216</v>
      </c>
      <c r="C10714" s="190" t="s">
        <v>15</v>
      </c>
      <c r="D10714" s="190" t="s">
        <v>2217</v>
      </c>
      <c r="E10714" s="426" t="s">
        <v>2129</v>
      </c>
      <c r="F10714" s="426"/>
      <c r="G10714" s="192" t="s">
        <v>39</v>
      </c>
      <c r="H10714" s="193">
        <v>0.46</v>
      </c>
      <c r="I10714" s="189">
        <f>(M10714*$M$13)</f>
        <v>19.136000000000003</v>
      </c>
      <c r="J10714" s="219">
        <f>TRUNC(I10714*H10714,2)</f>
        <v>8.8000000000000007</v>
      </c>
      <c r="M10714">
        <v>20.8</v>
      </c>
    </row>
    <row r="10715" spans="1:13" ht="24" customHeight="1" x14ac:dyDescent="0.2">
      <c r="A10715" s="238" t="s">
        <v>2126</v>
      </c>
      <c r="B10715" s="191" t="s">
        <v>3055</v>
      </c>
      <c r="C10715" s="190" t="s">
        <v>15</v>
      </c>
      <c r="D10715" s="190" t="s">
        <v>3056</v>
      </c>
      <c r="E10715" s="426" t="s">
        <v>2119</v>
      </c>
      <c r="F10715" s="426"/>
      <c r="G10715" s="192" t="s">
        <v>54</v>
      </c>
      <c r="H10715" s="193">
        <v>1</v>
      </c>
      <c r="I10715" s="189">
        <f>(M10715*$M$13)</f>
        <v>14.618800000000002</v>
      </c>
      <c r="J10715" s="219">
        <f>TRUNC(I10715*H10715,2)</f>
        <v>14.61</v>
      </c>
      <c r="M10715">
        <v>15.89</v>
      </c>
    </row>
    <row r="10716" spans="1:13" x14ac:dyDescent="0.2">
      <c r="A10716" s="239"/>
      <c r="B10716" s="195"/>
      <c r="C10716" s="195"/>
      <c r="D10716" s="195"/>
      <c r="E10716" s="195" t="s">
        <v>3847</v>
      </c>
      <c r="F10716" s="196">
        <v>16.32</v>
      </c>
      <c r="G10716" s="195" t="s">
        <v>3848</v>
      </c>
      <c r="H10716" s="196">
        <v>0</v>
      </c>
      <c r="I10716" s="196">
        <v>16.32</v>
      </c>
      <c r="J10716" s="220"/>
      <c r="M10716">
        <v>16.32</v>
      </c>
    </row>
    <row r="10717" spans="1:13" ht="25.5" x14ac:dyDescent="0.2">
      <c r="A10717" s="239"/>
      <c r="B10717" s="195"/>
      <c r="C10717" s="195"/>
      <c r="D10717" s="195"/>
      <c r="E10717" s="195" t="s">
        <v>3849</v>
      </c>
      <c r="F10717" s="196">
        <v>0</v>
      </c>
      <c r="G10717" s="195"/>
      <c r="H10717" s="195" t="s">
        <v>3850</v>
      </c>
      <c r="I10717" s="196">
        <v>32.21</v>
      </c>
      <c r="J10717" s="220"/>
      <c r="M10717">
        <v>32.21</v>
      </c>
    </row>
    <row r="10718" spans="1:13" ht="30" customHeight="1" x14ac:dyDescent="0.2">
      <c r="A10718" s="240"/>
      <c r="B10718" s="197"/>
      <c r="C10718" s="197"/>
      <c r="D10718" s="197"/>
      <c r="E10718" s="197"/>
      <c r="F10718" s="197"/>
      <c r="G10718" s="197" t="s">
        <v>3851</v>
      </c>
      <c r="H10718" s="198">
        <v>3</v>
      </c>
      <c r="I10718" s="199">
        <v>96.63</v>
      </c>
      <c r="J10718" s="220"/>
      <c r="M10718">
        <v>96.63</v>
      </c>
    </row>
    <row r="10719" spans="1:13" ht="0.95" customHeight="1" x14ac:dyDescent="0.2">
      <c r="A10719" s="237"/>
      <c r="B10719" s="185"/>
      <c r="C10719" s="185"/>
      <c r="D10719" s="185"/>
      <c r="E10719" s="185"/>
      <c r="F10719" s="185"/>
      <c r="G10719" s="185"/>
      <c r="H10719" s="185"/>
      <c r="I10719" s="185"/>
      <c r="J10719" s="220"/>
    </row>
    <row r="10720" spans="1:13" ht="18" customHeight="1" x14ac:dyDescent="0.2">
      <c r="A10720" s="236" t="s">
        <v>1435</v>
      </c>
      <c r="B10720" s="183" t="s">
        <v>2</v>
      </c>
      <c r="C10720" s="182" t="s">
        <v>3</v>
      </c>
      <c r="D10720" s="182" t="s">
        <v>4</v>
      </c>
      <c r="E10720" s="419" t="s">
        <v>2100</v>
      </c>
      <c r="F10720" s="419"/>
      <c r="G10720" s="184" t="s">
        <v>5</v>
      </c>
      <c r="H10720" s="183" t="s">
        <v>6</v>
      </c>
      <c r="I10720" s="183" t="s">
        <v>7</v>
      </c>
      <c r="J10720" s="218" t="s">
        <v>8</v>
      </c>
      <c r="K10720" s="229">
        <f>J10722+J10723</f>
        <v>15.02</v>
      </c>
      <c r="L10720" s="229">
        <f>J10721-K10720</f>
        <v>27.320000000000004</v>
      </c>
      <c r="M10720" t="s">
        <v>7</v>
      </c>
    </row>
    <row r="10721" spans="1:13" ht="24" customHeight="1" x14ac:dyDescent="0.2">
      <c r="A10721" s="237" t="s">
        <v>2125</v>
      </c>
      <c r="B10721" s="186" t="s">
        <v>1436</v>
      </c>
      <c r="C10721" s="185" t="s">
        <v>15</v>
      </c>
      <c r="D10721" s="185" t="s">
        <v>1437</v>
      </c>
      <c r="E10721" s="425">
        <v>8</v>
      </c>
      <c r="F10721" s="425"/>
      <c r="G10721" s="187" t="s">
        <v>18</v>
      </c>
      <c r="H10721" s="188">
        <v>1</v>
      </c>
      <c r="I10721" s="189">
        <f>(M10721*$M$13)</f>
        <v>42.3476</v>
      </c>
      <c r="J10721" s="231">
        <f>TRUNC(I10721*H10721,2)</f>
        <v>42.34</v>
      </c>
      <c r="M10721">
        <v>46.03</v>
      </c>
    </row>
    <row r="10722" spans="1:13" ht="24" customHeight="1" x14ac:dyDescent="0.2">
      <c r="A10722" s="238" t="s">
        <v>2126</v>
      </c>
      <c r="B10722" s="191" t="s">
        <v>2130</v>
      </c>
      <c r="C10722" s="190" t="s">
        <v>15</v>
      </c>
      <c r="D10722" s="190" t="s">
        <v>2131</v>
      </c>
      <c r="E10722" s="426" t="s">
        <v>2129</v>
      </c>
      <c r="F10722" s="426"/>
      <c r="G10722" s="192" t="s">
        <v>39</v>
      </c>
      <c r="H10722" s="193">
        <v>0.46</v>
      </c>
      <c r="I10722" s="189">
        <f>(M10722*$M$13)</f>
        <v>13.533200000000001</v>
      </c>
      <c r="J10722" s="219">
        <f>TRUNC(I10722*H10722,2)</f>
        <v>6.22</v>
      </c>
      <c r="M10722">
        <v>14.71</v>
      </c>
    </row>
    <row r="10723" spans="1:13" ht="24" customHeight="1" x14ac:dyDescent="0.2">
      <c r="A10723" s="238" t="s">
        <v>2126</v>
      </c>
      <c r="B10723" s="191" t="s">
        <v>2216</v>
      </c>
      <c r="C10723" s="190" t="s">
        <v>15</v>
      </c>
      <c r="D10723" s="190" t="s">
        <v>2217</v>
      </c>
      <c r="E10723" s="426" t="s">
        <v>2129</v>
      </c>
      <c r="F10723" s="426"/>
      <c r="G10723" s="192" t="s">
        <v>39</v>
      </c>
      <c r="H10723" s="193">
        <v>0.46</v>
      </c>
      <c r="I10723" s="189">
        <f>(M10723*$M$13)</f>
        <v>19.136000000000003</v>
      </c>
      <c r="J10723" s="219">
        <f>TRUNC(I10723*H10723,2)</f>
        <v>8.8000000000000007</v>
      </c>
      <c r="M10723">
        <v>20.8</v>
      </c>
    </row>
    <row r="10724" spans="1:13" ht="24" customHeight="1" x14ac:dyDescent="0.2">
      <c r="A10724" s="238" t="s">
        <v>2126</v>
      </c>
      <c r="B10724" s="191" t="s">
        <v>3219</v>
      </c>
      <c r="C10724" s="190" t="s">
        <v>15</v>
      </c>
      <c r="D10724" s="190" t="s">
        <v>3220</v>
      </c>
      <c r="E10724" s="426" t="s">
        <v>2119</v>
      </c>
      <c r="F10724" s="426"/>
      <c r="G10724" s="192" t="s">
        <v>54</v>
      </c>
      <c r="H10724" s="193">
        <v>1</v>
      </c>
      <c r="I10724" s="189">
        <f>(M10724*$M$13)</f>
        <v>27.333200000000001</v>
      </c>
      <c r="J10724" s="219">
        <f>TRUNC(I10724*H10724,2)</f>
        <v>27.33</v>
      </c>
      <c r="M10724">
        <v>29.71</v>
      </c>
    </row>
    <row r="10725" spans="1:13" x14ac:dyDescent="0.2">
      <c r="A10725" s="239"/>
      <c r="B10725" s="195"/>
      <c r="C10725" s="195"/>
      <c r="D10725" s="195"/>
      <c r="E10725" s="195" t="s">
        <v>3847</v>
      </c>
      <c r="F10725" s="196">
        <v>16.32</v>
      </c>
      <c r="G10725" s="195" t="s">
        <v>3848</v>
      </c>
      <c r="H10725" s="196">
        <v>0</v>
      </c>
      <c r="I10725" s="196">
        <v>16.32</v>
      </c>
      <c r="J10725" s="220"/>
      <c r="M10725">
        <v>16.32</v>
      </c>
    </row>
    <row r="10726" spans="1:13" ht="25.5" x14ac:dyDescent="0.2">
      <c r="A10726" s="239"/>
      <c r="B10726" s="195"/>
      <c r="C10726" s="195"/>
      <c r="D10726" s="195"/>
      <c r="E10726" s="195" t="s">
        <v>3849</v>
      </c>
      <c r="F10726" s="196">
        <v>0</v>
      </c>
      <c r="G10726" s="195"/>
      <c r="H10726" s="195" t="s">
        <v>3850</v>
      </c>
      <c r="I10726" s="196">
        <v>46.03</v>
      </c>
      <c r="J10726" s="220"/>
      <c r="M10726">
        <v>46.03</v>
      </c>
    </row>
    <row r="10727" spans="1:13" ht="30" customHeight="1" x14ac:dyDescent="0.2">
      <c r="A10727" s="240"/>
      <c r="B10727" s="197"/>
      <c r="C10727" s="197"/>
      <c r="D10727" s="197"/>
      <c r="E10727" s="197"/>
      <c r="F10727" s="197"/>
      <c r="G10727" s="197" t="s">
        <v>3851</v>
      </c>
      <c r="H10727" s="198">
        <v>7</v>
      </c>
      <c r="I10727" s="199">
        <v>322.20999999999998</v>
      </c>
      <c r="J10727" s="220"/>
      <c r="M10727">
        <v>322.20999999999998</v>
      </c>
    </row>
    <row r="10728" spans="1:13" ht="0.95" customHeight="1" x14ac:dyDescent="0.2">
      <c r="A10728" s="237"/>
      <c r="B10728" s="185"/>
      <c r="C10728" s="185"/>
      <c r="D10728" s="185"/>
      <c r="E10728" s="185"/>
      <c r="F10728" s="185"/>
      <c r="G10728" s="185"/>
      <c r="H10728" s="185"/>
      <c r="I10728" s="185"/>
      <c r="J10728" s="220"/>
    </row>
    <row r="10729" spans="1:13" ht="18" customHeight="1" x14ac:dyDescent="0.2">
      <c r="A10729" s="236" t="s">
        <v>1438</v>
      </c>
      <c r="B10729" s="183" t="s">
        <v>2</v>
      </c>
      <c r="C10729" s="182" t="s">
        <v>3</v>
      </c>
      <c r="D10729" s="182" t="s">
        <v>4</v>
      </c>
      <c r="E10729" s="419" t="s">
        <v>2100</v>
      </c>
      <c r="F10729" s="419"/>
      <c r="G10729" s="184" t="s">
        <v>5</v>
      </c>
      <c r="H10729" s="183" t="s">
        <v>6</v>
      </c>
      <c r="I10729" s="183" t="s">
        <v>7</v>
      </c>
      <c r="J10729" s="218" t="s">
        <v>8</v>
      </c>
      <c r="K10729" s="229">
        <f>J10731+J10732</f>
        <v>13.06</v>
      </c>
      <c r="L10729" s="229">
        <f>J10730-K10729</f>
        <v>5.85</v>
      </c>
      <c r="M10729" t="s">
        <v>7</v>
      </c>
    </row>
    <row r="10730" spans="1:13" ht="24" customHeight="1" x14ac:dyDescent="0.2">
      <c r="A10730" s="237" t="s">
        <v>2125</v>
      </c>
      <c r="B10730" s="186" t="s">
        <v>1439</v>
      </c>
      <c r="C10730" s="185" t="s">
        <v>15</v>
      </c>
      <c r="D10730" s="185" t="s">
        <v>1440</v>
      </c>
      <c r="E10730" s="425">
        <v>8</v>
      </c>
      <c r="F10730" s="425"/>
      <c r="G10730" s="187" t="s">
        <v>18</v>
      </c>
      <c r="H10730" s="188">
        <v>1</v>
      </c>
      <c r="I10730" s="189">
        <f>(M10730*$M$13)</f>
        <v>18.915199999999999</v>
      </c>
      <c r="J10730" s="231">
        <f>TRUNC(I10730*H10730,2)</f>
        <v>18.91</v>
      </c>
      <c r="M10730">
        <v>20.56</v>
      </c>
    </row>
    <row r="10731" spans="1:13" ht="24" customHeight="1" x14ac:dyDescent="0.2">
      <c r="A10731" s="238" t="s">
        <v>2126</v>
      </c>
      <c r="B10731" s="191" t="s">
        <v>2130</v>
      </c>
      <c r="C10731" s="190" t="s">
        <v>15</v>
      </c>
      <c r="D10731" s="190" t="s">
        <v>2131</v>
      </c>
      <c r="E10731" s="426" t="s">
        <v>2129</v>
      </c>
      <c r="F10731" s="426"/>
      <c r="G10731" s="192" t="s">
        <v>39</v>
      </c>
      <c r="H10731" s="193">
        <v>0.4</v>
      </c>
      <c r="I10731" s="189">
        <f>(M10731*$M$13)</f>
        <v>13.533200000000001</v>
      </c>
      <c r="J10731" s="219">
        <f>TRUNC(I10731*H10731,2)</f>
        <v>5.41</v>
      </c>
      <c r="M10731">
        <v>14.71</v>
      </c>
    </row>
    <row r="10732" spans="1:13" ht="24" customHeight="1" x14ac:dyDescent="0.2">
      <c r="A10732" s="238" t="s">
        <v>2126</v>
      </c>
      <c r="B10732" s="191" t="s">
        <v>2216</v>
      </c>
      <c r="C10732" s="190" t="s">
        <v>15</v>
      </c>
      <c r="D10732" s="190" t="s">
        <v>2217</v>
      </c>
      <c r="E10732" s="426" t="s">
        <v>2129</v>
      </c>
      <c r="F10732" s="426"/>
      <c r="G10732" s="192" t="s">
        <v>39</v>
      </c>
      <c r="H10732" s="193">
        <v>0.4</v>
      </c>
      <c r="I10732" s="189">
        <f>(M10732*$M$13)</f>
        <v>19.136000000000003</v>
      </c>
      <c r="J10732" s="219">
        <f>TRUNC(I10732*H10732,2)</f>
        <v>7.65</v>
      </c>
      <c r="M10732">
        <v>20.8</v>
      </c>
    </row>
    <row r="10733" spans="1:13" ht="24" customHeight="1" x14ac:dyDescent="0.2">
      <c r="A10733" s="238" t="s">
        <v>2126</v>
      </c>
      <c r="B10733" s="191" t="s">
        <v>3221</v>
      </c>
      <c r="C10733" s="190" t="s">
        <v>15</v>
      </c>
      <c r="D10733" s="190" t="s">
        <v>3222</v>
      </c>
      <c r="E10733" s="426" t="s">
        <v>2119</v>
      </c>
      <c r="F10733" s="426"/>
      <c r="G10733" s="192" t="s">
        <v>54</v>
      </c>
      <c r="H10733" s="193">
        <v>1</v>
      </c>
      <c r="I10733" s="189">
        <f>(M10733*$M$13)</f>
        <v>5.8512000000000004</v>
      </c>
      <c r="J10733" s="219">
        <f>TRUNC(I10733*H10733,2)</f>
        <v>5.85</v>
      </c>
      <c r="M10733">
        <v>6.36</v>
      </c>
    </row>
    <row r="10734" spans="1:13" x14ac:dyDescent="0.2">
      <c r="A10734" s="239"/>
      <c r="B10734" s="195"/>
      <c r="C10734" s="195"/>
      <c r="D10734" s="195"/>
      <c r="E10734" s="195" t="s">
        <v>3847</v>
      </c>
      <c r="F10734" s="196">
        <v>14.2</v>
      </c>
      <c r="G10734" s="195" t="s">
        <v>3848</v>
      </c>
      <c r="H10734" s="196">
        <v>0</v>
      </c>
      <c r="I10734" s="196">
        <v>14.2</v>
      </c>
      <c r="J10734" s="220"/>
      <c r="M10734">
        <v>14.2</v>
      </c>
    </row>
    <row r="10735" spans="1:13" ht="25.5" x14ac:dyDescent="0.2">
      <c r="A10735" s="239"/>
      <c r="B10735" s="195"/>
      <c r="C10735" s="195"/>
      <c r="D10735" s="195"/>
      <c r="E10735" s="195" t="s">
        <v>3849</v>
      </c>
      <c r="F10735" s="196">
        <v>0</v>
      </c>
      <c r="G10735" s="195"/>
      <c r="H10735" s="195" t="s">
        <v>3850</v>
      </c>
      <c r="I10735" s="196">
        <v>20.56</v>
      </c>
      <c r="J10735" s="220"/>
      <c r="M10735">
        <v>20.56</v>
      </c>
    </row>
    <row r="10736" spans="1:13" ht="30" customHeight="1" x14ac:dyDescent="0.2">
      <c r="A10736" s="240"/>
      <c r="B10736" s="197"/>
      <c r="C10736" s="197"/>
      <c r="D10736" s="197"/>
      <c r="E10736" s="197"/>
      <c r="F10736" s="197"/>
      <c r="G10736" s="197" t="s">
        <v>3851</v>
      </c>
      <c r="H10736" s="198">
        <v>3</v>
      </c>
      <c r="I10736" s="199">
        <v>61.68</v>
      </c>
      <c r="J10736" s="220"/>
      <c r="M10736">
        <v>61.68</v>
      </c>
    </row>
    <row r="10737" spans="1:13" ht="0.95" customHeight="1" x14ac:dyDescent="0.2">
      <c r="A10737" s="237"/>
      <c r="B10737" s="185"/>
      <c r="C10737" s="185"/>
      <c r="D10737" s="185"/>
      <c r="E10737" s="185"/>
      <c r="F10737" s="185"/>
      <c r="G10737" s="185"/>
      <c r="H10737" s="185"/>
      <c r="I10737" s="185"/>
      <c r="J10737" s="220"/>
    </row>
    <row r="10738" spans="1:13" ht="18" customHeight="1" x14ac:dyDescent="0.2">
      <c r="A10738" s="236" t="s">
        <v>1441</v>
      </c>
      <c r="B10738" s="183" t="s">
        <v>2</v>
      </c>
      <c r="C10738" s="182" t="s">
        <v>3</v>
      </c>
      <c r="D10738" s="182" t="s">
        <v>4</v>
      </c>
      <c r="E10738" s="419" t="s">
        <v>2100</v>
      </c>
      <c r="F10738" s="419"/>
      <c r="G10738" s="184" t="s">
        <v>5</v>
      </c>
      <c r="H10738" s="183" t="s">
        <v>6</v>
      </c>
      <c r="I10738" s="183" t="s">
        <v>7</v>
      </c>
      <c r="J10738" s="218" t="s">
        <v>8</v>
      </c>
      <c r="K10738" s="229">
        <f>J10740+J10741</f>
        <v>1.9100000000000001</v>
      </c>
      <c r="L10738" s="229">
        <f>J10739-K10738</f>
        <v>14.16</v>
      </c>
      <c r="M10738" t="s">
        <v>7</v>
      </c>
    </row>
    <row r="10739" spans="1:13" ht="39" customHeight="1" x14ac:dyDescent="0.2">
      <c r="A10739" s="237" t="s">
        <v>2125</v>
      </c>
      <c r="B10739" s="186" t="s">
        <v>1157</v>
      </c>
      <c r="C10739" s="185" t="s">
        <v>26</v>
      </c>
      <c r="D10739" s="185" t="s">
        <v>1158</v>
      </c>
      <c r="E10739" s="425" t="s">
        <v>2115</v>
      </c>
      <c r="F10739" s="425"/>
      <c r="G10739" s="187" t="s">
        <v>331</v>
      </c>
      <c r="H10739" s="188">
        <v>1</v>
      </c>
      <c r="I10739" s="189">
        <f t="shared" ref="I10739:I10744" si="352">(M10739*$M$13)</f>
        <v>16.072399999999998</v>
      </c>
      <c r="J10739" s="231">
        <f t="shared" ref="J10739:J10744" si="353">TRUNC(I10739*H10739,2)</f>
        <v>16.07</v>
      </c>
      <c r="M10739">
        <v>17.47</v>
      </c>
    </row>
    <row r="10740" spans="1:13" ht="26.1" customHeight="1" x14ac:dyDescent="0.2">
      <c r="A10740" s="241" t="s">
        <v>2395</v>
      </c>
      <c r="B10740" s="201" t="s">
        <v>2772</v>
      </c>
      <c r="C10740" s="200" t="s">
        <v>26</v>
      </c>
      <c r="D10740" s="200" t="s">
        <v>2773</v>
      </c>
      <c r="E10740" s="427" t="s">
        <v>2123</v>
      </c>
      <c r="F10740" s="427"/>
      <c r="G10740" s="202" t="s">
        <v>32</v>
      </c>
      <c r="H10740" s="203">
        <v>4.5699999999999998E-2</v>
      </c>
      <c r="I10740" s="189">
        <f t="shared" si="352"/>
        <v>17.526</v>
      </c>
      <c r="J10740" s="219">
        <f t="shared" si="353"/>
        <v>0.8</v>
      </c>
      <c r="M10740">
        <v>19.05</v>
      </c>
    </row>
    <row r="10741" spans="1:13" ht="26.1" customHeight="1" x14ac:dyDescent="0.2">
      <c r="A10741" s="241" t="s">
        <v>2395</v>
      </c>
      <c r="B10741" s="201" t="s">
        <v>2477</v>
      </c>
      <c r="C10741" s="200" t="s">
        <v>26</v>
      </c>
      <c r="D10741" s="200" t="s">
        <v>2478</v>
      </c>
      <c r="E10741" s="427" t="s">
        <v>2123</v>
      </c>
      <c r="F10741" s="427"/>
      <c r="G10741" s="202" t="s">
        <v>32</v>
      </c>
      <c r="H10741" s="203">
        <v>4.5699999999999998E-2</v>
      </c>
      <c r="I10741" s="189">
        <f t="shared" si="352"/>
        <v>24.3156</v>
      </c>
      <c r="J10741" s="219">
        <f t="shared" si="353"/>
        <v>1.1100000000000001</v>
      </c>
      <c r="M10741">
        <v>26.43</v>
      </c>
    </row>
    <row r="10742" spans="1:13" ht="26.1" customHeight="1" x14ac:dyDescent="0.2">
      <c r="A10742" s="238" t="s">
        <v>2126</v>
      </c>
      <c r="B10742" s="191" t="s">
        <v>3038</v>
      </c>
      <c r="C10742" s="190" t="s">
        <v>26</v>
      </c>
      <c r="D10742" s="190" t="s">
        <v>3039</v>
      </c>
      <c r="E10742" s="426" t="s">
        <v>2119</v>
      </c>
      <c r="F10742" s="426"/>
      <c r="G10742" s="192" t="s">
        <v>331</v>
      </c>
      <c r="H10742" s="193">
        <v>3</v>
      </c>
      <c r="I10742" s="189">
        <f t="shared" si="352"/>
        <v>1.6652</v>
      </c>
      <c r="J10742" s="219">
        <f t="shared" si="353"/>
        <v>4.99</v>
      </c>
      <c r="M10742">
        <v>1.81</v>
      </c>
    </row>
    <row r="10743" spans="1:13" ht="26.1" customHeight="1" x14ac:dyDescent="0.2">
      <c r="A10743" s="238" t="s">
        <v>2126</v>
      </c>
      <c r="B10743" s="191" t="s">
        <v>3066</v>
      </c>
      <c r="C10743" s="190" t="s">
        <v>26</v>
      </c>
      <c r="D10743" s="190" t="s">
        <v>3067</v>
      </c>
      <c r="E10743" s="426" t="s">
        <v>2119</v>
      </c>
      <c r="F10743" s="426"/>
      <c r="G10743" s="192" t="s">
        <v>331</v>
      </c>
      <c r="H10743" s="193">
        <v>1</v>
      </c>
      <c r="I10743" s="189">
        <f t="shared" si="352"/>
        <v>7.4244000000000003</v>
      </c>
      <c r="J10743" s="219">
        <f t="shared" si="353"/>
        <v>7.42</v>
      </c>
      <c r="M10743">
        <v>8.07</v>
      </c>
    </row>
    <row r="10744" spans="1:13" ht="39" customHeight="1" x14ac:dyDescent="0.2">
      <c r="A10744" s="238" t="s">
        <v>2126</v>
      </c>
      <c r="B10744" s="191" t="s">
        <v>3042</v>
      </c>
      <c r="C10744" s="190" t="s">
        <v>26</v>
      </c>
      <c r="D10744" s="190" t="s">
        <v>3043</v>
      </c>
      <c r="E10744" s="426" t="s">
        <v>2119</v>
      </c>
      <c r="F10744" s="426"/>
      <c r="G10744" s="192" t="s">
        <v>331</v>
      </c>
      <c r="H10744" s="193">
        <v>7.4999999999999997E-2</v>
      </c>
      <c r="I10744" s="189">
        <f t="shared" si="352"/>
        <v>23.367999999999999</v>
      </c>
      <c r="J10744" s="219">
        <f t="shared" si="353"/>
        <v>1.75</v>
      </c>
      <c r="M10744">
        <v>25.4</v>
      </c>
    </row>
    <row r="10745" spans="1:13" x14ac:dyDescent="0.2">
      <c r="A10745" s="239"/>
      <c r="B10745" s="195"/>
      <c r="C10745" s="195"/>
      <c r="D10745" s="195"/>
      <c r="E10745" s="195" t="s">
        <v>3847</v>
      </c>
      <c r="F10745" s="196">
        <v>1.58</v>
      </c>
      <c r="G10745" s="195" t="s">
        <v>3848</v>
      </c>
      <c r="H10745" s="196">
        <v>0</v>
      </c>
      <c r="I10745" s="196">
        <v>1.58</v>
      </c>
      <c r="J10745" s="220"/>
      <c r="M10745">
        <v>1.58</v>
      </c>
    </row>
    <row r="10746" spans="1:13" ht="25.5" x14ac:dyDescent="0.2">
      <c r="A10746" s="239"/>
      <c r="B10746" s="195"/>
      <c r="C10746" s="195"/>
      <c r="D10746" s="195"/>
      <c r="E10746" s="195" t="s">
        <v>3849</v>
      </c>
      <c r="F10746" s="196">
        <v>0</v>
      </c>
      <c r="G10746" s="195"/>
      <c r="H10746" s="195" t="s">
        <v>3850</v>
      </c>
      <c r="I10746" s="196">
        <v>17.47</v>
      </c>
      <c r="J10746" s="220"/>
      <c r="M10746">
        <v>17.47</v>
      </c>
    </row>
    <row r="10747" spans="1:13" ht="30" customHeight="1" x14ac:dyDescent="0.2">
      <c r="A10747" s="240"/>
      <c r="B10747" s="197"/>
      <c r="C10747" s="197"/>
      <c r="D10747" s="197"/>
      <c r="E10747" s="197"/>
      <c r="F10747" s="197"/>
      <c r="G10747" s="197" t="s">
        <v>3851</v>
      </c>
      <c r="H10747" s="198">
        <v>7</v>
      </c>
      <c r="I10747" s="199">
        <v>122.29</v>
      </c>
      <c r="J10747" s="220"/>
      <c r="M10747">
        <v>122.29</v>
      </c>
    </row>
    <row r="10748" spans="1:13" ht="0.95" customHeight="1" x14ac:dyDescent="0.2">
      <c r="A10748" s="237"/>
      <c r="B10748" s="185"/>
      <c r="C10748" s="185"/>
      <c r="D10748" s="185"/>
      <c r="E10748" s="185"/>
      <c r="F10748" s="185"/>
      <c r="G10748" s="185"/>
      <c r="H10748" s="185"/>
      <c r="I10748" s="185"/>
      <c r="J10748" s="220"/>
    </row>
    <row r="10749" spans="1:13" ht="18" customHeight="1" x14ac:dyDescent="0.2">
      <c r="A10749" s="236" t="s">
        <v>1442</v>
      </c>
      <c r="B10749" s="183" t="s">
        <v>2</v>
      </c>
      <c r="C10749" s="182" t="s">
        <v>3</v>
      </c>
      <c r="D10749" s="182" t="s">
        <v>4</v>
      </c>
      <c r="E10749" s="419" t="s">
        <v>2100</v>
      </c>
      <c r="F10749" s="419"/>
      <c r="G10749" s="184" t="s">
        <v>5</v>
      </c>
      <c r="H10749" s="183" t="s">
        <v>6</v>
      </c>
      <c r="I10749" s="183" t="s">
        <v>7</v>
      </c>
      <c r="J10749" s="218" t="s">
        <v>8</v>
      </c>
      <c r="K10749" s="229">
        <f>J10751+J10752</f>
        <v>7.83</v>
      </c>
      <c r="L10749" s="229">
        <f>J10750-K10749</f>
        <v>6.09</v>
      </c>
      <c r="M10749" t="s">
        <v>7</v>
      </c>
    </row>
    <row r="10750" spans="1:13" ht="24" customHeight="1" x14ac:dyDescent="0.2">
      <c r="A10750" s="237" t="s">
        <v>2125</v>
      </c>
      <c r="B10750" s="186" t="s">
        <v>1159</v>
      </c>
      <c r="C10750" s="185" t="s">
        <v>15</v>
      </c>
      <c r="D10750" s="185" t="s">
        <v>1160</v>
      </c>
      <c r="E10750" s="425">
        <v>8</v>
      </c>
      <c r="F10750" s="425"/>
      <c r="G10750" s="187" t="s">
        <v>132</v>
      </c>
      <c r="H10750" s="188">
        <v>1</v>
      </c>
      <c r="I10750" s="189">
        <f>(M10750*$M$13)</f>
        <v>13.928800000000001</v>
      </c>
      <c r="J10750" s="231">
        <f>TRUNC(I10750*H10750,2)</f>
        <v>13.92</v>
      </c>
      <c r="M10750">
        <v>15.14</v>
      </c>
    </row>
    <row r="10751" spans="1:13" ht="24" customHeight="1" x14ac:dyDescent="0.2">
      <c r="A10751" s="238" t="s">
        <v>2126</v>
      </c>
      <c r="B10751" s="191" t="s">
        <v>2130</v>
      </c>
      <c r="C10751" s="190" t="s">
        <v>15</v>
      </c>
      <c r="D10751" s="190" t="s">
        <v>2131</v>
      </c>
      <c r="E10751" s="426" t="s">
        <v>2129</v>
      </c>
      <c r="F10751" s="426"/>
      <c r="G10751" s="192" t="s">
        <v>39</v>
      </c>
      <c r="H10751" s="193">
        <v>0.24</v>
      </c>
      <c r="I10751" s="189">
        <f>(M10751*$M$13)</f>
        <v>13.533200000000001</v>
      </c>
      <c r="J10751" s="219">
        <f>TRUNC(I10751*H10751,2)</f>
        <v>3.24</v>
      </c>
      <c r="M10751">
        <v>14.71</v>
      </c>
    </row>
    <row r="10752" spans="1:13" ht="24" customHeight="1" x14ac:dyDescent="0.2">
      <c r="A10752" s="238" t="s">
        <v>2126</v>
      </c>
      <c r="B10752" s="191" t="s">
        <v>2216</v>
      </c>
      <c r="C10752" s="190" t="s">
        <v>15</v>
      </c>
      <c r="D10752" s="190" t="s">
        <v>2217</v>
      </c>
      <c r="E10752" s="426" t="s">
        <v>2129</v>
      </c>
      <c r="F10752" s="426"/>
      <c r="G10752" s="192" t="s">
        <v>39</v>
      </c>
      <c r="H10752" s="193">
        <v>0.24</v>
      </c>
      <c r="I10752" s="189">
        <f>(M10752*$M$13)</f>
        <v>19.136000000000003</v>
      </c>
      <c r="J10752" s="219">
        <f>TRUNC(I10752*H10752,2)</f>
        <v>4.59</v>
      </c>
      <c r="M10752">
        <v>20.8</v>
      </c>
    </row>
    <row r="10753" spans="1:13" ht="24" customHeight="1" x14ac:dyDescent="0.2">
      <c r="A10753" s="238" t="s">
        <v>2126</v>
      </c>
      <c r="B10753" s="191" t="s">
        <v>2365</v>
      </c>
      <c r="C10753" s="190" t="s">
        <v>15</v>
      </c>
      <c r="D10753" s="190" t="s">
        <v>1160</v>
      </c>
      <c r="E10753" s="426" t="s">
        <v>2119</v>
      </c>
      <c r="F10753" s="426"/>
      <c r="G10753" s="192" t="s">
        <v>132</v>
      </c>
      <c r="H10753" s="193">
        <v>1.01</v>
      </c>
      <c r="I10753" s="189">
        <f>(M10753*$M$13)</f>
        <v>6.0351999999999997</v>
      </c>
      <c r="J10753" s="219">
        <f>TRUNC(I10753*H10753,2)</f>
        <v>6.09</v>
      </c>
      <c r="M10753">
        <v>6.56</v>
      </c>
    </row>
    <row r="10754" spans="1:13" x14ac:dyDescent="0.2">
      <c r="A10754" s="239"/>
      <c r="B10754" s="195"/>
      <c r="C10754" s="195"/>
      <c r="D10754" s="195"/>
      <c r="E10754" s="195" t="s">
        <v>3847</v>
      </c>
      <c r="F10754" s="196">
        <v>8.52</v>
      </c>
      <c r="G10754" s="195" t="s">
        <v>3848</v>
      </c>
      <c r="H10754" s="196">
        <v>0</v>
      </c>
      <c r="I10754" s="196">
        <v>8.52</v>
      </c>
      <c r="J10754" s="220"/>
      <c r="M10754">
        <v>8.52</v>
      </c>
    </row>
    <row r="10755" spans="1:13" ht="25.5" x14ac:dyDescent="0.2">
      <c r="A10755" s="239"/>
      <c r="B10755" s="195"/>
      <c r="C10755" s="195"/>
      <c r="D10755" s="195"/>
      <c r="E10755" s="195" t="s">
        <v>3849</v>
      </c>
      <c r="F10755" s="196">
        <v>0</v>
      </c>
      <c r="G10755" s="195"/>
      <c r="H10755" s="195" t="s">
        <v>3850</v>
      </c>
      <c r="I10755" s="196">
        <v>15.14</v>
      </c>
      <c r="J10755" s="220"/>
      <c r="M10755">
        <v>15.14</v>
      </c>
    </row>
    <row r="10756" spans="1:13" ht="30" customHeight="1" x14ac:dyDescent="0.2">
      <c r="A10756" s="240"/>
      <c r="B10756" s="197"/>
      <c r="C10756" s="197"/>
      <c r="D10756" s="197"/>
      <c r="E10756" s="197"/>
      <c r="F10756" s="197"/>
      <c r="G10756" s="197" t="s">
        <v>3851</v>
      </c>
      <c r="H10756" s="198">
        <v>10</v>
      </c>
      <c r="I10756" s="199">
        <v>151.4</v>
      </c>
      <c r="J10756" s="220"/>
      <c r="M10756">
        <v>151.4</v>
      </c>
    </row>
    <row r="10757" spans="1:13" ht="0.95" customHeight="1" x14ac:dyDescent="0.2">
      <c r="A10757" s="237"/>
      <c r="B10757" s="185"/>
      <c r="C10757" s="185"/>
      <c r="D10757" s="185"/>
      <c r="E10757" s="185"/>
      <c r="F10757" s="185"/>
      <c r="G10757" s="185"/>
      <c r="H10757" s="185"/>
      <c r="I10757" s="185"/>
      <c r="J10757" s="220"/>
    </row>
    <row r="10758" spans="1:13" ht="18" customHeight="1" x14ac:dyDescent="0.2">
      <c r="A10758" s="236" t="s">
        <v>1443</v>
      </c>
      <c r="B10758" s="183" t="s">
        <v>2</v>
      </c>
      <c r="C10758" s="182" t="s">
        <v>3</v>
      </c>
      <c r="D10758" s="182" t="s">
        <v>4</v>
      </c>
      <c r="E10758" s="419" t="s">
        <v>2100</v>
      </c>
      <c r="F10758" s="419"/>
      <c r="G10758" s="184" t="s">
        <v>5</v>
      </c>
      <c r="H10758" s="183" t="s">
        <v>6</v>
      </c>
      <c r="I10758" s="183" t="s">
        <v>7</v>
      </c>
      <c r="J10758" s="218" t="s">
        <v>8</v>
      </c>
      <c r="K10758" s="229">
        <f>J10760+J10761</f>
        <v>1.72</v>
      </c>
      <c r="L10758" s="229">
        <f>J10759-K10758</f>
        <v>11.24</v>
      </c>
      <c r="M10758" t="s">
        <v>7</v>
      </c>
    </row>
    <row r="10759" spans="1:13" ht="39" customHeight="1" x14ac:dyDescent="0.2">
      <c r="A10759" s="237" t="s">
        <v>2125</v>
      </c>
      <c r="B10759" s="186" t="s">
        <v>1161</v>
      </c>
      <c r="C10759" s="185" t="s">
        <v>26</v>
      </c>
      <c r="D10759" s="185" t="s">
        <v>1162</v>
      </c>
      <c r="E10759" s="425" t="s">
        <v>2115</v>
      </c>
      <c r="F10759" s="425"/>
      <c r="G10759" s="187" t="s">
        <v>169</v>
      </c>
      <c r="H10759" s="188">
        <v>1</v>
      </c>
      <c r="I10759" s="189">
        <f>(M10759*$M$13)</f>
        <v>12.9628</v>
      </c>
      <c r="J10759" s="231">
        <f>TRUNC(I10759*H10759,2)</f>
        <v>12.96</v>
      </c>
      <c r="M10759">
        <v>14.09</v>
      </c>
    </row>
    <row r="10760" spans="1:13" ht="26.1" customHeight="1" x14ac:dyDescent="0.2">
      <c r="A10760" s="241" t="s">
        <v>2395</v>
      </c>
      <c r="B10760" s="201" t="s">
        <v>2772</v>
      </c>
      <c r="C10760" s="200" t="s">
        <v>26</v>
      </c>
      <c r="D10760" s="200" t="s">
        <v>2773</v>
      </c>
      <c r="E10760" s="427" t="s">
        <v>2123</v>
      </c>
      <c r="F10760" s="427"/>
      <c r="G10760" s="202" t="s">
        <v>32</v>
      </c>
      <c r="H10760" s="203">
        <v>4.1500000000000002E-2</v>
      </c>
      <c r="I10760" s="189">
        <f>(M10760*$M$13)</f>
        <v>17.526</v>
      </c>
      <c r="J10760" s="219">
        <f>TRUNC(I10760*H10760,2)</f>
        <v>0.72</v>
      </c>
      <c r="M10760">
        <v>19.05</v>
      </c>
    </row>
    <row r="10761" spans="1:13" ht="26.1" customHeight="1" x14ac:dyDescent="0.2">
      <c r="A10761" s="241" t="s">
        <v>2395</v>
      </c>
      <c r="B10761" s="201" t="s">
        <v>2477</v>
      </c>
      <c r="C10761" s="200" t="s">
        <v>26</v>
      </c>
      <c r="D10761" s="200" t="s">
        <v>2478</v>
      </c>
      <c r="E10761" s="427" t="s">
        <v>2123</v>
      </c>
      <c r="F10761" s="427"/>
      <c r="G10761" s="202" t="s">
        <v>32</v>
      </c>
      <c r="H10761" s="203">
        <v>4.1500000000000002E-2</v>
      </c>
      <c r="I10761" s="189">
        <f>(M10761*$M$13)</f>
        <v>24.3156</v>
      </c>
      <c r="J10761" s="219">
        <f>TRUNC(I10761*H10761,2)</f>
        <v>1</v>
      </c>
      <c r="M10761">
        <v>26.43</v>
      </c>
    </row>
    <row r="10762" spans="1:13" ht="26.1" customHeight="1" x14ac:dyDescent="0.2">
      <c r="A10762" s="238" t="s">
        <v>2126</v>
      </c>
      <c r="B10762" s="191" t="s">
        <v>3068</v>
      </c>
      <c r="C10762" s="190" t="s">
        <v>26</v>
      </c>
      <c r="D10762" s="190" t="s">
        <v>3069</v>
      </c>
      <c r="E10762" s="426" t="s">
        <v>2119</v>
      </c>
      <c r="F10762" s="426"/>
      <c r="G10762" s="192" t="s">
        <v>169</v>
      </c>
      <c r="H10762" s="193">
        <v>1.0548999999999999</v>
      </c>
      <c r="I10762" s="189">
        <f>(M10762*$M$13)</f>
        <v>10.6168</v>
      </c>
      <c r="J10762" s="219">
        <f>TRUNC(I10762*H10762,2)</f>
        <v>11.19</v>
      </c>
      <c r="M10762">
        <v>11.54</v>
      </c>
    </row>
    <row r="10763" spans="1:13" ht="24" customHeight="1" x14ac:dyDescent="0.2">
      <c r="A10763" s="238" t="s">
        <v>2126</v>
      </c>
      <c r="B10763" s="191" t="s">
        <v>2778</v>
      </c>
      <c r="C10763" s="190" t="s">
        <v>26</v>
      </c>
      <c r="D10763" s="190" t="s">
        <v>2779</v>
      </c>
      <c r="E10763" s="426" t="s">
        <v>2119</v>
      </c>
      <c r="F10763" s="426"/>
      <c r="G10763" s="192" t="s">
        <v>331</v>
      </c>
      <c r="H10763" s="193">
        <v>2.3E-2</v>
      </c>
      <c r="I10763" s="189">
        <f>(M10763*$M$13)</f>
        <v>1.8768</v>
      </c>
      <c r="J10763" s="219">
        <f>TRUNC(I10763*H10763,2)</f>
        <v>0.04</v>
      </c>
      <c r="M10763">
        <v>2.04</v>
      </c>
    </row>
    <row r="10764" spans="1:13" x14ac:dyDescent="0.2">
      <c r="A10764" s="239"/>
      <c r="B10764" s="195"/>
      <c r="C10764" s="195"/>
      <c r="D10764" s="195"/>
      <c r="E10764" s="195" t="s">
        <v>3847</v>
      </c>
      <c r="F10764" s="196">
        <v>1.4300000000000002</v>
      </c>
      <c r="G10764" s="195" t="s">
        <v>3848</v>
      </c>
      <c r="H10764" s="196">
        <v>0</v>
      </c>
      <c r="I10764" s="196">
        <v>1.4300000000000002</v>
      </c>
      <c r="J10764" s="220"/>
      <c r="M10764">
        <v>1.4300000000000002</v>
      </c>
    </row>
    <row r="10765" spans="1:13" ht="25.5" x14ac:dyDescent="0.2">
      <c r="A10765" s="239"/>
      <c r="B10765" s="195"/>
      <c r="C10765" s="195"/>
      <c r="D10765" s="195"/>
      <c r="E10765" s="195" t="s">
        <v>3849</v>
      </c>
      <c r="F10765" s="196">
        <v>0</v>
      </c>
      <c r="G10765" s="195"/>
      <c r="H10765" s="195" t="s">
        <v>3850</v>
      </c>
      <c r="I10765" s="196">
        <v>14.09</v>
      </c>
      <c r="J10765" s="220"/>
      <c r="M10765">
        <v>14.09</v>
      </c>
    </row>
    <row r="10766" spans="1:13" ht="30" customHeight="1" x14ac:dyDescent="0.2">
      <c r="A10766" s="240"/>
      <c r="B10766" s="197"/>
      <c r="C10766" s="197"/>
      <c r="D10766" s="197"/>
      <c r="E10766" s="197"/>
      <c r="F10766" s="197"/>
      <c r="G10766" s="197" t="s">
        <v>3851</v>
      </c>
      <c r="H10766" s="198">
        <v>126</v>
      </c>
      <c r="I10766" s="199">
        <v>1775.34</v>
      </c>
      <c r="J10766" s="220"/>
      <c r="M10766">
        <v>1775.34</v>
      </c>
    </row>
    <row r="10767" spans="1:13" ht="0.95" customHeight="1" x14ac:dyDescent="0.2">
      <c r="A10767" s="237"/>
      <c r="B10767" s="185"/>
      <c r="C10767" s="185"/>
      <c r="D10767" s="185"/>
      <c r="E10767" s="185"/>
      <c r="F10767" s="185"/>
      <c r="G10767" s="185"/>
      <c r="H10767" s="185"/>
      <c r="I10767" s="185"/>
      <c r="J10767" s="220"/>
    </row>
    <row r="10768" spans="1:13" ht="18" customHeight="1" x14ac:dyDescent="0.2">
      <c r="A10768" s="236" t="s">
        <v>1444</v>
      </c>
      <c r="B10768" s="183" t="s">
        <v>2</v>
      </c>
      <c r="C10768" s="182" t="s">
        <v>3</v>
      </c>
      <c r="D10768" s="182" t="s">
        <v>4</v>
      </c>
      <c r="E10768" s="419" t="s">
        <v>2100</v>
      </c>
      <c r="F10768" s="419"/>
      <c r="G10768" s="184" t="s">
        <v>5</v>
      </c>
      <c r="H10768" s="183" t="s">
        <v>6</v>
      </c>
      <c r="I10768" s="183" t="s">
        <v>7</v>
      </c>
      <c r="J10768" s="218" t="s">
        <v>8</v>
      </c>
      <c r="K10768" s="229">
        <f>J10770+J10771</f>
        <v>11</v>
      </c>
      <c r="L10768" s="229">
        <f>J10769-K10768</f>
        <v>15.54</v>
      </c>
      <c r="M10768" t="s">
        <v>7</v>
      </c>
    </row>
    <row r="10769" spans="1:13" ht="39" customHeight="1" x14ac:dyDescent="0.2">
      <c r="A10769" s="237" t="s">
        <v>2125</v>
      </c>
      <c r="B10769" s="186" t="s">
        <v>897</v>
      </c>
      <c r="C10769" s="185" t="s">
        <v>26</v>
      </c>
      <c r="D10769" s="185" t="s">
        <v>898</v>
      </c>
      <c r="E10769" s="425" t="s">
        <v>2115</v>
      </c>
      <c r="F10769" s="425"/>
      <c r="G10769" s="187" t="s">
        <v>169</v>
      </c>
      <c r="H10769" s="188">
        <v>1</v>
      </c>
      <c r="I10769" s="189">
        <f>(M10769*$M$13)</f>
        <v>26.542000000000002</v>
      </c>
      <c r="J10769" s="231">
        <f>TRUNC(I10769*H10769,2)</f>
        <v>26.54</v>
      </c>
      <c r="M10769">
        <v>28.85</v>
      </c>
    </row>
    <row r="10770" spans="1:13" ht="26.1" customHeight="1" x14ac:dyDescent="0.2">
      <c r="A10770" s="241" t="s">
        <v>2395</v>
      </c>
      <c r="B10770" s="201" t="s">
        <v>2772</v>
      </c>
      <c r="C10770" s="200" t="s">
        <v>26</v>
      </c>
      <c r="D10770" s="200" t="s">
        <v>2773</v>
      </c>
      <c r="E10770" s="427" t="s">
        <v>2123</v>
      </c>
      <c r="F10770" s="427"/>
      <c r="G10770" s="202" t="s">
        <v>32</v>
      </c>
      <c r="H10770" s="203">
        <v>0.26319999999999999</v>
      </c>
      <c r="I10770" s="189">
        <f>(M10770*$M$13)</f>
        <v>17.526</v>
      </c>
      <c r="J10770" s="219">
        <f>TRUNC(I10770*H10770,2)</f>
        <v>4.6100000000000003</v>
      </c>
      <c r="M10770">
        <v>19.05</v>
      </c>
    </row>
    <row r="10771" spans="1:13" ht="26.1" customHeight="1" x14ac:dyDescent="0.2">
      <c r="A10771" s="241" t="s">
        <v>2395</v>
      </c>
      <c r="B10771" s="201" t="s">
        <v>2477</v>
      </c>
      <c r="C10771" s="200" t="s">
        <v>26</v>
      </c>
      <c r="D10771" s="200" t="s">
        <v>2478</v>
      </c>
      <c r="E10771" s="427" t="s">
        <v>2123</v>
      </c>
      <c r="F10771" s="427"/>
      <c r="G10771" s="202" t="s">
        <v>32</v>
      </c>
      <c r="H10771" s="203">
        <v>0.26319999999999999</v>
      </c>
      <c r="I10771" s="189">
        <f>(M10771*$M$13)</f>
        <v>24.3156</v>
      </c>
      <c r="J10771" s="219">
        <f>TRUNC(I10771*H10771,2)</f>
        <v>6.39</v>
      </c>
      <c r="M10771">
        <v>26.43</v>
      </c>
    </row>
    <row r="10772" spans="1:13" ht="26.1" customHeight="1" x14ac:dyDescent="0.2">
      <c r="A10772" s="238" t="s">
        <v>2126</v>
      </c>
      <c r="B10772" s="191" t="s">
        <v>2785</v>
      </c>
      <c r="C10772" s="190" t="s">
        <v>26</v>
      </c>
      <c r="D10772" s="190" t="s">
        <v>2786</v>
      </c>
      <c r="E10772" s="426" t="s">
        <v>2119</v>
      </c>
      <c r="F10772" s="426"/>
      <c r="G10772" s="192" t="s">
        <v>169</v>
      </c>
      <c r="H10772" s="193">
        <v>1.0548999999999999</v>
      </c>
      <c r="I10772" s="189">
        <f>(M10772*$M$13)</f>
        <v>14.72</v>
      </c>
      <c r="J10772" s="219">
        <f>TRUNC(I10772*H10772,2)</f>
        <v>15.52</v>
      </c>
      <c r="M10772">
        <v>16</v>
      </c>
    </row>
    <row r="10773" spans="1:13" ht="24" customHeight="1" x14ac:dyDescent="0.2">
      <c r="A10773" s="238" t="s">
        <v>2126</v>
      </c>
      <c r="B10773" s="191" t="s">
        <v>2778</v>
      </c>
      <c r="C10773" s="190" t="s">
        <v>26</v>
      </c>
      <c r="D10773" s="190" t="s">
        <v>2779</v>
      </c>
      <c r="E10773" s="426" t="s">
        <v>2119</v>
      </c>
      <c r="F10773" s="426"/>
      <c r="G10773" s="192" t="s">
        <v>331</v>
      </c>
      <c r="H10773" s="193">
        <v>1.46E-2</v>
      </c>
      <c r="I10773" s="189">
        <f>(M10773*$M$13)</f>
        <v>1.8768</v>
      </c>
      <c r="J10773" s="219">
        <f>TRUNC(I10773*H10773,2)</f>
        <v>0.02</v>
      </c>
      <c r="M10773">
        <v>2.04</v>
      </c>
    </row>
    <row r="10774" spans="1:13" x14ac:dyDescent="0.2">
      <c r="A10774" s="239"/>
      <c r="B10774" s="195"/>
      <c r="C10774" s="195"/>
      <c r="D10774" s="195"/>
      <c r="E10774" s="195" t="s">
        <v>3847</v>
      </c>
      <c r="F10774" s="196">
        <v>9.14</v>
      </c>
      <c r="G10774" s="195" t="s">
        <v>3848</v>
      </c>
      <c r="H10774" s="196">
        <v>0</v>
      </c>
      <c r="I10774" s="196">
        <v>9.14</v>
      </c>
      <c r="J10774" s="220"/>
      <c r="M10774">
        <v>9.14</v>
      </c>
    </row>
    <row r="10775" spans="1:13" ht="25.5" x14ac:dyDescent="0.2">
      <c r="A10775" s="239"/>
      <c r="B10775" s="195"/>
      <c r="C10775" s="195"/>
      <c r="D10775" s="195"/>
      <c r="E10775" s="195" t="s">
        <v>3849</v>
      </c>
      <c r="F10775" s="196">
        <v>0</v>
      </c>
      <c r="G10775" s="195"/>
      <c r="H10775" s="195" t="s">
        <v>3850</v>
      </c>
      <c r="I10775" s="196">
        <v>28.85</v>
      </c>
      <c r="J10775" s="220"/>
      <c r="M10775">
        <v>28.85</v>
      </c>
    </row>
    <row r="10776" spans="1:13" ht="30" customHeight="1" x14ac:dyDescent="0.2">
      <c r="A10776" s="240"/>
      <c r="B10776" s="197"/>
      <c r="C10776" s="197"/>
      <c r="D10776" s="197"/>
      <c r="E10776" s="197"/>
      <c r="F10776" s="197"/>
      <c r="G10776" s="197" t="s">
        <v>3851</v>
      </c>
      <c r="H10776" s="198">
        <v>54</v>
      </c>
      <c r="I10776" s="199">
        <v>1557.9</v>
      </c>
      <c r="J10776" s="220"/>
      <c r="M10776">
        <v>1557.9</v>
      </c>
    </row>
    <row r="10777" spans="1:13" ht="0.95" customHeight="1" x14ac:dyDescent="0.2">
      <c r="A10777" s="237"/>
      <c r="B10777" s="185"/>
      <c r="C10777" s="185"/>
      <c r="D10777" s="185"/>
      <c r="E10777" s="185"/>
      <c r="F10777" s="185"/>
      <c r="G10777" s="185"/>
      <c r="H10777" s="185"/>
      <c r="I10777" s="185"/>
      <c r="J10777" s="220"/>
    </row>
    <row r="10778" spans="1:13" ht="18" customHeight="1" x14ac:dyDescent="0.2">
      <c r="A10778" s="236" t="s">
        <v>1445</v>
      </c>
      <c r="B10778" s="183" t="s">
        <v>2</v>
      </c>
      <c r="C10778" s="182" t="s">
        <v>3</v>
      </c>
      <c r="D10778" s="182" t="s">
        <v>4</v>
      </c>
      <c r="E10778" s="419" t="s">
        <v>2100</v>
      </c>
      <c r="F10778" s="419"/>
      <c r="G10778" s="184" t="s">
        <v>5</v>
      </c>
      <c r="H10778" s="183" t="s">
        <v>6</v>
      </c>
      <c r="I10778" s="183" t="s">
        <v>7</v>
      </c>
      <c r="J10778" s="218" t="s">
        <v>8</v>
      </c>
      <c r="K10778" s="229">
        <f>J10780+J10781</f>
        <v>13.02</v>
      </c>
      <c r="L10778" s="229">
        <f>J10779-K10778</f>
        <v>40.61</v>
      </c>
      <c r="M10778" t="s">
        <v>7</v>
      </c>
    </row>
    <row r="10779" spans="1:13" ht="39" customHeight="1" x14ac:dyDescent="0.2">
      <c r="A10779" s="237" t="s">
        <v>2125</v>
      </c>
      <c r="B10779" s="186" t="s">
        <v>900</v>
      </c>
      <c r="C10779" s="185" t="s">
        <v>26</v>
      </c>
      <c r="D10779" s="185" t="s">
        <v>901</v>
      </c>
      <c r="E10779" s="425" t="s">
        <v>2115</v>
      </c>
      <c r="F10779" s="425"/>
      <c r="G10779" s="187" t="s">
        <v>169</v>
      </c>
      <c r="H10779" s="188">
        <v>1</v>
      </c>
      <c r="I10779" s="189">
        <f>(M10779*$M$13)</f>
        <v>53.636000000000003</v>
      </c>
      <c r="J10779" s="231">
        <f>TRUNC(I10779*H10779,2)</f>
        <v>53.63</v>
      </c>
      <c r="M10779">
        <v>58.3</v>
      </c>
    </row>
    <row r="10780" spans="1:13" ht="26.1" customHeight="1" x14ac:dyDescent="0.2">
      <c r="A10780" s="241" t="s">
        <v>2395</v>
      </c>
      <c r="B10780" s="201" t="s">
        <v>2772</v>
      </c>
      <c r="C10780" s="200" t="s">
        <v>26</v>
      </c>
      <c r="D10780" s="200" t="s">
        <v>2773</v>
      </c>
      <c r="E10780" s="427" t="s">
        <v>2123</v>
      </c>
      <c r="F10780" s="427"/>
      <c r="G10780" s="202" t="s">
        <v>32</v>
      </c>
      <c r="H10780" s="203">
        <v>0.31140000000000001</v>
      </c>
      <c r="I10780" s="189">
        <f>(M10780*$M$13)</f>
        <v>17.526</v>
      </c>
      <c r="J10780" s="219">
        <f>TRUNC(I10780*H10780,2)</f>
        <v>5.45</v>
      </c>
      <c r="M10780">
        <v>19.05</v>
      </c>
    </row>
    <row r="10781" spans="1:13" ht="26.1" customHeight="1" x14ac:dyDescent="0.2">
      <c r="A10781" s="241" t="s">
        <v>2395</v>
      </c>
      <c r="B10781" s="201" t="s">
        <v>2477</v>
      </c>
      <c r="C10781" s="200" t="s">
        <v>26</v>
      </c>
      <c r="D10781" s="200" t="s">
        <v>2478</v>
      </c>
      <c r="E10781" s="427" t="s">
        <v>2123</v>
      </c>
      <c r="F10781" s="427"/>
      <c r="G10781" s="202" t="s">
        <v>32</v>
      </c>
      <c r="H10781" s="203">
        <v>0.31140000000000001</v>
      </c>
      <c r="I10781" s="189">
        <f>(M10781*$M$13)</f>
        <v>24.3156</v>
      </c>
      <c r="J10781" s="219">
        <f>TRUNC(I10781*H10781,2)</f>
        <v>7.57</v>
      </c>
      <c r="M10781">
        <v>26.43</v>
      </c>
    </row>
    <row r="10782" spans="1:13" ht="26.1" customHeight="1" x14ac:dyDescent="0.2">
      <c r="A10782" s="238" t="s">
        <v>2126</v>
      </c>
      <c r="B10782" s="191" t="s">
        <v>2787</v>
      </c>
      <c r="C10782" s="190" t="s">
        <v>26</v>
      </c>
      <c r="D10782" s="190" t="s">
        <v>2788</v>
      </c>
      <c r="E10782" s="426" t="s">
        <v>2119</v>
      </c>
      <c r="F10782" s="426"/>
      <c r="G10782" s="192" t="s">
        <v>169</v>
      </c>
      <c r="H10782" s="193">
        <v>1.0548999999999999</v>
      </c>
      <c r="I10782" s="189">
        <f>(M10782*$M$13)</f>
        <v>38.474400000000003</v>
      </c>
      <c r="J10782" s="219">
        <f>TRUNC(I10782*H10782,2)</f>
        <v>40.58</v>
      </c>
      <c r="M10782">
        <v>41.82</v>
      </c>
    </row>
    <row r="10783" spans="1:13" ht="24" customHeight="1" x14ac:dyDescent="0.2">
      <c r="A10783" s="238" t="s">
        <v>2126</v>
      </c>
      <c r="B10783" s="191" t="s">
        <v>2778</v>
      </c>
      <c r="C10783" s="190" t="s">
        <v>26</v>
      </c>
      <c r="D10783" s="190" t="s">
        <v>2779</v>
      </c>
      <c r="E10783" s="426" t="s">
        <v>2119</v>
      </c>
      <c r="F10783" s="426"/>
      <c r="G10783" s="192" t="s">
        <v>331</v>
      </c>
      <c r="H10783" s="193">
        <v>1.7299999999999999E-2</v>
      </c>
      <c r="I10783" s="189">
        <f>(M10783*$M$13)</f>
        <v>1.8768</v>
      </c>
      <c r="J10783" s="219">
        <f>TRUNC(I10783*H10783,2)</f>
        <v>0.03</v>
      </c>
      <c r="M10783">
        <v>2.04</v>
      </c>
    </row>
    <row r="10784" spans="1:13" x14ac:dyDescent="0.2">
      <c r="A10784" s="239"/>
      <c r="B10784" s="195"/>
      <c r="C10784" s="195"/>
      <c r="D10784" s="195"/>
      <c r="E10784" s="195" t="s">
        <v>3847</v>
      </c>
      <c r="F10784" s="196">
        <v>10.82</v>
      </c>
      <c r="G10784" s="195" t="s">
        <v>3848</v>
      </c>
      <c r="H10784" s="196">
        <v>0</v>
      </c>
      <c r="I10784" s="196">
        <v>10.82</v>
      </c>
      <c r="J10784" s="220"/>
      <c r="M10784">
        <v>10.82</v>
      </c>
    </row>
    <row r="10785" spans="1:13" ht="25.5" x14ac:dyDescent="0.2">
      <c r="A10785" s="239"/>
      <c r="B10785" s="195"/>
      <c r="C10785" s="195"/>
      <c r="D10785" s="195"/>
      <c r="E10785" s="195" t="s">
        <v>3849</v>
      </c>
      <c r="F10785" s="196">
        <v>0</v>
      </c>
      <c r="G10785" s="195"/>
      <c r="H10785" s="195" t="s">
        <v>3850</v>
      </c>
      <c r="I10785" s="196">
        <v>58.3</v>
      </c>
      <c r="J10785" s="220"/>
      <c r="M10785">
        <v>58.3</v>
      </c>
    </row>
    <row r="10786" spans="1:13" ht="30" customHeight="1" x14ac:dyDescent="0.2">
      <c r="A10786" s="240"/>
      <c r="B10786" s="197"/>
      <c r="C10786" s="197"/>
      <c r="D10786" s="197"/>
      <c r="E10786" s="197"/>
      <c r="F10786" s="197"/>
      <c r="G10786" s="197" t="s">
        <v>3851</v>
      </c>
      <c r="H10786" s="198">
        <v>8</v>
      </c>
      <c r="I10786" s="199">
        <v>466.4</v>
      </c>
      <c r="J10786" s="220"/>
      <c r="M10786">
        <v>466.4</v>
      </c>
    </row>
    <row r="10787" spans="1:13" ht="0.95" customHeight="1" x14ac:dyDescent="0.2">
      <c r="A10787" s="237"/>
      <c r="B10787" s="185"/>
      <c r="C10787" s="185"/>
      <c r="D10787" s="185"/>
      <c r="E10787" s="185"/>
      <c r="F10787" s="185"/>
      <c r="G10787" s="185"/>
      <c r="H10787" s="185"/>
      <c r="I10787" s="185"/>
      <c r="J10787" s="220"/>
    </row>
    <row r="10788" spans="1:13" ht="24" customHeight="1" x14ac:dyDescent="0.2">
      <c r="A10788" s="243" t="s">
        <v>4559</v>
      </c>
      <c r="B10788" s="28"/>
      <c r="C10788" s="28"/>
      <c r="D10788" s="27" t="s">
        <v>906</v>
      </c>
      <c r="E10788" s="28"/>
      <c r="F10788" s="429"/>
      <c r="G10788" s="429"/>
      <c r="H10788" s="28"/>
      <c r="I10788" s="28"/>
      <c r="J10788" s="211"/>
    </row>
    <row r="10789" spans="1:13" ht="18" customHeight="1" x14ac:dyDescent="0.2">
      <c r="A10789" s="236" t="s">
        <v>4560</v>
      </c>
      <c r="B10789" s="183" t="s">
        <v>2</v>
      </c>
      <c r="C10789" s="182" t="s">
        <v>3</v>
      </c>
      <c r="D10789" s="182" t="s">
        <v>4</v>
      </c>
      <c r="E10789" s="419" t="s">
        <v>2100</v>
      </c>
      <c r="F10789" s="419"/>
      <c r="G10789" s="184" t="s">
        <v>5</v>
      </c>
      <c r="H10789" s="183" t="s">
        <v>6</v>
      </c>
      <c r="I10789" s="183" t="s">
        <v>7</v>
      </c>
      <c r="J10789" s="218" t="s">
        <v>8</v>
      </c>
      <c r="K10789" s="229">
        <f>J10791+J10792</f>
        <v>11.1</v>
      </c>
      <c r="L10789" s="229">
        <f>J10790-K10789</f>
        <v>100.58000000000001</v>
      </c>
      <c r="M10789" t="s">
        <v>7</v>
      </c>
    </row>
    <row r="10790" spans="1:13" ht="24" customHeight="1" x14ac:dyDescent="0.2">
      <c r="A10790" s="237" t="s">
        <v>2125</v>
      </c>
      <c r="B10790" s="186" t="s">
        <v>1059</v>
      </c>
      <c r="C10790" s="185" t="s">
        <v>15</v>
      </c>
      <c r="D10790" s="185" t="s">
        <v>1060</v>
      </c>
      <c r="E10790" s="425">
        <v>8</v>
      </c>
      <c r="F10790" s="425"/>
      <c r="G10790" s="187" t="s">
        <v>18</v>
      </c>
      <c r="H10790" s="188">
        <v>1</v>
      </c>
      <c r="I10790" s="189">
        <f>(M10790*$M$13)</f>
        <v>111.68800000000002</v>
      </c>
      <c r="J10790" s="231">
        <f>TRUNC(I10790*H10790,2)</f>
        <v>111.68</v>
      </c>
      <c r="M10790">
        <v>121.4</v>
      </c>
    </row>
    <row r="10791" spans="1:13" ht="24" customHeight="1" x14ac:dyDescent="0.2">
      <c r="A10791" s="238" t="s">
        <v>2126</v>
      </c>
      <c r="B10791" s="191" t="s">
        <v>2130</v>
      </c>
      <c r="C10791" s="190" t="s">
        <v>15</v>
      </c>
      <c r="D10791" s="190" t="s">
        <v>2131</v>
      </c>
      <c r="E10791" s="426" t="s">
        <v>2129</v>
      </c>
      <c r="F10791" s="426"/>
      <c r="G10791" s="192" t="s">
        <v>39</v>
      </c>
      <c r="H10791" s="193">
        <v>0.34</v>
      </c>
      <c r="I10791" s="189">
        <f>(M10791*$M$13)</f>
        <v>13.533200000000001</v>
      </c>
      <c r="J10791" s="219">
        <f>TRUNC(I10791*H10791,2)</f>
        <v>4.5999999999999996</v>
      </c>
      <c r="M10791">
        <v>14.71</v>
      </c>
    </row>
    <row r="10792" spans="1:13" ht="24" customHeight="1" x14ac:dyDescent="0.2">
      <c r="A10792" s="238" t="s">
        <v>2126</v>
      </c>
      <c r="B10792" s="191" t="s">
        <v>2216</v>
      </c>
      <c r="C10792" s="190" t="s">
        <v>15</v>
      </c>
      <c r="D10792" s="190" t="s">
        <v>2217</v>
      </c>
      <c r="E10792" s="426" t="s">
        <v>2129</v>
      </c>
      <c r="F10792" s="426"/>
      <c r="G10792" s="192" t="s">
        <v>39</v>
      </c>
      <c r="H10792" s="193">
        <v>0.34</v>
      </c>
      <c r="I10792" s="189">
        <f>(M10792*$M$13)</f>
        <v>19.136000000000003</v>
      </c>
      <c r="J10792" s="219">
        <f>TRUNC(I10792*H10792,2)</f>
        <v>6.5</v>
      </c>
      <c r="M10792">
        <v>20.8</v>
      </c>
    </row>
    <row r="10793" spans="1:13" ht="24" customHeight="1" x14ac:dyDescent="0.2">
      <c r="A10793" s="238" t="s">
        <v>2126</v>
      </c>
      <c r="B10793" s="191" t="s">
        <v>2972</v>
      </c>
      <c r="C10793" s="190" t="s">
        <v>15</v>
      </c>
      <c r="D10793" s="190" t="s">
        <v>1060</v>
      </c>
      <c r="E10793" s="426" t="s">
        <v>2119</v>
      </c>
      <c r="F10793" s="426"/>
      <c r="G10793" s="192" t="s">
        <v>54</v>
      </c>
      <c r="H10793" s="193">
        <v>1</v>
      </c>
      <c r="I10793" s="189">
        <f>(M10793*$M$13)</f>
        <v>100.5836</v>
      </c>
      <c r="J10793" s="219">
        <f>TRUNC(I10793*H10793,2)</f>
        <v>100.58</v>
      </c>
      <c r="M10793">
        <v>109.33</v>
      </c>
    </row>
    <row r="10794" spans="1:13" x14ac:dyDescent="0.2">
      <c r="A10794" s="239"/>
      <c r="B10794" s="195"/>
      <c r="C10794" s="195"/>
      <c r="D10794" s="195"/>
      <c r="E10794" s="195" t="s">
        <v>3847</v>
      </c>
      <c r="F10794" s="196">
        <v>12.07</v>
      </c>
      <c r="G10794" s="195" t="s">
        <v>3848</v>
      </c>
      <c r="H10794" s="196">
        <v>0</v>
      </c>
      <c r="I10794" s="196">
        <v>12.07</v>
      </c>
      <c r="J10794" s="220"/>
      <c r="M10794">
        <v>12.07</v>
      </c>
    </row>
    <row r="10795" spans="1:13" ht="25.5" x14ac:dyDescent="0.2">
      <c r="A10795" s="239"/>
      <c r="B10795" s="195"/>
      <c r="C10795" s="195"/>
      <c r="D10795" s="195"/>
      <c r="E10795" s="195" t="s">
        <v>3849</v>
      </c>
      <c r="F10795" s="196">
        <v>0</v>
      </c>
      <c r="G10795" s="195"/>
      <c r="H10795" s="195" t="s">
        <v>3850</v>
      </c>
      <c r="I10795" s="196">
        <v>121.4</v>
      </c>
      <c r="J10795" s="220"/>
      <c r="M10795">
        <v>121.4</v>
      </c>
    </row>
    <row r="10796" spans="1:13" ht="30" customHeight="1" x14ac:dyDescent="0.2">
      <c r="A10796" s="240"/>
      <c r="B10796" s="197"/>
      <c r="C10796" s="197"/>
      <c r="D10796" s="197"/>
      <c r="E10796" s="197"/>
      <c r="F10796" s="197"/>
      <c r="G10796" s="197" t="s">
        <v>3851</v>
      </c>
      <c r="H10796" s="198">
        <v>3</v>
      </c>
      <c r="I10796" s="199">
        <v>364.2</v>
      </c>
      <c r="J10796" s="220"/>
      <c r="M10796">
        <v>364.2</v>
      </c>
    </row>
    <row r="10797" spans="1:13" ht="0.95" customHeight="1" x14ac:dyDescent="0.2">
      <c r="A10797" s="237"/>
      <c r="B10797" s="185"/>
      <c r="C10797" s="185"/>
      <c r="D10797" s="185"/>
      <c r="E10797" s="185"/>
      <c r="F10797" s="185"/>
      <c r="G10797" s="185"/>
      <c r="H10797" s="185"/>
      <c r="I10797" s="185"/>
      <c r="J10797" s="220"/>
    </row>
    <row r="10798" spans="1:13" ht="18" customHeight="1" x14ac:dyDescent="0.2">
      <c r="A10798" s="236" t="s">
        <v>4561</v>
      </c>
      <c r="B10798" s="183" t="s">
        <v>2</v>
      </c>
      <c r="C10798" s="182" t="s">
        <v>3</v>
      </c>
      <c r="D10798" s="182" t="s">
        <v>4</v>
      </c>
      <c r="E10798" s="419" t="s">
        <v>2100</v>
      </c>
      <c r="F10798" s="419"/>
      <c r="G10798" s="184" t="s">
        <v>5</v>
      </c>
      <c r="H10798" s="183" t="s">
        <v>6</v>
      </c>
      <c r="I10798" s="183" t="s">
        <v>7</v>
      </c>
      <c r="J10798" s="218" t="s">
        <v>8</v>
      </c>
      <c r="K10798" s="229">
        <f>J10800+J10801</f>
        <v>235.01</v>
      </c>
      <c r="L10798" s="229">
        <f>J10799-K10798</f>
        <v>273.58</v>
      </c>
      <c r="M10798" t="s">
        <v>7</v>
      </c>
    </row>
    <row r="10799" spans="1:13" ht="39" customHeight="1" x14ac:dyDescent="0.2">
      <c r="A10799" s="237" t="s">
        <v>2125</v>
      </c>
      <c r="B10799" s="186" t="s">
        <v>1446</v>
      </c>
      <c r="C10799" s="185" t="s">
        <v>26</v>
      </c>
      <c r="D10799" s="185" t="s">
        <v>1447</v>
      </c>
      <c r="E10799" s="425" t="s">
        <v>2115</v>
      </c>
      <c r="F10799" s="425"/>
      <c r="G10799" s="187" t="s">
        <v>331</v>
      </c>
      <c r="H10799" s="188">
        <v>1</v>
      </c>
      <c r="I10799" s="189">
        <f t="shared" ref="I10799:I10808" si="354">(M10799*$M$13)</f>
        <v>508.59440000000006</v>
      </c>
      <c r="J10799" s="231">
        <f t="shared" ref="J10799:J10808" si="355">TRUNC(I10799*H10799,2)</f>
        <v>508.59</v>
      </c>
      <c r="M10799">
        <v>552.82000000000005</v>
      </c>
    </row>
    <row r="10800" spans="1:13" ht="26.1" customHeight="1" x14ac:dyDescent="0.2">
      <c r="A10800" s="241" t="s">
        <v>2395</v>
      </c>
      <c r="B10800" s="201" t="s">
        <v>2772</v>
      </c>
      <c r="C10800" s="200" t="s">
        <v>26</v>
      </c>
      <c r="D10800" s="200" t="s">
        <v>2773</v>
      </c>
      <c r="E10800" s="427" t="s">
        <v>2123</v>
      </c>
      <c r="F10800" s="427"/>
      <c r="G10800" s="202" t="s">
        <v>32</v>
      </c>
      <c r="H10800" s="203">
        <v>5.6167999999999996</v>
      </c>
      <c r="I10800" s="189">
        <f t="shared" si="354"/>
        <v>17.526</v>
      </c>
      <c r="J10800" s="219">
        <f t="shared" si="355"/>
        <v>98.44</v>
      </c>
      <c r="M10800">
        <v>19.05</v>
      </c>
    </row>
    <row r="10801" spans="1:13" ht="26.1" customHeight="1" x14ac:dyDescent="0.2">
      <c r="A10801" s="241" t="s">
        <v>2395</v>
      </c>
      <c r="B10801" s="201" t="s">
        <v>2477</v>
      </c>
      <c r="C10801" s="200" t="s">
        <v>26</v>
      </c>
      <c r="D10801" s="200" t="s">
        <v>2478</v>
      </c>
      <c r="E10801" s="427" t="s">
        <v>2123</v>
      </c>
      <c r="F10801" s="427"/>
      <c r="G10801" s="202" t="s">
        <v>32</v>
      </c>
      <c r="H10801" s="203">
        <v>5.6167999999999996</v>
      </c>
      <c r="I10801" s="189">
        <f t="shared" si="354"/>
        <v>24.3156</v>
      </c>
      <c r="J10801" s="219">
        <f t="shared" si="355"/>
        <v>136.57</v>
      </c>
      <c r="M10801">
        <v>26.43</v>
      </c>
    </row>
    <row r="10802" spans="1:13" ht="24" customHeight="1" x14ac:dyDescent="0.2">
      <c r="A10802" s="238" t="s">
        <v>2126</v>
      </c>
      <c r="B10802" s="191" t="s">
        <v>3223</v>
      </c>
      <c r="C10802" s="190" t="s">
        <v>26</v>
      </c>
      <c r="D10802" s="190" t="s">
        <v>3224</v>
      </c>
      <c r="E10802" s="426" t="s">
        <v>2119</v>
      </c>
      <c r="F10802" s="426"/>
      <c r="G10802" s="192" t="s">
        <v>331</v>
      </c>
      <c r="H10802" s="193">
        <v>0.1512</v>
      </c>
      <c r="I10802" s="189">
        <f t="shared" si="354"/>
        <v>12.65</v>
      </c>
      <c r="J10802" s="219">
        <f t="shared" si="355"/>
        <v>1.91</v>
      </c>
      <c r="M10802">
        <v>13.75</v>
      </c>
    </row>
    <row r="10803" spans="1:13" ht="26.1" customHeight="1" x14ac:dyDescent="0.2">
      <c r="A10803" s="238" t="s">
        <v>2126</v>
      </c>
      <c r="B10803" s="191" t="s">
        <v>3225</v>
      </c>
      <c r="C10803" s="190" t="s">
        <v>26</v>
      </c>
      <c r="D10803" s="190" t="s">
        <v>3226</v>
      </c>
      <c r="E10803" s="426" t="s">
        <v>2119</v>
      </c>
      <c r="F10803" s="426"/>
      <c r="G10803" s="192" t="s">
        <v>331</v>
      </c>
      <c r="H10803" s="193">
        <v>4</v>
      </c>
      <c r="I10803" s="189">
        <f t="shared" si="354"/>
        <v>23.5428</v>
      </c>
      <c r="J10803" s="219">
        <f t="shared" si="355"/>
        <v>94.17</v>
      </c>
      <c r="M10803">
        <v>25.59</v>
      </c>
    </row>
    <row r="10804" spans="1:13" ht="26.1" customHeight="1" x14ac:dyDescent="0.2">
      <c r="A10804" s="238" t="s">
        <v>2126</v>
      </c>
      <c r="B10804" s="191" t="s">
        <v>3227</v>
      </c>
      <c r="C10804" s="190" t="s">
        <v>26</v>
      </c>
      <c r="D10804" s="190" t="s">
        <v>3228</v>
      </c>
      <c r="E10804" s="426" t="s">
        <v>2119</v>
      </c>
      <c r="F10804" s="426"/>
      <c r="G10804" s="192" t="s">
        <v>331</v>
      </c>
      <c r="H10804" s="193">
        <v>2</v>
      </c>
      <c r="I10804" s="189">
        <f t="shared" si="354"/>
        <v>16.412800000000001</v>
      </c>
      <c r="J10804" s="219">
        <f t="shared" si="355"/>
        <v>32.82</v>
      </c>
      <c r="M10804">
        <v>17.84</v>
      </c>
    </row>
    <row r="10805" spans="1:13" ht="26.1" customHeight="1" x14ac:dyDescent="0.2">
      <c r="A10805" s="238" t="s">
        <v>2126</v>
      </c>
      <c r="B10805" s="191" t="s">
        <v>3229</v>
      </c>
      <c r="C10805" s="190" t="s">
        <v>26</v>
      </c>
      <c r="D10805" s="190" t="s">
        <v>3230</v>
      </c>
      <c r="E10805" s="426" t="s">
        <v>2119</v>
      </c>
      <c r="F10805" s="426"/>
      <c r="G10805" s="192" t="s">
        <v>331</v>
      </c>
      <c r="H10805" s="193">
        <v>1</v>
      </c>
      <c r="I10805" s="189">
        <f t="shared" si="354"/>
        <v>59.174399999999999</v>
      </c>
      <c r="J10805" s="219">
        <f t="shared" si="355"/>
        <v>59.17</v>
      </c>
      <c r="M10805">
        <v>64.319999999999993</v>
      </c>
    </row>
    <row r="10806" spans="1:13" ht="24" customHeight="1" x14ac:dyDescent="0.2">
      <c r="A10806" s="238" t="s">
        <v>2126</v>
      </c>
      <c r="B10806" s="191" t="s">
        <v>3231</v>
      </c>
      <c r="C10806" s="190" t="s">
        <v>26</v>
      </c>
      <c r="D10806" s="190" t="s">
        <v>3232</v>
      </c>
      <c r="E10806" s="426" t="s">
        <v>2119</v>
      </c>
      <c r="F10806" s="426"/>
      <c r="G10806" s="192" t="s">
        <v>331</v>
      </c>
      <c r="H10806" s="193">
        <v>1</v>
      </c>
      <c r="I10806" s="189">
        <f t="shared" si="354"/>
        <v>31.8872</v>
      </c>
      <c r="J10806" s="219">
        <f t="shared" si="355"/>
        <v>31.88</v>
      </c>
      <c r="M10806">
        <v>34.659999999999997</v>
      </c>
    </row>
    <row r="10807" spans="1:13" ht="24" customHeight="1" x14ac:dyDescent="0.2">
      <c r="A10807" s="238" t="s">
        <v>2126</v>
      </c>
      <c r="B10807" s="191" t="s">
        <v>3233</v>
      </c>
      <c r="C10807" s="190" t="s">
        <v>26</v>
      </c>
      <c r="D10807" s="190" t="s">
        <v>3234</v>
      </c>
      <c r="E10807" s="426" t="s">
        <v>2119</v>
      </c>
      <c r="F10807" s="426"/>
      <c r="G10807" s="192" t="s">
        <v>2576</v>
      </c>
      <c r="H10807" s="193">
        <v>3.5999999999999997E-2</v>
      </c>
      <c r="I10807" s="189">
        <f t="shared" si="354"/>
        <v>36.698800000000006</v>
      </c>
      <c r="J10807" s="219">
        <f t="shared" si="355"/>
        <v>1.32</v>
      </c>
      <c r="M10807">
        <v>39.89</v>
      </c>
    </row>
    <row r="10808" spans="1:13" ht="39" customHeight="1" x14ac:dyDescent="0.2">
      <c r="A10808" s="238" t="s">
        <v>2126</v>
      </c>
      <c r="B10808" s="191" t="s">
        <v>3235</v>
      </c>
      <c r="C10808" s="190" t="s">
        <v>26</v>
      </c>
      <c r="D10808" s="190" t="s">
        <v>3236</v>
      </c>
      <c r="E10808" s="426" t="s">
        <v>2119</v>
      </c>
      <c r="F10808" s="426"/>
      <c r="G10808" s="192" t="s">
        <v>169</v>
      </c>
      <c r="H10808" s="193">
        <v>1.143</v>
      </c>
      <c r="I10808" s="189">
        <f t="shared" si="354"/>
        <v>45.760800000000003</v>
      </c>
      <c r="J10808" s="219">
        <f t="shared" si="355"/>
        <v>52.3</v>
      </c>
      <c r="M10808">
        <v>49.74</v>
      </c>
    </row>
    <row r="10809" spans="1:13" x14ac:dyDescent="0.2">
      <c r="A10809" s="239"/>
      <c r="B10809" s="195"/>
      <c r="C10809" s="195"/>
      <c r="D10809" s="195"/>
      <c r="E10809" s="195" t="s">
        <v>3847</v>
      </c>
      <c r="F10809" s="196">
        <v>195.23</v>
      </c>
      <c r="G10809" s="195" t="s">
        <v>3848</v>
      </c>
      <c r="H10809" s="196">
        <v>0</v>
      </c>
      <c r="I10809" s="196">
        <v>195.23</v>
      </c>
      <c r="J10809" s="220"/>
      <c r="M10809">
        <v>195.23</v>
      </c>
    </row>
    <row r="10810" spans="1:13" ht="25.5" x14ac:dyDescent="0.2">
      <c r="A10810" s="239"/>
      <c r="B10810" s="195"/>
      <c r="C10810" s="195"/>
      <c r="D10810" s="195"/>
      <c r="E10810" s="195" t="s">
        <v>3849</v>
      </c>
      <c r="F10810" s="196">
        <v>0</v>
      </c>
      <c r="G10810" s="195"/>
      <c r="H10810" s="195" t="s">
        <v>3850</v>
      </c>
      <c r="I10810" s="196">
        <v>552.82000000000005</v>
      </c>
      <c r="J10810" s="220"/>
      <c r="M10810">
        <v>552.82000000000005</v>
      </c>
    </row>
    <row r="10811" spans="1:13" ht="30" customHeight="1" x14ac:dyDescent="0.2">
      <c r="A10811" s="240"/>
      <c r="B10811" s="197"/>
      <c r="C10811" s="197"/>
      <c r="D10811" s="197"/>
      <c r="E10811" s="197"/>
      <c r="F10811" s="197"/>
      <c r="G10811" s="197" t="s">
        <v>3851</v>
      </c>
      <c r="H10811" s="198">
        <v>1</v>
      </c>
      <c r="I10811" s="199">
        <v>552.82000000000005</v>
      </c>
      <c r="J10811" s="220"/>
      <c r="M10811">
        <v>552.82000000000005</v>
      </c>
    </row>
    <row r="10812" spans="1:13" ht="0.95" customHeight="1" x14ac:dyDescent="0.2">
      <c r="A10812" s="237"/>
      <c r="B10812" s="185"/>
      <c r="C10812" s="185"/>
      <c r="D10812" s="185"/>
      <c r="E10812" s="185"/>
      <c r="F10812" s="185"/>
      <c r="G10812" s="185"/>
      <c r="H10812" s="185"/>
      <c r="I10812" s="185"/>
      <c r="J10812" s="220"/>
    </row>
    <row r="10813" spans="1:13" ht="18" customHeight="1" x14ac:dyDescent="0.2">
      <c r="A10813" s="236" t="s">
        <v>4562</v>
      </c>
      <c r="B10813" s="183" t="s">
        <v>2</v>
      </c>
      <c r="C10813" s="182" t="s">
        <v>3</v>
      </c>
      <c r="D10813" s="182" t="s">
        <v>4</v>
      </c>
      <c r="E10813" s="419" t="s">
        <v>2100</v>
      </c>
      <c r="F10813" s="419"/>
      <c r="G10813" s="184" t="s">
        <v>5</v>
      </c>
      <c r="H10813" s="183" t="s">
        <v>6</v>
      </c>
      <c r="I10813" s="183" t="s">
        <v>7</v>
      </c>
      <c r="J10813" s="218" t="s">
        <v>8</v>
      </c>
      <c r="K10813" s="229">
        <f>J10815+J10816+J10817</f>
        <v>235.35</v>
      </c>
      <c r="L10813" s="229">
        <f>J10814-K10813</f>
        <v>147.22</v>
      </c>
      <c r="M10813" t="s">
        <v>7</v>
      </c>
    </row>
    <row r="10814" spans="1:13" ht="24" customHeight="1" x14ac:dyDescent="0.2">
      <c r="A10814" s="237" t="s">
        <v>2125</v>
      </c>
      <c r="B10814" s="186" t="s">
        <v>1163</v>
      </c>
      <c r="C10814" s="185" t="s">
        <v>15</v>
      </c>
      <c r="D10814" s="185" t="s">
        <v>1164</v>
      </c>
      <c r="E10814" s="425">
        <v>8</v>
      </c>
      <c r="F10814" s="425"/>
      <c r="G10814" s="187" t="s">
        <v>18</v>
      </c>
      <c r="H10814" s="188">
        <v>1</v>
      </c>
      <c r="I10814" s="189">
        <f t="shared" ref="I10814:I10824" si="356">(M10814*$M$13)</f>
        <v>382.57279999999997</v>
      </c>
      <c r="J10814" s="231">
        <f t="shared" ref="J10814:J10824" si="357">TRUNC(I10814*H10814,2)</f>
        <v>382.57</v>
      </c>
      <c r="M10814">
        <v>415.84</v>
      </c>
    </row>
    <row r="10815" spans="1:13" ht="24" customHeight="1" x14ac:dyDescent="0.2">
      <c r="A10815" s="238" t="s">
        <v>2126</v>
      </c>
      <c r="B10815" s="191" t="s">
        <v>2148</v>
      </c>
      <c r="C10815" s="190" t="s">
        <v>15</v>
      </c>
      <c r="D10815" s="190" t="s">
        <v>2149</v>
      </c>
      <c r="E10815" s="426" t="s">
        <v>2129</v>
      </c>
      <c r="F10815" s="426"/>
      <c r="G10815" s="192" t="s">
        <v>39</v>
      </c>
      <c r="H10815" s="193">
        <v>0.13880000000000001</v>
      </c>
      <c r="I10815" s="189">
        <f t="shared" si="356"/>
        <v>13.938000000000001</v>
      </c>
      <c r="J10815" s="219">
        <f t="shared" si="357"/>
        <v>1.93</v>
      </c>
      <c r="M10815">
        <v>15.15</v>
      </c>
    </row>
    <row r="10816" spans="1:13" ht="24" customHeight="1" x14ac:dyDescent="0.2">
      <c r="A10816" s="238" t="s">
        <v>2126</v>
      </c>
      <c r="B10816" s="191" t="s">
        <v>2152</v>
      </c>
      <c r="C10816" s="190" t="s">
        <v>15</v>
      </c>
      <c r="D10816" s="190" t="s">
        <v>2153</v>
      </c>
      <c r="E10816" s="426" t="s">
        <v>2129</v>
      </c>
      <c r="F10816" s="426"/>
      <c r="G10816" s="192" t="s">
        <v>39</v>
      </c>
      <c r="H10816" s="193">
        <v>6.1721000000000004</v>
      </c>
      <c r="I10816" s="189">
        <f t="shared" si="356"/>
        <v>19.136000000000003</v>
      </c>
      <c r="J10816" s="219">
        <f t="shared" si="357"/>
        <v>118.1</v>
      </c>
      <c r="M10816">
        <v>20.8</v>
      </c>
    </row>
    <row r="10817" spans="1:13" ht="24" customHeight="1" x14ac:dyDescent="0.2">
      <c r="A10817" s="238" t="s">
        <v>2126</v>
      </c>
      <c r="B10817" s="191" t="s">
        <v>2156</v>
      </c>
      <c r="C10817" s="190" t="s">
        <v>15</v>
      </c>
      <c r="D10817" s="190" t="s">
        <v>2157</v>
      </c>
      <c r="E10817" s="426" t="s">
        <v>2129</v>
      </c>
      <c r="F10817" s="426"/>
      <c r="G10817" s="192" t="s">
        <v>39</v>
      </c>
      <c r="H10817" s="193">
        <v>9.7096</v>
      </c>
      <c r="I10817" s="189">
        <f t="shared" si="356"/>
        <v>11.8772</v>
      </c>
      <c r="J10817" s="219">
        <f t="shared" si="357"/>
        <v>115.32</v>
      </c>
      <c r="M10817">
        <v>12.91</v>
      </c>
    </row>
    <row r="10818" spans="1:13" ht="39" customHeight="1" x14ac:dyDescent="0.2">
      <c r="A10818" s="238" t="s">
        <v>2126</v>
      </c>
      <c r="B10818" s="191" t="s">
        <v>2797</v>
      </c>
      <c r="C10818" s="190" t="s">
        <v>15</v>
      </c>
      <c r="D10818" s="190" t="s">
        <v>2798</v>
      </c>
      <c r="E10818" s="426" t="s">
        <v>2119</v>
      </c>
      <c r="F10818" s="426"/>
      <c r="G10818" s="192" t="s">
        <v>1871</v>
      </c>
      <c r="H10818" s="193">
        <v>0.86380000000000001</v>
      </c>
      <c r="I10818" s="189">
        <f t="shared" si="356"/>
        <v>6.9</v>
      </c>
      <c r="J10818" s="219">
        <f t="shared" si="357"/>
        <v>5.96</v>
      </c>
      <c r="M10818">
        <v>7.5</v>
      </c>
    </row>
    <row r="10819" spans="1:13" ht="24" customHeight="1" x14ac:dyDescent="0.2">
      <c r="A10819" s="238" t="s">
        <v>2126</v>
      </c>
      <c r="B10819" s="191" t="s">
        <v>2164</v>
      </c>
      <c r="C10819" s="190" t="s">
        <v>15</v>
      </c>
      <c r="D10819" s="190" t="s">
        <v>2165</v>
      </c>
      <c r="E10819" s="426" t="s">
        <v>2119</v>
      </c>
      <c r="F10819" s="426"/>
      <c r="G10819" s="192" t="s">
        <v>50</v>
      </c>
      <c r="H10819" s="193">
        <v>0.13730000000000001</v>
      </c>
      <c r="I10819" s="189">
        <f t="shared" si="356"/>
        <v>160.77000000000001</v>
      </c>
      <c r="J10819" s="219">
        <f t="shared" si="357"/>
        <v>22.07</v>
      </c>
      <c r="M10819">
        <v>174.75</v>
      </c>
    </row>
    <row r="10820" spans="1:13" ht="24" customHeight="1" x14ac:dyDescent="0.2">
      <c r="A10820" s="238" t="s">
        <v>2126</v>
      </c>
      <c r="B10820" s="191" t="s">
        <v>2168</v>
      </c>
      <c r="C10820" s="190" t="s">
        <v>15</v>
      </c>
      <c r="D10820" s="190" t="s">
        <v>2169</v>
      </c>
      <c r="E10820" s="426" t="s">
        <v>2119</v>
      </c>
      <c r="F10820" s="426"/>
      <c r="G10820" s="192" t="s">
        <v>50</v>
      </c>
      <c r="H10820" s="193">
        <v>2.2700000000000001E-2</v>
      </c>
      <c r="I10820" s="189">
        <f t="shared" si="356"/>
        <v>125.49720000000001</v>
      </c>
      <c r="J10820" s="219">
        <f t="shared" si="357"/>
        <v>2.84</v>
      </c>
      <c r="M10820">
        <v>136.41</v>
      </c>
    </row>
    <row r="10821" spans="1:13" ht="24" customHeight="1" x14ac:dyDescent="0.2">
      <c r="A10821" s="238" t="s">
        <v>2126</v>
      </c>
      <c r="B10821" s="191" t="s">
        <v>2245</v>
      </c>
      <c r="C10821" s="190" t="s">
        <v>15</v>
      </c>
      <c r="D10821" s="190" t="s">
        <v>2246</v>
      </c>
      <c r="E10821" s="426" t="s">
        <v>2119</v>
      </c>
      <c r="F10821" s="426"/>
      <c r="G10821" s="192" t="s">
        <v>50</v>
      </c>
      <c r="H10821" s="193">
        <v>2.2700000000000001E-2</v>
      </c>
      <c r="I10821" s="189">
        <f t="shared" si="356"/>
        <v>123.36280000000001</v>
      </c>
      <c r="J10821" s="219">
        <f t="shared" si="357"/>
        <v>2.8</v>
      </c>
      <c r="M10821">
        <v>134.09</v>
      </c>
    </row>
    <row r="10822" spans="1:13" ht="24" customHeight="1" x14ac:dyDescent="0.2">
      <c r="A10822" s="238" t="s">
        <v>2126</v>
      </c>
      <c r="B10822" s="191" t="s">
        <v>2460</v>
      </c>
      <c r="C10822" s="190" t="s">
        <v>15</v>
      </c>
      <c r="D10822" s="190" t="s">
        <v>2461</v>
      </c>
      <c r="E10822" s="426" t="s">
        <v>2119</v>
      </c>
      <c r="F10822" s="426"/>
      <c r="G10822" s="192" t="s">
        <v>1871</v>
      </c>
      <c r="H10822" s="193">
        <v>20.551400000000001</v>
      </c>
      <c r="I10822" s="189">
        <f t="shared" si="356"/>
        <v>0.91080000000000005</v>
      </c>
      <c r="J10822" s="219">
        <f t="shared" si="357"/>
        <v>18.71</v>
      </c>
      <c r="M10822">
        <v>0.99</v>
      </c>
    </row>
    <row r="10823" spans="1:13" ht="24" customHeight="1" x14ac:dyDescent="0.2">
      <c r="A10823" s="238" t="s">
        <v>2126</v>
      </c>
      <c r="B10823" s="191" t="s">
        <v>2140</v>
      </c>
      <c r="C10823" s="190" t="s">
        <v>15</v>
      </c>
      <c r="D10823" s="190" t="s">
        <v>2141</v>
      </c>
      <c r="E10823" s="426" t="s">
        <v>2119</v>
      </c>
      <c r="F10823" s="426"/>
      <c r="G10823" s="192" t="s">
        <v>1871</v>
      </c>
      <c r="H10823" s="193">
        <v>34.553800000000003</v>
      </c>
      <c r="I10823" s="189">
        <f t="shared" si="356"/>
        <v>0.59800000000000009</v>
      </c>
      <c r="J10823" s="219">
        <f t="shared" si="357"/>
        <v>20.66</v>
      </c>
      <c r="M10823">
        <v>0.65</v>
      </c>
    </row>
    <row r="10824" spans="1:13" ht="24" customHeight="1" x14ac:dyDescent="0.2">
      <c r="A10824" s="238" t="s">
        <v>2126</v>
      </c>
      <c r="B10824" s="191" t="s">
        <v>2669</v>
      </c>
      <c r="C10824" s="190" t="s">
        <v>15</v>
      </c>
      <c r="D10824" s="190" t="s">
        <v>2670</v>
      </c>
      <c r="E10824" s="426" t="s">
        <v>2119</v>
      </c>
      <c r="F10824" s="426"/>
      <c r="G10824" s="192" t="s">
        <v>54</v>
      </c>
      <c r="H10824" s="193">
        <v>201.6</v>
      </c>
      <c r="I10824" s="189">
        <f t="shared" si="356"/>
        <v>0.36800000000000005</v>
      </c>
      <c r="J10824" s="219">
        <f t="shared" si="357"/>
        <v>74.180000000000007</v>
      </c>
      <c r="M10824">
        <v>0.4</v>
      </c>
    </row>
    <row r="10825" spans="1:13" x14ac:dyDescent="0.2">
      <c r="A10825" s="239"/>
      <c r="B10825" s="195"/>
      <c r="C10825" s="195"/>
      <c r="D10825" s="195"/>
      <c r="E10825" s="195" t="s">
        <v>3847</v>
      </c>
      <c r="F10825" s="196">
        <v>255.82</v>
      </c>
      <c r="G10825" s="195" t="s">
        <v>3848</v>
      </c>
      <c r="H10825" s="196">
        <v>0</v>
      </c>
      <c r="I10825" s="196">
        <v>255.82</v>
      </c>
      <c r="J10825" s="220"/>
      <c r="M10825">
        <v>255.82</v>
      </c>
    </row>
    <row r="10826" spans="1:13" ht="25.5" x14ac:dyDescent="0.2">
      <c r="A10826" s="239"/>
      <c r="B10826" s="195"/>
      <c r="C10826" s="195"/>
      <c r="D10826" s="195"/>
      <c r="E10826" s="195" t="s">
        <v>3849</v>
      </c>
      <c r="F10826" s="196">
        <v>0</v>
      </c>
      <c r="G10826" s="195"/>
      <c r="H10826" s="195" t="s">
        <v>3850</v>
      </c>
      <c r="I10826" s="196">
        <v>415.84</v>
      </c>
      <c r="J10826" s="220"/>
      <c r="M10826">
        <v>415.84</v>
      </c>
    </row>
    <row r="10827" spans="1:13" ht="30" customHeight="1" x14ac:dyDescent="0.2">
      <c r="A10827" s="240"/>
      <c r="B10827" s="197"/>
      <c r="C10827" s="197"/>
      <c r="D10827" s="197"/>
      <c r="E10827" s="197"/>
      <c r="F10827" s="197"/>
      <c r="G10827" s="197" t="s">
        <v>3851</v>
      </c>
      <c r="H10827" s="198">
        <v>4</v>
      </c>
      <c r="I10827" s="199">
        <v>1663.36</v>
      </c>
      <c r="J10827" s="220"/>
      <c r="M10827">
        <v>1663.36</v>
      </c>
    </row>
    <row r="10828" spans="1:13" ht="0.95" customHeight="1" x14ac:dyDescent="0.2">
      <c r="A10828" s="237"/>
      <c r="B10828" s="185"/>
      <c r="C10828" s="185"/>
      <c r="D10828" s="185"/>
      <c r="E10828" s="185"/>
      <c r="F10828" s="185"/>
      <c r="G10828" s="185"/>
      <c r="H10828" s="185"/>
      <c r="I10828" s="185"/>
      <c r="J10828" s="220"/>
    </row>
    <row r="10829" spans="1:13" ht="18" customHeight="1" x14ac:dyDescent="0.2">
      <c r="A10829" s="236" t="s">
        <v>4563</v>
      </c>
      <c r="B10829" s="183" t="s">
        <v>2</v>
      </c>
      <c r="C10829" s="182" t="s">
        <v>3</v>
      </c>
      <c r="D10829" s="182" t="s">
        <v>4</v>
      </c>
      <c r="E10829" s="419" t="s">
        <v>2100</v>
      </c>
      <c r="F10829" s="419"/>
      <c r="G10829" s="184" t="s">
        <v>5</v>
      </c>
      <c r="H10829" s="183" t="s">
        <v>6</v>
      </c>
      <c r="I10829" s="183" t="s">
        <v>7</v>
      </c>
      <c r="J10829" s="218" t="s">
        <v>8</v>
      </c>
      <c r="K10829" s="229">
        <f>J10831+J10832+J10833+J10834+J10835+J10836</f>
        <v>13.25</v>
      </c>
      <c r="L10829" s="229">
        <f>J10830-K10829</f>
        <v>63.34</v>
      </c>
      <c r="M10829" t="s">
        <v>7</v>
      </c>
    </row>
    <row r="10830" spans="1:13" ht="26.1" customHeight="1" x14ac:dyDescent="0.2">
      <c r="A10830" s="237" t="s">
        <v>2125</v>
      </c>
      <c r="B10830" s="186" t="s">
        <v>1165</v>
      </c>
      <c r="C10830" s="185" t="s">
        <v>15</v>
      </c>
      <c r="D10830" s="185" t="s">
        <v>1166</v>
      </c>
      <c r="E10830" s="425">
        <v>8</v>
      </c>
      <c r="F10830" s="425"/>
      <c r="G10830" s="187" t="s">
        <v>18</v>
      </c>
      <c r="H10830" s="188">
        <v>1</v>
      </c>
      <c r="I10830" s="189">
        <f t="shared" ref="I10830:I10846" si="358">(M10830*$M$13)</f>
        <v>76.59920000000001</v>
      </c>
      <c r="J10830" s="231">
        <f t="shared" ref="J10830:J10846" si="359">TRUNC(I10830*H10830,2)</f>
        <v>76.59</v>
      </c>
      <c r="M10830">
        <v>83.26</v>
      </c>
    </row>
    <row r="10831" spans="1:13" ht="24" customHeight="1" x14ac:dyDescent="0.2">
      <c r="A10831" s="238" t="s">
        <v>2126</v>
      </c>
      <c r="B10831" s="191" t="s">
        <v>2130</v>
      </c>
      <c r="C10831" s="190" t="s">
        <v>15</v>
      </c>
      <c r="D10831" s="190" t="s">
        <v>2131</v>
      </c>
      <c r="E10831" s="426" t="s">
        <v>2129</v>
      </c>
      <c r="F10831" s="426"/>
      <c r="G10831" s="192" t="s">
        <v>39</v>
      </c>
      <c r="H10831" s="193">
        <v>0.27700000000000002</v>
      </c>
      <c r="I10831" s="189">
        <f t="shared" si="358"/>
        <v>13.533200000000001</v>
      </c>
      <c r="J10831" s="219">
        <f t="shared" si="359"/>
        <v>3.74</v>
      </c>
      <c r="M10831">
        <v>14.71</v>
      </c>
    </row>
    <row r="10832" spans="1:13" ht="24" customHeight="1" x14ac:dyDescent="0.2">
      <c r="A10832" s="238" t="s">
        <v>2126</v>
      </c>
      <c r="B10832" s="191" t="s">
        <v>2807</v>
      </c>
      <c r="C10832" s="190" t="s">
        <v>15</v>
      </c>
      <c r="D10832" s="190" t="s">
        <v>2808</v>
      </c>
      <c r="E10832" s="426" t="s">
        <v>2129</v>
      </c>
      <c r="F10832" s="426"/>
      <c r="G10832" s="192" t="s">
        <v>39</v>
      </c>
      <c r="H10832" s="193">
        <v>0.2208</v>
      </c>
      <c r="I10832" s="189">
        <f t="shared" si="358"/>
        <v>19.136000000000003</v>
      </c>
      <c r="J10832" s="219">
        <f t="shared" si="359"/>
        <v>4.22</v>
      </c>
      <c r="M10832">
        <v>20.8</v>
      </c>
    </row>
    <row r="10833" spans="1:13" ht="24" customHeight="1" x14ac:dyDescent="0.2">
      <c r="A10833" s="238" t="s">
        <v>2126</v>
      </c>
      <c r="B10833" s="191" t="s">
        <v>2127</v>
      </c>
      <c r="C10833" s="190" t="s">
        <v>15</v>
      </c>
      <c r="D10833" s="190" t="s">
        <v>2128</v>
      </c>
      <c r="E10833" s="426" t="s">
        <v>2129</v>
      </c>
      <c r="F10833" s="426"/>
      <c r="G10833" s="192" t="s">
        <v>39</v>
      </c>
      <c r="H10833" s="193">
        <v>5.3800000000000001E-2</v>
      </c>
      <c r="I10833" s="189">
        <f t="shared" si="358"/>
        <v>19.136000000000003</v>
      </c>
      <c r="J10833" s="219">
        <f t="shared" si="359"/>
        <v>1.02</v>
      </c>
      <c r="M10833">
        <v>20.8</v>
      </c>
    </row>
    <row r="10834" spans="1:13" ht="24" customHeight="1" x14ac:dyDescent="0.2">
      <c r="A10834" s="238" t="s">
        <v>2126</v>
      </c>
      <c r="B10834" s="191" t="s">
        <v>2210</v>
      </c>
      <c r="C10834" s="190" t="s">
        <v>15</v>
      </c>
      <c r="D10834" s="190" t="s">
        <v>2211</v>
      </c>
      <c r="E10834" s="426" t="s">
        <v>2129</v>
      </c>
      <c r="F10834" s="426"/>
      <c r="G10834" s="192" t="s">
        <v>39</v>
      </c>
      <c r="H10834" s="193">
        <v>2.6100000000000002E-2</v>
      </c>
      <c r="I10834" s="189">
        <f t="shared" si="358"/>
        <v>19.430400000000002</v>
      </c>
      <c r="J10834" s="219">
        <f t="shared" si="359"/>
        <v>0.5</v>
      </c>
      <c r="M10834">
        <v>21.12</v>
      </c>
    </row>
    <row r="10835" spans="1:13" ht="24" customHeight="1" x14ac:dyDescent="0.2">
      <c r="A10835" s="238" t="s">
        <v>2126</v>
      </c>
      <c r="B10835" s="191" t="s">
        <v>2148</v>
      </c>
      <c r="C10835" s="190" t="s">
        <v>15</v>
      </c>
      <c r="D10835" s="190" t="s">
        <v>2149</v>
      </c>
      <c r="E10835" s="426" t="s">
        <v>2129</v>
      </c>
      <c r="F10835" s="426"/>
      <c r="G10835" s="192" t="s">
        <v>39</v>
      </c>
      <c r="H10835" s="193">
        <v>2.6100000000000002E-2</v>
      </c>
      <c r="I10835" s="189">
        <f t="shared" si="358"/>
        <v>13.938000000000001</v>
      </c>
      <c r="J10835" s="219">
        <f t="shared" si="359"/>
        <v>0.36</v>
      </c>
      <c r="M10835">
        <v>15.15</v>
      </c>
    </row>
    <row r="10836" spans="1:13" ht="24" customHeight="1" x14ac:dyDescent="0.2">
      <c r="A10836" s="238" t="s">
        <v>2126</v>
      </c>
      <c r="B10836" s="191" t="s">
        <v>2156</v>
      </c>
      <c r="C10836" s="190" t="s">
        <v>15</v>
      </c>
      <c r="D10836" s="190" t="s">
        <v>2157</v>
      </c>
      <c r="E10836" s="426" t="s">
        <v>2129</v>
      </c>
      <c r="F10836" s="426"/>
      <c r="G10836" s="192" t="s">
        <v>39</v>
      </c>
      <c r="H10836" s="193">
        <v>0.28720000000000001</v>
      </c>
      <c r="I10836" s="189">
        <f t="shared" si="358"/>
        <v>11.8772</v>
      </c>
      <c r="J10836" s="219">
        <f t="shared" si="359"/>
        <v>3.41</v>
      </c>
      <c r="M10836">
        <v>12.91</v>
      </c>
    </row>
    <row r="10837" spans="1:13" ht="24" customHeight="1" x14ac:dyDescent="0.2">
      <c r="A10837" s="238" t="s">
        <v>2126</v>
      </c>
      <c r="B10837" s="191" t="s">
        <v>2809</v>
      </c>
      <c r="C10837" s="190" t="s">
        <v>15</v>
      </c>
      <c r="D10837" s="190" t="s">
        <v>2810</v>
      </c>
      <c r="E10837" s="426" t="s">
        <v>2119</v>
      </c>
      <c r="F10837" s="426"/>
      <c r="G10837" s="192" t="s">
        <v>1871</v>
      </c>
      <c r="H10837" s="193">
        <v>0.26369999999999999</v>
      </c>
      <c r="I10837" s="189">
        <f t="shared" si="358"/>
        <v>7.3784000000000001</v>
      </c>
      <c r="J10837" s="219">
        <f t="shared" si="359"/>
        <v>1.94</v>
      </c>
      <c r="M10837">
        <v>8.02</v>
      </c>
    </row>
    <row r="10838" spans="1:13" ht="24" customHeight="1" x14ac:dyDescent="0.2">
      <c r="A10838" s="238" t="s">
        <v>2126</v>
      </c>
      <c r="B10838" s="191" t="s">
        <v>2811</v>
      </c>
      <c r="C10838" s="190" t="s">
        <v>15</v>
      </c>
      <c r="D10838" s="190" t="s">
        <v>2812</v>
      </c>
      <c r="E10838" s="426" t="s">
        <v>2119</v>
      </c>
      <c r="F10838" s="426"/>
      <c r="G10838" s="192" t="s">
        <v>1871</v>
      </c>
      <c r="H10838" s="193">
        <v>3.1684000000000001</v>
      </c>
      <c r="I10838" s="189">
        <f t="shared" si="358"/>
        <v>10.478800000000001</v>
      </c>
      <c r="J10838" s="219">
        <f t="shared" si="359"/>
        <v>33.200000000000003</v>
      </c>
      <c r="M10838">
        <v>11.39</v>
      </c>
    </row>
    <row r="10839" spans="1:13" ht="24" customHeight="1" x14ac:dyDescent="0.2">
      <c r="A10839" s="238" t="s">
        <v>2126</v>
      </c>
      <c r="B10839" s="191" t="s">
        <v>2813</v>
      </c>
      <c r="C10839" s="190" t="s">
        <v>15</v>
      </c>
      <c r="D10839" s="190" t="s">
        <v>2814</v>
      </c>
      <c r="E10839" s="426" t="s">
        <v>2119</v>
      </c>
      <c r="F10839" s="426"/>
      <c r="G10839" s="192" t="s">
        <v>1871</v>
      </c>
      <c r="H10839" s="193">
        <v>6.2399999999999997E-2</v>
      </c>
      <c r="I10839" s="189">
        <f t="shared" si="358"/>
        <v>23.2852</v>
      </c>
      <c r="J10839" s="219">
        <f t="shared" si="359"/>
        <v>1.45</v>
      </c>
      <c r="M10839">
        <v>25.31</v>
      </c>
    </row>
    <row r="10840" spans="1:13" ht="24" customHeight="1" x14ac:dyDescent="0.2">
      <c r="A10840" s="238" t="s">
        <v>2126</v>
      </c>
      <c r="B10840" s="191" t="s">
        <v>2270</v>
      </c>
      <c r="C10840" s="190" t="s">
        <v>15</v>
      </c>
      <c r="D10840" s="190" t="s">
        <v>2271</v>
      </c>
      <c r="E10840" s="426" t="s">
        <v>2119</v>
      </c>
      <c r="F10840" s="426"/>
      <c r="G10840" s="192" t="s">
        <v>50</v>
      </c>
      <c r="H10840" s="193">
        <v>3.2800000000000003E-2</v>
      </c>
      <c r="I10840" s="189">
        <f t="shared" si="358"/>
        <v>159.69360000000003</v>
      </c>
      <c r="J10840" s="219">
        <f t="shared" si="359"/>
        <v>5.23</v>
      </c>
      <c r="M10840">
        <v>173.58</v>
      </c>
    </row>
    <row r="10841" spans="1:13" ht="24" customHeight="1" x14ac:dyDescent="0.2">
      <c r="A10841" s="238" t="s">
        <v>2126</v>
      </c>
      <c r="B10841" s="191" t="s">
        <v>2168</v>
      </c>
      <c r="C10841" s="190" t="s">
        <v>15</v>
      </c>
      <c r="D10841" s="190" t="s">
        <v>2169</v>
      </c>
      <c r="E10841" s="426" t="s">
        <v>2119</v>
      </c>
      <c r="F10841" s="426"/>
      <c r="G10841" s="192" t="s">
        <v>50</v>
      </c>
      <c r="H10841" s="193">
        <v>8.5000000000000006E-3</v>
      </c>
      <c r="I10841" s="189">
        <f t="shared" si="358"/>
        <v>125.49720000000001</v>
      </c>
      <c r="J10841" s="219">
        <f t="shared" si="359"/>
        <v>1.06</v>
      </c>
      <c r="M10841">
        <v>136.41</v>
      </c>
    </row>
    <row r="10842" spans="1:13" ht="24" customHeight="1" x14ac:dyDescent="0.2">
      <c r="A10842" s="238" t="s">
        <v>2126</v>
      </c>
      <c r="B10842" s="191" t="s">
        <v>2245</v>
      </c>
      <c r="C10842" s="190" t="s">
        <v>15</v>
      </c>
      <c r="D10842" s="190" t="s">
        <v>2246</v>
      </c>
      <c r="E10842" s="426" t="s">
        <v>2119</v>
      </c>
      <c r="F10842" s="426"/>
      <c r="G10842" s="192" t="s">
        <v>50</v>
      </c>
      <c r="H10842" s="193">
        <v>2.5399999999999999E-2</v>
      </c>
      <c r="I10842" s="189">
        <f t="shared" si="358"/>
        <v>123.36280000000001</v>
      </c>
      <c r="J10842" s="219">
        <f t="shared" si="359"/>
        <v>3.13</v>
      </c>
      <c r="M10842">
        <v>134.09</v>
      </c>
    </row>
    <row r="10843" spans="1:13" ht="24" customHeight="1" x14ac:dyDescent="0.2">
      <c r="A10843" s="238" t="s">
        <v>2126</v>
      </c>
      <c r="B10843" s="191" t="s">
        <v>2140</v>
      </c>
      <c r="C10843" s="190" t="s">
        <v>15</v>
      </c>
      <c r="D10843" s="190" t="s">
        <v>2141</v>
      </c>
      <c r="E10843" s="426" t="s">
        <v>2119</v>
      </c>
      <c r="F10843" s="426"/>
      <c r="G10843" s="192" t="s">
        <v>1871</v>
      </c>
      <c r="H10843" s="193">
        <v>12.96</v>
      </c>
      <c r="I10843" s="189">
        <f t="shared" si="358"/>
        <v>0.59800000000000009</v>
      </c>
      <c r="J10843" s="219">
        <f t="shared" si="359"/>
        <v>7.75</v>
      </c>
      <c r="M10843">
        <v>0.65</v>
      </c>
    </row>
    <row r="10844" spans="1:13" ht="26.1" customHeight="1" x14ac:dyDescent="0.2">
      <c r="A10844" s="238" t="s">
        <v>2126</v>
      </c>
      <c r="B10844" s="191" t="s">
        <v>2170</v>
      </c>
      <c r="C10844" s="190" t="s">
        <v>15</v>
      </c>
      <c r="D10844" s="190" t="s">
        <v>2171</v>
      </c>
      <c r="E10844" s="426" t="s">
        <v>2119</v>
      </c>
      <c r="F10844" s="426"/>
      <c r="G10844" s="192" t="s">
        <v>17</v>
      </c>
      <c r="H10844" s="193">
        <v>0.1739</v>
      </c>
      <c r="I10844" s="189">
        <f t="shared" si="358"/>
        <v>37.940800000000003</v>
      </c>
      <c r="J10844" s="219">
        <f t="shared" si="359"/>
        <v>6.59</v>
      </c>
      <c r="M10844">
        <v>41.24</v>
      </c>
    </row>
    <row r="10845" spans="1:13" ht="24" customHeight="1" x14ac:dyDescent="0.2">
      <c r="A10845" s="238" t="s">
        <v>2126</v>
      </c>
      <c r="B10845" s="191" t="s">
        <v>2172</v>
      </c>
      <c r="C10845" s="190" t="s">
        <v>15</v>
      </c>
      <c r="D10845" s="190" t="s">
        <v>2173</v>
      </c>
      <c r="E10845" s="426" t="s">
        <v>2119</v>
      </c>
      <c r="F10845" s="426"/>
      <c r="G10845" s="192" t="s">
        <v>1871</v>
      </c>
      <c r="H10845" s="193">
        <v>0.01</v>
      </c>
      <c r="I10845" s="189">
        <f t="shared" si="358"/>
        <v>23.184000000000001</v>
      </c>
      <c r="J10845" s="219">
        <f t="shared" si="359"/>
        <v>0.23</v>
      </c>
      <c r="M10845">
        <v>25.2</v>
      </c>
    </row>
    <row r="10846" spans="1:13" ht="24" customHeight="1" x14ac:dyDescent="0.2">
      <c r="A10846" s="238" t="s">
        <v>2126</v>
      </c>
      <c r="B10846" s="191" t="s">
        <v>2258</v>
      </c>
      <c r="C10846" s="190" t="s">
        <v>15</v>
      </c>
      <c r="D10846" s="190" t="s">
        <v>2259</v>
      </c>
      <c r="E10846" s="426" t="s">
        <v>2119</v>
      </c>
      <c r="F10846" s="426"/>
      <c r="G10846" s="192" t="s">
        <v>132</v>
      </c>
      <c r="H10846" s="193">
        <v>0.20519999999999999</v>
      </c>
      <c r="I10846" s="189">
        <f t="shared" si="358"/>
        <v>13.496400000000001</v>
      </c>
      <c r="J10846" s="219">
        <f t="shared" si="359"/>
        <v>2.76</v>
      </c>
      <c r="M10846">
        <v>14.67</v>
      </c>
    </row>
    <row r="10847" spans="1:13" x14ac:dyDescent="0.2">
      <c r="A10847" s="239"/>
      <c r="B10847" s="195"/>
      <c r="C10847" s="195"/>
      <c r="D10847" s="195"/>
      <c r="E10847" s="195" t="s">
        <v>3847</v>
      </c>
      <c r="F10847" s="196">
        <v>14.41</v>
      </c>
      <c r="G10847" s="195" t="s">
        <v>3848</v>
      </c>
      <c r="H10847" s="196">
        <v>0</v>
      </c>
      <c r="I10847" s="196">
        <v>14.41</v>
      </c>
      <c r="J10847" s="220"/>
      <c r="M10847">
        <v>14.41</v>
      </c>
    </row>
    <row r="10848" spans="1:13" ht="25.5" x14ac:dyDescent="0.2">
      <c r="A10848" s="239"/>
      <c r="B10848" s="195"/>
      <c r="C10848" s="195"/>
      <c r="D10848" s="195"/>
      <c r="E10848" s="195" t="s">
        <v>3849</v>
      </c>
      <c r="F10848" s="196">
        <v>0</v>
      </c>
      <c r="G10848" s="195"/>
      <c r="H10848" s="195" t="s">
        <v>3850</v>
      </c>
      <c r="I10848" s="196">
        <v>83.26</v>
      </c>
      <c r="J10848" s="220"/>
      <c r="M10848">
        <v>83.26</v>
      </c>
    </row>
    <row r="10849" spans="1:13" ht="30" customHeight="1" x14ac:dyDescent="0.2">
      <c r="A10849" s="240"/>
      <c r="B10849" s="197"/>
      <c r="C10849" s="197"/>
      <c r="D10849" s="197"/>
      <c r="E10849" s="197"/>
      <c r="F10849" s="197"/>
      <c r="G10849" s="197" t="s">
        <v>3851</v>
      </c>
      <c r="H10849" s="198">
        <v>4</v>
      </c>
      <c r="I10849" s="199">
        <v>333.04</v>
      </c>
      <c r="J10849" s="220"/>
      <c r="M10849">
        <v>333.04</v>
      </c>
    </row>
    <row r="10850" spans="1:13" ht="0.95" customHeight="1" x14ac:dyDescent="0.2">
      <c r="A10850" s="237"/>
      <c r="B10850" s="185"/>
      <c r="C10850" s="185"/>
      <c r="D10850" s="185"/>
      <c r="E10850" s="185"/>
      <c r="F10850" s="185"/>
      <c r="G10850" s="185"/>
      <c r="H10850" s="185"/>
      <c r="I10850" s="185"/>
      <c r="J10850" s="220"/>
    </row>
    <row r="10851" spans="1:13" ht="18" customHeight="1" x14ac:dyDescent="0.2">
      <c r="A10851" s="236" t="s">
        <v>4564</v>
      </c>
      <c r="B10851" s="183" t="s">
        <v>2</v>
      </c>
      <c r="C10851" s="182" t="s">
        <v>3</v>
      </c>
      <c r="D10851" s="182" t="s">
        <v>4</v>
      </c>
      <c r="E10851" s="419" t="s">
        <v>2100</v>
      </c>
      <c r="F10851" s="419"/>
      <c r="G10851" s="184" t="s">
        <v>5</v>
      </c>
      <c r="H10851" s="183" t="s">
        <v>6</v>
      </c>
      <c r="I10851" s="183" t="s">
        <v>7</v>
      </c>
      <c r="J10851" s="218" t="s">
        <v>8</v>
      </c>
      <c r="K10851" s="229">
        <f>J10853</f>
        <v>271.72000000000003</v>
      </c>
      <c r="L10851" s="229">
        <v>0</v>
      </c>
      <c r="M10851" t="s">
        <v>7</v>
      </c>
    </row>
    <row r="10852" spans="1:13" ht="24" customHeight="1" x14ac:dyDescent="0.2">
      <c r="A10852" s="237" t="s">
        <v>2125</v>
      </c>
      <c r="B10852" s="186" t="s">
        <v>1448</v>
      </c>
      <c r="C10852" s="185" t="s">
        <v>167</v>
      </c>
      <c r="D10852" s="185" t="s">
        <v>1449</v>
      </c>
      <c r="E10852" s="425" t="s">
        <v>2106</v>
      </c>
      <c r="F10852" s="425"/>
      <c r="G10852" s="187" t="s">
        <v>331</v>
      </c>
      <c r="H10852" s="188">
        <v>1</v>
      </c>
      <c r="I10852" s="189">
        <f>(M10852*$M$13)</f>
        <v>271.72200000000004</v>
      </c>
      <c r="J10852" s="231">
        <f>TRUNC(I10852*H10852,2)</f>
        <v>271.72000000000003</v>
      </c>
      <c r="M10852">
        <v>295.35000000000002</v>
      </c>
    </row>
    <row r="10853" spans="1:13" ht="24" customHeight="1" x14ac:dyDescent="0.2">
      <c r="A10853" s="241" t="s">
        <v>2395</v>
      </c>
      <c r="B10853" s="201" t="s">
        <v>3237</v>
      </c>
      <c r="C10853" s="200" t="s">
        <v>2532</v>
      </c>
      <c r="D10853" s="200" t="s">
        <v>3238</v>
      </c>
      <c r="E10853" s="427" t="s">
        <v>3239</v>
      </c>
      <c r="F10853" s="427"/>
      <c r="G10853" s="202" t="s">
        <v>331</v>
      </c>
      <c r="H10853" s="203">
        <v>1</v>
      </c>
      <c r="I10853" s="189">
        <f>(M10853*$M$13)</f>
        <v>271.72200000000004</v>
      </c>
      <c r="J10853" s="219">
        <f>TRUNC(I10853*H10853,2)</f>
        <v>271.72000000000003</v>
      </c>
      <c r="M10853">
        <v>295.35000000000002</v>
      </c>
    </row>
    <row r="10854" spans="1:13" x14ac:dyDescent="0.2">
      <c r="A10854" s="239"/>
      <c r="B10854" s="195"/>
      <c r="C10854" s="195"/>
      <c r="D10854" s="195"/>
      <c r="E10854" s="195" t="s">
        <v>3847</v>
      </c>
      <c r="F10854" s="196">
        <v>87.47</v>
      </c>
      <c r="G10854" s="195" t="s">
        <v>3848</v>
      </c>
      <c r="H10854" s="196">
        <v>0</v>
      </c>
      <c r="I10854" s="196">
        <v>87.47</v>
      </c>
      <c r="J10854" s="220"/>
      <c r="M10854">
        <v>87.47</v>
      </c>
    </row>
    <row r="10855" spans="1:13" ht="25.5" x14ac:dyDescent="0.2">
      <c r="A10855" s="239"/>
      <c r="B10855" s="195"/>
      <c r="C10855" s="195"/>
      <c r="D10855" s="195"/>
      <c r="E10855" s="195" t="s">
        <v>3849</v>
      </c>
      <c r="F10855" s="196">
        <v>0</v>
      </c>
      <c r="G10855" s="195"/>
      <c r="H10855" s="195" t="s">
        <v>3850</v>
      </c>
      <c r="I10855" s="196">
        <v>295.35000000000002</v>
      </c>
      <c r="J10855" s="220"/>
      <c r="M10855">
        <v>295.35000000000002</v>
      </c>
    </row>
    <row r="10856" spans="1:13" ht="30" customHeight="1" x14ac:dyDescent="0.2">
      <c r="A10856" s="240"/>
      <c r="B10856" s="197"/>
      <c r="C10856" s="197"/>
      <c r="D10856" s="197"/>
      <c r="E10856" s="197"/>
      <c r="F10856" s="197"/>
      <c r="G10856" s="197" t="s">
        <v>3851</v>
      </c>
      <c r="H10856" s="198">
        <v>1</v>
      </c>
      <c r="I10856" s="199">
        <v>295.35000000000002</v>
      </c>
      <c r="J10856" s="220"/>
      <c r="M10856">
        <v>295.35000000000002</v>
      </c>
    </row>
    <row r="10857" spans="1:13" ht="0.95" customHeight="1" x14ac:dyDescent="0.2">
      <c r="A10857" s="237"/>
      <c r="B10857" s="185"/>
      <c r="C10857" s="185"/>
      <c r="D10857" s="185"/>
      <c r="E10857" s="185"/>
      <c r="F10857" s="185"/>
      <c r="G10857" s="185"/>
      <c r="H10857" s="185"/>
      <c r="I10857" s="185"/>
      <c r="J10857" s="220"/>
    </row>
    <row r="10858" spans="1:13" ht="18" customHeight="1" x14ac:dyDescent="0.2">
      <c r="A10858" s="236" t="s">
        <v>5189</v>
      </c>
      <c r="B10858" s="183" t="s">
        <v>2</v>
      </c>
      <c r="C10858" s="182" t="s">
        <v>3</v>
      </c>
      <c r="D10858" s="182" t="s">
        <v>4</v>
      </c>
      <c r="E10858" s="419" t="s">
        <v>2100</v>
      </c>
      <c r="F10858" s="419"/>
      <c r="G10858" s="184" t="s">
        <v>5</v>
      </c>
      <c r="H10858" s="183" t="s">
        <v>6</v>
      </c>
      <c r="I10858" s="183" t="s">
        <v>7</v>
      </c>
      <c r="J10858" s="218" t="s">
        <v>8</v>
      </c>
      <c r="K10858" s="229">
        <f>J10861+J10867+J10868+J10876+J10877+J10878+J10879</f>
        <v>829.05</v>
      </c>
      <c r="L10858" s="229">
        <f>J10859-K10858</f>
        <v>1446.93</v>
      </c>
      <c r="M10858" t="s">
        <v>7</v>
      </c>
    </row>
    <row r="10859" spans="1:13" ht="26.1" customHeight="1" x14ac:dyDescent="0.2">
      <c r="A10859" s="237" t="s">
        <v>2125</v>
      </c>
      <c r="B10859" s="186" t="s">
        <v>1450</v>
      </c>
      <c r="C10859" s="185" t="s">
        <v>15</v>
      </c>
      <c r="D10859" s="185" t="s">
        <v>1451</v>
      </c>
      <c r="E10859" s="425">
        <v>8</v>
      </c>
      <c r="F10859" s="425"/>
      <c r="G10859" s="187" t="s">
        <v>54</v>
      </c>
      <c r="H10859" s="188">
        <v>1</v>
      </c>
      <c r="I10859" s="189">
        <f t="shared" ref="I10859:I10879" si="360">(M10859*$M$13)</f>
        <v>2275.9880000000003</v>
      </c>
      <c r="J10859" s="231">
        <f t="shared" ref="J10859:J10879" si="361">TRUNC(I10859*H10859,2)</f>
        <v>2275.98</v>
      </c>
      <c r="M10859">
        <v>2473.9</v>
      </c>
    </row>
    <row r="10860" spans="1:13" ht="26.1" customHeight="1" x14ac:dyDescent="0.2">
      <c r="A10860" s="238" t="s">
        <v>2126</v>
      </c>
      <c r="B10860" s="191" t="s">
        <v>2848</v>
      </c>
      <c r="C10860" s="190" t="s">
        <v>15</v>
      </c>
      <c r="D10860" s="190" t="s">
        <v>2849</v>
      </c>
      <c r="E10860" s="426" t="s">
        <v>2119</v>
      </c>
      <c r="F10860" s="426"/>
      <c r="G10860" s="192" t="s">
        <v>1871</v>
      </c>
      <c r="H10860" s="193">
        <v>19.936</v>
      </c>
      <c r="I10860" s="189">
        <f t="shared" si="360"/>
        <v>3.7444000000000006</v>
      </c>
      <c r="J10860" s="219">
        <f t="shared" si="361"/>
        <v>74.64</v>
      </c>
      <c r="M10860">
        <v>4.07</v>
      </c>
    </row>
    <row r="10861" spans="1:13" ht="24" customHeight="1" x14ac:dyDescent="0.2">
      <c r="A10861" s="238" t="s">
        <v>2126</v>
      </c>
      <c r="B10861" s="191" t="s">
        <v>2130</v>
      </c>
      <c r="C10861" s="190" t="s">
        <v>15</v>
      </c>
      <c r="D10861" s="190" t="s">
        <v>2131</v>
      </c>
      <c r="E10861" s="426" t="s">
        <v>2129</v>
      </c>
      <c r="F10861" s="426"/>
      <c r="G10861" s="192" t="s">
        <v>39</v>
      </c>
      <c r="H10861" s="193">
        <v>3.7528000000000001</v>
      </c>
      <c r="I10861" s="189">
        <f t="shared" si="360"/>
        <v>13.533200000000001</v>
      </c>
      <c r="J10861" s="219">
        <f t="shared" si="361"/>
        <v>50.78</v>
      </c>
      <c r="M10861">
        <v>14.71</v>
      </c>
    </row>
    <row r="10862" spans="1:13" ht="24" customHeight="1" x14ac:dyDescent="0.2">
      <c r="A10862" s="238" t="s">
        <v>2126</v>
      </c>
      <c r="B10862" s="191" t="s">
        <v>2811</v>
      </c>
      <c r="C10862" s="190" t="s">
        <v>15</v>
      </c>
      <c r="D10862" s="190" t="s">
        <v>2812</v>
      </c>
      <c r="E10862" s="426" t="s">
        <v>2119</v>
      </c>
      <c r="F10862" s="426"/>
      <c r="G10862" s="192" t="s">
        <v>1871</v>
      </c>
      <c r="H10862" s="193">
        <v>48.4</v>
      </c>
      <c r="I10862" s="189">
        <f t="shared" si="360"/>
        <v>10.478800000000001</v>
      </c>
      <c r="J10862" s="219">
        <f t="shared" si="361"/>
        <v>507.17</v>
      </c>
      <c r="M10862">
        <v>11.39</v>
      </c>
    </row>
    <row r="10863" spans="1:13" ht="39" customHeight="1" x14ac:dyDescent="0.2">
      <c r="A10863" s="238" t="s">
        <v>2126</v>
      </c>
      <c r="B10863" s="191" t="s">
        <v>2797</v>
      </c>
      <c r="C10863" s="190" t="s">
        <v>15</v>
      </c>
      <c r="D10863" s="190" t="s">
        <v>2798</v>
      </c>
      <c r="E10863" s="426" t="s">
        <v>2119</v>
      </c>
      <c r="F10863" s="426"/>
      <c r="G10863" s="192" t="s">
        <v>1871</v>
      </c>
      <c r="H10863" s="193">
        <v>2.1959</v>
      </c>
      <c r="I10863" s="189">
        <f t="shared" si="360"/>
        <v>6.9</v>
      </c>
      <c r="J10863" s="219">
        <f t="shared" si="361"/>
        <v>15.15</v>
      </c>
      <c r="M10863">
        <v>7.5</v>
      </c>
    </row>
    <row r="10864" spans="1:13" ht="24" customHeight="1" x14ac:dyDescent="0.2">
      <c r="A10864" s="238" t="s">
        <v>2126</v>
      </c>
      <c r="B10864" s="191" t="s">
        <v>2813</v>
      </c>
      <c r="C10864" s="190" t="s">
        <v>15</v>
      </c>
      <c r="D10864" s="190" t="s">
        <v>2814</v>
      </c>
      <c r="E10864" s="426" t="s">
        <v>2119</v>
      </c>
      <c r="F10864" s="426"/>
      <c r="G10864" s="192" t="s">
        <v>1871</v>
      </c>
      <c r="H10864" s="193">
        <v>0.88</v>
      </c>
      <c r="I10864" s="189">
        <f t="shared" si="360"/>
        <v>23.2852</v>
      </c>
      <c r="J10864" s="219">
        <f t="shared" si="361"/>
        <v>20.49</v>
      </c>
      <c r="M10864">
        <v>25.31</v>
      </c>
    </row>
    <row r="10865" spans="1:13" ht="24" customHeight="1" x14ac:dyDescent="0.2">
      <c r="A10865" s="238" t="s">
        <v>2126</v>
      </c>
      <c r="B10865" s="191" t="s">
        <v>2168</v>
      </c>
      <c r="C10865" s="190" t="s">
        <v>15</v>
      </c>
      <c r="D10865" s="190" t="s">
        <v>2169</v>
      </c>
      <c r="E10865" s="426" t="s">
        <v>2119</v>
      </c>
      <c r="F10865" s="426"/>
      <c r="G10865" s="192" t="s">
        <v>50</v>
      </c>
      <c r="H10865" s="193">
        <v>0.36399999999999999</v>
      </c>
      <c r="I10865" s="189">
        <f t="shared" si="360"/>
        <v>125.49720000000001</v>
      </c>
      <c r="J10865" s="219">
        <f t="shared" si="361"/>
        <v>45.68</v>
      </c>
      <c r="M10865">
        <v>136.41</v>
      </c>
    </row>
    <row r="10866" spans="1:13" ht="24" customHeight="1" x14ac:dyDescent="0.2">
      <c r="A10866" s="238" t="s">
        <v>2126</v>
      </c>
      <c r="B10866" s="191" t="s">
        <v>2260</v>
      </c>
      <c r="C10866" s="190" t="s">
        <v>15</v>
      </c>
      <c r="D10866" s="190" t="s">
        <v>2261</v>
      </c>
      <c r="E10866" s="426" t="s">
        <v>2119</v>
      </c>
      <c r="F10866" s="426"/>
      <c r="G10866" s="192" t="s">
        <v>17</v>
      </c>
      <c r="H10866" s="193">
        <v>4.3525</v>
      </c>
      <c r="I10866" s="189">
        <f t="shared" si="360"/>
        <v>60.453199999999995</v>
      </c>
      <c r="J10866" s="219">
        <f t="shared" si="361"/>
        <v>263.12</v>
      </c>
      <c r="M10866">
        <v>65.709999999999994</v>
      </c>
    </row>
    <row r="10867" spans="1:13" ht="24" customHeight="1" x14ac:dyDescent="0.2">
      <c r="A10867" s="238" t="s">
        <v>2126</v>
      </c>
      <c r="B10867" s="191" t="s">
        <v>2127</v>
      </c>
      <c r="C10867" s="190" t="s">
        <v>15</v>
      </c>
      <c r="D10867" s="190" t="s">
        <v>2128</v>
      </c>
      <c r="E10867" s="426" t="s">
        <v>2129</v>
      </c>
      <c r="F10867" s="426"/>
      <c r="G10867" s="192" t="s">
        <v>39</v>
      </c>
      <c r="H10867" s="193">
        <v>13.446</v>
      </c>
      <c r="I10867" s="189">
        <f t="shared" si="360"/>
        <v>19.136000000000003</v>
      </c>
      <c r="J10867" s="219">
        <f t="shared" si="361"/>
        <v>257.3</v>
      </c>
      <c r="M10867">
        <v>20.8</v>
      </c>
    </row>
    <row r="10868" spans="1:13" ht="24" customHeight="1" x14ac:dyDescent="0.2">
      <c r="A10868" s="238" t="s">
        <v>2126</v>
      </c>
      <c r="B10868" s="191" t="s">
        <v>2148</v>
      </c>
      <c r="C10868" s="190" t="s">
        <v>15</v>
      </c>
      <c r="D10868" s="190" t="s">
        <v>2149</v>
      </c>
      <c r="E10868" s="426" t="s">
        <v>2129</v>
      </c>
      <c r="F10868" s="426"/>
      <c r="G10868" s="192" t="s">
        <v>39</v>
      </c>
      <c r="H10868" s="193">
        <v>1.2854000000000001</v>
      </c>
      <c r="I10868" s="189">
        <f t="shared" si="360"/>
        <v>13.938000000000001</v>
      </c>
      <c r="J10868" s="219">
        <f t="shared" si="361"/>
        <v>17.91</v>
      </c>
      <c r="M10868">
        <v>15.15</v>
      </c>
    </row>
    <row r="10869" spans="1:13" ht="24" customHeight="1" x14ac:dyDescent="0.2">
      <c r="A10869" s="238" t="s">
        <v>2126</v>
      </c>
      <c r="B10869" s="191" t="s">
        <v>3070</v>
      </c>
      <c r="C10869" s="190" t="s">
        <v>15</v>
      </c>
      <c r="D10869" s="190" t="s">
        <v>3071</v>
      </c>
      <c r="E10869" s="426" t="s">
        <v>2119</v>
      </c>
      <c r="F10869" s="426"/>
      <c r="G10869" s="192" t="s">
        <v>1871</v>
      </c>
      <c r="H10869" s="193">
        <v>0.23899999999999999</v>
      </c>
      <c r="I10869" s="189">
        <f t="shared" si="360"/>
        <v>22.576799999999999</v>
      </c>
      <c r="J10869" s="219">
        <f t="shared" si="361"/>
        <v>5.39</v>
      </c>
      <c r="M10869">
        <v>24.54</v>
      </c>
    </row>
    <row r="10870" spans="1:13" ht="24" customHeight="1" x14ac:dyDescent="0.2">
      <c r="A10870" s="238" t="s">
        <v>2126</v>
      </c>
      <c r="B10870" s="191" t="s">
        <v>2270</v>
      </c>
      <c r="C10870" s="190" t="s">
        <v>15</v>
      </c>
      <c r="D10870" s="190" t="s">
        <v>2271</v>
      </c>
      <c r="E10870" s="426" t="s">
        <v>2119</v>
      </c>
      <c r="F10870" s="426"/>
      <c r="G10870" s="192" t="s">
        <v>50</v>
      </c>
      <c r="H10870" s="193">
        <v>0.68149999999999999</v>
      </c>
      <c r="I10870" s="189">
        <f t="shared" si="360"/>
        <v>159.69360000000003</v>
      </c>
      <c r="J10870" s="219">
        <f t="shared" si="361"/>
        <v>108.83</v>
      </c>
      <c r="M10870">
        <v>173.58</v>
      </c>
    </row>
    <row r="10871" spans="1:13" ht="24" customHeight="1" x14ac:dyDescent="0.2">
      <c r="A10871" s="238" t="s">
        <v>2126</v>
      </c>
      <c r="B10871" s="191" t="s">
        <v>2702</v>
      </c>
      <c r="C10871" s="190" t="s">
        <v>15</v>
      </c>
      <c r="D10871" s="190" t="s">
        <v>2703</v>
      </c>
      <c r="E10871" s="426" t="s">
        <v>2119</v>
      </c>
      <c r="F10871" s="426"/>
      <c r="G10871" s="192" t="s">
        <v>50</v>
      </c>
      <c r="H10871" s="193">
        <v>0.36399999999999999</v>
      </c>
      <c r="I10871" s="189">
        <f t="shared" si="360"/>
        <v>134.37520000000001</v>
      </c>
      <c r="J10871" s="219">
        <f t="shared" si="361"/>
        <v>48.91</v>
      </c>
      <c r="M10871">
        <v>146.06</v>
      </c>
    </row>
    <row r="10872" spans="1:13" ht="24" customHeight="1" x14ac:dyDescent="0.2">
      <c r="A10872" s="238" t="s">
        <v>2126</v>
      </c>
      <c r="B10872" s="191" t="s">
        <v>2140</v>
      </c>
      <c r="C10872" s="190" t="s">
        <v>15</v>
      </c>
      <c r="D10872" s="190" t="s">
        <v>2141</v>
      </c>
      <c r="E10872" s="426" t="s">
        <v>2119</v>
      </c>
      <c r="F10872" s="426"/>
      <c r="G10872" s="192" t="s">
        <v>1871</v>
      </c>
      <c r="H10872" s="193">
        <v>256.66000000000003</v>
      </c>
      <c r="I10872" s="189">
        <f t="shared" si="360"/>
        <v>0.59800000000000009</v>
      </c>
      <c r="J10872" s="219">
        <f t="shared" si="361"/>
        <v>153.47999999999999</v>
      </c>
      <c r="M10872">
        <v>0.65</v>
      </c>
    </row>
    <row r="10873" spans="1:13" ht="24" customHeight="1" x14ac:dyDescent="0.2">
      <c r="A10873" s="238" t="s">
        <v>2126</v>
      </c>
      <c r="B10873" s="191" t="s">
        <v>3072</v>
      </c>
      <c r="C10873" s="190" t="s">
        <v>15</v>
      </c>
      <c r="D10873" s="190" t="s">
        <v>3073</v>
      </c>
      <c r="E10873" s="426" t="s">
        <v>2119</v>
      </c>
      <c r="F10873" s="426"/>
      <c r="G10873" s="192" t="s">
        <v>2192</v>
      </c>
      <c r="H10873" s="193">
        <v>1.494</v>
      </c>
      <c r="I10873" s="189">
        <f t="shared" si="360"/>
        <v>8.7032000000000007</v>
      </c>
      <c r="J10873" s="219">
        <f t="shared" si="361"/>
        <v>13</v>
      </c>
      <c r="M10873">
        <v>9.4600000000000009</v>
      </c>
    </row>
    <row r="10874" spans="1:13" ht="24" customHeight="1" x14ac:dyDescent="0.2">
      <c r="A10874" s="238" t="s">
        <v>2126</v>
      </c>
      <c r="B10874" s="191" t="s">
        <v>2178</v>
      </c>
      <c r="C10874" s="190" t="s">
        <v>15</v>
      </c>
      <c r="D10874" s="190" t="s">
        <v>2179</v>
      </c>
      <c r="E10874" s="426" t="s">
        <v>2119</v>
      </c>
      <c r="F10874" s="426"/>
      <c r="G10874" s="192" t="s">
        <v>1871</v>
      </c>
      <c r="H10874" s="193">
        <v>2.6394000000000002</v>
      </c>
      <c r="I10874" s="189">
        <f t="shared" si="360"/>
        <v>25.392000000000003</v>
      </c>
      <c r="J10874" s="219">
        <f t="shared" si="361"/>
        <v>67.010000000000005</v>
      </c>
      <c r="M10874">
        <v>27.6</v>
      </c>
    </row>
    <row r="10875" spans="1:13" ht="24" customHeight="1" x14ac:dyDescent="0.2">
      <c r="A10875" s="238" t="s">
        <v>2126</v>
      </c>
      <c r="B10875" s="191" t="s">
        <v>2258</v>
      </c>
      <c r="C10875" s="190" t="s">
        <v>15</v>
      </c>
      <c r="D10875" s="190" t="s">
        <v>2259</v>
      </c>
      <c r="E10875" s="426" t="s">
        <v>2119</v>
      </c>
      <c r="F10875" s="426"/>
      <c r="G10875" s="192" t="s">
        <v>132</v>
      </c>
      <c r="H10875" s="193">
        <v>9.1930999999999994</v>
      </c>
      <c r="I10875" s="189">
        <f t="shared" si="360"/>
        <v>13.496400000000001</v>
      </c>
      <c r="J10875" s="219">
        <f t="shared" si="361"/>
        <v>124.07</v>
      </c>
      <c r="M10875">
        <v>14.67</v>
      </c>
    </row>
    <row r="10876" spans="1:13" ht="24" customHeight="1" x14ac:dyDescent="0.2">
      <c r="A10876" s="238" t="s">
        <v>2126</v>
      </c>
      <c r="B10876" s="191" t="s">
        <v>2807</v>
      </c>
      <c r="C10876" s="190" t="s">
        <v>15</v>
      </c>
      <c r="D10876" s="190" t="s">
        <v>2808</v>
      </c>
      <c r="E10876" s="426" t="s">
        <v>2129</v>
      </c>
      <c r="F10876" s="426"/>
      <c r="G10876" s="192" t="s">
        <v>39</v>
      </c>
      <c r="H10876" s="193">
        <v>3.08</v>
      </c>
      <c r="I10876" s="189">
        <f t="shared" si="360"/>
        <v>19.136000000000003</v>
      </c>
      <c r="J10876" s="219">
        <f t="shared" si="361"/>
        <v>58.93</v>
      </c>
      <c r="M10876">
        <v>20.8</v>
      </c>
    </row>
    <row r="10877" spans="1:13" ht="24" customHeight="1" x14ac:dyDescent="0.2">
      <c r="A10877" s="238" t="s">
        <v>2126</v>
      </c>
      <c r="B10877" s="191" t="s">
        <v>2210</v>
      </c>
      <c r="C10877" s="190" t="s">
        <v>15</v>
      </c>
      <c r="D10877" s="190" t="s">
        <v>2211</v>
      </c>
      <c r="E10877" s="426" t="s">
        <v>2129</v>
      </c>
      <c r="F10877" s="426"/>
      <c r="G10877" s="192" t="s">
        <v>39</v>
      </c>
      <c r="H10877" s="193">
        <v>3.3144</v>
      </c>
      <c r="I10877" s="189">
        <f t="shared" si="360"/>
        <v>19.430400000000002</v>
      </c>
      <c r="J10877" s="219">
        <f t="shared" si="361"/>
        <v>64.400000000000006</v>
      </c>
      <c r="M10877">
        <v>21.12</v>
      </c>
    </row>
    <row r="10878" spans="1:13" ht="24" customHeight="1" x14ac:dyDescent="0.2">
      <c r="A10878" s="238" t="s">
        <v>2126</v>
      </c>
      <c r="B10878" s="191" t="s">
        <v>2152</v>
      </c>
      <c r="C10878" s="190" t="s">
        <v>15</v>
      </c>
      <c r="D10878" s="190" t="s">
        <v>2153</v>
      </c>
      <c r="E10878" s="426" t="s">
        <v>2129</v>
      </c>
      <c r="F10878" s="426"/>
      <c r="G10878" s="192" t="s">
        <v>39</v>
      </c>
      <c r="H10878" s="193">
        <v>1.7524999999999999</v>
      </c>
      <c r="I10878" s="189">
        <f t="shared" si="360"/>
        <v>19.136000000000003</v>
      </c>
      <c r="J10878" s="219">
        <f t="shared" si="361"/>
        <v>33.53</v>
      </c>
      <c r="M10878">
        <v>20.8</v>
      </c>
    </row>
    <row r="10879" spans="1:13" ht="24" customHeight="1" x14ac:dyDescent="0.2">
      <c r="A10879" s="238" t="s">
        <v>2126</v>
      </c>
      <c r="B10879" s="191" t="s">
        <v>2156</v>
      </c>
      <c r="C10879" s="190" t="s">
        <v>15</v>
      </c>
      <c r="D10879" s="190" t="s">
        <v>2157</v>
      </c>
      <c r="E10879" s="426" t="s">
        <v>2129</v>
      </c>
      <c r="F10879" s="426"/>
      <c r="G10879" s="192" t="s">
        <v>39</v>
      </c>
      <c r="H10879" s="193">
        <v>29.149000000000001</v>
      </c>
      <c r="I10879" s="189">
        <f t="shared" si="360"/>
        <v>11.8772</v>
      </c>
      <c r="J10879" s="219">
        <f t="shared" si="361"/>
        <v>346.2</v>
      </c>
      <c r="M10879">
        <v>12.91</v>
      </c>
    </row>
    <row r="10880" spans="1:13" x14ac:dyDescent="0.2">
      <c r="A10880" s="239"/>
      <c r="B10880" s="195"/>
      <c r="C10880" s="195"/>
      <c r="D10880" s="195"/>
      <c r="E10880" s="195" t="s">
        <v>3847</v>
      </c>
      <c r="F10880" s="196">
        <v>901.16</v>
      </c>
      <c r="G10880" s="195" t="s">
        <v>3848</v>
      </c>
      <c r="H10880" s="196">
        <v>0</v>
      </c>
      <c r="I10880" s="196">
        <v>901.16</v>
      </c>
      <c r="J10880" s="220"/>
      <c r="M10880">
        <v>901.16</v>
      </c>
    </row>
    <row r="10881" spans="1:13" ht="25.5" x14ac:dyDescent="0.2">
      <c r="A10881" s="239"/>
      <c r="B10881" s="195"/>
      <c r="C10881" s="195"/>
      <c r="D10881" s="195"/>
      <c r="E10881" s="195" t="s">
        <v>3849</v>
      </c>
      <c r="F10881" s="196">
        <v>0</v>
      </c>
      <c r="G10881" s="195"/>
      <c r="H10881" s="195" t="s">
        <v>3850</v>
      </c>
      <c r="I10881" s="196">
        <v>2473.9</v>
      </c>
      <c r="J10881" s="220"/>
      <c r="M10881">
        <v>2473.9</v>
      </c>
    </row>
    <row r="10882" spans="1:13" ht="30" customHeight="1" x14ac:dyDescent="0.2">
      <c r="A10882" s="240"/>
      <c r="B10882" s="197"/>
      <c r="C10882" s="197"/>
      <c r="D10882" s="197"/>
      <c r="E10882" s="197"/>
      <c r="F10882" s="197"/>
      <c r="G10882" s="197" t="s">
        <v>3851</v>
      </c>
      <c r="H10882" s="198">
        <v>1</v>
      </c>
      <c r="I10882" s="199">
        <v>2473.9</v>
      </c>
      <c r="J10882" s="220"/>
      <c r="M10882">
        <v>2473.9</v>
      </c>
    </row>
    <row r="10883" spans="1:13" ht="0.95" customHeight="1" x14ac:dyDescent="0.2">
      <c r="A10883" s="237"/>
      <c r="B10883" s="185"/>
      <c r="C10883" s="185"/>
      <c r="D10883" s="185"/>
      <c r="E10883" s="185"/>
      <c r="F10883" s="185"/>
      <c r="G10883" s="185"/>
      <c r="H10883" s="185"/>
      <c r="I10883" s="185"/>
      <c r="J10883" s="220"/>
    </row>
    <row r="10884" spans="1:13" ht="24" customHeight="1" x14ac:dyDescent="0.2">
      <c r="A10884" s="235" t="s">
        <v>1452</v>
      </c>
      <c r="B10884" s="14"/>
      <c r="C10884" s="14"/>
      <c r="D10884" s="13" t="s">
        <v>348</v>
      </c>
      <c r="E10884" s="14"/>
      <c r="F10884" s="418"/>
      <c r="G10884" s="418"/>
      <c r="H10884" s="14"/>
      <c r="I10884" s="14"/>
      <c r="J10884" s="209"/>
    </row>
    <row r="10885" spans="1:13" ht="24" customHeight="1" x14ac:dyDescent="0.2">
      <c r="A10885" s="242" t="s">
        <v>1453</v>
      </c>
      <c r="B10885" s="24"/>
      <c r="C10885" s="24"/>
      <c r="D10885" s="23" t="s">
        <v>929</v>
      </c>
      <c r="E10885" s="24"/>
      <c r="F10885" s="428"/>
      <c r="G10885" s="428"/>
      <c r="H10885" s="24"/>
      <c r="I10885" s="24"/>
      <c r="J10885" s="210"/>
    </row>
    <row r="10886" spans="1:13" ht="24" customHeight="1" x14ac:dyDescent="0.2">
      <c r="A10886" s="243" t="s">
        <v>1454</v>
      </c>
      <c r="B10886" s="28"/>
      <c r="C10886" s="28"/>
      <c r="D10886" s="27" t="s">
        <v>939</v>
      </c>
      <c r="E10886" s="28"/>
      <c r="F10886" s="429"/>
      <c r="G10886" s="429"/>
      <c r="H10886" s="28"/>
      <c r="I10886" s="28"/>
      <c r="J10886" s="211"/>
    </row>
    <row r="10887" spans="1:13" ht="18" customHeight="1" x14ac:dyDescent="0.2">
      <c r="A10887" s="236" t="s">
        <v>1455</v>
      </c>
      <c r="B10887" s="183" t="s">
        <v>2</v>
      </c>
      <c r="C10887" s="182" t="s">
        <v>3</v>
      </c>
      <c r="D10887" s="182" t="s">
        <v>4</v>
      </c>
      <c r="E10887" s="419" t="s">
        <v>2100</v>
      </c>
      <c r="F10887" s="419"/>
      <c r="G10887" s="184" t="s">
        <v>5</v>
      </c>
      <c r="H10887" s="183" t="s">
        <v>6</v>
      </c>
      <c r="I10887" s="183" t="s">
        <v>7</v>
      </c>
      <c r="J10887" s="218" t="s">
        <v>8</v>
      </c>
      <c r="K10887" s="229">
        <f>J10889+J10890</f>
        <v>51.46</v>
      </c>
      <c r="L10887" s="229">
        <f>J10888-K10887</f>
        <v>364.92</v>
      </c>
      <c r="M10887" t="s">
        <v>7</v>
      </c>
    </row>
    <row r="10888" spans="1:13" ht="24" customHeight="1" x14ac:dyDescent="0.2">
      <c r="A10888" s="237" t="s">
        <v>2125</v>
      </c>
      <c r="B10888" s="186" t="s">
        <v>941</v>
      </c>
      <c r="C10888" s="185" t="s">
        <v>15</v>
      </c>
      <c r="D10888" s="185" t="s">
        <v>942</v>
      </c>
      <c r="E10888" s="425">
        <v>10</v>
      </c>
      <c r="F10888" s="425"/>
      <c r="G10888" s="187" t="s">
        <v>17</v>
      </c>
      <c r="H10888" s="188">
        <v>1</v>
      </c>
      <c r="I10888" s="189">
        <f t="shared" ref="I10888:I10894" si="362">(M10888*$M$13)</f>
        <v>416.38279999999997</v>
      </c>
      <c r="J10888" s="231">
        <f t="shared" ref="J10888:J10894" si="363">TRUNC(I10888*H10888,2)</f>
        <v>416.38</v>
      </c>
      <c r="M10888">
        <v>452.59</v>
      </c>
    </row>
    <row r="10889" spans="1:13" ht="24" customHeight="1" x14ac:dyDescent="0.2">
      <c r="A10889" s="238" t="s">
        <v>2126</v>
      </c>
      <c r="B10889" s="191" t="s">
        <v>2152</v>
      </c>
      <c r="C10889" s="190" t="s">
        <v>15</v>
      </c>
      <c r="D10889" s="190" t="s">
        <v>2153</v>
      </c>
      <c r="E10889" s="426" t="s">
        <v>2129</v>
      </c>
      <c r="F10889" s="426"/>
      <c r="G10889" s="192" t="s">
        <v>39</v>
      </c>
      <c r="H10889" s="193">
        <v>1.2</v>
      </c>
      <c r="I10889" s="189">
        <f t="shared" si="362"/>
        <v>19.136000000000003</v>
      </c>
      <c r="J10889" s="219">
        <f t="shared" si="363"/>
        <v>22.96</v>
      </c>
      <c r="M10889">
        <v>20.8</v>
      </c>
    </row>
    <row r="10890" spans="1:13" ht="24" customHeight="1" x14ac:dyDescent="0.2">
      <c r="A10890" s="238" t="s">
        <v>2126</v>
      </c>
      <c r="B10890" s="191" t="s">
        <v>2156</v>
      </c>
      <c r="C10890" s="190" t="s">
        <v>15</v>
      </c>
      <c r="D10890" s="190" t="s">
        <v>2157</v>
      </c>
      <c r="E10890" s="426" t="s">
        <v>2129</v>
      </c>
      <c r="F10890" s="426"/>
      <c r="G10890" s="192" t="s">
        <v>39</v>
      </c>
      <c r="H10890" s="193">
        <v>2.4</v>
      </c>
      <c r="I10890" s="189">
        <f t="shared" si="362"/>
        <v>11.8772</v>
      </c>
      <c r="J10890" s="219">
        <f t="shared" si="363"/>
        <v>28.5</v>
      </c>
      <c r="M10890">
        <v>12.91</v>
      </c>
    </row>
    <row r="10891" spans="1:13" ht="24" customHeight="1" x14ac:dyDescent="0.2">
      <c r="A10891" s="238" t="s">
        <v>2126</v>
      </c>
      <c r="B10891" s="191" t="s">
        <v>2164</v>
      </c>
      <c r="C10891" s="190" t="s">
        <v>15</v>
      </c>
      <c r="D10891" s="190" t="s">
        <v>2165</v>
      </c>
      <c r="E10891" s="426" t="s">
        <v>2119</v>
      </c>
      <c r="F10891" s="426"/>
      <c r="G10891" s="192" t="s">
        <v>50</v>
      </c>
      <c r="H10891" s="193">
        <v>3.3999999999999998E-3</v>
      </c>
      <c r="I10891" s="189">
        <f t="shared" si="362"/>
        <v>160.77000000000001</v>
      </c>
      <c r="J10891" s="219">
        <f t="shared" si="363"/>
        <v>0.54</v>
      </c>
      <c r="M10891">
        <v>174.75</v>
      </c>
    </row>
    <row r="10892" spans="1:13" ht="24" customHeight="1" x14ac:dyDescent="0.2">
      <c r="A10892" s="238" t="s">
        <v>2126</v>
      </c>
      <c r="B10892" s="191" t="s">
        <v>2837</v>
      </c>
      <c r="C10892" s="190" t="s">
        <v>15</v>
      </c>
      <c r="D10892" s="190" t="s">
        <v>2838</v>
      </c>
      <c r="E10892" s="426" t="s">
        <v>2119</v>
      </c>
      <c r="F10892" s="426"/>
      <c r="G10892" s="192" t="s">
        <v>1871</v>
      </c>
      <c r="H10892" s="193">
        <v>0.02</v>
      </c>
      <c r="I10892" s="189">
        <f t="shared" si="362"/>
        <v>4.2872000000000003</v>
      </c>
      <c r="J10892" s="219">
        <f t="shared" si="363"/>
        <v>0.08</v>
      </c>
      <c r="M10892">
        <v>4.66</v>
      </c>
    </row>
    <row r="10893" spans="1:13" ht="24" customHeight="1" x14ac:dyDescent="0.2">
      <c r="A10893" s="238" t="s">
        <v>2126</v>
      </c>
      <c r="B10893" s="191" t="s">
        <v>2140</v>
      </c>
      <c r="C10893" s="190" t="s">
        <v>15</v>
      </c>
      <c r="D10893" s="190" t="s">
        <v>2141</v>
      </c>
      <c r="E10893" s="426" t="s">
        <v>2119</v>
      </c>
      <c r="F10893" s="426"/>
      <c r="G10893" s="192" t="s">
        <v>1871</v>
      </c>
      <c r="H10893" s="193">
        <v>1.5</v>
      </c>
      <c r="I10893" s="189">
        <f t="shared" si="362"/>
        <v>0.59800000000000009</v>
      </c>
      <c r="J10893" s="219">
        <f t="shared" si="363"/>
        <v>0.89</v>
      </c>
      <c r="M10893">
        <v>0.65</v>
      </c>
    </row>
    <row r="10894" spans="1:13" ht="24" customHeight="1" x14ac:dyDescent="0.2">
      <c r="A10894" s="238" t="s">
        <v>2126</v>
      </c>
      <c r="B10894" s="191" t="s">
        <v>2839</v>
      </c>
      <c r="C10894" s="190" t="s">
        <v>15</v>
      </c>
      <c r="D10894" s="190" t="s">
        <v>2840</v>
      </c>
      <c r="E10894" s="426" t="s">
        <v>2119</v>
      </c>
      <c r="F10894" s="426"/>
      <c r="G10894" s="192" t="s">
        <v>17</v>
      </c>
      <c r="H10894" s="193">
        <v>1</v>
      </c>
      <c r="I10894" s="189">
        <f t="shared" si="362"/>
        <v>363.40000000000003</v>
      </c>
      <c r="J10894" s="219">
        <f t="shared" si="363"/>
        <v>363.4</v>
      </c>
      <c r="M10894">
        <v>395</v>
      </c>
    </row>
    <row r="10895" spans="1:13" x14ac:dyDescent="0.2">
      <c r="A10895" s="239"/>
      <c r="B10895" s="195"/>
      <c r="C10895" s="195"/>
      <c r="D10895" s="195"/>
      <c r="E10895" s="195" t="s">
        <v>3847</v>
      </c>
      <c r="F10895" s="196">
        <v>55.94</v>
      </c>
      <c r="G10895" s="195" t="s">
        <v>3848</v>
      </c>
      <c r="H10895" s="196">
        <v>0</v>
      </c>
      <c r="I10895" s="196">
        <v>55.94</v>
      </c>
      <c r="J10895" s="220"/>
      <c r="M10895">
        <v>55.94</v>
      </c>
    </row>
    <row r="10896" spans="1:13" ht="25.5" x14ac:dyDescent="0.2">
      <c r="A10896" s="239"/>
      <c r="B10896" s="195"/>
      <c r="C10896" s="195"/>
      <c r="D10896" s="195"/>
      <c r="E10896" s="195" t="s">
        <v>3849</v>
      </c>
      <c r="F10896" s="196">
        <v>0</v>
      </c>
      <c r="G10896" s="195"/>
      <c r="H10896" s="195" t="s">
        <v>3850</v>
      </c>
      <c r="I10896" s="196">
        <v>452.59</v>
      </c>
      <c r="J10896" s="220"/>
      <c r="M10896">
        <v>452.59</v>
      </c>
    </row>
    <row r="10897" spans="1:13" ht="30" customHeight="1" x14ac:dyDescent="0.2">
      <c r="A10897" s="240"/>
      <c r="B10897" s="197"/>
      <c r="C10897" s="197"/>
      <c r="D10897" s="197"/>
      <c r="E10897" s="197"/>
      <c r="F10897" s="197"/>
      <c r="G10897" s="197" t="s">
        <v>3851</v>
      </c>
      <c r="H10897" s="198">
        <v>54.43</v>
      </c>
      <c r="I10897" s="199">
        <v>24634.47</v>
      </c>
      <c r="J10897" s="220"/>
      <c r="M10897">
        <v>24634.47</v>
      </c>
    </row>
    <row r="10898" spans="1:13" ht="0.95" customHeight="1" x14ac:dyDescent="0.2">
      <c r="A10898" s="237"/>
      <c r="B10898" s="185"/>
      <c r="C10898" s="185"/>
      <c r="D10898" s="185"/>
      <c r="E10898" s="185"/>
      <c r="F10898" s="185"/>
      <c r="G10898" s="185"/>
      <c r="H10898" s="185"/>
      <c r="I10898" s="185"/>
      <c r="J10898" s="220"/>
    </row>
    <row r="10899" spans="1:13" ht="24" customHeight="1" x14ac:dyDescent="0.2">
      <c r="A10899" s="242" t="s">
        <v>1456</v>
      </c>
      <c r="B10899" s="24"/>
      <c r="C10899" s="24"/>
      <c r="D10899" s="23" t="s">
        <v>948</v>
      </c>
      <c r="E10899" s="24"/>
      <c r="F10899" s="428"/>
      <c r="G10899" s="428"/>
      <c r="H10899" s="24"/>
      <c r="I10899" s="24"/>
      <c r="J10899" s="210"/>
    </row>
    <row r="10900" spans="1:13" ht="18" customHeight="1" x14ac:dyDescent="0.2">
      <c r="A10900" s="236" t="s">
        <v>1457</v>
      </c>
      <c r="B10900" s="183" t="s">
        <v>2</v>
      </c>
      <c r="C10900" s="182" t="s">
        <v>3</v>
      </c>
      <c r="D10900" s="182" t="s">
        <v>4</v>
      </c>
      <c r="E10900" s="419" t="s">
        <v>2100</v>
      </c>
      <c r="F10900" s="419"/>
      <c r="G10900" s="184" t="s">
        <v>5</v>
      </c>
      <c r="H10900" s="183" t="s">
        <v>6</v>
      </c>
      <c r="I10900" s="183" t="s">
        <v>7</v>
      </c>
      <c r="J10900" s="218" t="s">
        <v>8</v>
      </c>
      <c r="K10900" s="229">
        <f>J10902+J10903</f>
        <v>27.2</v>
      </c>
      <c r="L10900" s="229">
        <f>J10901-K10900</f>
        <v>71.95</v>
      </c>
      <c r="M10900" t="s">
        <v>7</v>
      </c>
    </row>
    <row r="10901" spans="1:13" ht="39" customHeight="1" x14ac:dyDescent="0.2">
      <c r="A10901" s="237" t="s">
        <v>2125</v>
      </c>
      <c r="B10901" s="186" t="s">
        <v>599</v>
      </c>
      <c r="C10901" s="185" t="s">
        <v>26</v>
      </c>
      <c r="D10901" s="185" t="s">
        <v>600</v>
      </c>
      <c r="E10901" s="425" t="s">
        <v>2113</v>
      </c>
      <c r="F10901" s="425"/>
      <c r="G10901" s="187" t="s">
        <v>17</v>
      </c>
      <c r="H10901" s="188">
        <v>1</v>
      </c>
      <c r="I10901" s="189">
        <f t="shared" ref="I10901:I10906" si="364">(M10901*$M$13)</f>
        <v>99.157600000000002</v>
      </c>
      <c r="J10901" s="231">
        <f t="shared" ref="J10901:J10906" si="365">TRUNC(I10901*H10901,2)</f>
        <v>99.15</v>
      </c>
      <c r="M10901">
        <v>107.78</v>
      </c>
    </row>
    <row r="10902" spans="1:13" ht="26.1" customHeight="1" x14ac:dyDescent="0.2">
      <c r="A10902" s="241" t="s">
        <v>2395</v>
      </c>
      <c r="B10902" s="201" t="s">
        <v>2568</v>
      </c>
      <c r="C10902" s="200" t="s">
        <v>26</v>
      </c>
      <c r="D10902" s="200" t="s">
        <v>2569</v>
      </c>
      <c r="E10902" s="427" t="s">
        <v>2123</v>
      </c>
      <c r="F10902" s="427"/>
      <c r="G10902" s="202" t="s">
        <v>32</v>
      </c>
      <c r="H10902" s="203">
        <v>0.192</v>
      </c>
      <c r="I10902" s="189">
        <f t="shared" si="364"/>
        <v>18.2712</v>
      </c>
      <c r="J10902" s="219">
        <f t="shared" si="365"/>
        <v>3.5</v>
      </c>
      <c r="M10902">
        <v>19.86</v>
      </c>
    </row>
    <row r="10903" spans="1:13" ht="24" customHeight="1" x14ac:dyDescent="0.2">
      <c r="A10903" s="241" t="s">
        <v>2395</v>
      </c>
      <c r="B10903" s="201" t="s">
        <v>2566</v>
      </c>
      <c r="C10903" s="200" t="s">
        <v>26</v>
      </c>
      <c r="D10903" s="200" t="s">
        <v>2567</v>
      </c>
      <c r="E10903" s="427" t="s">
        <v>2123</v>
      </c>
      <c r="F10903" s="427"/>
      <c r="G10903" s="202" t="s">
        <v>32</v>
      </c>
      <c r="H10903" s="203">
        <v>0.94799999999999995</v>
      </c>
      <c r="I10903" s="189">
        <f t="shared" si="364"/>
        <v>25.005600000000001</v>
      </c>
      <c r="J10903" s="219">
        <f t="shared" si="365"/>
        <v>23.7</v>
      </c>
      <c r="M10903">
        <v>27.18</v>
      </c>
    </row>
    <row r="10904" spans="1:13" ht="26.1" customHeight="1" x14ac:dyDescent="0.2">
      <c r="A10904" s="238" t="s">
        <v>2126</v>
      </c>
      <c r="B10904" s="191" t="s">
        <v>2574</v>
      </c>
      <c r="C10904" s="190" t="s">
        <v>26</v>
      </c>
      <c r="D10904" s="190" t="s">
        <v>2575</v>
      </c>
      <c r="E10904" s="426" t="s">
        <v>2119</v>
      </c>
      <c r="F10904" s="426"/>
      <c r="G10904" s="192" t="s">
        <v>2576</v>
      </c>
      <c r="H10904" s="193">
        <v>0.61499999999999999</v>
      </c>
      <c r="I10904" s="189">
        <f t="shared" si="364"/>
        <v>19.55</v>
      </c>
      <c r="J10904" s="219">
        <f t="shared" si="365"/>
        <v>12.02</v>
      </c>
      <c r="M10904">
        <v>21.25</v>
      </c>
    </row>
    <row r="10905" spans="1:13" ht="26.1" customHeight="1" x14ac:dyDescent="0.2">
      <c r="A10905" s="238" t="s">
        <v>2126</v>
      </c>
      <c r="B10905" s="191" t="s">
        <v>2572</v>
      </c>
      <c r="C10905" s="190" t="s">
        <v>26</v>
      </c>
      <c r="D10905" s="190" t="s">
        <v>2573</v>
      </c>
      <c r="E10905" s="426" t="s">
        <v>2119</v>
      </c>
      <c r="F10905" s="426"/>
      <c r="G10905" s="192" t="s">
        <v>17</v>
      </c>
      <c r="H10905" s="193">
        <v>1.125</v>
      </c>
      <c r="I10905" s="189">
        <f t="shared" si="364"/>
        <v>51.492400000000004</v>
      </c>
      <c r="J10905" s="219">
        <f t="shared" si="365"/>
        <v>57.92</v>
      </c>
      <c r="M10905">
        <v>55.97</v>
      </c>
    </row>
    <row r="10906" spans="1:13" ht="24" customHeight="1" x14ac:dyDescent="0.2">
      <c r="A10906" s="238" t="s">
        <v>2126</v>
      </c>
      <c r="B10906" s="191" t="s">
        <v>2570</v>
      </c>
      <c r="C10906" s="190" t="s">
        <v>26</v>
      </c>
      <c r="D10906" s="190" t="s">
        <v>2571</v>
      </c>
      <c r="E10906" s="426" t="s">
        <v>2119</v>
      </c>
      <c r="F10906" s="426"/>
      <c r="G10906" s="192" t="s">
        <v>2413</v>
      </c>
      <c r="H10906" s="193">
        <v>0.26</v>
      </c>
      <c r="I10906" s="189">
        <f t="shared" si="364"/>
        <v>7.7832000000000008</v>
      </c>
      <c r="J10906" s="219">
        <f t="shared" si="365"/>
        <v>2.02</v>
      </c>
      <c r="M10906">
        <v>8.4600000000000009</v>
      </c>
    </row>
    <row r="10907" spans="1:13" x14ac:dyDescent="0.2">
      <c r="A10907" s="239"/>
      <c r="B10907" s="195"/>
      <c r="C10907" s="195"/>
      <c r="D10907" s="195"/>
      <c r="E10907" s="195" t="s">
        <v>3847</v>
      </c>
      <c r="F10907" s="196">
        <v>22.72</v>
      </c>
      <c r="G10907" s="195" t="s">
        <v>3848</v>
      </c>
      <c r="H10907" s="196">
        <v>0</v>
      </c>
      <c r="I10907" s="196">
        <v>22.72</v>
      </c>
      <c r="J10907" s="220"/>
      <c r="M10907">
        <v>22.72</v>
      </c>
    </row>
    <row r="10908" spans="1:13" ht="25.5" x14ac:dyDescent="0.2">
      <c r="A10908" s="239"/>
      <c r="B10908" s="195"/>
      <c r="C10908" s="195"/>
      <c r="D10908" s="195"/>
      <c r="E10908" s="195" t="s">
        <v>3849</v>
      </c>
      <c r="F10908" s="196">
        <v>0</v>
      </c>
      <c r="G10908" s="195"/>
      <c r="H10908" s="195" t="s">
        <v>3850</v>
      </c>
      <c r="I10908" s="196">
        <v>107.78</v>
      </c>
      <c r="J10908" s="220"/>
      <c r="M10908">
        <v>107.78</v>
      </c>
    </row>
    <row r="10909" spans="1:13" ht="30" customHeight="1" x14ac:dyDescent="0.2">
      <c r="A10909" s="240"/>
      <c r="B10909" s="197"/>
      <c r="C10909" s="197"/>
      <c r="D10909" s="197"/>
      <c r="E10909" s="197"/>
      <c r="F10909" s="197"/>
      <c r="G10909" s="197" t="s">
        <v>3851</v>
      </c>
      <c r="H10909" s="198">
        <v>109.71</v>
      </c>
      <c r="I10909" s="199">
        <v>11824.54</v>
      </c>
      <c r="J10909" s="220"/>
      <c r="M10909">
        <v>11824.54</v>
      </c>
    </row>
    <row r="10910" spans="1:13" ht="0.95" customHeight="1" x14ac:dyDescent="0.2">
      <c r="A10910" s="237"/>
      <c r="B10910" s="185"/>
      <c r="C10910" s="185"/>
      <c r="D10910" s="185"/>
      <c r="E10910" s="185"/>
      <c r="F10910" s="185"/>
      <c r="G10910" s="185"/>
      <c r="H10910" s="185"/>
      <c r="I10910" s="185"/>
      <c r="J10910" s="220"/>
    </row>
    <row r="10911" spans="1:13" ht="18" customHeight="1" x14ac:dyDescent="0.2">
      <c r="A10911" s="236" t="s">
        <v>1458</v>
      </c>
      <c r="B10911" s="183" t="s">
        <v>2</v>
      </c>
      <c r="C10911" s="182" t="s">
        <v>3</v>
      </c>
      <c r="D10911" s="182" t="s">
        <v>4</v>
      </c>
      <c r="E10911" s="419" t="s">
        <v>2100</v>
      </c>
      <c r="F10911" s="419"/>
      <c r="G10911" s="184" t="s">
        <v>5</v>
      </c>
      <c r="H10911" s="183" t="s">
        <v>6</v>
      </c>
      <c r="I10911" s="183" t="s">
        <v>7</v>
      </c>
      <c r="J10911" s="218" t="s">
        <v>8</v>
      </c>
      <c r="K10911" s="229">
        <f>J10914+J10915</f>
        <v>2.2399999999999998</v>
      </c>
      <c r="L10911" s="229">
        <f>J10912-K10911</f>
        <v>14.62</v>
      </c>
      <c r="M10911" t="s">
        <v>7</v>
      </c>
    </row>
    <row r="10912" spans="1:13" ht="26.1" customHeight="1" x14ac:dyDescent="0.2">
      <c r="A10912" s="237" t="s">
        <v>2125</v>
      </c>
      <c r="B10912" s="186" t="s">
        <v>954</v>
      </c>
      <c r="C10912" s="185" t="s">
        <v>15</v>
      </c>
      <c r="D10912" s="185" t="s">
        <v>1459</v>
      </c>
      <c r="E10912" s="425">
        <v>12</v>
      </c>
      <c r="F10912" s="425"/>
      <c r="G10912" s="187" t="s">
        <v>17</v>
      </c>
      <c r="H10912" s="188">
        <v>1</v>
      </c>
      <c r="I10912" s="189">
        <f>(M10912*$M$13)</f>
        <v>16.863599999999998</v>
      </c>
      <c r="J10912" s="231">
        <f>TRUNC(I10912*H10912,2)</f>
        <v>16.86</v>
      </c>
      <c r="M10912">
        <v>18.329999999999998</v>
      </c>
    </row>
    <row r="10913" spans="1:13" ht="26.1" customHeight="1" x14ac:dyDescent="0.2">
      <c r="A10913" s="238" t="s">
        <v>2126</v>
      </c>
      <c r="B10913" s="191" t="s">
        <v>2850</v>
      </c>
      <c r="C10913" s="190" t="s">
        <v>15</v>
      </c>
      <c r="D10913" s="190" t="s">
        <v>2851</v>
      </c>
      <c r="E10913" s="426" t="s">
        <v>2119</v>
      </c>
      <c r="F10913" s="426"/>
      <c r="G10913" s="192" t="s">
        <v>2192</v>
      </c>
      <c r="H10913" s="193">
        <v>1</v>
      </c>
      <c r="I10913" s="189">
        <f>(M10913*$M$13)</f>
        <v>14.628</v>
      </c>
      <c r="J10913" s="219">
        <f>TRUNC(I10913*H10913,2)</f>
        <v>14.62</v>
      </c>
      <c r="M10913">
        <v>15.9</v>
      </c>
    </row>
    <row r="10914" spans="1:13" ht="24" customHeight="1" x14ac:dyDescent="0.2">
      <c r="A10914" s="238" t="s">
        <v>2126</v>
      </c>
      <c r="B10914" s="191" t="s">
        <v>2210</v>
      </c>
      <c r="C10914" s="190" t="s">
        <v>15</v>
      </c>
      <c r="D10914" s="190" t="s">
        <v>2211</v>
      </c>
      <c r="E10914" s="426" t="s">
        <v>2129</v>
      </c>
      <c r="F10914" s="426"/>
      <c r="G10914" s="192" t="s">
        <v>39</v>
      </c>
      <c r="H10914" s="193">
        <v>0.10349999999999999</v>
      </c>
      <c r="I10914" s="189">
        <f>(M10914*$M$13)</f>
        <v>19.430400000000002</v>
      </c>
      <c r="J10914" s="219">
        <f>TRUNC(I10914*H10914,2)</f>
        <v>2.0099999999999998</v>
      </c>
      <c r="M10914">
        <v>21.12</v>
      </c>
    </row>
    <row r="10915" spans="1:13" ht="24" customHeight="1" x14ac:dyDescent="0.2">
      <c r="A10915" s="238" t="s">
        <v>2126</v>
      </c>
      <c r="B10915" s="191" t="s">
        <v>2156</v>
      </c>
      <c r="C10915" s="190" t="s">
        <v>15</v>
      </c>
      <c r="D10915" s="190" t="s">
        <v>2157</v>
      </c>
      <c r="E10915" s="426" t="s">
        <v>2129</v>
      </c>
      <c r="F10915" s="426"/>
      <c r="G10915" s="192" t="s">
        <v>39</v>
      </c>
      <c r="H10915" s="193">
        <v>1.9400000000000001E-2</v>
      </c>
      <c r="I10915" s="189">
        <f>(M10915*$M$13)</f>
        <v>11.8772</v>
      </c>
      <c r="J10915" s="219">
        <f>TRUNC(I10915*H10915,2)</f>
        <v>0.23</v>
      </c>
      <c r="M10915">
        <v>12.91</v>
      </c>
    </row>
    <row r="10916" spans="1:13" x14ac:dyDescent="0.2">
      <c r="A10916" s="239"/>
      <c r="B10916" s="195"/>
      <c r="C10916" s="195"/>
      <c r="D10916" s="195"/>
      <c r="E10916" s="195" t="s">
        <v>3847</v>
      </c>
      <c r="F10916" s="196">
        <v>2.4300000000000002</v>
      </c>
      <c r="G10916" s="195" t="s">
        <v>3848</v>
      </c>
      <c r="H10916" s="196">
        <v>0</v>
      </c>
      <c r="I10916" s="196">
        <v>2.4300000000000002</v>
      </c>
      <c r="J10916" s="220"/>
      <c r="M10916">
        <v>2.4300000000000002</v>
      </c>
    </row>
    <row r="10917" spans="1:13" ht="25.5" x14ac:dyDescent="0.2">
      <c r="A10917" s="239"/>
      <c r="B10917" s="195"/>
      <c r="C10917" s="195"/>
      <c r="D10917" s="195"/>
      <c r="E10917" s="195" t="s">
        <v>3849</v>
      </c>
      <c r="F10917" s="196">
        <v>0</v>
      </c>
      <c r="G10917" s="195"/>
      <c r="H10917" s="195" t="s">
        <v>3850</v>
      </c>
      <c r="I10917" s="196">
        <v>18.329999999999998</v>
      </c>
      <c r="J10917" s="220"/>
      <c r="M10917">
        <v>18.329999999999998</v>
      </c>
    </row>
    <row r="10918" spans="1:13" ht="30" customHeight="1" x14ac:dyDescent="0.2">
      <c r="A10918" s="240"/>
      <c r="B10918" s="197"/>
      <c r="C10918" s="197"/>
      <c r="D10918" s="197"/>
      <c r="E10918" s="197"/>
      <c r="F10918" s="197"/>
      <c r="G10918" s="197" t="s">
        <v>3851</v>
      </c>
      <c r="H10918" s="198">
        <v>98.14</v>
      </c>
      <c r="I10918" s="199">
        <v>1798.9</v>
      </c>
      <c r="J10918" s="220"/>
      <c r="M10918">
        <v>1798.9</v>
      </c>
    </row>
    <row r="10919" spans="1:13" ht="0.95" customHeight="1" x14ac:dyDescent="0.2">
      <c r="A10919" s="237"/>
      <c r="B10919" s="185"/>
      <c r="C10919" s="185"/>
      <c r="D10919" s="185"/>
      <c r="E10919" s="185"/>
      <c r="F10919" s="185"/>
      <c r="G10919" s="185"/>
      <c r="H10919" s="185"/>
      <c r="I10919" s="185"/>
      <c r="J10919" s="220"/>
    </row>
    <row r="10920" spans="1:13" ht="18" customHeight="1" x14ac:dyDescent="0.2">
      <c r="A10920" s="236" t="s">
        <v>2088</v>
      </c>
      <c r="B10920" s="183" t="s">
        <v>2</v>
      </c>
      <c r="C10920" s="182" t="s">
        <v>3</v>
      </c>
      <c r="D10920" s="182" t="s">
        <v>4</v>
      </c>
      <c r="E10920" s="419" t="s">
        <v>2100</v>
      </c>
      <c r="F10920" s="419"/>
      <c r="G10920" s="184" t="s">
        <v>5</v>
      </c>
      <c r="H10920" s="183" t="s">
        <v>6</v>
      </c>
      <c r="I10920" s="183" t="s">
        <v>7</v>
      </c>
      <c r="J10920" s="218" t="s">
        <v>8</v>
      </c>
      <c r="K10920" s="229">
        <f>J10922+J10923</f>
        <v>11.79</v>
      </c>
      <c r="L10920" s="229">
        <f>J10921-K10920</f>
        <v>11.970000000000002</v>
      </c>
      <c r="M10920" t="s">
        <v>7</v>
      </c>
    </row>
    <row r="10921" spans="1:13" ht="26.1" customHeight="1" x14ac:dyDescent="0.2">
      <c r="A10921" s="237" t="s">
        <v>2125</v>
      </c>
      <c r="B10921" s="186" t="s">
        <v>951</v>
      </c>
      <c r="C10921" s="185" t="s">
        <v>15</v>
      </c>
      <c r="D10921" s="185" t="s">
        <v>952</v>
      </c>
      <c r="E10921" s="425">
        <v>12</v>
      </c>
      <c r="F10921" s="425"/>
      <c r="G10921" s="187" t="s">
        <v>17</v>
      </c>
      <c r="H10921" s="188">
        <v>1</v>
      </c>
      <c r="I10921" s="189">
        <f>(M10921*$M$13)</f>
        <v>23.7636</v>
      </c>
      <c r="J10921" s="231">
        <f>TRUNC(I10921*H10921,2)</f>
        <v>23.76</v>
      </c>
      <c r="M10921">
        <v>25.83</v>
      </c>
    </row>
    <row r="10922" spans="1:13" ht="24" customHeight="1" x14ac:dyDescent="0.2">
      <c r="A10922" s="238" t="s">
        <v>2126</v>
      </c>
      <c r="B10922" s="191" t="s">
        <v>2130</v>
      </c>
      <c r="C10922" s="190" t="s">
        <v>15</v>
      </c>
      <c r="D10922" s="190" t="s">
        <v>2131</v>
      </c>
      <c r="E10922" s="426" t="s">
        <v>2129</v>
      </c>
      <c r="F10922" s="426"/>
      <c r="G10922" s="192" t="s">
        <v>39</v>
      </c>
      <c r="H10922" s="193">
        <v>0.108</v>
      </c>
      <c r="I10922" s="189">
        <f>(M10922*$M$13)</f>
        <v>13.533200000000001</v>
      </c>
      <c r="J10922" s="219">
        <f>TRUNC(I10922*H10922,2)</f>
        <v>1.46</v>
      </c>
      <c r="M10922">
        <v>14.71</v>
      </c>
    </row>
    <row r="10923" spans="1:13" ht="24" customHeight="1" x14ac:dyDescent="0.2">
      <c r="A10923" s="238" t="s">
        <v>2126</v>
      </c>
      <c r="B10923" s="191" t="s">
        <v>2210</v>
      </c>
      <c r="C10923" s="190" t="s">
        <v>15</v>
      </c>
      <c r="D10923" s="190" t="s">
        <v>2211</v>
      </c>
      <c r="E10923" s="426" t="s">
        <v>2129</v>
      </c>
      <c r="F10923" s="426"/>
      <c r="G10923" s="192" t="s">
        <v>39</v>
      </c>
      <c r="H10923" s="193">
        <v>0.53200000000000003</v>
      </c>
      <c r="I10923" s="189">
        <f>(M10923*$M$13)</f>
        <v>19.430400000000002</v>
      </c>
      <c r="J10923" s="219">
        <f>TRUNC(I10923*H10923,2)</f>
        <v>10.33</v>
      </c>
      <c r="M10923">
        <v>21.12</v>
      </c>
    </row>
    <row r="10924" spans="1:13" ht="26.1" customHeight="1" x14ac:dyDescent="0.2">
      <c r="A10924" s="238" t="s">
        <v>2126</v>
      </c>
      <c r="B10924" s="191" t="s">
        <v>2848</v>
      </c>
      <c r="C10924" s="190" t="s">
        <v>15</v>
      </c>
      <c r="D10924" s="190" t="s">
        <v>2849</v>
      </c>
      <c r="E10924" s="426" t="s">
        <v>2119</v>
      </c>
      <c r="F10924" s="426"/>
      <c r="G10924" s="192" t="s">
        <v>1871</v>
      </c>
      <c r="H10924" s="193">
        <v>3.2</v>
      </c>
      <c r="I10924" s="189">
        <f>(M10924*$M$13)</f>
        <v>3.7444000000000006</v>
      </c>
      <c r="J10924" s="219">
        <f>TRUNC(I10924*H10924,2)</f>
        <v>11.98</v>
      </c>
      <c r="M10924">
        <v>4.07</v>
      </c>
    </row>
    <row r="10925" spans="1:13" x14ac:dyDescent="0.2">
      <c r="A10925" s="239"/>
      <c r="B10925" s="195"/>
      <c r="C10925" s="195"/>
      <c r="D10925" s="195"/>
      <c r="E10925" s="195" t="s">
        <v>3847</v>
      </c>
      <c r="F10925" s="196">
        <v>12.81</v>
      </c>
      <c r="G10925" s="195" t="s">
        <v>3848</v>
      </c>
      <c r="H10925" s="196">
        <v>0</v>
      </c>
      <c r="I10925" s="196">
        <v>12.81</v>
      </c>
      <c r="J10925" s="220"/>
      <c r="M10925">
        <v>12.81</v>
      </c>
    </row>
    <row r="10926" spans="1:13" ht="25.5" x14ac:dyDescent="0.2">
      <c r="A10926" s="239"/>
      <c r="B10926" s="195"/>
      <c r="C10926" s="195"/>
      <c r="D10926" s="195"/>
      <c r="E10926" s="195" t="s">
        <v>3849</v>
      </c>
      <c r="F10926" s="196">
        <v>0</v>
      </c>
      <c r="G10926" s="195"/>
      <c r="H10926" s="195" t="s">
        <v>3850</v>
      </c>
      <c r="I10926" s="196">
        <v>25.83</v>
      </c>
      <c r="J10926" s="220"/>
      <c r="M10926">
        <v>25.83</v>
      </c>
    </row>
    <row r="10927" spans="1:13" ht="30" customHeight="1" x14ac:dyDescent="0.2">
      <c r="A10927" s="240"/>
      <c r="B10927" s="197"/>
      <c r="C10927" s="197"/>
      <c r="D10927" s="197"/>
      <c r="E10927" s="197"/>
      <c r="F10927" s="197"/>
      <c r="G10927" s="197" t="s">
        <v>3851</v>
      </c>
      <c r="H10927" s="198">
        <v>109.71</v>
      </c>
      <c r="I10927" s="199">
        <v>2833.8</v>
      </c>
      <c r="J10927" s="220"/>
      <c r="M10927">
        <v>2833.8</v>
      </c>
    </row>
    <row r="10928" spans="1:13" ht="0.95" customHeight="1" x14ac:dyDescent="0.2">
      <c r="A10928" s="237"/>
      <c r="B10928" s="185"/>
      <c r="C10928" s="185"/>
      <c r="D10928" s="185"/>
      <c r="E10928" s="185"/>
      <c r="F10928" s="185"/>
      <c r="G10928" s="185"/>
      <c r="H10928" s="185"/>
      <c r="I10928" s="185"/>
      <c r="J10928" s="220"/>
    </row>
    <row r="10929" spans="1:13" ht="24" customHeight="1" x14ac:dyDescent="0.2">
      <c r="A10929" s="242" t="s">
        <v>1460</v>
      </c>
      <c r="B10929" s="24"/>
      <c r="C10929" s="24"/>
      <c r="D10929" s="23" t="s">
        <v>185</v>
      </c>
      <c r="E10929" s="24"/>
      <c r="F10929" s="428"/>
      <c r="G10929" s="428"/>
      <c r="H10929" s="24"/>
      <c r="I10929" s="24"/>
      <c r="J10929" s="210"/>
    </row>
    <row r="10930" spans="1:13" ht="18" customHeight="1" x14ac:dyDescent="0.2">
      <c r="A10930" s="236" t="s">
        <v>1461</v>
      </c>
      <c r="B10930" s="183" t="s">
        <v>2</v>
      </c>
      <c r="C10930" s="182" t="s">
        <v>3</v>
      </c>
      <c r="D10930" s="182" t="s">
        <v>4</v>
      </c>
      <c r="E10930" s="419" t="s">
        <v>2100</v>
      </c>
      <c r="F10930" s="419"/>
      <c r="G10930" s="184" t="s">
        <v>5</v>
      </c>
      <c r="H10930" s="183" t="s">
        <v>6</v>
      </c>
      <c r="I10930" s="183" t="s">
        <v>7</v>
      </c>
      <c r="J10930" s="218" t="s">
        <v>8</v>
      </c>
      <c r="K10930" s="229">
        <f>J10932+J10933</f>
        <v>6.8100000000000005</v>
      </c>
      <c r="L10930" s="229">
        <f>J10931-K10930</f>
        <v>31.78</v>
      </c>
      <c r="M10930" t="s">
        <v>7</v>
      </c>
    </row>
    <row r="10931" spans="1:13" ht="24" customHeight="1" x14ac:dyDescent="0.2">
      <c r="A10931" s="237" t="s">
        <v>2125</v>
      </c>
      <c r="B10931" s="186" t="s">
        <v>1462</v>
      </c>
      <c r="C10931" s="185" t="s">
        <v>15</v>
      </c>
      <c r="D10931" s="185" t="s">
        <v>1463</v>
      </c>
      <c r="E10931" s="425">
        <v>16</v>
      </c>
      <c r="F10931" s="425"/>
      <c r="G10931" s="187" t="s">
        <v>17</v>
      </c>
      <c r="H10931" s="188">
        <v>1</v>
      </c>
      <c r="I10931" s="189">
        <f t="shared" ref="I10931:I10936" si="366">(M10931*$M$13)</f>
        <v>38.594000000000001</v>
      </c>
      <c r="J10931" s="231">
        <f t="shared" ref="J10931:J10936" si="367">TRUNC(I10931*H10931,2)</f>
        <v>38.590000000000003</v>
      </c>
      <c r="M10931">
        <v>41.95</v>
      </c>
    </row>
    <row r="10932" spans="1:13" ht="24" customHeight="1" x14ac:dyDescent="0.2">
      <c r="A10932" s="238" t="s">
        <v>2126</v>
      </c>
      <c r="B10932" s="191" t="s">
        <v>2127</v>
      </c>
      <c r="C10932" s="190" t="s">
        <v>15</v>
      </c>
      <c r="D10932" s="190" t="s">
        <v>2128</v>
      </c>
      <c r="E10932" s="426" t="s">
        <v>2129</v>
      </c>
      <c r="F10932" s="426"/>
      <c r="G10932" s="192" t="s">
        <v>39</v>
      </c>
      <c r="H10932" s="193">
        <v>0.22</v>
      </c>
      <c r="I10932" s="189">
        <f t="shared" si="366"/>
        <v>19.136000000000003</v>
      </c>
      <c r="J10932" s="219">
        <f t="shared" si="367"/>
        <v>4.2</v>
      </c>
      <c r="M10932">
        <v>20.8</v>
      </c>
    </row>
    <row r="10933" spans="1:13" ht="24" customHeight="1" x14ac:dyDescent="0.2">
      <c r="A10933" s="238" t="s">
        <v>2126</v>
      </c>
      <c r="B10933" s="191" t="s">
        <v>2156</v>
      </c>
      <c r="C10933" s="190" t="s">
        <v>15</v>
      </c>
      <c r="D10933" s="190" t="s">
        <v>2157</v>
      </c>
      <c r="E10933" s="426" t="s">
        <v>2129</v>
      </c>
      <c r="F10933" s="426"/>
      <c r="G10933" s="192" t="s">
        <v>39</v>
      </c>
      <c r="H10933" s="193">
        <v>0.22</v>
      </c>
      <c r="I10933" s="189">
        <f t="shared" si="366"/>
        <v>11.8772</v>
      </c>
      <c r="J10933" s="219">
        <f t="shared" si="367"/>
        <v>2.61</v>
      </c>
      <c r="M10933">
        <v>12.91</v>
      </c>
    </row>
    <row r="10934" spans="1:13" ht="26.1" customHeight="1" x14ac:dyDescent="0.2">
      <c r="A10934" s="238" t="s">
        <v>2126</v>
      </c>
      <c r="B10934" s="191" t="s">
        <v>2176</v>
      </c>
      <c r="C10934" s="190" t="s">
        <v>15</v>
      </c>
      <c r="D10934" s="190" t="s">
        <v>2177</v>
      </c>
      <c r="E10934" s="426" t="s">
        <v>2119</v>
      </c>
      <c r="F10934" s="426"/>
      <c r="G10934" s="192" t="s">
        <v>54</v>
      </c>
      <c r="H10934" s="193">
        <v>1.42</v>
      </c>
      <c r="I10934" s="189">
        <f t="shared" si="366"/>
        <v>0.28520000000000001</v>
      </c>
      <c r="J10934" s="219">
        <f t="shared" si="367"/>
        <v>0.4</v>
      </c>
      <c r="M10934">
        <v>0.31</v>
      </c>
    </row>
    <row r="10935" spans="1:13" ht="24" customHeight="1" x14ac:dyDescent="0.2">
      <c r="A10935" s="238" t="s">
        <v>2126</v>
      </c>
      <c r="B10935" s="191" t="s">
        <v>2132</v>
      </c>
      <c r="C10935" s="190" t="s">
        <v>15</v>
      </c>
      <c r="D10935" s="190" t="s">
        <v>2133</v>
      </c>
      <c r="E10935" s="426" t="s">
        <v>2119</v>
      </c>
      <c r="F10935" s="426"/>
      <c r="G10935" s="192" t="s">
        <v>54</v>
      </c>
      <c r="H10935" s="193">
        <v>1.42</v>
      </c>
      <c r="I10935" s="189">
        <f t="shared" si="366"/>
        <v>2.1252</v>
      </c>
      <c r="J10935" s="219">
        <f t="shared" si="367"/>
        <v>3.01</v>
      </c>
      <c r="M10935">
        <v>2.31</v>
      </c>
    </row>
    <row r="10936" spans="1:13" ht="24" customHeight="1" x14ac:dyDescent="0.2">
      <c r="A10936" s="238" t="s">
        <v>2126</v>
      </c>
      <c r="B10936" s="191" t="s">
        <v>3240</v>
      </c>
      <c r="C10936" s="190" t="s">
        <v>15</v>
      </c>
      <c r="D10936" s="190" t="s">
        <v>3241</v>
      </c>
      <c r="E10936" s="426" t="s">
        <v>2119</v>
      </c>
      <c r="F10936" s="426"/>
      <c r="G10936" s="192" t="s">
        <v>17</v>
      </c>
      <c r="H10936" s="193">
        <v>1.1499999999999999</v>
      </c>
      <c r="I10936" s="189">
        <f t="shared" si="366"/>
        <v>24.656000000000002</v>
      </c>
      <c r="J10936" s="219">
        <f t="shared" si="367"/>
        <v>28.35</v>
      </c>
      <c r="M10936">
        <v>26.8</v>
      </c>
    </row>
    <row r="10937" spans="1:13" x14ac:dyDescent="0.2">
      <c r="A10937" s="239"/>
      <c r="B10937" s="195"/>
      <c r="C10937" s="195"/>
      <c r="D10937" s="195"/>
      <c r="E10937" s="195" t="s">
        <v>3847</v>
      </c>
      <c r="F10937" s="196">
        <v>7.41</v>
      </c>
      <c r="G10937" s="195" t="s">
        <v>3848</v>
      </c>
      <c r="H10937" s="196">
        <v>0</v>
      </c>
      <c r="I10937" s="196">
        <v>7.41</v>
      </c>
      <c r="J10937" s="220"/>
      <c r="M10937">
        <v>7.41</v>
      </c>
    </row>
    <row r="10938" spans="1:13" ht="25.5" x14ac:dyDescent="0.2">
      <c r="A10938" s="239"/>
      <c r="B10938" s="195"/>
      <c r="C10938" s="195"/>
      <c r="D10938" s="195"/>
      <c r="E10938" s="195" t="s">
        <v>3849</v>
      </c>
      <c r="F10938" s="196">
        <v>0</v>
      </c>
      <c r="G10938" s="195"/>
      <c r="H10938" s="195" t="s">
        <v>3850</v>
      </c>
      <c r="I10938" s="196">
        <v>41.95</v>
      </c>
      <c r="J10938" s="220"/>
      <c r="M10938">
        <v>41.95</v>
      </c>
    </row>
    <row r="10939" spans="1:13" ht="30" customHeight="1" x14ac:dyDescent="0.2">
      <c r="A10939" s="240"/>
      <c r="B10939" s="197"/>
      <c r="C10939" s="197"/>
      <c r="D10939" s="197"/>
      <c r="E10939" s="197"/>
      <c r="F10939" s="197"/>
      <c r="G10939" s="197" t="s">
        <v>3851</v>
      </c>
      <c r="H10939" s="198">
        <v>658.66</v>
      </c>
      <c r="I10939" s="199">
        <v>27630.78</v>
      </c>
      <c r="J10939" s="220"/>
      <c r="M10939">
        <v>27630.78</v>
      </c>
    </row>
    <row r="10940" spans="1:13" ht="0.95" customHeight="1" x14ac:dyDescent="0.2">
      <c r="A10940" s="237"/>
      <c r="B10940" s="185"/>
      <c r="C10940" s="185"/>
      <c r="D10940" s="185"/>
      <c r="E10940" s="185"/>
      <c r="F10940" s="185"/>
      <c r="G10940" s="185"/>
      <c r="H10940" s="185"/>
      <c r="I10940" s="185"/>
      <c r="J10940" s="220"/>
    </row>
    <row r="10941" spans="1:13" ht="24" customHeight="1" x14ac:dyDescent="0.2">
      <c r="A10941" s="242" t="s">
        <v>1464</v>
      </c>
      <c r="B10941" s="24"/>
      <c r="C10941" s="24"/>
      <c r="D10941" s="23" t="s">
        <v>651</v>
      </c>
      <c r="E10941" s="24"/>
      <c r="F10941" s="428"/>
      <c r="G10941" s="428"/>
      <c r="H10941" s="24"/>
      <c r="I10941" s="24"/>
      <c r="J10941" s="210"/>
    </row>
    <row r="10942" spans="1:13" ht="18" customHeight="1" x14ac:dyDescent="0.2">
      <c r="A10942" s="236" t="s">
        <v>1465</v>
      </c>
      <c r="B10942" s="183" t="s">
        <v>2</v>
      </c>
      <c r="C10942" s="182" t="s">
        <v>3</v>
      </c>
      <c r="D10942" s="182" t="s">
        <v>4</v>
      </c>
      <c r="E10942" s="419" t="s">
        <v>2100</v>
      </c>
      <c r="F10942" s="419"/>
      <c r="G10942" s="184" t="s">
        <v>5</v>
      </c>
      <c r="H10942" s="183" t="s">
        <v>6</v>
      </c>
      <c r="I10942" s="183" t="s">
        <v>7</v>
      </c>
      <c r="J10942" s="218" t="s">
        <v>8</v>
      </c>
      <c r="K10942" s="229">
        <f>J10944+J10945</f>
        <v>39.74</v>
      </c>
      <c r="L10942" s="229">
        <f>J10943-K10942</f>
        <v>651.52</v>
      </c>
      <c r="M10942" t="s">
        <v>7</v>
      </c>
    </row>
    <row r="10943" spans="1:13" ht="26.1" customHeight="1" x14ac:dyDescent="0.2">
      <c r="A10943" s="237" t="s">
        <v>2125</v>
      </c>
      <c r="B10943" s="186" t="s">
        <v>996</v>
      </c>
      <c r="C10943" s="185" t="s">
        <v>15</v>
      </c>
      <c r="D10943" s="185" t="s">
        <v>997</v>
      </c>
      <c r="E10943" s="425">
        <v>18</v>
      </c>
      <c r="F10943" s="425"/>
      <c r="G10943" s="187" t="s">
        <v>17</v>
      </c>
      <c r="H10943" s="188">
        <v>1</v>
      </c>
      <c r="I10943" s="189">
        <f t="shared" ref="I10943:I10957" si="368">(M10943*$M$13)</f>
        <v>691.2604</v>
      </c>
      <c r="J10943" s="231">
        <f t="shared" ref="J10943:J10957" si="369">TRUNC(I10943*H10943,2)</f>
        <v>691.26</v>
      </c>
      <c r="M10943">
        <v>751.37</v>
      </c>
    </row>
    <row r="10944" spans="1:13" ht="24" customHeight="1" x14ac:dyDescent="0.2">
      <c r="A10944" s="238" t="s">
        <v>2126</v>
      </c>
      <c r="B10944" s="191" t="s">
        <v>2152</v>
      </c>
      <c r="C10944" s="190" t="s">
        <v>15</v>
      </c>
      <c r="D10944" s="190" t="s">
        <v>2153</v>
      </c>
      <c r="E10944" s="426" t="s">
        <v>2129</v>
      </c>
      <c r="F10944" s="426"/>
      <c r="G10944" s="192" t="s">
        <v>39</v>
      </c>
      <c r="H10944" s="193">
        <v>1.3187</v>
      </c>
      <c r="I10944" s="189">
        <f t="shared" si="368"/>
        <v>19.136000000000003</v>
      </c>
      <c r="J10944" s="219">
        <f t="shared" si="369"/>
        <v>25.23</v>
      </c>
      <c r="M10944">
        <v>20.8</v>
      </c>
    </row>
    <row r="10945" spans="1:13" ht="24" customHeight="1" x14ac:dyDescent="0.2">
      <c r="A10945" s="238" t="s">
        <v>2126</v>
      </c>
      <c r="B10945" s="191" t="s">
        <v>2156</v>
      </c>
      <c r="C10945" s="190" t="s">
        <v>15</v>
      </c>
      <c r="D10945" s="190" t="s">
        <v>2157</v>
      </c>
      <c r="E10945" s="426" t="s">
        <v>2129</v>
      </c>
      <c r="F10945" s="426"/>
      <c r="G10945" s="192" t="s">
        <v>39</v>
      </c>
      <c r="H10945" s="193">
        <v>1.2222999999999999</v>
      </c>
      <c r="I10945" s="189">
        <f t="shared" si="368"/>
        <v>11.8772</v>
      </c>
      <c r="J10945" s="219">
        <f t="shared" si="369"/>
        <v>14.51</v>
      </c>
      <c r="M10945">
        <v>12.91</v>
      </c>
    </row>
    <row r="10946" spans="1:13" ht="24" customHeight="1" x14ac:dyDescent="0.2">
      <c r="A10946" s="238" t="s">
        <v>2126</v>
      </c>
      <c r="B10946" s="191" t="s">
        <v>2164</v>
      </c>
      <c r="C10946" s="190" t="s">
        <v>15</v>
      </c>
      <c r="D10946" s="190" t="s">
        <v>2165</v>
      </c>
      <c r="E10946" s="426" t="s">
        <v>2119</v>
      </c>
      <c r="F10946" s="426"/>
      <c r="G10946" s="192" t="s">
        <v>50</v>
      </c>
      <c r="H10946" s="193">
        <v>1.43E-2</v>
      </c>
      <c r="I10946" s="189">
        <f t="shared" si="368"/>
        <v>160.77000000000001</v>
      </c>
      <c r="J10946" s="219">
        <f t="shared" si="369"/>
        <v>2.29</v>
      </c>
      <c r="M10946">
        <v>174.75</v>
      </c>
    </row>
    <row r="10947" spans="1:13" ht="24" customHeight="1" x14ac:dyDescent="0.2">
      <c r="A10947" s="238" t="s">
        <v>2126</v>
      </c>
      <c r="B10947" s="191" t="s">
        <v>2912</v>
      </c>
      <c r="C10947" s="190" t="s">
        <v>15</v>
      </c>
      <c r="D10947" s="190" t="s">
        <v>2913</v>
      </c>
      <c r="E10947" s="426" t="s">
        <v>2119</v>
      </c>
      <c r="F10947" s="426"/>
      <c r="G10947" s="192" t="s">
        <v>1871</v>
      </c>
      <c r="H10947" s="193">
        <v>18.741800000000001</v>
      </c>
      <c r="I10947" s="189">
        <f t="shared" si="368"/>
        <v>10.248800000000001</v>
      </c>
      <c r="J10947" s="219">
        <f t="shared" si="369"/>
        <v>192.08</v>
      </c>
      <c r="M10947">
        <v>11.14</v>
      </c>
    </row>
    <row r="10948" spans="1:13" ht="24" customHeight="1" x14ac:dyDescent="0.2">
      <c r="A10948" s="238" t="s">
        <v>2126</v>
      </c>
      <c r="B10948" s="191" t="s">
        <v>2272</v>
      </c>
      <c r="C10948" s="190" t="s">
        <v>15</v>
      </c>
      <c r="D10948" s="190" t="s">
        <v>2273</v>
      </c>
      <c r="E10948" s="426" t="s">
        <v>2119</v>
      </c>
      <c r="F10948" s="426"/>
      <c r="G10948" s="192" t="s">
        <v>1871</v>
      </c>
      <c r="H10948" s="193">
        <v>16.214300000000001</v>
      </c>
      <c r="I10948" s="189">
        <f t="shared" si="368"/>
        <v>10.009600000000001</v>
      </c>
      <c r="J10948" s="219">
        <f t="shared" si="369"/>
        <v>162.29</v>
      </c>
      <c r="M10948">
        <v>10.88</v>
      </c>
    </row>
    <row r="10949" spans="1:13" ht="24" customHeight="1" x14ac:dyDescent="0.2">
      <c r="A10949" s="238" t="s">
        <v>2126</v>
      </c>
      <c r="B10949" s="191" t="s">
        <v>2140</v>
      </c>
      <c r="C10949" s="190" t="s">
        <v>15</v>
      </c>
      <c r="D10949" s="190" t="s">
        <v>2141</v>
      </c>
      <c r="E10949" s="426" t="s">
        <v>2119</v>
      </c>
      <c r="F10949" s="426"/>
      <c r="G10949" s="192" t="s">
        <v>1871</v>
      </c>
      <c r="H10949" s="193">
        <v>5</v>
      </c>
      <c r="I10949" s="189">
        <f t="shared" si="368"/>
        <v>0.59800000000000009</v>
      </c>
      <c r="J10949" s="219">
        <f t="shared" si="369"/>
        <v>2.99</v>
      </c>
      <c r="M10949">
        <v>0.65</v>
      </c>
    </row>
    <row r="10950" spans="1:13" ht="24" customHeight="1" x14ac:dyDescent="0.2">
      <c r="A10950" s="238" t="s">
        <v>2126</v>
      </c>
      <c r="B10950" s="191" t="s">
        <v>2675</v>
      </c>
      <c r="C10950" s="190" t="s">
        <v>15</v>
      </c>
      <c r="D10950" s="190" t="s">
        <v>2676</v>
      </c>
      <c r="E10950" s="426" t="s">
        <v>2119</v>
      </c>
      <c r="F10950" s="426"/>
      <c r="G10950" s="192" t="s">
        <v>54</v>
      </c>
      <c r="H10950" s="193">
        <v>8.9899999999999994E-2</v>
      </c>
      <c r="I10950" s="189">
        <f t="shared" si="368"/>
        <v>11.4816</v>
      </c>
      <c r="J10950" s="219">
        <f t="shared" si="369"/>
        <v>1.03</v>
      </c>
      <c r="M10950">
        <v>12.48</v>
      </c>
    </row>
    <row r="10951" spans="1:13" ht="26.1" customHeight="1" x14ac:dyDescent="0.2">
      <c r="A10951" s="238" t="s">
        <v>2126</v>
      </c>
      <c r="B10951" s="191" t="s">
        <v>2677</v>
      </c>
      <c r="C10951" s="190" t="s">
        <v>15</v>
      </c>
      <c r="D10951" s="190" t="s">
        <v>2678</v>
      </c>
      <c r="E10951" s="426" t="s">
        <v>2119</v>
      </c>
      <c r="F10951" s="426"/>
      <c r="G10951" s="192" t="s">
        <v>54</v>
      </c>
      <c r="H10951" s="193">
        <v>5.9499999999999997E-2</v>
      </c>
      <c r="I10951" s="189">
        <f t="shared" si="368"/>
        <v>14.6648</v>
      </c>
      <c r="J10951" s="219">
        <f t="shared" si="369"/>
        <v>0.87</v>
      </c>
      <c r="M10951">
        <v>15.94</v>
      </c>
    </row>
    <row r="10952" spans="1:13" ht="24" customHeight="1" x14ac:dyDescent="0.2">
      <c r="A10952" s="238" t="s">
        <v>2126</v>
      </c>
      <c r="B10952" s="191" t="s">
        <v>2160</v>
      </c>
      <c r="C10952" s="190" t="s">
        <v>15</v>
      </c>
      <c r="D10952" s="190" t="s">
        <v>2161</v>
      </c>
      <c r="E10952" s="426" t="s">
        <v>2119</v>
      </c>
      <c r="F10952" s="426"/>
      <c r="G10952" s="192" t="s">
        <v>54</v>
      </c>
      <c r="H10952" s="193">
        <v>1.7857000000000001</v>
      </c>
      <c r="I10952" s="189">
        <f t="shared" si="368"/>
        <v>12.760400000000001</v>
      </c>
      <c r="J10952" s="219">
        <f t="shared" si="369"/>
        <v>22.78</v>
      </c>
      <c r="M10952">
        <v>13.87</v>
      </c>
    </row>
    <row r="10953" spans="1:13" ht="24" customHeight="1" x14ac:dyDescent="0.2">
      <c r="A10953" s="238" t="s">
        <v>2126</v>
      </c>
      <c r="B10953" s="191" t="s">
        <v>2671</v>
      </c>
      <c r="C10953" s="190" t="s">
        <v>15</v>
      </c>
      <c r="D10953" s="190" t="s">
        <v>2672</v>
      </c>
      <c r="E10953" s="426" t="s">
        <v>2119</v>
      </c>
      <c r="F10953" s="426"/>
      <c r="G10953" s="192" t="s">
        <v>1871</v>
      </c>
      <c r="H10953" s="193">
        <v>9.5200000000000007E-2</v>
      </c>
      <c r="I10953" s="189">
        <f t="shared" si="368"/>
        <v>23.8096</v>
      </c>
      <c r="J10953" s="219">
        <f t="shared" si="369"/>
        <v>2.2599999999999998</v>
      </c>
      <c r="M10953">
        <v>25.88</v>
      </c>
    </row>
    <row r="10954" spans="1:13" ht="24" customHeight="1" x14ac:dyDescent="0.2">
      <c r="A10954" s="238" t="s">
        <v>2126</v>
      </c>
      <c r="B10954" s="191" t="s">
        <v>2914</v>
      </c>
      <c r="C10954" s="190" t="s">
        <v>15</v>
      </c>
      <c r="D10954" s="190" t="s">
        <v>2679</v>
      </c>
      <c r="E10954" s="426" t="s">
        <v>2119</v>
      </c>
      <c r="F10954" s="426"/>
      <c r="G10954" s="192" t="s">
        <v>54</v>
      </c>
      <c r="H10954" s="193">
        <v>1</v>
      </c>
      <c r="I10954" s="189">
        <f t="shared" si="368"/>
        <v>169.28</v>
      </c>
      <c r="J10954" s="219">
        <f t="shared" si="369"/>
        <v>169.28</v>
      </c>
      <c r="M10954">
        <v>184</v>
      </c>
    </row>
    <row r="10955" spans="1:13" ht="26.1" customHeight="1" x14ac:dyDescent="0.2">
      <c r="A10955" s="238" t="s">
        <v>2126</v>
      </c>
      <c r="B10955" s="191" t="s">
        <v>2627</v>
      </c>
      <c r="C10955" s="190" t="s">
        <v>15</v>
      </c>
      <c r="D10955" s="190" t="s">
        <v>2628</v>
      </c>
      <c r="E10955" s="426" t="s">
        <v>2119</v>
      </c>
      <c r="F10955" s="426"/>
      <c r="G10955" s="192" t="s">
        <v>54</v>
      </c>
      <c r="H10955" s="193">
        <v>0.59519999999999995</v>
      </c>
      <c r="I10955" s="189">
        <f t="shared" si="368"/>
        <v>147.108</v>
      </c>
      <c r="J10955" s="219">
        <f t="shared" si="369"/>
        <v>87.55</v>
      </c>
      <c r="M10955">
        <v>159.9</v>
      </c>
    </row>
    <row r="10956" spans="1:13" ht="24" customHeight="1" x14ac:dyDescent="0.2">
      <c r="A10956" s="238" t="s">
        <v>2126</v>
      </c>
      <c r="B10956" s="191" t="s">
        <v>2680</v>
      </c>
      <c r="C10956" s="190" t="s">
        <v>15</v>
      </c>
      <c r="D10956" s="190" t="s">
        <v>2681</v>
      </c>
      <c r="E10956" s="426" t="s">
        <v>2119</v>
      </c>
      <c r="F10956" s="426"/>
      <c r="G10956" s="192" t="s">
        <v>54</v>
      </c>
      <c r="H10956" s="193">
        <v>0.29759999999999998</v>
      </c>
      <c r="I10956" s="189">
        <f t="shared" si="368"/>
        <v>2.5575999999999999</v>
      </c>
      <c r="J10956" s="219">
        <f t="shared" si="369"/>
        <v>0.76</v>
      </c>
      <c r="M10956">
        <v>2.78</v>
      </c>
    </row>
    <row r="10957" spans="1:13" ht="24" customHeight="1" x14ac:dyDescent="0.2">
      <c r="A10957" s="238" t="s">
        <v>2126</v>
      </c>
      <c r="B10957" s="191" t="s">
        <v>2673</v>
      </c>
      <c r="C10957" s="190" t="s">
        <v>15</v>
      </c>
      <c r="D10957" s="190" t="s">
        <v>2674</v>
      </c>
      <c r="E10957" s="426" t="s">
        <v>2119</v>
      </c>
      <c r="F10957" s="426"/>
      <c r="G10957" s="192" t="s">
        <v>1871</v>
      </c>
      <c r="H10957" s="193">
        <v>0.23810000000000001</v>
      </c>
      <c r="I10957" s="189">
        <f t="shared" si="368"/>
        <v>30.847600000000003</v>
      </c>
      <c r="J10957" s="219">
        <f t="shared" si="369"/>
        <v>7.34</v>
      </c>
      <c r="M10957">
        <v>33.53</v>
      </c>
    </row>
    <row r="10958" spans="1:13" x14ac:dyDescent="0.2">
      <c r="A10958" s="239"/>
      <c r="B10958" s="195"/>
      <c r="C10958" s="195"/>
      <c r="D10958" s="195"/>
      <c r="E10958" s="195" t="s">
        <v>3847</v>
      </c>
      <c r="F10958" s="196">
        <v>43.19</v>
      </c>
      <c r="G10958" s="195" t="s">
        <v>3848</v>
      </c>
      <c r="H10958" s="196">
        <v>0</v>
      </c>
      <c r="I10958" s="196">
        <v>43.19</v>
      </c>
      <c r="J10958" s="220"/>
      <c r="M10958">
        <v>43.19</v>
      </c>
    </row>
    <row r="10959" spans="1:13" ht="25.5" x14ac:dyDescent="0.2">
      <c r="A10959" s="239"/>
      <c r="B10959" s="195"/>
      <c r="C10959" s="195"/>
      <c r="D10959" s="195"/>
      <c r="E10959" s="195" t="s">
        <v>3849</v>
      </c>
      <c r="F10959" s="196">
        <v>0</v>
      </c>
      <c r="G10959" s="195"/>
      <c r="H10959" s="195" t="s">
        <v>3850</v>
      </c>
      <c r="I10959" s="196">
        <v>751.37</v>
      </c>
      <c r="J10959" s="220"/>
      <c r="M10959">
        <v>751.37</v>
      </c>
    </row>
    <row r="10960" spans="1:13" ht="30" customHeight="1" x14ac:dyDescent="0.2">
      <c r="A10960" s="240"/>
      <c r="B10960" s="197"/>
      <c r="C10960" s="197"/>
      <c r="D10960" s="197"/>
      <c r="E10960" s="197"/>
      <c r="F10960" s="197"/>
      <c r="G10960" s="197" t="s">
        <v>3851</v>
      </c>
      <c r="H10960" s="198">
        <v>1</v>
      </c>
      <c r="I10960" s="199">
        <v>751.37</v>
      </c>
      <c r="J10960" s="220"/>
      <c r="M10960">
        <v>751.37</v>
      </c>
    </row>
    <row r="10961" spans="1:13" ht="0.95" customHeight="1" x14ac:dyDescent="0.2">
      <c r="A10961" s="237"/>
      <c r="B10961" s="185"/>
      <c r="C10961" s="185"/>
      <c r="D10961" s="185"/>
      <c r="E10961" s="185"/>
      <c r="F10961" s="185"/>
      <c r="G10961" s="185"/>
      <c r="H10961" s="185"/>
      <c r="I10961" s="185"/>
      <c r="J10961" s="220"/>
    </row>
    <row r="10962" spans="1:13" ht="24" customHeight="1" x14ac:dyDescent="0.2">
      <c r="A10962" s="242" t="s">
        <v>1466</v>
      </c>
      <c r="B10962" s="24"/>
      <c r="C10962" s="24"/>
      <c r="D10962" s="23" t="s">
        <v>1200</v>
      </c>
      <c r="E10962" s="24"/>
      <c r="F10962" s="428"/>
      <c r="G10962" s="428"/>
      <c r="H10962" s="24"/>
      <c r="I10962" s="24"/>
      <c r="J10962" s="210"/>
    </row>
    <row r="10963" spans="1:13" ht="18" customHeight="1" x14ac:dyDescent="0.2">
      <c r="A10963" s="236" t="s">
        <v>1467</v>
      </c>
      <c r="B10963" s="183" t="s">
        <v>2</v>
      </c>
      <c r="C10963" s="182" t="s">
        <v>3</v>
      </c>
      <c r="D10963" s="182" t="s">
        <v>4</v>
      </c>
      <c r="E10963" s="419" t="s">
        <v>2100</v>
      </c>
      <c r="F10963" s="419"/>
      <c r="G10963" s="184" t="s">
        <v>5</v>
      </c>
      <c r="H10963" s="183" t="s">
        <v>6</v>
      </c>
      <c r="I10963" s="183" t="s">
        <v>7</v>
      </c>
      <c r="J10963" s="218" t="s">
        <v>8</v>
      </c>
      <c r="L10963" s="229">
        <f>J10964</f>
        <v>188.08</v>
      </c>
      <c r="M10963" t="s">
        <v>7</v>
      </c>
    </row>
    <row r="10964" spans="1:13" ht="24" customHeight="1" x14ac:dyDescent="0.2">
      <c r="A10964" s="237" t="s">
        <v>2125</v>
      </c>
      <c r="B10964" s="186" t="s">
        <v>1202</v>
      </c>
      <c r="C10964" s="185" t="s">
        <v>15</v>
      </c>
      <c r="D10964" s="185" t="s">
        <v>1203</v>
      </c>
      <c r="E10964" s="425">
        <v>19</v>
      </c>
      <c r="F10964" s="425"/>
      <c r="G10964" s="187" t="s">
        <v>17</v>
      </c>
      <c r="H10964" s="188">
        <v>1</v>
      </c>
      <c r="I10964" s="189">
        <f>(M10964*$M$13)</f>
        <v>188.0848</v>
      </c>
      <c r="J10964" s="231">
        <f>TRUNC(I10964*H10964,2)</f>
        <v>188.08</v>
      </c>
      <c r="M10964">
        <v>204.44</v>
      </c>
    </row>
    <row r="10965" spans="1:13" ht="24" customHeight="1" x14ac:dyDescent="0.2">
      <c r="A10965" s="238" t="s">
        <v>2126</v>
      </c>
      <c r="B10965" s="191" t="s">
        <v>3092</v>
      </c>
      <c r="C10965" s="190" t="s">
        <v>15</v>
      </c>
      <c r="D10965" s="190" t="s">
        <v>3093</v>
      </c>
      <c r="E10965" s="426" t="s">
        <v>2119</v>
      </c>
      <c r="F10965" s="426"/>
      <c r="G10965" s="192" t="s">
        <v>17</v>
      </c>
      <c r="H10965" s="193">
        <v>1</v>
      </c>
      <c r="I10965" s="189">
        <f>(M10965*$M$13)</f>
        <v>188.0848</v>
      </c>
      <c r="J10965" s="219">
        <f>TRUNC(I10965*H10965,2)</f>
        <v>188.08</v>
      </c>
      <c r="M10965">
        <v>204.44</v>
      </c>
    </row>
    <row r="10966" spans="1:13" x14ac:dyDescent="0.2">
      <c r="A10966" s="239"/>
      <c r="B10966" s="195"/>
      <c r="C10966" s="195"/>
      <c r="D10966" s="195"/>
      <c r="E10966" s="195" t="s">
        <v>3847</v>
      </c>
      <c r="F10966" s="196">
        <v>0</v>
      </c>
      <c r="G10966" s="195" t="s">
        <v>3848</v>
      </c>
      <c r="H10966" s="196">
        <v>0</v>
      </c>
      <c r="I10966" s="196">
        <v>0</v>
      </c>
      <c r="J10966" s="220"/>
      <c r="M10966">
        <v>0</v>
      </c>
    </row>
    <row r="10967" spans="1:13" ht="25.5" x14ac:dyDescent="0.2">
      <c r="A10967" s="239"/>
      <c r="B10967" s="195"/>
      <c r="C10967" s="195"/>
      <c r="D10967" s="195"/>
      <c r="E10967" s="195" t="s">
        <v>3849</v>
      </c>
      <c r="F10967" s="196">
        <v>0</v>
      </c>
      <c r="G10967" s="195"/>
      <c r="H10967" s="195" t="s">
        <v>3850</v>
      </c>
      <c r="I10967" s="196">
        <v>204.44</v>
      </c>
      <c r="J10967" s="220"/>
      <c r="M10967">
        <v>204.44</v>
      </c>
    </row>
    <row r="10968" spans="1:13" ht="30" customHeight="1" x14ac:dyDescent="0.2">
      <c r="A10968" s="240"/>
      <c r="B10968" s="197"/>
      <c r="C10968" s="197"/>
      <c r="D10968" s="197"/>
      <c r="E10968" s="197"/>
      <c r="F10968" s="197"/>
      <c r="G10968" s="197" t="s">
        <v>3851</v>
      </c>
      <c r="H10968" s="198">
        <v>201.53</v>
      </c>
      <c r="I10968" s="199">
        <v>41200.79</v>
      </c>
      <c r="J10968" s="220"/>
      <c r="M10968">
        <v>41200.79</v>
      </c>
    </row>
    <row r="10969" spans="1:13" ht="0.95" customHeight="1" x14ac:dyDescent="0.2">
      <c r="A10969" s="237"/>
      <c r="B10969" s="185"/>
      <c r="C10969" s="185"/>
      <c r="D10969" s="185"/>
      <c r="E10969" s="185"/>
      <c r="F10969" s="185"/>
      <c r="G10969" s="185"/>
      <c r="H10969" s="185"/>
      <c r="I10969" s="185"/>
      <c r="J10969" s="220"/>
    </row>
    <row r="10970" spans="1:13" ht="18" customHeight="1" x14ac:dyDescent="0.2">
      <c r="A10970" s="236" t="s">
        <v>1468</v>
      </c>
      <c r="B10970" s="183" t="s">
        <v>2</v>
      </c>
      <c r="C10970" s="182" t="s">
        <v>3</v>
      </c>
      <c r="D10970" s="182" t="s">
        <v>4</v>
      </c>
      <c r="E10970" s="419" t="s">
        <v>2100</v>
      </c>
      <c r="F10970" s="419"/>
      <c r="G10970" s="184" t="s">
        <v>5</v>
      </c>
      <c r="H10970" s="183" t="s">
        <v>6</v>
      </c>
      <c r="I10970" s="183" t="s">
        <v>7</v>
      </c>
      <c r="J10970" s="218" t="s">
        <v>8</v>
      </c>
      <c r="K10970" s="229">
        <f>J10972+J10973</f>
        <v>51.36</v>
      </c>
      <c r="L10970" s="229">
        <f>J10971-K10970</f>
        <v>355.84</v>
      </c>
      <c r="M10970" t="s">
        <v>7</v>
      </c>
    </row>
    <row r="10971" spans="1:13" ht="26.1" customHeight="1" x14ac:dyDescent="0.2">
      <c r="A10971" s="237" t="s">
        <v>2125</v>
      </c>
      <c r="B10971" s="186" t="s">
        <v>5295</v>
      </c>
      <c r="C10971" s="185" t="s">
        <v>167</v>
      </c>
      <c r="D10971" s="185" t="s">
        <v>1469</v>
      </c>
      <c r="E10971" s="425" t="s">
        <v>2107</v>
      </c>
      <c r="F10971" s="425"/>
      <c r="G10971" s="187" t="s">
        <v>17</v>
      </c>
      <c r="H10971" s="188">
        <v>1</v>
      </c>
      <c r="I10971" s="189">
        <f>(M10971*$M$13)</f>
        <v>407.20120000000003</v>
      </c>
      <c r="J10971" s="231">
        <f>TRUNC(I10971*H10971,2)</f>
        <v>407.2</v>
      </c>
      <c r="M10971">
        <v>442.61</v>
      </c>
    </row>
    <row r="10972" spans="1:13" ht="24" customHeight="1" x14ac:dyDescent="0.2">
      <c r="A10972" s="241" t="s">
        <v>2395</v>
      </c>
      <c r="B10972" s="201" t="s">
        <v>2446</v>
      </c>
      <c r="C10972" s="200" t="s">
        <v>26</v>
      </c>
      <c r="D10972" s="200" t="s">
        <v>2447</v>
      </c>
      <c r="E10972" s="427" t="s">
        <v>2123</v>
      </c>
      <c r="F10972" s="427"/>
      <c r="G10972" s="202" t="s">
        <v>32</v>
      </c>
      <c r="H10972" s="203">
        <v>0.4</v>
      </c>
      <c r="I10972" s="189">
        <f>(M10972*$M$13)</f>
        <v>17.461600000000001</v>
      </c>
      <c r="J10972" s="219">
        <f>TRUNC(I10972*H10972,2)</f>
        <v>6.98</v>
      </c>
      <c r="M10972">
        <v>18.98</v>
      </c>
    </row>
    <row r="10973" spans="1:13" ht="24" customHeight="1" x14ac:dyDescent="0.2">
      <c r="A10973" s="241" t="s">
        <v>2395</v>
      </c>
      <c r="B10973" s="201" t="s">
        <v>3874</v>
      </c>
      <c r="C10973" s="200" t="s">
        <v>26</v>
      </c>
      <c r="D10973" s="200" t="s">
        <v>3875</v>
      </c>
      <c r="E10973" s="427" t="s">
        <v>2123</v>
      </c>
      <c r="F10973" s="427"/>
      <c r="G10973" s="202" t="s">
        <v>32</v>
      </c>
      <c r="H10973" s="203">
        <v>2</v>
      </c>
      <c r="I10973" s="189">
        <f>(M10973*$M$13)</f>
        <v>22.1904</v>
      </c>
      <c r="J10973" s="219">
        <f>TRUNC(I10973*H10973,2)</f>
        <v>44.38</v>
      </c>
      <c r="M10973">
        <v>24.12</v>
      </c>
    </row>
    <row r="10974" spans="1:13" ht="26.1" customHeight="1" x14ac:dyDescent="0.2">
      <c r="A10974" s="238" t="s">
        <v>2126</v>
      </c>
      <c r="B10974" s="191" t="s">
        <v>3876</v>
      </c>
      <c r="C10974" s="190" t="s">
        <v>26</v>
      </c>
      <c r="D10974" s="190" t="s">
        <v>3877</v>
      </c>
      <c r="E10974" s="426" t="s">
        <v>2119</v>
      </c>
      <c r="F10974" s="426"/>
      <c r="G10974" s="192" t="s">
        <v>331</v>
      </c>
      <c r="H10974" s="193">
        <v>4</v>
      </c>
      <c r="I10974" s="189">
        <f>(M10974*$M$13)</f>
        <v>7.2036000000000007</v>
      </c>
      <c r="J10974" s="219">
        <f>TRUNC(I10974*H10974,2)</f>
        <v>28.81</v>
      </c>
      <c r="M10974">
        <v>7.83</v>
      </c>
    </row>
    <row r="10975" spans="1:13" ht="24" customHeight="1" x14ac:dyDescent="0.2">
      <c r="A10975" s="238" t="s">
        <v>2126</v>
      </c>
      <c r="B10975" s="191" t="s">
        <v>3878</v>
      </c>
      <c r="C10975" s="190" t="s">
        <v>26</v>
      </c>
      <c r="D10975" s="190" t="s">
        <v>3879</v>
      </c>
      <c r="E10975" s="426" t="s">
        <v>2119</v>
      </c>
      <c r="F10975" s="426"/>
      <c r="G10975" s="192" t="s">
        <v>17</v>
      </c>
      <c r="H10975" s="193">
        <v>1</v>
      </c>
      <c r="I10975" s="189">
        <f>(M10975*$M$13)</f>
        <v>327.02319999999997</v>
      </c>
      <c r="J10975" s="219">
        <f>TRUNC(I10975*H10975,2)</f>
        <v>327.02</v>
      </c>
      <c r="M10975">
        <v>355.46</v>
      </c>
    </row>
    <row r="10976" spans="1:13" x14ac:dyDescent="0.2">
      <c r="A10976" s="239"/>
      <c r="B10976" s="195"/>
      <c r="C10976" s="195"/>
      <c r="D10976" s="195"/>
      <c r="E10976" s="195" t="s">
        <v>3847</v>
      </c>
      <c r="F10976" s="196">
        <v>41.4</v>
      </c>
      <c r="G10976" s="195" t="s">
        <v>3848</v>
      </c>
      <c r="H10976" s="196">
        <v>0</v>
      </c>
      <c r="I10976" s="196">
        <v>41.4</v>
      </c>
      <c r="J10976" s="220"/>
      <c r="M10976">
        <v>41.4</v>
      </c>
    </row>
    <row r="10977" spans="1:13" ht="25.5" x14ac:dyDescent="0.2">
      <c r="A10977" s="239"/>
      <c r="B10977" s="195"/>
      <c r="C10977" s="195"/>
      <c r="D10977" s="195"/>
      <c r="E10977" s="195" t="s">
        <v>3849</v>
      </c>
      <c r="F10977" s="196">
        <v>0</v>
      </c>
      <c r="G10977" s="195"/>
      <c r="H10977" s="195" t="s">
        <v>3850</v>
      </c>
      <c r="I10977" s="196">
        <v>442.61</v>
      </c>
      <c r="J10977" s="220"/>
      <c r="M10977">
        <v>442.61</v>
      </c>
    </row>
    <row r="10978" spans="1:13" ht="30" customHeight="1" x14ac:dyDescent="0.2">
      <c r="A10978" s="240"/>
      <c r="B10978" s="197"/>
      <c r="C10978" s="197"/>
      <c r="D10978" s="197"/>
      <c r="E10978" s="197"/>
      <c r="F10978" s="197"/>
      <c r="G10978" s="197" t="s">
        <v>3851</v>
      </c>
      <c r="H10978" s="198">
        <v>16</v>
      </c>
      <c r="I10978" s="199">
        <v>7081.76</v>
      </c>
      <c r="J10978" s="220"/>
      <c r="M10978">
        <v>7081.76</v>
      </c>
    </row>
    <row r="10979" spans="1:13" ht="0.95" customHeight="1" x14ac:dyDescent="0.2">
      <c r="A10979" s="237"/>
      <c r="B10979" s="185"/>
      <c r="C10979" s="185"/>
      <c r="D10979" s="185"/>
      <c r="E10979" s="185"/>
      <c r="F10979" s="185"/>
      <c r="G10979" s="185"/>
      <c r="H10979" s="185"/>
      <c r="I10979" s="185"/>
      <c r="J10979" s="220"/>
    </row>
    <row r="10980" spans="1:13" ht="24" customHeight="1" x14ac:dyDescent="0.2">
      <c r="A10980" s="242" t="s">
        <v>1470</v>
      </c>
      <c r="B10980" s="24"/>
      <c r="C10980" s="24"/>
      <c r="D10980" s="23" t="s">
        <v>1471</v>
      </c>
      <c r="E10980" s="24"/>
      <c r="F10980" s="428"/>
      <c r="G10980" s="428"/>
      <c r="H10980" s="24"/>
      <c r="I10980" s="24"/>
      <c r="J10980" s="210"/>
    </row>
    <row r="10981" spans="1:13" ht="24" customHeight="1" x14ac:dyDescent="0.2">
      <c r="A10981" s="243" t="s">
        <v>1472</v>
      </c>
      <c r="B10981" s="28"/>
      <c r="C10981" s="28"/>
      <c r="D10981" s="27" t="s">
        <v>1473</v>
      </c>
      <c r="E10981" s="28"/>
      <c r="F10981" s="429"/>
      <c r="G10981" s="429"/>
      <c r="H10981" s="28"/>
      <c r="I10981" s="28"/>
      <c r="J10981" s="211"/>
    </row>
    <row r="10982" spans="1:13" ht="18" customHeight="1" x14ac:dyDescent="0.2">
      <c r="A10982" s="236" t="s">
        <v>1474</v>
      </c>
      <c r="B10982" s="183" t="s">
        <v>2</v>
      </c>
      <c r="C10982" s="182" t="s">
        <v>3</v>
      </c>
      <c r="D10982" s="182" t="s">
        <v>4</v>
      </c>
      <c r="E10982" s="419" t="s">
        <v>2100</v>
      </c>
      <c r="F10982" s="419"/>
      <c r="G10982" s="184" t="s">
        <v>5</v>
      </c>
      <c r="H10982" s="183" t="s">
        <v>6</v>
      </c>
      <c r="I10982" s="183" t="s">
        <v>7</v>
      </c>
      <c r="J10982" s="218" t="s">
        <v>8</v>
      </c>
      <c r="K10982" s="229">
        <f>J10987+J10988</f>
        <v>12.09</v>
      </c>
      <c r="L10982" s="229">
        <f>J10983-K10982</f>
        <v>8.82</v>
      </c>
      <c r="M10982" t="s">
        <v>7</v>
      </c>
    </row>
    <row r="10983" spans="1:13" ht="24" customHeight="1" x14ac:dyDescent="0.2">
      <c r="A10983" s="237" t="s">
        <v>2125</v>
      </c>
      <c r="B10983" s="186" t="s">
        <v>973</v>
      </c>
      <c r="C10983" s="185" t="s">
        <v>15</v>
      </c>
      <c r="D10983" s="185" t="s">
        <v>974</v>
      </c>
      <c r="E10983" s="425">
        <v>20</v>
      </c>
      <c r="F10983" s="425"/>
      <c r="G10983" s="187" t="s">
        <v>17</v>
      </c>
      <c r="H10983" s="188">
        <v>1</v>
      </c>
      <c r="I10983" s="189">
        <f t="shared" ref="I10983:I10988" si="370">(M10983*$M$13)</f>
        <v>20.9116</v>
      </c>
      <c r="J10983" s="231">
        <f t="shared" ref="J10983:J10988" si="371">TRUNC(I10983*H10983,2)</f>
        <v>20.91</v>
      </c>
      <c r="M10983">
        <v>22.73</v>
      </c>
    </row>
    <row r="10984" spans="1:13" ht="24" customHeight="1" x14ac:dyDescent="0.2">
      <c r="A10984" s="238" t="s">
        <v>2126</v>
      </c>
      <c r="B10984" s="191" t="s">
        <v>2164</v>
      </c>
      <c r="C10984" s="190" t="s">
        <v>15</v>
      </c>
      <c r="D10984" s="190" t="s">
        <v>2165</v>
      </c>
      <c r="E10984" s="426" t="s">
        <v>2119</v>
      </c>
      <c r="F10984" s="426"/>
      <c r="G10984" s="192" t="s">
        <v>50</v>
      </c>
      <c r="H10984" s="193">
        <v>2.5499999999999998E-2</v>
      </c>
      <c r="I10984" s="189">
        <f t="shared" si="370"/>
        <v>160.77000000000001</v>
      </c>
      <c r="J10984" s="219">
        <f t="shared" si="371"/>
        <v>4.09</v>
      </c>
      <c r="M10984">
        <v>174.75</v>
      </c>
    </row>
    <row r="10985" spans="1:13" ht="24" customHeight="1" x14ac:dyDescent="0.2">
      <c r="A10985" s="238" t="s">
        <v>2126</v>
      </c>
      <c r="B10985" s="191" t="s">
        <v>2460</v>
      </c>
      <c r="C10985" s="190" t="s">
        <v>15</v>
      </c>
      <c r="D10985" s="190" t="s">
        <v>2461</v>
      </c>
      <c r="E10985" s="426" t="s">
        <v>2119</v>
      </c>
      <c r="F10985" s="426"/>
      <c r="G10985" s="192" t="s">
        <v>1871</v>
      </c>
      <c r="H10985" s="193">
        <v>3.8220000000000001</v>
      </c>
      <c r="I10985" s="189">
        <f t="shared" si="370"/>
        <v>0.91080000000000005</v>
      </c>
      <c r="J10985" s="219">
        <f t="shared" si="371"/>
        <v>3.48</v>
      </c>
      <c r="M10985">
        <v>0.99</v>
      </c>
    </row>
    <row r="10986" spans="1:13" ht="24" customHeight="1" x14ac:dyDescent="0.2">
      <c r="A10986" s="238" t="s">
        <v>2126</v>
      </c>
      <c r="B10986" s="191" t="s">
        <v>2140</v>
      </c>
      <c r="C10986" s="190" t="s">
        <v>15</v>
      </c>
      <c r="D10986" s="190" t="s">
        <v>2141</v>
      </c>
      <c r="E10986" s="426" t="s">
        <v>2119</v>
      </c>
      <c r="F10986" s="426"/>
      <c r="G10986" s="192" t="s">
        <v>1871</v>
      </c>
      <c r="H10986" s="193">
        <v>2.1</v>
      </c>
      <c r="I10986" s="189">
        <f t="shared" si="370"/>
        <v>0.59800000000000009</v>
      </c>
      <c r="J10986" s="219">
        <f t="shared" si="371"/>
        <v>1.25</v>
      </c>
      <c r="M10986">
        <v>0.65</v>
      </c>
    </row>
    <row r="10987" spans="1:13" ht="24" customHeight="1" x14ac:dyDescent="0.2">
      <c r="A10987" s="238" t="s">
        <v>2126</v>
      </c>
      <c r="B10987" s="191" t="s">
        <v>2152</v>
      </c>
      <c r="C10987" s="190" t="s">
        <v>15</v>
      </c>
      <c r="D10987" s="190" t="s">
        <v>2153</v>
      </c>
      <c r="E10987" s="426" t="s">
        <v>2129</v>
      </c>
      <c r="F10987" s="426"/>
      <c r="G10987" s="192" t="s">
        <v>39</v>
      </c>
      <c r="H10987" s="193">
        <v>0.3528</v>
      </c>
      <c r="I10987" s="189">
        <f t="shared" si="370"/>
        <v>19.136000000000003</v>
      </c>
      <c r="J10987" s="219">
        <f t="shared" si="371"/>
        <v>6.75</v>
      </c>
      <c r="M10987">
        <v>20.8</v>
      </c>
    </row>
    <row r="10988" spans="1:13" ht="24" customHeight="1" x14ac:dyDescent="0.2">
      <c r="A10988" s="238" t="s">
        <v>2126</v>
      </c>
      <c r="B10988" s="191" t="s">
        <v>2156</v>
      </c>
      <c r="C10988" s="190" t="s">
        <v>15</v>
      </c>
      <c r="D10988" s="190" t="s">
        <v>2157</v>
      </c>
      <c r="E10988" s="426" t="s">
        <v>2129</v>
      </c>
      <c r="F10988" s="426"/>
      <c r="G10988" s="192" t="s">
        <v>39</v>
      </c>
      <c r="H10988" s="193">
        <v>0.4501</v>
      </c>
      <c r="I10988" s="189">
        <f t="shared" si="370"/>
        <v>11.8772</v>
      </c>
      <c r="J10988" s="219">
        <f t="shared" si="371"/>
        <v>5.34</v>
      </c>
      <c r="M10988">
        <v>12.91</v>
      </c>
    </row>
    <row r="10989" spans="1:13" x14ac:dyDescent="0.2">
      <c r="A10989" s="239"/>
      <c r="B10989" s="195"/>
      <c r="C10989" s="195"/>
      <c r="D10989" s="195"/>
      <c r="E10989" s="195" t="s">
        <v>3847</v>
      </c>
      <c r="F10989" s="196">
        <v>13.14</v>
      </c>
      <c r="G10989" s="195" t="s">
        <v>3848</v>
      </c>
      <c r="H10989" s="196">
        <v>0</v>
      </c>
      <c r="I10989" s="196">
        <v>13.14</v>
      </c>
      <c r="J10989" s="220"/>
      <c r="M10989">
        <v>13.14</v>
      </c>
    </row>
    <row r="10990" spans="1:13" ht="25.5" x14ac:dyDescent="0.2">
      <c r="A10990" s="239"/>
      <c r="B10990" s="195"/>
      <c r="C10990" s="195"/>
      <c r="D10990" s="195"/>
      <c r="E10990" s="195" t="s">
        <v>3849</v>
      </c>
      <c r="F10990" s="196">
        <v>0</v>
      </c>
      <c r="G10990" s="195"/>
      <c r="H10990" s="195" t="s">
        <v>3850</v>
      </c>
      <c r="I10990" s="196">
        <v>22.73</v>
      </c>
      <c r="J10990" s="220"/>
      <c r="M10990">
        <v>22.73</v>
      </c>
    </row>
    <row r="10991" spans="1:13" ht="30" customHeight="1" x14ac:dyDescent="0.2">
      <c r="A10991" s="240"/>
      <c r="B10991" s="197"/>
      <c r="C10991" s="197"/>
      <c r="D10991" s="197"/>
      <c r="E10991" s="197"/>
      <c r="F10991" s="197"/>
      <c r="G10991" s="197" t="s">
        <v>3851</v>
      </c>
      <c r="H10991" s="198">
        <v>219.41</v>
      </c>
      <c r="I10991" s="199">
        <v>4987.18</v>
      </c>
      <c r="J10991" s="220"/>
      <c r="M10991">
        <v>4987.18</v>
      </c>
    </row>
    <row r="10992" spans="1:13" ht="0.95" customHeight="1" x14ac:dyDescent="0.2">
      <c r="A10992" s="237"/>
      <c r="B10992" s="185"/>
      <c r="C10992" s="185"/>
      <c r="D10992" s="185"/>
      <c r="E10992" s="185"/>
      <c r="F10992" s="185"/>
      <c r="G10992" s="185"/>
      <c r="H10992" s="185"/>
      <c r="I10992" s="185"/>
      <c r="J10992" s="220"/>
    </row>
    <row r="10993" spans="1:13" ht="18" customHeight="1" x14ac:dyDescent="0.2">
      <c r="A10993" s="236" t="s">
        <v>1475</v>
      </c>
      <c r="B10993" s="183" t="s">
        <v>2</v>
      </c>
      <c r="C10993" s="182" t="s">
        <v>3</v>
      </c>
      <c r="D10993" s="182" t="s">
        <v>4</v>
      </c>
      <c r="E10993" s="419" t="s">
        <v>2100</v>
      </c>
      <c r="F10993" s="419"/>
      <c r="G10993" s="184" t="s">
        <v>5</v>
      </c>
      <c r="H10993" s="183" t="s">
        <v>6</v>
      </c>
      <c r="I10993" s="183" t="s">
        <v>7</v>
      </c>
      <c r="J10993" s="218" t="s">
        <v>8</v>
      </c>
      <c r="K10993" s="229">
        <f>J10995+J10996</f>
        <v>28.96</v>
      </c>
      <c r="L10993" s="229">
        <f>J10994-K10993</f>
        <v>30.740000000000002</v>
      </c>
      <c r="M10993" t="s">
        <v>7</v>
      </c>
    </row>
    <row r="10994" spans="1:13" ht="51.95" customHeight="1" x14ac:dyDescent="0.2">
      <c r="A10994" s="237" t="s">
        <v>2125</v>
      </c>
      <c r="B10994" s="186" t="s">
        <v>976</v>
      </c>
      <c r="C10994" s="185" t="s">
        <v>26</v>
      </c>
      <c r="D10994" s="185" t="s">
        <v>977</v>
      </c>
      <c r="E10994" s="425" t="s">
        <v>2110</v>
      </c>
      <c r="F10994" s="425"/>
      <c r="G10994" s="187" t="s">
        <v>17</v>
      </c>
      <c r="H10994" s="188">
        <v>1</v>
      </c>
      <c r="I10994" s="189">
        <f t="shared" ref="I10994:I10999" si="372">(M10994*$M$13)</f>
        <v>59.708000000000006</v>
      </c>
      <c r="J10994" s="231">
        <f t="shared" ref="J10994:J10999" si="373">TRUNC(I10994*H10994,2)</f>
        <v>59.7</v>
      </c>
      <c r="M10994">
        <v>64.900000000000006</v>
      </c>
    </row>
    <row r="10995" spans="1:13" ht="26.1" customHeight="1" x14ac:dyDescent="0.2">
      <c r="A10995" s="241" t="s">
        <v>2395</v>
      </c>
      <c r="B10995" s="201" t="s">
        <v>2880</v>
      </c>
      <c r="C10995" s="200" t="s">
        <v>26</v>
      </c>
      <c r="D10995" s="200" t="s">
        <v>2881</v>
      </c>
      <c r="E10995" s="427" t="s">
        <v>2123</v>
      </c>
      <c r="F10995" s="427"/>
      <c r="G10995" s="202" t="s">
        <v>32</v>
      </c>
      <c r="H10995" s="203">
        <v>0.88819999999999999</v>
      </c>
      <c r="I10995" s="189">
        <f t="shared" si="372"/>
        <v>25.410400000000003</v>
      </c>
      <c r="J10995" s="219">
        <f t="shared" si="373"/>
        <v>22.56</v>
      </c>
      <c r="M10995">
        <v>27.62</v>
      </c>
    </row>
    <row r="10996" spans="1:13" ht="24" customHeight="1" x14ac:dyDescent="0.2">
      <c r="A10996" s="241" t="s">
        <v>2395</v>
      </c>
      <c r="B10996" s="201" t="s">
        <v>2446</v>
      </c>
      <c r="C10996" s="200" t="s">
        <v>26</v>
      </c>
      <c r="D10996" s="200" t="s">
        <v>2447</v>
      </c>
      <c r="E10996" s="427" t="s">
        <v>2123</v>
      </c>
      <c r="F10996" s="427"/>
      <c r="G10996" s="202" t="s">
        <v>32</v>
      </c>
      <c r="H10996" s="203">
        <v>0.3669</v>
      </c>
      <c r="I10996" s="189">
        <f t="shared" si="372"/>
        <v>17.461600000000001</v>
      </c>
      <c r="J10996" s="219">
        <f t="shared" si="373"/>
        <v>6.4</v>
      </c>
      <c r="M10996">
        <v>18.98</v>
      </c>
    </row>
    <row r="10997" spans="1:13" ht="26.1" customHeight="1" x14ac:dyDescent="0.2">
      <c r="A10997" s="238" t="s">
        <v>2126</v>
      </c>
      <c r="B10997" s="191" t="s">
        <v>2886</v>
      </c>
      <c r="C10997" s="190" t="s">
        <v>26</v>
      </c>
      <c r="D10997" s="190" t="s">
        <v>2887</v>
      </c>
      <c r="E10997" s="426" t="s">
        <v>2119</v>
      </c>
      <c r="F10997" s="426"/>
      <c r="G10997" s="192" t="s">
        <v>17</v>
      </c>
      <c r="H10997" s="193">
        <v>1.0931999999999999</v>
      </c>
      <c r="I10997" s="189">
        <f t="shared" si="372"/>
        <v>22.9908</v>
      </c>
      <c r="J10997" s="219">
        <f t="shared" si="373"/>
        <v>25.13</v>
      </c>
      <c r="M10997">
        <v>24.99</v>
      </c>
    </row>
    <row r="10998" spans="1:13" ht="24" customHeight="1" x14ac:dyDescent="0.2">
      <c r="A10998" s="238" t="s">
        <v>2126</v>
      </c>
      <c r="B10998" s="191" t="s">
        <v>2882</v>
      </c>
      <c r="C10998" s="190" t="s">
        <v>26</v>
      </c>
      <c r="D10998" s="190" t="s">
        <v>2883</v>
      </c>
      <c r="E10998" s="426" t="s">
        <v>2119</v>
      </c>
      <c r="F10998" s="426"/>
      <c r="G10998" s="192" t="s">
        <v>2413</v>
      </c>
      <c r="H10998" s="193">
        <v>6.85</v>
      </c>
      <c r="I10998" s="189">
        <f t="shared" si="372"/>
        <v>0.69000000000000006</v>
      </c>
      <c r="J10998" s="219">
        <f t="shared" si="373"/>
        <v>4.72</v>
      </c>
      <c r="M10998">
        <v>0.75</v>
      </c>
    </row>
    <row r="10999" spans="1:13" ht="24" customHeight="1" x14ac:dyDescent="0.2">
      <c r="A10999" s="238" t="s">
        <v>2126</v>
      </c>
      <c r="B10999" s="191" t="s">
        <v>2884</v>
      </c>
      <c r="C10999" s="190" t="s">
        <v>26</v>
      </c>
      <c r="D10999" s="190" t="s">
        <v>2885</v>
      </c>
      <c r="E10999" s="426" t="s">
        <v>2119</v>
      </c>
      <c r="F10999" s="426"/>
      <c r="G10999" s="192" t="s">
        <v>2413</v>
      </c>
      <c r="H10999" s="193">
        <v>0.222</v>
      </c>
      <c r="I10999" s="189">
        <f t="shared" si="372"/>
        <v>4.0480000000000009</v>
      </c>
      <c r="J10999" s="219">
        <f t="shared" si="373"/>
        <v>0.89</v>
      </c>
      <c r="M10999">
        <v>4.4000000000000004</v>
      </c>
    </row>
    <row r="11000" spans="1:13" x14ac:dyDescent="0.2">
      <c r="A11000" s="239"/>
      <c r="B11000" s="195"/>
      <c r="C11000" s="195"/>
      <c r="D11000" s="195"/>
      <c r="E11000" s="195" t="s">
        <v>3847</v>
      </c>
      <c r="F11000" s="196">
        <v>23.97</v>
      </c>
      <c r="G11000" s="195" t="s">
        <v>3848</v>
      </c>
      <c r="H11000" s="196">
        <v>0</v>
      </c>
      <c r="I11000" s="196">
        <v>23.97</v>
      </c>
      <c r="J11000" s="220"/>
      <c r="M11000">
        <v>23.97</v>
      </c>
    </row>
    <row r="11001" spans="1:13" ht="25.5" x14ac:dyDescent="0.2">
      <c r="A11001" s="239"/>
      <c r="B11001" s="195"/>
      <c r="C11001" s="195"/>
      <c r="D11001" s="195"/>
      <c r="E11001" s="195" t="s">
        <v>3849</v>
      </c>
      <c r="F11001" s="196">
        <v>0</v>
      </c>
      <c r="G11001" s="195"/>
      <c r="H11001" s="195" t="s">
        <v>3850</v>
      </c>
      <c r="I11001" s="196">
        <v>64.900000000000006</v>
      </c>
      <c r="J11001" s="220"/>
      <c r="M11001">
        <v>64.900000000000006</v>
      </c>
    </row>
    <row r="11002" spans="1:13" ht="30" customHeight="1" x14ac:dyDescent="0.2">
      <c r="A11002" s="240"/>
      <c r="B11002" s="197"/>
      <c r="C11002" s="197"/>
      <c r="D11002" s="197"/>
      <c r="E11002" s="197"/>
      <c r="F11002" s="197"/>
      <c r="G11002" s="197" t="s">
        <v>3851</v>
      </c>
      <c r="H11002" s="198">
        <v>219.41</v>
      </c>
      <c r="I11002" s="199">
        <v>14239.7</v>
      </c>
      <c r="J11002" s="220"/>
      <c r="M11002">
        <v>14239.7</v>
      </c>
    </row>
    <row r="11003" spans="1:13" ht="0.95" customHeight="1" x14ac:dyDescent="0.2">
      <c r="A11003" s="237"/>
      <c r="B11003" s="185"/>
      <c r="C11003" s="185"/>
      <c r="D11003" s="185"/>
      <c r="E11003" s="185"/>
      <c r="F11003" s="185"/>
      <c r="G11003" s="185"/>
      <c r="H11003" s="185"/>
      <c r="I11003" s="185"/>
      <c r="J11003" s="220"/>
    </row>
    <row r="11004" spans="1:13" ht="24" customHeight="1" x14ac:dyDescent="0.2">
      <c r="A11004" s="242" t="s">
        <v>1476</v>
      </c>
      <c r="B11004" s="24"/>
      <c r="C11004" s="24"/>
      <c r="D11004" s="23" t="s">
        <v>1220</v>
      </c>
      <c r="E11004" s="24"/>
      <c r="F11004" s="428"/>
      <c r="G11004" s="428"/>
      <c r="H11004" s="24"/>
      <c r="I11004" s="24"/>
      <c r="J11004" s="210"/>
    </row>
    <row r="11005" spans="1:13" ht="18" customHeight="1" x14ac:dyDescent="0.2">
      <c r="A11005" s="236" t="s">
        <v>1477</v>
      </c>
      <c r="B11005" s="183" t="s">
        <v>2</v>
      </c>
      <c r="C11005" s="182" t="s">
        <v>3</v>
      </c>
      <c r="D11005" s="182" t="s">
        <v>4</v>
      </c>
      <c r="E11005" s="419" t="s">
        <v>2100</v>
      </c>
      <c r="F11005" s="419"/>
      <c r="G11005" s="184" t="s">
        <v>5</v>
      </c>
      <c r="H11005" s="183" t="s">
        <v>6</v>
      </c>
      <c r="I11005" s="183" t="s">
        <v>7</v>
      </c>
      <c r="J11005" s="218" t="s">
        <v>8</v>
      </c>
      <c r="K11005" s="229">
        <f>J11007+J11008</f>
        <v>24.549999999999997</v>
      </c>
      <c r="L11005" s="229">
        <f>J11006-K11005</f>
        <v>44.600000000000009</v>
      </c>
      <c r="M11005" t="s">
        <v>7</v>
      </c>
    </row>
    <row r="11006" spans="1:13" ht="26.1" customHeight="1" x14ac:dyDescent="0.2">
      <c r="A11006" s="237" t="s">
        <v>2125</v>
      </c>
      <c r="B11006" s="186" t="s">
        <v>958</v>
      </c>
      <c r="C11006" s="185" t="s">
        <v>15</v>
      </c>
      <c r="D11006" s="185" t="s">
        <v>1478</v>
      </c>
      <c r="E11006" s="425">
        <v>22</v>
      </c>
      <c r="F11006" s="425"/>
      <c r="G11006" s="187" t="s">
        <v>17</v>
      </c>
      <c r="H11006" s="188">
        <v>1</v>
      </c>
      <c r="I11006" s="189">
        <f t="shared" ref="I11006:I11013" si="374">(M11006*$M$13)</f>
        <v>69.156400000000005</v>
      </c>
      <c r="J11006" s="231">
        <f t="shared" ref="J11006:J11013" si="375">TRUNC(I11006*H11006,2)</f>
        <v>69.150000000000006</v>
      </c>
      <c r="M11006">
        <v>75.17</v>
      </c>
    </row>
    <row r="11007" spans="1:13" ht="24" customHeight="1" x14ac:dyDescent="0.2">
      <c r="A11007" s="238" t="s">
        <v>2126</v>
      </c>
      <c r="B11007" s="191" t="s">
        <v>2852</v>
      </c>
      <c r="C11007" s="190" t="s">
        <v>15</v>
      </c>
      <c r="D11007" s="190" t="s">
        <v>2853</v>
      </c>
      <c r="E11007" s="426" t="s">
        <v>2129</v>
      </c>
      <c r="F11007" s="426"/>
      <c r="G11007" s="192" t="s">
        <v>39</v>
      </c>
      <c r="H11007" s="193">
        <v>0.67110000000000003</v>
      </c>
      <c r="I11007" s="189">
        <f t="shared" si="374"/>
        <v>19.172800000000002</v>
      </c>
      <c r="J11007" s="219">
        <f t="shared" si="375"/>
        <v>12.86</v>
      </c>
      <c r="M11007">
        <v>20.84</v>
      </c>
    </row>
    <row r="11008" spans="1:13" ht="24" customHeight="1" x14ac:dyDescent="0.2">
      <c r="A11008" s="238" t="s">
        <v>2126</v>
      </c>
      <c r="B11008" s="191" t="s">
        <v>2156</v>
      </c>
      <c r="C11008" s="190" t="s">
        <v>15</v>
      </c>
      <c r="D11008" s="190" t="s">
        <v>2157</v>
      </c>
      <c r="E11008" s="426" t="s">
        <v>2129</v>
      </c>
      <c r="F11008" s="426"/>
      <c r="G11008" s="192" t="s">
        <v>39</v>
      </c>
      <c r="H11008" s="193">
        <v>0.98460000000000003</v>
      </c>
      <c r="I11008" s="189">
        <f t="shared" si="374"/>
        <v>11.8772</v>
      </c>
      <c r="J11008" s="219">
        <f t="shared" si="375"/>
        <v>11.69</v>
      </c>
      <c r="M11008">
        <v>12.91</v>
      </c>
    </row>
    <row r="11009" spans="1:13" ht="24" customHeight="1" x14ac:dyDescent="0.2">
      <c r="A11009" s="238" t="s">
        <v>2126</v>
      </c>
      <c r="B11009" s="191" t="s">
        <v>2164</v>
      </c>
      <c r="C11009" s="190" t="s">
        <v>15</v>
      </c>
      <c r="D11009" s="190" t="s">
        <v>2165</v>
      </c>
      <c r="E11009" s="426" t="s">
        <v>2119</v>
      </c>
      <c r="F11009" s="426"/>
      <c r="G11009" s="192" t="s">
        <v>50</v>
      </c>
      <c r="H11009" s="193">
        <v>2.4299999999999999E-2</v>
      </c>
      <c r="I11009" s="189">
        <f t="shared" si="374"/>
        <v>160.77000000000001</v>
      </c>
      <c r="J11009" s="219">
        <f t="shared" si="375"/>
        <v>3.9</v>
      </c>
      <c r="M11009">
        <v>174.75</v>
      </c>
    </row>
    <row r="11010" spans="1:13" ht="24" customHeight="1" x14ac:dyDescent="0.2">
      <c r="A11010" s="238" t="s">
        <v>2126</v>
      </c>
      <c r="B11010" s="191" t="s">
        <v>2858</v>
      </c>
      <c r="C11010" s="190" t="s">
        <v>15</v>
      </c>
      <c r="D11010" s="190" t="s">
        <v>2859</v>
      </c>
      <c r="E11010" s="426" t="s">
        <v>2119</v>
      </c>
      <c r="F11010" s="426"/>
      <c r="G11010" s="192" t="s">
        <v>1871</v>
      </c>
      <c r="H11010" s="193">
        <v>7.5</v>
      </c>
      <c r="I11010" s="189">
        <f t="shared" si="374"/>
        <v>1.2236</v>
      </c>
      <c r="J11010" s="219">
        <f t="shared" si="375"/>
        <v>9.17</v>
      </c>
      <c r="M11010">
        <v>1.33</v>
      </c>
    </row>
    <row r="11011" spans="1:13" ht="24" customHeight="1" x14ac:dyDescent="0.2">
      <c r="A11011" s="238" t="s">
        <v>2126</v>
      </c>
      <c r="B11011" s="191" t="s">
        <v>2856</v>
      </c>
      <c r="C11011" s="190" t="s">
        <v>15</v>
      </c>
      <c r="D11011" s="190" t="s">
        <v>2857</v>
      </c>
      <c r="E11011" s="426" t="s">
        <v>2119</v>
      </c>
      <c r="F11011" s="426"/>
      <c r="G11011" s="192" t="s">
        <v>1871</v>
      </c>
      <c r="H11011" s="193">
        <v>0.2409</v>
      </c>
      <c r="I11011" s="189">
        <f t="shared" si="374"/>
        <v>6.9551999999999996</v>
      </c>
      <c r="J11011" s="219">
        <f t="shared" si="375"/>
        <v>1.67</v>
      </c>
      <c r="M11011">
        <v>7.56</v>
      </c>
    </row>
    <row r="11012" spans="1:13" ht="26.1" customHeight="1" x14ac:dyDescent="0.2">
      <c r="A11012" s="238" t="s">
        <v>2126</v>
      </c>
      <c r="B11012" s="191" t="s">
        <v>2854</v>
      </c>
      <c r="C11012" s="190" t="s">
        <v>15</v>
      </c>
      <c r="D11012" s="190" t="s">
        <v>2855</v>
      </c>
      <c r="E11012" s="426" t="s">
        <v>2119</v>
      </c>
      <c r="F11012" s="426"/>
      <c r="G11012" s="192" t="s">
        <v>17</v>
      </c>
      <c r="H11012" s="193">
        <v>1.05</v>
      </c>
      <c r="I11012" s="189">
        <f t="shared" si="374"/>
        <v>22.908000000000001</v>
      </c>
      <c r="J11012" s="219">
        <f t="shared" si="375"/>
        <v>24.05</v>
      </c>
      <c r="M11012">
        <v>24.9</v>
      </c>
    </row>
    <row r="11013" spans="1:13" ht="24" customHeight="1" x14ac:dyDescent="0.2">
      <c r="A11013" s="238" t="s">
        <v>2126</v>
      </c>
      <c r="B11013" s="191" t="s">
        <v>2140</v>
      </c>
      <c r="C11013" s="190" t="s">
        <v>15</v>
      </c>
      <c r="D11013" s="190" t="s">
        <v>2141</v>
      </c>
      <c r="E11013" s="426" t="s">
        <v>2119</v>
      </c>
      <c r="F11013" s="426"/>
      <c r="G11013" s="192" t="s">
        <v>1871</v>
      </c>
      <c r="H11013" s="193">
        <v>9.7200000000000006</v>
      </c>
      <c r="I11013" s="189">
        <f t="shared" si="374"/>
        <v>0.59800000000000009</v>
      </c>
      <c r="J11013" s="219">
        <f t="shared" si="375"/>
        <v>5.81</v>
      </c>
      <c r="M11013">
        <v>0.65</v>
      </c>
    </row>
    <row r="11014" spans="1:13" x14ac:dyDescent="0.2">
      <c r="A11014" s="239"/>
      <c r="B11014" s="195"/>
      <c r="C11014" s="195"/>
      <c r="D11014" s="195"/>
      <c r="E11014" s="195" t="s">
        <v>3847</v>
      </c>
      <c r="F11014" s="196">
        <v>26.69</v>
      </c>
      <c r="G11014" s="195" t="s">
        <v>3848</v>
      </c>
      <c r="H11014" s="196">
        <v>0</v>
      </c>
      <c r="I11014" s="196">
        <v>26.69</v>
      </c>
      <c r="J11014" s="220"/>
      <c r="M11014">
        <v>26.69</v>
      </c>
    </row>
    <row r="11015" spans="1:13" ht="25.5" x14ac:dyDescent="0.2">
      <c r="A11015" s="239"/>
      <c r="B11015" s="195"/>
      <c r="C11015" s="195"/>
      <c r="D11015" s="195"/>
      <c r="E11015" s="195" t="s">
        <v>3849</v>
      </c>
      <c r="F11015" s="196">
        <v>0</v>
      </c>
      <c r="G11015" s="195"/>
      <c r="H11015" s="195" t="s">
        <v>3850</v>
      </c>
      <c r="I11015" s="196">
        <v>75.17</v>
      </c>
      <c r="J11015" s="220"/>
      <c r="M11015">
        <v>75.17</v>
      </c>
    </row>
    <row r="11016" spans="1:13" ht="30" customHeight="1" x14ac:dyDescent="0.2">
      <c r="A11016" s="240"/>
      <c r="B11016" s="197"/>
      <c r="C11016" s="197"/>
      <c r="D11016" s="197"/>
      <c r="E11016" s="197"/>
      <c r="F11016" s="197"/>
      <c r="G11016" s="197" t="s">
        <v>3851</v>
      </c>
      <c r="H11016" s="198">
        <v>98.14</v>
      </c>
      <c r="I11016" s="199">
        <v>7377.18</v>
      </c>
      <c r="J11016" s="220"/>
      <c r="M11016">
        <v>7377.18</v>
      </c>
    </row>
    <row r="11017" spans="1:13" ht="0.95" customHeight="1" x14ac:dyDescent="0.2">
      <c r="A11017" s="237"/>
      <c r="B11017" s="185"/>
      <c r="C11017" s="185"/>
      <c r="D11017" s="185"/>
      <c r="E11017" s="185"/>
      <c r="F11017" s="185"/>
      <c r="G11017" s="185"/>
      <c r="H11017" s="185"/>
      <c r="I11017" s="185"/>
      <c r="J11017" s="220"/>
    </row>
    <row r="11018" spans="1:13" ht="24" customHeight="1" x14ac:dyDescent="0.2">
      <c r="A11018" s="242" t="s">
        <v>1479</v>
      </c>
      <c r="B11018" s="24"/>
      <c r="C11018" s="24"/>
      <c r="D11018" s="23" t="s">
        <v>1235</v>
      </c>
      <c r="E11018" s="24"/>
      <c r="F11018" s="428"/>
      <c r="G11018" s="428"/>
      <c r="H11018" s="24"/>
      <c r="I11018" s="24"/>
      <c r="J11018" s="210"/>
    </row>
    <row r="11019" spans="1:13" ht="24" customHeight="1" x14ac:dyDescent="0.2">
      <c r="A11019" s="243" t="s">
        <v>1480</v>
      </c>
      <c r="B11019" s="28"/>
      <c r="C11019" s="28"/>
      <c r="D11019" s="27" t="s">
        <v>1481</v>
      </c>
      <c r="E11019" s="28"/>
      <c r="F11019" s="429"/>
      <c r="G11019" s="429"/>
      <c r="H11019" s="28"/>
      <c r="I11019" s="28"/>
      <c r="J11019" s="211"/>
    </row>
    <row r="11020" spans="1:13" ht="18" customHeight="1" x14ac:dyDescent="0.2">
      <c r="A11020" s="236" t="s">
        <v>1482</v>
      </c>
      <c r="B11020" s="183" t="s">
        <v>2</v>
      </c>
      <c r="C11020" s="182" t="s">
        <v>3</v>
      </c>
      <c r="D11020" s="182" t="s">
        <v>4</v>
      </c>
      <c r="E11020" s="419" t="s">
        <v>2100</v>
      </c>
      <c r="F11020" s="419"/>
      <c r="G11020" s="184" t="s">
        <v>5</v>
      </c>
      <c r="H11020" s="183" t="s">
        <v>6</v>
      </c>
      <c r="I11020" s="183" t="s">
        <v>7</v>
      </c>
      <c r="J11020" s="218" t="s">
        <v>8</v>
      </c>
      <c r="K11020" s="229">
        <f>J11022</f>
        <v>7.79</v>
      </c>
      <c r="L11020" s="229">
        <f>J11021-K11020</f>
        <v>0.80999999999999961</v>
      </c>
      <c r="M11020" t="s">
        <v>7</v>
      </c>
    </row>
    <row r="11021" spans="1:13" ht="26.1" customHeight="1" x14ac:dyDescent="0.2">
      <c r="A11021" s="237" t="s">
        <v>2125</v>
      </c>
      <c r="B11021" s="186" t="s">
        <v>1246</v>
      </c>
      <c r="C11021" s="185" t="s">
        <v>26</v>
      </c>
      <c r="D11021" s="185" t="s">
        <v>1247</v>
      </c>
      <c r="E11021" s="425" t="s">
        <v>2109</v>
      </c>
      <c r="F11021" s="425"/>
      <c r="G11021" s="187" t="s">
        <v>17</v>
      </c>
      <c r="H11021" s="188">
        <v>1</v>
      </c>
      <c r="I11021" s="189">
        <f>(M11021*$M$13)</f>
        <v>8.6020000000000003</v>
      </c>
      <c r="J11021" s="231">
        <f>TRUNC(I11021*H11021,2)</f>
        <v>8.6</v>
      </c>
      <c r="M11021">
        <v>9.35</v>
      </c>
    </row>
    <row r="11022" spans="1:13" ht="24" customHeight="1" x14ac:dyDescent="0.2">
      <c r="A11022" s="241" t="s">
        <v>2395</v>
      </c>
      <c r="B11022" s="201" t="s">
        <v>2582</v>
      </c>
      <c r="C11022" s="200" t="s">
        <v>26</v>
      </c>
      <c r="D11022" s="200" t="s">
        <v>2583</v>
      </c>
      <c r="E11022" s="427" t="s">
        <v>2123</v>
      </c>
      <c r="F11022" s="427"/>
      <c r="G11022" s="202" t="s">
        <v>32</v>
      </c>
      <c r="H11022" s="203">
        <v>0.29859999999999998</v>
      </c>
      <c r="I11022" s="189">
        <f>(M11022*$M$13)</f>
        <v>26.1188</v>
      </c>
      <c r="J11022" s="219">
        <f>TRUNC(I11022*H11022,2)</f>
        <v>7.79</v>
      </c>
      <c r="M11022">
        <v>28.39</v>
      </c>
    </row>
    <row r="11023" spans="1:13" ht="24" customHeight="1" x14ac:dyDescent="0.2">
      <c r="A11023" s="238" t="s">
        <v>2126</v>
      </c>
      <c r="B11023" s="191" t="s">
        <v>3110</v>
      </c>
      <c r="C11023" s="190" t="s">
        <v>26</v>
      </c>
      <c r="D11023" s="190" t="s">
        <v>3111</v>
      </c>
      <c r="E11023" s="426" t="s">
        <v>2119</v>
      </c>
      <c r="F11023" s="426"/>
      <c r="G11023" s="192" t="s">
        <v>331</v>
      </c>
      <c r="H11023" s="193">
        <v>0.3</v>
      </c>
      <c r="I11023" s="189">
        <f>(M11023*$M$13)</f>
        <v>2.7140000000000004</v>
      </c>
      <c r="J11023" s="219">
        <f>TRUNC(I11023*H11023,2)</f>
        <v>0.81</v>
      </c>
      <c r="M11023">
        <v>2.95</v>
      </c>
    </row>
    <row r="11024" spans="1:13" x14ac:dyDescent="0.2">
      <c r="A11024" s="239"/>
      <c r="B11024" s="195"/>
      <c r="C11024" s="195"/>
      <c r="D11024" s="195"/>
      <c r="E11024" s="195" t="s">
        <v>3847</v>
      </c>
      <c r="F11024" s="196">
        <v>6.27</v>
      </c>
      <c r="G11024" s="195" t="s">
        <v>3848</v>
      </c>
      <c r="H11024" s="196">
        <v>0</v>
      </c>
      <c r="I11024" s="196">
        <v>6.27</v>
      </c>
      <c r="J11024" s="220"/>
      <c r="M11024">
        <v>6.27</v>
      </c>
    </row>
    <row r="11025" spans="1:13" ht="25.5" x14ac:dyDescent="0.2">
      <c r="A11025" s="239"/>
      <c r="B11025" s="195"/>
      <c r="C11025" s="195"/>
      <c r="D11025" s="195"/>
      <c r="E11025" s="195" t="s">
        <v>3849</v>
      </c>
      <c r="F11025" s="196">
        <v>0</v>
      </c>
      <c r="G11025" s="195"/>
      <c r="H11025" s="195" t="s">
        <v>3850</v>
      </c>
      <c r="I11025" s="196">
        <v>9.35</v>
      </c>
      <c r="J11025" s="220"/>
      <c r="M11025">
        <v>9.35</v>
      </c>
    </row>
    <row r="11026" spans="1:13" ht="30" customHeight="1" x14ac:dyDescent="0.2">
      <c r="A11026" s="240"/>
      <c r="B11026" s="197"/>
      <c r="C11026" s="197"/>
      <c r="D11026" s="197"/>
      <c r="E11026" s="197"/>
      <c r="F11026" s="197"/>
      <c r="G11026" s="197" t="s">
        <v>3851</v>
      </c>
      <c r="H11026" s="198">
        <v>81.36</v>
      </c>
      <c r="I11026" s="199">
        <v>760.71</v>
      </c>
      <c r="J11026" s="220"/>
      <c r="M11026">
        <v>760.71</v>
      </c>
    </row>
    <row r="11027" spans="1:13" ht="0.95" customHeight="1" x14ac:dyDescent="0.2">
      <c r="A11027" s="237"/>
      <c r="B11027" s="185"/>
      <c r="C11027" s="185"/>
      <c r="D11027" s="185"/>
      <c r="E11027" s="185"/>
      <c r="F11027" s="185"/>
      <c r="G11027" s="185"/>
      <c r="H11027" s="185"/>
      <c r="I11027" s="185"/>
      <c r="J11027" s="220"/>
    </row>
    <row r="11028" spans="1:13" ht="18" customHeight="1" x14ac:dyDescent="0.2">
      <c r="A11028" s="236" t="s">
        <v>1483</v>
      </c>
      <c r="B11028" s="183" t="s">
        <v>2</v>
      </c>
      <c r="C11028" s="182" t="s">
        <v>3</v>
      </c>
      <c r="D11028" s="182" t="s">
        <v>4</v>
      </c>
      <c r="E11028" s="419" t="s">
        <v>2100</v>
      </c>
      <c r="F11028" s="419"/>
      <c r="G11028" s="184" t="s">
        <v>5</v>
      </c>
      <c r="H11028" s="183" t="s">
        <v>6</v>
      </c>
      <c r="I11028" s="183" t="s">
        <v>7</v>
      </c>
      <c r="J11028" s="218" t="s">
        <v>8</v>
      </c>
      <c r="K11028" s="229">
        <f>J11034+J11030</f>
        <v>8.31</v>
      </c>
      <c r="L11028" s="229">
        <f>J11029-K11028</f>
        <v>6.09</v>
      </c>
      <c r="M11028" t="s">
        <v>7</v>
      </c>
    </row>
    <row r="11029" spans="1:13" ht="24" customHeight="1" x14ac:dyDescent="0.2">
      <c r="A11029" s="237" t="s">
        <v>2125</v>
      </c>
      <c r="B11029" s="186" t="s">
        <v>1249</v>
      </c>
      <c r="C11029" s="185" t="s">
        <v>15</v>
      </c>
      <c r="D11029" s="185" t="s">
        <v>1250</v>
      </c>
      <c r="E11029" s="425">
        <v>26</v>
      </c>
      <c r="F11029" s="425"/>
      <c r="G11029" s="187" t="s">
        <v>17</v>
      </c>
      <c r="H11029" s="188">
        <v>1</v>
      </c>
      <c r="I11029" s="189">
        <f t="shared" ref="I11029:I11035" si="376">(M11029*$M$13)</f>
        <v>14.407200000000001</v>
      </c>
      <c r="J11029" s="231">
        <f t="shared" ref="J11029:J11035" si="377">TRUNC(I11029*H11029,2)</f>
        <v>14.4</v>
      </c>
      <c r="M11029">
        <v>15.66</v>
      </c>
    </row>
    <row r="11030" spans="1:13" ht="24" customHeight="1" x14ac:dyDescent="0.2">
      <c r="A11030" s="238" t="s">
        <v>2126</v>
      </c>
      <c r="B11030" s="191" t="s">
        <v>2130</v>
      </c>
      <c r="C11030" s="190" t="s">
        <v>15</v>
      </c>
      <c r="D11030" s="190" t="s">
        <v>2131</v>
      </c>
      <c r="E11030" s="426" t="s">
        <v>2129</v>
      </c>
      <c r="F11030" s="426"/>
      <c r="G11030" s="192" t="s">
        <v>39</v>
      </c>
      <c r="H11030" s="193">
        <v>0.27350000000000002</v>
      </c>
      <c r="I11030" s="189">
        <f t="shared" si="376"/>
        <v>13.533200000000001</v>
      </c>
      <c r="J11030" s="219">
        <f t="shared" si="377"/>
        <v>3.7</v>
      </c>
      <c r="M11030">
        <v>14.71</v>
      </c>
    </row>
    <row r="11031" spans="1:13" ht="51.95" customHeight="1" x14ac:dyDescent="0.2">
      <c r="A11031" s="238" t="s">
        <v>2126</v>
      </c>
      <c r="B11031" s="191" t="s">
        <v>2236</v>
      </c>
      <c r="C11031" s="190" t="s">
        <v>15</v>
      </c>
      <c r="D11031" s="190" t="s">
        <v>2237</v>
      </c>
      <c r="E11031" s="426" t="s">
        <v>2119</v>
      </c>
      <c r="F11031" s="426"/>
      <c r="G11031" s="192" t="s">
        <v>54</v>
      </c>
      <c r="H11031" s="193">
        <v>2.7000000000000001E-3</v>
      </c>
      <c r="I11031" s="189">
        <f t="shared" si="376"/>
        <v>2.6588000000000003</v>
      </c>
      <c r="J11031" s="219">
        <f t="shared" si="377"/>
        <v>0</v>
      </c>
      <c r="M11031">
        <v>2.89</v>
      </c>
    </row>
    <row r="11032" spans="1:13" ht="24" customHeight="1" x14ac:dyDescent="0.2">
      <c r="A11032" s="238" t="s">
        <v>2126</v>
      </c>
      <c r="B11032" s="191" t="s">
        <v>2262</v>
      </c>
      <c r="C11032" s="190" t="s">
        <v>15</v>
      </c>
      <c r="D11032" s="190" t="s">
        <v>2263</v>
      </c>
      <c r="E11032" s="426" t="s">
        <v>2119</v>
      </c>
      <c r="F11032" s="426"/>
      <c r="G11032" s="192" t="s">
        <v>2192</v>
      </c>
      <c r="H11032" s="193">
        <v>3.8600000000000002E-2</v>
      </c>
      <c r="I11032" s="189">
        <f t="shared" si="376"/>
        <v>19.494800000000001</v>
      </c>
      <c r="J11032" s="219">
        <f t="shared" si="377"/>
        <v>0.75</v>
      </c>
      <c r="M11032">
        <v>21.19</v>
      </c>
    </row>
    <row r="11033" spans="1:13" ht="24" customHeight="1" x14ac:dyDescent="0.2">
      <c r="A11033" s="238" t="s">
        <v>2126</v>
      </c>
      <c r="B11033" s="191" t="s">
        <v>2680</v>
      </c>
      <c r="C11033" s="190" t="s">
        <v>15</v>
      </c>
      <c r="D11033" s="190" t="s">
        <v>2681</v>
      </c>
      <c r="E11033" s="426" t="s">
        <v>2119</v>
      </c>
      <c r="F11033" s="426"/>
      <c r="G11033" s="192" t="s">
        <v>54</v>
      </c>
      <c r="H11033" s="193">
        <v>0.18</v>
      </c>
      <c r="I11033" s="189">
        <f t="shared" si="376"/>
        <v>2.5575999999999999</v>
      </c>
      <c r="J11033" s="219">
        <f t="shared" si="377"/>
        <v>0.46</v>
      </c>
      <c r="M11033">
        <v>2.78</v>
      </c>
    </row>
    <row r="11034" spans="1:13" ht="24" customHeight="1" x14ac:dyDescent="0.2">
      <c r="A11034" s="238" t="s">
        <v>2126</v>
      </c>
      <c r="B11034" s="191" t="s">
        <v>2150</v>
      </c>
      <c r="C11034" s="190" t="s">
        <v>15</v>
      </c>
      <c r="D11034" s="190" t="s">
        <v>2151</v>
      </c>
      <c r="E11034" s="426" t="s">
        <v>2129</v>
      </c>
      <c r="F11034" s="426"/>
      <c r="G11034" s="192" t="s">
        <v>39</v>
      </c>
      <c r="H11034" s="193">
        <v>0.24110000000000001</v>
      </c>
      <c r="I11034" s="189">
        <f t="shared" si="376"/>
        <v>19.136000000000003</v>
      </c>
      <c r="J11034" s="219">
        <f t="shared" si="377"/>
        <v>4.6100000000000003</v>
      </c>
      <c r="M11034">
        <v>20.8</v>
      </c>
    </row>
    <row r="11035" spans="1:13" ht="24" customHeight="1" x14ac:dyDescent="0.2">
      <c r="A11035" s="238" t="s">
        <v>2126</v>
      </c>
      <c r="B11035" s="191" t="s">
        <v>3112</v>
      </c>
      <c r="C11035" s="190" t="s">
        <v>15</v>
      </c>
      <c r="D11035" s="190" t="s">
        <v>3113</v>
      </c>
      <c r="E11035" s="426" t="s">
        <v>2119</v>
      </c>
      <c r="F11035" s="426"/>
      <c r="G11035" s="192" t="s">
        <v>2192</v>
      </c>
      <c r="H11035" s="193">
        <v>0.12859999999999999</v>
      </c>
      <c r="I11035" s="189">
        <f t="shared" si="376"/>
        <v>38.106400000000001</v>
      </c>
      <c r="J11035" s="219">
        <f t="shared" si="377"/>
        <v>4.9000000000000004</v>
      </c>
      <c r="M11035">
        <v>41.42</v>
      </c>
    </row>
    <row r="11036" spans="1:13" x14ac:dyDescent="0.2">
      <c r="A11036" s="239"/>
      <c r="B11036" s="195"/>
      <c r="C11036" s="195"/>
      <c r="D11036" s="195"/>
      <c r="E11036" s="195" t="s">
        <v>3847</v>
      </c>
      <c r="F11036" s="196">
        <v>9.0299999999999994</v>
      </c>
      <c r="G11036" s="195" t="s">
        <v>3848</v>
      </c>
      <c r="H11036" s="196">
        <v>0</v>
      </c>
      <c r="I11036" s="196">
        <v>9.0299999999999994</v>
      </c>
      <c r="J11036" s="220"/>
      <c r="M11036">
        <v>9.0299999999999994</v>
      </c>
    </row>
    <row r="11037" spans="1:13" ht="25.5" x14ac:dyDescent="0.2">
      <c r="A11037" s="239"/>
      <c r="B11037" s="195"/>
      <c r="C11037" s="195"/>
      <c r="D11037" s="195"/>
      <c r="E11037" s="195" t="s">
        <v>3849</v>
      </c>
      <c r="F11037" s="196">
        <v>0</v>
      </c>
      <c r="G11037" s="195"/>
      <c r="H11037" s="195" t="s">
        <v>3850</v>
      </c>
      <c r="I11037" s="196">
        <v>15.66</v>
      </c>
      <c r="J11037" s="220"/>
      <c r="M11037">
        <v>15.66</v>
      </c>
    </row>
    <row r="11038" spans="1:13" ht="30" customHeight="1" x14ac:dyDescent="0.2">
      <c r="A11038" s="240"/>
      <c r="B11038" s="197"/>
      <c r="C11038" s="197"/>
      <c r="D11038" s="197"/>
      <c r="E11038" s="197"/>
      <c r="F11038" s="197"/>
      <c r="G11038" s="197" t="s">
        <v>3851</v>
      </c>
      <c r="H11038" s="198">
        <v>81.36</v>
      </c>
      <c r="I11038" s="199">
        <v>1274.0899999999999</v>
      </c>
      <c r="J11038" s="220"/>
      <c r="M11038">
        <v>1274.0899999999999</v>
      </c>
    </row>
    <row r="11039" spans="1:13" ht="0.95" customHeight="1" x14ac:dyDescent="0.2">
      <c r="A11039" s="237"/>
      <c r="B11039" s="185"/>
      <c r="C11039" s="185"/>
      <c r="D11039" s="185"/>
      <c r="E11039" s="185"/>
      <c r="F11039" s="185"/>
      <c r="G11039" s="185"/>
      <c r="H11039" s="185"/>
      <c r="I11039" s="185"/>
      <c r="J11039" s="220"/>
    </row>
    <row r="11040" spans="1:13" ht="18" customHeight="1" x14ac:dyDescent="0.2">
      <c r="A11040" s="236" t="s">
        <v>1484</v>
      </c>
      <c r="B11040" s="183" t="s">
        <v>2</v>
      </c>
      <c r="C11040" s="182" t="s">
        <v>3</v>
      </c>
      <c r="D11040" s="182" t="s">
        <v>4</v>
      </c>
      <c r="E11040" s="419" t="s">
        <v>2100</v>
      </c>
      <c r="F11040" s="419"/>
      <c r="G11040" s="184" t="s">
        <v>5</v>
      </c>
      <c r="H11040" s="183" t="s">
        <v>6</v>
      </c>
      <c r="I11040" s="183" t="s">
        <v>7</v>
      </c>
      <c r="J11040" s="218" t="s">
        <v>8</v>
      </c>
      <c r="K11040" s="229">
        <f>J11042+J11043</f>
        <v>8.31</v>
      </c>
      <c r="L11040" s="229">
        <f>J11041-K11040</f>
        <v>2.1999999999999993</v>
      </c>
      <c r="M11040" t="s">
        <v>7</v>
      </c>
    </row>
    <row r="11041" spans="1:13" ht="26.1" customHeight="1" x14ac:dyDescent="0.2">
      <c r="A11041" s="237" t="s">
        <v>2125</v>
      </c>
      <c r="B11041" s="186" t="s">
        <v>1252</v>
      </c>
      <c r="C11041" s="185" t="s">
        <v>15</v>
      </c>
      <c r="D11041" s="185" t="s">
        <v>1253</v>
      </c>
      <c r="E11041" s="425">
        <v>26</v>
      </c>
      <c r="F11041" s="425"/>
      <c r="G11041" s="187" t="s">
        <v>17</v>
      </c>
      <c r="H11041" s="188">
        <v>1</v>
      </c>
      <c r="I11041" s="189">
        <f t="shared" ref="I11041:I11047" si="378">(M11041*$M$13)</f>
        <v>10.515600000000001</v>
      </c>
      <c r="J11041" s="231">
        <f t="shared" ref="J11041:J11047" si="379">TRUNC(I11041*H11041,2)</f>
        <v>10.51</v>
      </c>
      <c r="M11041">
        <v>11.43</v>
      </c>
    </row>
    <row r="11042" spans="1:13" ht="24" customHeight="1" x14ac:dyDescent="0.2">
      <c r="A11042" s="238" t="s">
        <v>2126</v>
      </c>
      <c r="B11042" s="191" t="s">
        <v>2130</v>
      </c>
      <c r="C11042" s="190" t="s">
        <v>15</v>
      </c>
      <c r="D11042" s="190" t="s">
        <v>2131</v>
      </c>
      <c r="E11042" s="426" t="s">
        <v>2129</v>
      </c>
      <c r="F11042" s="426"/>
      <c r="G11042" s="192" t="s">
        <v>39</v>
      </c>
      <c r="H11042" s="193">
        <v>0.27350000000000002</v>
      </c>
      <c r="I11042" s="189">
        <f t="shared" si="378"/>
        <v>13.533200000000001</v>
      </c>
      <c r="J11042" s="219">
        <f t="shared" si="379"/>
        <v>3.7</v>
      </c>
      <c r="M11042">
        <v>14.71</v>
      </c>
    </row>
    <row r="11043" spans="1:13" ht="24" customHeight="1" x14ac:dyDescent="0.2">
      <c r="A11043" s="238" t="s">
        <v>2126</v>
      </c>
      <c r="B11043" s="191" t="s">
        <v>2150</v>
      </c>
      <c r="C11043" s="190" t="s">
        <v>15</v>
      </c>
      <c r="D11043" s="190" t="s">
        <v>2151</v>
      </c>
      <c r="E11043" s="426" t="s">
        <v>2129</v>
      </c>
      <c r="F11043" s="426"/>
      <c r="G11043" s="192" t="s">
        <v>39</v>
      </c>
      <c r="H11043" s="193">
        <v>0.24110000000000001</v>
      </c>
      <c r="I11043" s="189">
        <f t="shared" si="378"/>
        <v>19.136000000000003</v>
      </c>
      <c r="J11043" s="219">
        <f t="shared" si="379"/>
        <v>4.6100000000000003</v>
      </c>
      <c r="M11043">
        <v>20.8</v>
      </c>
    </row>
    <row r="11044" spans="1:13" ht="51.95" customHeight="1" x14ac:dyDescent="0.2">
      <c r="A11044" s="238" t="s">
        <v>2126</v>
      </c>
      <c r="B11044" s="191" t="s">
        <v>2236</v>
      </c>
      <c r="C11044" s="190" t="s">
        <v>15</v>
      </c>
      <c r="D11044" s="190" t="s">
        <v>2237</v>
      </c>
      <c r="E11044" s="426" t="s">
        <v>2119</v>
      </c>
      <c r="F11044" s="426"/>
      <c r="G11044" s="192" t="s">
        <v>54</v>
      </c>
      <c r="H11044" s="193">
        <v>2.7000000000000001E-3</v>
      </c>
      <c r="I11044" s="189">
        <f t="shared" si="378"/>
        <v>2.6588000000000003</v>
      </c>
      <c r="J11044" s="219">
        <f t="shared" si="379"/>
        <v>0</v>
      </c>
      <c r="M11044">
        <v>2.89</v>
      </c>
    </row>
    <row r="11045" spans="1:13" ht="24" customHeight="1" x14ac:dyDescent="0.2">
      <c r="A11045" s="238" t="s">
        <v>2126</v>
      </c>
      <c r="B11045" s="191" t="s">
        <v>2262</v>
      </c>
      <c r="C11045" s="190" t="s">
        <v>15</v>
      </c>
      <c r="D11045" s="190" t="s">
        <v>2263</v>
      </c>
      <c r="E11045" s="426" t="s">
        <v>2119</v>
      </c>
      <c r="F11045" s="426"/>
      <c r="G11045" s="192" t="s">
        <v>2192</v>
      </c>
      <c r="H11045" s="193">
        <v>1.6500000000000001E-2</v>
      </c>
      <c r="I11045" s="189">
        <f t="shared" si="378"/>
        <v>19.494800000000001</v>
      </c>
      <c r="J11045" s="219">
        <f t="shared" si="379"/>
        <v>0.32</v>
      </c>
      <c r="M11045">
        <v>21.19</v>
      </c>
    </row>
    <row r="11046" spans="1:13" ht="24" customHeight="1" x14ac:dyDescent="0.2">
      <c r="A11046" s="238" t="s">
        <v>2126</v>
      </c>
      <c r="B11046" s="191" t="s">
        <v>2680</v>
      </c>
      <c r="C11046" s="190" t="s">
        <v>15</v>
      </c>
      <c r="D11046" s="190" t="s">
        <v>2681</v>
      </c>
      <c r="E11046" s="426" t="s">
        <v>2119</v>
      </c>
      <c r="F11046" s="426"/>
      <c r="G11046" s="192" t="s">
        <v>54</v>
      </c>
      <c r="H11046" s="193">
        <v>0.04</v>
      </c>
      <c r="I11046" s="189">
        <f t="shared" si="378"/>
        <v>2.5575999999999999</v>
      </c>
      <c r="J11046" s="219">
        <f t="shared" si="379"/>
        <v>0.1</v>
      </c>
      <c r="M11046">
        <v>2.78</v>
      </c>
    </row>
    <row r="11047" spans="1:13" ht="24" customHeight="1" x14ac:dyDescent="0.2">
      <c r="A11047" s="238" t="s">
        <v>2126</v>
      </c>
      <c r="B11047" s="191" t="s">
        <v>2286</v>
      </c>
      <c r="C11047" s="190" t="s">
        <v>15</v>
      </c>
      <c r="D11047" s="190" t="s">
        <v>2287</v>
      </c>
      <c r="E11047" s="426" t="s">
        <v>2119</v>
      </c>
      <c r="F11047" s="426"/>
      <c r="G11047" s="192" t="s">
        <v>2192</v>
      </c>
      <c r="H11047" s="193">
        <v>5.4899999999999997E-2</v>
      </c>
      <c r="I11047" s="189">
        <f t="shared" si="378"/>
        <v>32.779600000000002</v>
      </c>
      <c r="J11047" s="219">
        <f t="shared" si="379"/>
        <v>1.79</v>
      </c>
      <c r="M11047">
        <v>35.630000000000003</v>
      </c>
    </row>
    <row r="11048" spans="1:13" x14ac:dyDescent="0.2">
      <c r="A11048" s="239"/>
      <c r="B11048" s="195"/>
      <c r="C11048" s="195"/>
      <c r="D11048" s="195"/>
      <c r="E11048" s="195" t="s">
        <v>3847</v>
      </c>
      <c r="F11048" s="196">
        <v>9.0299999999999994</v>
      </c>
      <c r="G11048" s="195" t="s">
        <v>3848</v>
      </c>
      <c r="H11048" s="196">
        <v>0</v>
      </c>
      <c r="I11048" s="196">
        <v>9.0299999999999994</v>
      </c>
      <c r="J11048" s="220"/>
      <c r="M11048">
        <v>9.0299999999999994</v>
      </c>
    </row>
    <row r="11049" spans="1:13" ht="25.5" x14ac:dyDescent="0.2">
      <c r="A11049" s="239"/>
      <c r="B11049" s="195"/>
      <c r="C11049" s="195"/>
      <c r="D11049" s="195"/>
      <c r="E11049" s="195" t="s">
        <v>3849</v>
      </c>
      <c r="F11049" s="196">
        <v>0</v>
      </c>
      <c r="G11049" s="195"/>
      <c r="H11049" s="195" t="s">
        <v>3850</v>
      </c>
      <c r="I11049" s="196">
        <v>11.43</v>
      </c>
      <c r="J11049" s="220"/>
      <c r="M11049">
        <v>11.43</v>
      </c>
    </row>
    <row r="11050" spans="1:13" ht="30" customHeight="1" x14ac:dyDescent="0.2">
      <c r="A11050" s="240"/>
      <c r="B11050" s="197"/>
      <c r="C11050" s="197"/>
      <c r="D11050" s="197"/>
      <c r="E11050" s="197"/>
      <c r="F11050" s="197"/>
      <c r="G11050" s="197" t="s">
        <v>3851</v>
      </c>
      <c r="H11050" s="198">
        <v>81.36</v>
      </c>
      <c r="I11050" s="199">
        <v>929.94</v>
      </c>
      <c r="J11050" s="220"/>
      <c r="M11050">
        <v>929.94</v>
      </c>
    </row>
    <row r="11051" spans="1:13" ht="0.95" customHeight="1" x14ac:dyDescent="0.2">
      <c r="A11051" s="237"/>
      <c r="B11051" s="185"/>
      <c r="C11051" s="185"/>
      <c r="D11051" s="185"/>
      <c r="E11051" s="185"/>
      <c r="F11051" s="185"/>
      <c r="G11051" s="185"/>
      <c r="H11051" s="185"/>
      <c r="I11051" s="185"/>
      <c r="J11051" s="220"/>
    </row>
    <row r="11052" spans="1:13" ht="18" customHeight="1" x14ac:dyDescent="0.2">
      <c r="A11052" s="236" t="s">
        <v>1485</v>
      </c>
      <c r="B11052" s="183" t="s">
        <v>2</v>
      </c>
      <c r="C11052" s="182" t="s">
        <v>3</v>
      </c>
      <c r="D11052" s="182" t="s">
        <v>4</v>
      </c>
      <c r="E11052" s="419" t="s">
        <v>2100</v>
      </c>
      <c r="F11052" s="419"/>
      <c r="G11052" s="184" t="s">
        <v>5</v>
      </c>
      <c r="H11052" s="183" t="s">
        <v>6</v>
      </c>
      <c r="I11052" s="183" t="s">
        <v>7</v>
      </c>
      <c r="J11052" s="218" t="s">
        <v>8</v>
      </c>
      <c r="K11052" s="229">
        <f>J11054</f>
        <v>5.9</v>
      </c>
      <c r="L11052" s="229">
        <f>J11053-K11052</f>
        <v>329.18</v>
      </c>
      <c r="M11052" t="s">
        <v>7</v>
      </c>
    </row>
    <row r="11053" spans="1:13" ht="39" customHeight="1" x14ac:dyDescent="0.2">
      <c r="A11053" s="237" t="s">
        <v>2125</v>
      </c>
      <c r="B11053" s="186" t="s">
        <v>981</v>
      </c>
      <c r="C11053" s="185" t="s">
        <v>15</v>
      </c>
      <c r="D11053" s="185" t="s">
        <v>1486</v>
      </c>
      <c r="E11053" s="425">
        <v>18</v>
      </c>
      <c r="F11053" s="425"/>
      <c r="G11053" s="187" t="s">
        <v>17</v>
      </c>
      <c r="H11053" s="188">
        <v>1</v>
      </c>
      <c r="I11053" s="189">
        <f t="shared" ref="I11053:I11062" si="380">(M11053*$M$13)</f>
        <v>335.08240000000006</v>
      </c>
      <c r="J11053" s="231">
        <f t="shared" ref="J11053:J11062" si="381">TRUNC(I11053*H11053,2)</f>
        <v>335.08</v>
      </c>
      <c r="M11053">
        <v>364.22</v>
      </c>
    </row>
    <row r="11054" spans="1:13" ht="24" customHeight="1" x14ac:dyDescent="0.2">
      <c r="A11054" s="238" t="s">
        <v>2126</v>
      </c>
      <c r="B11054" s="191" t="s">
        <v>2152</v>
      </c>
      <c r="C11054" s="190" t="s">
        <v>15</v>
      </c>
      <c r="D11054" s="190" t="s">
        <v>2153</v>
      </c>
      <c r="E11054" s="426" t="s">
        <v>2129</v>
      </c>
      <c r="F11054" s="426"/>
      <c r="G11054" s="192" t="s">
        <v>39</v>
      </c>
      <c r="H11054" s="193">
        <v>0.30859999999999999</v>
      </c>
      <c r="I11054" s="189">
        <f t="shared" si="380"/>
        <v>19.136000000000003</v>
      </c>
      <c r="J11054" s="219">
        <f t="shared" si="381"/>
        <v>5.9</v>
      </c>
      <c r="M11054">
        <v>20.8</v>
      </c>
    </row>
    <row r="11055" spans="1:13" ht="24" customHeight="1" x14ac:dyDescent="0.2">
      <c r="A11055" s="238" t="s">
        <v>2126</v>
      </c>
      <c r="B11055" s="191" t="s">
        <v>2158</v>
      </c>
      <c r="C11055" s="190" t="s">
        <v>15</v>
      </c>
      <c r="D11055" s="190" t="s">
        <v>2159</v>
      </c>
      <c r="E11055" s="426" t="s">
        <v>2119</v>
      </c>
      <c r="F11055" s="426"/>
      <c r="G11055" s="192" t="s">
        <v>54</v>
      </c>
      <c r="H11055" s="193">
        <v>3.125</v>
      </c>
      <c r="I11055" s="189">
        <f t="shared" si="380"/>
        <v>24.352399999999999</v>
      </c>
      <c r="J11055" s="219">
        <f t="shared" si="381"/>
        <v>76.099999999999994</v>
      </c>
      <c r="M11055">
        <v>26.47</v>
      </c>
    </row>
    <row r="11056" spans="1:13" ht="26.1" customHeight="1" x14ac:dyDescent="0.2">
      <c r="A11056" s="238" t="s">
        <v>2126</v>
      </c>
      <c r="B11056" s="191" t="s">
        <v>2891</v>
      </c>
      <c r="C11056" s="190" t="s">
        <v>15</v>
      </c>
      <c r="D11056" s="190" t="s">
        <v>2892</v>
      </c>
      <c r="E11056" s="426" t="s">
        <v>2119</v>
      </c>
      <c r="F11056" s="426"/>
      <c r="G11056" s="192" t="s">
        <v>1871</v>
      </c>
      <c r="H11056" s="193">
        <v>15</v>
      </c>
      <c r="I11056" s="189">
        <f t="shared" si="380"/>
        <v>9.8992000000000004</v>
      </c>
      <c r="J11056" s="219">
        <f t="shared" si="381"/>
        <v>148.47999999999999</v>
      </c>
      <c r="M11056">
        <v>10.76</v>
      </c>
    </row>
    <row r="11057" spans="1:13" ht="24" customHeight="1" x14ac:dyDescent="0.2">
      <c r="A11057" s="238" t="s">
        <v>2126</v>
      </c>
      <c r="B11057" s="191" t="s">
        <v>2675</v>
      </c>
      <c r="C11057" s="190" t="s">
        <v>15</v>
      </c>
      <c r="D11057" s="190" t="s">
        <v>2676</v>
      </c>
      <c r="E11057" s="426" t="s">
        <v>2119</v>
      </c>
      <c r="F11057" s="426"/>
      <c r="G11057" s="192" t="s">
        <v>54</v>
      </c>
      <c r="H11057" s="193">
        <v>5.21E-2</v>
      </c>
      <c r="I11057" s="189">
        <f t="shared" si="380"/>
        <v>11.4816</v>
      </c>
      <c r="J11057" s="219">
        <f t="shared" si="381"/>
        <v>0.59</v>
      </c>
      <c r="M11057">
        <v>12.48</v>
      </c>
    </row>
    <row r="11058" spans="1:13" ht="26.1" customHeight="1" x14ac:dyDescent="0.2">
      <c r="A11058" s="238" t="s">
        <v>2126</v>
      </c>
      <c r="B11058" s="191" t="s">
        <v>2677</v>
      </c>
      <c r="C11058" s="190" t="s">
        <v>15</v>
      </c>
      <c r="D11058" s="190" t="s">
        <v>2678</v>
      </c>
      <c r="E11058" s="426" t="s">
        <v>2119</v>
      </c>
      <c r="F11058" s="426"/>
      <c r="G11058" s="192" t="s">
        <v>54</v>
      </c>
      <c r="H11058" s="193">
        <v>5.9499999999999997E-2</v>
      </c>
      <c r="I11058" s="189">
        <f t="shared" si="380"/>
        <v>14.6648</v>
      </c>
      <c r="J11058" s="219">
        <f t="shared" si="381"/>
        <v>0.87</v>
      </c>
      <c r="M11058">
        <v>15.94</v>
      </c>
    </row>
    <row r="11059" spans="1:13" ht="24" customHeight="1" x14ac:dyDescent="0.2">
      <c r="A11059" s="238" t="s">
        <v>2126</v>
      </c>
      <c r="B11059" s="191" t="s">
        <v>2671</v>
      </c>
      <c r="C11059" s="190" t="s">
        <v>15</v>
      </c>
      <c r="D11059" s="190" t="s">
        <v>2672</v>
      </c>
      <c r="E11059" s="426" t="s">
        <v>2119</v>
      </c>
      <c r="F11059" s="426"/>
      <c r="G11059" s="192" t="s">
        <v>1871</v>
      </c>
      <c r="H11059" s="193">
        <v>4.1700000000000001E-2</v>
      </c>
      <c r="I11059" s="189">
        <f t="shared" si="380"/>
        <v>23.8096</v>
      </c>
      <c r="J11059" s="219">
        <f t="shared" si="381"/>
        <v>0.99</v>
      </c>
      <c r="M11059">
        <v>25.88</v>
      </c>
    </row>
    <row r="11060" spans="1:13" ht="24" customHeight="1" x14ac:dyDescent="0.2">
      <c r="A11060" s="238" t="s">
        <v>2126</v>
      </c>
      <c r="B11060" s="191" t="s">
        <v>2890</v>
      </c>
      <c r="C11060" s="190" t="s">
        <v>15</v>
      </c>
      <c r="D11060" s="190" t="s">
        <v>2679</v>
      </c>
      <c r="E11060" s="426" t="s">
        <v>2119</v>
      </c>
      <c r="F11060" s="426"/>
      <c r="G11060" s="192" t="s">
        <v>54</v>
      </c>
      <c r="H11060" s="193">
        <v>1</v>
      </c>
      <c r="I11060" s="189">
        <f t="shared" si="380"/>
        <v>94.0608</v>
      </c>
      <c r="J11060" s="219">
        <f t="shared" si="381"/>
        <v>94.06</v>
      </c>
      <c r="M11060">
        <v>102.24</v>
      </c>
    </row>
    <row r="11061" spans="1:13" ht="24" customHeight="1" x14ac:dyDescent="0.2">
      <c r="A11061" s="238" t="s">
        <v>2126</v>
      </c>
      <c r="B11061" s="191" t="s">
        <v>2680</v>
      </c>
      <c r="C11061" s="190" t="s">
        <v>15</v>
      </c>
      <c r="D11061" s="190" t="s">
        <v>2681</v>
      </c>
      <c r="E11061" s="426" t="s">
        <v>2119</v>
      </c>
      <c r="F11061" s="426"/>
      <c r="G11061" s="192" t="s">
        <v>54</v>
      </c>
      <c r="H11061" s="193">
        <v>0.29759999999999998</v>
      </c>
      <c r="I11061" s="189">
        <f t="shared" si="380"/>
        <v>2.5575999999999999</v>
      </c>
      <c r="J11061" s="219">
        <f t="shared" si="381"/>
        <v>0.76</v>
      </c>
      <c r="M11061">
        <v>2.78</v>
      </c>
    </row>
    <row r="11062" spans="1:13" ht="24" customHeight="1" x14ac:dyDescent="0.2">
      <c r="A11062" s="238" t="s">
        <v>2126</v>
      </c>
      <c r="B11062" s="191" t="s">
        <v>2673</v>
      </c>
      <c r="C11062" s="190" t="s">
        <v>15</v>
      </c>
      <c r="D11062" s="190" t="s">
        <v>2674</v>
      </c>
      <c r="E11062" s="426" t="s">
        <v>2119</v>
      </c>
      <c r="F11062" s="426"/>
      <c r="G11062" s="192" t="s">
        <v>1871</v>
      </c>
      <c r="H11062" s="193">
        <v>0.23799999999999999</v>
      </c>
      <c r="I11062" s="189">
        <f t="shared" si="380"/>
        <v>30.847600000000003</v>
      </c>
      <c r="J11062" s="219">
        <f t="shared" si="381"/>
        <v>7.34</v>
      </c>
      <c r="M11062">
        <v>33.53</v>
      </c>
    </row>
    <row r="11063" spans="1:13" x14ac:dyDescent="0.2">
      <c r="A11063" s="239"/>
      <c r="B11063" s="195"/>
      <c r="C11063" s="195"/>
      <c r="D11063" s="195"/>
      <c r="E11063" s="195" t="s">
        <v>3847</v>
      </c>
      <c r="F11063" s="196">
        <v>6.41</v>
      </c>
      <c r="G11063" s="195" t="s">
        <v>3848</v>
      </c>
      <c r="H11063" s="196">
        <v>0</v>
      </c>
      <c r="I11063" s="196">
        <v>6.41</v>
      </c>
      <c r="J11063" s="220"/>
      <c r="M11063">
        <v>6.41</v>
      </c>
    </row>
    <row r="11064" spans="1:13" ht="25.5" x14ac:dyDescent="0.2">
      <c r="A11064" s="239"/>
      <c r="B11064" s="195"/>
      <c r="C11064" s="195"/>
      <c r="D11064" s="195"/>
      <c r="E11064" s="195" t="s">
        <v>3849</v>
      </c>
      <c r="F11064" s="196">
        <v>0</v>
      </c>
      <c r="G11064" s="195"/>
      <c r="H11064" s="195" t="s">
        <v>3850</v>
      </c>
      <c r="I11064" s="196">
        <v>364.22</v>
      </c>
      <c r="J11064" s="220"/>
      <c r="M11064">
        <v>364.22</v>
      </c>
    </row>
    <row r="11065" spans="1:13" ht="30" customHeight="1" x14ac:dyDescent="0.2">
      <c r="A11065" s="240"/>
      <c r="B11065" s="197"/>
      <c r="C11065" s="197"/>
      <c r="D11065" s="197"/>
      <c r="E11065" s="197"/>
      <c r="F11065" s="197"/>
      <c r="G11065" s="197" t="s">
        <v>3851</v>
      </c>
      <c r="H11065" s="198">
        <v>0.36</v>
      </c>
      <c r="I11065" s="199">
        <v>131.11000000000001</v>
      </c>
      <c r="J11065" s="220"/>
      <c r="M11065">
        <v>131.11000000000001</v>
      </c>
    </row>
    <row r="11066" spans="1:13" ht="0.95" customHeight="1" x14ac:dyDescent="0.2">
      <c r="A11066" s="237"/>
      <c r="B11066" s="185"/>
      <c r="C11066" s="185"/>
      <c r="D11066" s="185"/>
      <c r="E11066" s="185"/>
      <c r="F11066" s="185"/>
      <c r="G11066" s="185"/>
      <c r="H11066" s="185"/>
      <c r="I11066" s="185"/>
      <c r="J11066" s="220"/>
    </row>
    <row r="11067" spans="1:13" ht="24" customHeight="1" x14ac:dyDescent="0.2">
      <c r="A11067" s="242" t="s">
        <v>1487</v>
      </c>
      <c r="B11067" s="24"/>
      <c r="C11067" s="24"/>
      <c r="D11067" s="23" t="s">
        <v>247</v>
      </c>
      <c r="E11067" s="24"/>
      <c r="F11067" s="428"/>
      <c r="G11067" s="428"/>
      <c r="H11067" s="24"/>
      <c r="I11067" s="24"/>
      <c r="J11067" s="210"/>
    </row>
    <row r="11068" spans="1:13" ht="18" customHeight="1" x14ac:dyDescent="0.2">
      <c r="A11068" s="236" t="s">
        <v>1488</v>
      </c>
      <c r="B11068" s="183" t="s">
        <v>2</v>
      </c>
      <c r="C11068" s="182" t="s">
        <v>3</v>
      </c>
      <c r="D11068" s="182" t="s">
        <v>4</v>
      </c>
      <c r="E11068" s="419" t="s">
        <v>2100</v>
      </c>
      <c r="F11068" s="419"/>
      <c r="G11068" s="184" t="s">
        <v>5</v>
      </c>
      <c r="H11068" s="183" t="s">
        <v>6</v>
      </c>
      <c r="I11068" s="183" t="s">
        <v>7</v>
      </c>
      <c r="J11068" s="218" t="s">
        <v>8</v>
      </c>
      <c r="K11068" s="229">
        <f>J11073+J11074</f>
        <v>44.66</v>
      </c>
      <c r="L11068" s="229">
        <f>J11069-K11068</f>
        <v>438.39</v>
      </c>
      <c r="M11068" t="s">
        <v>7</v>
      </c>
    </row>
    <row r="11069" spans="1:13" ht="24" customHeight="1" x14ac:dyDescent="0.2">
      <c r="A11069" s="237" t="s">
        <v>2125</v>
      </c>
      <c r="B11069" s="186" t="s">
        <v>994</v>
      </c>
      <c r="C11069" s="185" t="s">
        <v>15</v>
      </c>
      <c r="D11069" s="185" t="s">
        <v>1257</v>
      </c>
      <c r="E11069" s="425">
        <v>27</v>
      </c>
      <c r="F11069" s="425"/>
      <c r="G11069" s="187" t="s">
        <v>17</v>
      </c>
      <c r="H11069" s="188">
        <v>1</v>
      </c>
      <c r="I11069" s="189">
        <f t="shared" ref="I11069:I11074" si="382">(M11069*$M$13)</f>
        <v>483.05519999999996</v>
      </c>
      <c r="J11069" s="231">
        <f t="shared" ref="J11069:J11074" si="383">TRUNC(I11069*H11069,2)</f>
        <v>483.05</v>
      </c>
      <c r="M11069">
        <v>525.05999999999995</v>
      </c>
    </row>
    <row r="11070" spans="1:13" ht="24" customHeight="1" x14ac:dyDescent="0.2">
      <c r="A11070" s="238" t="s">
        <v>2126</v>
      </c>
      <c r="B11070" s="191" t="s">
        <v>2164</v>
      </c>
      <c r="C11070" s="190" t="s">
        <v>15</v>
      </c>
      <c r="D11070" s="190" t="s">
        <v>2165</v>
      </c>
      <c r="E11070" s="426" t="s">
        <v>2119</v>
      </c>
      <c r="F11070" s="426"/>
      <c r="G11070" s="192" t="s">
        <v>50</v>
      </c>
      <c r="H11070" s="193">
        <v>1.04E-2</v>
      </c>
      <c r="I11070" s="189">
        <f t="shared" si="382"/>
        <v>160.77000000000001</v>
      </c>
      <c r="J11070" s="219">
        <f t="shared" si="383"/>
        <v>1.67</v>
      </c>
      <c r="M11070">
        <v>174.75</v>
      </c>
    </row>
    <row r="11071" spans="1:13" ht="24" customHeight="1" x14ac:dyDescent="0.2">
      <c r="A11071" s="238" t="s">
        <v>2126</v>
      </c>
      <c r="B11071" s="191" t="s">
        <v>2140</v>
      </c>
      <c r="C11071" s="190" t="s">
        <v>15</v>
      </c>
      <c r="D11071" s="190" t="s">
        <v>2141</v>
      </c>
      <c r="E11071" s="426" t="s">
        <v>2119</v>
      </c>
      <c r="F11071" s="426"/>
      <c r="G11071" s="192" t="s">
        <v>1871</v>
      </c>
      <c r="H11071" s="193">
        <v>4.54</v>
      </c>
      <c r="I11071" s="189">
        <f t="shared" si="382"/>
        <v>0.59800000000000009</v>
      </c>
      <c r="J11071" s="219">
        <f t="shared" si="383"/>
        <v>2.71</v>
      </c>
      <c r="M11071">
        <v>0.65</v>
      </c>
    </row>
    <row r="11072" spans="1:13" ht="24" customHeight="1" x14ac:dyDescent="0.2">
      <c r="A11072" s="238" t="s">
        <v>2126</v>
      </c>
      <c r="B11072" s="191" t="s">
        <v>2910</v>
      </c>
      <c r="C11072" s="190" t="s">
        <v>15</v>
      </c>
      <c r="D11072" s="190" t="s">
        <v>2911</v>
      </c>
      <c r="E11072" s="426" t="s">
        <v>2119</v>
      </c>
      <c r="F11072" s="426"/>
      <c r="G11072" s="192" t="s">
        <v>17</v>
      </c>
      <c r="H11072" s="193">
        <v>1.2</v>
      </c>
      <c r="I11072" s="189">
        <f t="shared" si="382"/>
        <v>361.67959999999999</v>
      </c>
      <c r="J11072" s="219">
        <f t="shared" si="383"/>
        <v>434.01</v>
      </c>
      <c r="M11072">
        <v>393.13</v>
      </c>
    </row>
    <row r="11073" spans="1:13" ht="24" customHeight="1" x14ac:dyDescent="0.2">
      <c r="A11073" s="238" t="s">
        <v>2126</v>
      </c>
      <c r="B11073" s="191" t="s">
        <v>2152</v>
      </c>
      <c r="C11073" s="190" t="s">
        <v>15</v>
      </c>
      <c r="D11073" s="190" t="s">
        <v>2153</v>
      </c>
      <c r="E11073" s="426" t="s">
        <v>2129</v>
      </c>
      <c r="F11073" s="426"/>
      <c r="G11073" s="192" t="s">
        <v>39</v>
      </c>
      <c r="H11073" s="193">
        <v>1.5371999999999999</v>
      </c>
      <c r="I11073" s="189">
        <f t="shared" si="382"/>
        <v>19.136000000000003</v>
      </c>
      <c r="J11073" s="219">
        <f t="shared" si="383"/>
        <v>29.41</v>
      </c>
      <c r="M11073">
        <v>20.8</v>
      </c>
    </row>
    <row r="11074" spans="1:13" ht="24" customHeight="1" x14ac:dyDescent="0.2">
      <c r="A11074" s="238" t="s">
        <v>2126</v>
      </c>
      <c r="B11074" s="191" t="s">
        <v>2156</v>
      </c>
      <c r="C11074" s="190" t="s">
        <v>15</v>
      </c>
      <c r="D11074" s="190" t="s">
        <v>2157</v>
      </c>
      <c r="E11074" s="426" t="s">
        <v>2129</v>
      </c>
      <c r="F11074" s="426"/>
      <c r="G11074" s="192" t="s">
        <v>39</v>
      </c>
      <c r="H11074" s="193">
        <v>1.2844</v>
      </c>
      <c r="I11074" s="189">
        <f t="shared" si="382"/>
        <v>11.8772</v>
      </c>
      <c r="J11074" s="219">
        <f t="shared" si="383"/>
        <v>15.25</v>
      </c>
      <c r="M11074">
        <v>12.91</v>
      </c>
    </row>
    <row r="11075" spans="1:13" x14ac:dyDescent="0.2">
      <c r="A11075" s="239"/>
      <c r="B11075" s="195"/>
      <c r="C11075" s="195"/>
      <c r="D11075" s="195"/>
      <c r="E11075" s="195" t="s">
        <v>3847</v>
      </c>
      <c r="F11075" s="196">
        <v>48.55</v>
      </c>
      <c r="G11075" s="195" t="s">
        <v>3848</v>
      </c>
      <c r="H11075" s="196">
        <v>0</v>
      </c>
      <c r="I11075" s="196">
        <v>48.55</v>
      </c>
      <c r="J11075" s="220"/>
      <c r="M11075">
        <v>48.55</v>
      </c>
    </row>
    <row r="11076" spans="1:13" ht="25.5" x14ac:dyDescent="0.2">
      <c r="A11076" s="239"/>
      <c r="B11076" s="195"/>
      <c r="C11076" s="195"/>
      <c r="D11076" s="195"/>
      <c r="E11076" s="195" t="s">
        <v>3849</v>
      </c>
      <c r="F11076" s="196">
        <v>0</v>
      </c>
      <c r="G11076" s="195"/>
      <c r="H11076" s="195" t="s">
        <v>3850</v>
      </c>
      <c r="I11076" s="196">
        <v>525.05999999999995</v>
      </c>
      <c r="J11076" s="220"/>
      <c r="M11076">
        <v>525.05999999999995</v>
      </c>
    </row>
    <row r="11077" spans="1:13" ht="30" customHeight="1" x14ac:dyDescent="0.2">
      <c r="A11077" s="240"/>
      <c r="B11077" s="197"/>
      <c r="C11077" s="197"/>
      <c r="D11077" s="197"/>
      <c r="E11077" s="197"/>
      <c r="F11077" s="197"/>
      <c r="G11077" s="197" t="s">
        <v>3851</v>
      </c>
      <c r="H11077" s="198">
        <v>4</v>
      </c>
      <c r="I11077" s="199">
        <v>2100.2399999999998</v>
      </c>
      <c r="J11077" s="220"/>
      <c r="M11077">
        <v>2100.2399999999998</v>
      </c>
    </row>
    <row r="11078" spans="1:13" ht="0.95" customHeight="1" x14ac:dyDescent="0.2">
      <c r="A11078" s="237"/>
      <c r="B11078" s="185"/>
      <c r="C11078" s="185"/>
      <c r="D11078" s="185"/>
      <c r="E11078" s="185"/>
      <c r="F11078" s="185"/>
      <c r="G11078" s="185"/>
      <c r="H11078" s="185"/>
      <c r="I11078" s="185"/>
      <c r="J11078" s="220"/>
    </row>
    <row r="11079" spans="1:13" ht="18" customHeight="1" x14ac:dyDescent="0.2">
      <c r="A11079" s="236" t="s">
        <v>1489</v>
      </c>
      <c r="B11079" s="183" t="s">
        <v>2</v>
      </c>
      <c r="C11079" s="182" t="s">
        <v>3</v>
      </c>
      <c r="D11079" s="182" t="s">
        <v>4</v>
      </c>
      <c r="E11079" s="419" t="s">
        <v>2100</v>
      </c>
      <c r="F11079" s="419"/>
      <c r="G11079" s="184" t="s">
        <v>5</v>
      </c>
      <c r="H11079" s="183" t="s">
        <v>6</v>
      </c>
      <c r="I11079" s="183" t="s">
        <v>7</v>
      </c>
      <c r="J11079" s="218" t="s">
        <v>8</v>
      </c>
      <c r="K11079" s="229">
        <f>J11081</f>
        <v>9.56</v>
      </c>
      <c r="L11079" s="229">
        <f>J11080-K11079</f>
        <v>3.09</v>
      </c>
      <c r="M11079" t="s">
        <v>7</v>
      </c>
    </row>
    <row r="11080" spans="1:13" ht="24" customHeight="1" x14ac:dyDescent="0.2">
      <c r="A11080" s="237" t="s">
        <v>2125</v>
      </c>
      <c r="B11080" s="186" t="s">
        <v>979</v>
      </c>
      <c r="C11080" s="185" t="s">
        <v>15</v>
      </c>
      <c r="D11080" s="185" t="s">
        <v>980</v>
      </c>
      <c r="E11080" s="425">
        <v>23</v>
      </c>
      <c r="F11080" s="425"/>
      <c r="G11080" s="187" t="s">
        <v>18</v>
      </c>
      <c r="H11080" s="188">
        <v>1</v>
      </c>
      <c r="I11080" s="189">
        <f>(M11080*$M$13)</f>
        <v>12.65</v>
      </c>
      <c r="J11080" s="231">
        <f>TRUNC(I11080*H11080,2)</f>
        <v>12.65</v>
      </c>
      <c r="M11080">
        <v>13.75</v>
      </c>
    </row>
    <row r="11081" spans="1:13" ht="24" customHeight="1" x14ac:dyDescent="0.2">
      <c r="A11081" s="238" t="s">
        <v>2126</v>
      </c>
      <c r="B11081" s="191" t="s">
        <v>2127</v>
      </c>
      <c r="C11081" s="190" t="s">
        <v>15</v>
      </c>
      <c r="D11081" s="190" t="s">
        <v>2128</v>
      </c>
      <c r="E11081" s="426" t="s">
        <v>2129</v>
      </c>
      <c r="F11081" s="426"/>
      <c r="G11081" s="192" t="s">
        <v>39</v>
      </c>
      <c r="H11081" s="193">
        <v>0.5</v>
      </c>
      <c r="I11081" s="189">
        <f>(M11081*$M$13)</f>
        <v>19.136000000000003</v>
      </c>
      <c r="J11081" s="219">
        <f>TRUNC(I11081*H11081,2)</f>
        <v>9.56</v>
      </c>
      <c r="M11081">
        <v>20.8</v>
      </c>
    </row>
    <row r="11082" spans="1:13" ht="24" customHeight="1" x14ac:dyDescent="0.2">
      <c r="A11082" s="238" t="s">
        <v>2126</v>
      </c>
      <c r="B11082" s="191" t="s">
        <v>2888</v>
      </c>
      <c r="C11082" s="190" t="s">
        <v>15</v>
      </c>
      <c r="D11082" s="190" t="s">
        <v>2889</v>
      </c>
      <c r="E11082" s="426" t="s">
        <v>2119</v>
      </c>
      <c r="F11082" s="426"/>
      <c r="G11082" s="192" t="s">
        <v>54</v>
      </c>
      <c r="H11082" s="193">
        <v>1</v>
      </c>
      <c r="I11082" s="189">
        <f>(M11082*$M$13)</f>
        <v>3.0820000000000003</v>
      </c>
      <c r="J11082" s="219">
        <f>TRUNC(I11082*H11082,2)</f>
        <v>3.08</v>
      </c>
      <c r="M11082">
        <v>3.35</v>
      </c>
    </row>
    <row r="11083" spans="1:13" x14ac:dyDescent="0.2">
      <c r="A11083" s="239"/>
      <c r="B11083" s="195"/>
      <c r="C11083" s="195"/>
      <c r="D11083" s="195"/>
      <c r="E11083" s="195" t="s">
        <v>3847</v>
      </c>
      <c r="F11083" s="196">
        <v>10.4</v>
      </c>
      <c r="G11083" s="195" t="s">
        <v>3848</v>
      </c>
      <c r="H11083" s="196">
        <v>0</v>
      </c>
      <c r="I11083" s="196">
        <v>10.4</v>
      </c>
      <c r="J11083" s="220"/>
      <c r="M11083">
        <v>10.4</v>
      </c>
    </row>
    <row r="11084" spans="1:13" ht="25.5" x14ac:dyDescent="0.2">
      <c r="A11084" s="239"/>
      <c r="B11084" s="195"/>
      <c r="C11084" s="195"/>
      <c r="D11084" s="195"/>
      <c r="E11084" s="195" t="s">
        <v>3849</v>
      </c>
      <c r="F11084" s="196">
        <v>0</v>
      </c>
      <c r="G11084" s="195"/>
      <c r="H11084" s="195" t="s">
        <v>3850</v>
      </c>
      <c r="I11084" s="196">
        <v>13.75</v>
      </c>
      <c r="J11084" s="220"/>
      <c r="M11084">
        <v>13.75</v>
      </c>
    </row>
    <row r="11085" spans="1:13" ht="30" customHeight="1" x14ac:dyDescent="0.2">
      <c r="A11085" s="240"/>
      <c r="B11085" s="197"/>
      <c r="C11085" s="197"/>
      <c r="D11085" s="197"/>
      <c r="E11085" s="197"/>
      <c r="F11085" s="197"/>
      <c r="G11085" s="197" t="s">
        <v>3851</v>
      </c>
      <c r="H11085" s="198">
        <v>12</v>
      </c>
      <c r="I11085" s="199">
        <v>165</v>
      </c>
      <c r="J11085" s="220"/>
      <c r="M11085">
        <v>165</v>
      </c>
    </row>
    <row r="11086" spans="1:13" ht="0.95" customHeight="1" x14ac:dyDescent="0.2">
      <c r="A11086" s="237"/>
      <c r="B11086" s="185"/>
      <c r="C11086" s="185"/>
      <c r="D11086" s="185"/>
      <c r="E11086" s="185"/>
      <c r="F11086" s="185"/>
      <c r="G11086" s="185"/>
      <c r="H11086" s="185"/>
      <c r="I11086" s="185"/>
      <c r="J11086" s="220"/>
    </row>
    <row r="11087" spans="1:13" ht="18" customHeight="1" x14ac:dyDescent="0.2">
      <c r="A11087" s="236" t="s">
        <v>2091</v>
      </c>
      <c r="B11087" s="183" t="s">
        <v>2</v>
      </c>
      <c r="C11087" s="182" t="s">
        <v>3</v>
      </c>
      <c r="D11087" s="182" t="s">
        <v>4</v>
      </c>
      <c r="E11087" s="419" t="s">
        <v>2100</v>
      </c>
      <c r="F11087" s="419"/>
      <c r="G11087" s="184" t="s">
        <v>5</v>
      </c>
      <c r="H11087" s="183" t="s">
        <v>6</v>
      </c>
      <c r="I11087" s="183" t="s">
        <v>7</v>
      </c>
      <c r="J11087" s="218" t="s">
        <v>8</v>
      </c>
      <c r="K11087" s="229">
        <f>J11089+J11090</f>
        <v>24.77</v>
      </c>
      <c r="L11087" s="229">
        <f>J11088-K11087</f>
        <v>173.17999999999998</v>
      </c>
      <c r="M11087" t="s">
        <v>7</v>
      </c>
    </row>
    <row r="11088" spans="1:13" ht="39" customHeight="1" x14ac:dyDescent="0.2">
      <c r="A11088" s="237" t="s">
        <v>2125</v>
      </c>
      <c r="B11088" s="186" t="s">
        <v>984</v>
      </c>
      <c r="C11088" s="185" t="s">
        <v>26</v>
      </c>
      <c r="D11088" s="185" t="s">
        <v>985</v>
      </c>
      <c r="E11088" s="425" t="s">
        <v>2101</v>
      </c>
      <c r="F11088" s="425"/>
      <c r="G11088" s="187" t="s">
        <v>331</v>
      </c>
      <c r="H11088" s="188">
        <v>1</v>
      </c>
      <c r="I11088" s="189">
        <f>(M11088*$M$13)</f>
        <v>197.9564</v>
      </c>
      <c r="J11088" s="231">
        <f>TRUNC(I11088*H11088,2)</f>
        <v>197.95</v>
      </c>
      <c r="M11088">
        <v>215.17</v>
      </c>
    </row>
    <row r="11089" spans="1:13" ht="26.1" customHeight="1" x14ac:dyDescent="0.2">
      <c r="A11089" s="241" t="s">
        <v>2395</v>
      </c>
      <c r="B11089" s="201" t="s">
        <v>2590</v>
      </c>
      <c r="C11089" s="200" t="s">
        <v>26</v>
      </c>
      <c r="D11089" s="200" t="s">
        <v>2591</v>
      </c>
      <c r="E11089" s="427" t="s">
        <v>2123</v>
      </c>
      <c r="F11089" s="427"/>
      <c r="G11089" s="202" t="s">
        <v>32</v>
      </c>
      <c r="H11089" s="203">
        <v>0.76700000000000002</v>
      </c>
      <c r="I11089" s="189">
        <f>(M11089*$M$13)</f>
        <v>23.570400000000003</v>
      </c>
      <c r="J11089" s="219">
        <f>TRUNC(I11089*H11089,2)</f>
        <v>18.07</v>
      </c>
      <c r="M11089">
        <v>25.62</v>
      </c>
    </row>
    <row r="11090" spans="1:13" ht="24" customHeight="1" x14ac:dyDescent="0.2">
      <c r="A11090" s="241" t="s">
        <v>2395</v>
      </c>
      <c r="B11090" s="201" t="s">
        <v>2446</v>
      </c>
      <c r="C11090" s="200" t="s">
        <v>26</v>
      </c>
      <c r="D11090" s="200" t="s">
        <v>2447</v>
      </c>
      <c r="E11090" s="427" t="s">
        <v>2123</v>
      </c>
      <c r="F11090" s="427"/>
      <c r="G11090" s="202" t="s">
        <v>32</v>
      </c>
      <c r="H11090" s="203">
        <v>0.38400000000000001</v>
      </c>
      <c r="I11090" s="189">
        <f>(M11090*$M$13)</f>
        <v>17.461600000000001</v>
      </c>
      <c r="J11090" s="219">
        <f>TRUNC(I11090*H11090,2)</f>
        <v>6.7</v>
      </c>
      <c r="M11090">
        <v>18.98</v>
      </c>
    </row>
    <row r="11091" spans="1:13" ht="65.099999999999994" customHeight="1" x14ac:dyDescent="0.2">
      <c r="A11091" s="238" t="s">
        <v>2126</v>
      </c>
      <c r="B11091" s="191" t="s">
        <v>2893</v>
      </c>
      <c r="C11091" s="190" t="s">
        <v>26</v>
      </c>
      <c r="D11091" s="190" t="s">
        <v>2894</v>
      </c>
      <c r="E11091" s="426" t="s">
        <v>2119</v>
      </c>
      <c r="F11091" s="426"/>
      <c r="G11091" s="192" t="s">
        <v>1009</v>
      </c>
      <c r="H11091" s="193">
        <v>1</v>
      </c>
      <c r="I11091" s="189">
        <f>(M11091*$M$13)</f>
        <v>173.1808</v>
      </c>
      <c r="J11091" s="219">
        <f>TRUNC(I11091*H11091,2)</f>
        <v>173.18</v>
      </c>
      <c r="M11091">
        <v>188.24</v>
      </c>
    </row>
    <row r="11092" spans="1:13" x14ac:dyDescent="0.2">
      <c r="A11092" s="239"/>
      <c r="B11092" s="195"/>
      <c r="C11092" s="195"/>
      <c r="D11092" s="195"/>
      <c r="E11092" s="195" t="s">
        <v>3847</v>
      </c>
      <c r="F11092" s="196">
        <v>20.18</v>
      </c>
      <c r="G11092" s="195" t="s">
        <v>3848</v>
      </c>
      <c r="H11092" s="196">
        <v>0</v>
      </c>
      <c r="I11092" s="196">
        <v>20.18</v>
      </c>
      <c r="J11092" s="220"/>
      <c r="M11092">
        <v>20.18</v>
      </c>
    </row>
    <row r="11093" spans="1:13" ht="25.5" x14ac:dyDescent="0.2">
      <c r="A11093" s="239"/>
      <c r="B11093" s="195"/>
      <c r="C11093" s="195"/>
      <c r="D11093" s="195"/>
      <c r="E11093" s="195" t="s">
        <v>3849</v>
      </c>
      <c r="F11093" s="196">
        <v>0</v>
      </c>
      <c r="G11093" s="195"/>
      <c r="H11093" s="195" t="s">
        <v>3850</v>
      </c>
      <c r="I11093" s="196">
        <v>215.17</v>
      </c>
      <c r="J11093" s="220"/>
      <c r="M11093">
        <v>215.17</v>
      </c>
    </row>
    <row r="11094" spans="1:13" ht="30" customHeight="1" x14ac:dyDescent="0.2">
      <c r="A11094" s="240"/>
      <c r="B11094" s="197"/>
      <c r="C11094" s="197"/>
      <c r="D11094" s="197"/>
      <c r="E11094" s="197"/>
      <c r="F11094" s="197"/>
      <c r="G11094" s="197" t="s">
        <v>3851</v>
      </c>
      <c r="H11094" s="198">
        <v>16</v>
      </c>
      <c r="I11094" s="199">
        <v>3442.72</v>
      </c>
      <c r="J11094" s="220"/>
      <c r="M11094">
        <v>3442.72</v>
      </c>
    </row>
    <row r="11095" spans="1:13" ht="0.95" customHeight="1" x14ac:dyDescent="0.2">
      <c r="A11095" s="237"/>
      <c r="B11095" s="185"/>
      <c r="C11095" s="185"/>
      <c r="D11095" s="185"/>
      <c r="E11095" s="185"/>
      <c r="F11095" s="185"/>
      <c r="G11095" s="185"/>
      <c r="H11095" s="185"/>
      <c r="I11095" s="185"/>
      <c r="J11095" s="220"/>
    </row>
    <row r="11096" spans="1:13" ht="18" customHeight="1" x14ac:dyDescent="0.2">
      <c r="A11096" s="236" t="s">
        <v>2092</v>
      </c>
      <c r="B11096" s="183" t="s">
        <v>2</v>
      </c>
      <c r="C11096" s="182" t="s">
        <v>3</v>
      </c>
      <c r="D11096" s="182" t="s">
        <v>4</v>
      </c>
      <c r="E11096" s="419" t="s">
        <v>2100</v>
      </c>
      <c r="F11096" s="419"/>
      <c r="G11096" s="184" t="s">
        <v>5</v>
      </c>
      <c r="H11096" s="183" t="s">
        <v>6</v>
      </c>
      <c r="I11096" s="183" t="s">
        <v>7</v>
      </c>
      <c r="J11096" s="218" t="s">
        <v>8</v>
      </c>
      <c r="K11096" s="229">
        <f>J11098+J11099</f>
        <v>8.16</v>
      </c>
      <c r="L11096" s="229">
        <f>J11097-K11096</f>
        <v>6.1199999999999992</v>
      </c>
      <c r="M11096" t="s">
        <v>7</v>
      </c>
    </row>
    <row r="11097" spans="1:13" ht="24" customHeight="1" x14ac:dyDescent="0.2">
      <c r="A11097" s="237" t="s">
        <v>2125</v>
      </c>
      <c r="B11097" s="186" t="s">
        <v>986</v>
      </c>
      <c r="C11097" s="185" t="s">
        <v>15</v>
      </c>
      <c r="D11097" s="185" t="s">
        <v>987</v>
      </c>
      <c r="E11097" s="425">
        <v>23</v>
      </c>
      <c r="F11097" s="425"/>
      <c r="G11097" s="187" t="s">
        <v>18</v>
      </c>
      <c r="H11097" s="188">
        <v>1</v>
      </c>
      <c r="I11097" s="189">
        <f>(M11097*$M$13)</f>
        <v>14.287599999999999</v>
      </c>
      <c r="J11097" s="231">
        <f>TRUNC(I11097*H11097,2)</f>
        <v>14.28</v>
      </c>
      <c r="M11097">
        <v>15.53</v>
      </c>
    </row>
    <row r="11098" spans="1:13" ht="24" customHeight="1" x14ac:dyDescent="0.2">
      <c r="A11098" s="238" t="s">
        <v>2126</v>
      </c>
      <c r="B11098" s="191" t="s">
        <v>2130</v>
      </c>
      <c r="C11098" s="190" t="s">
        <v>15</v>
      </c>
      <c r="D11098" s="190" t="s">
        <v>2131</v>
      </c>
      <c r="E11098" s="426" t="s">
        <v>2129</v>
      </c>
      <c r="F11098" s="426"/>
      <c r="G11098" s="192" t="s">
        <v>39</v>
      </c>
      <c r="H11098" s="193">
        <v>0.25</v>
      </c>
      <c r="I11098" s="189">
        <f>(M11098*$M$13)</f>
        <v>13.533200000000001</v>
      </c>
      <c r="J11098" s="219">
        <f>TRUNC(I11098*H11098,2)</f>
        <v>3.38</v>
      </c>
      <c r="M11098">
        <v>14.71</v>
      </c>
    </row>
    <row r="11099" spans="1:13" ht="24" customHeight="1" x14ac:dyDescent="0.2">
      <c r="A11099" s="238" t="s">
        <v>2126</v>
      </c>
      <c r="B11099" s="191" t="s">
        <v>2127</v>
      </c>
      <c r="C11099" s="190" t="s">
        <v>15</v>
      </c>
      <c r="D11099" s="190" t="s">
        <v>2128</v>
      </c>
      <c r="E11099" s="426" t="s">
        <v>2129</v>
      </c>
      <c r="F11099" s="426"/>
      <c r="G11099" s="192" t="s">
        <v>39</v>
      </c>
      <c r="H11099" s="193">
        <v>0.25</v>
      </c>
      <c r="I11099" s="189">
        <f>(M11099*$M$13)</f>
        <v>19.136000000000003</v>
      </c>
      <c r="J11099" s="219">
        <f>TRUNC(I11099*H11099,2)</f>
        <v>4.78</v>
      </c>
      <c r="M11099">
        <v>20.8</v>
      </c>
    </row>
    <row r="11100" spans="1:13" ht="24" customHeight="1" x14ac:dyDescent="0.2">
      <c r="A11100" s="238" t="s">
        <v>2126</v>
      </c>
      <c r="B11100" s="191" t="s">
        <v>2895</v>
      </c>
      <c r="C11100" s="190" t="s">
        <v>15</v>
      </c>
      <c r="D11100" s="190" t="s">
        <v>2896</v>
      </c>
      <c r="E11100" s="426" t="s">
        <v>2119</v>
      </c>
      <c r="F11100" s="426"/>
      <c r="G11100" s="192" t="s">
        <v>54</v>
      </c>
      <c r="H11100" s="193">
        <v>1</v>
      </c>
      <c r="I11100" s="189">
        <f>(M11100*$M$13)</f>
        <v>6.1272000000000002</v>
      </c>
      <c r="J11100" s="219">
        <f>TRUNC(I11100*H11100,2)</f>
        <v>6.12</v>
      </c>
      <c r="M11100">
        <v>6.66</v>
      </c>
    </row>
    <row r="11101" spans="1:13" x14ac:dyDescent="0.2">
      <c r="A11101" s="239"/>
      <c r="B11101" s="195"/>
      <c r="C11101" s="195"/>
      <c r="D11101" s="195"/>
      <c r="E11101" s="195" t="s">
        <v>3847</v>
      </c>
      <c r="F11101" s="196">
        <v>8.8699999999999992</v>
      </c>
      <c r="G11101" s="195" t="s">
        <v>3848</v>
      </c>
      <c r="H11101" s="196">
        <v>0</v>
      </c>
      <c r="I11101" s="196">
        <v>8.8699999999999992</v>
      </c>
      <c r="J11101" s="220"/>
      <c r="M11101">
        <v>8.8699999999999992</v>
      </c>
    </row>
    <row r="11102" spans="1:13" ht="25.5" x14ac:dyDescent="0.2">
      <c r="A11102" s="239"/>
      <c r="B11102" s="195"/>
      <c r="C11102" s="195"/>
      <c r="D11102" s="195"/>
      <c r="E11102" s="195" t="s">
        <v>3849</v>
      </c>
      <c r="F11102" s="196">
        <v>0</v>
      </c>
      <c r="G11102" s="195"/>
      <c r="H11102" s="195" t="s">
        <v>3850</v>
      </c>
      <c r="I11102" s="196">
        <v>15.53</v>
      </c>
      <c r="J11102" s="220"/>
      <c r="M11102">
        <v>15.53</v>
      </c>
    </row>
    <row r="11103" spans="1:13" ht="30" customHeight="1" x14ac:dyDescent="0.2">
      <c r="A11103" s="240"/>
      <c r="B11103" s="197"/>
      <c r="C11103" s="197"/>
      <c r="D11103" s="197"/>
      <c r="E11103" s="197"/>
      <c r="F11103" s="197"/>
      <c r="G11103" s="197" t="s">
        <v>3851</v>
      </c>
      <c r="H11103" s="198">
        <v>48</v>
      </c>
      <c r="I11103" s="199">
        <v>745.44</v>
      </c>
      <c r="J11103" s="220"/>
      <c r="M11103">
        <v>745.44</v>
      </c>
    </row>
    <row r="11104" spans="1:13" ht="0.95" customHeight="1" x14ac:dyDescent="0.2">
      <c r="A11104" s="237"/>
      <c r="B11104" s="185"/>
      <c r="C11104" s="185"/>
      <c r="D11104" s="185"/>
      <c r="E11104" s="185"/>
      <c r="F11104" s="185"/>
      <c r="G11104" s="185"/>
      <c r="H11104" s="185"/>
      <c r="I11104" s="185"/>
      <c r="J11104" s="220"/>
    </row>
    <row r="11105" spans="1:13" ht="18" customHeight="1" x14ac:dyDescent="0.2">
      <c r="A11105" s="236" t="s">
        <v>2093</v>
      </c>
      <c r="B11105" s="183" t="s">
        <v>2</v>
      </c>
      <c r="C11105" s="182" t="s">
        <v>3</v>
      </c>
      <c r="D11105" s="182" t="s">
        <v>4</v>
      </c>
      <c r="E11105" s="419" t="s">
        <v>2100</v>
      </c>
      <c r="F11105" s="419"/>
      <c r="G11105" s="184" t="s">
        <v>5</v>
      </c>
      <c r="H11105" s="183" t="s">
        <v>6</v>
      </c>
      <c r="I11105" s="183" t="s">
        <v>7</v>
      </c>
      <c r="J11105" s="218" t="s">
        <v>8</v>
      </c>
      <c r="L11105" s="229">
        <f>J11106</f>
        <v>52.44</v>
      </c>
      <c r="M11105" t="s">
        <v>7</v>
      </c>
    </row>
    <row r="11106" spans="1:13" ht="26.1" customHeight="1" x14ac:dyDescent="0.2">
      <c r="A11106" s="237" t="s">
        <v>2125</v>
      </c>
      <c r="B11106" s="186" t="s">
        <v>988</v>
      </c>
      <c r="C11106" s="185" t="s">
        <v>15</v>
      </c>
      <c r="D11106" s="185" t="s">
        <v>989</v>
      </c>
      <c r="E11106" s="425">
        <v>23</v>
      </c>
      <c r="F11106" s="425"/>
      <c r="G11106" s="187" t="s">
        <v>18</v>
      </c>
      <c r="H11106" s="188">
        <v>1</v>
      </c>
      <c r="I11106" s="189">
        <f>(M11106*$M$13)</f>
        <v>52.440000000000005</v>
      </c>
      <c r="J11106" s="231">
        <f>TRUNC(I11106*H11106,2)</f>
        <v>52.44</v>
      </c>
      <c r="M11106">
        <v>57</v>
      </c>
    </row>
    <row r="11107" spans="1:13" ht="26.1" customHeight="1" x14ac:dyDescent="0.2">
      <c r="A11107" s="238" t="s">
        <v>2126</v>
      </c>
      <c r="B11107" s="191" t="s">
        <v>2897</v>
      </c>
      <c r="C11107" s="190" t="s">
        <v>15</v>
      </c>
      <c r="D11107" s="190" t="s">
        <v>2898</v>
      </c>
      <c r="E11107" s="426" t="s">
        <v>2119</v>
      </c>
      <c r="F11107" s="426"/>
      <c r="G11107" s="192" t="s">
        <v>54</v>
      </c>
      <c r="H11107" s="193">
        <v>1</v>
      </c>
      <c r="I11107" s="189">
        <f>(M11107*$M$13)</f>
        <v>52.440000000000005</v>
      </c>
      <c r="J11107" s="219">
        <f>TRUNC(I11107*H11107,2)</f>
        <v>52.44</v>
      </c>
      <c r="M11107">
        <v>57</v>
      </c>
    </row>
    <row r="11108" spans="1:13" x14ac:dyDescent="0.2">
      <c r="A11108" s="239"/>
      <c r="B11108" s="195"/>
      <c r="C11108" s="195"/>
      <c r="D11108" s="195"/>
      <c r="E11108" s="195" t="s">
        <v>3847</v>
      </c>
      <c r="F11108" s="196">
        <v>0</v>
      </c>
      <c r="G11108" s="195" t="s">
        <v>3848</v>
      </c>
      <c r="H11108" s="196">
        <v>0</v>
      </c>
      <c r="I11108" s="196">
        <v>0</v>
      </c>
      <c r="J11108" s="220"/>
      <c r="M11108">
        <v>0</v>
      </c>
    </row>
    <row r="11109" spans="1:13" ht="25.5" x14ac:dyDescent="0.2">
      <c r="A11109" s="239"/>
      <c r="B11109" s="195"/>
      <c r="C11109" s="195"/>
      <c r="D11109" s="195"/>
      <c r="E11109" s="195" t="s">
        <v>3849</v>
      </c>
      <c r="F11109" s="196">
        <v>0</v>
      </c>
      <c r="G11109" s="195"/>
      <c r="H11109" s="195" t="s">
        <v>3850</v>
      </c>
      <c r="I11109" s="196">
        <v>57</v>
      </c>
      <c r="J11109" s="220"/>
      <c r="M11109">
        <v>57</v>
      </c>
    </row>
    <row r="11110" spans="1:13" ht="30" customHeight="1" x14ac:dyDescent="0.2">
      <c r="A11110" s="240"/>
      <c r="B11110" s="197"/>
      <c r="C11110" s="197"/>
      <c r="D11110" s="197"/>
      <c r="E11110" s="197"/>
      <c r="F11110" s="197"/>
      <c r="G11110" s="197" t="s">
        <v>3851</v>
      </c>
      <c r="H11110" s="198">
        <v>16</v>
      </c>
      <c r="I11110" s="199">
        <v>912</v>
      </c>
      <c r="J11110" s="220"/>
      <c r="M11110">
        <v>912</v>
      </c>
    </row>
    <row r="11111" spans="1:13" ht="0.95" customHeight="1" x14ac:dyDescent="0.2">
      <c r="A11111" s="237"/>
      <c r="B11111" s="185"/>
      <c r="C11111" s="185"/>
      <c r="D11111" s="185"/>
      <c r="E11111" s="185"/>
      <c r="F11111" s="185"/>
      <c r="G11111" s="185"/>
      <c r="H11111" s="185"/>
      <c r="I11111" s="185"/>
      <c r="J11111" s="220"/>
    </row>
    <row r="11112" spans="1:13" ht="18" customHeight="1" x14ac:dyDescent="0.2">
      <c r="A11112" s="236" t="s">
        <v>2094</v>
      </c>
      <c r="B11112" s="183" t="s">
        <v>2</v>
      </c>
      <c r="C11112" s="182" t="s">
        <v>3</v>
      </c>
      <c r="D11112" s="182" t="s">
        <v>4</v>
      </c>
      <c r="E11112" s="419" t="s">
        <v>2100</v>
      </c>
      <c r="F11112" s="419"/>
      <c r="G11112" s="184" t="s">
        <v>5</v>
      </c>
      <c r="H11112" s="183" t="s">
        <v>6</v>
      </c>
      <c r="I11112" s="183" t="s">
        <v>7</v>
      </c>
      <c r="J11112" s="218" t="s">
        <v>8</v>
      </c>
      <c r="K11112" s="229">
        <f>J11114+J11115</f>
        <v>28.27</v>
      </c>
      <c r="L11112" s="229">
        <f>J11113-K11112</f>
        <v>258.63</v>
      </c>
      <c r="M11112" t="s">
        <v>7</v>
      </c>
    </row>
    <row r="11113" spans="1:13" ht="26.1" customHeight="1" x14ac:dyDescent="0.2">
      <c r="A11113" s="237" t="s">
        <v>2125</v>
      </c>
      <c r="B11113" s="186" t="s">
        <v>990</v>
      </c>
      <c r="C11113" s="185" t="s">
        <v>26</v>
      </c>
      <c r="D11113" s="185" t="s">
        <v>991</v>
      </c>
      <c r="E11113" s="425" t="s">
        <v>2115</v>
      </c>
      <c r="F11113" s="425"/>
      <c r="G11113" s="187" t="s">
        <v>331</v>
      </c>
      <c r="H11113" s="188">
        <v>1</v>
      </c>
      <c r="I11113" s="189">
        <f>(M11113*$M$13)</f>
        <v>286.90200000000004</v>
      </c>
      <c r="J11113" s="231">
        <f>TRUNC(I11113*H11113,2)</f>
        <v>286.89999999999998</v>
      </c>
      <c r="M11113">
        <v>311.85000000000002</v>
      </c>
    </row>
    <row r="11114" spans="1:13" ht="26.1" customHeight="1" x14ac:dyDescent="0.2">
      <c r="A11114" s="241" t="s">
        <v>2395</v>
      </c>
      <c r="B11114" s="201" t="s">
        <v>2477</v>
      </c>
      <c r="C11114" s="200" t="s">
        <v>26</v>
      </c>
      <c r="D11114" s="200" t="s">
        <v>2478</v>
      </c>
      <c r="E11114" s="427" t="s">
        <v>2123</v>
      </c>
      <c r="F11114" s="427"/>
      <c r="G11114" s="202" t="s">
        <v>32</v>
      </c>
      <c r="H11114" s="203">
        <v>0.94850000000000001</v>
      </c>
      <c r="I11114" s="189">
        <f>(M11114*$M$13)</f>
        <v>24.3156</v>
      </c>
      <c r="J11114" s="219">
        <f>TRUNC(I11114*H11114,2)</f>
        <v>23.06</v>
      </c>
      <c r="M11114">
        <v>26.43</v>
      </c>
    </row>
    <row r="11115" spans="1:13" ht="24" customHeight="1" x14ac:dyDescent="0.2">
      <c r="A11115" s="241" t="s">
        <v>2395</v>
      </c>
      <c r="B11115" s="201" t="s">
        <v>2446</v>
      </c>
      <c r="C11115" s="200" t="s">
        <v>26</v>
      </c>
      <c r="D11115" s="200" t="s">
        <v>2447</v>
      </c>
      <c r="E11115" s="427" t="s">
        <v>2123</v>
      </c>
      <c r="F11115" s="427"/>
      <c r="G11115" s="202" t="s">
        <v>32</v>
      </c>
      <c r="H11115" s="203">
        <v>0.29880000000000001</v>
      </c>
      <c r="I11115" s="189">
        <f>(M11115*$M$13)</f>
        <v>17.461600000000001</v>
      </c>
      <c r="J11115" s="219">
        <f>TRUNC(I11115*H11115,2)</f>
        <v>5.21</v>
      </c>
      <c r="M11115">
        <v>18.98</v>
      </c>
    </row>
    <row r="11116" spans="1:13" ht="39" customHeight="1" x14ac:dyDescent="0.2">
      <c r="A11116" s="238" t="s">
        <v>2126</v>
      </c>
      <c r="B11116" s="191" t="s">
        <v>2901</v>
      </c>
      <c r="C11116" s="190" t="s">
        <v>26</v>
      </c>
      <c r="D11116" s="190" t="s">
        <v>2902</v>
      </c>
      <c r="E11116" s="426" t="s">
        <v>2119</v>
      </c>
      <c r="F11116" s="426"/>
      <c r="G11116" s="192" t="s">
        <v>331</v>
      </c>
      <c r="H11116" s="193">
        <v>6</v>
      </c>
      <c r="I11116" s="189">
        <f>(M11116*$M$13)</f>
        <v>16.366800000000001</v>
      </c>
      <c r="J11116" s="219">
        <f>TRUNC(I11116*H11116,2)</f>
        <v>98.2</v>
      </c>
      <c r="M11116">
        <v>17.79</v>
      </c>
    </row>
    <row r="11117" spans="1:13" ht="26.1" customHeight="1" x14ac:dyDescent="0.2">
      <c r="A11117" s="238" t="s">
        <v>2126</v>
      </c>
      <c r="B11117" s="191" t="s">
        <v>2899</v>
      </c>
      <c r="C11117" s="190" t="s">
        <v>26</v>
      </c>
      <c r="D11117" s="190" t="s">
        <v>2900</v>
      </c>
      <c r="E11117" s="426" t="s">
        <v>2119</v>
      </c>
      <c r="F11117" s="426"/>
      <c r="G11117" s="192" t="s">
        <v>331</v>
      </c>
      <c r="H11117" s="193">
        <v>1</v>
      </c>
      <c r="I11117" s="189">
        <f>(M11117*$M$13)</f>
        <v>160.42959999999999</v>
      </c>
      <c r="J11117" s="219">
        <f>TRUNC(I11117*H11117,2)</f>
        <v>160.41999999999999</v>
      </c>
      <c r="M11117">
        <v>174.38</v>
      </c>
    </row>
    <row r="11118" spans="1:13" x14ac:dyDescent="0.2">
      <c r="A11118" s="239"/>
      <c r="B11118" s="195"/>
      <c r="C11118" s="195"/>
      <c r="D11118" s="195"/>
      <c r="E11118" s="195" t="s">
        <v>3847</v>
      </c>
      <c r="F11118" s="196">
        <v>23.89</v>
      </c>
      <c r="G11118" s="195" t="s">
        <v>3848</v>
      </c>
      <c r="H11118" s="196">
        <v>0</v>
      </c>
      <c r="I11118" s="196">
        <v>23.89</v>
      </c>
      <c r="J11118" s="220"/>
      <c r="M11118">
        <v>23.89</v>
      </c>
    </row>
    <row r="11119" spans="1:13" ht="25.5" x14ac:dyDescent="0.2">
      <c r="A11119" s="239"/>
      <c r="B11119" s="195"/>
      <c r="C11119" s="195"/>
      <c r="D11119" s="195"/>
      <c r="E11119" s="195" t="s">
        <v>3849</v>
      </c>
      <c r="F11119" s="196">
        <v>0</v>
      </c>
      <c r="G11119" s="195"/>
      <c r="H11119" s="195" t="s">
        <v>3850</v>
      </c>
      <c r="I11119" s="196">
        <v>311.85000000000002</v>
      </c>
      <c r="J11119" s="220"/>
      <c r="M11119">
        <v>311.85000000000002</v>
      </c>
    </row>
    <row r="11120" spans="1:13" ht="30" customHeight="1" x14ac:dyDescent="0.2">
      <c r="A11120" s="240"/>
      <c r="B11120" s="197"/>
      <c r="C11120" s="197"/>
      <c r="D11120" s="197"/>
      <c r="E11120" s="197"/>
      <c r="F11120" s="197"/>
      <c r="G11120" s="197" t="s">
        <v>3851</v>
      </c>
      <c r="H11120" s="198">
        <v>4</v>
      </c>
      <c r="I11120" s="199">
        <v>1247.4000000000001</v>
      </c>
      <c r="J11120" s="220"/>
      <c r="M11120">
        <v>1247.4000000000001</v>
      </c>
    </row>
    <row r="11121" spans="1:13" ht="0.95" customHeight="1" x14ac:dyDescent="0.2">
      <c r="A11121" s="237"/>
      <c r="B11121" s="185"/>
      <c r="C11121" s="185"/>
      <c r="D11121" s="185"/>
      <c r="E11121" s="185"/>
      <c r="F11121" s="185"/>
      <c r="G11121" s="185"/>
      <c r="H11121" s="185"/>
      <c r="I11121" s="185"/>
      <c r="J11121" s="220"/>
    </row>
    <row r="11122" spans="1:13" ht="18" customHeight="1" x14ac:dyDescent="0.2">
      <c r="A11122" s="236" t="s">
        <v>2095</v>
      </c>
      <c r="B11122" s="183" t="s">
        <v>2</v>
      </c>
      <c r="C11122" s="182" t="s">
        <v>3</v>
      </c>
      <c r="D11122" s="182" t="s">
        <v>4</v>
      </c>
      <c r="E11122" s="419" t="s">
        <v>2100</v>
      </c>
      <c r="F11122" s="419"/>
      <c r="G11122" s="184" t="s">
        <v>5</v>
      </c>
      <c r="H11122" s="183" t="s">
        <v>6</v>
      </c>
      <c r="I11122" s="183" t="s">
        <v>7</v>
      </c>
      <c r="J11122" s="218" t="s">
        <v>8</v>
      </c>
      <c r="K11122" s="229">
        <f>J11126+J11132</f>
        <v>16.47</v>
      </c>
      <c r="L11122" s="229">
        <f>J11123-K11122</f>
        <v>398.08000000000004</v>
      </c>
      <c r="M11122" t="s">
        <v>7</v>
      </c>
    </row>
    <row r="11123" spans="1:13" ht="26.1" customHeight="1" x14ac:dyDescent="0.2">
      <c r="A11123" s="237" t="s">
        <v>2125</v>
      </c>
      <c r="B11123" s="186" t="s">
        <v>1265</v>
      </c>
      <c r="C11123" s="185" t="s">
        <v>15</v>
      </c>
      <c r="D11123" s="185" t="s">
        <v>1266</v>
      </c>
      <c r="E11123" s="425">
        <v>18</v>
      </c>
      <c r="F11123" s="425"/>
      <c r="G11123" s="187" t="s">
        <v>17</v>
      </c>
      <c r="H11123" s="188">
        <v>1</v>
      </c>
      <c r="I11123" s="189">
        <f t="shared" ref="I11123:I11139" si="384">(M11123*$M$13)</f>
        <v>414.55200000000002</v>
      </c>
      <c r="J11123" s="231">
        <f t="shared" ref="J11123:J11139" si="385">TRUNC(I11123*H11123,2)</f>
        <v>414.55</v>
      </c>
      <c r="M11123">
        <v>450.6</v>
      </c>
    </row>
    <row r="11124" spans="1:13" ht="24" customHeight="1" x14ac:dyDescent="0.2">
      <c r="A11124" s="238" t="s">
        <v>2126</v>
      </c>
      <c r="B11124" s="191" t="s">
        <v>2675</v>
      </c>
      <c r="C11124" s="190" t="s">
        <v>15</v>
      </c>
      <c r="D11124" s="190" t="s">
        <v>2676</v>
      </c>
      <c r="E11124" s="426" t="s">
        <v>2119</v>
      </c>
      <c r="F11124" s="426"/>
      <c r="G11124" s="192" t="s">
        <v>54</v>
      </c>
      <c r="H11124" s="193">
        <v>0.2049</v>
      </c>
      <c r="I11124" s="189">
        <f t="shared" si="384"/>
        <v>11.4816</v>
      </c>
      <c r="J11124" s="219">
        <f t="shared" si="385"/>
        <v>2.35</v>
      </c>
      <c r="M11124">
        <v>12.48</v>
      </c>
    </row>
    <row r="11125" spans="1:13" ht="26.1" customHeight="1" x14ac:dyDescent="0.2">
      <c r="A11125" s="238" t="s">
        <v>2126</v>
      </c>
      <c r="B11125" s="191" t="s">
        <v>2677</v>
      </c>
      <c r="C11125" s="190" t="s">
        <v>15</v>
      </c>
      <c r="D11125" s="190" t="s">
        <v>2678</v>
      </c>
      <c r="E11125" s="426" t="s">
        <v>2119</v>
      </c>
      <c r="F11125" s="426"/>
      <c r="G11125" s="192" t="s">
        <v>54</v>
      </c>
      <c r="H11125" s="193">
        <v>5.0999999999999997E-2</v>
      </c>
      <c r="I11125" s="189">
        <f t="shared" si="384"/>
        <v>14.6648</v>
      </c>
      <c r="J11125" s="219">
        <f t="shared" si="385"/>
        <v>0.74</v>
      </c>
      <c r="M11125">
        <v>15.94</v>
      </c>
    </row>
    <row r="11126" spans="1:13" ht="24" customHeight="1" x14ac:dyDescent="0.2">
      <c r="A11126" s="238" t="s">
        <v>2126</v>
      </c>
      <c r="B11126" s="191" t="s">
        <v>2130</v>
      </c>
      <c r="C11126" s="190" t="s">
        <v>15</v>
      </c>
      <c r="D11126" s="190" t="s">
        <v>2131</v>
      </c>
      <c r="E11126" s="426" t="s">
        <v>2129</v>
      </c>
      <c r="F11126" s="426"/>
      <c r="G11126" s="192" t="s">
        <v>39</v>
      </c>
      <c r="H11126" s="193">
        <v>0.5</v>
      </c>
      <c r="I11126" s="189">
        <f t="shared" si="384"/>
        <v>13.533200000000001</v>
      </c>
      <c r="J11126" s="219">
        <f t="shared" si="385"/>
        <v>6.76</v>
      </c>
      <c r="M11126">
        <v>14.71</v>
      </c>
    </row>
    <row r="11127" spans="1:13" ht="24" customHeight="1" x14ac:dyDescent="0.2">
      <c r="A11127" s="238" t="s">
        <v>2126</v>
      </c>
      <c r="B11127" s="191" t="s">
        <v>2272</v>
      </c>
      <c r="C11127" s="190" t="s">
        <v>15</v>
      </c>
      <c r="D11127" s="190" t="s">
        <v>2273</v>
      </c>
      <c r="E11127" s="426" t="s">
        <v>2119</v>
      </c>
      <c r="F11127" s="426"/>
      <c r="G11127" s="192" t="s">
        <v>1871</v>
      </c>
      <c r="H11127" s="193">
        <v>1.4286000000000001</v>
      </c>
      <c r="I11127" s="189">
        <f t="shared" si="384"/>
        <v>10.009600000000001</v>
      </c>
      <c r="J11127" s="219">
        <f t="shared" si="385"/>
        <v>14.29</v>
      </c>
      <c r="M11127">
        <v>10.88</v>
      </c>
    </row>
    <row r="11128" spans="1:13" ht="24" customHeight="1" x14ac:dyDescent="0.2">
      <c r="A11128" s="238" t="s">
        <v>2126</v>
      </c>
      <c r="B11128" s="191" t="s">
        <v>3117</v>
      </c>
      <c r="C11128" s="190" t="s">
        <v>15</v>
      </c>
      <c r="D11128" s="190" t="s">
        <v>3118</v>
      </c>
      <c r="E11128" s="426" t="s">
        <v>2119</v>
      </c>
      <c r="F11128" s="426"/>
      <c r="G11128" s="192" t="s">
        <v>1871</v>
      </c>
      <c r="H11128" s="193">
        <v>0.373</v>
      </c>
      <c r="I11128" s="189">
        <f t="shared" si="384"/>
        <v>8.942400000000001</v>
      </c>
      <c r="J11128" s="219">
        <f t="shared" si="385"/>
        <v>3.33</v>
      </c>
      <c r="M11128">
        <v>9.7200000000000006</v>
      </c>
    </row>
    <row r="11129" spans="1:13" ht="24" customHeight="1" x14ac:dyDescent="0.2">
      <c r="A11129" s="238" t="s">
        <v>2126</v>
      </c>
      <c r="B11129" s="191" t="s">
        <v>2682</v>
      </c>
      <c r="C11129" s="190" t="s">
        <v>15</v>
      </c>
      <c r="D11129" s="190" t="s">
        <v>2683</v>
      </c>
      <c r="E11129" s="426" t="s">
        <v>2119</v>
      </c>
      <c r="F11129" s="426"/>
      <c r="G11129" s="192" t="s">
        <v>1871</v>
      </c>
      <c r="H11129" s="193">
        <v>0.69840000000000002</v>
      </c>
      <c r="I11129" s="189">
        <f t="shared" si="384"/>
        <v>9.1356000000000002</v>
      </c>
      <c r="J11129" s="219">
        <f t="shared" si="385"/>
        <v>6.38</v>
      </c>
      <c r="M11129">
        <v>9.93</v>
      </c>
    </row>
    <row r="11130" spans="1:13" ht="24" customHeight="1" x14ac:dyDescent="0.2">
      <c r="A11130" s="238" t="s">
        <v>2126</v>
      </c>
      <c r="B11130" s="191" t="s">
        <v>2680</v>
      </c>
      <c r="C11130" s="190" t="s">
        <v>15</v>
      </c>
      <c r="D11130" s="190" t="s">
        <v>2681</v>
      </c>
      <c r="E11130" s="426" t="s">
        <v>2119</v>
      </c>
      <c r="F11130" s="426"/>
      <c r="G11130" s="192" t="s">
        <v>54</v>
      </c>
      <c r="H11130" s="193">
        <v>0.25509999999999999</v>
      </c>
      <c r="I11130" s="189">
        <f t="shared" si="384"/>
        <v>2.5575999999999999</v>
      </c>
      <c r="J11130" s="219">
        <f t="shared" si="385"/>
        <v>0.65</v>
      </c>
      <c r="M11130">
        <v>2.78</v>
      </c>
    </row>
    <row r="11131" spans="1:13" ht="24" customHeight="1" x14ac:dyDescent="0.2">
      <c r="A11131" s="238" t="s">
        <v>2126</v>
      </c>
      <c r="B11131" s="191" t="s">
        <v>3120</v>
      </c>
      <c r="C11131" s="190" t="s">
        <v>15</v>
      </c>
      <c r="D11131" s="190" t="s">
        <v>3121</v>
      </c>
      <c r="E11131" s="426" t="s">
        <v>2119</v>
      </c>
      <c r="F11131" s="426"/>
      <c r="G11131" s="192" t="s">
        <v>1871</v>
      </c>
      <c r="H11131" s="193">
        <v>9.3016000000000005</v>
      </c>
      <c r="I11131" s="189">
        <f t="shared" si="384"/>
        <v>12.236000000000001</v>
      </c>
      <c r="J11131" s="219">
        <f t="shared" si="385"/>
        <v>113.81</v>
      </c>
      <c r="M11131">
        <v>13.3</v>
      </c>
    </row>
    <row r="11132" spans="1:13" ht="24" customHeight="1" x14ac:dyDescent="0.2">
      <c r="A11132" s="238" t="s">
        <v>2126</v>
      </c>
      <c r="B11132" s="191" t="s">
        <v>2210</v>
      </c>
      <c r="C11132" s="190" t="s">
        <v>15</v>
      </c>
      <c r="D11132" s="190" t="s">
        <v>2211</v>
      </c>
      <c r="E11132" s="426" t="s">
        <v>2129</v>
      </c>
      <c r="F11132" s="426"/>
      <c r="G11132" s="192" t="s">
        <v>39</v>
      </c>
      <c r="H11132" s="193">
        <v>0.5</v>
      </c>
      <c r="I11132" s="189">
        <f t="shared" si="384"/>
        <v>19.430400000000002</v>
      </c>
      <c r="J11132" s="219">
        <f t="shared" si="385"/>
        <v>9.7100000000000009</v>
      </c>
      <c r="M11132">
        <v>21.12</v>
      </c>
    </row>
    <row r="11133" spans="1:13" ht="24" customHeight="1" x14ac:dyDescent="0.2">
      <c r="A11133" s="238" t="s">
        <v>2126</v>
      </c>
      <c r="B11133" s="191" t="s">
        <v>2903</v>
      </c>
      <c r="C11133" s="190" t="s">
        <v>15</v>
      </c>
      <c r="D11133" s="190" t="s">
        <v>2904</v>
      </c>
      <c r="E11133" s="426" t="s">
        <v>2119</v>
      </c>
      <c r="F11133" s="426"/>
      <c r="G11133" s="192" t="s">
        <v>1871</v>
      </c>
      <c r="H11133" s="193">
        <v>0.19839999999999999</v>
      </c>
      <c r="I11133" s="189">
        <f t="shared" si="384"/>
        <v>8.3444000000000003</v>
      </c>
      <c r="J11133" s="219">
        <f t="shared" si="385"/>
        <v>1.65</v>
      </c>
      <c r="M11133">
        <v>9.07</v>
      </c>
    </row>
    <row r="11134" spans="1:13" ht="24" customHeight="1" x14ac:dyDescent="0.2">
      <c r="A11134" s="238" t="s">
        <v>2126</v>
      </c>
      <c r="B11134" s="191" t="s">
        <v>2671</v>
      </c>
      <c r="C11134" s="190" t="s">
        <v>15</v>
      </c>
      <c r="D11134" s="190" t="s">
        <v>2672</v>
      </c>
      <c r="E11134" s="426" t="s">
        <v>2119</v>
      </c>
      <c r="F11134" s="426"/>
      <c r="G11134" s="192" t="s">
        <v>1871</v>
      </c>
      <c r="H11134" s="193">
        <v>0.11219999999999999</v>
      </c>
      <c r="I11134" s="189">
        <f t="shared" si="384"/>
        <v>23.8096</v>
      </c>
      <c r="J11134" s="219">
        <f t="shared" si="385"/>
        <v>2.67</v>
      </c>
      <c r="M11134">
        <v>25.88</v>
      </c>
    </row>
    <row r="11135" spans="1:13" ht="24" customHeight="1" x14ac:dyDescent="0.2">
      <c r="A11135" s="238" t="s">
        <v>2126</v>
      </c>
      <c r="B11135" s="191" t="s">
        <v>2908</v>
      </c>
      <c r="C11135" s="190" t="s">
        <v>15</v>
      </c>
      <c r="D11135" s="190" t="s">
        <v>2909</v>
      </c>
      <c r="E11135" s="426" t="s">
        <v>2119</v>
      </c>
      <c r="F11135" s="426"/>
      <c r="G11135" s="192" t="s">
        <v>1871</v>
      </c>
      <c r="H11135" s="193">
        <v>1.6349</v>
      </c>
      <c r="I11135" s="189">
        <f t="shared" si="384"/>
        <v>9.9636000000000013</v>
      </c>
      <c r="J11135" s="219">
        <f t="shared" si="385"/>
        <v>16.28</v>
      </c>
      <c r="M11135">
        <v>10.83</v>
      </c>
    </row>
    <row r="11136" spans="1:13" ht="24" customHeight="1" x14ac:dyDescent="0.2">
      <c r="A11136" s="238" t="s">
        <v>2126</v>
      </c>
      <c r="B11136" s="191" t="s">
        <v>2673</v>
      </c>
      <c r="C11136" s="190" t="s">
        <v>15</v>
      </c>
      <c r="D11136" s="190" t="s">
        <v>2674</v>
      </c>
      <c r="E11136" s="426" t="s">
        <v>2119</v>
      </c>
      <c r="F11136" s="426"/>
      <c r="G11136" s="192" t="s">
        <v>1871</v>
      </c>
      <c r="H11136" s="193">
        <v>0.2041</v>
      </c>
      <c r="I11136" s="189">
        <f t="shared" si="384"/>
        <v>30.847600000000003</v>
      </c>
      <c r="J11136" s="219">
        <f t="shared" si="385"/>
        <v>6.29</v>
      </c>
      <c r="M11136">
        <v>33.53</v>
      </c>
    </row>
    <row r="11137" spans="1:13" ht="24" customHeight="1" x14ac:dyDescent="0.2">
      <c r="A11137" s="238" t="s">
        <v>2126</v>
      </c>
      <c r="B11137" s="191" t="s">
        <v>3115</v>
      </c>
      <c r="C11137" s="190" t="s">
        <v>15</v>
      </c>
      <c r="D11137" s="190" t="s">
        <v>3116</v>
      </c>
      <c r="E11137" s="426" t="s">
        <v>2119</v>
      </c>
      <c r="F11137" s="426"/>
      <c r="G11137" s="192" t="s">
        <v>17</v>
      </c>
      <c r="H11137" s="193">
        <v>0.65069999999999995</v>
      </c>
      <c r="I11137" s="189">
        <f t="shared" si="384"/>
        <v>45.880400000000002</v>
      </c>
      <c r="J11137" s="219">
        <f t="shared" si="385"/>
        <v>29.85</v>
      </c>
      <c r="M11137">
        <v>49.87</v>
      </c>
    </row>
    <row r="11138" spans="1:13" ht="24" customHeight="1" x14ac:dyDescent="0.2">
      <c r="A11138" s="238" t="s">
        <v>2126</v>
      </c>
      <c r="B11138" s="191" t="s">
        <v>3119</v>
      </c>
      <c r="C11138" s="190" t="s">
        <v>15</v>
      </c>
      <c r="D11138" s="190" t="s">
        <v>2679</v>
      </c>
      <c r="E11138" s="426" t="s">
        <v>2119</v>
      </c>
      <c r="F11138" s="426"/>
      <c r="G11138" s="192" t="s">
        <v>54</v>
      </c>
      <c r="H11138" s="193">
        <v>1</v>
      </c>
      <c r="I11138" s="189">
        <f t="shared" si="384"/>
        <v>113.7488</v>
      </c>
      <c r="J11138" s="219">
        <f t="shared" si="385"/>
        <v>113.74</v>
      </c>
      <c r="M11138">
        <v>123.64</v>
      </c>
    </row>
    <row r="11139" spans="1:13" ht="24" customHeight="1" x14ac:dyDescent="0.2">
      <c r="A11139" s="238" t="s">
        <v>2126</v>
      </c>
      <c r="B11139" s="191" t="s">
        <v>3122</v>
      </c>
      <c r="C11139" s="190" t="s">
        <v>15</v>
      </c>
      <c r="D11139" s="190" t="s">
        <v>3123</v>
      </c>
      <c r="E11139" s="426" t="s">
        <v>2119</v>
      </c>
      <c r="F11139" s="426"/>
      <c r="G11139" s="192" t="s">
        <v>1871</v>
      </c>
      <c r="H11139" s="193">
        <v>8.5556000000000001</v>
      </c>
      <c r="I11139" s="189">
        <f t="shared" si="384"/>
        <v>10.0556</v>
      </c>
      <c r="J11139" s="219">
        <f t="shared" si="385"/>
        <v>86.03</v>
      </c>
      <c r="M11139">
        <v>10.93</v>
      </c>
    </row>
    <row r="11140" spans="1:13" x14ac:dyDescent="0.2">
      <c r="A11140" s="239"/>
      <c r="B11140" s="195"/>
      <c r="C11140" s="195"/>
      <c r="D11140" s="195"/>
      <c r="E11140" s="195" t="s">
        <v>3847</v>
      </c>
      <c r="F11140" s="196">
        <v>17.91</v>
      </c>
      <c r="G11140" s="195" t="s">
        <v>3848</v>
      </c>
      <c r="H11140" s="196">
        <v>0</v>
      </c>
      <c r="I11140" s="196">
        <v>17.91</v>
      </c>
      <c r="J11140" s="220"/>
      <c r="M11140">
        <v>17.91</v>
      </c>
    </row>
    <row r="11141" spans="1:13" ht="25.5" x14ac:dyDescent="0.2">
      <c r="A11141" s="239"/>
      <c r="B11141" s="195"/>
      <c r="C11141" s="195"/>
      <c r="D11141" s="195"/>
      <c r="E11141" s="195" t="s">
        <v>3849</v>
      </c>
      <c r="F11141" s="196">
        <v>0</v>
      </c>
      <c r="G11141" s="195"/>
      <c r="H11141" s="195" t="s">
        <v>3850</v>
      </c>
      <c r="I11141" s="196">
        <v>450.6</v>
      </c>
      <c r="J11141" s="220"/>
      <c r="M11141">
        <v>450.6</v>
      </c>
    </row>
    <row r="11142" spans="1:13" ht="30" customHeight="1" x14ac:dyDescent="0.2">
      <c r="A11142" s="240"/>
      <c r="B11142" s="197"/>
      <c r="C11142" s="197"/>
      <c r="D11142" s="197"/>
      <c r="E11142" s="197"/>
      <c r="F11142" s="197"/>
      <c r="G11142" s="197" t="s">
        <v>3851</v>
      </c>
      <c r="H11142" s="198">
        <v>20.94</v>
      </c>
      <c r="I11142" s="199">
        <v>9435.56</v>
      </c>
      <c r="J11142" s="220"/>
      <c r="M11142">
        <v>9435.56</v>
      </c>
    </row>
    <row r="11143" spans="1:13" ht="0.95" customHeight="1" x14ac:dyDescent="0.2">
      <c r="A11143" s="237"/>
      <c r="B11143" s="185"/>
      <c r="C11143" s="185"/>
      <c r="D11143" s="185"/>
      <c r="E11143" s="185"/>
      <c r="F11143" s="185"/>
      <c r="G11143" s="185"/>
      <c r="H11143" s="185"/>
      <c r="I11143" s="185"/>
      <c r="J11143" s="220"/>
    </row>
    <row r="11144" spans="1:13" ht="18" customHeight="1" x14ac:dyDescent="0.2">
      <c r="A11144" s="236" t="s">
        <v>2096</v>
      </c>
      <c r="B11144" s="183" t="s">
        <v>2</v>
      </c>
      <c r="C11144" s="182" t="s">
        <v>3</v>
      </c>
      <c r="D11144" s="182" t="s">
        <v>4</v>
      </c>
      <c r="E11144" s="419" t="s">
        <v>2100</v>
      </c>
      <c r="F11144" s="419"/>
      <c r="G11144" s="184" t="s">
        <v>5</v>
      </c>
      <c r="H11144" s="183" t="s">
        <v>6</v>
      </c>
      <c r="I11144" s="183" t="s">
        <v>7</v>
      </c>
      <c r="J11144" s="218" t="s">
        <v>8</v>
      </c>
      <c r="K11144" s="229">
        <f>J11146+J11147</f>
        <v>16.47</v>
      </c>
      <c r="L11144" s="229">
        <f>J11145-K11144</f>
        <v>49.260000000000005</v>
      </c>
      <c r="M11144" t="s">
        <v>7</v>
      </c>
    </row>
    <row r="11145" spans="1:13" ht="24" customHeight="1" x14ac:dyDescent="0.2">
      <c r="A11145" s="237" t="s">
        <v>2125</v>
      </c>
      <c r="B11145" s="186" t="s">
        <v>992</v>
      </c>
      <c r="C11145" s="185" t="s">
        <v>15</v>
      </c>
      <c r="D11145" s="185" t="s">
        <v>993</v>
      </c>
      <c r="E11145" s="425">
        <v>18</v>
      </c>
      <c r="F11145" s="425"/>
      <c r="G11145" s="187" t="s">
        <v>132</v>
      </c>
      <c r="H11145" s="188">
        <v>1</v>
      </c>
      <c r="I11145" s="189">
        <f t="shared" ref="I11145:I11157" si="386">(M11145*$M$13)</f>
        <v>65.734000000000009</v>
      </c>
      <c r="J11145" s="231">
        <f t="shared" ref="J11145:J11157" si="387">TRUNC(I11145*H11145,2)</f>
        <v>65.73</v>
      </c>
      <c r="M11145">
        <v>71.45</v>
      </c>
    </row>
    <row r="11146" spans="1:13" ht="24" customHeight="1" x14ac:dyDescent="0.2">
      <c r="A11146" s="238" t="s">
        <v>2126</v>
      </c>
      <c r="B11146" s="191" t="s">
        <v>2130</v>
      </c>
      <c r="C11146" s="190" t="s">
        <v>15</v>
      </c>
      <c r="D11146" s="190" t="s">
        <v>2131</v>
      </c>
      <c r="E11146" s="426" t="s">
        <v>2129</v>
      </c>
      <c r="F11146" s="426"/>
      <c r="G11146" s="192" t="s">
        <v>39</v>
      </c>
      <c r="H11146" s="193">
        <v>0.5</v>
      </c>
      <c r="I11146" s="189">
        <f t="shared" si="386"/>
        <v>13.533200000000001</v>
      </c>
      <c r="J11146" s="219">
        <f t="shared" si="387"/>
        <v>6.76</v>
      </c>
      <c r="M11146">
        <v>14.71</v>
      </c>
    </row>
    <row r="11147" spans="1:13" ht="24" customHeight="1" x14ac:dyDescent="0.2">
      <c r="A11147" s="238" t="s">
        <v>2126</v>
      </c>
      <c r="B11147" s="191" t="s">
        <v>2210</v>
      </c>
      <c r="C11147" s="190" t="s">
        <v>15</v>
      </c>
      <c r="D11147" s="190" t="s">
        <v>2211</v>
      </c>
      <c r="E11147" s="426" t="s">
        <v>2129</v>
      </c>
      <c r="F11147" s="426"/>
      <c r="G11147" s="192" t="s">
        <v>39</v>
      </c>
      <c r="H11147" s="193">
        <v>0.5</v>
      </c>
      <c r="I11147" s="189">
        <f t="shared" si="386"/>
        <v>19.430400000000002</v>
      </c>
      <c r="J11147" s="219">
        <f t="shared" si="387"/>
        <v>9.7100000000000009</v>
      </c>
      <c r="M11147">
        <v>21.12</v>
      </c>
    </row>
    <row r="11148" spans="1:13" ht="24" customHeight="1" x14ac:dyDescent="0.2">
      <c r="A11148" s="238" t="s">
        <v>2126</v>
      </c>
      <c r="B11148" s="191" t="s">
        <v>2903</v>
      </c>
      <c r="C11148" s="190" t="s">
        <v>15</v>
      </c>
      <c r="D11148" s="190" t="s">
        <v>2904</v>
      </c>
      <c r="E11148" s="426" t="s">
        <v>2119</v>
      </c>
      <c r="F11148" s="426"/>
      <c r="G11148" s="192" t="s">
        <v>1871</v>
      </c>
      <c r="H11148" s="193">
        <v>0.13780000000000001</v>
      </c>
      <c r="I11148" s="189">
        <f t="shared" si="386"/>
        <v>8.3444000000000003</v>
      </c>
      <c r="J11148" s="219">
        <f t="shared" si="387"/>
        <v>1.1399999999999999</v>
      </c>
      <c r="M11148">
        <v>9.07</v>
      </c>
    </row>
    <row r="11149" spans="1:13" ht="24" customHeight="1" x14ac:dyDescent="0.2">
      <c r="A11149" s="238" t="s">
        <v>2126</v>
      </c>
      <c r="B11149" s="191" t="s">
        <v>2682</v>
      </c>
      <c r="C11149" s="190" t="s">
        <v>15</v>
      </c>
      <c r="D11149" s="190" t="s">
        <v>2683</v>
      </c>
      <c r="E11149" s="426" t="s">
        <v>2119</v>
      </c>
      <c r="F11149" s="426"/>
      <c r="G11149" s="192" t="s">
        <v>1871</v>
      </c>
      <c r="H11149" s="193">
        <v>0.21110000000000001</v>
      </c>
      <c r="I11149" s="189">
        <f t="shared" si="386"/>
        <v>9.1356000000000002</v>
      </c>
      <c r="J11149" s="219">
        <f t="shared" si="387"/>
        <v>1.92</v>
      </c>
      <c r="M11149">
        <v>9.93</v>
      </c>
    </row>
    <row r="11150" spans="1:13" ht="24" customHeight="1" x14ac:dyDescent="0.2">
      <c r="A11150" s="238" t="s">
        <v>2126</v>
      </c>
      <c r="B11150" s="191" t="s">
        <v>2675</v>
      </c>
      <c r="C11150" s="190" t="s">
        <v>15</v>
      </c>
      <c r="D11150" s="190" t="s">
        <v>2676</v>
      </c>
      <c r="E11150" s="426" t="s">
        <v>2119</v>
      </c>
      <c r="F11150" s="426"/>
      <c r="G11150" s="192" t="s">
        <v>54</v>
      </c>
      <c r="H11150" s="193">
        <v>8.0100000000000005E-2</v>
      </c>
      <c r="I11150" s="189">
        <f t="shared" si="386"/>
        <v>11.4816</v>
      </c>
      <c r="J11150" s="219">
        <f t="shared" si="387"/>
        <v>0.91</v>
      </c>
      <c r="M11150">
        <v>12.48</v>
      </c>
    </row>
    <row r="11151" spans="1:13" ht="26.1" customHeight="1" x14ac:dyDescent="0.2">
      <c r="A11151" s="238" t="s">
        <v>2126</v>
      </c>
      <c r="B11151" s="191" t="s">
        <v>2677</v>
      </c>
      <c r="C11151" s="190" t="s">
        <v>15</v>
      </c>
      <c r="D11151" s="190" t="s">
        <v>2678</v>
      </c>
      <c r="E11151" s="426" t="s">
        <v>2119</v>
      </c>
      <c r="F11151" s="426"/>
      <c r="G11151" s="192" t="s">
        <v>54</v>
      </c>
      <c r="H11151" s="193">
        <v>1.1900000000000001E-2</v>
      </c>
      <c r="I11151" s="189">
        <f t="shared" si="386"/>
        <v>14.6648</v>
      </c>
      <c r="J11151" s="219">
        <f t="shared" si="387"/>
        <v>0.17</v>
      </c>
      <c r="M11151">
        <v>15.94</v>
      </c>
    </row>
    <row r="11152" spans="1:13" ht="24" customHeight="1" x14ac:dyDescent="0.2">
      <c r="A11152" s="238" t="s">
        <v>2126</v>
      </c>
      <c r="B11152" s="191" t="s">
        <v>2671</v>
      </c>
      <c r="C11152" s="190" t="s">
        <v>15</v>
      </c>
      <c r="D11152" s="190" t="s">
        <v>2672</v>
      </c>
      <c r="E11152" s="426" t="s">
        <v>2119</v>
      </c>
      <c r="F11152" s="426"/>
      <c r="G11152" s="192" t="s">
        <v>1871</v>
      </c>
      <c r="H11152" s="193">
        <v>7.0800000000000002E-2</v>
      </c>
      <c r="I11152" s="189">
        <f t="shared" si="386"/>
        <v>23.8096</v>
      </c>
      <c r="J11152" s="219">
        <f t="shared" si="387"/>
        <v>1.68</v>
      </c>
      <c r="M11152">
        <v>25.88</v>
      </c>
    </row>
    <row r="11153" spans="1:13" ht="24" customHeight="1" x14ac:dyDescent="0.2">
      <c r="A11153" s="238" t="s">
        <v>2126</v>
      </c>
      <c r="B11153" s="191" t="s">
        <v>2905</v>
      </c>
      <c r="C11153" s="190" t="s">
        <v>15</v>
      </c>
      <c r="D11153" s="190" t="s">
        <v>2679</v>
      </c>
      <c r="E11153" s="426" t="s">
        <v>2119</v>
      </c>
      <c r="F11153" s="426"/>
      <c r="G11153" s="192" t="s">
        <v>54</v>
      </c>
      <c r="H11153" s="193">
        <v>1</v>
      </c>
      <c r="I11153" s="189">
        <f t="shared" si="386"/>
        <v>14.0944</v>
      </c>
      <c r="J11153" s="219">
        <f t="shared" si="387"/>
        <v>14.09</v>
      </c>
      <c r="M11153">
        <v>15.32</v>
      </c>
    </row>
    <row r="11154" spans="1:13" ht="24" customHeight="1" x14ac:dyDescent="0.2">
      <c r="A11154" s="238" t="s">
        <v>2126</v>
      </c>
      <c r="B11154" s="191" t="s">
        <v>2680</v>
      </c>
      <c r="C11154" s="190" t="s">
        <v>15</v>
      </c>
      <c r="D11154" s="190" t="s">
        <v>2681</v>
      </c>
      <c r="E11154" s="426" t="s">
        <v>2119</v>
      </c>
      <c r="F11154" s="426"/>
      <c r="G11154" s="192" t="s">
        <v>54</v>
      </c>
      <c r="H11154" s="193">
        <v>5.9499999999999997E-2</v>
      </c>
      <c r="I11154" s="189">
        <f t="shared" si="386"/>
        <v>2.5575999999999999</v>
      </c>
      <c r="J11154" s="219">
        <f t="shared" si="387"/>
        <v>0.15</v>
      </c>
      <c r="M11154">
        <v>2.78</v>
      </c>
    </row>
    <row r="11155" spans="1:13" ht="24" customHeight="1" x14ac:dyDescent="0.2">
      <c r="A11155" s="238" t="s">
        <v>2126</v>
      </c>
      <c r="B11155" s="191" t="s">
        <v>2673</v>
      </c>
      <c r="C11155" s="190" t="s">
        <v>15</v>
      </c>
      <c r="D11155" s="190" t="s">
        <v>2674</v>
      </c>
      <c r="E11155" s="426" t="s">
        <v>2119</v>
      </c>
      <c r="F11155" s="426"/>
      <c r="G11155" s="192" t="s">
        <v>1871</v>
      </c>
      <c r="H11155" s="193">
        <v>4.7600000000000003E-2</v>
      </c>
      <c r="I11155" s="189">
        <f t="shared" si="386"/>
        <v>30.847600000000003</v>
      </c>
      <c r="J11155" s="219">
        <f t="shared" si="387"/>
        <v>1.46</v>
      </c>
      <c r="M11155">
        <v>33.53</v>
      </c>
    </row>
    <row r="11156" spans="1:13" ht="24" customHeight="1" x14ac:dyDescent="0.2">
      <c r="A11156" s="238" t="s">
        <v>2126</v>
      </c>
      <c r="B11156" s="191" t="s">
        <v>2908</v>
      </c>
      <c r="C11156" s="190" t="s">
        <v>15</v>
      </c>
      <c r="D11156" s="190" t="s">
        <v>2909</v>
      </c>
      <c r="E11156" s="426" t="s">
        <v>2119</v>
      </c>
      <c r="F11156" s="426"/>
      <c r="G11156" s="192" t="s">
        <v>1871</v>
      </c>
      <c r="H11156" s="193">
        <v>2.6875</v>
      </c>
      <c r="I11156" s="189">
        <f t="shared" si="386"/>
        <v>9.9636000000000013</v>
      </c>
      <c r="J11156" s="219">
        <f t="shared" si="387"/>
        <v>26.77</v>
      </c>
      <c r="M11156">
        <v>10.83</v>
      </c>
    </row>
    <row r="11157" spans="1:13" ht="24" customHeight="1" x14ac:dyDescent="0.2">
      <c r="A11157" s="238" t="s">
        <v>2126</v>
      </c>
      <c r="B11157" s="191" t="s">
        <v>2906</v>
      </c>
      <c r="C11157" s="190" t="s">
        <v>15</v>
      </c>
      <c r="D11157" s="190" t="s">
        <v>2907</v>
      </c>
      <c r="E11157" s="426" t="s">
        <v>2119</v>
      </c>
      <c r="F11157" s="426"/>
      <c r="G11157" s="192" t="s">
        <v>1871</v>
      </c>
      <c r="H11157" s="193">
        <v>0.1</v>
      </c>
      <c r="I11157" s="189">
        <f t="shared" si="386"/>
        <v>9.613999999999999</v>
      </c>
      <c r="J11157" s="219">
        <f t="shared" si="387"/>
        <v>0.96</v>
      </c>
      <c r="M11157">
        <v>10.45</v>
      </c>
    </row>
    <row r="11158" spans="1:13" x14ac:dyDescent="0.2">
      <c r="A11158" s="239"/>
      <c r="B11158" s="195"/>
      <c r="C11158" s="195"/>
      <c r="D11158" s="195"/>
      <c r="E11158" s="195" t="s">
        <v>3847</v>
      </c>
      <c r="F11158" s="196">
        <v>17.91</v>
      </c>
      <c r="G11158" s="195" t="s">
        <v>3848</v>
      </c>
      <c r="H11158" s="196">
        <v>0</v>
      </c>
      <c r="I11158" s="196">
        <v>17.91</v>
      </c>
      <c r="J11158" s="220"/>
      <c r="M11158">
        <v>17.91</v>
      </c>
    </row>
    <row r="11159" spans="1:13" ht="25.5" x14ac:dyDescent="0.2">
      <c r="A11159" s="239"/>
      <c r="B11159" s="195"/>
      <c r="C11159" s="195"/>
      <c r="D11159" s="195"/>
      <c r="E11159" s="195" t="s">
        <v>3849</v>
      </c>
      <c r="F11159" s="196">
        <v>0</v>
      </c>
      <c r="G11159" s="195"/>
      <c r="H11159" s="195" t="s">
        <v>3850</v>
      </c>
      <c r="I11159" s="196">
        <v>71.45</v>
      </c>
      <c r="J11159" s="220"/>
      <c r="M11159">
        <v>71.45</v>
      </c>
    </row>
    <row r="11160" spans="1:13" ht="30" customHeight="1" x14ac:dyDescent="0.2">
      <c r="A11160" s="240"/>
      <c r="B11160" s="197"/>
      <c r="C11160" s="197"/>
      <c r="D11160" s="197"/>
      <c r="E11160" s="197"/>
      <c r="F11160" s="197"/>
      <c r="G11160" s="197" t="s">
        <v>3851</v>
      </c>
      <c r="H11160" s="198">
        <v>17.399999999999999</v>
      </c>
      <c r="I11160" s="199">
        <v>1243.23</v>
      </c>
      <c r="J11160" s="220"/>
      <c r="M11160">
        <v>1243.23</v>
      </c>
    </row>
    <row r="11161" spans="1:13" ht="0.95" customHeight="1" x14ac:dyDescent="0.2">
      <c r="A11161" s="237"/>
      <c r="B11161" s="185"/>
      <c r="C11161" s="185"/>
      <c r="D11161" s="185"/>
      <c r="E11161" s="185"/>
      <c r="F11161" s="185"/>
      <c r="G11161" s="185"/>
      <c r="H11161" s="185"/>
      <c r="I11161" s="185"/>
      <c r="J11161" s="220"/>
    </row>
    <row r="11162" spans="1:13" ht="18" customHeight="1" x14ac:dyDescent="0.2">
      <c r="A11162" s="236" t="s">
        <v>2097</v>
      </c>
      <c r="B11162" s="183" t="s">
        <v>2</v>
      </c>
      <c r="C11162" s="182" t="s">
        <v>3</v>
      </c>
      <c r="D11162" s="182" t="s">
        <v>4</v>
      </c>
      <c r="E11162" s="419" t="s">
        <v>2100</v>
      </c>
      <c r="F11162" s="419"/>
      <c r="G11162" s="184" t="s">
        <v>5</v>
      </c>
      <c r="H11162" s="183" t="s">
        <v>6</v>
      </c>
      <c r="I11162" s="183" t="s">
        <v>7</v>
      </c>
      <c r="J11162" s="218" t="s">
        <v>8</v>
      </c>
      <c r="K11162" s="229">
        <f>J11164+J11165</f>
        <v>13.740000000000002</v>
      </c>
      <c r="L11162" s="229">
        <f>J11163-K11162</f>
        <v>26.379999999999995</v>
      </c>
      <c r="M11162" t="s">
        <v>7</v>
      </c>
    </row>
    <row r="11163" spans="1:13" ht="24" customHeight="1" x14ac:dyDescent="0.2">
      <c r="A11163" s="237" t="s">
        <v>2125</v>
      </c>
      <c r="B11163" s="186" t="s">
        <v>254</v>
      </c>
      <c r="C11163" s="185" t="s">
        <v>15</v>
      </c>
      <c r="D11163" s="185" t="s">
        <v>255</v>
      </c>
      <c r="E11163" s="425">
        <v>24</v>
      </c>
      <c r="F11163" s="425"/>
      <c r="G11163" s="187" t="s">
        <v>169</v>
      </c>
      <c r="H11163" s="188">
        <v>1</v>
      </c>
      <c r="I11163" s="189">
        <f t="shared" ref="I11163:I11168" si="388">(M11163*$M$13)</f>
        <v>40.121200000000002</v>
      </c>
      <c r="J11163" s="231">
        <f t="shared" ref="J11163:J11168" si="389">TRUNC(I11163*H11163,2)</f>
        <v>40.119999999999997</v>
      </c>
      <c r="M11163">
        <v>43.61</v>
      </c>
    </row>
    <row r="11164" spans="1:13" ht="24" customHeight="1" x14ac:dyDescent="0.2">
      <c r="A11164" s="238" t="s">
        <v>2126</v>
      </c>
      <c r="B11164" s="191" t="s">
        <v>2465</v>
      </c>
      <c r="C11164" s="190" t="s">
        <v>15</v>
      </c>
      <c r="D11164" s="190" t="s">
        <v>2466</v>
      </c>
      <c r="E11164" s="426" t="s">
        <v>2129</v>
      </c>
      <c r="F11164" s="426"/>
      <c r="G11164" s="192" t="s">
        <v>39</v>
      </c>
      <c r="H11164" s="193">
        <v>0.42099999999999999</v>
      </c>
      <c r="I11164" s="189">
        <f t="shared" si="388"/>
        <v>19.136000000000003</v>
      </c>
      <c r="J11164" s="219">
        <f t="shared" si="389"/>
        <v>8.0500000000000007</v>
      </c>
      <c r="M11164">
        <v>20.8</v>
      </c>
    </row>
    <row r="11165" spans="1:13" ht="24" customHeight="1" x14ac:dyDescent="0.2">
      <c r="A11165" s="238" t="s">
        <v>2126</v>
      </c>
      <c r="B11165" s="191" t="s">
        <v>2130</v>
      </c>
      <c r="C11165" s="190" t="s">
        <v>15</v>
      </c>
      <c r="D11165" s="190" t="s">
        <v>2131</v>
      </c>
      <c r="E11165" s="426" t="s">
        <v>2129</v>
      </c>
      <c r="F11165" s="426"/>
      <c r="G11165" s="192" t="s">
        <v>39</v>
      </c>
      <c r="H11165" s="193">
        <v>0.42099999999999999</v>
      </c>
      <c r="I11165" s="189">
        <f t="shared" si="388"/>
        <v>13.533200000000001</v>
      </c>
      <c r="J11165" s="219">
        <f t="shared" si="389"/>
        <v>5.69</v>
      </c>
      <c r="M11165">
        <v>14.71</v>
      </c>
    </row>
    <row r="11166" spans="1:13" ht="24" customHeight="1" x14ac:dyDescent="0.2">
      <c r="A11166" s="238" t="s">
        <v>2126</v>
      </c>
      <c r="B11166" s="191" t="s">
        <v>2469</v>
      </c>
      <c r="C11166" s="190" t="s">
        <v>15</v>
      </c>
      <c r="D11166" s="190" t="s">
        <v>2470</v>
      </c>
      <c r="E11166" s="426" t="s">
        <v>2119</v>
      </c>
      <c r="F11166" s="426"/>
      <c r="G11166" s="192" t="s">
        <v>50</v>
      </c>
      <c r="H11166" s="193">
        <v>3.7000000000000002E-3</v>
      </c>
      <c r="I11166" s="189">
        <f t="shared" si="388"/>
        <v>6673.0176000000001</v>
      </c>
      <c r="J11166" s="219">
        <f t="shared" si="389"/>
        <v>24.69</v>
      </c>
      <c r="M11166">
        <v>7253.28</v>
      </c>
    </row>
    <row r="11167" spans="1:13" ht="24" customHeight="1" x14ac:dyDescent="0.2">
      <c r="A11167" s="238" t="s">
        <v>2126</v>
      </c>
      <c r="B11167" s="191" t="s">
        <v>2467</v>
      </c>
      <c r="C11167" s="190" t="s">
        <v>15</v>
      </c>
      <c r="D11167" s="190" t="s">
        <v>2468</v>
      </c>
      <c r="E11167" s="426" t="s">
        <v>2119</v>
      </c>
      <c r="F11167" s="426"/>
      <c r="G11167" s="192" t="s">
        <v>54</v>
      </c>
      <c r="H11167" s="193">
        <v>1.92</v>
      </c>
      <c r="I11167" s="189">
        <f t="shared" si="388"/>
        <v>0.62560000000000004</v>
      </c>
      <c r="J11167" s="219">
        <f t="shared" si="389"/>
        <v>1.2</v>
      </c>
      <c r="M11167">
        <v>0.68</v>
      </c>
    </row>
    <row r="11168" spans="1:13" ht="24" customHeight="1" x14ac:dyDescent="0.2">
      <c r="A11168" s="238" t="s">
        <v>2126</v>
      </c>
      <c r="B11168" s="191" t="s">
        <v>2471</v>
      </c>
      <c r="C11168" s="190" t="s">
        <v>15</v>
      </c>
      <c r="D11168" s="190" t="s">
        <v>2472</v>
      </c>
      <c r="E11168" s="426" t="s">
        <v>2119</v>
      </c>
      <c r="F11168" s="426"/>
      <c r="G11168" s="192" t="s">
        <v>1871</v>
      </c>
      <c r="H11168" s="193">
        <v>2.1999999999999999E-2</v>
      </c>
      <c r="I11168" s="189">
        <f t="shared" si="388"/>
        <v>22.7424</v>
      </c>
      <c r="J11168" s="219">
        <f t="shared" si="389"/>
        <v>0.5</v>
      </c>
      <c r="M11168">
        <v>24.72</v>
      </c>
    </row>
    <row r="11169" spans="1:13" x14ac:dyDescent="0.2">
      <c r="A11169" s="239"/>
      <c r="B11169" s="195"/>
      <c r="C11169" s="195"/>
      <c r="D11169" s="195"/>
      <c r="E11169" s="195" t="s">
        <v>3847</v>
      </c>
      <c r="F11169" s="196">
        <v>14.94</v>
      </c>
      <c r="G11169" s="195" t="s">
        <v>3848</v>
      </c>
      <c r="H11169" s="196">
        <v>0</v>
      </c>
      <c r="I11169" s="196">
        <v>14.94</v>
      </c>
      <c r="J11169" s="220"/>
      <c r="M11169">
        <v>14.94</v>
      </c>
    </row>
    <row r="11170" spans="1:13" ht="25.5" x14ac:dyDescent="0.2">
      <c r="A11170" s="239"/>
      <c r="B11170" s="195"/>
      <c r="C11170" s="195"/>
      <c r="D11170" s="195"/>
      <c r="E11170" s="195" t="s">
        <v>3849</v>
      </c>
      <c r="F11170" s="196">
        <v>0</v>
      </c>
      <c r="G11170" s="195"/>
      <c r="H11170" s="195" t="s">
        <v>3850</v>
      </c>
      <c r="I11170" s="196">
        <v>43.61</v>
      </c>
      <c r="J11170" s="220"/>
      <c r="M11170">
        <v>43.61</v>
      </c>
    </row>
    <row r="11171" spans="1:13" ht="30" customHeight="1" x14ac:dyDescent="0.2">
      <c r="A11171" s="240"/>
      <c r="B11171" s="197"/>
      <c r="C11171" s="197"/>
      <c r="D11171" s="197"/>
      <c r="E11171" s="197"/>
      <c r="F11171" s="197"/>
      <c r="G11171" s="197" t="s">
        <v>3851</v>
      </c>
      <c r="H11171" s="198">
        <v>417.33</v>
      </c>
      <c r="I11171" s="199">
        <v>18199.759999999998</v>
      </c>
      <c r="J11171" s="220"/>
      <c r="M11171">
        <v>18199.759999999998</v>
      </c>
    </row>
    <row r="11172" spans="1:13" ht="0.95" customHeight="1" x14ac:dyDescent="0.2">
      <c r="A11172" s="237"/>
      <c r="B11172" s="185"/>
      <c r="C11172" s="185"/>
      <c r="D11172" s="185"/>
      <c r="E11172" s="185"/>
      <c r="F11172" s="185"/>
      <c r="G11172" s="185"/>
      <c r="H11172" s="185"/>
      <c r="I11172" s="185"/>
      <c r="J11172" s="220"/>
    </row>
    <row r="11173" spans="1:13" ht="18" customHeight="1" x14ac:dyDescent="0.2">
      <c r="A11173" s="236" t="s">
        <v>2098</v>
      </c>
      <c r="B11173" s="183" t="s">
        <v>2</v>
      </c>
      <c r="C11173" s="182" t="s">
        <v>3</v>
      </c>
      <c r="D11173" s="182" t="s">
        <v>4</v>
      </c>
      <c r="E11173" s="419" t="s">
        <v>2100</v>
      </c>
      <c r="F11173" s="419"/>
      <c r="G11173" s="184" t="s">
        <v>5</v>
      </c>
      <c r="H11173" s="183" t="s">
        <v>6</v>
      </c>
      <c r="I11173" s="183" t="s">
        <v>7</v>
      </c>
      <c r="J11173" s="218" t="s">
        <v>8</v>
      </c>
      <c r="K11173" s="229">
        <f>J11179+J11180</f>
        <v>445.17999999999995</v>
      </c>
      <c r="L11173" s="229">
        <f>J11174-K11173</f>
        <v>392.33000000000004</v>
      </c>
      <c r="M11173" t="s">
        <v>7</v>
      </c>
    </row>
    <row r="11174" spans="1:13" ht="26.1" customHeight="1" x14ac:dyDescent="0.2">
      <c r="A11174" s="237" t="s">
        <v>2125</v>
      </c>
      <c r="B11174" s="186" t="s">
        <v>998</v>
      </c>
      <c r="C11174" s="185" t="s">
        <v>15</v>
      </c>
      <c r="D11174" s="185" t="s">
        <v>999</v>
      </c>
      <c r="E11174" s="425">
        <v>27</v>
      </c>
      <c r="F11174" s="425"/>
      <c r="G11174" s="187" t="s">
        <v>18</v>
      </c>
      <c r="H11174" s="188">
        <v>1</v>
      </c>
      <c r="I11174" s="189">
        <f t="shared" ref="I11174:I11188" si="390">(M11174*$M$13)</f>
        <v>837.51280000000008</v>
      </c>
      <c r="J11174" s="231">
        <f t="shared" ref="J11174:J11188" si="391">TRUNC(I11174*H11174,2)</f>
        <v>837.51</v>
      </c>
      <c r="M11174">
        <v>910.34</v>
      </c>
    </row>
    <row r="11175" spans="1:13" ht="24" customHeight="1" x14ac:dyDescent="0.2">
      <c r="A11175" s="238" t="s">
        <v>2126</v>
      </c>
      <c r="B11175" s="191" t="s">
        <v>2164</v>
      </c>
      <c r="C11175" s="190" t="s">
        <v>15</v>
      </c>
      <c r="D11175" s="190" t="s">
        <v>2165</v>
      </c>
      <c r="E11175" s="426" t="s">
        <v>2119</v>
      </c>
      <c r="F11175" s="426"/>
      <c r="G11175" s="192" t="s">
        <v>50</v>
      </c>
      <c r="H11175" s="193">
        <v>0.182</v>
      </c>
      <c r="I11175" s="189">
        <f t="shared" si="390"/>
        <v>160.77000000000001</v>
      </c>
      <c r="J11175" s="219">
        <f t="shared" si="391"/>
        <v>29.26</v>
      </c>
      <c r="M11175">
        <v>174.75</v>
      </c>
    </row>
    <row r="11176" spans="1:13" ht="24" customHeight="1" x14ac:dyDescent="0.2">
      <c r="A11176" s="238" t="s">
        <v>2126</v>
      </c>
      <c r="B11176" s="191" t="s">
        <v>2915</v>
      </c>
      <c r="C11176" s="190" t="s">
        <v>15</v>
      </c>
      <c r="D11176" s="190" t="s">
        <v>2916</v>
      </c>
      <c r="E11176" s="426" t="s">
        <v>2119</v>
      </c>
      <c r="F11176" s="426"/>
      <c r="G11176" s="192" t="s">
        <v>54</v>
      </c>
      <c r="H11176" s="193">
        <v>18</v>
      </c>
      <c r="I11176" s="189">
        <f t="shared" si="390"/>
        <v>4.0388000000000002</v>
      </c>
      <c r="J11176" s="219">
        <f t="shared" si="391"/>
        <v>72.69</v>
      </c>
      <c r="M11176">
        <v>4.3899999999999997</v>
      </c>
    </row>
    <row r="11177" spans="1:13" ht="24" customHeight="1" x14ac:dyDescent="0.2">
      <c r="A11177" s="238" t="s">
        <v>2126</v>
      </c>
      <c r="B11177" s="191" t="s">
        <v>2140</v>
      </c>
      <c r="C11177" s="190" t="s">
        <v>15</v>
      </c>
      <c r="D11177" s="190" t="s">
        <v>2141</v>
      </c>
      <c r="E11177" s="426" t="s">
        <v>2119</v>
      </c>
      <c r="F11177" s="426"/>
      <c r="G11177" s="192" t="s">
        <v>1871</v>
      </c>
      <c r="H11177" s="193">
        <v>54.75</v>
      </c>
      <c r="I11177" s="189">
        <f t="shared" si="390"/>
        <v>0.59800000000000009</v>
      </c>
      <c r="J11177" s="219">
        <f t="shared" si="391"/>
        <v>32.74</v>
      </c>
      <c r="M11177">
        <v>0.65</v>
      </c>
    </row>
    <row r="11178" spans="1:13" ht="24" customHeight="1" x14ac:dyDescent="0.2">
      <c r="A11178" s="238" t="s">
        <v>2126</v>
      </c>
      <c r="B11178" s="191" t="s">
        <v>2262</v>
      </c>
      <c r="C11178" s="190" t="s">
        <v>15</v>
      </c>
      <c r="D11178" s="190" t="s">
        <v>2263</v>
      </c>
      <c r="E11178" s="426" t="s">
        <v>2119</v>
      </c>
      <c r="F11178" s="426"/>
      <c r="G11178" s="192" t="s">
        <v>2192</v>
      </c>
      <c r="H11178" s="193">
        <v>0.38</v>
      </c>
      <c r="I11178" s="189">
        <f t="shared" si="390"/>
        <v>19.494800000000001</v>
      </c>
      <c r="J11178" s="219">
        <f t="shared" si="391"/>
        <v>7.4</v>
      </c>
      <c r="M11178">
        <v>21.19</v>
      </c>
    </row>
    <row r="11179" spans="1:13" ht="24" customHeight="1" x14ac:dyDescent="0.2">
      <c r="A11179" s="238" t="s">
        <v>2126</v>
      </c>
      <c r="B11179" s="191" t="s">
        <v>2210</v>
      </c>
      <c r="C11179" s="190" t="s">
        <v>15</v>
      </c>
      <c r="D11179" s="190" t="s">
        <v>2211</v>
      </c>
      <c r="E11179" s="426" t="s">
        <v>2129</v>
      </c>
      <c r="F11179" s="426"/>
      <c r="G11179" s="192" t="s">
        <v>39</v>
      </c>
      <c r="H11179" s="193">
        <v>14.66</v>
      </c>
      <c r="I11179" s="189">
        <f t="shared" si="390"/>
        <v>19.430400000000002</v>
      </c>
      <c r="J11179" s="219">
        <f t="shared" si="391"/>
        <v>284.83999999999997</v>
      </c>
      <c r="M11179">
        <v>21.12</v>
      </c>
    </row>
    <row r="11180" spans="1:13" ht="24" customHeight="1" x14ac:dyDescent="0.2">
      <c r="A11180" s="238" t="s">
        <v>2126</v>
      </c>
      <c r="B11180" s="191" t="s">
        <v>2156</v>
      </c>
      <c r="C11180" s="190" t="s">
        <v>15</v>
      </c>
      <c r="D11180" s="190" t="s">
        <v>2157</v>
      </c>
      <c r="E11180" s="426" t="s">
        <v>2129</v>
      </c>
      <c r="F11180" s="426"/>
      <c r="G11180" s="192" t="s">
        <v>39</v>
      </c>
      <c r="H11180" s="193">
        <v>13.5</v>
      </c>
      <c r="I11180" s="189">
        <f t="shared" si="390"/>
        <v>11.8772</v>
      </c>
      <c r="J11180" s="219">
        <f t="shared" si="391"/>
        <v>160.34</v>
      </c>
      <c r="M11180">
        <v>12.91</v>
      </c>
    </row>
    <row r="11181" spans="1:13" ht="24" customHeight="1" x14ac:dyDescent="0.2">
      <c r="A11181" s="238" t="s">
        <v>2126</v>
      </c>
      <c r="B11181" s="191" t="s">
        <v>2921</v>
      </c>
      <c r="C11181" s="190" t="s">
        <v>15</v>
      </c>
      <c r="D11181" s="190" t="s">
        <v>2922</v>
      </c>
      <c r="E11181" s="426" t="s">
        <v>2119</v>
      </c>
      <c r="F11181" s="426"/>
      <c r="G11181" s="192" t="s">
        <v>1871</v>
      </c>
      <c r="H11181" s="193">
        <v>3</v>
      </c>
      <c r="I11181" s="189">
        <f t="shared" si="390"/>
        <v>12.751200000000001</v>
      </c>
      <c r="J11181" s="219">
        <f t="shared" si="391"/>
        <v>38.25</v>
      </c>
      <c r="M11181">
        <v>13.86</v>
      </c>
    </row>
    <row r="11182" spans="1:13" ht="24" customHeight="1" x14ac:dyDescent="0.2">
      <c r="A11182" s="238" t="s">
        <v>2126</v>
      </c>
      <c r="B11182" s="191" t="s">
        <v>2597</v>
      </c>
      <c r="C11182" s="190" t="s">
        <v>15</v>
      </c>
      <c r="D11182" s="190" t="s">
        <v>2598</v>
      </c>
      <c r="E11182" s="426" t="s">
        <v>2119</v>
      </c>
      <c r="F11182" s="426"/>
      <c r="G11182" s="192" t="s">
        <v>132</v>
      </c>
      <c r="H11182" s="193">
        <v>7.1</v>
      </c>
      <c r="I11182" s="189">
        <f t="shared" si="390"/>
        <v>11.7668</v>
      </c>
      <c r="J11182" s="219">
        <f t="shared" si="391"/>
        <v>83.54</v>
      </c>
      <c r="M11182">
        <v>12.79</v>
      </c>
    </row>
    <row r="11183" spans="1:13" ht="24" customHeight="1" x14ac:dyDescent="0.2">
      <c r="A11183" s="238" t="s">
        <v>2126</v>
      </c>
      <c r="B11183" s="191" t="s">
        <v>2162</v>
      </c>
      <c r="C11183" s="190" t="s">
        <v>15</v>
      </c>
      <c r="D11183" s="190" t="s">
        <v>2163</v>
      </c>
      <c r="E11183" s="426" t="s">
        <v>2119</v>
      </c>
      <c r="F11183" s="426"/>
      <c r="G11183" s="192" t="s">
        <v>54</v>
      </c>
      <c r="H11183" s="193">
        <v>3</v>
      </c>
      <c r="I11183" s="189">
        <f t="shared" si="390"/>
        <v>1.0120000000000002</v>
      </c>
      <c r="J11183" s="219">
        <f t="shared" si="391"/>
        <v>3.03</v>
      </c>
      <c r="M11183">
        <v>1.1000000000000001</v>
      </c>
    </row>
    <row r="11184" spans="1:13" ht="24" customHeight="1" x14ac:dyDescent="0.2">
      <c r="A11184" s="238" t="s">
        <v>2126</v>
      </c>
      <c r="B11184" s="191" t="s">
        <v>2560</v>
      </c>
      <c r="C11184" s="190" t="s">
        <v>15</v>
      </c>
      <c r="D11184" s="190" t="s">
        <v>2561</v>
      </c>
      <c r="E11184" s="426" t="s">
        <v>2119</v>
      </c>
      <c r="F11184" s="426"/>
      <c r="G11184" s="192" t="s">
        <v>2192</v>
      </c>
      <c r="H11184" s="193">
        <v>0.72</v>
      </c>
      <c r="I11184" s="189">
        <f t="shared" si="390"/>
        <v>8.6296000000000017</v>
      </c>
      <c r="J11184" s="219">
        <f t="shared" si="391"/>
        <v>6.21</v>
      </c>
      <c r="M11184">
        <v>9.3800000000000008</v>
      </c>
    </row>
    <row r="11185" spans="1:13" ht="24" customHeight="1" x14ac:dyDescent="0.2">
      <c r="A11185" s="238" t="s">
        <v>2126</v>
      </c>
      <c r="B11185" s="191" t="s">
        <v>2917</v>
      </c>
      <c r="C11185" s="190" t="s">
        <v>15</v>
      </c>
      <c r="D11185" s="190" t="s">
        <v>2918</v>
      </c>
      <c r="E11185" s="426" t="s">
        <v>2119</v>
      </c>
      <c r="F11185" s="426"/>
      <c r="G11185" s="192" t="s">
        <v>2192</v>
      </c>
      <c r="H11185" s="193">
        <v>1.55</v>
      </c>
      <c r="I11185" s="189">
        <f t="shared" si="390"/>
        <v>45.751599999999996</v>
      </c>
      <c r="J11185" s="219">
        <f t="shared" si="391"/>
        <v>70.91</v>
      </c>
      <c r="M11185">
        <v>49.73</v>
      </c>
    </row>
    <row r="11186" spans="1:13" ht="24" customHeight="1" x14ac:dyDescent="0.2">
      <c r="A11186" s="238" t="s">
        <v>2126</v>
      </c>
      <c r="B11186" s="191" t="s">
        <v>2919</v>
      </c>
      <c r="C11186" s="190" t="s">
        <v>15</v>
      </c>
      <c r="D11186" s="190" t="s">
        <v>2920</v>
      </c>
      <c r="E11186" s="426" t="s">
        <v>2119</v>
      </c>
      <c r="F11186" s="426"/>
      <c r="G11186" s="192" t="s">
        <v>1871</v>
      </c>
      <c r="H11186" s="193">
        <v>0.75</v>
      </c>
      <c r="I11186" s="189">
        <f t="shared" si="390"/>
        <v>8.9976000000000003</v>
      </c>
      <c r="J11186" s="219">
        <f t="shared" si="391"/>
        <v>6.74</v>
      </c>
      <c r="M11186">
        <v>9.7799999999999994</v>
      </c>
    </row>
    <row r="11187" spans="1:13" ht="24" customHeight="1" x14ac:dyDescent="0.2">
      <c r="A11187" s="238" t="s">
        <v>2126</v>
      </c>
      <c r="B11187" s="191" t="s">
        <v>2232</v>
      </c>
      <c r="C11187" s="190" t="s">
        <v>15</v>
      </c>
      <c r="D11187" s="190" t="s">
        <v>2233</v>
      </c>
      <c r="E11187" s="426" t="s">
        <v>2119</v>
      </c>
      <c r="F11187" s="426"/>
      <c r="G11187" s="192" t="s">
        <v>50</v>
      </c>
      <c r="H11187" s="193">
        <v>8.0000000000000002E-3</v>
      </c>
      <c r="I11187" s="189">
        <f t="shared" si="390"/>
        <v>4170.6360000000004</v>
      </c>
      <c r="J11187" s="219">
        <f t="shared" si="391"/>
        <v>33.36</v>
      </c>
      <c r="M11187">
        <v>4533.3</v>
      </c>
    </row>
    <row r="11188" spans="1:13" ht="24" customHeight="1" x14ac:dyDescent="0.2">
      <c r="A11188" s="238" t="s">
        <v>2126</v>
      </c>
      <c r="B11188" s="191" t="s">
        <v>2286</v>
      </c>
      <c r="C11188" s="190" t="s">
        <v>15</v>
      </c>
      <c r="D11188" s="190" t="s">
        <v>2287</v>
      </c>
      <c r="E11188" s="426" t="s">
        <v>2119</v>
      </c>
      <c r="F11188" s="426"/>
      <c r="G11188" s="192" t="s">
        <v>2192</v>
      </c>
      <c r="H11188" s="193">
        <v>0.25</v>
      </c>
      <c r="I11188" s="189">
        <f t="shared" si="390"/>
        <v>32.779600000000002</v>
      </c>
      <c r="J11188" s="219">
        <f t="shared" si="391"/>
        <v>8.19</v>
      </c>
      <c r="M11188">
        <v>35.630000000000003</v>
      </c>
    </row>
    <row r="11189" spans="1:13" x14ac:dyDescent="0.2">
      <c r="A11189" s="239"/>
      <c r="B11189" s="195"/>
      <c r="C11189" s="195"/>
      <c r="D11189" s="195"/>
      <c r="E11189" s="195" t="s">
        <v>3847</v>
      </c>
      <c r="F11189" s="196">
        <v>483.89</v>
      </c>
      <c r="G11189" s="195" t="s">
        <v>3848</v>
      </c>
      <c r="H11189" s="196">
        <v>0</v>
      </c>
      <c r="I11189" s="196">
        <v>483.89</v>
      </c>
      <c r="J11189" s="220"/>
      <c r="M11189">
        <v>483.89</v>
      </c>
    </row>
    <row r="11190" spans="1:13" ht="25.5" x14ac:dyDescent="0.2">
      <c r="A11190" s="239"/>
      <c r="B11190" s="195"/>
      <c r="C11190" s="195"/>
      <c r="D11190" s="195"/>
      <c r="E11190" s="195" t="s">
        <v>3849</v>
      </c>
      <c r="F11190" s="196">
        <v>0</v>
      </c>
      <c r="G11190" s="195"/>
      <c r="H11190" s="195" t="s">
        <v>3850</v>
      </c>
      <c r="I11190" s="196">
        <v>910.34</v>
      </c>
      <c r="J11190" s="220"/>
      <c r="M11190">
        <v>910.34</v>
      </c>
    </row>
    <row r="11191" spans="1:13" ht="30" customHeight="1" x14ac:dyDescent="0.2">
      <c r="A11191" s="240"/>
      <c r="B11191" s="197"/>
      <c r="C11191" s="197"/>
      <c r="D11191" s="197"/>
      <c r="E11191" s="197"/>
      <c r="F11191" s="197"/>
      <c r="G11191" s="197" t="s">
        <v>3851</v>
      </c>
      <c r="H11191" s="198">
        <v>14</v>
      </c>
      <c r="I11191" s="199">
        <v>12744.76</v>
      </c>
      <c r="J11191" s="220"/>
      <c r="M11191">
        <v>12744.76</v>
      </c>
    </row>
    <row r="11192" spans="1:13" ht="0.95" customHeight="1" x14ac:dyDescent="0.2">
      <c r="A11192" s="237"/>
      <c r="B11192" s="185"/>
      <c r="C11192" s="185"/>
      <c r="D11192" s="185"/>
      <c r="E11192" s="185"/>
      <c r="F11192" s="185"/>
      <c r="G11192" s="185"/>
      <c r="H11192" s="185"/>
      <c r="I11192" s="185"/>
      <c r="J11192" s="220"/>
    </row>
    <row r="11193" spans="1:13" ht="24" customHeight="1" x14ac:dyDescent="0.2">
      <c r="A11193" s="242" t="s">
        <v>1490</v>
      </c>
      <c r="B11193" s="24"/>
      <c r="C11193" s="24"/>
      <c r="D11193" s="23" t="s">
        <v>875</v>
      </c>
      <c r="E11193" s="24"/>
      <c r="F11193" s="428"/>
      <c r="G11193" s="428"/>
      <c r="H11193" s="24"/>
      <c r="I11193" s="24"/>
      <c r="J11193" s="210"/>
    </row>
    <row r="11194" spans="1:13" ht="24" customHeight="1" x14ac:dyDescent="0.2">
      <c r="A11194" s="243" t="s">
        <v>1491</v>
      </c>
      <c r="B11194" s="28"/>
      <c r="C11194" s="28"/>
      <c r="D11194" s="27" t="s">
        <v>1002</v>
      </c>
      <c r="E11194" s="28"/>
      <c r="F11194" s="429"/>
      <c r="G11194" s="429"/>
      <c r="H11194" s="28"/>
      <c r="I11194" s="28"/>
      <c r="J11194" s="211"/>
    </row>
    <row r="11195" spans="1:13" ht="18" customHeight="1" x14ac:dyDescent="0.2">
      <c r="A11195" s="236" t="s">
        <v>1492</v>
      </c>
      <c r="B11195" s="183" t="s">
        <v>2</v>
      </c>
      <c r="C11195" s="182" t="s">
        <v>3</v>
      </c>
      <c r="D11195" s="182" t="s">
        <v>4</v>
      </c>
      <c r="E11195" s="419" t="s">
        <v>2100</v>
      </c>
      <c r="F11195" s="419"/>
      <c r="G11195" s="184" t="s">
        <v>5</v>
      </c>
      <c r="H11195" s="183" t="s">
        <v>6</v>
      </c>
      <c r="I11195" s="183" t="s">
        <v>7</v>
      </c>
      <c r="J11195" s="218" t="s">
        <v>8</v>
      </c>
      <c r="K11195" s="229">
        <f>J11197+J11198</f>
        <v>61.73</v>
      </c>
      <c r="L11195" s="229">
        <f>J11196-K11195</f>
        <v>229.33</v>
      </c>
      <c r="M11195" t="s">
        <v>7</v>
      </c>
    </row>
    <row r="11196" spans="1:13" ht="24" customHeight="1" x14ac:dyDescent="0.2">
      <c r="A11196" s="237" t="s">
        <v>2125</v>
      </c>
      <c r="B11196" s="186" t="s">
        <v>1272</v>
      </c>
      <c r="C11196" s="185" t="s">
        <v>15</v>
      </c>
      <c r="D11196" s="185" t="s">
        <v>1273</v>
      </c>
      <c r="E11196" s="425">
        <v>8</v>
      </c>
      <c r="F11196" s="425"/>
      <c r="G11196" s="187" t="s">
        <v>18</v>
      </c>
      <c r="H11196" s="188">
        <v>1</v>
      </c>
      <c r="I11196" s="189">
        <f>(M11196*$M$13)</f>
        <v>291.06040000000002</v>
      </c>
      <c r="J11196" s="231">
        <f>TRUNC(I11196*H11196,2)</f>
        <v>291.06</v>
      </c>
      <c r="M11196">
        <v>316.37</v>
      </c>
    </row>
    <row r="11197" spans="1:13" ht="24" customHeight="1" x14ac:dyDescent="0.2">
      <c r="A11197" s="238" t="s">
        <v>2126</v>
      </c>
      <c r="B11197" s="191" t="s">
        <v>2130</v>
      </c>
      <c r="C11197" s="190" t="s">
        <v>15</v>
      </c>
      <c r="D11197" s="190" t="s">
        <v>2131</v>
      </c>
      <c r="E11197" s="426" t="s">
        <v>2129</v>
      </c>
      <c r="F11197" s="426"/>
      <c r="G11197" s="192" t="s">
        <v>39</v>
      </c>
      <c r="H11197" s="193">
        <v>1.89</v>
      </c>
      <c r="I11197" s="189">
        <f>(M11197*$M$13)</f>
        <v>13.533200000000001</v>
      </c>
      <c r="J11197" s="219">
        <f>TRUNC(I11197*H11197,2)</f>
        <v>25.57</v>
      </c>
      <c r="M11197">
        <v>14.71</v>
      </c>
    </row>
    <row r="11198" spans="1:13" ht="24" customHeight="1" x14ac:dyDescent="0.2">
      <c r="A11198" s="238" t="s">
        <v>2126</v>
      </c>
      <c r="B11198" s="191" t="s">
        <v>2216</v>
      </c>
      <c r="C11198" s="190" t="s">
        <v>15</v>
      </c>
      <c r="D11198" s="190" t="s">
        <v>2217</v>
      </c>
      <c r="E11198" s="426" t="s">
        <v>2129</v>
      </c>
      <c r="F11198" s="426"/>
      <c r="G11198" s="192" t="s">
        <v>39</v>
      </c>
      <c r="H11198" s="193">
        <v>1.89</v>
      </c>
      <c r="I11198" s="189">
        <f>(M11198*$M$13)</f>
        <v>19.136000000000003</v>
      </c>
      <c r="J11198" s="219">
        <f>TRUNC(I11198*H11198,2)</f>
        <v>36.159999999999997</v>
      </c>
      <c r="M11198">
        <v>20.8</v>
      </c>
    </row>
    <row r="11199" spans="1:13" ht="24" customHeight="1" x14ac:dyDescent="0.2">
      <c r="A11199" s="238" t="s">
        <v>2126</v>
      </c>
      <c r="B11199" s="191" t="s">
        <v>2320</v>
      </c>
      <c r="C11199" s="190" t="s">
        <v>15</v>
      </c>
      <c r="D11199" s="190" t="s">
        <v>2321</v>
      </c>
      <c r="E11199" s="426" t="s">
        <v>2119</v>
      </c>
      <c r="F11199" s="426"/>
      <c r="G11199" s="192" t="s">
        <v>54</v>
      </c>
      <c r="H11199" s="193">
        <v>1</v>
      </c>
      <c r="I11199" s="189">
        <f>(M11199*$M$13)</f>
        <v>229.3192</v>
      </c>
      <c r="J11199" s="219">
        <f>TRUNC(I11199*H11199,2)</f>
        <v>229.31</v>
      </c>
      <c r="M11199">
        <v>249.26</v>
      </c>
    </row>
    <row r="11200" spans="1:13" x14ac:dyDescent="0.2">
      <c r="A11200" s="239"/>
      <c r="B11200" s="195"/>
      <c r="C11200" s="195"/>
      <c r="D11200" s="195"/>
      <c r="E11200" s="195" t="s">
        <v>3847</v>
      </c>
      <c r="F11200" s="196">
        <v>67.11</v>
      </c>
      <c r="G11200" s="195" t="s">
        <v>3848</v>
      </c>
      <c r="H11200" s="196">
        <v>0</v>
      </c>
      <c r="I11200" s="196">
        <v>67.11</v>
      </c>
      <c r="J11200" s="220"/>
      <c r="M11200">
        <v>67.11</v>
      </c>
    </row>
    <row r="11201" spans="1:13" ht="25.5" x14ac:dyDescent="0.2">
      <c r="A11201" s="239"/>
      <c r="B11201" s="195"/>
      <c r="C11201" s="195"/>
      <c r="D11201" s="195"/>
      <c r="E11201" s="195" t="s">
        <v>3849</v>
      </c>
      <c r="F11201" s="196">
        <v>0</v>
      </c>
      <c r="G11201" s="195"/>
      <c r="H11201" s="195" t="s">
        <v>3850</v>
      </c>
      <c r="I11201" s="196">
        <v>316.37</v>
      </c>
      <c r="J11201" s="220"/>
      <c r="M11201">
        <v>316.37</v>
      </c>
    </row>
    <row r="11202" spans="1:13" ht="30" customHeight="1" x14ac:dyDescent="0.2">
      <c r="A11202" s="240"/>
      <c r="B11202" s="197"/>
      <c r="C11202" s="197"/>
      <c r="D11202" s="197"/>
      <c r="E11202" s="197"/>
      <c r="F11202" s="197"/>
      <c r="G11202" s="197" t="s">
        <v>3851</v>
      </c>
      <c r="H11202" s="198">
        <v>8</v>
      </c>
      <c r="I11202" s="199">
        <v>2530.96</v>
      </c>
      <c r="J11202" s="220"/>
      <c r="M11202">
        <v>2530.96</v>
      </c>
    </row>
    <row r="11203" spans="1:13" ht="0.95" customHeight="1" x14ac:dyDescent="0.2">
      <c r="A11203" s="237"/>
      <c r="B11203" s="185"/>
      <c r="C11203" s="185"/>
      <c r="D11203" s="185"/>
      <c r="E11203" s="185"/>
      <c r="F11203" s="185"/>
      <c r="G11203" s="185"/>
      <c r="H11203" s="185"/>
      <c r="I11203" s="185"/>
      <c r="J11203" s="220"/>
    </row>
    <row r="11204" spans="1:13" ht="18" customHeight="1" x14ac:dyDescent="0.2">
      <c r="A11204" s="236" t="s">
        <v>1493</v>
      </c>
      <c r="B11204" s="183" t="s">
        <v>2</v>
      </c>
      <c r="C11204" s="182" t="s">
        <v>3</v>
      </c>
      <c r="D11204" s="182" t="s">
        <v>4</v>
      </c>
      <c r="E11204" s="419" t="s">
        <v>2100</v>
      </c>
      <c r="F11204" s="419"/>
      <c r="G11204" s="184" t="s">
        <v>5</v>
      </c>
      <c r="H11204" s="183" t="s">
        <v>6</v>
      </c>
      <c r="I11204" s="183" t="s">
        <v>7</v>
      </c>
      <c r="J11204" s="218" t="s">
        <v>8</v>
      </c>
      <c r="K11204" s="229">
        <f>J11206+J11207</f>
        <v>53.18</v>
      </c>
      <c r="L11204" s="229">
        <f>J11205-K11204</f>
        <v>291.34999999999997</v>
      </c>
      <c r="M11204" t="s">
        <v>7</v>
      </c>
    </row>
    <row r="11205" spans="1:13" ht="26.1" customHeight="1" x14ac:dyDescent="0.2">
      <c r="A11205" s="237" t="s">
        <v>2125</v>
      </c>
      <c r="B11205" s="186" t="s">
        <v>1275</v>
      </c>
      <c r="C11205" s="185" t="s">
        <v>15</v>
      </c>
      <c r="D11205" s="185" t="s">
        <v>1276</v>
      </c>
      <c r="E11205" s="425">
        <v>8</v>
      </c>
      <c r="F11205" s="425"/>
      <c r="G11205" s="187" t="s">
        <v>18</v>
      </c>
      <c r="H11205" s="188">
        <v>1</v>
      </c>
      <c r="I11205" s="189">
        <f>(M11205*$M$13)</f>
        <v>344.5308</v>
      </c>
      <c r="J11205" s="231">
        <f>TRUNC(I11205*H11205,2)</f>
        <v>344.53</v>
      </c>
      <c r="M11205">
        <v>374.49</v>
      </c>
    </row>
    <row r="11206" spans="1:13" ht="24" customHeight="1" x14ac:dyDescent="0.2">
      <c r="A11206" s="238" t="s">
        <v>2126</v>
      </c>
      <c r="B11206" s="191" t="s">
        <v>2130</v>
      </c>
      <c r="C11206" s="190" t="s">
        <v>15</v>
      </c>
      <c r="D11206" s="190" t="s">
        <v>2131</v>
      </c>
      <c r="E11206" s="426" t="s">
        <v>2129</v>
      </c>
      <c r="F11206" s="426"/>
      <c r="G11206" s="192" t="s">
        <v>39</v>
      </c>
      <c r="H11206" s="193">
        <v>1.6279999999999999</v>
      </c>
      <c r="I11206" s="189">
        <f>(M11206*$M$13)</f>
        <v>13.533200000000001</v>
      </c>
      <c r="J11206" s="219">
        <f>TRUNC(I11206*H11206,2)</f>
        <v>22.03</v>
      </c>
      <c r="M11206">
        <v>14.71</v>
      </c>
    </row>
    <row r="11207" spans="1:13" ht="24" customHeight="1" x14ac:dyDescent="0.2">
      <c r="A11207" s="238" t="s">
        <v>2126</v>
      </c>
      <c r="B11207" s="191" t="s">
        <v>2216</v>
      </c>
      <c r="C11207" s="190" t="s">
        <v>15</v>
      </c>
      <c r="D11207" s="190" t="s">
        <v>2217</v>
      </c>
      <c r="E11207" s="426" t="s">
        <v>2129</v>
      </c>
      <c r="F11207" s="426"/>
      <c r="G11207" s="192" t="s">
        <v>39</v>
      </c>
      <c r="H11207" s="193">
        <v>1.6279999999999999</v>
      </c>
      <c r="I11207" s="189">
        <f>(M11207*$M$13)</f>
        <v>19.136000000000003</v>
      </c>
      <c r="J11207" s="219">
        <f>TRUNC(I11207*H11207,2)</f>
        <v>31.15</v>
      </c>
      <c r="M11207">
        <v>20.8</v>
      </c>
    </row>
    <row r="11208" spans="1:13" ht="24" customHeight="1" x14ac:dyDescent="0.2">
      <c r="A11208" s="238" t="s">
        <v>2126</v>
      </c>
      <c r="B11208" s="191" t="s">
        <v>2931</v>
      </c>
      <c r="C11208" s="190" t="s">
        <v>15</v>
      </c>
      <c r="D11208" s="190" t="s">
        <v>2932</v>
      </c>
      <c r="E11208" s="426" t="s">
        <v>2119</v>
      </c>
      <c r="F11208" s="426"/>
      <c r="G11208" s="192" t="s">
        <v>132</v>
      </c>
      <c r="H11208" s="193">
        <v>1.88</v>
      </c>
      <c r="I11208" s="189">
        <f>(M11208*$M$13)</f>
        <v>0.42320000000000002</v>
      </c>
      <c r="J11208" s="219">
        <f>TRUNC(I11208*H11208,2)</f>
        <v>0.79</v>
      </c>
      <c r="M11208">
        <v>0.46</v>
      </c>
    </row>
    <row r="11209" spans="1:13" ht="26.1" customHeight="1" x14ac:dyDescent="0.2">
      <c r="A11209" s="238" t="s">
        <v>2126</v>
      </c>
      <c r="B11209" s="191" t="s">
        <v>3124</v>
      </c>
      <c r="C11209" s="190" t="s">
        <v>15</v>
      </c>
      <c r="D11209" s="190" t="s">
        <v>3125</v>
      </c>
      <c r="E11209" s="426" t="s">
        <v>2119</v>
      </c>
      <c r="F11209" s="426"/>
      <c r="G11209" s="192" t="s">
        <v>54</v>
      </c>
      <c r="H11209" s="193">
        <v>1</v>
      </c>
      <c r="I11209" s="189">
        <f>(M11209*$M$13)</f>
        <v>290.56360000000001</v>
      </c>
      <c r="J11209" s="219">
        <f>TRUNC(I11209*H11209,2)</f>
        <v>290.56</v>
      </c>
      <c r="M11209">
        <v>315.83</v>
      </c>
    </row>
    <row r="11210" spans="1:13" x14ac:dyDescent="0.2">
      <c r="A11210" s="239"/>
      <c r="B11210" s="195"/>
      <c r="C11210" s="195"/>
      <c r="D11210" s="195"/>
      <c r="E11210" s="195" t="s">
        <v>3847</v>
      </c>
      <c r="F11210" s="196">
        <v>57.8</v>
      </c>
      <c r="G11210" s="195" t="s">
        <v>3848</v>
      </c>
      <c r="H11210" s="196">
        <v>0</v>
      </c>
      <c r="I11210" s="196">
        <v>57.8</v>
      </c>
      <c r="J11210" s="220"/>
      <c r="M11210">
        <v>57.8</v>
      </c>
    </row>
    <row r="11211" spans="1:13" ht="25.5" x14ac:dyDescent="0.2">
      <c r="A11211" s="239"/>
      <c r="B11211" s="195"/>
      <c r="C11211" s="195"/>
      <c r="D11211" s="195"/>
      <c r="E11211" s="195" t="s">
        <v>3849</v>
      </c>
      <c r="F11211" s="196">
        <v>0</v>
      </c>
      <c r="G11211" s="195"/>
      <c r="H11211" s="195" t="s">
        <v>3850</v>
      </c>
      <c r="I11211" s="196">
        <v>374.49</v>
      </c>
      <c r="J11211" s="220"/>
      <c r="M11211">
        <v>374.49</v>
      </c>
    </row>
    <row r="11212" spans="1:13" ht="30" customHeight="1" x14ac:dyDescent="0.2">
      <c r="A11212" s="240"/>
      <c r="B11212" s="197"/>
      <c r="C11212" s="197"/>
      <c r="D11212" s="197"/>
      <c r="E11212" s="197"/>
      <c r="F11212" s="197"/>
      <c r="G11212" s="197" t="s">
        <v>3851</v>
      </c>
      <c r="H11212" s="198">
        <v>8</v>
      </c>
      <c r="I11212" s="199">
        <v>2995.92</v>
      </c>
      <c r="J11212" s="220"/>
      <c r="M11212">
        <v>2995.92</v>
      </c>
    </row>
    <row r="11213" spans="1:13" ht="0.95" customHeight="1" x14ac:dyDescent="0.2">
      <c r="A11213" s="237"/>
      <c r="B11213" s="185"/>
      <c r="C11213" s="185"/>
      <c r="D11213" s="185"/>
      <c r="E11213" s="185"/>
      <c r="F11213" s="185"/>
      <c r="G11213" s="185"/>
      <c r="H11213" s="185"/>
      <c r="I11213" s="185"/>
      <c r="J11213" s="220"/>
    </row>
    <row r="11214" spans="1:13" ht="18" customHeight="1" x14ac:dyDescent="0.2">
      <c r="A11214" s="236" t="s">
        <v>1494</v>
      </c>
      <c r="B11214" s="183" t="s">
        <v>2</v>
      </c>
      <c r="C11214" s="182" t="s">
        <v>3</v>
      </c>
      <c r="D11214" s="182" t="s">
        <v>4</v>
      </c>
      <c r="E11214" s="419" t="s">
        <v>2100</v>
      </c>
      <c r="F11214" s="419"/>
      <c r="G11214" s="184" t="s">
        <v>5</v>
      </c>
      <c r="H11214" s="183" t="s">
        <v>6</v>
      </c>
      <c r="I11214" s="183" t="s">
        <v>7</v>
      </c>
      <c r="J11214" s="218" t="s">
        <v>8</v>
      </c>
      <c r="K11214" s="229">
        <f>J11216+J11217</f>
        <v>6.52</v>
      </c>
      <c r="L11214" s="229">
        <f>J11215-K11214</f>
        <v>4.4700000000000006</v>
      </c>
      <c r="M11214" t="s">
        <v>7</v>
      </c>
    </row>
    <row r="11215" spans="1:13" ht="24" customHeight="1" x14ac:dyDescent="0.2">
      <c r="A11215" s="237" t="s">
        <v>2125</v>
      </c>
      <c r="B11215" s="186" t="s">
        <v>1007</v>
      </c>
      <c r="C11215" s="185" t="s">
        <v>15</v>
      </c>
      <c r="D11215" s="185" t="s">
        <v>1008</v>
      </c>
      <c r="E11215" s="425">
        <v>8</v>
      </c>
      <c r="F11215" s="425"/>
      <c r="G11215" s="187" t="s">
        <v>1009</v>
      </c>
      <c r="H11215" s="188">
        <v>1</v>
      </c>
      <c r="I11215" s="189">
        <f>(M11215*$M$13)</f>
        <v>10.994</v>
      </c>
      <c r="J11215" s="231">
        <f>TRUNC(I11215*H11215,2)</f>
        <v>10.99</v>
      </c>
      <c r="M11215">
        <v>11.95</v>
      </c>
    </row>
    <row r="11216" spans="1:13" ht="24" customHeight="1" x14ac:dyDescent="0.2">
      <c r="A11216" s="238" t="s">
        <v>2126</v>
      </c>
      <c r="B11216" s="191" t="s">
        <v>2130</v>
      </c>
      <c r="C11216" s="190" t="s">
        <v>15</v>
      </c>
      <c r="D11216" s="190" t="s">
        <v>2131</v>
      </c>
      <c r="E11216" s="426" t="s">
        <v>2129</v>
      </c>
      <c r="F11216" s="426"/>
      <c r="G11216" s="192" t="s">
        <v>39</v>
      </c>
      <c r="H11216" s="193">
        <v>0.2</v>
      </c>
      <c r="I11216" s="189">
        <f>(M11216*$M$13)</f>
        <v>13.533200000000001</v>
      </c>
      <c r="J11216" s="219">
        <f>TRUNC(I11216*H11216,2)</f>
        <v>2.7</v>
      </c>
      <c r="M11216">
        <v>14.71</v>
      </c>
    </row>
    <row r="11217" spans="1:13" ht="24" customHeight="1" x14ac:dyDescent="0.2">
      <c r="A11217" s="238" t="s">
        <v>2126</v>
      </c>
      <c r="B11217" s="191" t="s">
        <v>2216</v>
      </c>
      <c r="C11217" s="190" t="s">
        <v>15</v>
      </c>
      <c r="D11217" s="190" t="s">
        <v>2217</v>
      </c>
      <c r="E11217" s="426" t="s">
        <v>2129</v>
      </c>
      <c r="F11217" s="426"/>
      <c r="G11217" s="192" t="s">
        <v>39</v>
      </c>
      <c r="H11217" s="193">
        <v>0.2</v>
      </c>
      <c r="I11217" s="189">
        <f>(M11217*$M$13)</f>
        <v>19.136000000000003</v>
      </c>
      <c r="J11217" s="219">
        <f>TRUNC(I11217*H11217,2)</f>
        <v>3.82</v>
      </c>
      <c r="M11217">
        <v>20.8</v>
      </c>
    </row>
    <row r="11218" spans="1:13" ht="26.1" customHeight="1" x14ac:dyDescent="0.2">
      <c r="A11218" s="238" t="s">
        <v>2126</v>
      </c>
      <c r="B11218" s="191" t="s">
        <v>2935</v>
      </c>
      <c r="C11218" s="190" t="s">
        <v>15</v>
      </c>
      <c r="D11218" s="190" t="s">
        <v>2936</v>
      </c>
      <c r="E11218" s="426" t="s">
        <v>2119</v>
      </c>
      <c r="F11218" s="426"/>
      <c r="G11218" s="192" t="s">
        <v>54</v>
      </c>
      <c r="H11218" s="193">
        <v>1</v>
      </c>
      <c r="I11218" s="189">
        <f>(M11218*$M$13)</f>
        <v>4.4619999999999997</v>
      </c>
      <c r="J11218" s="219">
        <f>TRUNC(I11218*H11218,2)</f>
        <v>4.46</v>
      </c>
      <c r="M11218">
        <v>4.8499999999999996</v>
      </c>
    </row>
    <row r="11219" spans="1:13" x14ac:dyDescent="0.2">
      <c r="A11219" s="239"/>
      <c r="B11219" s="195"/>
      <c r="C11219" s="195"/>
      <c r="D11219" s="195"/>
      <c r="E11219" s="195" t="s">
        <v>3847</v>
      </c>
      <c r="F11219" s="196">
        <v>7.1</v>
      </c>
      <c r="G11219" s="195" t="s">
        <v>3848</v>
      </c>
      <c r="H11219" s="196">
        <v>0</v>
      </c>
      <c r="I11219" s="196">
        <v>7.1</v>
      </c>
      <c r="J11219" s="220"/>
      <c r="M11219">
        <v>7.1</v>
      </c>
    </row>
    <row r="11220" spans="1:13" ht="25.5" x14ac:dyDescent="0.2">
      <c r="A11220" s="239"/>
      <c r="B11220" s="195"/>
      <c r="C11220" s="195"/>
      <c r="D11220" s="195"/>
      <c r="E11220" s="195" t="s">
        <v>3849</v>
      </c>
      <c r="F11220" s="196">
        <v>0</v>
      </c>
      <c r="G11220" s="195"/>
      <c r="H11220" s="195" t="s">
        <v>3850</v>
      </c>
      <c r="I11220" s="196">
        <v>11.95</v>
      </c>
      <c r="J11220" s="220"/>
      <c r="M11220">
        <v>11.95</v>
      </c>
    </row>
    <row r="11221" spans="1:13" ht="30" customHeight="1" x14ac:dyDescent="0.2">
      <c r="A11221" s="240"/>
      <c r="B11221" s="197"/>
      <c r="C11221" s="197"/>
      <c r="D11221" s="197"/>
      <c r="E11221" s="197"/>
      <c r="F11221" s="197"/>
      <c r="G11221" s="197" t="s">
        <v>3851</v>
      </c>
      <c r="H11221" s="198">
        <v>8</v>
      </c>
      <c r="I11221" s="199">
        <v>95.6</v>
      </c>
      <c r="J11221" s="220"/>
      <c r="M11221">
        <v>95.6</v>
      </c>
    </row>
    <row r="11222" spans="1:13" ht="0.95" customHeight="1" x14ac:dyDescent="0.2">
      <c r="A11222" s="237"/>
      <c r="B11222" s="185"/>
      <c r="C11222" s="185"/>
      <c r="D11222" s="185"/>
      <c r="E11222" s="185"/>
      <c r="F11222" s="185"/>
      <c r="G11222" s="185"/>
      <c r="H11222" s="185"/>
      <c r="I11222" s="185"/>
      <c r="J11222" s="220"/>
    </row>
    <row r="11223" spans="1:13" ht="18" customHeight="1" x14ac:dyDescent="0.2">
      <c r="A11223" s="236" t="s">
        <v>1495</v>
      </c>
      <c r="B11223" s="183" t="s">
        <v>2</v>
      </c>
      <c r="C11223" s="182" t="s">
        <v>3</v>
      </c>
      <c r="D11223" s="182" t="s">
        <v>4</v>
      </c>
      <c r="E11223" s="419" t="s">
        <v>2100</v>
      </c>
      <c r="F11223" s="419"/>
      <c r="G11223" s="184" t="s">
        <v>5</v>
      </c>
      <c r="H11223" s="183" t="s">
        <v>6</v>
      </c>
      <c r="I11223" s="183" t="s">
        <v>7</v>
      </c>
      <c r="J11223" s="218" t="s">
        <v>8</v>
      </c>
      <c r="K11223" s="229">
        <f>J11225+J11226</f>
        <v>4.8900000000000006</v>
      </c>
      <c r="L11223" s="229">
        <f>J11224-K11223</f>
        <v>145.23000000000002</v>
      </c>
      <c r="M11223" t="s">
        <v>7</v>
      </c>
    </row>
    <row r="11224" spans="1:13" ht="26.1" customHeight="1" x14ac:dyDescent="0.2">
      <c r="A11224" s="237" t="s">
        <v>2125</v>
      </c>
      <c r="B11224" s="186" t="s">
        <v>1016</v>
      </c>
      <c r="C11224" s="185" t="s">
        <v>15</v>
      </c>
      <c r="D11224" s="185" t="s">
        <v>1017</v>
      </c>
      <c r="E11224" s="425">
        <v>8</v>
      </c>
      <c r="F11224" s="425"/>
      <c r="G11224" s="187" t="s">
        <v>18</v>
      </c>
      <c r="H11224" s="188">
        <v>1</v>
      </c>
      <c r="I11224" s="189">
        <f>(M11224*$M$13)</f>
        <v>150.12560000000002</v>
      </c>
      <c r="J11224" s="231">
        <f>TRUNC(I11224*H11224,2)</f>
        <v>150.12</v>
      </c>
      <c r="M11224">
        <v>163.18</v>
      </c>
    </row>
    <row r="11225" spans="1:13" ht="24" customHeight="1" x14ac:dyDescent="0.2">
      <c r="A11225" s="238" t="s">
        <v>2126</v>
      </c>
      <c r="B11225" s="191" t="s">
        <v>2130</v>
      </c>
      <c r="C11225" s="190" t="s">
        <v>15</v>
      </c>
      <c r="D11225" s="190" t="s">
        <v>2131</v>
      </c>
      <c r="E11225" s="426" t="s">
        <v>2129</v>
      </c>
      <c r="F11225" s="426"/>
      <c r="G11225" s="192" t="s">
        <v>39</v>
      </c>
      <c r="H11225" s="193">
        <v>0.15</v>
      </c>
      <c r="I11225" s="189">
        <f>(M11225*$M$13)</f>
        <v>13.533200000000001</v>
      </c>
      <c r="J11225" s="219">
        <f>TRUNC(I11225*H11225,2)</f>
        <v>2.02</v>
      </c>
      <c r="M11225">
        <v>14.71</v>
      </c>
    </row>
    <row r="11226" spans="1:13" ht="24" customHeight="1" x14ac:dyDescent="0.2">
      <c r="A11226" s="238" t="s">
        <v>2126</v>
      </c>
      <c r="B11226" s="191" t="s">
        <v>2216</v>
      </c>
      <c r="C11226" s="190" t="s">
        <v>15</v>
      </c>
      <c r="D11226" s="190" t="s">
        <v>2217</v>
      </c>
      <c r="E11226" s="426" t="s">
        <v>2129</v>
      </c>
      <c r="F11226" s="426"/>
      <c r="G11226" s="192" t="s">
        <v>39</v>
      </c>
      <c r="H11226" s="193">
        <v>0.15</v>
      </c>
      <c r="I11226" s="189">
        <f>(M11226*$M$13)</f>
        <v>19.136000000000003</v>
      </c>
      <c r="J11226" s="219">
        <f>TRUNC(I11226*H11226,2)</f>
        <v>2.87</v>
      </c>
      <c r="M11226">
        <v>20.8</v>
      </c>
    </row>
    <row r="11227" spans="1:13" ht="39" customHeight="1" x14ac:dyDescent="0.2">
      <c r="A11227" s="238" t="s">
        <v>2126</v>
      </c>
      <c r="B11227" s="191" t="s">
        <v>2941</v>
      </c>
      <c r="C11227" s="190" t="s">
        <v>15</v>
      </c>
      <c r="D11227" s="190" t="s">
        <v>2942</v>
      </c>
      <c r="E11227" s="426" t="s">
        <v>2119</v>
      </c>
      <c r="F11227" s="426"/>
      <c r="G11227" s="192" t="s">
        <v>54</v>
      </c>
      <c r="H11227" s="193">
        <v>1</v>
      </c>
      <c r="I11227" s="189">
        <f>(M11227*$M$13)</f>
        <v>145.23120000000003</v>
      </c>
      <c r="J11227" s="219">
        <f>TRUNC(I11227*H11227,2)</f>
        <v>145.22999999999999</v>
      </c>
      <c r="M11227">
        <v>157.86000000000001</v>
      </c>
    </row>
    <row r="11228" spans="1:13" x14ac:dyDescent="0.2">
      <c r="A11228" s="239"/>
      <c r="B11228" s="195"/>
      <c r="C11228" s="195"/>
      <c r="D11228" s="195"/>
      <c r="E11228" s="195" t="s">
        <v>3847</v>
      </c>
      <c r="F11228" s="196">
        <v>5.32</v>
      </c>
      <c r="G11228" s="195" t="s">
        <v>3848</v>
      </c>
      <c r="H11228" s="196">
        <v>0</v>
      </c>
      <c r="I11228" s="196">
        <v>5.32</v>
      </c>
      <c r="J11228" s="220"/>
      <c r="M11228">
        <v>5.32</v>
      </c>
    </row>
    <row r="11229" spans="1:13" ht="25.5" x14ac:dyDescent="0.2">
      <c r="A11229" s="239"/>
      <c r="B11229" s="195"/>
      <c r="C11229" s="195"/>
      <c r="D11229" s="195"/>
      <c r="E11229" s="195" t="s">
        <v>3849</v>
      </c>
      <c r="F11229" s="196">
        <v>0</v>
      </c>
      <c r="G11229" s="195"/>
      <c r="H11229" s="195" t="s">
        <v>3850</v>
      </c>
      <c r="I11229" s="196">
        <v>163.18</v>
      </c>
      <c r="J11229" s="220"/>
      <c r="M11229">
        <v>163.18</v>
      </c>
    </row>
    <row r="11230" spans="1:13" ht="30" customHeight="1" x14ac:dyDescent="0.2">
      <c r="A11230" s="240"/>
      <c r="B11230" s="197"/>
      <c r="C11230" s="197"/>
      <c r="D11230" s="197"/>
      <c r="E11230" s="197"/>
      <c r="F11230" s="197"/>
      <c r="G11230" s="197" t="s">
        <v>3851</v>
      </c>
      <c r="H11230" s="198">
        <v>8</v>
      </c>
      <c r="I11230" s="199">
        <v>1305.44</v>
      </c>
      <c r="J11230" s="220"/>
      <c r="M11230">
        <v>1305.44</v>
      </c>
    </row>
    <row r="11231" spans="1:13" ht="0.95" customHeight="1" x14ac:dyDescent="0.2">
      <c r="A11231" s="237"/>
      <c r="B11231" s="185"/>
      <c r="C11231" s="185"/>
      <c r="D11231" s="185"/>
      <c r="E11231" s="185"/>
      <c r="F11231" s="185"/>
      <c r="G11231" s="185"/>
      <c r="H11231" s="185"/>
      <c r="I11231" s="185"/>
      <c r="J11231" s="220"/>
    </row>
    <row r="11232" spans="1:13" ht="18" customHeight="1" x14ac:dyDescent="0.2">
      <c r="A11232" s="236" t="s">
        <v>1496</v>
      </c>
      <c r="B11232" s="183" t="s">
        <v>2</v>
      </c>
      <c r="C11232" s="182" t="s">
        <v>3</v>
      </c>
      <c r="D11232" s="182" t="s">
        <v>4</v>
      </c>
      <c r="E11232" s="419" t="s">
        <v>2100</v>
      </c>
      <c r="F11232" s="419"/>
      <c r="G11232" s="184" t="s">
        <v>5</v>
      </c>
      <c r="H11232" s="183" t="s">
        <v>6</v>
      </c>
      <c r="I11232" s="183" t="s">
        <v>7</v>
      </c>
      <c r="J11232" s="218" t="s">
        <v>8</v>
      </c>
      <c r="K11232" s="229">
        <f>J11234+J11235</f>
        <v>10.45</v>
      </c>
      <c r="L11232" s="229">
        <f>J11233-K11232</f>
        <v>10.5</v>
      </c>
      <c r="M11232" t="s">
        <v>7</v>
      </c>
    </row>
    <row r="11233" spans="1:13" ht="24" customHeight="1" x14ac:dyDescent="0.2">
      <c r="A11233" s="237" t="s">
        <v>2125</v>
      </c>
      <c r="B11233" s="186" t="s">
        <v>1010</v>
      </c>
      <c r="C11233" s="185" t="s">
        <v>15</v>
      </c>
      <c r="D11233" s="185" t="s">
        <v>1011</v>
      </c>
      <c r="E11233" s="425">
        <v>8</v>
      </c>
      <c r="F11233" s="425"/>
      <c r="G11233" s="187" t="s">
        <v>18</v>
      </c>
      <c r="H11233" s="188">
        <v>1</v>
      </c>
      <c r="I11233" s="189">
        <f>(M11233*$M$13)</f>
        <v>20.957600000000003</v>
      </c>
      <c r="J11233" s="231">
        <f>TRUNC(I11233*H11233,2)</f>
        <v>20.95</v>
      </c>
      <c r="M11233">
        <v>22.78</v>
      </c>
    </row>
    <row r="11234" spans="1:13" ht="24" customHeight="1" x14ac:dyDescent="0.2">
      <c r="A11234" s="238" t="s">
        <v>2126</v>
      </c>
      <c r="B11234" s="191" t="s">
        <v>2130</v>
      </c>
      <c r="C11234" s="190" t="s">
        <v>15</v>
      </c>
      <c r="D11234" s="190" t="s">
        <v>2131</v>
      </c>
      <c r="E11234" s="426" t="s">
        <v>2129</v>
      </c>
      <c r="F11234" s="426"/>
      <c r="G11234" s="192" t="s">
        <v>39</v>
      </c>
      <c r="H11234" s="193">
        <v>0.32</v>
      </c>
      <c r="I11234" s="189">
        <f>(M11234*$M$13)</f>
        <v>13.533200000000001</v>
      </c>
      <c r="J11234" s="219">
        <f>TRUNC(I11234*H11234,2)</f>
        <v>4.33</v>
      </c>
      <c r="M11234">
        <v>14.71</v>
      </c>
    </row>
    <row r="11235" spans="1:13" ht="24" customHeight="1" x14ac:dyDescent="0.2">
      <c r="A11235" s="238" t="s">
        <v>2126</v>
      </c>
      <c r="B11235" s="191" t="s">
        <v>2216</v>
      </c>
      <c r="C11235" s="190" t="s">
        <v>15</v>
      </c>
      <c r="D11235" s="190" t="s">
        <v>2217</v>
      </c>
      <c r="E11235" s="426" t="s">
        <v>2129</v>
      </c>
      <c r="F11235" s="426"/>
      <c r="G11235" s="192" t="s">
        <v>39</v>
      </c>
      <c r="H11235" s="193">
        <v>0.32</v>
      </c>
      <c r="I11235" s="189">
        <f>(M11235*$M$13)</f>
        <v>19.136000000000003</v>
      </c>
      <c r="J11235" s="219">
        <f>TRUNC(I11235*H11235,2)</f>
        <v>6.12</v>
      </c>
      <c r="M11235">
        <v>20.8</v>
      </c>
    </row>
    <row r="11236" spans="1:13" ht="24" customHeight="1" x14ac:dyDescent="0.2">
      <c r="A11236" s="238" t="s">
        <v>2126</v>
      </c>
      <c r="B11236" s="191" t="s">
        <v>2937</v>
      </c>
      <c r="C11236" s="190" t="s">
        <v>15</v>
      </c>
      <c r="D11236" s="190" t="s">
        <v>2938</v>
      </c>
      <c r="E11236" s="426" t="s">
        <v>2119</v>
      </c>
      <c r="F11236" s="426"/>
      <c r="G11236" s="192" t="s">
        <v>54</v>
      </c>
      <c r="H11236" s="193">
        <v>1</v>
      </c>
      <c r="I11236" s="189">
        <f>(M11236*$M$13)</f>
        <v>10.515600000000001</v>
      </c>
      <c r="J11236" s="219">
        <f>TRUNC(I11236*H11236,2)</f>
        <v>10.51</v>
      </c>
      <c r="M11236">
        <v>11.43</v>
      </c>
    </row>
    <row r="11237" spans="1:13" x14ac:dyDescent="0.2">
      <c r="A11237" s="239"/>
      <c r="B11237" s="195"/>
      <c r="C11237" s="195"/>
      <c r="D11237" s="195"/>
      <c r="E11237" s="195" t="s">
        <v>3847</v>
      </c>
      <c r="F11237" s="196">
        <v>11.35</v>
      </c>
      <c r="G11237" s="195" t="s">
        <v>3848</v>
      </c>
      <c r="H11237" s="196">
        <v>0</v>
      </c>
      <c r="I11237" s="196">
        <v>11.35</v>
      </c>
      <c r="J11237" s="220"/>
      <c r="M11237">
        <v>11.35</v>
      </c>
    </row>
    <row r="11238" spans="1:13" ht="25.5" x14ac:dyDescent="0.2">
      <c r="A11238" s="239"/>
      <c r="B11238" s="195"/>
      <c r="C11238" s="195"/>
      <c r="D11238" s="195"/>
      <c r="E11238" s="195" t="s">
        <v>3849</v>
      </c>
      <c r="F11238" s="196">
        <v>0</v>
      </c>
      <c r="G11238" s="195"/>
      <c r="H11238" s="195" t="s">
        <v>3850</v>
      </c>
      <c r="I11238" s="196">
        <v>22.78</v>
      </c>
      <c r="J11238" s="220"/>
      <c r="M11238">
        <v>22.78</v>
      </c>
    </row>
    <row r="11239" spans="1:13" ht="30" customHeight="1" x14ac:dyDescent="0.2">
      <c r="A11239" s="240"/>
      <c r="B11239" s="197"/>
      <c r="C11239" s="197"/>
      <c r="D11239" s="197"/>
      <c r="E11239" s="197"/>
      <c r="F11239" s="197"/>
      <c r="G11239" s="197" t="s">
        <v>3851</v>
      </c>
      <c r="H11239" s="198">
        <v>8</v>
      </c>
      <c r="I11239" s="199">
        <v>182.24</v>
      </c>
      <c r="J11239" s="220"/>
      <c r="M11239">
        <v>182.24</v>
      </c>
    </row>
    <row r="11240" spans="1:13" ht="0.95" customHeight="1" x14ac:dyDescent="0.2">
      <c r="A11240" s="237"/>
      <c r="B11240" s="185"/>
      <c r="C11240" s="185"/>
      <c r="D11240" s="185"/>
      <c r="E11240" s="185"/>
      <c r="F11240" s="185"/>
      <c r="G11240" s="185"/>
      <c r="H11240" s="185"/>
      <c r="I11240" s="185"/>
      <c r="J11240" s="220"/>
    </row>
    <row r="11241" spans="1:13" ht="18" customHeight="1" x14ac:dyDescent="0.2">
      <c r="A11241" s="236" t="s">
        <v>1497</v>
      </c>
      <c r="B11241" s="183" t="s">
        <v>2</v>
      </c>
      <c r="C11241" s="182" t="s">
        <v>3</v>
      </c>
      <c r="D11241" s="182" t="s">
        <v>4</v>
      </c>
      <c r="E11241" s="419" t="s">
        <v>2100</v>
      </c>
      <c r="F11241" s="419"/>
      <c r="G11241" s="184" t="s">
        <v>5</v>
      </c>
      <c r="H11241" s="183" t="s">
        <v>6</v>
      </c>
      <c r="I11241" s="183" t="s">
        <v>7</v>
      </c>
      <c r="J11241" s="218" t="s">
        <v>8</v>
      </c>
      <c r="K11241" s="229">
        <f>J11243+J11244</f>
        <v>4.5599999999999996</v>
      </c>
      <c r="L11241" s="229">
        <f>J11242-K11241</f>
        <v>32.5</v>
      </c>
      <c r="M11241" t="s">
        <v>7</v>
      </c>
    </row>
    <row r="11242" spans="1:13" ht="26.1" customHeight="1" x14ac:dyDescent="0.2">
      <c r="A11242" s="237" t="s">
        <v>2125</v>
      </c>
      <c r="B11242" s="186" t="s">
        <v>1012</v>
      </c>
      <c r="C11242" s="185" t="s">
        <v>15</v>
      </c>
      <c r="D11242" s="185" t="s">
        <v>1013</v>
      </c>
      <c r="E11242" s="425">
        <v>8</v>
      </c>
      <c r="F11242" s="425"/>
      <c r="G11242" s="187" t="s">
        <v>18</v>
      </c>
      <c r="H11242" s="188">
        <v>1</v>
      </c>
      <c r="I11242" s="189">
        <f>(M11242*$M$13)</f>
        <v>37.066800000000001</v>
      </c>
      <c r="J11242" s="231">
        <f>TRUNC(I11242*H11242,2)</f>
        <v>37.06</v>
      </c>
      <c r="M11242">
        <v>40.29</v>
      </c>
    </row>
    <row r="11243" spans="1:13" ht="24" customHeight="1" x14ac:dyDescent="0.2">
      <c r="A11243" s="238" t="s">
        <v>2126</v>
      </c>
      <c r="B11243" s="191" t="s">
        <v>2130</v>
      </c>
      <c r="C11243" s="190" t="s">
        <v>15</v>
      </c>
      <c r="D11243" s="190" t="s">
        <v>2131</v>
      </c>
      <c r="E11243" s="426" t="s">
        <v>2129</v>
      </c>
      <c r="F11243" s="426"/>
      <c r="G11243" s="192" t="s">
        <v>39</v>
      </c>
      <c r="H11243" s="193">
        <v>0.14000000000000001</v>
      </c>
      <c r="I11243" s="189">
        <f>(M11243*$M$13)</f>
        <v>13.533200000000001</v>
      </c>
      <c r="J11243" s="219">
        <f>TRUNC(I11243*H11243,2)</f>
        <v>1.89</v>
      </c>
      <c r="M11243">
        <v>14.71</v>
      </c>
    </row>
    <row r="11244" spans="1:13" ht="24" customHeight="1" x14ac:dyDescent="0.2">
      <c r="A11244" s="238" t="s">
        <v>2126</v>
      </c>
      <c r="B11244" s="191" t="s">
        <v>2216</v>
      </c>
      <c r="C11244" s="190" t="s">
        <v>15</v>
      </c>
      <c r="D11244" s="190" t="s">
        <v>2217</v>
      </c>
      <c r="E11244" s="426" t="s">
        <v>2129</v>
      </c>
      <c r="F11244" s="426"/>
      <c r="G11244" s="192" t="s">
        <v>39</v>
      </c>
      <c r="H11244" s="193">
        <v>0.14000000000000001</v>
      </c>
      <c r="I11244" s="189">
        <f>(M11244*$M$13)</f>
        <v>19.136000000000003</v>
      </c>
      <c r="J11244" s="219">
        <f>TRUNC(I11244*H11244,2)</f>
        <v>2.67</v>
      </c>
      <c r="M11244">
        <v>20.8</v>
      </c>
    </row>
    <row r="11245" spans="1:13" ht="24" customHeight="1" x14ac:dyDescent="0.2">
      <c r="A11245" s="238" t="s">
        <v>2126</v>
      </c>
      <c r="B11245" s="191" t="s">
        <v>2939</v>
      </c>
      <c r="C11245" s="190" t="s">
        <v>15</v>
      </c>
      <c r="D11245" s="190" t="s">
        <v>2940</v>
      </c>
      <c r="E11245" s="426" t="s">
        <v>2119</v>
      </c>
      <c r="F11245" s="426"/>
      <c r="G11245" s="192" t="s">
        <v>54</v>
      </c>
      <c r="H11245" s="193">
        <v>1</v>
      </c>
      <c r="I11245" s="189">
        <f>(M11245*$M$13)</f>
        <v>9.595600000000001</v>
      </c>
      <c r="J11245" s="219">
        <f>TRUNC(I11245*H11245,2)</f>
        <v>9.59</v>
      </c>
      <c r="M11245">
        <v>10.43</v>
      </c>
    </row>
    <row r="11246" spans="1:13" ht="24" customHeight="1" x14ac:dyDescent="0.2">
      <c r="A11246" s="238" t="s">
        <v>2126</v>
      </c>
      <c r="B11246" s="191" t="s">
        <v>2363</v>
      </c>
      <c r="C11246" s="190" t="s">
        <v>15</v>
      </c>
      <c r="D11246" s="190" t="s">
        <v>2364</v>
      </c>
      <c r="E11246" s="426" t="s">
        <v>2119</v>
      </c>
      <c r="F11246" s="426"/>
      <c r="G11246" s="192" t="s">
        <v>54</v>
      </c>
      <c r="H11246" s="193">
        <v>1</v>
      </c>
      <c r="I11246" s="189">
        <f>(M11246*$M$13)</f>
        <v>22.908000000000001</v>
      </c>
      <c r="J11246" s="219">
        <f>TRUNC(I11246*H11246,2)</f>
        <v>22.9</v>
      </c>
      <c r="M11246">
        <v>24.9</v>
      </c>
    </row>
    <row r="11247" spans="1:13" x14ac:dyDescent="0.2">
      <c r="A11247" s="239"/>
      <c r="B11247" s="195"/>
      <c r="C11247" s="195"/>
      <c r="D11247" s="195"/>
      <c r="E11247" s="195" t="s">
        <v>3847</v>
      </c>
      <c r="F11247" s="196">
        <v>4.96</v>
      </c>
      <c r="G11247" s="195" t="s">
        <v>3848</v>
      </c>
      <c r="H11247" s="196">
        <v>0</v>
      </c>
      <c r="I11247" s="196">
        <v>4.96</v>
      </c>
      <c r="J11247" s="220"/>
      <c r="M11247">
        <v>4.96</v>
      </c>
    </row>
    <row r="11248" spans="1:13" ht="25.5" x14ac:dyDescent="0.2">
      <c r="A11248" s="239"/>
      <c r="B11248" s="195"/>
      <c r="C11248" s="195"/>
      <c r="D11248" s="195"/>
      <c r="E11248" s="195" t="s">
        <v>3849</v>
      </c>
      <c r="F11248" s="196">
        <v>0</v>
      </c>
      <c r="G11248" s="195"/>
      <c r="H11248" s="195" t="s">
        <v>3850</v>
      </c>
      <c r="I11248" s="196">
        <v>40.29</v>
      </c>
      <c r="J11248" s="220"/>
      <c r="M11248">
        <v>40.29</v>
      </c>
    </row>
    <row r="11249" spans="1:13" ht="30" customHeight="1" x14ac:dyDescent="0.2">
      <c r="A11249" s="240"/>
      <c r="B11249" s="197"/>
      <c r="C11249" s="197"/>
      <c r="D11249" s="197"/>
      <c r="E11249" s="197"/>
      <c r="F11249" s="197"/>
      <c r="G11249" s="197" t="s">
        <v>3851</v>
      </c>
      <c r="H11249" s="198">
        <v>8</v>
      </c>
      <c r="I11249" s="199">
        <v>322.32</v>
      </c>
      <c r="J11249" s="220"/>
      <c r="M11249">
        <v>322.32</v>
      </c>
    </row>
    <row r="11250" spans="1:13" ht="0.95" customHeight="1" x14ac:dyDescent="0.2">
      <c r="A11250" s="237"/>
      <c r="B11250" s="185"/>
      <c r="C11250" s="185"/>
      <c r="D11250" s="185"/>
      <c r="E11250" s="185"/>
      <c r="F11250" s="185"/>
      <c r="G11250" s="185"/>
      <c r="H11250" s="185"/>
      <c r="I11250" s="185"/>
      <c r="J11250" s="220"/>
    </row>
    <row r="11251" spans="1:13" ht="18" customHeight="1" x14ac:dyDescent="0.2">
      <c r="A11251" s="236" t="s">
        <v>1498</v>
      </c>
      <c r="B11251" s="183" t="s">
        <v>2</v>
      </c>
      <c r="C11251" s="182" t="s">
        <v>3</v>
      </c>
      <c r="D11251" s="182" t="s">
        <v>4</v>
      </c>
      <c r="E11251" s="419" t="s">
        <v>2100</v>
      </c>
      <c r="F11251" s="419"/>
      <c r="G11251" s="184" t="s">
        <v>5</v>
      </c>
      <c r="H11251" s="183" t="s">
        <v>6</v>
      </c>
      <c r="I11251" s="183" t="s">
        <v>7</v>
      </c>
      <c r="J11251" s="218" t="s">
        <v>8</v>
      </c>
      <c r="K11251" s="229">
        <f>J11253+J11254</f>
        <v>9.41</v>
      </c>
      <c r="L11251" s="229">
        <f>J11252-K11251</f>
        <v>19.059999999999999</v>
      </c>
      <c r="M11251" t="s">
        <v>7</v>
      </c>
    </row>
    <row r="11252" spans="1:13" ht="26.1" customHeight="1" x14ac:dyDescent="0.2">
      <c r="A11252" s="237" t="s">
        <v>2125</v>
      </c>
      <c r="B11252" s="186" t="s">
        <v>1018</v>
      </c>
      <c r="C11252" s="185" t="s">
        <v>26</v>
      </c>
      <c r="D11252" s="185" t="s">
        <v>1019</v>
      </c>
      <c r="E11252" s="425" t="s">
        <v>2115</v>
      </c>
      <c r="F11252" s="425"/>
      <c r="G11252" s="187" t="s">
        <v>331</v>
      </c>
      <c r="H11252" s="188">
        <v>1</v>
      </c>
      <c r="I11252" s="189">
        <f>(M11252*$M$13)</f>
        <v>28.474</v>
      </c>
      <c r="J11252" s="231">
        <f>TRUNC(I11252*H11252,2)</f>
        <v>28.47</v>
      </c>
      <c r="M11252">
        <v>30.95</v>
      </c>
    </row>
    <row r="11253" spans="1:13" ht="26.1" customHeight="1" x14ac:dyDescent="0.2">
      <c r="A11253" s="241" t="s">
        <v>2395</v>
      </c>
      <c r="B11253" s="201" t="s">
        <v>2477</v>
      </c>
      <c r="C11253" s="200" t="s">
        <v>26</v>
      </c>
      <c r="D11253" s="200" t="s">
        <v>2478</v>
      </c>
      <c r="E11253" s="427" t="s">
        <v>2123</v>
      </c>
      <c r="F11253" s="427"/>
      <c r="G11253" s="202" t="s">
        <v>32</v>
      </c>
      <c r="H11253" s="203">
        <v>0.31619999999999998</v>
      </c>
      <c r="I11253" s="189">
        <f>(M11253*$M$13)</f>
        <v>24.3156</v>
      </c>
      <c r="J11253" s="219">
        <f>TRUNC(I11253*H11253,2)</f>
        <v>7.68</v>
      </c>
      <c r="M11253">
        <v>26.43</v>
      </c>
    </row>
    <row r="11254" spans="1:13" ht="24" customHeight="1" x14ac:dyDescent="0.2">
      <c r="A11254" s="241" t="s">
        <v>2395</v>
      </c>
      <c r="B11254" s="201" t="s">
        <v>2446</v>
      </c>
      <c r="C11254" s="200" t="s">
        <v>26</v>
      </c>
      <c r="D11254" s="200" t="s">
        <v>2447</v>
      </c>
      <c r="E11254" s="427" t="s">
        <v>2123</v>
      </c>
      <c r="F11254" s="427"/>
      <c r="G11254" s="202" t="s">
        <v>32</v>
      </c>
      <c r="H11254" s="203">
        <v>9.9599999999999994E-2</v>
      </c>
      <c r="I11254" s="189">
        <f>(M11254*$M$13)</f>
        <v>17.461600000000001</v>
      </c>
      <c r="J11254" s="219">
        <f>TRUNC(I11254*H11254,2)</f>
        <v>1.73</v>
      </c>
      <c r="M11254">
        <v>18.98</v>
      </c>
    </row>
    <row r="11255" spans="1:13" ht="24" customHeight="1" x14ac:dyDescent="0.2">
      <c r="A11255" s="238" t="s">
        <v>2126</v>
      </c>
      <c r="B11255" s="191" t="s">
        <v>2943</v>
      </c>
      <c r="C11255" s="190" t="s">
        <v>26</v>
      </c>
      <c r="D11255" s="190" t="s">
        <v>2944</v>
      </c>
      <c r="E11255" s="426" t="s">
        <v>2119</v>
      </c>
      <c r="F11255" s="426"/>
      <c r="G11255" s="192" t="s">
        <v>331</v>
      </c>
      <c r="H11255" s="193">
        <v>1</v>
      </c>
      <c r="I11255" s="189">
        <f>(M11255*$M$13)</f>
        <v>19.0532</v>
      </c>
      <c r="J11255" s="219">
        <f>TRUNC(I11255*H11255,2)</f>
        <v>19.05</v>
      </c>
      <c r="M11255">
        <v>20.71</v>
      </c>
    </row>
    <row r="11256" spans="1:13" x14ac:dyDescent="0.2">
      <c r="A11256" s="239"/>
      <c r="B11256" s="195"/>
      <c r="C11256" s="195"/>
      <c r="D11256" s="195"/>
      <c r="E11256" s="195" t="s">
        <v>3847</v>
      </c>
      <c r="F11256" s="196">
        <v>7.96</v>
      </c>
      <c r="G11256" s="195" t="s">
        <v>3848</v>
      </c>
      <c r="H11256" s="196">
        <v>0</v>
      </c>
      <c r="I11256" s="196">
        <v>7.96</v>
      </c>
      <c r="J11256" s="220"/>
      <c r="M11256">
        <v>7.96</v>
      </c>
    </row>
    <row r="11257" spans="1:13" ht="25.5" x14ac:dyDescent="0.2">
      <c r="A11257" s="239"/>
      <c r="B11257" s="195"/>
      <c r="C11257" s="195"/>
      <c r="D11257" s="195"/>
      <c r="E11257" s="195" t="s">
        <v>3849</v>
      </c>
      <c r="F11257" s="196">
        <v>0</v>
      </c>
      <c r="G11257" s="195"/>
      <c r="H11257" s="195" t="s">
        <v>3850</v>
      </c>
      <c r="I11257" s="196">
        <v>30.95</v>
      </c>
      <c r="J11257" s="220"/>
      <c r="M11257">
        <v>30.95</v>
      </c>
    </row>
    <row r="11258" spans="1:13" ht="30" customHeight="1" x14ac:dyDescent="0.2">
      <c r="A11258" s="240"/>
      <c r="B11258" s="197"/>
      <c r="C11258" s="197"/>
      <c r="D11258" s="197"/>
      <c r="E11258" s="197"/>
      <c r="F11258" s="197"/>
      <c r="G11258" s="197" t="s">
        <v>3851</v>
      </c>
      <c r="H11258" s="198">
        <v>8</v>
      </c>
      <c r="I11258" s="199">
        <v>247.6</v>
      </c>
      <c r="J11258" s="220"/>
      <c r="M11258">
        <v>247.6</v>
      </c>
    </row>
    <row r="11259" spans="1:13" ht="0.95" customHeight="1" x14ac:dyDescent="0.2">
      <c r="A11259" s="237"/>
      <c r="B11259" s="185"/>
      <c r="C11259" s="185"/>
      <c r="D11259" s="185"/>
      <c r="E11259" s="185"/>
      <c r="F11259" s="185"/>
      <c r="G11259" s="185"/>
      <c r="H11259" s="185"/>
      <c r="I11259" s="185"/>
      <c r="J11259" s="220"/>
    </row>
    <row r="11260" spans="1:13" ht="18" customHeight="1" x14ac:dyDescent="0.2">
      <c r="A11260" s="236" t="s">
        <v>1499</v>
      </c>
      <c r="B11260" s="183" t="s">
        <v>2</v>
      </c>
      <c r="C11260" s="182" t="s">
        <v>3</v>
      </c>
      <c r="D11260" s="182" t="s">
        <v>4</v>
      </c>
      <c r="E11260" s="419" t="s">
        <v>2100</v>
      </c>
      <c r="F11260" s="419"/>
      <c r="G11260" s="184" t="s">
        <v>5</v>
      </c>
      <c r="H11260" s="183" t="s">
        <v>6</v>
      </c>
      <c r="I11260" s="183" t="s">
        <v>7</v>
      </c>
      <c r="J11260" s="218" t="s">
        <v>8</v>
      </c>
      <c r="K11260" s="229">
        <f>J11262+J11263</f>
        <v>37.769999999999996</v>
      </c>
      <c r="L11260" s="229">
        <f>J11261-K11260</f>
        <v>732.61</v>
      </c>
      <c r="M11260" t="s">
        <v>7</v>
      </c>
    </row>
    <row r="11261" spans="1:13" ht="39" customHeight="1" x14ac:dyDescent="0.2">
      <c r="A11261" s="237" t="s">
        <v>2125</v>
      </c>
      <c r="B11261" s="186" t="s">
        <v>1003</v>
      </c>
      <c r="C11261" s="185" t="s">
        <v>26</v>
      </c>
      <c r="D11261" s="185" t="s">
        <v>1004</v>
      </c>
      <c r="E11261" s="425" t="s">
        <v>2115</v>
      </c>
      <c r="F11261" s="425"/>
      <c r="G11261" s="187" t="s">
        <v>331</v>
      </c>
      <c r="H11261" s="188">
        <v>1</v>
      </c>
      <c r="I11261" s="189">
        <f t="shared" ref="I11261:I11267" si="392">(M11261*$M$13)</f>
        <v>770.38040000000001</v>
      </c>
      <c r="J11261" s="231">
        <f t="shared" ref="J11261:J11267" si="393">TRUNC(I11261*H11261,2)</f>
        <v>770.38</v>
      </c>
      <c r="M11261">
        <v>837.37</v>
      </c>
    </row>
    <row r="11262" spans="1:13" ht="26.1" customHeight="1" x14ac:dyDescent="0.2">
      <c r="A11262" s="241" t="s">
        <v>2395</v>
      </c>
      <c r="B11262" s="201" t="s">
        <v>2477</v>
      </c>
      <c r="C11262" s="200" t="s">
        <v>26</v>
      </c>
      <c r="D11262" s="200" t="s">
        <v>2478</v>
      </c>
      <c r="E11262" s="427" t="s">
        <v>2123</v>
      </c>
      <c r="F11262" s="427"/>
      <c r="G11262" s="202" t="s">
        <v>32</v>
      </c>
      <c r="H11262" s="203">
        <v>1.1539999999999999</v>
      </c>
      <c r="I11262" s="189">
        <f t="shared" si="392"/>
        <v>24.3156</v>
      </c>
      <c r="J11262" s="219">
        <f t="shared" si="393"/>
        <v>28.06</v>
      </c>
      <c r="M11262">
        <v>26.43</v>
      </c>
    </row>
    <row r="11263" spans="1:13" ht="24" customHeight="1" x14ac:dyDescent="0.2">
      <c r="A11263" s="241" t="s">
        <v>2395</v>
      </c>
      <c r="B11263" s="201" t="s">
        <v>2446</v>
      </c>
      <c r="C11263" s="200" t="s">
        <v>26</v>
      </c>
      <c r="D11263" s="200" t="s">
        <v>2447</v>
      </c>
      <c r="E11263" s="427" t="s">
        <v>2123</v>
      </c>
      <c r="F11263" s="427"/>
      <c r="G11263" s="202" t="s">
        <v>32</v>
      </c>
      <c r="H11263" s="203">
        <v>0.55649999999999999</v>
      </c>
      <c r="I11263" s="189">
        <f t="shared" si="392"/>
        <v>17.461600000000001</v>
      </c>
      <c r="J11263" s="219">
        <f t="shared" si="393"/>
        <v>9.7100000000000009</v>
      </c>
      <c r="M11263">
        <v>18.98</v>
      </c>
    </row>
    <row r="11264" spans="1:13" ht="39" customHeight="1" x14ac:dyDescent="0.2">
      <c r="A11264" s="238" t="s">
        <v>2126</v>
      </c>
      <c r="B11264" s="191" t="s">
        <v>2923</v>
      </c>
      <c r="C11264" s="190" t="s">
        <v>26</v>
      </c>
      <c r="D11264" s="190" t="s">
        <v>2924</v>
      </c>
      <c r="E11264" s="426" t="s">
        <v>2119</v>
      </c>
      <c r="F11264" s="426"/>
      <c r="G11264" s="192" t="s">
        <v>331</v>
      </c>
      <c r="H11264" s="193">
        <v>2</v>
      </c>
      <c r="I11264" s="189">
        <f t="shared" si="392"/>
        <v>22.080000000000002</v>
      </c>
      <c r="J11264" s="219">
        <f t="shared" si="393"/>
        <v>44.16</v>
      </c>
      <c r="M11264">
        <v>24</v>
      </c>
    </row>
    <row r="11265" spans="1:13" ht="26.1" customHeight="1" x14ac:dyDescent="0.2">
      <c r="A11265" s="238" t="s">
        <v>2126</v>
      </c>
      <c r="B11265" s="191" t="s">
        <v>2925</v>
      </c>
      <c r="C11265" s="190" t="s">
        <v>26</v>
      </c>
      <c r="D11265" s="190" t="s">
        <v>2926</v>
      </c>
      <c r="E11265" s="426" t="s">
        <v>2119</v>
      </c>
      <c r="F11265" s="426"/>
      <c r="G11265" s="192" t="s">
        <v>331</v>
      </c>
      <c r="H11265" s="193">
        <v>1</v>
      </c>
      <c r="I11265" s="189">
        <f t="shared" si="392"/>
        <v>9.4391999999999996</v>
      </c>
      <c r="J11265" s="219">
        <f t="shared" si="393"/>
        <v>9.43</v>
      </c>
      <c r="M11265">
        <v>10.26</v>
      </c>
    </row>
    <row r="11266" spans="1:13" ht="26.1" customHeight="1" x14ac:dyDescent="0.2">
      <c r="A11266" s="238" t="s">
        <v>2126</v>
      </c>
      <c r="B11266" s="191" t="s">
        <v>2927</v>
      </c>
      <c r="C11266" s="190" t="s">
        <v>26</v>
      </c>
      <c r="D11266" s="190" t="s">
        <v>2928</v>
      </c>
      <c r="E11266" s="426" t="s">
        <v>2119</v>
      </c>
      <c r="F11266" s="426"/>
      <c r="G11266" s="192" t="s">
        <v>331</v>
      </c>
      <c r="H11266" s="193">
        <v>1</v>
      </c>
      <c r="I11266" s="189">
        <f t="shared" si="392"/>
        <v>671.4896</v>
      </c>
      <c r="J11266" s="219">
        <f t="shared" si="393"/>
        <v>671.48</v>
      </c>
      <c r="M11266">
        <v>729.88</v>
      </c>
    </row>
    <row r="11267" spans="1:13" ht="24" customHeight="1" x14ac:dyDescent="0.2">
      <c r="A11267" s="238" t="s">
        <v>2126</v>
      </c>
      <c r="B11267" s="191" t="s">
        <v>2929</v>
      </c>
      <c r="C11267" s="190" t="s">
        <v>26</v>
      </c>
      <c r="D11267" s="190" t="s">
        <v>2930</v>
      </c>
      <c r="E11267" s="426" t="s">
        <v>2119</v>
      </c>
      <c r="F11267" s="426"/>
      <c r="G11267" s="192" t="s">
        <v>2413</v>
      </c>
      <c r="H11267" s="193">
        <v>8.8099999999999998E-2</v>
      </c>
      <c r="I11267" s="189">
        <f t="shared" si="392"/>
        <v>85.33</v>
      </c>
      <c r="J11267" s="219">
        <f t="shared" si="393"/>
        <v>7.51</v>
      </c>
      <c r="M11267">
        <v>92.75</v>
      </c>
    </row>
    <row r="11268" spans="1:13" x14ac:dyDescent="0.2">
      <c r="A11268" s="239"/>
      <c r="B11268" s="195"/>
      <c r="C11268" s="195"/>
      <c r="D11268" s="195"/>
      <c r="E11268" s="195" t="s">
        <v>3847</v>
      </c>
      <c r="F11268" s="196">
        <v>31.6</v>
      </c>
      <c r="G11268" s="195" t="s">
        <v>3848</v>
      </c>
      <c r="H11268" s="196">
        <v>0</v>
      </c>
      <c r="I11268" s="196">
        <v>31.6</v>
      </c>
      <c r="J11268" s="220"/>
      <c r="M11268">
        <v>31.6</v>
      </c>
    </row>
    <row r="11269" spans="1:13" ht="25.5" x14ac:dyDescent="0.2">
      <c r="A11269" s="239"/>
      <c r="B11269" s="195"/>
      <c r="C11269" s="195"/>
      <c r="D11269" s="195"/>
      <c r="E11269" s="195" t="s">
        <v>3849</v>
      </c>
      <c r="F11269" s="196">
        <v>0</v>
      </c>
      <c r="G11269" s="195"/>
      <c r="H11269" s="195" t="s">
        <v>3850</v>
      </c>
      <c r="I11269" s="196">
        <v>837.37</v>
      </c>
      <c r="J11269" s="220"/>
      <c r="M11269">
        <v>837.37</v>
      </c>
    </row>
    <row r="11270" spans="1:13" ht="30" customHeight="1" x14ac:dyDescent="0.2">
      <c r="A11270" s="240"/>
      <c r="B11270" s="197"/>
      <c r="C11270" s="197"/>
      <c r="D11270" s="197"/>
      <c r="E11270" s="197"/>
      <c r="F11270" s="197"/>
      <c r="G11270" s="197" t="s">
        <v>3851</v>
      </c>
      <c r="H11270" s="198">
        <v>4</v>
      </c>
      <c r="I11270" s="199">
        <v>3349.48</v>
      </c>
      <c r="J11270" s="220"/>
      <c r="M11270">
        <v>3349.48</v>
      </c>
    </row>
    <row r="11271" spans="1:13" ht="0.95" customHeight="1" x14ac:dyDescent="0.2">
      <c r="A11271" s="237"/>
      <c r="B11271" s="185"/>
      <c r="C11271" s="185"/>
      <c r="D11271" s="185"/>
      <c r="E11271" s="185"/>
      <c r="F11271" s="185"/>
      <c r="G11271" s="185"/>
      <c r="H11271" s="185"/>
      <c r="I11271" s="185"/>
      <c r="J11271" s="220"/>
    </row>
    <row r="11272" spans="1:13" ht="18" customHeight="1" x14ac:dyDescent="0.2">
      <c r="A11272" s="236" t="s">
        <v>1500</v>
      </c>
      <c r="B11272" s="183" t="s">
        <v>2</v>
      </c>
      <c r="C11272" s="182" t="s">
        <v>3</v>
      </c>
      <c r="D11272" s="182" t="s">
        <v>4</v>
      </c>
      <c r="E11272" s="419" t="s">
        <v>2100</v>
      </c>
      <c r="F11272" s="419"/>
      <c r="G11272" s="184" t="s">
        <v>5</v>
      </c>
      <c r="H11272" s="183" t="s">
        <v>6</v>
      </c>
      <c r="I11272" s="183" t="s">
        <v>7</v>
      </c>
      <c r="J11272" s="218" t="s">
        <v>8</v>
      </c>
      <c r="K11272" s="229">
        <f>J11274+J11275</f>
        <v>53.18</v>
      </c>
      <c r="L11272" s="229">
        <f>J11273-K11272</f>
        <v>391.78</v>
      </c>
      <c r="M11272" t="s">
        <v>7</v>
      </c>
    </row>
    <row r="11273" spans="1:13" ht="26.1" customHeight="1" x14ac:dyDescent="0.2">
      <c r="A11273" s="237" t="s">
        <v>2125</v>
      </c>
      <c r="B11273" s="186" t="s">
        <v>1005</v>
      </c>
      <c r="C11273" s="185" t="s">
        <v>15</v>
      </c>
      <c r="D11273" s="185" t="s">
        <v>1006</v>
      </c>
      <c r="E11273" s="425">
        <v>8</v>
      </c>
      <c r="F11273" s="425"/>
      <c r="G11273" s="187" t="s">
        <v>54</v>
      </c>
      <c r="H11273" s="188">
        <v>1</v>
      </c>
      <c r="I11273" s="189">
        <f>(M11273*$M$13)</f>
        <v>444.96720000000005</v>
      </c>
      <c r="J11273" s="231">
        <f>TRUNC(I11273*H11273,2)</f>
        <v>444.96</v>
      </c>
      <c r="M11273">
        <v>483.66</v>
      </c>
    </row>
    <row r="11274" spans="1:13" ht="24" customHeight="1" x14ac:dyDescent="0.2">
      <c r="A11274" s="238" t="s">
        <v>2126</v>
      </c>
      <c r="B11274" s="191" t="s">
        <v>2130</v>
      </c>
      <c r="C11274" s="190" t="s">
        <v>15</v>
      </c>
      <c r="D11274" s="190" t="s">
        <v>2131</v>
      </c>
      <c r="E11274" s="426" t="s">
        <v>2129</v>
      </c>
      <c r="F11274" s="426"/>
      <c r="G11274" s="192" t="s">
        <v>39</v>
      </c>
      <c r="H11274" s="193">
        <v>1.6279999999999999</v>
      </c>
      <c r="I11274" s="189">
        <f>(M11274*$M$13)</f>
        <v>13.533200000000001</v>
      </c>
      <c r="J11274" s="219">
        <f>TRUNC(I11274*H11274,2)</f>
        <v>22.03</v>
      </c>
      <c r="M11274">
        <v>14.71</v>
      </c>
    </row>
    <row r="11275" spans="1:13" ht="24" customHeight="1" x14ac:dyDescent="0.2">
      <c r="A11275" s="238" t="s">
        <v>2126</v>
      </c>
      <c r="B11275" s="191" t="s">
        <v>2216</v>
      </c>
      <c r="C11275" s="190" t="s">
        <v>15</v>
      </c>
      <c r="D11275" s="190" t="s">
        <v>2217</v>
      </c>
      <c r="E11275" s="426" t="s">
        <v>2129</v>
      </c>
      <c r="F11275" s="426"/>
      <c r="G11275" s="192" t="s">
        <v>39</v>
      </c>
      <c r="H11275" s="193">
        <v>1.6279999999999999</v>
      </c>
      <c r="I11275" s="189">
        <f>(M11275*$M$13)</f>
        <v>19.136000000000003</v>
      </c>
      <c r="J11275" s="219">
        <f>TRUNC(I11275*H11275,2)</f>
        <v>31.15</v>
      </c>
      <c r="M11275">
        <v>20.8</v>
      </c>
    </row>
    <row r="11276" spans="1:13" ht="24" customHeight="1" x14ac:dyDescent="0.2">
      <c r="A11276" s="238" t="s">
        <v>2126</v>
      </c>
      <c r="B11276" s="191" t="s">
        <v>2931</v>
      </c>
      <c r="C11276" s="190" t="s">
        <v>15</v>
      </c>
      <c r="D11276" s="190" t="s">
        <v>2932</v>
      </c>
      <c r="E11276" s="426" t="s">
        <v>2119</v>
      </c>
      <c r="F11276" s="426"/>
      <c r="G11276" s="192" t="s">
        <v>132</v>
      </c>
      <c r="H11276" s="193">
        <v>1.88</v>
      </c>
      <c r="I11276" s="189">
        <f>(M11276*$M$13)</f>
        <v>0.42320000000000002</v>
      </c>
      <c r="J11276" s="219">
        <f>TRUNC(I11276*H11276,2)</f>
        <v>0.79</v>
      </c>
      <c r="M11276">
        <v>0.46</v>
      </c>
    </row>
    <row r="11277" spans="1:13" ht="26.1" customHeight="1" x14ac:dyDescent="0.2">
      <c r="A11277" s="238" t="s">
        <v>2126</v>
      </c>
      <c r="B11277" s="191" t="s">
        <v>2933</v>
      </c>
      <c r="C11277" s="190" t="s">
        <v>15</v>
      </c>
      <c r="D11277" s="190" t="s">
        <v>2934</v>
      </c>
      <c r="E11277" s="426" t="s">
        <v>2119</v>
      </c>
      <c r="F11277" s="426"/>
      <c r="G11277" s="192" t="s">
        <v>54</v>
      </c>
      <c r="H11277" s="193">
        <v>1</v>
      </c>
      <c r="I11277" s="189">
        <f>(M11277*$M$13)</f>
        <v>391</v>
      </c>
      <c r="J11277" s="219">
        <f>TRUNC(I11277*H11277,2)</f>
        <v>391</v>
      </c>
      <c r="M11277">
        <v>425</v>
      </c>
    </row>
    <row r="11278" spans="1:13" x14ac:dyDescent="0.2">
      <c r="A11278" s="239"/>
      <c r="B11278" s="195"/>
      <c r="C11278" s="195"/>
      <c r="D11278" s="195"/>
      <c r="E11278" s="195" t="s">
        <v>3847</v>
      </c>
      <c r="F11278" s="196">
        <v>57.8</v>
      </c>
      <c r="G11278" s="195" t="s">
        <v>3848</v>
      </c>
      <c r="H11278" s="196">
        <v>0</v>
      </c>
      <c r="I11278" s="196">
        <v>57.8</v>
      </c>
      <c r="J11278" s="220"/>
      <c r="M11278">
        <v>57.8</v>
      </c>
    </row>
    <row r="11279" spans="1:13" ht="25.5" x14ac:dyDescent="0.2">
      <c r="A11279" s="239"/>
      <c r="B11279" s="195"/>
      <c r="C11279" s="195"/>
      <c r="D11279" s="195"/>
      <c r="E11279" s="195" t="s">
        <v>3849</v>
      </c>
      <c r="F11279" s="196">
        <v>0</v>
      </c>
      <c r="G11279" s="195"/>
      <c r="H11279" s="195" t="s">
        <v>3850</v>
      </c>
      <c r="I11279" s="196">
        <v>483.66</v>
      </c>
      <c r="J11279" s="220"/>
      <c r="M11279">
        <v>483.66</v>
      </c>
    </row>
    <row r="11280" spans="1:13" ht="30" customHeight="1" x14ac:dyDescent="0.2">
      <c r="A11280" s="240"/>
      <c r="B11280" s="197"/>
      <c r="C11280" s="197"/>
      <c r="D11280" s="197"/>
      <c r="E11280" s="197"/>
      <c r="F11280" s="197"/>
      <c r="G11280" s="197" t="s">
        <v>3851</v>
      </c>
      <c r="H11280" s="198">
        <v>4</v>
      </c>
      <c r="I11280" s="199">
        <v>1934.64</v>
      </c>
      <c r="J11280" s="220"/>
      <c r="M11280">
        <v>1934.64</v>
      </c>
    </row>
    <row r="11281" spans="1:13" ht="0.95" customHeight="1" x14ac:dyDescent="0.2">
      <c r="A11281" s="237"/>
      <c r="B11281" s="185"/>
      <c r="C11281" s="185"/>
      <c r="D11281" s="185"/>
      <c r="E11281" s="185"/>
      <c r="F11281" s="185"/>
      <c r="G11281" s="185"/>
      <c r="H11281" s="185"/>
      <c r="I11281" s="185"/>
      <c r="J11281" s="220"/>
    </row>
    <row r="11282" spans="1:13" ht="18" customHeight="1" x14ac:dyDescent="0.2">
      <c r="A11282" s="236" t="s">
        <v>1501</v>
      </c>
      <c r="B11282" s="183" t="s">
        <v>2</v>
      </c>
      <c r="C11282" s="182" t="s">
        <v>3</v>
      </c>
      <c r="D11282" s="182" t="s">
        <v>4</v>
      </c>
      <c r="E11282" s="419" t="s">
        <v>2100</v>
      </c>
      <c r="F11282" s="419"/>
      <c r="G11282" s="184" t="s">
        <v>5</v>
      </c>
      <c r="H11282" s="183" t="s">
        <v>6</v>
      </c>
      <c r="I11282" s="183" t="s">
        <v>7</v>
      </c>
      <c r="J11282" s="218" t="s">
        <v>8</v>
      </c>
      <c r="K11282" s="229">
        <f>J11284+J11285</f>
        <v>6.52</v>
      </c>
      <c r="L11282" s="229">
        <f>J11283-K11282</f>
        <v>4.4700000000000006</v>
      </c>
      <c r="M11282" t="s">
        <v>7</v>
      </c>
    </row>
    <row r="11283" spans="1:13" ht="24" customHeight="1" x14ac:dyDescent="0.2">
      <c r="A11283" s="237" t="s">
        <v>2125</v>
      </c>
      <c r="B11283" s="186" t="s">
        <v>1007</v>
      </c>
      <c r="C11283" s="185" t="s">
        <v>15</v>
      </c>
      <c r="D11283" s="185" t="s">
        <v>1008</v>
      </c>
      <c r="E11283" s="425">
        <v>8</v>
      </c>
      <c r="F11283" s="425"/>
      <c r="G11283" s="187" t="s">
        <v>1009</v>
      </c>
      <c r="H11283" s="188">
        <v>1</v>
      </c>
      <c r="I11283" s="189">
        <f>(M11283*$M$13)</f>
        <v>10.994</v>
      </c>
      <c r="J11283" s="231">
        <f>TRUNC(I11283*H11283,2)</f>
        <v>10.99</v>
      </c>
      <c r="M11283">
        <v>11.95</v>
      </c>
    </row>
    <row r="11284" spans="1:13" ht="24" customHeight="1" x14ac:dyDescent="0.2">
      <c r="A11284" s="238" t="s">
        <v>2126</v>
      </c>
      <c r="B11284" s="191" t="s">
        <v>2130</v>
      </c>
      <c r="C11284" s="190" t="s">
        <v>15</v>
      </c>
      <c r="D11284" s="190" t="s">
        <v>2131</v>
      </c>
      <c r="E11284" s="426" t="s">
        <v>2129</v>
      </c>
      <c r="F11284" s="426"/>
      <c r="G11284" s="192" t="s">
        <v>39</v>
      </c>
      <c r="H11284" s="193">
        <v>0.2</v>
      </c>
      <c r="I11284" s="189">
        <f>(M11284*$M$13)</f>
        <v>13.533200000000001</v>
      </c>
      <c r="J11284" s="219">
        <f>TRUNC(I11284*H11284,2)</f>
        <v>2.7</v>
      </c>
      <c r="M11284">
        <v>14.71</v>
      </c>
    </row>
    <row r="11285" spans="1:13" ht="24" customHeight="1" x14ac:dyDescent="0.2">
      <c r="A11285" s="238" t="s">
        <v>2126</v>
      </c>
      <c r="B11285" s="191" t="s">
        <v>2216</v>
      </c>
      <c r="C11285" s="190" t="s">
        <v>15</v>
      </c>
      <c r="D11285" s="190" t="s">
        <v>2217</v>
      </c>
      <c r="E11285" s="426" t="s">
        <v>2129</v>
      </c>
      <c r="F11285" s="426"/>
      <c r="G11285" s="192" t="s">
        <v>39</v>
      </c>
      <c r="H11285" s="193">
        <v>0.2</v>
      </c>
      <c r="I11285" s="189">
        <f>(M11285*$M$13)</f>
        <v>19.136000000000003</v>
      </c>
      <c r="J11285" s="219">
        <f>TRUNC(I11285*H11285,2)</f>
        <v>3.82</v>
      </c>
      <c r="M11285">
        <v>20.8</v>
      </c>
    </row>
    <row r="11286" spans="1:13" ht="26.1" customHeight="1" x14ac:dyDescent="0.2">
      <c r="A11286" s="238" t="s">
        <v>2126</v>
      </c>
      <c r="B11286" s="191" t="s">
        <v>2935</v>
      </c>
      <c r="C11286" s="190" t="s">
        <v>15</v>
      </c>
      <c r="D11286" s="190" t="s">
        <v>2936</v>
      </c>
      <c r="E11286" s="426" t="s">
        <v>2119</v>
      </c>
      <c r="F11286" s="426"/>
      <c r="G11286" s="192" t="s">
        <v>54</v>
      </c>
      <c r="H11286" s="193">
        <v>1</v>
      </c>
      <c r="I11286" s="189">
        <f>(M11286*$M$13)</f>
        <v>4.4619999999999997</v>
      </c>
      <c r="J11286" s="219">
        <f>TRUNC(I11286*H11286,2)</f>
        <v>4.46</v>
      </c>
      <c r="M11286">
        <v>4.8499999999999996</v>
      </c>
    </row>
    <row r="11287" spans="1:13" x14ac:dyDescent="0.2">
      <c r="A11287" s="239"/>
      <c r="B11287" s="195"/>
      <c r="C11287" s="195"/>
      <c r="D11287" s="195"/>
      <c r="E11287" s="195" t="s">
        <v>3847</v>
      </c>
      <c r="F11287" s="196">
        <v>7.1</v>
      </c>
      <c r="G11287" s="195" t="s">
        <v>3848</v>
      </c>
      <c r="H11287" s="196">
        <v>0</v>
      </c>
      <c r="I11287" s="196">
        <v>7.1</v>
      </c>
      <c r="J11287" s="220"/>
      <c r="M11287">
        <v>7.1</v>
      </c>
    </row>
    <row r="11288" spans="1:13" ht="25.5" x14ac:dyDescent="0.2">
      <c r="A11288" s="239"/>
      <c r="B11288" s="195"/>
      <c r="C11288" s="195"/>
      <c r="D11288" s="195"/>
      <c r="E11288" s="195" t="s">
        <v>3849</v>
      </c>
      <c r="F11288" s="196">
        <v>0</v>
      </c>
      <c r="G11288" s="195"/>
      <c r="H11288" s="195" t="s">
        <v>3850</v>
      </c>
      <c r="I11288" s="196">
        <v>11.95</v>
      </c>
      <c r="J11288" s="220"/>
      <c r="M11288">
        <v>11.95</v>
      </c>
    </row>
    <row r="11289" spans="1:13" ht="30" customHeight="1" x14ac:dyDescent="0.2">
      <c r="A11289" s="240"/>
      <c r="B11289" s="197"/>
      <c r="C11289" s="197"/>
      <c r="D11289" s="197"/>
      <c r="E11289" s="197"/>
      <c r="F11289" s="197"/>
      <c r="G11289" s="197" t="s">
        <v>3851</v>
      </c>
      <c r="H11289" s="198">
        <v>4</v>
      </c>
      <c r="I11289" s="199">
        <v>47.8</v>
      </c>
      <c r="J11289" s="220"/>
      <c r="M11289">
        <v>47.8</v>
      </c>
    </row>
    <row r="11290" spans="1:13" ht="0.95" customHeight="1" x14ac:dyDescent="0.2">
      <c r="A11290" s="237"/>
      <c r="B11290" s="185"/>
      <c r="C11290" s="185"/>
      <c r="D11290" s="185"/>
      <c r="E11290" s="185"/>
      <c r="F11290" s="185"/>
      <c r="G11290" s="185"/>
      <c r="H11290" s="185"/>
      <c r="I11290" s="185"/>
      <c r="J11290" s="220"/>
    </row>
    <row r="11291" spans="1:13" ht="18" customHeight="1" x14ac:dyDescent="0.2">
      <c r="A11291" s="236" t="s">
        <v>1502</v>
      </c>
      <c r="B11291" s="183" t="s">
        <v>2</v>
      </c>
      <c r="C11291" s="182" t="s">
        <v>3</v>
      </c>
      <c r="D11291" s="182" t="s">
        <v>4</v>
      </c>
      <c r="E11291" s="419" t="s">
        <v>2100</v>
      </c>
      <c r="F11291" s="419"/>
      <c r="G11291" s="184" t="s">
        <v>5</v>
      </c>
      <c r="H11291" s="183" t="s">
        <v>6</v>
      </c>
      <c r="I11291" s="183" t="s">
        <v>7</v>
      </c>
      <c r="J11291" s="218" t="s">
        <v>8</v>
      </c>
      <c r="K11291" s="229">
        <f>J11293+J11294</f>
        <v>4.8900000000000006</v>
      </c>
      <c r="L11291" s="229">
        <f>J11292-K11291</f>
        <v>145.23000000000002</v>
      </c>
      <c r="M11291" t="s">
        <v>7</v>
      </c>
    </row>
    <row r="11292" spans="1:13" ht="26.1" customHeight="1" x14ac:dyDescent="0.2">
      <c r="A11292" s="237" t="s">
        <v>2125</v>
      </c>
      <c r="B11292" s="186" t="s">
        <v>1016</v>
      </c>
      <c r="C11292" s="185" t="s">
        <v>15</v>
      </c>
      <c r="D11292" s="185" t="s">
        <v>1017</v>
      </c>
      <c r="E11292" s="425">
        <v>8</v>
      </c>
      <c r="F11292" s="425"/>
      <c r="G11292" s="187" t="s">
        <v>18</v>
      </c>
      <c r="H11292" s="188">
        <v>1</v>
      </c>
      <c r="I11292" s="189">
        <f>(M11292*$M$13)</f>
        <v>150.12560000000002</v>
      </c>
      <c r="J11292" s="231">
        <f>TRUNC(I11292*H11292,2)</f>
        <v>150.12</v>
      </c>
      <c r="M11292">
        <v>163.18</v>
      </c>
    </row>
    <row r="11293" spans="1:13" ht="24" customHeight="1" x14ac:dyDescent="0.2">
      <c r="A11293" s="238" t="s">
        <v>2126</v>
      </c>
      <c r="B11293" s="191" t="s">
        <v>2130</v>
      </c>
      <c r="C11293" s="190" t="s">
        <v>15</v>
      </c>
      <c r="D11293" s="190" t="s">
        <v>2131</v>
      </c>
      <c r="E11293" s="426" t="s">
        <v>2129</v>
      </c>
      <c r="F11293" s="426"/>
      <c r="G11293" s="192" t="s">
        <v>39</v>
      </c>
      <c r="H11293" s="193">
        <v>0.15</v>
      </c>
      <c r="I11293" s="189">
        <f>(M11293*$M$13)</f>
        <v>13.533200000000001</v>
      </c>
      <c r="J11293" s="219">
        <f>TRUNC(I11293*H11293,2)</f>
        <v>2.02</v>
      </c>
      <c r="M11293">
        <v>14.71</v>
      </c>
    </row>
    <row r="11294" spans="1:13" ht="24" customHeight="1" x14ac:dyDescent="0.2">
      <c r="A11294" s="238" t="s">
        <v>2126</v>
      </c>
      <c r="B11294" s="191" t="s">
        <v>2216</v>
      </c>
      <c r="C11294" s="190" t="s">
        <v>15</v>
      </c>
      <c r="D11294" s="190" t="s">
        <v>2217</v>
      </c>
      <c r="E11294" s="426" t="s">
        <v>2129</v>
      </c>
      <c r="F11294" s="426"/>
      <c r="G11294" s="192" t="s">
        <v>39</v>
      </c>
      <c r="H11294" s="193">
        <v>0.15</v>
      </c>
      <c r="I11294" s="189">
        <f>(M11294*$M$13)</f>
        <v>19.136000000000003</v>
      </c>
      <c r="J11294" s="219">
        <f>TRUNC(I11294*H11294,2)</f>
        <v>2.87</v>
      </c>
      <c r="M11294">
        <v>20.8</v>
      </c>
    </row>
    <row r="11295" spans="1:13" ht="39" customHeight="1" x14ac:dyDescent="0.2">
      <c r="A11295" s="238" t="s">
        <v>2126</v>
      </c>
      <c r="B11295" s="191" t="s">
        <v>2941</v>
      </c>
      <c r="C11295" s="190" t="s">
        <v>15</v>
      </c>
      <c r="D11295" s="190" t="s">
        <v>2942</v>
      </c>
      <c r="E11295" s="426" t="s">
        <v>2119</v>
      </c>
      <c r="F11295" s="426"/>
      <c r="G11295" s="192" t="s">
        <v>54</v>
      </c>
      <c r="H11295" s="193">
        <v>1</v>
      </c>
      <c r="I11295" s="189">
        <f>(M11295*$M$13)</f>
        <v>145.23120000000003</v>
      </c>
      <c r="J11295" s="219">
        <f>TRUNC(I11295*H11295,2)</f>
        <v>145.22999999999999</v>
      </c>
      <c r="M11295">
        <v>157.86000000000001</v>
      </c>
    </row>
    <row r="11296" spans="1:13" x14ac:dyDescent="0.2">
      <c r="A11296" s="239"/>
      <c r="B11296" s="195"/>
      <c r="C11296" s="195"/>
      <c r="D11296" s="195"/>
      <c r="E11296" s="195" t="s">
        <v>3847</v>
      </c>
      <c r="F11296" s="196">
        <v>5.32</v>
      </c>
      <c r="G11296" s="195" t="s">
        <v>3848</v>
      </c>
      <c r="H11296" s="196">
        <v>0</v>
      </c>
      <c r="I11296" s="196">
        <v>5.32</v>
      </c>
      <c r="J11296" s="220"/>
      <c r="M11296">
        <v>5.32</v>
      </c>
    </row>
    <row r="11297" spans="1:13" ht="25.5" x14ac:dyDescent="0.2">
      <c r="A11297" s="239"/>
      <c r="B11297" s="195"/>
      <c r="C11297" s="195"/>
      <c r="D11297" s="195"/>
      <c r="E11297" s="195" t="s">
        <v>3849</v>
      </c>
      <c r="F11297" s="196">
        <v>0</v>
      </c>
      <c r="G11297" s="195"/>
      <c r="H11297" s="195" t="s">
        <v>3850</v>
      </c>
      <c r="I11297" s="196">
        <v>163.18</v>
      </c>
      <c r="J11297" s="220"/>
      <c r="M11297">
        <v>163.18</v>
      </c>
    </row>
    <row r="11298" spans="1:13" ht="30" customHeight="1" x14ac:dyDescent="0.2">
      <c r="A11298" s="240"/>
      <c r="B11298" s="197"/>
      <c r="C11298" s="197"/>
      <c r="D11298" s="197"/>
      <c r="E11298" s="197"/>
      <c r="F11298" s="197"/>
      <c r="G11298" s="197" t="s">
        <v>3851</v>
      </c>
      <c r="H11298" s="198">
        <v>4</v>
      </c>
      <c r="I11298" s="199">
        <v>652.72</v>
      </c>
      <c r="J11298" s="220"/>
      <c r="M11298">
        <v>652.72</v>
      </c>
    </row>
    <row r="11299" spans="1:13" ht="0.95" customHeight="1" x14ac:dyDescent="0.2">
      <c r="A11299" s="237"/>
      <c r="B11299" s="185"/>
      <c r="C11299" s="185"/>
      <c r="D11299" s="185"/>
      <c r="E11299" s="185"/>
      <c r="F11299" s="185"/>
      <c r="G11299" s="185"/>
      <c r="H11299" s="185"/>
      <c r="I11299" s="185"/>
      <c r="J11299" s="220"/>
    </row>
    <row r="11300" spans="1:13" ht="18" customHeight="1" x14ac:dyDescent="0.2">
      <c r="A11300" s="236" t="s">
        <v>1503</v>
      </c>
      <c r="B11300" s="183" t="s">
        <v>2</v>
      </c>
      <c r="C11300" s="182" t="s">
        <v>3</v>
      </c>
      <c r="D11300" s="182" t="s">
        <v>4</v>
      </c>
      <c r="E11300" s="419" t="s">
        <v>2100</v>
      </c>
      <c r="F11300" s="419"/>
      <c r="G11300" s="184" t="s">
        <v>5</v>
      </c>
      <c r="H11300" s="183" t="s">
        <v>6</v>
      </c>
      <c r="I11300" s="183" t="s">
        <v>7</v>
      </c>
      <c r="J11300" s="218" t="s">
        <v>8</v>
      </c>
      <c r="K11300" s="229">
        <f>J11302+J11303</f>
        <v>10.45</v>
      </c>
      <c r="L11300" s="229">
        <f>J11301-K11300</f>
        <v>10.5</v>
      </c>
      <c r="M11300" t="s">
        <v>7</v>
      </c>
    </row>
    <row r="11301" spans="1:13" ht="24" customHeight="1" x14ac:dyDescent="0.2">
      <c r="A11301" s="237" t="s">
        <v>2125</v>
      </c>
      <c r="B11301" s="186" t="s">
        <v>1010</v>
      </c>
      <c r="C11301" s="185" t="s">
        <v>15</v>
      </c>
      <c r="D11301" s="185" t="s">
        <v>1011</v>
      </c>
      <c r="E11301" s="425">
        <v>8</v>
      </c>
      <c r="F11301" s="425"/>
      <c r="G11301" s="187" t="s">
        <v>18</v>
      </c>
      <c r="H11301" s="188">
        <v>1</v>
      </c>
      <c r="I11301" s="189">
        <f>(M11301*$M$13)</f>
        <v>20.957600000000003</v>
      </c>
      <c r="J11301" s="231">
        <f>TRUNC(I11301*H11301,2)</f>
        <v>20.95</v>
      </c>
      <c r="M11301">
        <v>22.78</v>
      </c>
    </row>
    <row r="11302" spans="1:13" ht="24" customHeight="1" x14ac:dyDescent="0.2">
      <c r="A11302" s="238" t="s">
        <v>2126</v>
      </c>
      <c r="B11302" s="191" t="s">
        <v>2130</v>
      </c>
      <c r="C11302" s="190" t="s">
        <v>15</v>
      </c>
      <c r="D11302" s="190" t="s">
        <v>2131</v>
      </c>
      <c r="E11302" s="426" t="s">
        <v>2129</v>
      </c>
      <c r="F11302" s="426"/>
      <c r="G11302" s="192" t="s">
        <v>39</v>
      </c>
      <c r="H11302" s="193">
        <v>0.32</v>
      </c>
      <c r="I11302" s="189">
        <f>(M11302*$M$13)</f>
        <v>13.533200000000001</v>
      </c>
      <c r="J11302" s="219">
        <f>TRUNC(I11302*H11302,2)</f>
        <v>4.33</v>
      </c>
      <c r="M11302">
        <v>14.71</v>
      </c>
    </row>
    <row r="11303" spans="1:13" ht="24" customHeight="1" x14ac:dyDescent="0.2">
      <c r="A11303" s="238" t="s">
        <v>2126</v>
      </c>
      <c r="B11303" s="191" t="s">
        <v>2216</v>
      </c>
      <c r="C11303" s="190" t="s">
        <v>15</v>
      </c>
      <c r="D11303" s="190" t="s">
        <v>2217</v>
      </c>
      <c r="E11303" s="426" t="s">
        <v>2129</v>
      </c>
      <c r="F11303" s="426"/>
      <c r="G11303" s="192" t="s">
        <v>39</v>
      </c>
      <c r="H11303" s="193">
        <v>0.32</v>
      </c>
      <c r="I11303" s="189">
        <f>(M11303*$M$13)</f>
        <v>19.136000000000003</v>
      </c>
      <c r="J11303" s="219">
        <f>TRUNC(I11303*H11303,2)</f>
        <v>6.12</v>
      </c>
      <c r="M11303">
        <v>20.8</v>
      </c>
    </row>
    <row r="11304" spans="1:13" ht="24" customHeight="1" x14ac:dyDescent="0.2">
      <c r="A11304" s="238" t="s">
        <v>2126</v>
      </c>
      <c r="B11304" s="191" t="s">
        <v>2937</v>
      </c>
      <c r="C11304" s="190" t="s">
        <v>15</v>
      </c>
      <c r="D11304" s="190" t="s">
        <v>2938</v>
      </c>
      <c r="E11304" s="426" t="s">
        <v>2119</v>
      </c>
      <c r="F11304" s="426"/>
      <c r="G11304" s="192" t="s">
        <v>54</v>
      </c>
      <c r="H11304" s="193">
        <v>1</v>
      </c>
      <c r="I11304" s="189">
        <f>(M11304*$M$13)</f>
        <v>10.515600000000001</v>
      </c>
      <c r="J11304" s="219">
        <f>TRUNC(I11304*H11304,2)</f>
        <v>10.51</v>
      </c>
      <c r="M11304">
        <v>11.43</v>
      </c>
    </row>
    <row r="11305" spans="1:13" x14ac:dyDescent="0.2">
      <c r="A11305" s="239"/>
      <c r="B11305" s="195"/>
      <c r="C11305" s="195"/>
      <c r="D11305" s="195"/>
      <c r="E11305" s="195" t="s">
        <v>3847</v>
      </c>
      <c r="F11305" s="196">
        <v>11.35</v>
      </c>
      <c r="G11305" s="195" t="s">
        <v>3848</v>
      </c>
      <c r="H11305" s="196">
        <v>0</v>
      </c>
      <c r="I11305" s="196">
        <v>11.35</v>
      </c>
      <c r="J11305" s="220"/>
      <c r="M11305">
        <v>11.35</v>
      </c>
    </row>
    <row r="11306" spans="1:13" ht="25.5" x14ac:dyDescent="0.2">
      <c r="A11306" s="239"/>
      <c r="B11306" s="195"/>
      <c r="C11306" s="195"/>
      <c r="D11306" s="195"/>
      <c r="E11306" s="195" t="s">
        <v>3849</v>
      </c>
      <c r="F11306" s="196">
        <v>0</v>
      </c>
      <c r="G11306" s="195"/>
      <c r="H11306" s="195" t="s">
        <v>3850</v>
      </c>
      <c r="I11306" s="196">
        <v>22.78</v>
      </c>
      <c r="J11306" s="220"/>
      <c r="M11306">
        <v>22.78</v>
      </c>
    </row>
    <row r="11307" spans="1:13" ht="30" customHeight="1" x14ac:dyDescent="0.2">
      <c r="A11307" s="240"/>
      <c r="B11307" s="197"/>
      <c r="C11307" s="197"/>
      <c r="D11307" s="197"/>
      <c r="E11307" s="197"/>
      <c r="F11307" s="197"/>
      <c r="G11307" s="197" t="s">
        <v>3851</v>
      </c>
      <c r="H11307" s="198">
        <v>4</v>
      </c>
      <c r="I11307" s="199">
        <v>91.12</v>
      </c>
      <c r="J11307" s="220"/>
      <c r="M11307">
        <v>91.12</v>
      </c>
    </row>
    <row r="11308" spans="1:13" ht="0.95" customHeight="1" x14ac:dyDescent="0.2">
      <c r="A11308" s="237"/>
      <c r="B11308" s="185"/>
      <c r="C11308" s="185"/>
      <c r="D11308" s="185"/>
      <c r="E11308" s="185"/>
      <c r="F11308" s="185"/>
      <c r="G11308" s="185"/>
      <c r="H11308" s="185"/>
      <c r="I11308" s="185"/>
      <c r="J11308" s="220"/>
    </row>
    <row r="11309" spans="1:13" ht="18" customHeight="1" x14ac:dyDescent="0.2">
      <c r="A11309" s="236" t="s">
        <v>1504</v>
      </c>
      <c r="B11309" s="183" t="s">
        <v>2</v>
      </c>
      <c r="C11309" s="182" t="s">
        <v>3</v>
      </c>
      <c r="D11309" s="182" t="s">
        <v>4</v>
      </c>
      <c r="E11309" s="419" t="s">
        <v>2100</v>
      </c>
      <c r="F11309" s="419"/>
      <c r="G11309" s="184" t="s">
        <v>5</v>
      </c>
      <c r="H11309" s="183" t="s">
        <v>6</v>
      </c>
      <c r="I11309" s="183" t="s">
        <v>7</v>
      </c>
      <c r="J11309" s="218" t="s">
        <v>8</v>
      </c>
      <c r="K11309" s="229">
        <f>J11311+J11312</f>
        <v>4.5599999999999996</v>
      </c>
      <c r="L11309" s="229">
        <f>J11310-K11309</f>
        <v>32.5</v>
      </c>
      <c r="M11309" t="s">
        <v>7</v>
      </c>
    </row>
    <row r="11310" spans="1:13" ht="26.1" customHeight="1" x14ac:dyDescent="0.2">
      <c r="A11310" s="237" t="s">
        <v>2125</v>
      </c>
      <c r="B11310" s="186" t="s">
        <v>1012</v>
      </c>
      <c r="C11310" s="185" t="s">
        <v>15</v>
      </c>
      <c r="D11310" s="185" t="s">
        <v>1013</v>
      </c>
      <c r="E11310" s="425">
        <v>8</v>
      </c>
      <c r="F11310" s="425"/>
      <c r="G11310" s="187" t="s">
        <v>18</v>
      </c>
      <c r="H11310" s="188">
        <v>1</v>
      </c>
      <c r="I11310" s="189">
        <f>(M11310*$M$13)</f>
        <v>37.066800000000001</v>
      </c>
      <c r="J11310" s="231">
        <f>TRUNC(I11310*H11310,2)</f>
        <v>37.06</v>
      </c>
      <c r="M11310">
        <v>40.29</v>
      </c>
    </row>
    <row r="11311" spans="1:13" ht="24" customHeight="1" x14ac:dyDescent="0.2">
      <c r="A11311" s="238" t="s">
        <v>2126</v>
      </c>
      <c r="B11311" s="191" t="s">
        <v>2130</v>
      </c>
      <c r="C11311" s="190" t="s">
        <v>15</v>
      </c>
      <c r="D11311" s="190" t="s">
        <v>2131</v>
      </c>
      <c r="E11311" s="426" t="s">
        <v>2129</v>
      </c>
      <c r="F11311" s="426"/>
      <c r="G11311" s="192" t="s">
        <v>39</v>
      </c>
      <c r="H11311" s="193">
        <v>0.14000000000000001</v>
      </c>
      <c r="I11311" s="189">
        <f>(M11311*$M$13)</f>
        <v>13.533200000000001</v>
      </c>
      <c r="J11311" s="219">
        <f>TRUNC(I11311*H11311,2)</f>
        <v>1.89</v>
      </c>
      <c r="M11311">
        <v>14.71</v>
      </c>
    </row>
    <row r="11312" spans="1:13" ht="24" customHeight="1" x14ac:dyDescent="0.2">
      <c r="A11312" s="238" t="s">
        <v>2126</v>
      </c>
      <c r="B11312" s="191" t="s">
        <v>2216</v>
      </c>
      <c r="C11312" s="190" t="s">
        <v>15</v>
      </c>
      <c r="D11312" s="190" t="s">
        <v>2217</v>
      </c>
      <c r="E11312" s="426" t="s">
        <v>2129</v>
      </c>
      <c r="F11312" s="426"/>
      <c r="G11312" s="192" t="s">
        <v>39</v>
      </c>
      <c r="H11312" s="193">
        <v>0.14000000000000001</v>
      </c>
      <c r="I11312" s="189">
        <f>(M11312*$M$13)</f>
        <v>19.136000000000003</v>
      </c>
      <c r="J11312" s="219">
        <f>TRUNC(I11312*H11312,2)</f>
        <v>2.67</v>
      </c>
      <c r="M11312">
        <v>20.8</v>
      </c>
    </row>
    <row r="11313" spans="1:13" ht="24" customHeight="1" x14ac:dyDescent="0.2">
      <c r="A11313" s="238" t="s">
        <v>2126</v>
      </c>
      <c r="B11313" s="191" t="s">
        <v>2939</v>
      </c>
      <c r="C11313" s="190" t="s">
        <v>15</v>
      </c>
      <c r="D11313" s="190" t="s">
        <v>2940</v>
      </c>
      <c r="E11313" s="426" t="s">
        <v>2119</v>
      </c>
      <c r="F11313" s="426"/>
      <c r="G11313" s="192" t="s">
        <v>54</v>
      </c>
      <c r="H11313" s="193">
        <v>1</v>
      </c>
      <c r="I11313" s="189">
        <f>(M11313*$M$13)</f>
        <v>9.595600000000001</v>
      </c>
      <c r="J11313" s="219">
        <f>TRUNC(I11313*H11313,2)</f>
        <v>9.59</v>
      </c>
      <c r="M11313">
        <v>10.43</v>
      </c>
    </row>
    <row r="11314" spans="1:13" ht="24" customHeight="1" x14ac:dyDescent="0.2">
      <c r="A11314" s="238" t="s">
        <v>2126</v>
      </c>
      <c r="B11314" s="191" t="s">
        <v>2363</v>
      </c>
      <c r="C11314" s="190" t="s">
        <v>15</v>
      </c>
      <c r="D11314" s="190" t="s">
        <v>2364</v>
      </c>
      <c r="E11314" s="426" t="s">
        <v>2119</v>
      </c>
      <c r="F11314" s="426"/>
      <c r="G11314" s="192" t="s">
        <v>54</v>
      </c>
      <c r="H11314" s="193">
        <v>1</v>
      </c>
      <c r="I11314" s="189">
        <f>(M11314*$M$13)</f>
        <v>22.908000000000001</v>
      </c>
      <c r="J11314" s="219">
        <f>TRUNC(I11314*H11314,2)</f>
        <v>22.9</v>
      </c>
      <c r="M11314">
        <v>24.9</v>
      </c>
    </row>
    <row r="11315" spans="1:13" x14ac:dyDescent="0.2">
      <c r="A11315" s="239"/>
      <c r="B11315" s="195"/>
      <c r="C11315" s="195"/>
      <c r="D11315" s="195"/>
      <c r="E11315" s="195" t="s">
        <v>3847</v>
      </c>
      <c r="F11315" s="196">
        <v>4.96</v>
      </c>
      <c r="G11315" s="195" t="s">
        <v>3848</v>
      </c>
      <c r="H11315" s="196">
        <v>0</v>
      </c>
      <c r="I11315" s="196">
        <v>4.96</v>
      </c>
      <c r="J11315" s="220"/>
      <c r="M11315">
        <v>4.96</v>
      </c>
    </row>
    <row r="11316" spans="1:13" ht="25.5" x14ac:dyDescent="0.2">
      <c r="A11316" s="239"/>
      <c r="B11316" s="195"/>
      <c r="C11316" s="195"/>
      <c r="D11316" s="195"/>
      <c r="E11316" s="195" t="s">
        <v>3849</v>
      </c>
      <c r="F11316" s="196">
        <v>0</v>
      </c>
      <c r="G11316" s="195"/>
      <c r="H11316" s="195" t="s">
        <v>3850</v>
      </c>
      <c r="I11316" s="196">
        <v>40.29</v>
      </c>
      <c r="J11316" s="220"/>
      <c r="M11316">
        <v>40.29</v>
      </c>
    </row>
    <row r="11317" spans="1:13" ht="30" customHeight="1" x14ac:dyDescent="0.2">
      <c r="A11317" s="240"/>
      <c r="B11317" s="197"/>
      <c r="C11317" s="197"/>
      <c r="D11317" s="197"/>
      <c r="E11317" s="197"/>
      <c r="F11317" s="197"/>
      <c r="G11317" s="197" t="s">
        <v>3851</v>
      </c>
      <c r="H11317" s="198">
        <v>4</v>
      </c>
      <c r="I11317" s="199">
        <v>161.16</v>
      </c>
      <c r="J11317" s="220"/>
      <c r="M11317">
        <v>161.16</v>
      </c>
    </row>
    <row r="11318" spans="1:13" ht="0.95" customHeight="1" x14ac:dyDescent="0.2">
      <c r="A11318" s="237"/>
      <c r="B11318" s="185"/>
      <c r="C11318" s="185"/>
      <c r="D11318" s="185"/>
      <c r="E11318" s="185"/>
      <c r="F11318" s="185"/>
      <c r="G11318" s="185"/>
      <c r="H11318" s="185"/>
      <c r="I11318" s="185"/>
      <c r="J11318" s="220"/>
    </row>
    <row r="11319" spans="1:13" ht="18" customHeight="1" x14ac:dyDescent="0.2">
      <c r="A11319" s="236" t="s">
        <v>1505</v>
      </c>
      <c r="B11319" s="183" t="s">
        <v>2</v>
      </c>
      <c r="C11319" s="182" t="s">
        <v>3</v>
      </c>
      <c r="D11319" s="182" t="s">
        <v>4</v>
      </c>
      <c r="E11319" s="419" t="s">
        <v>2100</v>
      </c>
      <c r="F11319" s="419"/>
      <c r="G11319" s="184" t="s">
        <v>5</v>
      </c>
      <c r="H11319" s="183" t="s">
        <v>6</v>
      </c>
      <c r="I11319" s="183" t="s">
        <v>7</v>
      </c>
      <c r="J11319" s="218" t="s">
        <v>8</v>
      </c>
      <c r="K11319" s="229">
        <f>J11321+J11322</f>
        <v>9.41</v>
      </c>
      <c r="L11319" s="229">
        <f>J11320-K11319</f>
        <v>19.059999999999999</v>
      </c>
      <c r="M11319" t="s">
        <v>7</v>
      </c>
    </row>
    <row r="11320" spans="1:13" ht="26.1" customHeight="1" x14ac:dyDescent="0.2">
      <c r="A11320" s="237" t="s">
        <v>2125</v>
      </c>
      <c r="B11320" s="186" t="s">
        <v>1018</v>
      </c>
      <c r="C11320" s="185" t="s">
        <v>26</v>
      </c>
      <c r="D11320" s="185" t="s">
        <v>1019</v>
      </c>
      <c r="E11320" s="425" t="s">
        <v>2115</v>
      </c>
      <c r="F11320" s="425"/>
      <c r="G11320" s="187" t="s">
        <v>331</v>
      </c>
      <c r="H11320" s="188">
        <v>1</v>
      </c>
      <c r="I11320" s="189">
        <f>(M11320*$M$13)</f>
        <v>28.474</v>
      </c>
      <c r="J11320" s="231">
        <f>TRUNC(I11320*H11320,2)</f>
        <v>28.47</v>
      </c>
      <c r="M11320">
        <v>30.95</v>
      </c>
    </row>
    <row r="11321" spans="1:13" ht="26.1" customHeight="1" x14ac:dyDescent="0.2">
      <c r="A11321" s="241" t="s">
        <v>2395</v>
      </c>
      <c r="B11321" s="201" t="s">
        <v>2477</v>
      </c>
      <c r="C11321" s="200" t="s">
        <v>26</v>
      </c>
      <c r="D11321" s="200" t="s">
        <v>2478</v>
      </c>
      <c r="E11321" s="427" t="s">
        <v>2123</v>
      </c>
      <c r="F11321" s="427"/>
      <c r="G11321" s="202" t="s">
        <v>32</v>
      </c>
      <c r="H11321" s="203">
        <v>0.31619999999999998</v>
      </c>
      <c r="I11321" s="189">
        <f>(M11321*$M$13)</f>
        <v>24.3156</v>
      </c>
      <c r="J11321" s="219">
        <f>TRUNC(I11321*H11321,2)</f>
        <v>7.68</v>
      </c>
      <c r="M11321">
        <v>26.43</v>
      </c>
    </row>
    <row r="11322" spans="1:13" ht="24" customHeight="1" x14ac:dyDescent="0.2">
      <c r="A11322" s="241" t="s">
        <v>2395</v>
      </c>
      <c r="B11322" s="201" t="s">
        <v>2446</v>
      </c>
      <c r="C11322" s="200" t="s">
        <v>26</v>
      </c>
      <c r="D11322" s="200" t="s">
        <v>2447</v>
      </c>
      <c r="E11322" s="427" t="s">
        <v>2123</v>
      </c>
      <c r="F11322" s="427"/>
      <c r="G11322" s="202" t="s">
        <v>32</v>
      </c>
      <c r="H11322" s="203">
        <v>9.9599999999999994E-2</v>
      </c>
      <c r="I11322" s="189">
        <f>(M11322*$M$13)</f>
        <v>17.461600000000001</v>
      </c>
      <c r="J11322" s="219">
        <f>TRUNC(I11322*H11322,2)</f>
        <v>1.73</v>
      </c>
      <c r="M11322">
        <v>18.98</v>
      </c>
    </row>
    <row r="11323" spans="1:13" ht="24" customHeight="1" x14ac:dyDescent="0.2">
      <c r="A11323" s="238" t="s">
        <v>2126</v>
      </c>
      <c r="B11323" s="191" t="s">
        <v>2943</v>
      </c>
      <c r="C11323" s="190" t="s">
        <v>26</v>
      </c>
      <c r="D11323" s="190" t="s">
        <v>2944</v>
      </c>
      <c r="E11323" s="426" t="s">
        <v>2119</v>
      </c>
      <c r="F11323" s="426"/>
      <c r="G11323" s="192" t="s">
        <v>331</v>
      </c>
      <c r="H11323" s="193">
        <v>1</v>
      </c>
      <c r="I11323" s="189">
        <f>(M11323*$M$13)</f>
        <v>19.0532</v>
      </c>
      <c r="J11323" s="219">
        <f>TRUNC(I11323*H11323,2)</f>
        <v>19.05</v>
      </c>
      <c r="M11323">
        <v>20.71</v>
      </c>
    </row>
    <row r="11324" spans="1:13" x14ac:dyDescent="0.2">
      <c r="A11324" s="239"/>
      <c r="B11324" s="195"/>
      <c r="C11324" s="195"/>
      <c r="D11324" s="195"/>
      <c r="E11324" s="195" t="s">
        <v>3847</v>
      </c>
      <c r="F11324" s="196">
        <v>7.96</v>
      </c>
      <c r="G11324" s="195" t="s">
        <v>3848</v>
      </c>
      <c r="H11324" s="196">
        <v>0</v>
      </c>
      <c r="I11324" s="196">
        <v>7.96</v>
      </c>
      <c r="J11324" s="220"/>
      <c r="M11324">
        <v>7.96</v>
      </c>
    </row>
    <row r="11325" spans="1:13" ht="25.5" x14ac:dyDescent="0.2">
      <c r="A11325" s="239"/>
      <c r="B11325" s="195"/>
      <c r="C11325" s="195"/>
      <c r="D11325" s="195"/>
      <c r="E11325" s="195" t="s">
        <v>3849</v>
      </c>
      <c r="F11325" s="196">
        <v>0</v>
      </c>
      <c r="G11325" s="195"/>
      <c r="H11325" s="195" t="s">
        <v>3850</v>
      </c>
      <c r="I11325" s="196">
        <v>30.95</v>
      </c>
      <c r="J11325" s="220"/>
      <c r="M11325">
        <v>30.95</v>
      </c>
    </row>
    <row r="11326" spans="1:13" ht="30" customHeight="1" x14ac:dyDescent="0.2">
      <c r="A11326" s="240"/>
      <c r="B11326" s="197"/>
      <c r="C11326" s="197"/>
      <c r="D11326" s="197"/>
      <c r="E11326" s="197"/>
      <c r="F11326" s="197"/>
      <c r="G11326" s="197" t="s">
        <v>3851</v>
      </c>
      <c r="H11326" s="198">
        <v>4</v>
      </c>
      <c r="I11326" s="199">
        <v>123.8</v>
      </c>
      <c r="J11326" s="220"/>
      <c r="M11326">
        <v>123.8</v>
      </c>
    </row>
    <row r="11327" spans="1:13" ht="0.95" customHeight="1" x14ac:dyDescent="0.2">
      <c r="A11327" s="237"/>
      <c r="B11327" s="185"/>
      <c r="C11327" s="185"/>
      <c r="D11327" s="185"/>
      <c r="E11327" s="185"/>
      <c r="F11327" s="185"/>
      <c r="G11327" s="185"/>
      <c r="H11327" s="185"/>
      <c r="I11327" s="185"/>
      <c r="J11327" s="220"/>
    </row>
    <row r="11328" spans="1:13" ht="18" customHeight="1" x14ac:dyDescent="0.2">
      <c r="A11328" s="236" t="s">
        <v>1506</v>
      </c>
      <c r="B11328" s="183" t="s">
        <v>2</v>
      </c>
      <c r="C11328" s="182" t="s">
        <v>3</v>
      </c>
      <c r="D11328" s="182" t="s">
        <v>4</v>
      </c>
      <c r="E11328" s="419" t="s">
        <v>2100</v>
      </c>
      <c r="F11328" s="419"/>
      <c r="G11328" s="184" t="s">
        <v>5</v>
      </c>
      <c r="H11328" s="183" t="s">
        <v>6</v>
      </c>
      <c r="I11328" s="183" t="s">
        <v>7</v>
      </c>
      <c r="J11328" s="218" t="s">
        <v>8</v>
      </c>
      <c r="K11328" s="229">
        <f>J11330+J11331</f>
        <v>8.16</v>
      </c>
      <c r="L11328" s="229">
        <f>J11329-K11328</f>
        <v>47.84</v>
      </c>
      <c r="M11328" t="s">
        <v>7</v>
      </c>
    </row>
    <row r="11329" spans="1:13" ht="24" customHeight="1" x14ac:dyDescent="0.2">
      <c r="A11329" s="237" t="s">
        <v>2125</v>
      </c>
      <c r="B11329" s="186" t="s">
        <v>1289</v>
      </c>
      <c r="C11329" s="185" t="s">
        <v>15</v>
      </c>
      <c r="D11329" s="185" t="s">
        <v>1290</v>
      </c>
      <c r="E11329" s="425">
        <v>8</v>
      </c>
      <c r="F11329" s="425"/>
      <c r="G11329" s="187" t="s">
        <v>18</v>
      </c>
      <c r="H11329" s="188">
        <v>1</v>
      </c>
      <c r="I11329" s="189">
        <f>(M11329*$M$13)</f>
        <v>56.000399999999999</v>
      </c>
      <c r="J11329" s="231">
        <f>TRUNC(I11329*H11329,2)</f>
        <v>56</v>
      </c>
      <c r="M11329">
        <v>60.87</v>
      </c>
    </row>
    <row r="11330" spans="1:13" ht="24" customHeight="1" x14ac:dyDescent="0.2">
      <c r="A11330" s="238" t="s">
        <v>2126</v>
      </c>
      <c r="B11330" s="191" t="s">
        <v>2130</v>
      </c>
      <c r="C11330" s="190" t="s">
        <v>15</v>
      </c>
      <c r="D11330" s="190" t="s">
        <v>2131</v>
      </c>
      <c r="E11330" s="426" t="s">
        <v>2129</v>
      </c>
      <c r="F11330" s="426"/>
      <c r="G11330" s="192" t="s">
        <v>39</v>
      </c>
      <c r="H11330" s="193">
        <v>0.25</v>
      </c>
      <c r="I11330" s="189">
        <f>(M11330*$M$13)</f>
        <v>13.533200000000001</v>
      </c>
      <c r="J11330" s="219">
        <f>TRUNC(I11330*H11330,2)</f>
        <v>3.38</v>
      </c>
      <c r="M11330">
        <v>14.71</v>
      </c>
    </row>
    <row r="11331" spans="1:13" ht="24" customHeight="1" x14ac:dyDescent="0.2">
      <c r="A11331" s="238" t="s">
        <v>2126</v>
      </c>
      <c r="B11331" s="191" t="s">
        <v>2216</v>
      </c>
      <c r="C11331" s="190" t="s">
        <v>15</v>
      </c>
      <c r="D11331" s="190" t="s">
        <v>2217</v>
      </c>
      <c r="E11331" s="426" t="s">
        <v>2129</v>
      </c>
      <c r="F11331" s="426"/>
      <c r="G11331" s="192" t="s">
        <v>39</v>
      </c>
      <c r="H11331" s="193">
        <v>0.25</v>
      </c>
      <c r="I11331" s="189">
        <f>(M11331*$M$13)</f>
        <v>19.136000000000003</v>
      </c>
      <c r="J11331" s="219">
        <f>TRUNC(I11331*H11331,2)</f>
        <v>4.78</v>
      </c>
      <c r="M11331">
        <v>20.8</v>
      </c>
    </row>
    <row r="11332" spans="1:13" ht="24" customHeight="1" x14ac:dyDescent="0.2">
      <c r="A11332" s="238" t="s">
        <v>2126</v>
      </c>
      <c r="B11332" s="191" t="s">
        <v>2931</v>
      </c>
      <c r="C11332" s="190" t="s">
        <v>15</v>
      </c>
      <c r="D11332" s="190" t="s">
        <v>2932</v>
      </c>
      <c r="E11332" s="426" t="s">
        <v>2119</v>
      </c>
      <c r="F11332" s="426"/>
      <c r="G11332" s="192" t="s">
        <v>132</v>
      </c>
      <c r="H11332" s="193">
        <v>0.28000000000000003</v>
      </c>
      <c r="I11332" s="189">
        <f>(M11332*$M$13)</f>
        <v>0.42320000000000002</v>
      </c>
      <c r="J11332" s="219">
        <f>TRUNC(I11332*H11332,2)</f>
        <v>0.11</v>
      </c>
      <c r="M11332">
        <v>0.46</v>
      </c>
    </row>
    <row r="11333" spans="1:13" ht="24" customHeight="1" x14ac:dyDescent="0.2">
      <c r="A11333" s="238" t="s">
        <v>2126</v>
      </c>
      <c r="B11333" s="191" t="s">
        <v>3126</v>
      </c>
      <c r="C11333" s="190" t="s">
        <v>15</v>
      </c>
      <c r="D11333" s="190" t="s">
        <v>3127</v>
      </c>
      <c r="E11333" s="426" t="s">
        <v>2119</v>
      </c>
      <c r="F11333" s="426"/>
      <c r="G11333" s="192" t="s">
        <v>54</v>
      </c>
      <c r="H11333" s="193">
        <v>1</v>
      </c>
      <c r="I11333" s="189">
        <f>(M11333*$M$13)</f>
        <v>47.729600000000005</v>
      </c>
      <c r="J11333" s="219">
        <f>TRUNC(I11333*H11333,2)</f>
        <v>47.72</v>
      </c>
      <c r="M11333">
        <v>51.88</v>
      </c>
    </row>
    <row r="11334" spans="1:13" x14ac:dyDescent="0.2">
      <c r="A11334" s="239"/>
      <c r="B11334" s="195"/>
      <c r="C11334" s="195"/>
      <c r="D11334" s="195"/>
      <c r="E11334" s="195" t="s">
        <v>3847</v>
      </c>
      <c r="F11334" s="196">
        <v>8.8699999999999992</v>
      </c>
      <c r="G11334" s="195" t="s">
        <v>3848</v>
      </c>
      <c r="H11334" s="196">
        <v>0</v>
      </c>
      <c r="I11334" s="196">
        <v>8.8699999999999992</v>
      </c>
      <c r="J11334" s="220"/>
      <c r="M11334">
        <v>8.8699999999999992</v>
      </c>
    </row>
    <row r="11335" spans="1:13" ht="25.5" x14ac:dyDescent="0.2">
      <c r="A11335" s="239"/>
      <c r="B11335" s="195"/>
      <c r="C11335" s="195"/>
      <c r="D11335" s="195"/>
      <c r="E11335" s="195" t="s">
        <v>3849</v>
      </c>
      <c r="F11335" s="196">
        <v>0</v>
      </c>
      <c r="G11335" s="195"/>
      <c r="H11335" s="195" t="s">
        <v>3850</v>
      </c>
      <c r="I11335" s="196">
        <v>60.87</v>
      </c>
      <c r="J11335" s="220"/>
      <c r="M11335">
        <v>60.87</v>
      </c>
    </row>
    <row r="11336" spans="1:13" ht="30" customHeight="1" x14ac:dyDescent="0.2">
      <c r="A11336" s="240"/>
      <c r="B11336" s="197"/>
      <c r="C11336" s="197"/>
      <c r="D11336" s="197"/>
      <c r="E11336" s="197"/>
      <c r="F11336" s="197"/>
      <c r="G11336" s="197" t="s">
        <v>3851</v>
      </c>
      <c r="H11336" s="198">
        <v>12</v>
      </c>
      <c r="I11336" s="199">
        <v>730.44</v>
      </c>
      <c r="J11336" s="220"/>
      <c r="M11336">
        <v>730.44</v>
      </c>
    </row>
    <row r="11337" spans="1:13" ht="0.95" customHeight="1" x14ac:dyDescent="0.2">
      <c r="A11337" s="237"/>
      <c r="B11337" s="185"/>
      <c r="C11337" s="185"/>
      <c r="D11337" s="185"/>
      <c r="E11337" s="185"/>
      <c r="F11337" s="185"/>
      <c r="G11337" s="185"/>
      <c r="H11337" s="185"/>
      <c r="I11337" s="185"/>
      <c r="J11337" s="220"/>
    </row>
    <row r="11338" spans="1:13" ht="18" customHeight="1" x14ac:dyDescent="0.2">
      <c r="A11338" s="236" t="s">
        <v>1507</v>
      </c>
      <c r="B11338" s="183" t="s">
        <v>2</v>
      </c>
      <c r="C11338" s="182" t="s">
        <v>3</v>
      </c>
      <c r="D11338" s="182" t="s">
        <v>4</v>
      </c>
      <c r="E11338" s="419" t="s">
        <v>2100</v>
      </c>
      <c r="F11338" s="419"/>
      <c r="G11338" s="184" t="s">
        <v>5</v>
      </c>
      <c r="H11338" s="183" t="s">
        <v>6</v>
      </c>
      <c r="I11338" s="183" t="s">
        <v>7</v>
      </c>
      <c r="J11338" s="218" t="s">
        <v>8</v>
      </c>
      <c r="K11338" s="229">
        <f>J11340+J11341</f>
        <v>2.5099999999999998</v>
      </c>
      <c r="L11338" s="229">
        <f>J11339-K11338</f>
        <v>7.4700000000000006</v>
      </c>
      <c r="M11338" t="s">
        <v>7</v>
      </c>
    </row>
    <row r="11339" spans="1:13" ht="26.1" customHeight="1" x14ac:dyDescent="0.2">
      <c r="A11339" s="237" t="s">
        <v>2125</v>
      </c>
      <c r="B11339" s="186" t="s">
        <v>1027</v>
      </c>
      <c r="C11339" s="185" t="s">
        <v>26</v>
      </c>
      <c r="D11339" s="185" t="s">
        <v>1028</v>
      </c>
      <c r="E11339" s="425" t="s">
        <v>2115</v>
      </c>
      <c r="F11339" s="425"/>
      <c r="G11339" s="187" t="s">
        <v>331</v>
      </c>
      <c r="H11339" s="188">
        <v>1</v>
      </c>
      <c r="I11339" s="189">
        <f>(M11339*$M$13)</f>
        <v>9.9819999999999993</v>
      </c>
      <c r="J11339" s="231">
        <f>TRUNC(I11339*H11339,2)</f>
        <v>9.98</v>
      </c>
      <c r="M11339">
        <v>10.85</v>
      </c>
    </row>
    <row r="11340" spans="1:13" ht="26.1" customHeight="1" x14ac:dyDescent="0.2">
      <c r="A11340" s="241" t="s">
        <v>2395</v>
      </c>
      <c r="B11340" s="201" t="s">
        <v>2477</v>
      </c>
      <c r="C11340" s="200" t="s">
        <v>26</v>
      </c>
      <c r="D11340" s="200" t="s">
        <v>2478</v>
      </c>
      <c r="E11340" s="427" t="s">
        <v>2123</v>
      </c>
      <c r="F11340" s="427"/>
      <c r="G11340" s="202" t="s">
        <v>32</v>
      </c>
      <c r="H11340" s="203">
        <v>8.4500000000000006E-2</v>
      </c>
      <c r="I11340" s="189">
        <f>(M11340*$M$13)</f>
        <v>24.3156</v>
      </c>
      <c r="J11340" s="219">
        <f>TRUNC(I11340*H11340,2)</f>
        <v>2.0499999999999998</v>
      </c>
      <c r="M11340">
        <v>26.43</v>
      </c>
    </row>
    <row r="11341" spans="1:13" ht="24" customHeight="1" x14ac:dyDescent="0.2">
      <c r="A11341" s="241" t="s">
        <v>2395</v>
      </c>
      <c r="B11341" s="201" t="s">
        <v>2446</v>
      </c>
      <c r="C11341" s="200" t="s">
        <v>26</v>
      </c>
      <c r="D11341" s="200" t="s">
        <v>2447</v>
      </c>
      <c r="E11341" s="427" t="s">
        <v>2123</v>
      </c>
      <c r="F11341" s="427"/>
      <c r="G11341" s="202" t="s">
        <v>32</v>
      </c>
      <c r="H11341" s="203">
        <v>2.6599999999999999E-2</v>
      </c>
      <c r="I11341" s="189">
        <f>(M11341*$M$13)</f>
        <v>17.461600000000001</v>
      </c>
      <c r="J11341" s="219">
        <f>TRUNC(I11341*H11341,2)</f>
        <v>0.46</v>
      </c>
      <c r="M11341">
        <v>18.98</v>
      </c>
    </row>
    <row r="11342" spans="1:13" ht="24" customHeight="1" x14ac:dyDescent="0.2">
      <c r="A11342" s="238" t="s">
        <v>2126</v>
      </c>
      <c r="B11342" s="191" t="s">
        <v>2946</v>
      </c>
      <c r="C11342" s="190" t="s">
        <v>26</v>
      </c>
      <c r="D11342" s="190" t="s">
        <v>2947</v>
      </c>
      <c r="E11342" s="426" t="s">
        <v>2119</v>
      </c>
      <c r="F11342" s="426"/>
      <c r="G11342" s="192" t="s">
        <v>331</v>
      </c>
      <c r="H11342" s="193">
        <v>3.32E-2</v>
      </c>
      <c r="I11342" s="189">
        <f>(M11342*$M$13)</f>
        <v>3.4316</v>
      </c>
      <c r="J11342" s="219">
        <f>TRUNC(I11342*H11342,2)</f>
        <v>0.11</v>
      </c>
      <c r="M11342">
        <v>3.73</v>
      </c>
    </row>
    <row r="11343" spans="1:13" ht="39" customHeight="1" x14ac:dyDescent="0.2">
      <c r="A11343" s="238" t="s">
        <v>2126</v>
      </c>
      <c r="B11343" s="191" t="s">
        <v>2948</v>
      </c>
      <c r="C11343" s="190" t="s">
        <v>26</v>
      </c>
      <c r="D11343" s="190" t="s">
        <v>2949</v>
      </c>
      <c r="E11343" s="426" t="s">
        <v>2119</v>
      </c>
      <c r="F11343" s="426"/>
      <c r="G11343" s="192" t="s">
        <v>331</v>
      </c>
      <c r="H11343" s="193">
        <v>1</v>
      </c>
      <c r="I11343" s="189">
        <f>(M11343*$M$13)</f>
        <v>7.36</v>
      </c>
      <c r="J11343" s="219">
        <f>TRUNC(I11343*H11343,2)</f>
        <v>7.36</v>
      </c>
      <c r="M11343">
        <v>8</v>
      </c>
    </row>
    <row r="11344" spans="1:13" x14ac:dyDescent="0.2">
      <c r="A11344" s="239"/>
      <c r="B11344" s="195"/>
      <c r="C11344" s="195"/>
      <c r="D11344" s="195"/>
      <c r="E11344" s="195" t="s">
        <v>3847</v>
      </c>
      <c r="F11344" s="196">
        <v>2.12</v>
      </c>
      <c r="G11344" s="195" t="s">
        <v>3848</v>
      </c>
      <c r="H11344" s="196">
        <v>0</v>
      </c>
      <c r="I11344" s="196">
        <v>2.12</v>
      </c>
      <c r="J11344" s="220"/>
      <c r="M11344">
        <v>2.12</v>
      </c>
    </row>
    <row r="11345" spans="1:13" ht="25.5" x14ac:dyDescent="0.2">
      <c r="A11345" s="239"/>
      <c r="B11345" s="195"/>
      <c r="C11345" s="195"/>
      <c r="D11345" s="195"/>
      <c r="E11345" s="195" t="s">
        <v>3849</v>
      </c>
      <c r="F11345" s="196">
        <v>0</v>
      </c>
      <c r="G11345" s="195"/>
      <c r="H11345" s="195" t="s">
        <v>3850</v>
      </c>
      <c r="I11345" s="196">
        <v>10.85</v>
      </c>
      <c r="J11345" s="220"/>
      <c r="M11345">
        <v>10.85</v>
      </c>
    </row>
    <row r="11346" spans="1:13" ht="30" customHeight="1" x14ac:dyDescent="0.2">
      <c r="A11346" s="240"/>
      <c r="B11346" s="197"/>
      <c r="C11346" s="197"/>
      <c r="D11346" s="197"/>
      <c r="E11346" s="197"/>
      <c r="F11346" s="197"/>
      <c r="G11346" s="197" t="s">
        <v>3851</v>
      </c>
      <c r="H11346" s="198">
        <v>12</v>
      </c>
      <c r="I11346" s="199">
        <v>130.19999999999999</v>
      </c>
      <c r="J11346" s="220"/>
      <c r="M11346">
        <v>130.19999999999999</v>
      </c>
    </row>
    <row r="11347" spans="1:13" ht="0.95" customHeight="1" x14ac:dyDescent="0.2">
      <c r="A11347" s="237"/>
      <c r="B11347" s="185"/>
      <c r="C11347" s="185"/>
      <c r="D11347" s="185"/>
      <c r="E11347" s="185"/>
      <c r="F11347" s="185"/>
      <c r="G11347" s="185"/>
      <c r="H11347" s="185"/>
      <c r="I11347" s="185"/>
      <c r="J11347" s="220"/>
    </row>
    <row r="11348" spans="1:13" ht="18" customHeight="1" x14ac:dyDescent="0.2">
      <c r="A11348" s="236" t="s">
        <v>1508</v>
      </c>
      <c r="B11348" s="183" t="s">
        <v>2</v>
      </c>
      <c r="C11348" s="182" t="s">
        <v>3</v>
      </c>
      <c r="D11348" s="182" t="s">
        <v>4</v>
      </c>
      <c r="E11348" s="419" t="s">
        <v>2100</v>
      </c>
      <c r="F11348" s="419"/>
      <c r="G11348" s="184" t="s">
        <v>5</v>
      </c>
      <c r="H11348" s="183" t="s">
        <v>6</v>
      </c>
      <c r="I11348" s="183" t="s">
        <v>7</v>
      </c>
      <c r="J11348" s="218" t="s">
        <v>8</v>
      </c>
      <c r="K11348" s="229">
        <f>J11350+J11351</f>
        <v>6.52</v>
      </c>
      <c r="L11348" s="229">
        <f>J11349-K11348</f>
        <v>56.980000000000004</v>
      </c>
      <c r="M11348" t="s">
        <v>7</v>
      </c>
    </row>
    <row r="11349" spans="1:13" ht="24" customHeight="1" x14ac:dyDescent="0.2">
      <c r="A11349" s="237" t="s">
        <v>2125</v>
      </c>
      <c r="B11349" s="186" t="s">
        <v>1029</v>
      </c>
      <c r="C11349" s="185" t="s">
        <v>15</v>
      </c>
      <c r="D11349" s="185" t="s">
        <v>1030</v>
      </c>
      <c r="E11349" s="425">
        <v>8</v>
      </c>
      <c r="F11349" s="425"/>
      <c r="G11349" s="187" t="s">
        <v>18</v>
      </c>
      <c r="H11349" s="188">
        <v>1</v>
      </c>
      <c r="I11349" s="189">
        <f>(M11349*$M$13)</f>
        <v>63.507600000000004</v>
      </c>
      <c r="J11349" s="231">
        <f>TRUNC(I11349*H11349,2)</f>
        <v>63.5</v>
      </c>
      <c r="M11349">
        <v>69.03</v>
      </c>
    </row>
    <row r="11350" spans="1:13" ht="24" customHeight="1" x14ac:dyDescent="0.2">
      <c r="A11350" s="238" t="s">
        <v>2126</v>
      </c>
      <c r="B11350" s="191" t="s">
        <v>2130</v>
      </c>
      <c r="C11350" s="190" t="s">
        <v>15</v>
      </c>
      <c r="D11350" s="190" t="s">
        <v>2131</v>
      </c>
      <c r="E11350" s="426" t="s">
        <v>2129</v>
      </c>
      <c r="F11350" s="426"/>
      <c r="G11350" s="192" t="s">
        <v>39</v>
      </c>
      <c r="H11350" s="193">
        <v>0.2</v>
      </c>
      <c r="I11350" s="189">
        <f>(M11350*$M$13)</f>
        <v>13.533200000000001</v>
      </c>
      <c r="J11350" s="219">
        <f>TRUNC(I11350*H11350,2)</f>
        <v>2.7</v>
      </c>
      <c r="M11350">
        <v>14.71</v>
      </c>
    </row>
    <row r="11351" spans="1:13" ht="24" customHeight="1" x14ac:dyDescent="0.2">
      <c r="A11351" s="238" t="s">
        <v>2126</v>
      </c>
      <c r="B11351" s="191" t="s">
        <v>2216</v>
      </c>
      <c r="C11351" s="190" t="s">
        <v>15</v>
      </c>
      <c r="D11351" s="190" t="s">
        <v>2217</v>
      </c>
      <c r="E11351" s="426" t="s">
        <v>2129</v>
      </c>
      <c r="F11351" s="426"/>
      <c r="G11351" s="192" t="s">
        <v>39</v>
      </c>
      <c r="H11351" s="193">
        <v>0.2</v>
      </c>
      <c r="I11351" s="189">
        <f>(M11351*$M$13)</f>
        <v>19.136000000000003</v>
      </c>
      <c r="J11351" s="219">
        <f>TRUNC(I11351*H11351,2)</f>
        <v>3.82</v>
      </c>
      <c r="M11351">
        <v>20.8</v>
      </c>
    </row>
    <row r="11352" spans="1:13" ht="24" customHeight="1" x14ac:dyDescent="0.2">
      <c r="A11352" s="238" t="s">
        <v>2126</v>
      </c>
      <c r="B11352" s="191" t="s">
        <v>2931</v>
      </c>
      <c r="C11352" s="190" t="s">
        <v>15</v>
      </c>
      <c r="D11352" s="190" t="s">
        <v>2932</v>
      </c>
      <c r="E11352" s="426" t="s">
        <v>2119</v>
      </c>
      <c r="F11352" s="426"/>
      <c r="G11352" s="192" t="s">
        <v>132</v>
      </c>
      <c r="H11352" s="193">
        <v>0.28000000000000003</v>
      </c>
      <c r="I11352" s="189">
        <f>(M11352*$M$13)</f>
        <v>0.42320000000000002</v>
      </c>
      <c r="J11352" s="219">
        <f>TRUNC(I11352*H11352,2)</f>
        <v>0.11</v>
      </c>
      <c r="M11352">
        <v>0.46</v>
      </c>
    </row>
    <row r="11353" spans="1:13" ht="24" customHeight="1" x14ac:dyDescent="0.2">
      <c r="A11353" s="238" t="s">
        <v>2126</v>
      </c>
      <c r="B11353" s="191" t="s">
        <v>2361</v>
      </c>
      <c r="C11353" s="190" t="s">
        <v>15</v>
      </c>
      <c r="D11353" s="190" t="s">
        <v>2362</v>
      </c>
      <c r="E11353" s="426" t="s">
        <v>2119</v>
      </c>
      <c r="F11353" s="426"/>
      <c r="G11353" s="192" t="s">
        <v>54</v>
      </c>
      <c r="H11353" s="193">
        <v>1</v>
      </c>
      <c r="I11353" s="189">
        <f>(M11353*$M$13)</f>
        <v>56.865200000000002</v>
      </c>
      <c r="J11353" s="219">
        <f>TRUNC(I11353*H11353,2)</f>
        <v>56.86</v>
      </c>
      <c r="M11353">
        <v>61.81</v>
      </c>
    </row>
    <row r="11354" spans="1:13" x14ac:dyDescent="0.2">
      <c r="A11354" s="239"/>
      <c r="B11354" s="195"/>
      <c r="C11354" s="195"/>
      <c r="D11354" s="195"/>
      <c r="E11354" s="195" t="s">
        <v>3847</v>
      </c>
      <c r="F11354" s="196">
        <v>7.1</v>
      </c>
      <c r="G11354" s="195" t="s">
        <v>3848</v>
      </c>
      <c r="H11354" s="196">
        <v>0</v>
      </c>
      <c r="I11354" s="196">
        <v>7.1</v>
      </c>
      <c r="J11354" s="220"/>
      <c r="M11354">
        <v>7.1</v>
      </c>
    </row>
    <row r="11355" spans="1:13" ht="25.5" x14ac:dyDescent="0.2">
      <c r="A11355" s="239"/>
      <c r="B11355" s="195"/>
      <c r="C11355" s="195"/>
      <c r="D11355" s="195"/>
      <c r="E11355" s="195" t="s">
        <v>3849</v>
      </c>
      <c r="F11355" s="196">
        <v>0</v>
      </c>
      <c r="G11355" s="195"/>
      <c r="H11355" s="195" t="s">
        <v>3850</v>
      </c>
      <c r="I11355" s="196">
        <v>69.03</v>
      </c>
      <c r="J11355" s="220"/>
      <c r="M11355">
        <v>69.03</v>
      </c>
    </row>
    <row r="11356" spans="1:13" ht="30" customHeight="1" x14ac:dyDescent="0.2">
      <c r="A11356" s="240"/>
      <c r="B11356" s="197"/>
      <c r="C11356" s="197"/>
      <c r="D11356" s="197"/>
      <c r="E11356" s="197"/>
      <c r="F11356" s="197"/>
      <c r="G11356" s="197" t="s">
        <v>3851</v>
      </c>
      <c r="H11356" s="198">
        <v>12</v>
      </c>
      <c r="I11356" s="199">
        <v>828.36</v>
      </c>
      <c r="J11356" s="220"/>
      <c r="M11356">
        <v>828.36</v>
      </c>
    </row>
    <row r="11357" spans="1:13" ht="0.95" customHeight="1" x14ac:dyDescent="0.2">
      <c r="A11357" s="237"/>
      <c r="B11357" s="185"/>
      <c r="C11357" s="185"/>
      <c r="D11357" s="185"/>
      <c r="E11357" s="185"/>
      <c r="F11357" s="185"/>
      <c r="G11357" s="185"/>
      <c r="H11357" s="185"/>
      <c r="I11357" s="185"/>
      <c r="J11357" s="220"/>
    </row>
    <row r="11358" spans="1:13" ht="18" customHeight="1" x14ac:dyDescent="0.2">
      <c r="A11358" s="236" t="s">
        <v>1509</v>
      </c>
      <c r="B11358" s="183" t="s">
        <v>2</v>
      </c>
      <c r="C11358" s="182" t="s">
        <v>3</v>
      </c>
      <c r="D11358" s="182" t="s">
        <v>4</v>
      </c>
      <c r="E11358" s="419" t="s">
        <v>2100</v>
      </c>
      <c r="F11358" s="419"/>
      <c r="G11358" s="184" t="s">
        <v>5</v>
      </c>
      <c r="H11358" s="183" t="s">
        <v>6</v>
      </c>
      <c r="I11358" s="183" t="s">
        <v>7</v>
      </c>
      <c r="J11358" s="218" t="s">
        <v>8</v>
      </c>
      <c r="K11358" s="229">
        <f>J11360+J11361</f>
        <v>4.8900000000000006</v>
      </c>
      <c r="L11358" s="229">
        <f>J11359-K11358</f>
        <v>63.7</v>
      </c>
      <c r="M11358" t="s">
        <v>7</v>
      </c>
    </row>
    <row r="11359" spans="1:13" ht="26.1" customHeight="1" x14ac:dyDescent="0.2">
      <c r="A11359" s="237" t="s">
        <v>2125</v>
      </c>
      <c r="B11359" s="186" t="s">
        <v>1033</v>
      </c>
      <c r="C11359" s="185" t="s">
        <v>15</v>
      </c>
      <c r="D11359" s="185" t="s">
        <v>1034</v>
      </c>
      <c r="E11359" s="425">
        <v>8</v>
      </c>
      <c r="F11359" s="425"/>
      <c r="G11359" s="187" t="s">
        <v>18</v>
      </c>
      <c r="H11359" s="188">
        <v>1</v>
      </c>
      <c r="I11359" s="189">
        <f>(M11359*$M$13)</f>
        <v>68.595200000000006</v>
      </c>
      <c r="J11359" s="231">
        <f>TRUNC(I11359*H11359,2)</f>
        <v>68.59</v>
      </c>
      <c r="M11359">
        <v>74.56</v>
      </c>
    </row>
    <row r="11360" spans="1:13" ht="24" customHeight="1" x14ac:dyDescent="0.2">
      <c r="A11360" s="238" t="s">
        <v>2126</v>
      </c>
      <c r="B11360" s="191" t="s">
        <v>2130</v>
      </c>
      <c r="C11360" s="190" t="s">
        <v>15</v>
      </c>
      <c r="D11360" s="190" t="s">
        <v>2131</v>
      </c>
      <c r="E11360" s="426" t="s">
        <v>2129</v>
      </c>
      <c r="F11360" s="426"/>
      <c r="G11360" s="192" t="s">
        <v>39</v>
      </c>
      <c r="H11360" s="193">
        <v>0.15</v>
      </c>
      <c r="I11360" s="189">
        <f>(M11360*$M$13)</f>
        <v>13.533200000000001</v>
      </c>
      <c r="J11360" s="219">
        <f>TRUNC(I11360*H11360,2)</f>
        <v>2.02</v>
      </c>
      <c r="M11360">
        <v>14.71</v>
      </c>
    </row>
    <row r="11361" spans="1:13" ht="24" customHeight="1" x14ac:dyDescent="0.2">
      <c r="A11361" s="238" t="s">
        <v>2126</v>
      </c>
      <c r="B11361" s="191" t="s">
        <v>2216</v>
      </c>
      <c r="C11361" s="190" t="s">
        <v>15</v>
      </c>
      <c r="D11361" s="190" t="s">
        <v>2217</v>
      </c>
      <c r="E11361" s="426" t="s">
        <v>2129</v>
      </c>
      <c r="F11361" s="426"/>
      <c r="G11361" s="192" t="s">
        <v>39</v>
      </c>
      <c r="H11361" s="193">
        <v>0.15</v>
      </c>
      <c r="I11361" s="189">
        <f>(M11361*$M$13)</f>
        <v>19.136000000000003</v>
      </c>
      <c r="J11361" s="219">
        <f>TRUNC(I11361*H11361,2)</f>
        <v>2.87</v>
      </c>
      <c r="M11361">
        <v>20.8</v>
      </c>
    </row>
    <row r="11362" spans="1:13" ht="26.1" customHeight="1" x14ac:dyDescent="0.2">
      <c r="A11362" s="238" t="s">
        <v>2126</v>
      </c>
      <c r="B11362" s="191" t="s">
        <v>2952</v>
      </c>
      <c r="C11362" s="190" t="s">
        <v>15</v>
      </c>
      <c r="D11362" s="190" t="s">
        <v>1034</v>
      </c>
      <c r="E11362" s="426" t="s">
        <v>2119</v>
      </c>
      <c r="F11362" s="426"/>
      <c r="G11362" s="192" t="s">
        <v>54</v>
      </c>
      <c r="H11362" s="193">
        <v>1</v>
      </c>
      <c r="I11362" s="189">
        <f>(M11362*$M$13)</f>
        <v>63.700800000000001</v>
      </c>
      <c r="J11362" s="219">
        <f>TRUNC(I11362*H11362,2)</f>
        <v>63.7</v>
      </c>
      <c r="M11362">
        <v>69.239999999999995</v>
      </c>
    </row>
    <row r="11363" spans="1:13" x14ac:dyDescent="0.2">
      <c r="A11363" s="239"/>
      <c r="B11363" s="195"/>
      <c r="C11363" s="195"/>
      <c r="D11363" s="195"/>
      <c r="E11363" s="195" t="s">
        <v>3847</v>
      </c>
      <c r="F11363" s="196">
        <v>5.32</v>
      </c>
      <c r="G11363" s="195" t="s">
        <v>3848</v>
      </c>
      <c r="H11363" s="196">
        <v>0</v>
      </c>
      <c r="I11363" s="196">
        <v>5.32</v>
      </c>
      <c r="J11363" s="220"/>
      <c r="M11363">
        <v>5.32</v>
      </c>
    </row>
    <row r="11364" spans="1:13" ht="25.5" x14ac:dyDescent="0.2">
      <c r="A11364" s="239"/>
      <c r="B11364" s="195"/>
      <c r="C11364" s="195"/>
      <c r="D11364" s="195"/>
      <c r="E11364" s="195" t="s">
        <v>3849</v>
      </c>
      <c r="F11364" s="196">
        <v>0</v>
      </c>
      <c r="G11364" s="195"/>
      <c r="H11364" s="195" t="s">
        <v>3850</v>
      </c>
      <c r="I11364" s="196">
        <v>74.56</v>
      </c>
      <c r="J11364" s="220"/>
      <c r="M11364">
        <v>74.56</v>
      </c>
    </row>
    <row r="11365" spans="1:13" ht="30" customHeight="1" x14ac:dyDescent="0.2">
      <c r="A11365" s="240"/>
      <c r="B11365" s="197"/>
      <c r="C11365" s="197"/>
      <c r="D11365" s="197"/>
      <c r="E11365" s="197"/>
      <c r="F11365" s="197"/>
      <c r="G11365" s="197" t="s">
        <v>3851</v>
      </c>
      <c r="H11365" s="198">
        <v>12</v>
      </c>
      <c r="I11365" s="199">
        <v>894.72</v>
      </c>
      <c r="J11365" s="220"/>
      <c r="M11365">
        <v>894.72</v>
      </c>
    </row>
    <row r="11366" spans="1:13" ht="0.95" customHeight="1" x14ac:dyDescent="0.2">
      <c r="A11366" s="237"/>
      <c r="B11366" s="185"/>
      <c r="C11366" s="185"/>
      <c r="D11366" s="185"/>
      <c r="E11366" s="185"/>
      <c r="F11366" s="185"/>
      <c r="G11366" s="185"/>
      <c r="H11366" s="185"/>
      <c r="I11366" s="185"/>
      <c r="J11366" s="220"/>
    </row>
    <row r="11367" spans="1:13" ht="18" customHeight="1" x14ac:dyDescent="0.2">
      <c r="A11367" s="236" t="s">
        <v>1510</v>
      </c>
      <c r="B11367" s="183" t="s">
        <v>2</v>
      </c>
      <c r="C11367" s="182" t="s">
        <v>3</v>
      </c>
      <c r="D11367" s="182" t="s">
        <v>4</v>
      </c>
      <c r="E11367" s="419" t="s">
        <v>2100</v>
      </c>
      <c r="F11367" s="419"/>
      <c r="G11367" s="184" t="s">
        <v>5</v>
      </c>
      <c r="H11367" s="183" t="s">
        <v>6</v>
      </c>
      <c r="I11367" s="183" t="s">
        <v>7</v>
      </c>
      <c r="J11367" s="218" t="s">
        <v>8</v>
      </c>
      <c r="K11367" s="229">
        <f>J11369+J11370</f>
        <v>12.73</v>
      </c>
      <c r="L11367" s="229">
        <f>J11368-K11367</f>
        <v>82.089999999999989</v>
      </c>
      <c r="M11367" t="s">
        <v>7</v>
      </c>
    </row>
    <row r="11368" spans="1:13" ht="24" customHeight="1" x14ac:dyDescent="0.2">
      <c r="A11368" s="237" t="s">
        <v>2125</v>
      </c>
      <c r="B11368" s="186" t="s">
        <v>1035</v>
      </c>
      <c r="C11368" s="185" t="s">
        <v>15</v>
      </c>
      <c r="D11368" s="185" t="s">
        <v>1036</v>
      </c>
      <c r="E11368" s="425">
        <v>8</v>
      </c>
      <c r="F11368" s="425"/>
      <c r="G11368" s="187" t="s">
        <v>54</v>
      </c>
      <c r="H11368" s="188">
        <v>1</v>
      </c>
      <c r="I11368" s="189">
        <f>(M11368*$M$13)</f>
        <v>94.824399999999997</v>
      </c>
      <c r="J11368" s="231">
        <f>TRUNC(I11368*H11368,2)</f>
        <v>94.82</v>
      </c>
      <c r="M11368">
        <v>103.07</v>
      </c>
    </row>
    <row r="11369" spans="1:13" ht="24" customHeight="1" x14ac:dyDescent="0.2">
      <c r="A11369" s="238" t="s">
        <v>2126</v>
      </c>
      <c r="B11369" s="191" t="s">
        <v>2130</v>
      </c>
      <c r="C11369" s="190" t="s">
        <v>15</v>
      </c>
      <c r="D11369" s="190" t="s">
        <v>2131</v>
      </c>
      <c r="E11369" s="426" t="s">
        <v>2129</v>
      </c>
      <c r="F11369" s="426"/>
      <c r="G11369" s="192" t="s">
        <v>39</v>
      </c>
      <c r="H11369" s="193">
        <v>0.39</v>
      </c>
      <c r="I11369" s="189">
        <f>(M11369*$M$13)</f>
        <v>13.533200000000001</v>
      </c>
      <c r="J11369" s="219">
        <f>TRUNC(I11369*H11369,2)</f>
        <v>5.27</v>
      </c>
      <c r="M11369">
        <v>14.71</v>
      </c>
    </row>
    <row r="11370" spans="1:13" ht="24" customHeight="1" x14ac:dyDescent="0.2">
      <c r="A11370" s="238" t="s">
        <v>2126</v>
      </c>
      <c r="B11370" s="191" t="s">
        <v>2216</v>
      </c>
      <c r="C11370" s="190" t="s">
        <v>15</v>
      </c>
      <c r="D11370" s="190" t="s">
        <v>2217</v>
      </c>
      <c r="E11370" s="426" t="s">
        <v>2129</v>
      </c>
      <c r="F11370" s="426"/>
      <c r="G11370" s="192" t="s">
        <v>39</v>
      </c>
      <c r="H11370" s="193">
        <v>0.39</v>
      </c>
      <c r="I11370" s="189">
        <f>(M11370*$M$13)</f>
        <v>19.136000000000003</v>
      </c>
      <c r="J11370" s="219">
        <f>TRUNC(I11370*H11370,2)</f>
        <v>7.46</v>
      </c>
      <c r="M11370">
        <v>20.8</v>
      </c>
    </row>
    <row r="11371" spans="1:13" ht="24" customHeight="1" x14ac:dyDescent="0.2">
      <c r="A11371" s="238" t="s">
        <v>2126</v>
      </c>
      <c r="B11371" s="191" t="s">
        <v>2953</v>
      </c>
      <c r="C11371" s="190" t="s">
        <v>15</v>
      </c>
      <c r="D11371" s="190" t="s">
        <v>1036</v>
      </c>
      <c r="E11371" s="426" t="s">
        <v>2119</v>
      </c>
      <c r="F11371" s="426"/>
      <c r="G11371" s="192" t="s">
        <v>54</v>
      </c>
      <c r="H11371" s="193">
        <v>1</v>
      </c>
      <c r="I11371" s="189">
        <f>(M11371*$M$13)</f>
        <v>82.091600000000014</v>
      </c>
      <c r="J11371" s="219">
        <f>TRUNC(I11371*H11371,2)</f>
        <v>82.09</v>
      </c>
      <c r="M11371">
        <v>89.23</v>
      </c>
    </row>
    <row r="11372" spans="1:13" x14ac:dyDescent="0.2">
      <c r="A11372" s="239"/>
      <c r="B11372" s="195"/>
      <c r="C11372" s="195"/>
      <c r="D11372" s="195"/>
      <c r="E11372" s="195" t="s">
        <v>3847</v>
      </c>
      <c r="F11372" s="196">
        <v>13.84</v>
      </c>
      <c r="G11372" s="195" t="s">
        <v>3848</v>
      </c>
      <c r="H11372" s="196">
        <v>0</v>
      </c>
      <c r="I11372" s="196">
        <v>13.84</v>
      </c>
      <c r="J11372" s="220"/>
      <c r="M11372">
        <v>13.84</v>
      </c>
    </row>
    <row r="11373" spans="1:13" ht="25.5" x14ac:dyDescent="0.2">
      <c r="A11373" s="239"/>
      <c r="B11373" s="195"/>
      <c r="C11373" s="195"/>
      <c r="D11373" s="195"/>
      <c r="E11373" s="195" t="s">
        <v>3849</v>
      </c>
      <c r="F11373" s="196">
        <v>0</v>
      </c>
      <c r="G11373" s="195"/>
      <c r="H11373" s="195" t="s">
        <v>3850</v>
      </c>
      <c r="I11373" s="196">
        <v>103.07</v>
      </c>
      <c r="J11373" s="220"/>
      <c r="M11373">
        <v>103.07</v>
      </c>
    </row>
    <row r="11374" spans="1:13" ht="30" customHeight="1" x14ac:dyDescent="0.2">
      <c r="A11374" s="240"/>
      <c r="B11374" s="197"/>
      <c r="C11374" s="197"/>
      <c r="D11374" s="197"/>
      <c r="E11374" s="197"/>
      <c r="F11374" s="197"/>
      <c r="G11374" s="197" t="s">
        <v>3851</v>
      </c>
      <c r="H11374" s="198">
        <v>12</v>
      </c>
      <c r="I11374" s="199">
        <v>1236.8399999999999</v>
      </c>
      <c r="J11374" s="220"/>
      <c r="M11374">
        <v>1236.8399999999999</v>
      </c>
    </row>
    <row r="11375" spans="1:13" ht="0.95" customHeight="1" x14ac:dyDescent="0.2">
      <c r="A11375" s="237"/>
      <c r="B11375" s="185"/>
      <c r="C11375" s="185"/>
      <c r="D11375" s="185"/>
      <c r="E11375" s="185"/>
      <c r="F11375" s="185"/>
      <c r="G11375" s="185"/>
      <c r="H11375" s="185"/>
      <c r="I11375" s="185"/>
      <c r="J11375" s="220"/>
    </row>
    <row r="11376" spans="1:13" ht="18" customHeight="1" x14ac:dyDescent="0.2">
      <c r="A11376" s="236" t="s">
        <v>1511</v>
      </c>
      <c r="B11376" s="183" t="s">
        <v>2</v>
      </c>
      <c r="C11376" s="182" t="s">
        <v>3</v>
      </c>
      <c r="D11376" s="182" t="s">
        <v>4</v>
      </c>
      <c r="E11376" s="419" t="s">
        <v>2100</v>
      </c>
      <c r="F11376" s="419"/>
      <c r="G11376" s="184" t="s">
        <v>5</v>
      </c>
      <c r="H11376" s="183" t="s">
        <v>6</v>
      </c>
      <c r="I11376" s="183" t="s">
        <v>7</v>
      </c>
      <c r="J11376" s="218" t="s">
        <v>8</v>
      </c>
      <c r="L11376" s="229">
        <f>J11377</f>
        <v>533.13</v>
      </c>
      <c r="M11376" t="s">
        <v>7</v>
      </c>
    </row>
    <row r="11377" spans="1:13" ht="90.95" customHeight="1" x14ac:dyDescent="0.2">
      <c r="A11377" s="237" t="s">
        <v>2125</v>
      </c>
      <c r="B11377" s="186" t="s">
        <v>1302</v>
      </c>
      <c r="C11377" s="185" t="s">
        <v>167</v>
      </c>
      <c r="D11377" s="185" t="s">
        <v>1303</v>
      </c>
      <c r="E11377" s="425" t="s">
        <v>2106</v>
      </c>
      <c r="F11377" s="425"/>
      <c r="G11377" s="187" t="s">
        <v>331</v>
      </c>
      <c r="H11377" s="188">
        <v>1</v>
      </c>
      <c r="I11377" s="189">
        <f t="shared" ref="I11377:I11382" si="394">(M11377*$M$13)</f>
        <v>533.13080000000002</v>
      </c>
      <c r="J11377" s="231">
        <f t="shared" ref="J11377:J11382" si="395">TRUNC(I11377*H11377,2)</f>
        <v>533.13</v>
      </c>
      <c r="M11377">
        <v>579.49</v>
      </c>
    </row>
    <row r="11378" spans="1:13" ht="26.1" customHeight="1" x14ac:dyDescent="0.2">
      <c r="A11378" s="241" t="s">
        <v>2395</v>
      </c>
      <c r="B11378" s="201" t="s">
        <v>3130</v>
      </c>
      <c r="C11378" s="200" t="s">
        <v>3131</v>
      </c>
      <c r="D11378" s="200" t="s">
        <v>3132</v>
      </c>
      <c r="E11378" s="427">
        <v>24</v>
      </c>
      <c r="F11378" s="427"/>
      <c r="G11378" s="202" t="s">
        <v>331</v>
      </c>
      <c r="H11378" s="203">
        <v>1</v>
      </c>
      <c r="I11378" s="189">
        <f t="shared" si="394"/>
        <v>207.79120000000003</v>
      </c>
      <c r="J11378" s="219">
        <f t="shared" si="395"/>
        <v>207.79</v>
      </c>
      <c r="M11378">
        <v>225.86</v>
      </c>
    </row>
    <row r="11379" spans="1:13" ht="24" customHeight="1" x14ac:dyDescent="0.2">
      <c r="A11379" s="241" t="s">
        <v>2395</v>
      </c>
      <c r="B11379" s="201" t="s">
        <v>1029</v>
      </c>
      <c r="C11379" s="200" t="s">
        <v>15</v>
      </c>
      <c r="D11379" s="200" t="s">
        <v>3133</v>
      </c>
      <c r="E11379" s="427">
        <v>8</v>
      </c>
      <c r="F11379" s="427"/>
      <c r="G11379" s="202" t="s">
        <v>18</v>
      </c>
      <c r="H11379" s="203">
        <v>1</v>
      </c>
      <c r="I11379" s="189">
        <f t="shared" si="394"/>
        <v>63.507600000000004</v>
      </c>
      <c r="J11379" s="219">
        <f t="shared" si="395"/>
        <v>63.5</v>
      </c>
      <c r="M11379">
        <v>69.03</v>
      </c>
    </row>
    <row r="11380" spans="1:13" ht="24" customHeight="1" x14ac:dyDescent="0.2">
      <c r="A11380" s="241" t="s">
        <v>2395</v>
      </c>
      <c r="B11380" s="201" t="s">
        <v>3134</v>
      </c>
      <c r="C11380" s="200" t="s">
        <v>15</v>
      </c>
      <c r="D11380" s="200" t="s">
        <v>3135</v>
      </c>
      <c r="E11380" s="427">
        <v>8</v>
      </c>
      <c r="F11380" s="427"/>
      <c r="G11380" s="202" t="s">
        <v>54</v>
      </c>
      <c r="H11380" s="203">
        <v>1</v>
      </c>
      <c r="I11380" s="189">
        <f t="shared" si="394"/>
        <v>177.5232</v>
      </c>
      <c r="J11380" s="219">
        <f t="shared" si="395"/>
        <v>177.52</v>
      </c>
      <c r="M11380">
        <v>192.96</v>
      </c>
    </row>
    <row r="11381" spans="1:13" ht="24" customHeight="1" x14ac:dyDescent="0.2">
      <c r="A11381" s="241" t="s">
        <v>2395</v>
      </c>
      <c r="B11381" s="201" t="s">
        <v>3136</v>
      </c>
      <c r="C11381" s="200" t="s">
        <v>15</v>
      </c>
      <c r="D11381" s="200" t="s">
        <v>3137</v>
      </c>
      <c r="E11381" s="427">
        <v>8</v>
      </c>
      <c r="F11381" s="427"/>
      <c r="G11381" s="202" t="s">
        <v>18</v>
      </c>
      <c r="H11381" s="203">
        <v>1</v>
      </c>
      <c r="I11381" s="189">
        <f t="shared" si="394"/>
        <v>28.308400000000002</v>
      </c>
      <c r="J11381" s="219">
        <f t="shared" si="395"/>
        <v>28.3</v>
      </c>
      <c r="M11381">
        <v>30.77</v>
      </c>
    </row>
    <row r="11382" spans="1:13" ht="24" customHeight="1" x14ac:dyDescent="0.2">
      <c r="A11382" s="241" t="s">
        <v>2395</v>
      </c>
      <c r="B11382" s="201" t="s">
        <v>1289</v>
      </c>
      <c r="C11382" s="200" t="s">
        <v>15</v>
      </c>
      <c r="D11382" s="200" t="s">
        <v>3138</v>
      </c>
      <c r="E11382" s="427">
        <v>8</v>
      </c>
      <c r="F11382" s="427"/>
      <c r="G11382" s="202" t="s">
        <v>18</v>
      </c>
      <c r="H11382" s="203">
        <v>1</v>
      </c>
      <c r="I11382" s="189">
        <f t="shared" si="394"/>
        <v>56.000399999999999</v>
      </c>
      <c r="J11382" s="219">
        <f t="shared" si="395"/>
        <v>56</v>
      </c>
      <c r="M11382">
        <v>60.87</v>
      </c>
    </row>
    <row r="11383" spans="1:13" x14ac:dyDescent="0.2">
      <c r="A11383" s="239"/>
      <c r="B11383" s="195"/>
      <c r="C11383" s="195"/>
      <c r="D11383" s="195"/>
      <c r="E11383" s="195" t="s">
        <v>3847</v>
      </c>
      <c r="F11383" s="196">
        <v>44.68</v>
      </c>
      <c r="G11383" s="195" t="s">
        <v>3848</v>
      </c>
      <c r="H11383" s="196">
        <v>0</v>
      </c>
      <c r="I11383" s="196">
        <v>44.68</v>
      </c>
      <c r="J11383" s="220"/>
      <c r="M11383">
        <v>44.68</v>
      </c>
    </row>
    <row r="11384" spans="1:13" ht="25.5" x14ac:dyDescent="0.2">
      <c r="A11384" s="239"/>
      <c r="B11384" s="195"/>
      <c r="C11384" s="195"/>
      <c r="D11384" s="195"/>
      <c r="E11384" s="195" t="s">
        <v>3849</v>
      </c>
      <c r="F11384" s="196">
        <v>0</v>
      </c>
      <c r="G11384" s="195"/>
      <c r="H11384" s="195" t="s">
        <v>3850</v>
      </c>
      <c r="I11384" s="196">
        <v>579.49</v>
      </c>
      <c r="J11384" s="220"/>
      <c r="M11384">
        <v>579.49</v>
      </c>
    </row>
    <row r="11385" spans="1:13" ht="30" customHeight="1" x14ac:dyDescent="0.2">
      <c r="A11385" s="240"/>
      <c r="B11385" s="197"/>
      <c r="C11385" s="197"/>
      <c r="D11385" s="197"/>
      <c r="E11385" s="197"/>
      <c r="F11385" s="197"/>
      <c r="G11385" s="197" t="s">
        <v>3851</v>
      </c>
      <c r="H11385" s="198">
        <v>4</v>
      </c>
      <c r="I11385" s="199">
        <v>2317.96</v>
      </c>
      <c r="J11385" s="220"/>
      <c r="M11385">
        <v>2317.96</v>
      </c>
    </row>
    <row r="11386" spans="1:13" ht="0.95" customHeight="1" x14ac:dyDescent="0.2">
      <c r="A11386" s="237"/>
      <c r="B11386" s="185"/>
      <c r="C11386" s="185"/>
      <c r="D11386" s="185"/>
      <c r="E11386" s="185"/>
      <c r="F11386" s="185"/>
      <c r="G11386" s="185"/>
      <c r="H11386" s="185"/>
      <c r="I11386" s="185"/>
      <c r="J11386" s="220"/>
    </row>
    <row r="11387" spans="1:13" ht="18" customHeight="1" x14ac:dyDescent="0.2">
      <c r="A11387" s="236" t="s">
        <v>1512</v>
      </c>
      <c r="B11387" s="183" t="s">
        <v>2</v>
      </c>
      <c r="C11387" s="182" t="s">
        <v>3</v>
      </c>
      <c r="D11387" s="182" t="s">
        <v>4</v>
      </c>
      <c r="E11387" s="419" t="s">
        <v>2100</v>
      </c>
      <c r="F11387" s="419"/>
      <c r="G11387" s="184" t="s">
        <v>5</v>
      </c>
      <c r="H11387" s="183" t="s">
        <v>6</v>
      </c>
      <c r="I11387" s="183" t="s">
        <v>7</v>
      </c>
      <c r="J11387" s="218" t="s">
        <v>8</v>
      </c>
      <c r="K11387" s="229">
        <f>J11389+J11390</f>
        <v>6.52</v>
      </c>
      <c r="L11387" s="229">
        <f>J11388-K11387</f>
        <v>44.7</v>
      </c>
      <c r="M11387" t="s">
        <v>7</v>
      </c>
    </row>
    <row r="11388" spans="1:13" ht="26.1" customHeight="1" x14ac:dyDescent="0.2">
      <c r="A11388" s="237" t="s">
        <v>2125</v>
      </c>
      <c r="B11388" s="186" t="s">
        <v>1051</v>
      </c>
      <c r="C11388" s="185" t="s">
        <v>15</v>
      </c>
      <c r="D11388" s="185" t="s">
        <v>1052</v>
      </c>
      <c r="E11388" s="425">
        <v>8</v>
      </c>
      <c r="F11388" s="425"/>
      <c r="G11388" s="187" t="s">
        <v>18</v>
      </c>
      <c r="H11388" s="188">
        <v>1</v>
      </c>
      <c r="I11388" s="189">
        <f>(M11388*$M$13)</f>
        <v>51.2256</v>
      </c>
      <c r="J11388" s="231">
        <f>TRUNC(I11388*H11388,2)</f>
        <v>51.22</v>
      </c>
      <c r="M11388">
        <v>55.68</v>
      </c>
    </row>
    <row r="11389" spans="1:13" ht="24" customHeight="1" x14ac:dyDescent="0.2">
      <c r="A11389" s="238" t="s">
        <v>2126</v>
      </c>
      <c r="B11389" s="191" t="s">
        <v>2130</v>
      </c>
      <c r="C11389" s="190" t="s">
        <v>15</v>
      </c>
      <c r="D11389" s="190" t="s">
        <v>2131</v>
      </c>
      <c r="E11389" s="426" t="s">
        <v>2129</v>
      </c>
      <c r="F11389" s="426"/>
      <c r="G11389" s="192" t="s">
        <v>39</v>
      </c>
      <c r="H11389" s="193">
        <v>0.2</v>
      </c>
      <c r="I11389" s="189">
        <f>(M11389*$M$13)</f>
        <v>13.533200000000001</v>
      </c>
      <c r="J11389" s="219">
        <f>TRUNC(I11389*H11389,2)</f>
        <v>2.7</v>
      </c>
      <c r="M11389">
        <v>14.71</v>
      </c>
    </row>
    <row r="11390" spans="1:13" ht="24" customHeight="1" x14ac:dyDescent="0.2">
      <c r="A11390" s="238" t="s">
        <v>2126</v>
      </c>
      <c r="B11390" s="191" t="s">
        <v>2216</v>
      </c>
      <c r="C11390" s="190" t="s">
        <v>15</v>
      </c>
      <c r="D11390" s="190" t="s">
        <v>2217</v>
      </c>
      <c r="E11390" s="426" t="s">
        <v>2129</v>
      </c>
      <c r="F11390" s="426"/>
      <c r="G11390" s="192" t="s">
        <v>39</v>
      </c>
      <c r="H11390" s="193">
        <v>0.2</v>
      </c>
      <c r="I11390" s="189">
        <f>(M11390*$M$13)</f>
        <v>19.136000000000003</v>
      </c>
      <c r="J11390" s="219">
        <f>TRUNC(I11390*H11390,2)</f>
        <v>3.82</v>
      </c>
      <c r="M11390">
        <v>20.8</v>
      </c>
    </row>
    <row r="11391" spans="1:13" ht="24" customHeight="1" x14ac:dyDescent="0.2">
      <c r="A11391" s="238" t="s">
        <v>2126</v>
      </c>
      <c r="B11391" s="191" t="s">
        <v>2931</v>
      </c>
      <c r="C11391" s="190" t="s">
        <v>15</v>
      </c>
      <c r="D11391" s="190" t="s">
        <v>2932</v>
      </c>
      <c r="E11391" s="426" t="s">
        <v>2119</v>
      </c>
      <c r="F11391" s="426"/>
      <c r="G11391" s="192" t="s">
        <v>132</v>
      </c>
      <c r="H11391" s="193">
        <v>0.28000000000000003</v>
      </c>
      <c r="I11391" s="189">
        <f>(M11391*$M$13)</f>
        <v>0.42320000000000002</v>
      </c>
      <c r="J11391" s="219">
        <f>TRUNC(I11391*H11391,2)</f>
        <v>0.11</v>
      </c>
      <c r="M11391">
        <v>0.46</v>
      </c>
    </row>
    <row r="11392" spans="1:13" ht="24" customHeight="1" x14ac:dyDescent="0.2">
      <c r="A11392" s="238" t="s">
        <v>2126</v>
      </c>
      <c r="B11392" s="191" t="s">
        <v>2964</v>
      </c>
      <c r="C11392" s="190" t="s">
        <v>15</v>
      </c>
      <c r="D11392" s="190" t="s">
        <v>2965</v>
      </c>
      <c r="E11392" s="426" t="s">
        <v>2119</v>
      </c>
      <c r="F11392" s="426"/>
      <c r="G11392" s="192" t="s">
        <v>54</v>
      </c>
      <c r="H11392" s="193">
        <v>1</v>
      </c>
      <c r="I11392" s="189">
        <f>(M11392*$M$13)</f>
        <v>44.583200000000005</v>
      </c>
      <c r="J11392" s="219">
        <f>TRUNC(I11392*H11392,2)</f>
        <v>44.58</v>
      </c>
      <c r="M11392">
        <v>48.46</v>
      </c>
    </row>
    <row r="11393" spans="1:13" x14ac:dyDescent="0.2">
      <c r="A11393" s="239"/>
      <c r="B11393" s="195"/>
      <c r="C11393" s="195"/>
      <c r="D11393" s="195"/>
      <c r="E11393" s="195" t="s">
        <v>3847</v>
      </c>
      <c r="F11393" s="196">
        <v>7.1</v>
      </c>
      <c r="G11393" s="195" t="s">
        <v>3848</v>
      </c>
      <c r="H11393" s="196">
        <v>0</v>
      </c>
      <c r="I11393" s="196">
        <v>7.1</v>
      </c>
      <c r="J11393" s="220"/>
      <c r="M11393">
        <v>7.1</v>
      </c>
    </row>
    <row r="11394" spans="1:13" ht="25.5" x14ac:dyDescent="0.2">
      <c r="A11394" s="239"/>
      <c r="B11394" s="195"/>
      <c r="C11394" s="195"/>
      <c r="D11394" s="195"/>
      <c r="E11394" s="195" t="s">
        <v>3849</v>
      </c>
      <c r="F11394" s="196">
        <v>0</v>
      </c>
      <c r="G11394" s="195"/>
      <c r="H11394" s="195" t="s">
        <v>3850</v>
      </c>
      <c r="I11394" s="196">
        <v>55.68</v>
      </c>
      <c r="J11394" s="220"/>
      <c r="M11394">
        <v>55.68</v>
      </c>
    </row>
    <row r="11395" spans="1:13" ht="30" customHeight="1" x14ac:dyDescent="0.2">
      <c r="A11395" s="240"/>
      <c r="B11395" s="197"/>
      <c r="C11395" s="197"/>
      <c r="D11395" s="197"/>
      <c r="E11395" s="197"/>
      <c r="F11395" s="197"/>
      <c r="G11395" s="197" t="s">
        <v>3851</v>
      </c>
      <c r="H11395" s="198">
        <v>4</v>
      </c>
      <c r="I11395" s="199">
        <v>222.72</v>
      </c>
      <c r="J11395" s="220"/>
      <c r="M11395">
        <v>222.72</v>
      </c>
    </row>
    <row r="11396" spans="1:13" ht="0.95" customHeight="1" x14ac:dyDescent="0.2">
      <c r="A11396" s="237"/>
      <c r="B11396" s="185"/>
      <c r="C11396" s="185"/>
      <c r="D11396" s="185"/>
      <c r="E11396" s="185"/>
      <c r="F11396" s="185"/>
      <c r="G11396" s="185"/>
      <c r="H11396" s="185"/>
      <c r="I11396" s="185"/>
      <c r="J11396" s="220"/>
    </row>
    <row r="11397" spans="1:13" ht="18" customHeight="1" x14ac:dyDescent="0.2">
      <c r="A11397" s="236" t="s">
        <v>1513</v>
      </c>
      <c r="B11397" s="183" t="s">
        <v>2</v>
      </c>
      <c r="C11397" s="182" t="s">
        <v>3</v>
      </c>
      <c r="D11397" s="182" t="s">
        <v>4</v>
      </c>
      <c r="E11397" s="419" t="s">
        <v>2100</v>
      </c>
      <c r="F11397" s="419"/>
      <c r="G11397" s="184" t="s">
        <v>5</v>
      </c>
      <c r="H11397" s="183" t="s">
        <v>6</v>
      </c>
      <c r="I11397" s="183" t="s">
        <v>7</v>
      </c>
      <c r="J11397" s="218" t="s">
        <v>8</v>
      </c>
      <c r="K11397" s="229">
        <f>J11399+J11400</f>
        <v>19.920000000000002</v>
      </c>
      <c r="L11397" s="229">
        <f>J11398-K11397</f>
        <v>71.039999999999992</v>
      </c>
      <c r="M11397" t="s">
        <v>7</v>
      </c>
    </row>
    <row r="11398" spans="1:13" ht="24" customHeight="1" x14ac:dyDescent="0.2">
      <c r="A11398" s="237" t="s">
        <v>2125</v>
      </c>
      <c r="B11398" s="186" t="s">
        <v>1053</v>
      </c>
      <c r="C11398" s="185" t="s">
        <v>15</v>
      </c>
      <c r="D11398" s="185" t="s">
        <v>1054</v>
      </c>
      <c r="E11398" s="425">
        <v>8</v>
      </c>
      <c r="F11398" s="425"/>
      <c r="G11398" s="187" t="s">
        <v>18</v>
      </c>
      <c r="H11398" s="188">
        <v>1</v>
      </c>
      <c r="I11398" s="189">
        <f>(M11398*$M$13)</f>
        <v>90.960400000000007</v>
      </c>
      <c r="J11398" s="231">
        <f>TRUNC(I11398*H11398,2)</f>
        <v>90.96</v>
      </c>
      <c r="M11398">
        <v>98.87</v>
      </c>
    </row>
    <row r="11399" spans="1:13" ht="24" customHeight="1" x14ac:dyDescent="0.2">
      <c r="A11399" s="238" t="s">
        <v>2126</v>
      </c>
      <c r="B11399" s="191" t="s">
        <v>2130</v>
      </c>
      <c r="C11399" s="190" t="s">
        <v>15</v>
      </c>
      <c r="D11399" s="190" t="s">
        <v>2131</v>
      </c>
      <c r="E11399" s="426" t="s">
        <v>2129</v>
      </c>
      <c r="F11399" s="426"/>
      <c r="G11399" s="192" t="s">
        <v>39</v>
      </c>
      <c r="H11399" s="193">
        <v>0.61</v>
      </c>
      <c r="I11399" s="189">
        <f>(M11399*$M$13)</f>
        <v>13.533200000000001</v>
      </c>
      <c r="J11399" s="219">
        <f>TRUNC(I11399*H11399,2)</f>
        <v>8.25</v>
      </c>
      <c r="M11399">
        <v>14.71</v>
      </c>
    </row>
    <row r="11400" spans="1:13" ht="24" customHeight="1" x14ac:dyDescent="0.2">
      <c r="A11400" s="238" t="s">
        <v>2126</v>
      </c>
      <c r="B11400" s="191" t="s">
        <v>2216</v>
      </c>
      <c r="C11400" s="190" t="s">
        <v>15</v>
      </c>
      <c r="D11400" s="190" t="s">
        <v>2217</v>
      </c>
      <c r="E11400" s="426" t="s">
        <v>2129</v>
      </c>
      <c r="F11400" s="426"/>
      <c r="G11400" s="192" t="s">
        <v>39</v>
      </c>
      <c r="H11400" s="193">
        <v>0.61</v>
      </c>
      <c r="I11400" s="189">
        <f>(M11400*$M$13)</f>
        <v>19.136000000000003</v>
      </c>
      <c r="J11400" s="219">
        <f>TRUNC(I11400*H11400,2)</f>
        <v>11.67</v>
      </c>
      <c r="M11400">
        <v>20.8</v>
      </c>
    </row>
    <row r="11401" spans="1:13" ht="24" customHeight="1" x14ac:dyDescent="0.2">
      <c r="A11401" s="238" t="s">
        <v>2126</v>
      </c>
      <c r="B11401" s="191" t="s">
        <v>2931</v>
      </c>
      <c r="C11401" s="190" t="s">
        <v>15</v>
      </c>
      <c r="D11401" s="190" t="s">
        <v>2932</v>
      </c>
      <c r="E11401" s="426" t="s">
        <v>2119</v>
      </c>
      <c r="F11401" s="426"/>
      <c r="G11401" s="192" t="s">
        <v>132</v>
      </c>
      <c r="H11401" s="193">
        <v>0.94</v>
      </c>
      <c r="I11401" s="189">
        <f>(M11401*$M$13)</f>
        <v>0.42320000000000002</v>
      </c>
      <c r="J11401" s="219">
        <f>TRUNC(I11401*H11401,2)</f>
        <v>0.39</v>
      </c>
      <c r="M11401">
        <v>0.46</v>
      </c>
    </row>
    <row r="11402" spans="1:13" ht="24" customHeight="1" x14ac:dyDescent="0.2">
      <c r="A11402" s="238" t="s">
        <v>2126</v>
      </c>
      <c r="B11402" s="191" t="s">
        <v>2966</v>
      </c>
      <c r="C11402" s="190" t="s">
        <v>15</v>
      </c>
      <c r="D11402" s="190" t="s">
        <v>2967</v>
      </c>
      <c r="E11402" s="426" t="s">
        <v>2119</v>
      </c>
      <c r="F11402" s="426"/>
      <c r="G11402" s="192" t="s">
        <v>54</v>
      </c>
      <c r="H11402" s="193">
        <v>1</v>
      </c>
      <c r="I11402" s="189">
        <f>(M11402*$M$13)</f>
        <v>70.646800000000013</v>
      </c>
      <c r="J11402" s="219">
        <f>TRUNC(I11402*H11402,2)</f>
        <v>70.64</v>
      </c>
      <c r="M11402">
        <v>76.790000000000006</v>
      </c>
    </row>
    <row r="11403" spans="1:13" x14ac:dyDescent="0.2">
      <c r="A11403" s="239"/>
      <c r="B11403" s="195"/>
      <c r="C11403" s="195"/>
      <c r="D11403" s="195"/>
      <c r="E11403" s="195" t="s">
        <v>3847</v>
      </c>
      <c r="F11403" s="196">
        <v>21.65</v>
      </c>
      <c r="G11403" s="195" t="s">
        <v>3848</v>
      </c>
      <c r="H11403" s="196">
        <v>0</v>
      </c>
      <c r="I11403" s="196">
        <v>21.650000000000002</v>
      </c>
      <c r="J11403" s="220"/>
      <c r="M11403">
        <v>21.650000000000002</v>
      </c>
    </row>
    <row r="11404" spans="1:13" ht="25.5" x14ac:dyDescent="0.2">
      <c r="A11404" s="239"/>
      <c r="B11404" s="195"/>
      <c r="C11404" s="195"/>
      <c r="D11404" s="195"/>
      <c r="E11404" s="195" t="s">
        <v>3849</v>
      </c>
      <c r="F11404" s="196">
        <v>0</v>
      </c>
      <c r="G11404" s="195"/>
      <c r="H11404" s="195" t="s">
        <v>3850</v>
      </c>
      <c r="I11404" s="196">
        <v>98.87</v>
      </c>
      <c r="J11404" s="220"/>
      <c r="M11404">
        <v>98.87</v>
      </c>
    </row>
    <row r="11405" spans="1:13" ht="30" customHeight="1" x14ac:dyDescent="0.2">
      <c r="A11405" s="240"/>
      <c r="B11405" s="197"/>
      <c r="C11405" s="197"/>
      <c r="D11405" s="197"/>
      <c r="E11405" s="197"/>
      <c r="F11405" s="197"/>
      <c r="G11405" s="197" t="s">
        <v>3851</v>
      </c>
      <c r="H11405" s="198">
        <v>6</v>
      </c>
      <c r="I11405" s="199">
        <v>593.22</v>
      </c>
      <c r="J11405" s="220"/>
      <c r="M11405">
        <v>593.22</v>
      </c>
    </row>
    <row r="11406" spans="1:13" ht="0.95" customHeight="1" x14ac:dyDescent="0.2">
      <c r="A11406" s="237"/>
      <c r="B11406" s="185"/>
      <c r="C11406" s="185"/>
      <c r="D11406" s="185"/>
      <c r="E11406" s="185"/>
      <c r="F11406" s="185"/>
      <c r="G11406" s="185"/>
      <c r="H11406" s="185"/>
      <c r="I11406" s="185"/>
      <c r="J11406" s="220"/>
    </row>
    <row r="11407" spans="1:13" ht="18" customHeight="1" x14ac:dyDescent="0.2">
      <c r="A11407" s="236" t="s">
        <v>1514</v>
      </c>
      <c r="B11407" s="183" t="s">
        <v>2</v>
      </c>
      <c r="C11407" s="182" t="s">
        <v>3</v>
      </c>
      <c r="D11407" s="182" t="s">
        <v>4</v>
      </c>
      <c r="E11407" s="419" t="s">
        <v>2100</v>
      </c>
      <c r="F11407" s="419"/>
      <c r="G11407" s="184" t="s">
        <v>5</v>
      </c>
      <c r="H11407" s="183" t="s">
        <v>6</v>
      </c>
      <c r="I11407" s="183" t="s">
        <v>7</v>
      </c>
      <c r="J11407" s="218" t="s">
        <v>8</v>
      </c>
      <c r="K11407" s="229">
        <f>J11409+J11410</f>
        <v>31.020000000000003</v>
      </c>
      <c r="L11407" s="229">
        <f>J11408-K11407</f>
        <v>148.42999999999998</v>
      </c>
      <c r="M11407" t="s">
        <v>7</v>
      </c>
    </row>
    <row r="11408" spans="1:13" ht="24" customHeight="1" x14ac:dyDescent="0.2">
      <c r="A11408" s="237" t="s">
        <v>2125</v>
      </c>
      <c r="B11408" s="186" t="s">
        <v>1055</v>
      </c>
      <c r="C11408" s="185" t="s">
        <v>15</v>
      </c>
      <c r="D11408" s="185" t="s">
        <v>1056</v>
      </c>
      <c r="E11408" s="425">
        <v>8</v>
      </c>
      <c r="F11408" s="425"/>
      <c r="G11408" s="187" t="s">
        <v>18</v>
      </c>
      <c r="H11408" s="188">
        <v>1</v>
      </c>
      <c r="I11408" s="189">
        <f>(M11408*$M$13)</f>
        <v>179.45520000000002</v>
      </c>
      <c r="J11408" s="231">
        <f>TRUNC(I11408*H11408,2)</f>
        <v>179.45</v>
      </c>
      <c r="M11408">
        <v>195.06</v>
      </c>
    </row>
    <row r="11409" spans="1:13" ht="24" customHeight="1" x14ac:dyDescent="0.2">
      <c r="A11409" s="238" t="s">
        <v>2126</v>
      </c>
      <c r="B11409" s="191" t="s">
        <v>2130</v>
      </c>
      <c r="C11409" s="190" t="s">
        <v>15</v>
      </c>
      <c r="D11409" s="190" t="s">
        <v>2131</v>
      </c>
      <c r="E11409" s="426" t="s">
        <v>2129</v>
      </c>
      <c r="F11409" s="426"/>
      <c r="G11409" s="192" t="s">
        <v>39</v>
      </c>
      <c r="H11409" s="193">
        <v>0.95</v>
      </c>
      <c r="I11409" s="189">
        <f>(M11409*$M$13)</f>
        <v>13.533200000000001</v>
      </c>
      <c r="J11409" s="219">
        <f>TRUNC(I11409*H11409,2)</f>
        <v>12.85</v>
      </c>
      <c r="M11409">
        <v>14.71</v>
      </c>
    </row>
    <row r="11410" spans="1:13" ht="24" customHeight="1" x14ac:dyDescent="0.2">
      <c r="A11410" s="238" t="s">
        <v>2126</v>
      </c>
      <c r="B11410" s="191" t="s">
        <v>2216</v>
      </c>
      <c r="C11410" s="190" t="s">
        <v>15</v>
      </c>
      <c r="D11410" s="190" t="s">
        <v>2217</v>
      </c>
      <c r="E11410" s="426" t="s">
        <v>2129</v>
      </c>
      <c r="F11410" s="426"/>
      <c r="G11410" s="192" t="s">
        <v>39</v>
      </c>
      <c r="H11410" s="193">
        <v>0.95</v>
      </c>
      <c r="I11410" s="189">
        <f>(M11410*$M$13)</f>
        <v>19.136000000000003</v>
      </c>
      <c r="J11410" s="219">
        <f>TRUNC(I11410*H11410,2)</f>
        <v>18.170000000000002</v>
      </c>
      <c r="M11410">
        <v>20.8</v>
      </c>
    </row>
    <row r="11411" spans="1:13" ht="24" customHeight="1" x14ac:dyDescent="0.2">
      <c r="A11411" s="238" t="s">
        <v>2126</v>
      </c>
      <c r="B11411" s="191" t="s">
        <v>2931</v>
      </c>
      <c r="C11411" s="190" t="s">
        <v>15</v>
      </c>
      <c r="D11411" s="190" t="s">
        <v>2932</v>
      </c>
      <c r="E11411" s="426" t="s">
        <v>2119</v>
      </c>
      <c r="F11411" s="426"/>
      <c r="G11411" s="192" t="s">
        <v>132</v>
      </c>
      <c r="H11411" s="193">
        <v>1.88</v>
      </c>
      <c r="I11411" s="189">
        <f>(M11411*$M$13)</f>
        <v>0.42320000000000002</v>
      </c>
      <c r="J11411" s="219">
        <f>TRUNC(I11411*H11411,2)</f>
        <v>0.79</v>
      </c>
      <c r="M11411">
        <v>0.46</v>
      </c>
    </row>
    <row r="11412" spans="1:13" ht="24" customHeight="1" x14ac:dyDescent="0.2">
      <c r="A11412" s="238" t="s">
        <v>2126</v>
      </c>
      <c r="B11412" s="191" t="s">
        <v>2968</v>
      </c>
      <c r="C11412" s="190" t="s">
        <v>15</v>
      </c>
      <c r="D11412" s="190" t="s">
        <v>2969</v>
      </c>
      <c r="E11412" s="426" t="s">
        <v>2119</v>
      </c>
      <c r="F11412" s="426"/>
      <c r="G11412" s="192" t="s">
        <v>54</v>
      </c>
      <c r="H11412" s="193">
        <v>1</v>
      </c>
      <c r="I11412" s="189">
        <f>(M11412*$M$13)</f>
        <v>147.63240000000002</v>
      </c>
      <c r="J11412" s="219">
        <f>TRUNC(I11412*H11412,2)</f>
        <v>147.63</v>
      </c>
      <c r="M11412">
        <v>160.47</v>
      </c>
    </row>
    <row r="11413" spans="1:13" x14ac:dyDescent="0.2">
      <c r="A11413" s="239"/>
      <c r="B11413" s="195"/>
      <c r="C11413" s="195"/>
      <c r="D11413" s="195"/>
      <c r="E11413" s="195" t="s">
        <v>3847</v>
      </c>
      <c r="F11413" s="196">
        <v>33.729999999999997</v>
      </c>
      <c r="G11413" s="195" t="s">
        <v>3848</v>
      </c>
      <c r="H11413" s="196">
        <v>0</v>
      </c>
      <c r="I11413" s="196">
        <v>33.729999999999997</v>
      </c>
      <c r="J11413" s="220"/>
      <c r="M11413">
        <v>33.729999999999997</v>
      </c>
    </row>
    <row r="11414" spans="1:13" ht="25.5" x14ac:dyDescent="0.2">
      <c r="A11414" s="239"/>
      <c r="B11414" s="195"/>
      <c r="C11414" s="195"/>
      <c r="D11414" s="195"/>
      <c r="E11414" s="195" t="s">
        <v>3849</v>
      </c>
      <c r="F11414" s="196">
        <v>0</v>
      </c>
      <c r="G11414" s="195"/>
      <c r="H11414" s="195" t="s">
        <v>3850</v>
      </c>
      <c r="I11414" s="196">
        <v>195.06</v>
      </c>
      <c r="J11414" s="220"/>
      <c r="M11414">
        <v>195.06</v>
      </c>
    </row>
    <row r="11415" spans="1:13" ht="30" customHeight="1" x14ac:dyDescent="0.2">
      <c r="A11415" s="240"/>
      <c r="B11415" s="197"/>
      <c r="C11415" s="197"/>
      <c r="D11415" s="197"/>
      <c r="E11415" s="197"/>
      <c r="F11415" s="197"/>
      <c r="G11415" s="197" t="s">
        <v>3851</v>
      </c>
      <c r="H11415" s="198">
        <v>4</v>
      </c>
      <c r="I11415" s="199">
        <v>780.24</v>
      </c>
      <c r="J11415" s="220"/>
      <c r="M11415">
        <v>780.24</v>
      </c>
    </row>
    <row r="11416" spans="1:13" ht="0.95" customHeight="1" x14ac:dyDescent="0.2">
      <c r="A11416" s="237"/>
      <c r="B11416" s="185"/>
      <c r="C11416" s="185"/>
      <c r="D11416" s="185"/>
      <c r="E11416" s="185"/>
      <c r="F11416" s="185"/>
      <c r="G11416" s="185"/>
      <c r="H11416" s="185"/>
      <c r="I11416" s="185"/>
      <c r="J11416" s="220"/>
    </row>
    <row r="11417" spans="1:13" ht="18" customHeight="1" x14ac:dyDescent="0.2">
      <c r="A11417" s="236" t="s">
        <v>1515</v>
      </c>
      <c r="B11417" s="183" t="s">
        <v>2</v>
      </c>
      <c r="C11417" s="182" t="s">
        <v>3</v>
      </c>
      <c r="D11417" s="182" t="s">
        <v>4</v>
      </c>
      <c r="E11417" s="419" t="s">
        <v>2100</v>
      </c>
      <c r="F11417" s="419"/>
      <c r="G11417" s="184" t="s">
        <v>5</v>
      </c>
      <c r="H11417" s="183" t="s">
        <v>6</v>
      </c>
      <c r="I11417" s="183" t="s">
        <v>7</v>
      </c>
      <c r="J11417" s="218" t="s">
        <v>8</v>
      </c>
      <c r="K11417" s="229">
        <f>J11419+J11420</f>
        <v>4.3899999999999997</v>
      </c>
      <c r="L11417" s="229">
        <f>J11418-K11417</f>
        <v>205.3</v>
      </c>
      <c r="M11417" t="s">
        <v>7</v>
      </c>
    </row>
    <row r="11418" spans="1:13" ht="26.1" customHeight="1" x14ac:dyDescent="0.2">
      <c r="A11418" s="237" t="s">
        <v>2125</v>
      </c>
      <c r="B11418" s="186" t="s">
        <v>1519</v>
      </c>
      <c r="C11418" s="185" t="s">
        <v>26</v>
      </c>
      <c r="D11418" s="185" t="s">
        <v>1520</v>
      </c>
      <c r="E11418" s="425" t="s">
        <v>2115</v>
      </c>
      <c r="F11418" s="425"/>
      <c r="G11418" s="187" t="s">
        <v>331</v>
      </c>
      <c r="H11418" s="188">
        <v>1</v>
      </c>
      <c r="I11418" s="189">
        <f>(M11418*$M$13)</f>
        <v>209.69560000000001</v>
      </c>
      <c r="J11418" s="231">
        <f>TRUNC(I11418*H11418,2)</f>
        <v>209.69</v>
      </c>
      <c r="M11418">
        <v>227.93</v>
      </c>
    </row>
    <row r="11419" spans="1:13" ht="26.1" customHeight="1" x14ac:dyDescent="0.2">
      <c r="A11419" s="241" t="s">
        <v>2395</v>
      </c>
      <c r="B11419" s="201" t="s">
        <v>2772</v>
      </c>
      <c r="C11419" s="200" t="s">
        <v>26</v>
      </c>
      <c r="D11419" s="200" t="s">
        <v>2773</v>
      </c>
      <c r="E11419" s="427" t="s">
        <v>2123</v>
      </c>
      <c r="F11419" s="427"/>
      <c r="G11419" s="202" t="s">
        <v>32</v>
      </c>
      <c r="H11419" s="203">
        <v>0.1052</v>
      </c>
      <c r="I11419" s="189">
        <f>(M11419*$M$13)</f>
        <v>17.526</v>
      </c>
      <c r="J11419" s="219">
        <f>TRUNC(I11419*H11419,2)</f>
        <v>1.84</v>
      </c>
      <c r="M11419">
        <v>19.05</v>
      </c>
    </row>
    <row r="11420" spans="1:13" ht="26.1" customHeight="1" x14ac:dyDescent="0.2">
      <c r="A11420" s="241" t="s">
        <v>2395</v>
      </c>
      <c r="B11420" s="201" t="s">
        <v>2477</v>
      </c>
      <c r="C11420" s="200" t="s">
        <v>26</v>
      </c>
      <c r="D11420" s="200" t="s">
        <v>2478</v>
      </c>
      <c r="E11420" s="427" t="s">
        <v>2123</v>
      </c>
      <c r="F11420" s="427"/>
      <c r="G11420" s="202" t="s">
        <v>32</v>
      </c>
      <c r="H11420" s="203">
        <v>0.1052</v>
      </c>
      <c r="I11420" s="189">
        <f>(M11420*$M$13)</f>
        <v>24.3156</v>
      </c>
      <c r="J11420" s="219">
        <f>TRUNC(I11420*H11420,2)</f>
        <v>2.5499999999999998</v>
      </c>
      <c r="M11420">
        <v>26.43</v>
      </c>
    </row>
    <row r="11421" spans="1:13" ht="24" customHeight="1" x14ac:dyDescent="0.2">
      <c r="A11421" s="238" t="s">
        <v>2126</v>
      </c>
      <c r="B11421" s="191" t="s">
        <v>3242</v>
      </c>
      <c r="C11421" s="190" t="s">
        <v>26</v>
      </c>
      <c r="D11421" s="190" t="s">
        <v>3243</v>
      </c>
      <c r="E11421" s="426" t="s">
        <v>2119</v>
      </c>
      <c r="F11421" s="426"/>
      <c r="G11421" s="192" t="s">
        <v>331</v>
      </c>
      <c r="H11421" s="193">
        <v>1</v>
      </c>
      <c r="I11421" s="189">
        <f>(M11421*$M$13)</f>
        <v>205.298</v>
      </c>
      <c r="J11421" s="219">
        <f>TRUNC(I11421*H11421,2)</f>
        <v>205.29</v>
      </c>
      <c r="M11421">
        <v>223.15</v>
      </c>
    </row>
    <row r="11422" spans="1:13" x14ac:dyDescent="0.2">
      <c r="A11422" s="239"/>
      <c r="B11422" s="195"/>
      <c r="C11422" s="195"/>
      <c r="D11422" s="195"/>
      <c r="E11422" s="195" t="s">
        <v>3847</v>
      </c>
      <c r="F11422" s="196">
        <v>3.65</v>
      </c>
      <c r="G11422" s="195" t="s">
        <v>3848</v>
      </c>
      <c r="H11422" s="196">
        <v>0</v>
      </c>
      <c r="I11422" s="196">
        <v>3.65</v>
      </c>
      <c r="J11422" s="220"/>
      <c r="M11422">
        <v>3.65</v>
      </c>
    </row>
    <row r="11423" spans="1:13" ht="25.5" x14ac:dyDescent="0.2">
      <c r="A11423" s="239"/>
      <c r="B11423" s="195"/>
      <c r="C11423" s="195"/>
      <c r="D11423" s="195"/>
      <c r="E11423" s="195" t="s">
        <v>3849</v>
      </c>
      <c r="F11423" s="196">
        <v>0</v>
      </c>
      <c r="G11423" s="195"/>
      <c r="H11423" s="195" t="s">
        <v>3850</v>
      </c>
      <c r="I11423" s="196">
        <v>227.93</v>
      </c>
      <c r="J11423" s="220"/>
      <c r="M11423">
        <v>227.93</v>
      </c>
    </row>
    <row r="11424" spans="1:13" ht="30" customHeight="1" x14ac:dyDescent="0.2">
      <c r="A11424" s="240"/>
      <c r="B11424" s="197"/>
      <c r="C11424" s="197"/>
      <c r="D11424" s="197"/>
      <c r="E11424" s="197"/>
      <c r="F11424" s="197"/>
      <c r="G11424" s="197" t="s">
        <v>3851</v>
      </c>
      <c r="H11424" s="198">
        <v>8</v>
      </c>
      <c r="I11424" s="199">
        <v>1823.44</v>
      </c>
      <c r="J11424" s="220"/>
      <c r="M11424">
        <v>1823.44</v>
      </c>
    </row>
    <row r="11425" spans="1:13" ht="0.95" customHeight="1" x14ac:dyDescent="0.2">
      <c r="A11425" s="237"/>
      <c r="B11425" s="185"/>
      <c r="C11425" s="185"/>
      <c r="D11425" s="185"/>
      <c r="E11425" s="185"/>
      <c r="F11425" s="185"/>
      <c r="G11425" s="185"/>
      <c r="H11425" s="185"/>
      <c r="I11425" s="185"/>
      <c r="J11425" s="220"/>
    </row>
    <row r="11426" spans="1:13" ht="18" customHeight="1" x14ac:dyDescent="0.2">
      <c r="A11426" s="236" t="s">
        <v>1516</v>
      </c>
      <c r="B11426" s="183" t="s">
        <v>2</v>
      </c>
      <c r="C11426" s="182" t="s">
        <v>3</v>
      </c>
      <c r="D11426" s="182" t="s">
        <v>4</v>
      </c>
      <c r="E11426" s="419" t="s">
        <v>2100</v>
      </c>
      <c r="F11426" s="419"/>
      <c r="G11426" s="184" t="s">
        <v>5</v>
      </c>
      <c r="H11426" s="183" t="s">
        <v>6</v>
      </c>
      <c r="I11426" s="183" t="s">
        <v>7</v>
      </c>
      <c r="J11426" s="218" t="s">
        <v>8</v>
      </c>
      <c r="K11426" s="229">
        <f>J11428+J11429</f>
        <v>12.870000000000001</v>
      </c>
      <c r="L11426" s="229">
        <f>J11427-K11426</f>
        <v>274.27</v>
      </c>
      <c r="M11426" t="s">
        <v>7</v>
      </c>
    </row>
    <row r="11427" spans="1:13" ht="51.95" customHeight="1" x14ac:dyDescent="0.2">
      <c r="A11427" s="237" t="s">
        <v>2125</v>
      </c>
      <c r="B11427" s="186" t="s">
        <v>1353</v>
      </c>
      <c r="C11427" s="185" t="s">
        <v>26</v>
      </c>
      <c r="D11427" s="185" t="s">
        <v>1354</v>
      </c>
      <c r="E11427" s="425" t="s">
        <v>2115</v>
      </c>
      <c r="F11427" s="425"/>
      <c r="G11427" s="187" t="s">
        <v>331</v>
      </c>
      <c r="H11427" s="188">
        <v>1</v>
      </c>
      <c r="I11427" s="189">
        <f t="shared" ref="I11427:I11433" si="396">(M11427*$M$13)</f>
        <v>287.14120000000003</v>
      </c>
      <c r="J11427" s="231">
        <f t="shared" ref="J11427:J11433" si="397">TRUNC(I11427*H11427,2)</f>
        <v>287.14</v>
      </c>
      <c r="M11427">
        <v>312.11</v>
      </c>
    </row>
    <row r="11428" spans="1:13" ht="26.1" customHeight="1" x14ac:dyDescent="0.2">
      <c r="A11428" s="241" t="s">
        <v>2395</v>
      </c>
      <c r="B11428" s="201" t="s">
        <v>2772</v>
      </c>
      <c r="C11428" s="200" t="s">
        <v>26</v>
      </c>
      <c r="D11428" s="200" t="s">
        <v>2773</v>
      </c>
      <c r="E11428" s="427" t="s">
        <v>2123</v>
      </c>
      <c r="F11428" s="427"/>
      <c r="G11428" s="202" t="s">
        <v>32</v>
      </c>
      <c r="H11428" s="203">
        <v>0.308</v>
      </c>
      <c r="I11428" s="189">
        <f t="shared" si="396"/>
        <v>17.526</v>
      </c>
      <c r="J11428" s="219">
        <f t="shared" si="397"/>
        <v>5.39</v>
      </c>
      <c r="M11428">
        <v>19.05</v>
      </c>
    </row>
    <row r="11429" spans="1:13" ht="26.1" customHeight="1" x14ac:dyDescent="0.2">
      <c r="A11429" s="241" t="s">
        <v>2395</v>
      </c>
      <c r="B11429" s="201" t="s">
        <v>2477</v>
      </c>
      <c r="C11429" s="200" t="s">
        <v>26</v>
      </c>
      <c r="D11429" s="200" t="s">
        <v>2478</v>
      </c>
      <c r="E11429" s="427" t="s">
        <v>2123</v>
      </c>
      <c r="F11429" s="427"/>
      <c r="G11429" s="202" t="s">
        <v>32</v>
      </c>
      <c r="H11429" s="203">
        <v>0.308</v>
      </c>
      <c r="I11429" s="189">
        <f t="shared" si="396"/>
        <v>24.3156</v>
      </c>
      <c r="J11429" s="219">
        <f t="shared" si="397"/>
        <v>7.48</v>
      </c>
      <c r="M11429">
        <v>26.43</v>
      </c>
    </row>
    <row r="11430" spans="1:13" ht="26.1" customHeight="1" x14ac:dyDescent="0.2">
      <c r="A11430" s="238" t="s">
        <v>2126</v>
      </c>
      <c r="B11430" s="191" t="s">
        <v>3183</v>
      </c>
      <c r="C11430" s="190" t="s">
        <v>26</v>
      </c>
      <c r="D11430" s="190" t="s">
        <v>3184</v>
      </c>
      <c r="E11430" s="426" t="s">
        <v>2119</v>
      </c>
      <c r="F11430" s="426"/>
      <c r="G11430" s="192" t="s">
        <v>331</v>
      </c>
      <c r="H11430" s="193">
        <v>1</v>
      </c>
      <c r="I11430" s="189">
        <f t="shared" si="396"/>
        <v>267.29680000000002</v>
      </c>
      <c r="J11430" s="219">
        <f t="shared" si="397"/>
        <v>267.29000000000002</v>
      </c>
      <c r="M11430">
        <v>290.54000000000002</v>
      </c>
    </row>
    <row r="11431" spans="1:13" ht="24" customHeight="1" x14ac:dyDescent="0.2">
      <c r="A11431" s="238" t="s">
        <v>2126</v>
      </c>
      <c r="B11431" s="191" t="s">
        <v>2981</v>
      </c>
      <c r="C11431" s="190" t="s">
        <v>26</v>
      </c>
      <c r="D11431" s="190" t="s">
        <v>2982</v>
      </c>
      <c r="E11431" s="426" t="s">
        <v>2119</v>
      </c>
      <c r="F11431" s="426"/>
      <c r="G11431" s="192" t="s">
        <v>331</v>
      </c>
      <c r="H11431" s="193">
        <v>0.19400000000000001</v>
      </c>
      <c r="I11431" s="189">
        <f t="shared" si="396"/>
        <v>18.482800000000001</v>
      </c>
      <c r="J11431" s="219">
        <f t="shared" si="397"/>
        <v>3.58</v>
      </c>
      <c r="M11431">
        <v>20.09</v>
      </c>
    </row>
    <row r="11432" spans="1:13" ht="26.1" customHeight="1" x14ac:dyDescent="0.2">
      <c r="A11432" s="238" t="s">
        <v>2126</v>
      </c>
      <c r="B11432" s="191" t="s">
        <v>2776</v>
      </c>
      <c r="C11432" s="190" t="s">
        <v>26</v>
      </c>
      <c r="D11432" s="190" t="s">
        <v>2777</v>
      </c>
      <c r="E11432" s="426" t="s">
        <v>2119</v>
      </c>
      <c r="F11432" s="426"/>
      <c r="G11432" s="192" t="s">
        <v>331</v>
      </c>
      <c r="H11432" s="193">
        <v>5.1999999999999998E-2</v>
      </c>
      <c r="I11432" s="189">
        <f t="shared" si="396"/>
        <v>64.160799999999995</v>
      </c>
      <c r="J11432" s="219">
        <f t="shared" si="397"/>
        <v>3.33</v>
      </c>
      <c r="M11432">
        <v>69.739999999999995</v>
      </c>
    </row>
    <row r="11433" spans="1:13" ht="24" customHeight="1" x14ac:dyDescent="0.2">
      <c r="A11433" s="238" t="s">
        <v>2126</v>
      </c>
      <c r="B11433" s="191" t="s">
        <v>2778</v>
      </c>
      <c r="C11433" s="190" t="s">
        <v>26</v>
      </c>
      <c r="D11433" s="190" t="s">
        <v>2779</v>
      </c>
      <c r="E11433" s="426" t="s">
        <v>2119</v>
      </c>
      <c r="F11433" s="426"/>
      <c r="G11433" s="192" t="s">
        <v>331</v>
      </c>
      <c r="H11433" s="193">
        <v>3.1E-2</v>
      </c>
      <c r="I11433" s="189">
        <f t="shared" si="396"/>
        <v>1.8768</v>
      </c>
      <c r="J11433" s="219">
        <f t="shared" si="397"/>
        <v>0.05</v>
      </c>
      <c r="M11433">
        <v>2.04</v>
      </c>
    </row>
    <row r="11434" spans="1:13" x14ac:dyDescent="0.2">
      <c r="A11434" s="239"/>
      <c r="B11434" s="195"/>
      <c r="C11434" s="195"/>
      <c r="D11434" s="195"/>
      <c r="E11434" s="195" t="s">
        <v>3847</v>
      </c>
      <c r="F11434" s="196">
        <v>10.69</v>
      </c>
      <c r="G11434" s="195" t="s">
        <v>3848</v>
      </c>
      <c r="H11434" s="196">
        <v>0</v>
      </c>
      <c r="I11434" s="196">
        <v>10.69</v>
      </c>
      <c r="J11434" s="220"/>
      <c r="M11434">
        <v>10.69</v>
      </c>
    </row>
    <row r="11435" spans="1:13" ht="25.5" x14ac:dyDescent="0.2">
      <c r="A11435" s="239"/>
      <c r="B11435" s="195"/>
      <c r="C11435" s="195"/>
      <c r="D11435" s="195"/>
      <c r="E11435" s="195" t="s">
        <v>3849</v>
      </c>
      <c r="F11435" s="196">
        <v>0</v>
      </c>
      <c r="G11435" s="195"/>
      <c r="H11435" s="195" t="s">
        <v>3850</v>
      </c>
      <c r="I11435" s="196">
        <v>312.11</v>
      </c>
      <c r="J11435" s="220"/>
      <c r="M11435">
        <v>312.11</v>
      </c>
    </row>
    <row r="11436" spans="1:13" ht="30" customHeight="1" x14ac:dyDescent="0.2">
      <c r="A11436" s="240"/>
      <c r="B11436" s="197"/>
      <c r="C11436" s="197"/>
      <c r="D11436" s="197"/>
      <c r="E11436" s="197"/>
      <c r="F11436" s="197"/>
      <c r="G11436" s="197" t="s">
        <v>3851</v>
      </c>
      <c r="H11436" s="198">
        <v>8</v>
      </c>
      <c r="I11436" s="199">
        <v>2496.88</v>
      </c>
      <c r="J11436" s="220"/>
      <c r="M11436">
        <v>2496.88</v>
      </c>
    </row>
    <row r="11437" spans="1:13" ht="0.95" customHeight="1" x14ac:dyDescent="0.2">
      <c r="A11437" s="237"/>
      <c r="B11437" s="185"/>
      <c r="C11437" s="185"/>
      <c r="D11437" s="185"/>
      <c r="E11437" s="185"/>
      <c r="F11437" s="185"/>
      <c r="G11437" s="185"/>
      <c r="H11437" s="185"/>
      <c r="I11437" s="185"/>
      <c r="J11437" s="220"/>
    </row>
    <row r="11438" spans="1:13" ht="18" customHeight="1" x14ac:dyDescent="0.2">
      <c r="A11438" s="236" t="s">
        <v>1517</v>
      </c>
      <c r="B11438" s="183" t="s">
        <v>2</v>
      </c>
      <c r="C11438" s="182" t="s">
        <v>3</v>
      </c>
      <c r="D11438" s="182" t="s">
        <v>4</v>
      </c>
      <c r="E11438" s="419" t="s">
        <v>2100</v>
      </c>
      <c r="F11438" s="419"/>
      <c r="G11438" s="184" t="s">
        <v>5</v>
      </c>
      <c r="H11438" s="183" t="s">
        <v>6</v>
      </c>
      <c r="I11438" s="183" t="s">
        <v>7</v>
      </c>
      <c r="J11438" s="218" t="s">
        <v>8</v>
      </c>
      <c r="K11438" s="229">
        <f>J11440+J11441</f>
        <v>17.63</v>
      </c>
      <c r="L11438" s="229">
        <f>J11439-K11438</f>
        <v>42.97</v>
      </c>
      <c r="M11438" t="s">
        <v>7</v>
      </c>
    </row>
    <row r="11439" spans="1:13" ht="24" customHeight="1" x14ac:dyDescent="0.2">
      <c r="A11439" s="237" t="s">
        <v>2125</v>
      </c>
      <c r="B11439" s="186" t="s">
        <v>1356</v>
      </c>
      <c r="C11439" s="185" t="s">
        <v>15</v>
      </c>
      <c r="D11439" s="185" t="s">
        <v>1357</v>
      </c>
      <c r="E11439" s="425">
        <v>8</v>
      </c>
      <c r="F11439" s="425"/>
      <c r="G11439" s="187" t="s">
        <v>18</v>
      </c>
      <c r="H11439" s="188">
        <v>1</v>
      </c>
      <c r="I11439" s="189">
        <f>(M11439*$M$13)</f>
        <v>60.6096</v>
      </c>
      <c r="J11439" s="231">
        <f>TRUNC(I11439*H11439,2)</f>
        <v>60.6</v>
      </c>
      <c r="M11439">
        <v>65.88</v>
      </c>
    </row>
    <row r="11440" spans="1:13" ht="24" customHeight="1" x14ac:dyDescent="0.2">
      <c r="A11440" s="238" t="s">
        <v>2126</v>
      </c>
      <c r="B11440" s="191" t="s">
        <v>2130</v>
      </c>
      <c r="C11440" s="190" t="s">
        <v>15</v>
      </c>
      <c r="D11440" s="190" t="s">
        <v>2131</v>
      </c>
      <c r="E11440" s="426" t="s">
        <v>2129</v>
      </c>
      <c r="F11440" s="426"/>
      <c r="G11440" s="192" t="s">
        <v>39</v>
      </c>
      <c r="H11440" s="193">
        <v>0.54</v>
      </c>
      <c r="I11440" s="189">
        <f>(M11440*$M$13)</f>
        <v>13.533200000000001</v>
      </c>
      <c r="J11440" s="219">
        <f>TRUNC(I11440*H11440,2)</f>
        <v>7.3</v>
      </c>
      <c r="M11440">
        <v>14.71</v>
      </c>
    </row>
    <row r="11441" spans="1:13" ht="24" customHeight="1" x14ac:dyDescent="0.2">
      <c r="A11441" s="238" t="s">
        <v>2126</v>
      </c>
      <c r="B11441" s="191" t="s">
        <v>2216</v>
      </c>
      <c r="C11441" s="190" t="s">
        <v>15</v>
      </c>
      <c r="D11441" s="190" t="s">
        <v>2217</v>
      </c>
      <c r="E11441" s="426" t="s">
        <v>2129</v>
      </c>
      <c r="F11441" s="426"/>
      <c r="G11441" s="192" t="s">
        <v>39</v>
      </c>
      <c r="H11441" s="193">
        <v>0.54</v>
      </c>
      <c r="I11441" s="189">
        <f>(M11441*$M$13)</f>
        <v>19.136000000000003</v>
      </c>
      <c r="J11441" s="219">
        <f>TRUNC(I11441*H11441,2)</f>
        <v>10.33</v>
      </c>
      <c r="M11441">
        <v>20.8</v>
      </c>
    </row>
    <row r="11442" spans="1:13" ht="24" customHeight="1" x14ac:dyDescent="0.2">
      <c r="A11442" s="238" t="s">
        <v>2126</v>
      </c>
      <c r="B11442" s="191" t="s">
        <v>2931</v>
      </c>
      <c r="C11442" s="190" t="s">
        <v>15</v>
      </c>
      <c r="D11442" s="190" t="s">
        <v>2932</v>
      </c>
      <c r="E11442" s="426" t="s">
        <v>2119</v>
      </c>
      <c r="F11442" s="426"/>
      <c r="G11442" s="192" t="s">
        <v>132</v>
      </c>
      <c r="H11442" s="193">
        <v>0.94</v>
      </c>
      <c r="I11442" s="189">
        <f>(M11442*$M$13)</f>
        <v>0.42320000000000002</v>
      </c>
      <c r="J11442" s="219">
        <f>TRUNC(I11442*H11442,2)</f>
        <v>0.39</v>
      </c>
      <c r="M11442">
        <v>0.46</v>
      </c>
    </row>
    <row r="11443" spans="1:13" ht="24" customHeight="1" x14ac:dyDescent="0.2">
      <c r="A11443" s="238" t="s">
        <v>2126</v>
      </c>
      <c r="B11443" s="191" t="s">
        <v>3185</v>
      </c>
      <c r="C11443" s="190" t="s">
        <v>15</v>
      </c>
      <c r="D11443" s="190" t="s">
        <v>3186</v>
      </c>
      <c r="E11443" s="426" t="s">
        <v>2119</v>
      </c>
      <c r="F11443" s="426"/>
      <c r="G11443" s="192" t="s">
        <v>54</v>
      </c>
      <c r="H11443" s="193">
        <v>1</v>
      </c>
      <c r="I11443" s="189">
        <f>(M11443*$M$13)</f>
        <v>42.577600000000004</v>
      </c>
      <c r="J11443" s="219">
        <f>TRUNC(I11443*H11443,2)</f>
        <v>42.57</v>
      </c>
      <c r="M11443">
        <v>46.28</v>
      </c>
    </row>
    <row r="11444" spans="1:13" x14ac:dyDescent="0.2">
      <c r="A11444" s="239"/>
      <c r="B11444" s="195"/>
      <c r="C11444" s="195"/>
      <c r="D11444" s="195"/>
      <c r="E11444" s="195" t="s">
        <v>3847</v>
      </c>
      <c r="F11444" s="196">
        <v>19.170000000000002</v>
      </c>
      <c r="G11444" s="195" t="s">
        <v>3848</v>
      </c>
      <c r="H11444" s="196">
        <v>0</v>
      </c>
      <c r="I11444" s="196">
        <v>19.170000000000002</v>
      </c>
      <c r="J11444" s="220"/>
      <c r="M11444">
        <v>19.170000000000002</v>
      </c>
    </row>
    <row r="11445" spans="1:13" ht="25.5" x14ac:dyDescent="0.2">
      <c r="A11445" s="239"/>
      <c r="B11445" s="195"/>
      <c r="C11445" s="195"/>
      <c r="D11445" s="195"/>
      <c r="E11445" s="195" t="s">
        <v>3849</v>
      </c>
      <c r="F11445" s="196">
        <v>0</v>
      </c>
      <c r="G11445" s="195"/>
      <c r="H11445" s="195" t="s">
        <v>3850</v>
      </c>
      <c r="I11445" s="196">
        <v>65.88</v>
      </c>
      <c r="J11445" s="220"/>
      <c r="M11445">
        <v>65.88</v>
      </c>
    </row>
    <row r="11446" spans="1:13" ht="30" customHeight="1" x14ac:dyDescent="0.2">
      <c r="A11446" s="240"/>
      <c r="B11446" s="197"/>
      <c r="C11446" s="197"/>
      <c r="D11446" s="197"/>
      <c r="E11446" s="197"/>
      <c r="F11446" s="197"/>
      <c r="G11446" s="197" t="s">
        <v>3851</v>
      </c>
      <c r="H11446" s="198">
        <v>8</v>
      </c>
      <c r="I11446" s="199">
        <v>527.04</v>
      </c>
      <c r="J11446" s="220"/>
      <c r="M11446">
        <v>527.04</v>
      </c>
    </row>
    <row r="11447" spans="1:13" ht="0.95" customHeight="1" x14ac:dyDescent="0.2">
      <c r="A11447" s="237"/>
      <c r="B11447" s="185"/>
      <c r="C11447" s="185"/>
      <c r="D11447" s="185"/>
      <c r="E11447" s="185"/>
      <c r="F11447" s="185"/>
      <c r="G11447" s="185"/>
      <c r="H11447" s="185"/>
      <c r="I11447" s="185"/>
      <c r="J11447" s="220"/>
    </row>
    <row r="11448" spans="1:13" ht="18" customHeight="1" x14ac:dyDescent="0.2">
      <c r="A11448" s="236" t="s">
        <v>1518</v>
      </c>
      <c r="B11448" s="183" t="s">
        <v>2</v>
      </c>
      <c r="C11448" s="182" t="s">
        <v>3</v>
      </c>
      <c r="D11448" s="182" t="s">
        <v>4</v>
      </c>
      <c r="E11448" s="419" t="s">
        <v>2100</v>
      </c>
      <c r="F11448" s="419"/>
      <c r="G11448" s="184" t="s">
        <v>5</v>
      </c>
      <c r="H11448" s="183" t="s">
        <v>6</v>
      </c>
      <c r="I11448" s="183" t="s">
        <v>7</v>
      </c>
      <c r="J11448" s="218" t="s">
        <v>8</v>
      </c>
      <c r="K11448" s="229">
        <f>J11450+J11451</f>
        <v>37.56</v>
      </c>
      <c r="L11448" s="229">
        <f>J11449-K11448</f>
        <v>475.29</v>
      </c>
      <c r="M11448" t="s">
        <v>7</v>
      </c>
    </row>
    <row r="11449" spans="1:13" ht="24" customHeight="1" x14ac:dyDescent="0.2">
      <c r="A11449" s="237" t="s">
        <v>2125</v>
      </c>
      <c r="B11449" s="186" t="s">
        <v>1359</v>
      </c>
      <c r="C11449" s="185" t="s">
        <v>15</v>
      </c>
      <c r="D11449" s="185" t="s">
        <v>1360</v>
      </c>
      <c r="E11449" s="425">
        <v>8</v>
      </c>
      <c r="F11449" s="425"/>
      <c r="G11449" s="187" t="s">
        <v>18</v>
      </c>
      <c r="H11449" s="188">
        <v>1</v>
      </c>
      <c r="I11449" s="189">
        <f>(M11449*$M$13)</f>
        <v>512.85400000000004</v>
      </c>
      <c r="J11449" s="231">
        <f>TRUNC(I11449*H11449,2)</f>
        <v>512.85</v>
      </c>
      <c r="M11449">
        <v>557.45000000000005</v>
      </c>
    </row>
    <row r="11450" spans="1:13" ht="24" customHeight="1" x14ac:dyDescent="0.2">
      <c r="A11450" s="238" t="s">
        <v>2126</v>
      </c>
      <c r="B11450" s="191" t="s">
        <v>2130</v>
      </c>
      <c r="C11450" s="190" t="s">
        <v>15</v>
      </c>
      <c r="D11450" s="190" t="s">
        <v>2131</v>
      </c>
      <c r="E11450" s="426" t="s">
        <v>2129</v>
      </c>
      <c r="F11450" s="426"/>
      <c r="G11450" s="192" t="s">
        <v>39</v>
      </c>
      <c r="H11450" s="193">
        <v>1.1499999999999999</v>
      </c>
      <c r="I11450" s="189">
        <f>(M11450*$M$13)</f>
        <v>13.533200000000001</v>
      </c>
      <c r="J11450" s="219">
        <f>TRUNC(I11450*H11450,2)</f>
        <v>15.56</v>
      </c>
      <c r="M11450">
        <v>14.71</v>
      </c>
    </row>
    <row r="11451" spans="1:13" ht="24" customHeight="1" x14ac:dyDescent="0.2">
      <c r="A11451" s="238" t="s">
        <v>2126</v>
      </c>
      <c r="B11451" s="191" t="s">
        <v>2216</v>
      </c>
      <c r="C11451" s="190" t="s">
        <v>15</v>
      </c>
      <c r="D11451" s="190" t="s">
        <v>2217</v>
      </c>
      <c r="E11451" s="426" t="s">
        <v>2129</v>
      </c>
      <c r="F11451" s="426"/>
      <c r="G11451" s="192" t="s">
        <v>39</v>
      </c>
      <c r="H11451" s="193">
        <v>1.1499999999999999</v>
      </c>
      <c r="I11451" s="189">
        <f>(M11451*$M$13)</f>
        <v>19.136000000000003</v>
      </c>
      <c r="J11451" s="219">
        <f>TRUNC(I11451*H11451,2)</f>
        <v>22</v>
      </c>
      <c r="M11451">
        <v>20.8</v>
      </c>
    </row>
    <row r="11452" spans="1:13" ht="24" customHeight="1" x14ac:dyDescent="0.2">
      <c r="A11452" s="238" t="s">
        <v>2126</v>
      </c>
      <c r="B11452" s="191" t="s">
        <v>2931</v>
      </c>
      <c r="C11452" s="190" t="s">
        <v>15</v>
      </c>
      <c r="D11452" s="190" t="s">
        <v>2932</v>
      </c>
      <c r="E11452" s="426" t="s">
        <v>2119</v>
      </c>
      <c r="F11452" s="426"/>
      <c r="G11452" s="192" t="s">
        <v>132</v>
      </c>
      <c r="H11452" s="193">
        <v>2.82</v>
      </c>
      <c r="I11452" s="189">
        <f>(M11452*$M$13)</f>
        <v>0.42320000000000002</v>
      </c>
      <c r="J11452" s="219">
        <f>TRUNC(I11452*H11452,2)</f>
        <v>1.19</v>
      </c>
      <c r="M11452">
        <v>0.46</v>
      </c>
    </row>
    <row r="11453" spans="1:13" ht="24" customHeight="1" x14ac:dyDescent="0.2">
      <c r="A11453" s="238" t="s">
        <v>2126</v>
      </c>
      <c r="B11453" s="191" t="s">
        <v>3187</v>
      </c>
      <c r="C11453" s="190" t="s">
        <v>15</v>
      </c>
      <c r="D11453" s="190" t="s">
        <v>3188</v>
      </c>
      <c r="E11453" s="426" t="s">
        <v>2119</v>
      </c>
      <c r="F11453" s="426"/>
      <c r="G11453" s="192" t="s">
        <v>54</v>
      </c>
      <c r="H11453" s="193">
        <v>1</v>
      </c>
      <c r="I11453" s="189">
        <f>(M11453*$M$13)</f>
        <v>474.10360000000009</v>
      </c>
      <c r="J11453" s="219">
        <f>TRUNC(I11453*H11453,2)</f>
        <v>474.1</v>
      </c>
      <c r="M11453">
        <v>515.33000000000004</v>
      </c>
    </row>
    <row r="11454" spans="1:13" x14ac:dyDescent="0.2">
      <c r="A11454" s="239"/>
      <c r="B11454" s="195"/>
      <c r="C11454" s="195"/>
      <c r="D11454" s="195"/>
      <c r="E11454" s="195" t="s">
        <v>3847</v>
      </c>
      <c r="F11454" s="196">
        <v>40.83</v>
      </c>
      <c r="G11454" s="195" t="s">
        <v>3848</v>
      </c>
      <c r="H11454" s="196">
        <v>0</v>
      </c>
      <c r="I11454" s="196">
        <v>40.83</v>
      </c>
      <c r="J11454" s="220"/>
      <c r="M11454">
        <v>40.83</v>
      </c>
    </row>
    <row r="11455" spans="1:13" ht="25.5" x14ac:dyDescent="0.2">
      <c r="A11455" s="239"/>
      <c r="B11455" s="195"/>
      <c r="C11455" s="195"/>
      <c r="D11455" s="195"/>
      <c r="E11455" s="195" t="s">
        <v>3849</v>
      </c>
      <c r="F11455" s="196">
        <v>0</v>
      </c>
      <c r="G11455" s="195"/>
      <c r="H11455" s="195" t="s">
        <v>3850</v>
      </c>
      <c r="I11455" s="196">
        <v>557.45000000000005</v>
      </c>
      <c r="J11455" s="220"/>
      <c r="M11455">
        <v>557.45000000000005</v>
      </c>
    </row>
    <row r="11456" spans="1:13" ht="30" customHeight="1" x14ac:dyDescent="0.2">
      <c r="A11456" s="240"/>
      <c r="B11456" s="197"/>
      <c r="C11456" s="197"/>
      <c r="D11456" s="197"/>
      <c r="E11456" s="197"/>
      <c r="F11456" s="197"/>
      <c r="G11456" s="197" t="s">
        <v>3851</v>
      </c>
      <c r="H11456" s="198">
        <v>8</v>
      </c>
      <c r="I11456" s="199">
        <v>4459.6000000000004</v>
      </c>
      <c r="J11456" s="220"/>
      <c r="M11456">
        <v>4459.6000000000004</v>
      </c>
    </row>
    <row r="11457" spans="1:13" ht="0.95" customHeight="1" x14ac:dyDescent="0.2">
      <c r="A11457" s="237"/>
      <c r="B11457" s="185"/>
      <c r="C11457" s="185"/>
      <c r="D11457" s="185"/>
      <c r="E11457" s="185"/>
      <c r="F11457" s="185"/>
      <c r="G11457" s="185"/>
      <c r="H11457" s="185"/>
      <c r="I11457" s="185"/>
      <c r="J11457" s="220"/>
    </row>
    <row r="11458" spans="1:13" ht="24" customHeight="1" x14ac:dyDescent="0.2">
      <c r="A11458" s="243" t="s">
        <v>1521</v>
      </c>
      <c r="B11458" s="28"/>
      <c r="C11458" s="28"/>
      <c r="D11458" s="27" t="s">
        <v>227</v>
      </c>
      <c r="E11458" s="28"/>
      <c r="F11458" s="429"/>
      <c r="G11458" s="429"/>
      <c r="H11458" s="28"/>
      <c r="I11458" s="28"/>
      <c r="J11458" s="211"/>
    </row>
    <row r="11459" spans="1:13" ht="18" customHeight="1" x14ac:dyDescent="0.2">
      <c r="A11459" s="236" t="s">
        <v>1522</v>
      </c>
      <c r="B11459" s="183" t="s">
        <v>2</v>
      </c>
      <c r="C11459" s="182" t="s">
        <v>3</v>
      </c>
      <c r="D11459" s="182" t="s">
        <v>4</v>
      </c>
      <c r="E11459" s="419" t="s">
        <v>2100</v>
      </c>
      <c r="F11459" s="419"/>
      <c r="G11459" s="184" t="s">
        <v>5</v>
      </c>
      <c r="H11459" s="183" t="s">
        <v>6</v>
      </c>
      <c r="I11459" s="183" t="s">
        <v>7</v>
      </c>
      <c r="J11459" s="218" t="s">
        <v>8</v>
      </c>
      <c r="K11459" s="229">
        <f>J11461+J11462</f>
        <v>3.91</v>
      </c>
      <c r="L11459" s="229">
        <f>J11460-K11459</f>
        <v>3.6799999999999997</v>
      </c>
      <c r="M11459" t="s">
        <v>7</v>
      </c>
    </row>
    <row r="11460" spans="1:13" ht="24" customHeight="1" x14ac:dyDescent="0.2">
      <c r="A11460" s="237" t="s">
        <v>2125</v>
      </c>
      <c r="B11460" s="186" t="s">
        <v>1061</v>
      </c>
      <c r="C11460" s="185" t="s">
        <v>15</v>
      </c>
      <c r="D11460" s="185" t="s">
        <v>1062</v>
      </c>
      <c r="E11460" s="425">
        <v>8</v>
      </c>
      <c r="F11460" s="425"/>
      <c r="G11460" s="187" t="s">
        <v>169</v>
      </c>
      <c r="H11460" s="188">
        <v>1</v>
      </c>
      <c r="I11460" s="189">
        <f>(M11460*$M$13)</f>
        <v>7.5900000000000007</v>
      </c>
      <c r="J11460" s="231">
        <f>TRUNC(I11460*H11460,2)</f>
        <v>7.59</v>
      </c>
      <c r="M11460">
        <v>8.25</v>
      </c>
    </row>
    <row r="11461" spans="1:13" ht="24" customHeight="1" x14ac:dyDescent="0.2">
      <c r="A11461" s="238" t="s">
        <v>2126</v>
      </c>
      <c r="B11461" s="191" t="s">
        <v>2130</v>
      </c>
      <c r="C11461" s="190" t="s">
        <v>15</v>
      </c>
      <c r="D11461" s="190" t="s">
        <v>2131</v>
      </c>
      <c r="E11461" s="426" t="s">
        <v>2129</v>
      </c>
      <c r="F11461" s="426"/>
      <c r="G11461" s="192" t="s">
        <v>39</v>
      </c>
      <c r="H11461" s="193">
        <v>0.12</v>
      </c>
      <c r="I11461" s="189">
        <f>(M11461*$M$13)</f>
        <v>13.533200000000001</v>
      </c>
      <c r="J11461" s="219">
        <f>TRUNC(I11461*H11461,2)</f>
        <v>1.62</v>
      </c>
      <c r="M11461">
        <v>14.71</v>
      </c>
    </row>
    <row r="11462" spans="1:13" ht="24" customHeight="1" x14ac:dyDescent="0.2">
      <c r="A11462" s="238" t="s">
        <v>2126</v>
      </c>
      <c r="B11462" s="191" t="s">
        <v>2216</v>
      </c>
      <c r="C11462" s="190" t="s">
        <v>15</v>
      </c>
      <c r="D11462" s="190" t="s">
        <v>2217</v>
      </c>
      <c r="E11462" s="426" t="s">
        <v>2129</v>
      </c>
      <c r="F11462" s="426"/>
      <c r="G11462" s="192" t="s">
        <v>39</v>
      </c>
      <c r="H11462" s="193">
        <v>0.12</v>
      </c>
      <c r="I11462" s="189">
        <f>(M11462*$M$13)</f>
        <v>19.136000000000003</v>
      </c>
      <c r="J11462" s="219">
        <f>TRUNC(I11462*H11462,2)</f>
        <v>2.29</v>
      </c>
      <c r="M11462">
        <v>20.8</v>
      </c>
    </row>
    <row r="11463" spans="1:13" ht="24" customHeight="1" x14ac:dyDescent="0.2">
      <c r="A11463" s="238" t="s">
        <v>2126</v>
      </c>
      <c r="B11463" s="191" t="s">
        <v>2380</v>
      </c>
      <c r="C11463" s="190" t="s">
        <v>15</v>
      </c>
      <c r="D11463" s="190" t="s">
        <v>1062</v>
      </c>
      <c r="E11463" s="426" t="s">
        <v>2119</v>
      </c>
      <c r="F11463" s="426"/>
      <c r="G11463" s="192" t="s">
        <v>132</v>
      </c>
      <c r="H11463" s="193">
        <v>1.01</v>
      </c>
      <c r="I11463" s="189">
        <f>(M11463*$M$13)</f>
        <v>3.6524000000000005</v>
      </c>
      <c r="J11463" s="219">
        <f>TRUNC(I11463*H11463,2)</f>
        <v>3.68</v>
      </c>
      <c r="M11463">
        <v>3.97</v>
      </c>
    </row>
    <row r="11464" spans="1:13" x14ac:dyDescent="0.2">
      <c r="A11464" s="239"/>
      <c r="B11464" s="195"/>
      <c r="C11464" s="195"/>
      <c r="D11464" s="195"/>
      <c r="E11464" s="195" t="s">
        <v>3847</v>
      </c>
      <c r="F11464" s="196">
        <v>4.25</v>
      </c>
      <c r="G11464" s="195" t="s">
        <v>3848</v>
      </c>
      <c r="H11464" s="196">
        <v>0</v>
      </c>
      <c r="I11464" s="196">
        <v>4.25</v>
      </c>
      <c r="J11464" s="220"/>
      <c r="M11464">
        <v>4.25</v>
      </c>
    </row>
    <row r="11465" spans="1:13" ht="25.5" x14ac:dyDescent="0.2">
      <c r="A11465" s="239"/>
      <c r="B11465" s="195"/>
      <c r="C11465" s="195"/>
      <c r="D11465" s="195"/>
      <c r="E11465" s="195" t="s">
        <v>3849</v>
      </c>
      <c r="F11465" s="196">
        <v>0</v>
      </c>
      <c r="G11465" s="195"/>
      <c r="H11465" s="195" t="s">
        <v>3850</v>
      </c>
      <c r="I11465" s="196">
        <v>8.25</v>
      </c>
      <c r="J11465" s="220"/>
      <c r="M11465">
        <v>8.25</v>
      </c>
    </row>
    <row r="11466" spans="1:13" ht="30" customHeight="1" x14ac:dyDescent="0.2">
      <c r="A11466" s="240"/>
      <c r="B11466" s="197"/>
      <c r="C11466" s="197"/>
      <c r="D11466" s="197"/>
      <c r="E11466" s="197"/>
      <c r="F11466" s="197"/>
      <c r="G11466" s="197" t="s">
        <v>3851</v>
      </c>
      <c r="H11466" s="198">
        <v>38</v>
      </c>
      <c r="I11466" s="199">
        <v>313.5</v>
      </c>
      <c r="J11466" s="220"/>
      <c r="M11466">
        <v>313.5</v>
      </c>
    </row>
    <row r="11467" spans="1:13" ht="0.95" customHeight="1" x14ac:dyDescent="0.2">
      <c r="A11467" s="237"/>
      <c r="B11467" s="185"/>
      <c r="C11467" s="185"/>
      <c r="D11467" s="185"/>
      <c r="E11467" s="185"/>
      <c r="F11467" s="185"/>
      <c r="G11467" s="185"/>
      <c r="H11467" s="185"/>
      <c r="I11467" s="185"/>
      <c r="J11467" s="220"/>
    </row>
    <row r="11468" spans="1:13" ht="18" customHeight="1" x14ac:dyDescent="0.2">
      <c r="A11468" s="236" t="s">
        <v>1523</v>
      </c>
      <c r="B11468" s="183" t="s">
        <v>2</v>
      </c>
      <c r="C11468" s="182" t="s">
        <v>3</v>
      </c>
      <c r="D11468" s="182" t="s">
        <v>4</v>
      </c>
      <c r="E11468" s="419" t="s">
        <v>2100</v>
      </c>
      <c r="F11468" s="419"/>
      <c r="G11468" s="184" t="s">
        <v>5</v>
      </c>
      <c r="H11468" s="183" t="s">
        <v>6</v>
      </c>
      <c r="I11468" s="183" t="s">
        <v>7</v>
      </c>
      <c r="J11468" s="218" t="s">
        <v>8</v>
      </c>
      <c r="K11468" s="229">
        <f>J11470+J11471</f>
        <v>1.41</v>
      </c>
      <c r="L11468" s="229">
        <f>J11469-K11468</f>
        <v>20.28</v>
      </c>
      <c r="M11468" t="s">
        <v>7</v>
      </c>
    </row>
    <row r="11469" spans="1:13" ht="26.1" customHeight="1" x14ac:dyDescent="0.2">
      <c r="A11469" s="237" t="s">
        <v>2125</v>
      </c>
      <c r="B11469" s="186" t="s">
        <v>1065</v>
      </c>
      <c r="C11469" s="185" t="s">
        <v>26</v>
      </c>
      <c r="D11469" s="185" t="s">
        <v>1066</v>
      </c>
      <c r="E11469" s="425" t="s">
        <v>2115</v>
      </c>
      <c r="F11469" s="425"/>
      <c r="G11469" s="187" t="s">
        <v>169</v>
      </c>
      <c r="H11469" s="188">
        <v>1</v>
      </c>
      <c r="I11469" s="189">
        <f>(M11469*$M$13)</f>
        <v>21.6936</v>
      </c>
      <c r="J11469" s="231">
        <f>TRUNC(I11469*H11469,2)</f>
        <v>21.69</v>
      </c>
      <c r="M11469">
        <v>23.58</v>
      </c>
    </row>
    <row r="11470" spans="1:13" ht="26.1" customHeight="1" x14ac:dyDescent="0.2">
      <c r="A11470" s="241" t="s">
        <v>2395</v>
      </c>
      <c r="B11470" s="201" t="s">
        <v>2772</v>
      </c>
      <c r="C11470" s="200" t="s">
        <v>26</v>
      </c>
      <c r="D11470" s="200" t="s">
        <v>2773</v>
      </c>
      <c r="E11470" s="427" t="s">
        <v>2123</v>
      </c>
      <c r="F11470" s="427"/>
      <c r="G11470" s="202" t="s">
        <v>32</v>
      </c>
      <c r="H11470" s="203">
        <v>3.4099999999999998E-2</v>
      </c>
      <c r="I11470" s="189">
        <f>(M11470*$M$13)</f>
        <v>17.526</v>
      </c>
      <c r="J11470" s="219">
        <f>TRUNC(I11470*H11470,2)</f>
        <v>0.59</v>
      </c>
      <c r="M11470">
        <v>19.05</v>
      </c>
    </row>
    <row r="11471" spans="1:13" ht="26.1" customHeight="1" x14ac:dyDescent="0.2">
      <c r="A11471" s="241" t="s">
        <v>2395</v>
      </c>
      <c r="B11471" s="201" t="s">
        <v>2477</v>
      </c>
      <c r="C11471" s="200" t="s">
        <v>26</v>
      </c>
      <c r="D11471" s="200" t="s">
        <v>2478</v>
      </c>
      <c r="E11471" s="427" t="s">
        <v>2123</v>
      </c>
      <c r="F11471" s="427"/>
      <c r="G11471" s="202" t="s">
        <v>32</v>
      </c>
      <c r="H11471" s="203">
        <v>3.4099999999999998E-2</v>
      </c>
      <c r="I11471" s="189">
        <f>(M11471*$M$13)</f>
        <v>24.3156</v>
      </c>
      <c r="J11471" s="219">
        <f>TRUNC(I11471*H11471,2)</f>
        <v>0.82</v>
      </c>
      <c r="M11471">
        <v>26.43</v>
      </c>
    </row>
    <row r="11472" spans="1:13" ht="26.1" customHeight="1" x14ac:dyDescent="0.2">
      <c r="A11472" s="238" t="s">
        <v>2126</v>
      </c>
      <c r="B11472" s="191" t="s">
        <v>2975</v>
      </c>
      <c r="C11472" s="190" t="s">
        <v>26</v>
      </c>
      <c r="D11472" s="190" t="s">
        <v>2976</v>
      </c>
      <c r="E11472" s="426" t="s">
        <v>2119</v>
      </c>
      <c r="F11472" s="426"/>
      <c r="G11472" s="192" t="s">
        <v>169</v>
      </c>
      <c r="H11472" s="193">
        <v>1.0492999999999999</v>
      </c>
      <c r="I11472" s="189">
        <f>(M11472*$M$13)</f>
        <v>19.32</v>
      </c>
      <c r="J11472" s="219">
        <f>TRUNC(I11472*H11472,2)</f>
        <v>20.27</v>
      </c>
      <c r="M11472">
        <v>21</v>
      </c>
    </row>
    <row r="11473" spans="1:13" ht="24" customHeight="1" x14ac:dyDescent="0.2">
      <c r="A11473" s="238" t="s">
        <v>2126</v>
      </c>
      <c r="B11473" s="191" t="s">
        <v>2778</v>
      </c>
      <c r="C11473" s="190" t="s">
        <v>26</v>
      </c>
      <c r="D11473" s="190" t="s">
        <v>2779</v>
      </c>
      <c r="E11473" s="426" t="s">
        <v>2119</v>
      </c>
      <c r="F11473" s="426"/>
      <c r="G11473" s="192" t="s">
        <v>331</v>
      </c>
      <c r="H11473" s="193">
        <v>8.0000000000000002E-3</v>
      </c>
      <c r="I11473" s="189">
        <f>(M11473*$M$13)</f>
        <v>1.8768</v>
      </c>
      <c r="J11473" s="219">
        <f>TRUNC(I11473*H11473,2)</f>
        <v>0.01</v>
      </c>
      <c r="M11473">
        <v>2.04</v>
      </c>
    </row>
    <row r="11474" spans="1:13" x14ac:dyDescent="0.2">
      <c r="A11474" s="239"/>
      <c r="B11474" s="195"/>
      <c r="C11474" s="195"/>
      <c r="D11474" s="195"/>
      <c r="E11474" s="195" t="s">
        <v>3847</v>
      </c>
      <c r="F11474" s="196">
        <v>1.17</v>
      </c>
      <c r="G11474" s="195" t="s">
        <v>3848</v>
      </c>
      <c r="H11474" s="196">
        <v>0</v>
      </c>
      <c r="I11474" s="196">
        <v>1.17</v>
      </c>
      <c r="J11474" s="220"/>
      <c r="M11474">
        <v>1.17</v>
      </c>
    </row>
    <row r="11475" spans="1:13" ht="25.5" x14ac:dyDescent="0.2">
      <c r="A11475" s="239"/>
      <c r="B11475" s="195"/>
      <c r="C11475" s="195"/>
      <c r="D11475" s="195"/>
      <c r="E11475" s="195" t="s">
        <v>3849</v>
      </c>
      <c r="F11475" s="196">
        <v>0</v>
      </c>
      <c r="G11475" s="195"/>
      <c r="H11475" s="195" t="s">
        <v>3850</v>
      </c>
      <c r="I11475" s="196">
        <v>23.58</v>
      </c>
      <c r="J11475" s="220"/>
      <c r="M11475">
        <v>23.58</v>
      </c>
    </row>
    <row r="11476" spans="1:13" ht="30" customHeight="1" x14ac:dyDescent="0.2">
      <c r="A11476" s="240"/>
      <c r="B11476" s="197"/>
      <c r="C11476" s="197"/>
      <c r="D11476" s="197"/>
      <c r="E11476" s="197"/>
      <c r="F11476" s="197"/>
      <c r="G11476" s="197" t="s">
        <v>3851</v>
      </c>
      <c r="H11476" s="198">
        <v>76</v>
      </c>
      <c r="I11476" s="199">
        <v>1792.08</v>
      </c>
      <c r="J11476" s="220"/>
      <c r="M11476">
        <v>1792.08</v>
      </c>
    </row>
    <row r="11477" spans="1:13" ht="0.95" customHeight="1" x14ac:dyDescent="0.2">
      <c r="A11477" s="237"/>
      <c r="B11477" s="185"/>
      <c r="C11477" s="185"/>
      <c r="D11477" s="185"/>
      <c r="E11477" s="185"/>
      <c r="F11477" s="185"/>
      <c r="G11477" s="185"/>
      <c r="H11477" s="185"/>
      <c r="I11477" s="185"/>
      <c r="J11477" s="220"/>
    </row>
    <row r="11478" spans="1:13" ht="18" customHeight="1" x14ac:dyDescent="0.2">
      <c r="A11478" s="236" t="s">
        <v>1524</v>
      </c>
      <c r="B11478" s="183" t="s">
        <v>2</v>
      </c>
      <c r="C11478" s="182" t="s">
        <v>3</v>
      </c>
      <c r="D11478" s="182" t="s">
        <v>4</v>
      </c>
      <c r="E11478" s="419" t="s">
        <v>2100</v>
      </c>
      <c r="F11478" s="419"/>
      <c r="G11478" s="184" t="s">
        <v>5</v>
      </c>
      <c r="H11478" s="183" t="s">
        <v>6</v>
      </c>
      <c r="I11478" s="183" t="s">
        <v>7</v>
      </c>
      <c r="J11478" s="218" t="s">
        <v>8</v>
      </c>
      <c r="K11478" s="229">
        <f>J11480+J11481</f>
        <v>12.84</v>
      </c>
      <c r="L11478" s="229">
        <f>J11479-K11478</f>
        <v>31.51</v>
      </c>
      <c r="M11478" t="s">
        <v>7</v>
      </c>
    </row>
    <row r="11479" spans="1:13" ht="51.95" customHeight="1" x14ac:dyDescent="0.2">
      <c r="A11479" s="237" t="s">
        <v>2125</v>
      </c>
      <c r="B11479" s="186" t="s">
        <v>1067</v>
      </c>
      <c r="C11479" s="185" t="s">
        <v>26</v>
      </c>
      <c r="D11479" s="185" t="s">
        <v>1068</v>
      </c>
      <c r="E11479" s="425" t="s">
        <v>2115</v>
      </c>
      <c r="F11479" s="425"/>
      <c r="G11479" s="187" t="s">
        <v>169</v>
      </c>
      <c r="H11479" s="188">
        <v>1</v>
      </c>
      <c r="I11479" s="189">
        <f>(M11479*$M$13)</f>
        <v>44.353200000000001</v>
      </c>
      <c r="J11479" s="231">
        <f>TRUNC(I11479*H11479,2)</f>
        <v>44.35</v>
      </c>
      <c r="M11479">
        <v>48.21</v>
      </c>
    </row>
    <row r="11480" spans="1:13" ht="26.1" customHeight="1" x14ac:dyDescent="0.2">
      <c r="A11480" s="241" t="s">
        <v>2395</v>
      </c>
      <c r="B11480" s="201" t="s">
        <v>2772</v>
      </c>
      <c r="C11480" s="200" t="s">
        <v>26</v>
      </c>
      <c r="D11480" s="200" t="s">
        <v>2773</v>
      </c>
      <c r="E11480" s="427" t="s">
        <v>2123</v>
      </c>
      <c r="F11480" s="427"/>
      <c r="G11480" s="202" t="s">
        <v>32</v>
      </c>
      <c r="H11480" s="203">
        <v>0.307</v>
      </c>
      <c r="I11480" s="189">
        <f>(M11480*$M$13)</f>
        <v>17.526</v>
      </c>
      <c r="J11480" s="219">
        <f>TRUNC(I11480*H11480,2)</f>
        <v>5.38</v>
      </c>
      <c r="M11480">
        <v>19.05</v>
      </c>
    </row>
    <row r="11481" spans="1:13" ht="26.1" customHeight="1" x14ac:dyDescent="0.2">
      <c r="A11481" s="241" t="s">
        <v>2395</v>
      </c>
      <c r="B11481" s="201" t="s">
        <v>2477</v>
      </c>
      <c r="C11481" s="200" t="s">
        <v>26</v>
      </c>
      <c r="D11481" s="200" t="s">
        <v>2478</v>
      </c>
      <c r="E11481" s="427" t="s">
        <v>2123</v>
      </c>
      <c r="F11481" s="427"/>
      <c r="G11481" s="202" t="s">
        <v>32</v>
      </c>
      <c r="H11481" s="203">
        <v>0.307</v>
      </c>
      <c r="I11481" s="189">
        <f>(M11481*$M$13)</f>
        <v>24.3156</v>
      </c>
      <c r="J11481" s="219">
        <f>TRUNC(I11481*H11481,2)</f>
        <v>7.46</v>
      </c>
      <c r="M11481">
        <v>26.43</v>
      </c>
    </row>
    <row r="11482" spans="1:13" ht="26.1" customHeight="1" x14ac:dyDescent="0.2">
      <c r="A11482" s="238" t="s">
        <v>2126</v>
      </c>
      <c r="B11482" s="191" t="s">
        <v>2977</v>
      </c>
      <c r="C11482" s="190" t="s">
        <v>26</v>
      </c>
      <c r="D11482" s="190" t="s">
        <v>2978</v>
      </c>
      <c r="E11482" s="426" t="s">
        <v>2119</v>
      </c>
      <c r="F11482" s="426"/>
      <c r="G11482" s="192" t="s">
        <v>169</v>
      </c>
      <c r="H11482" s="193">
        <v>0.99099999999999999</v>
      </c>
      <c r="I11482" s="189">
        <f>(M11482*$M$13)</f>
        <v>31.785999999999998</v>
      </c>
      <c r="J11482" s="219">
        <f>TRUNC(I11482*H11482,2)</f>
        <v>31.49</v>
      </c>
      <c r="M11482">
        <v>34.549999999999997</v>
      </c>
    </row>
    <row r="11483" spans="1:13" ht="24" customHeight="1" x14ac:dyDescent="0.2">
      <c r="A11483" s="238" t="s">
        <v>2126</v>
      </c>
      <c r="B11483" s="191" t="s">
        <v>2778</v>
      </c>
      <c r="C11483" s="190" t="s">
        <v>26</v>
      </c>
      <c r="D11483" s="190" t="s">
        <v>2779</v>
      </c>
      <c r="E11483" s="426" t="s">
        <v>2119</v>
      </c>
      <c r="F11483" s="426"/>
      <c r="G11483" s="192" t="s">
        <v>331</v>
      </c>
      <c r="H11483" s="193">
        <v>1.7000000000000001E-2</v>
      </c>
      <c r="I11483" s="189">
        <f>(M11483*$M$13)</f>
        <v>1.8768</v>
      </c>
      <c r="J11483" s="219">
        <f>TRUNC(I11483*H11483,2)</f>
        <v>0.03</v>
      </c>
      <c r="M11483">
        <v>2.04</v>
      </c>
    </row>
    <row r="11484" spans="1:13" x14ac:dyDescent="0.2">
      <c r="A11484" s="239"/>
      <c r="B11484" s="195"/>
      <c r="C11484" s="195"/>
      <c r="D11484" s="195"/>
      <c r="E11484" s="195" t="s">
        <v>3847</v>
      </c>
      <c r="F11484" s="196">
        <v>10.66</v>
      </c>
      <c r="G11484" s="195" t="s">
        <v>3848</v>
      </c>
      <c r="H11484" s="196">
        <v>0</v>
      </c>
      <c r="I11484" s="196">
        <v>10.66</v>
      </c>
      <c r="J11484" s="220"/>
      <c r="M11484">
        <v>10.66</v>
      </c>
    </row>
    <row r="11485" spans="1:13" ht="25.5" x14ac:dyDescent="0.2">
      <c r="A11485" s="239"/>
      <c r="B11485" s="195"/>
      <c r="C11485" s="195"/>
      <c r="D11485" s="195"/>
      <c r="E11485" s="195" t="s">
        <v>3849</v>
      </c>
      <c r="F11485" s="196">
        <v>0</v>
      </c>
      <c r="G11485" s="195"/>
      <c r="H11485" s="195" t="s">
        <v>3850</v>
      </c>
      <c r="I11485" s="196">
        <v>48.21</v>
      </c>
      <c r="J11485" s="220"/>
      <c r="M11485">
        <v>48.21</v>
      </c>
    </row>
    <row r="11486" spans="1:13" ht="30" customHeight="1" x14ac:dyDescent="0.2">
      <c r="A11486" s="240"/>
      <c r="B11486" s="197"/>
      <c r="C11486" s="197"/>
      <c r="D11486" s="197"/>
      <c r="E11486" s="197"/>
      <c r="F11486" s="197"/>
      <c r="G11486" s="197" t="s">
        <v>3851</v>
      </c>
      <c r="H11486" s="198">
        <v>6</v>
      </c>
      <c r="I11486" s="199">
        <v>289.26</v>
      </c>
      <c r="J11486" s="220"/>
      <c r="M11486">
        <v>289.26</v>
      </c>
    </row>
    <row r="11487" spans="1:13" ht="0.95" customHeight="1" x14ac:dyDescent="0.2">
      <c r="A11487" s="237"/>
      <c r="B11487" s="185"/>
      <c r="C11487" s="185"/>
      <c r="D11487" s="185"/>
      <c r="E11487" s="185"/>
      <c r="F11487" s="185"/>
      <c r="G11487" s="185"/>
      <c r="H11487" s="185"/>
      <c r="I11487" s="185"/>
      <c r="J11487" s="220"/>
    </row>
    <row r="11488" spans="1:13" ht="18" customHeight="1" x14ac:dyDescent="0.2">
      <c r="A11488" s="236" t="s">
        <v>1525</v>
      </c>
      <c r="B11488" s="183" t="s">
        <v>2</v>
      </c>
      <c r="C11488" s="182" t="s">
        <v>3</v>
      </c>
      <c r="D11488" s="182" t="s">
        <v>4</v>
      </c>
      <c r="E11488" s="419" t="s">
        <v>2100</v>
      </c>
      <c r="F11488" s="419"/>
      <c r="G11488" s="184" t="s">
        <v>5</v>
      </c>
      <c r="H11488" s="183" t="s">
        <v>6</v>
      </c>
      <c r="I11488" s="183" t="s">
        <v>7</v>
      </c>
      <c r="J11488" s="218" t="s">
        <v>8</v>
      </c>
      <c r="K11488" s="229">
        <f>J11490+J11491</f>
        <v>2.06</v>
      </c>
      <c r="L11488" s="229">
        <f>J11489-K11488</f>
        <v>55.28</v>
      </c>
      <c r="M11488" t="s">
        <v>7</v>
      </c>
    </row>
    <row r="11489" spans="1:13" ht="26.1" customHeight="1" x14ac:dyDescent="0.2">
      <c r="A11489" s="237" t="s">
        <v>2125</v>
      </c>
      <c r="B11489" s="186" t="s">
        <v>1366</v>
      </c>
      <c r="C11489" s="185" t="s">
        <v>26</v>
      </c>
      <c r="D11489" s="185" t="s">
        <v>1367</v>
      </c>
      <c r="E11489" s="425" t="s">
        <v>2115</v>
      </c>
      <c r="F11489" s="425"/>
      <c r="G11489" s="187" t="s">
        <v>169</v>
      </c>
      <c r="H11489" s="188">
        <v>1</v>
      </c>
      <c r="I11489" s="189">
        <f>(M11489*$M$13)</f>
        <v>57.343600000000002</v>
      </c>
      <c r="J11489" s="231">
        <f>TRUNC(I11489*H11489,2)</f>
        <v>57.34</v>
      </c>
      <c r="M11489">
        <v>62.33</v>
      </c>
    </row>
    <row r="11490" spans="1:13" ht="26.1" customHeight="1" x14ac:dyDescent="0.2">
      <c r="A11490" s="241" t="s">
        <v>2395</v>
      </c>
      <c r="B11490" s="201" t="s">
        <v>2772</v>
      </c>
      <c r="C11490" s="200" t="s">
        <v>26</v>
      </c>
      <c r="D11490" s="200" t="s">
        <v>2773</v>
      </c>
      <c r="E11490" s="427" t="s">
        <v>2123</v>
      </c>
      <c r="F11490" s="427"/>
      <c r="G11490" s="202" t="s">
        <v>32</v>
      </c>
      <c r="H11490" s="203">
        <v>4.9399999999999999E-2</v>
      </c>
      <c r="I11490" s="189">
        <f>(M11490*$M$13)</f>
        <v>17.526</v>
      </c>
      <c r="J11490" s="219">
        <f>TRUNC(I11490*H11490,2)</f>
        <v>0.86</v>
      </c>
      <c r="M11490">
        <v>19.05</v>
      </c>
    </row>
    <row r="11491" spans="1:13" ht="26.1" customHeight="1" x14ac:dyDescent="0.2">
      <c r="A11491" s="241" t="s">
        <v>2395</v>
      </c>
      <c r="B11491" s="201" t="s">
        <v>2477</v>
      </c>
      <c r="C11491" s="200" t="s">
        <v>26</v>
      </c>
      <c r="D11491" s="200" t="s">
        <v>2478</v>
      </c>
      <c r="E11491" s="427" t="s">
        <v>2123</v>
      </c>
      <c r="F11491" s="427"/>
      <c r="G11491" s="202" t="s">
        <v>32</v>
      </c>
      <c r="H11491" s="203">
        <v>4.9399999999999999E-2</v>
      </c>
      <c r="I11491" s="189">
        <f>(M11491*$M$13)</f>
        <v>24.3156</v>
      </c>
      <c r="J11491" s="219">
        <f>TRUNC(I11491*H11491,2)</f>
        <v>1.2</v>
      </c>
      <c r="M11491">
        <v>26.43</v>
      </c>
    </row>
    <row r="11492" spans="1:13" ht="26.1" customHeight="1" x14ac:dyDescent="0.2">
      <c r="A11492" s="238" t="s">
        <v>2126</v>
      </c>
      <c r="B11492" s="191" t="s">
        <v>3189</v>
      </c>
      <c r="C11492" s="190" t="s">
        <v>26</v>
      </c>
      <c r="D11492" s="190" t="s">
        <v>3190</v>
      </c>
      <c r="E11492" s="426" t="s">
        <v>2119</v>
      </c>
      <c r="F11492" s="426"/>
      <c r="G11492" s="192" t="s">
        <v>169</v>
      </c>
      <c r="H11492" s="193">
        <v>1.0492999999999999</v>
      </c>
      <c r="I11492" s="189">
        <f>(M11492*$M$13)</f>
        <v>52.67</v>
      </c>
      <c r="J11492" s="219">
        <f>TRUNC(I11492*H11492,2)</f>
        <v>55.26</v>
      </c>
      <c r="M11492">
        <v>57.25</v>
      </c>
    </row>
    <row r="11493" spans="1:13" ht="24" customHeight="1" x14ac:dyDescent="0.2">
      <c r="A11493" s="238" t="s">
        <v>2126</v>
      </c>
      <c r="B11493" s="191" t="s">
        <v>2778</v>
      </c>
      <c r="C11493" s="190" t="s">
        <v>26</v>
      </c>
      <c r="D11493" s="190" t="s">
        <v>2779</v>
      </c>
      <c r="E11493" s="426" t="s">
        <v>2119</v>
      </c>
      <c r="F11493" s="426"/>
      <c r="G11493" s="192" t="s">
        <v>331</v>
      </c>
      <c r="H11493" s="193">
        <v>1.15E-2</v>
      </c>
      <c r="I11493" s="189">
        <f>(M11493*$M$13)</f>
        <v>1.8768</v>
      </c>
      <c r="J11493" s="219">
        <f>TRUNC(I11493*H11493,2)</f>
        <v>0.02</v>
      </c>
      <c r="M11493">
        <v>2.04</v>
      </c>
    </row>
    <row r="11494" spans="1:13" x14ac:dyDescent="0.2">
      <c r="A11494" s="239"/>
      <c r="B11494" s="195"/>
      <c r="C11494" s="195"/>
      <c r="D11494" s="195"/>
      <c r="E11494" s="195" t="s">
        <v>3847</v>
      </c>
      <c r="F11494" s="196">
        <v>1.71</v>
      </c>
      <c r="G11494" s="195" t="s">
        <v>3848</v>
      </c>
      <c r="H11494" s="196">
        <v>0</v>
      </c>
      <c r="I11494" s="196">
        <v>1.71</v>
      </c>
      <c r="J11494" s="220"/>
      <c r="M11494">
        <v>1.71</v>
      </c>
    </row>
    <row r="11495" spans="1:13" ht="25.5" x14ac:dyDescent="0.2">
      <c r="A11495" s="239"/>
      <c r="B11495" s="195"/>
      <c r="C11495" s="195"/>
      <c r="D11495" s="195"/>
      <c r="E11495" s="195" t="s">
        <v>3849</v>
      </c>
      <c r="F11495" s="196">
        <v>0</v>
      </c>
      <c r="G11495" s="195"/>
      <c r="H11495" s="195" t="s">
        <v>3850</v>
      </c>
      <c r="I11495" s="196">
        <v>62.33</v>
      </c>
      <c r="J11495" s="220"/>
      <c r="M11495">
        <v>62.33</v>
      </c>
    </row>
    <row r="11496" spans="1:13" ht="30" customHeight="1" x14ac:dyDescent="0.2">
      <c r="A11496" s="240"/>
      <c r="B11496" s="197"/>
      <c r="C11496" s="197"/>
      <c r="D11496" s="197"/>
      <c r="E11496" s="197"/>
      <c r="F11496" s="197"/>
      <c r="G11496" s="197" t="s">
        <v>3851</v>
      </c>
      <c r="H11496" s="198">
        <v>51</v>
      </c>
      <c r="I11496" s="199">
        <v>3178.83</v>
      </c>
      <c r="J11496" s="220"/>
      <c r="M11496">
        <v>3178.83</v>
      </c>
    </row>
    <row r="11497" spans="1:13" ht="0.95" customHeight="1" x14ac:dyDescent="0.2">
      <c r="A11497" s="237"/>
      <c r="B11497" s="185"/>
      <c r="C11497" s="185"/>
      <c r="D11497" s="185"/>
      <c r="E11497" s="185"/>
      <c r="F11497" s="185"/>
      <c r="G11497" s="185"/>
      <c r="H11497" s="185"/>
      <c r="I11497" s="185"/>
      <c r="J11497" s="220"/>
    </row>
    <row r="11498" spans="1:13" ht="18" customHeight="1" x14ac:dyDescent="0.2">
      <c r="A11498" s="236" t="s">
        <v>1526</v>
      </c>
      <c r="B11498" s="183" t="s">
        <v>2</v>
      </c>
      <c r="C11498" s="182" t="s">
        <v>3</v>
      </c>
      <c r="D11498" s="182" t="s">
        <v>4</v>
      </c>
      <c r="E11498" s="419" t="s">
        <v>2100</v>
      </c>
      <c r="F11498" s="419"/>
      <c r="G11498" s="184" t="s">
        <v>5</v>
      </c>
      <c r="H11498" s="183" t="s">
        <v>6</v>
      </c>
      <c r="I11498" s="183" t="s">
        <v>7</v>
      </c>
      <c r="J11498" s="218" t="s">
        <v>8</v>
      </c>
      <c r="K11498" s="229">
        <f>J11500+J11501</f>
        <v>1.67</v>
      </c>
      <c r="L11498" s="229">
        <f>J11499-K11498</f>
        <v>2.02</v>
      </c>
      <c r="M11498" t="s">
        <v>7</v>
      </c>
    </row>
    <row r="11499" spans="1:13" ht="39" customHeight="1" x14ac:dyDescent="0.2">
      <c r="A11499" s="237" t="s">
        <v>2125</v>
      </c>
      <c r="B11499" s="186" t="s">
        <v>1369</v>
      </c>
      <c r="C11499" s="185" t="s">
        <v>26</v>
      </c>
      <c r="D11499" s="185" t="s">
        <v>1370</v>
      </c>
      <c r="E11499" s="425" t="s">
        <v>2115</v>
      </c>
      <c r="F11499" s="425"/>
      <c r="G11499" s="187" t="s">
        <v>331</v>
      </c>
      <c r="H11499" s="188">
        <v>1</v>
      </c>
      <c r="I11499" s="189">
        <f t="shared" ref="I11499:I11505" si="398">(M11499*$M$13)</f>
        <v>3.6983999999999999</v>
      </c>
      <c r="J11499" s="231">
        <f t="shared" ref="J11499:J11505" si="399">TRUNC(I11499*H11499,2)</f>
        <v>3.69</v>
      </c>
      <c r="M11499">
        <v>4.0199999999999996</v>
      </c>
    </row>
    <row r="11500" spans="1:13" ht="26.1" customHeight="1" x14ac:dyDescent="0.2">
      <c r="A11500" s="241" t="s">
        <v>2395</v>
      </c>
      <c r="B11500" s="201" t="s">
        <v>2772</v>
      </c>
      <c r="C11500" s="200" t="s">
        <v>26</v>
      </c>
      <c r="D11500" s="200" t="s">
        <v>2773</v>
      </c>
      <c r="E11500" s="427" t="s">
        <v>2123</v>
      </c>
      <c r="F11500" s="427"/>
      <c r="G11500" s="202" t="s">
        <v>32</v>
      </c>
      <c r="H11500" s="203">
        <v>0.04</v>
      </c>
      <c r="I11500" s="189">
        <f t="shared" si="398"/>
        <v>17.526</v>
      </c>
      <c r="J11500" s="219">
        <f t="shared" si="399"/>
        <v>0.7</v>
      </c>
      <c r="M11500">
        <v>19.05</v>
      </c>
    </row>
    <row r="11501" spans="1:13" ht="26.1" customHeight="1" x14ac:dyDescent="0.2">
      <c r="A11501" s="241" t="s">
        <v>2395</v>
      </c>
      <c r="B11501" s="201" t="s">
        <v>2477</v>
      </c>
      <c r="C11501" s="200" t="s">
        <v>26</v>
      </c>
      <c r="D11501" s="200" t="s">
        <v>2478</v>
      </c>
      <c r="E11501" s="427" t="s">
        <v>2123</v>
      </c>
      <c r="F11501" s="427"/>
      <c r="G11501" s="202" t="s">
        <v>32</v>
      </c>
      <c r="H11501" s="203">
        <v>0.04</v>
      </c>
      <c r="I11501" s="189">
        <f t="shared" si="398"/>
        <v>24.3156</v>
      </c>
      <c r="J11501" s="219">
        <f t="shared" si="399"/>
        <v>0.97</v>
      </c>
      <c r="M11501">
        <v>26.43</v>
      </c>
    </row>
    <row r="11502" spans="1:13" ht="26.1" customHeight="1" x14ac:dyDescent="0.2">
      <c r="A11502" s="238" t="s">
        <v>2126</v>
      </c>
      <c r="B11502" s="191" t="s">
        <v>3191</v>
      </c>
      <c r="C11502" s="190" t="s">
        <v>26</v>
      </c>
      <c r="D11502" s="190" t="s">
        <v>3192</v>
      </c>
      <c r="E11502" s="426" t="s">
        <v>2119</v>
      </c>
      <c r="F11502" s="426"/>
      <c r="G11502" s="192" t="s">
        <v>331</v>
      </c>
      <c r="H11502" s="193">
        <v>1</v>
      </c>
      <c r="I11502" s="189">
        <f t="shared" si="398"/>
        <v>1.1132</v>
      </c>
      <c r="J11502" s="219">
        <f t="shared" si="399"/>
        <v>1.1100000000000001</v>
      </c>
      <c r="M11502">
        <v>1.21</v>
      </c>
    </row>
    <row r="11503" spans="1:13" ht="24" customHeight="1" x14ac:dyDescent="0.2">
      <c r="A11503" s="238" t="s">
        <v>2126</v>
      </c>
      <c r="B11503" s="191" t="s">
        <v>2774</v>
      </c>
      <c r="C11503" s="190" t="s">
        <v>26</v>
      </c>
      <c r="D11503" s="190" t="s">
        <v>2775</v>
      </c>
      <c r="E11503" s="426" t="s">
        <v>2119</v>
      </c>
      <c r="F11503" s="426"/>
      <c r="G11503" s="192" t="s">
        <v>331</v>
      </c>
      <c r="H11503" s="193">
        <v>7.0000000000000001E-3</v>
      </c>
      <c r="I11503" s="189">
        <f t="shared" si="398"/>
        <v>56.625999999999998</v>
      </c>
      <c r="J11503" s="219">
        <f t="shared" si="399"/>
        <v>0.39</v>
      </c>
      <c r="M11503">
        <v>61.55</v>
      </c>
    </row>
    <row r="11504" spans="1:13" ht="26.1" customHeight="1" x14ac:dyDescent="0.2">
      <c r="A11504" s="238" t="s">
        <v>2126</v>
      </c>
      <c r="B11504" s="191" t="s">
        <v>2776</v>
      </c>
      <c r="C11504" s="190" t="s">
        <v>26</v>
      </c>
      <c r="D11504" s="190" t="s">
        <v>2777</v>
      </c>
      <c r="E11504" s="426" t="s">
        <v>2119</v>
      </c>
      <c r="F11504" s="426"/>
      <c r="G11504" s="192" t="s">
        <v>331</v>
      </c>
      <c r="H11504" s="193">
        <v>8.0000000000000002E-3</v>
      </c>
      <c r="I11504" s="189">
        <f t="shared" si="398"/>
        <v>64.160799999999995</v>
      </c>
      <c r="J11504" s="219">
        <f t="shared" si="399"/>
        <v>0.51</v>
      </c>
      <c r="M11504">
        <v>69.739999999999995</v>
      </c>
    </row>
    <row r="11505" spans="1:13" ht="24" customHeight="1" x14ac:dyDescent="0.2">
      <c r="A11505" s="238" t="s">
        <v>2126</v>
      </c>
      <c r="B11505" s="191" t="s">
        <v>2778</v>
      </c>
      <c r="C11505" s="190" t="s">
        <v>26</v>
      </c>
      <c r="D11505" s="190" t="s">
        <v>2779</v>
      </c>
      <c r="E11505" s="426" t="s">
        <v>2119</v>
      </c>
      <c r="F11505" s="426"/>
      <c r="G11505" s="192" t="s">
        <v>331</v>
      </c>
      <c r="H11505" s="193">
        <v>1.2999999999999999E-2</v>
      </c>
      <c r="I11505" s="189">
        <f t="shared" si="398"/>
        <v>1.8768</v>
      </c>
      <c r="J11505" s="219">
        <f t="shared" si="399"/>
        <v>0.02</v>
      </c>
      <c r="M11505">
        <v>2.04</v>
      </c>
    </row>
    <row r="11506" spans="1:13" x14ac:dyDescent="0.2">
      <c r="A11506" s="239"/>
      <c r="B11506" s="195"/>
      <c r="C11506" s="195"/>
      <c r="D11506" s="195"/>
      <c r="E11506" s="195" t="s">
        <v>3847</v>
      </c>
      <c r="F11506" s="196">
        <v>1.38</v>
      </c>
      <c r="G11506" s="195" t="s">
        <v>3848</v>
      </c>
      <c r="H11506" s="196">
        <v>0</v>
      </c>
      <c r="I11506" s="196">
        <v>1.38</v>
      </c>
      <c r="J11506" s="220"/>
      <c r="M11506">
        <v>1.38</v>
      </c>
    </row>
    <row r="11507" spans="1:13" ht="25.5" x14ac:dyDescent="0.2">
      <c r="A11507" s="239"/>
      <c r="B11507" s="195"/>
      <c r="C11507" s="195"/>
      <c r="D11507" s="195"/>
      <c r="E11507" s="195" t="s">
        <v>3849</v>
      </c>
      <c r="F11507" s="196">
        <v>0</v>
      </c>
      <c r="G11507" s="195"/>
      <c r="H11507" s="195" t="s">
        <v>3850</v>
      </c>
      <c r="I11507" s="196">
        <v>4.0199999999999996</v>
      </c>
      <c r="J11507" s="220"/>
      <c r="M11507">
        <v>4.0199999999999996</v>
      </c>
    </row>
    <row r="11508" spans="1:13" ht="30" customHeight="1" x14ac:dyDescent="0.2">
      <c r="A11508" s="240"/>
      <c r="B11508" s="197"/>
      <c r="C11508" s="197"/>
      <c r="D11508" s="197"/>
      <c r="E11508" s="197"/>
      <c r="F11508" s="197"/>
      <c r="G11508" s="197" t="s">
        <v>3851</v>
      </c>
      <c r="H11508" s="198">
        <v>20</v>
      </c>
      <c r="I11508" s="199">
        <v>80.400000000000006</v>
      </c>
      <c r="J11508" s="220"/>
      <c r="M11508">
        <v>80.400000000000006</v>
      </c>
    </row>
    <row r="11509" spans="1:13" ht="0.95" customHeight="1" x14ac:dyDescent="0.2">
      <c r="A11509" s="237"/>
      <c r="B11509" s="185"/>
      <c r="C11509" s="185"/>
      <c r="D11509" s="185"/>
      <c r="E11509" s="185"/>
      <c r="F11509" s="185"/>
      <c r="G11509" s="185"/>
      <c r="H11509" s="185"/>
      <c r="I11509" s="185"/>
      <c r="J11509" s="220"/>
    </row>
    <row r="11510" spans="1:13" ht="18" customHeight="1" x14ac:dyDescent="0.2">
      <c r="A11510" s="236" t="s">
        <v>1527</v>
      </c>
      <c r="B11510" s="183" t="s">
        <v>2</v>
      </c>
      <c r="C11510" s="182" t="s">
        <v>3</v>
      </c>
      <c r="D11510" s="182" t="s">
        <v>4</v>
      </c>
      <c r="E11510" s="419" t="s">
        <v>2100</v>
      </c>
      <c r="F11510" s="419"/>
      <c r="G11510" s="184" t="s">
        <v>5</v>
      </c>
      <c r="H11510" s="183" t="s">
        <v>6</v>
      </c>
      <c r="I11510" s="183" t="s">
        <v>7</v>
      </c>
      <c r="J11510" s="218" t="s">
        <v>8</v>
      </c>
      <c r="K11510" s="229">
        <f>J11512+J11513</f>
        <v>4.5599999999999996</v>
      </c>
      <c r="L11510" s="229">
        <f>J11511-K11510</f>
        <v>5.330000000000001</v>
      </c>
      <c r="M11510" t="s">
        <v>7</v>
      </c>
    </row>
    <row r="11511" spans="1:13" ht="26.1" customHeight="1" x14ac:dyDescent="0.2">
      <c r="A11511" s="237" t="s">
        <v>2125</v>
      </c>
      <c r="B11511" s="186" t="s">
        <v>1075</v>
      </c>
      <c r="C11511" s="185" t="s">
        <v>15</v>
      </c>
      <c r="D11511" s="185" t="s">
        <v>1076</v>
      </c>
      <c r="E11511" s="425">
        <v>8</v>
      </c>
      <c r="F11511" s="425"/>
      <c r="G11511" s="187" t="s">
        <v>18</v>
      </c>
      <c r="H11511" s="188">
        <v>1</v>
      </c>
      <c r="I11511" s="189">
        <f>(M11511*$M$13)</f>
        <v>9.8992000000000004</v>
      </c>
      <c r="J11511" s="231">
        <f>TRUNC(I11511*H11511,2)</f>
        <v>9.89</v>
      </c>
      <c r="M11511">
        <v>10.76</v>
      </c>
    </row>
    <row r="11512" spans="1:13" ht="24" customHeight="1" x14ac:dyDescent="0.2">
      <c r="A11512" s="238" t="s">
        <v>2126</v>
      </c>
      <c r="B11512" s="191" t="s">
        <v>2130</v>
      </c>
      <c r="C11512" s="190" t="s">
        <v>15</v>
      </c>
      <c r="D11512" s="190" t="s">
        <v>2131</v>
      </c>
      <c r="E11512" s="426" t="s">
        <v>2129</v>
      </c>
      <c r="F11512" s="426"/>
      <c r="G11512" s="192" t="s">
        <v>39</v>
      </c>
      <c r="H11512" s="193">
        <v>0.14000000000000001</v>
      </c>
      <c r="I11512" s="189">
        <f>(M11512*$M$13)</f>
        <v>13.533200000000001</v>
      </c>
      <c r="J11512" s="219">
        <f>TRUNC(I11512*H11512,2)</f>
        <v>1.89</v>
      </c>
      <c r="M11512">
        <v>14.71</v>
      </c>
    </row>
    <row r="11513" spans="1:13" ht="24" customHeight="1" x14ac:dyDescent="0.2">
      <c r="A11513" s="238" t="s">
        <v>2126</v>
      </c>
      <c r="B11513" s="191" t="s">
        <v>2216</v>
      </c>
      <c r="C11513" s="190" t="s">
        <v>15</v>
      </c>
      <c r="D11513" s="190" t="s">
        <v>2217</v>
      </c>
      <c r="E11513" s="426" t="s">
        <v>2129</v>
      </c>
      <c r="F11513" s="426"/>
      <c r="G11513" s="192" t="s">
        <v>39</v>
      </c>
      <c r="H11513" s="193">
        <v>0.14000000000000001</v>
      </c>
      <c r="I11513" s="189">
        <f>(M11513*$M$13)</f>
        <v>19.136000000000003</v>
      </c>
      <c r="J11513" s="219">
        <f>TRUNC(I11513*H11513,2)</f>
        <v>2.67</v>
      </c>
      <c r="M11513">
        <v>20.8</v>
      </c>
    </row>
    <row r="11514" spans="1:13" ht="24" customHeight="1" x14ac:dyDescent="0.2">
      <c r="A11514" s="238" t="s">
        <v>2126</v>
      </c>
      <c r="B11514" s="191" t="s">
        <v>2931</v>
      </c>
      <c r="C11514" s="190" t="s">
        <v>15</v>
      </c>
      <c r="D11514" s="190" t="s">
        <v>2932</v>
      </c>
      <c r="E11514" s="426" t="s">
        <v>2119</v>
      </c>
      <c r="F11514" s="426"/>
      <c r="G11514" s="192" t="s">
        <v>132</v>
      </c>
      <c r="H11514" s="193">
        <v>0.79</v>
      </c>
      <c r="I11514" s="189">
        <f>(M11514*$M$13)</f>
        <v>0.42320000000000002</v>
      </c>
      <c r="J11514" s="219">
        <f>TRUNC(I11514*H11514,2)</f>
        <v>0.33</v>
      </c>
      <c r="M11514">
        <v>0.46</v>
      </c>
    </row>
    <row r="11515" spans="1:13" ht="26.1" customHeight="1" x14ac:dyDescent="0.2">
      <c r="A11515" s="238" t="s">
        <v>2126</v>
      </c>
      <c r="B11515" s="191" t="s">
        <v>2985</v>
      </c>
      <c r="C11515" s="190" t="s">
        <v>15</v>
      </c>
      <c r="D11515" s="190" t="s">
        <v>1076</v>
      </c>
      <c r="E11515" s="426" t="s">
        <v>2119</v>
      </c>
      <c r="F11515" s="426"/>
      <c r="G11515" s="192" t="s">
        <v>54</v>
      </c>
      <c r="H11515" s="193">
        <v>1</v>
      </c>
      <c r="I11515" s="189">
        <f>(M11515*$M$13)</f>
        <v>5.0048000000000004</v>
      </c>
      <c r="J11515" s="219">
        <f>TRUNC(I11515*H11515,2)</f>
        <v>5</v>
      </c>
      <c r="M11515">
        <v>5.44</v>
      </c>
    </row>
    <row r="11516" spans="1:13" x14ac:dyDescent="0.2">
      <c r="A11516" s="239"/>
      <c r="B11516" s="195"/>
      <c r="C11516" s="195"/>
      <c r="D11516" s="195"/>
      <c r="E11516" s="195" t="s">
        <v>3847</v>
      </c>
      <c r="F11516" s="196">
        <v>4.96</v>
      </c>
      <c r="G11516" s="195" t="s">
        <v>3848</v>
      </c>
      <c r="H11516" s="196">
        <v>0</v>
      </c>
      <c r="I11516" s="196">
        <v>4.96</v>
      </c>
      <c r="J11516" s="220"/>
      <c r="M11516">
        <v>4.96</v>
      </c>
    </row>
    <row r="11517" spans="1:13" ht="25.5" x14ac:dyDescent="0.2">
      <c r="A11517" s="239"/>
      <c r="B11517" s="195"/>
      <c r="C11517" s="195"/>
      <c r="D11517" s="195"/>
      <c r="E11517" s="195" t="s">
        <v>3849</v>
      </c>
      <c r="F11517" s="196">
        <v>0</v>
      </c>
      <c r="G11517" s="195"/>
      <c r="H11517" s="195" t="s">
        <v>3850</v>
      </c>
      <c r="I11517" s="196">
        <v>10.76</v>
      </c>
      <c r="J11517" s="220"/>
      <c r="M11517">
        <v>10.76</v>
      </c>
    </row>
    <row r="11518" spans="1:13" ht="30" customHeight="1" x14ac:dyDescent="0.2">
      <c r="A11518" s="240"/>
      <c r="B11518" s="197"/>
      <c r="C11518" s="197"/>
      <c r="D11518" s="197"/>
      <c r="E11518" s="197"/>
      <c r="F11518" s="197"/>
      <c r="G11518" s="197" t="s">
        <v>3851</v>
      </c>
      <c r="H11518" s="198">
        <v>29</v>
      </c>
      <c r="I11518" s="199">
        <v>312.04000000000002</v>
      </c>
      <c r="J11518" s="220"/>
      <c r="M11518">
        <v>312.04000000000002</v>
      </c>
    </row>
    <row r="11519" spans="1:13" ht="0.95" customHeight="1" x14ac:dyDescent="0.2">
      <c r="A11519" s="237"/>
      <c r="B11519" s="185"/>
      <c r="C11519" s="185"/>
      <c r="D11519" s="185"/>
      <c r="E11519" s="185"/>
      <c r="F11519" s="185"/>
      <c r="G11519" s="185"/>
      <c r="H11519" s="185"/>
      <c r="I11519" s="185"/>
      <c r="J11519" s="220"/>
    </row>
    <row r="11520" spans="1:13" ht="18" customHeight="1" x14ac:dyDescent="0.2">
      <c r="A11520" s="236" t="s">
        <v>1528</v>
      </c>
      <c r="B11520" s="183" t="s">
        <v>2</v>
      </c>
      <c r="C11520" s="182" t="s">
        <v>3</v>
      </c>
      <c r="D11520" s="182" t="s">
        <v>4</v>
      </c>
      <c r="E11520" s="419" t="s">
        <v>2100</v>
      </c>
      <c r="F11520" s="419"/>
      <c r="G11520" s="184" t="s">
        <v>5</v>
      </c>
      <c r="H11520" s="183" t="s">
        <v>6</v>
      </c>
      <c r="I11520" s="183" t="s">
        <v>7</v>
      </c>
      <c r="J11520" s="218" t="s">
        <v>8</v>
      </c>
      <c r="K11520" s="229">
        <f>J11522+J11523</f>
        <v>6.04</v>
      </c>
      <c r="L11520" s="229">
        <f>J11521-K11520</f>
        <v>19</v>
      </c>
      <c r="M11520" t="s">
        <v>7</v>
      </c>
    </row>
    <row r="11521" spans="1:13" ht="26.1" customHeight="1" x14ac:dyDescent="0.2">
      <c r="A11521" s="237" t="s">
        <v>2125</v>
      </c>
      <c r="B11521" s="186" t="s">
        <v>1373</v>
      </c>
      <c r="C11521" s="185" t="s">
        <v>15</v>
      </c>
      <c r="D11521" s="185" t="s">
        <v>1374</v>
      </c>
      <c r="E11521" s="425">
        <v>8</v>
      </c>
      <c r="F11521" s="425"/>
      <c r="G11521" s="187" t="s">
        <v>18</v>
      </c>
      <c r="H11521" s="188">
        <v>1</v>
      </c>
      <c r="I11521" s="189">
        <f>(M11521*$M$13)</f>
        <v>25.042400000000001</v>
      </c>
      <c r="J11521" s="231">
        <f>TRUNC(I11521*H11521,2)</f>
        <v>25.04</v>
      </c>
      <c r="M11521">
        <v>27.22</v>
      </c>
    </row>
    <row r="11522" spans="1:13" ht="24" customHeight="1" x14ac:dyDescent="0.2">
      <c r="A11522" s="238" t="s">
        <v>2126</v>
      </c>
      <c r="B11522" s="191" t="s">
        <v>2130</v>
      </c>
      <c r="C11522" s="190" t="s">
        <v>15</v>
      </c>
      <c r="D11522" s="190" t="s">
        <v>2131</v>
      </c>
      <c r="E11522" s="426" t="s">
        <v>2129</v>
      </c>
      <c r="F11522" s="426"/>
      <c r="G11522" s="192" t="s">
        <v>39</v>
      </c>
      <c r="H11522" s="193">
        <v>0.185</v>
      </c>
      <c r="I11522" s="189">
        <f>(M11522*$M$13)</f>
        <v>13.533200000000001</v>
      </c>
      <c r="J11522" s="219">
        <f>TRUNC(I11522*H11522,2)</f>
        <v>2.5</v>
      </c>
      <c r="M11522">
        <v>14.71</v>
      </c>
    </row>
    <row r="11523" spans="1:13" ht="24" customHeight="1" x14ac:dyDescent="0.2">
      <c r="A11523" s="238" t="s">
        <v>2126</v>
      </c>
      <c r="B11523" s="191" t="s">
        <v>2216</v>
      </c>
      <c r="C11523" s="190" t="s">
        <v>15</v>
      </c>
      <c r="D11523" s="190" t="s">
        <v>2217</v>
      </c>
      <c r="E11523" s="426" t="s">
        <v>2129</v>
      </c>
      <c r="F11523" s="426"/>
      <c r="G11523" s="192" t="s">
        <v>39</v>
      </c>
      <c r="H11523" s="193">
        <v>0.185</v>
      </c>
      <c r="I11523" s="189">
        <f>(M11523*$M$13)</f>
        <v>19.136000000000003</v>
      </c>
      <c r="J11523" s="219">
        <f>TRUNC(I11523*H11523,2)</f>
        <v>3.54</v>
      </c>
      <c r="M11523">
        <v>20.8</v>
      </c>
    </row>
    <row r="11524" spans="1:13" ht="26.1" customHeight="1" x14ac:dyDescent="0.2">
      <c r="A11524" s="238" t="s">
        <v>2126</v>
      </c>
      <c r="B11524" s="191" t="s">
        <v>3193</v>
      </c>
      <c r="C11524" s="190" t="s">
        <v>15</v>
      </c>
      <c r="D11524" s="190" t="s">
        <v>3194</v>
      </c>
      <c r="E11524" s="426" t="s">
        <v>2119</v>
      </c>
      <c r="F11524" s="426"/>
      <c r="G11524" s="192" t="s">
        <v>54</v>
      </c>
      <c r="H11524" s="193">
        <v>1</v>
      </c>
      <c r="I11524" s="189">
        <f>(M11524*$M$13)</f>
        <v>18.5288</v>
      </c>
      <c r="J11524" s="219">
        <f>TRUNC(I11524*H11524,2)</f>
        <v>18.52</v>
      </c>
      <c r="M11524">
        <v>20.14</v>
      </c>
    </row>
    <row r="11525" spans="1:13" ht="24" customHeight="1" x14ac:dyDescent="0.2">
      <c r="A11525" s="238" t="s">
        <v>2126</v>
      </c>
      <c r="B11525" s="191" t="s">
        <v>2931</v>
      </c>
      <c r="C11525" s="190" t="s">
        <v>15</v>
      </c>
      <c r="D11525" s="190" t="s">
        <v>2932</v>
      </c>
      <c r="E11525" s="426" t="s">
        <v>2119</v>
      </c>
      <c r="F11525" s="426"/>
      <c r="G11525" s="192" t="s">
        <v>132</v>
      </c>
      <c r="H11525" s="193">
        <v>1.1499999999999999</v>
      </c>
      <c r="I11525" s="189">
        <f>(M11525*$M$13)</f>
        <v>0.42320000000000002</v>
      </c>
      <c r="J11525" s="219">
        <f>TRUNC(I11525*H11525,2)</f>
        <v>0.48</v>
      </c>
      <c r="M11525">
        <v>0.46</v>
      </c>
    </row>
    <row r="11526" spans="1:13" x14ac:dyDescent="0.2">
      <c r="A11526" s="239"/>
      <c r="B11526" s="195"/>
      <c r="C11526" s="195"/>
      <c r="D11526" s="195"/>
      <c r="E11526" s="195" t="s">
        <v>3847</v>
      </c>
      <c r="F11526" s="196">
        <v>6.56</v>
      </c>
      <c r="G11526" s="195" t="s">
        <v>3848</v>
      </c>
      <c r="H11526" s="196">
        <v>0</v>
      </c>
      <c r="I11526" s="196">
        <v>6.56</v>
      </c>
      <c r="J11526" s="220"/>
      <c r="M11526">
        <v>6.56</v>
      </c>
    </row>
    <row r="11527" spans="1:13" ht="25.5" x14ac:dyDescent="0.2">
      <c r="A11527" s="239"/>
      <c r="B11527" s="195"/>
      <c r="C11527" s="195"/>
      <c r="D11527" s="195"/>
      <c r="E11527" s="195" t="s">
        <v>3849</v>
      </c>
      <c r="F11527" s="196">
        <v>0</v>
      </c>
      <c r="G11527" s="195"/>
      <c r="H11527" s="195" t="s">
        <v>3850</v>
      </c>
      <c r="I11527" s="196">
        <v>27.22</v>
      </c>
      <c r="J11527" s="220"/>
      <c r="M11527">
        <v>27.22</v>
      </c>
    </row>
    <row r="11528" spans="1:13" ht="30" customHeight="1" x14ac:dyDescent="0.2">
      <c r="A11528" s="240"/>
      <c r="B11528" s="197"/>
      <c r="C11528" s="197"/>
      <c r="D11528" s="197"/>
      <c r="E11528" s="197"/>
      <c r="F11528" s="197"/>
      <c r="G11528" s="197" t="s">
        <v>3851</v>
      </c>
      <c r="H11528" s="198">
        <v>8</v>
      </c>
      <c r="I11528" s="199">
        <v>217.76</v>
      </c>
      <c r="J11528" s="220"/>
      <c r="M11528">
        <v>217.76</v>
      </c>
    </row>
    <row r="11529" spans="1:13" ht="0.95" customHeight="1" x14ac:dyDescent="0.2">
      <c r="A11529" s="237"/>
      <c r="B11529" s="185"/>
      <c r="C11529" s="185"/>
      <c r="D11529" s="185"/>
      <c r="E11529" s="185"/>
      <c r="F11529" s="185"/>
      <c r="G11529" s="185"/>
      <c r="H11529" s="185"/>
      <c r="I11529" s="185"/>
      <c r="J11529" s="220"/>
    </row>
    <row r="11530" spans="1:13" ht="18" customHeight="1" x14ac:dyDescent="0.2">
      <c r="A11530" s="236" t="s">
        <v>1529</v>
      </c>
      <c r="B11530" s="183" t="s">
        <v>2</v>
      </c>
      <c r="C11530" s="182" t="s">
        <v>3</v>
      </c>
      <c r="D11530" s="182" t="s">
        <v>4</v>
      </c>
      <c r="E11530" s="419" t="s">
        <v>2100</v>
      </c>
      <c r="F11530" s="419"/>
      <c r="G11530" s="184" t="s">
        <v>5</v>
      </c>
      <c r="H11530" s="183" t="s">
        <v>6</v>
      </c>
      <c r="I11530" s="183" t="s">
        <v>7</v>
      </c>
      <c r="J11530" s="218" t="s">
        <v>8</v>
      </c>
      <c r="K11530" s="229">
        <f>J11532+J11533</f>
        <v>4.5599999999999996</v>
      </c>
      <c r="L11530" s="229">
        <f>J11531-K11530</f>
        <v>5.53</v>
      </c>
      <c r="M11530" t="s">
        <v>7</v>
      </c>
    </row>
    <row r="11531" spans="1:13" ht="24" customHeight="1" x14ac:dyDescent="0.2">
      <c r="A11531" s="237" t="s">
        <v>2125</v>
      </c>
      <c r="B11531" s="186" t="s">
        <v>1376</v>
      </c>
      <c r="C11531" s="185" t="s">
        <v>15</v>
      </c>
      <c r="D11531" s="185" t="s">
        <v>1377</v>
      </c>
      <c r="E11531" s="425">
        <v>8</v>
      </c>
      <c r="F11531" s="425"/>
      <c r="G11531" s="187" t="s">
        <v>18</v>
      </c>
      <c r="H11531" s="188">
        <v>1</v>
      </c>
      <c r="I11531" s="189">
        <f>(M11531*$M$13)</f>
        <v>10.092400000000001</v>
      </c>
      <c r="J11531" s="231">
        <f>TRUNC(I11531*H11531,2)</f>
        <v>10.09</v>
      </c>
      <c r="M11531">
        <v>10.97</v>
      </c>
    </row>
    <row r="11532" spans="1:13" ht="24" customHeight="1" x14ac:dyDescent="0.2">
      <c r="A11532" s="238" t="s">
        <v>2126</v>
      </c>
      <c r="B11532" s="191" t="s">
        <v>2130</v>
      </c>
      <c r="C11532" s="190" t="s">
        <v>15</v>
      </c>
      <c r="D11532" s="190" t="s">
        <v>2131</v>
      </c>
      <c r="E11532" s="426" t="s">
        <v>2129</v>
      </c>
      <c r="F11532" s="426"/>
      <c r="G11532" s="192" t="s">
        <v>39</v>
      </c>
      <c r="H11532" s="193">
        <v>0.14000000000000001</v>
      </c>
      <c r="I11532" s="189">
        <f>(M11532*$M$13)</f>
        <v>13.533200000000001</v>
      </c>
      <c r="J11532" s="219">
        <f>TRUNC(I11532*H11532,2)</f>
        <v>1.89</v>
      </c>
      <c r="M11532">
        <v>14.71</v>
      </c>
    </row>
    <row r="11533" spans="1:13" ht="24" customHeight="1" x14ac:dyDescent="0.2">
      <c r="A11533" s="238" t="s">
        <v>2126</v>
      </c>
      <c r="B11533" s="191" t="s">
        <v>2216</v>
      </c>
      <c r="C11533" s="190" t="s">
        <v>15</v>
      </c>
      <c r="D11533" s="190" t="s">
        <v>2217</v>
      </c>
      <c r="E11533" s="426" t="s">
        <v>2129</v>
      </c>
      <c r="F11533" s="426"/>
      <c r="G11533" s="192" t="s">
        <v>39</v>
      </c>
      <c r="H11533" s="193">
        <v>0.14000000000000001</v>
      </c>
      <c r="I11533" s="189">
        <f>(M11533*$M$13)</f>
        <v>19.136000000000003</v>
      </c>
      <c r="J11533" s="219">
        <f>TRUNC(I11533*H11533,2)</f>
        <v>2.67</v>
      </c>
      <c r="M11533">
        <v>20.8</v>
      </c>
    </row>
    <row r="11534" spans="1:13" ht="24" customHeight="1" x14ac:dyDescent="0.2">
      <c r="A11534" s="238" t="s">
        <v>2126</v>
      </c>
      <c r="B11534" s="191" t="s">
        <v>3195</v>
      </c>
      <c r="C11534" s="190" t="s">
        <v>15</v>
      </c>
      <c r="D11534" s="190" t="s">
        <v>3196</v>
      </c>
      <c r="E11534" s="426" t="s">
        <v>2119</v>
      </c>
      <c r="F11534" s="426"/>
      <c r="G11534" s="192" t="s">
        <v>54</v>
      </c>
      <c r="H11534" s="193">
        <v>1</v>
      </c>
      <c r="I11534" s="189">
        <f>(M11534*$M$13)</f>
        <v>5.5292000000000003</v>
      </c>
      <c r="J11534" s="219">
        <f>TRUNC(I11534*H11534,2)</f>
        <v>5.52</v>
      </c>
      <c r="M11534">
        <v>6.01</v>
      </c>
    </row>
    <row r="11535" spans="1:13" x14ac:dyDescent="0.2">
      <c r="A11535" s="239"/>
      <c r="B11535" s="195"/>
      <c r="C11535" s="195"/>
      <c r="D11535" s="195"/>
      <c r="E11535" s="195" t="s">
        <v>3847</v>
      </c>
      <c r="F11535" s="196">
        <v>4.96</v>
      </c>
      <c r="G11535" s="195" t="s">
        <v>3848</v>
      </c>
      <c r="H11535" s="196">
        <v>0</v>
      </c>
      <c r="I11535" s="196">
        <v>4.96</v>
      </c>
      <c r="J11535" s="220"/>
      <c r="M11535">
        <v>4.96</v>
      </c>
    </row>
    <row r="11536" spans="1:13" ht="25.5" x14ac:dyDescent="0.2">
      <c r="A11536" s="239"/>
      <c r="B11536" s="195"/>
      <c r="C11536" s="195"/>
      <c r="D11536" s="195"/>
      <c r="E11536" s="195" t="s">
        <v>3849</v>
      </c>
      <c r="F11536" s="196">
        <v>0</v>
      </c>
      <c r="G11536" s="195"/>
      <c r="H11536" s="195" t="s">
        <v>3850</v>
      </c>
      <c r="I11536" s="196">
        <v>10.97</v>
      </c>
      <c r="J11536" s="220"/>
      <c r="M11536">
        <v>10.97</v>
      </c>
    </row>
    <row r="11537" spans="1:13" ht="30" customHeight="1" x14ac:dyDescent="0.2">
      <c r="A11537" s="240"/>
      <c r="B11537" s="197"/>
      <c r="C11537" s="197"/>
      <c r="D11537" s="197"/>
      <c r="E11537" s="197"/>
      <c r="F11537" s="197"/>
      <c r="G11537" s="197" t="s">
        <v>3851</v>
      </c>
      <c r="H11537" s="198">
        <v>6</v>
      </c>
      <c r="I11537" s="199">
        <v>65.819999999999993</v>
      </c>
      <c r="J11537" s="220"/>
      <c r="M11537">
        <v>65.819999999999993</v>
      </c>
    </row>
    <row r="11538" spans="1:13" ht="0.95" customHeight="1" x14ac:dyDescent="0.2">
      <c r="A11538" s="237"/>
      <c r="B11538" s="185"/>
      <c r="C11538" s="185"/>
      <c r="D11538" s="185"/>
      <c r="E11538" s="185"/>
      <c r="F11538" s="185"/>
      <c r="G11538" s="185"/>
      <c r="H11538" s="185"/>
      <c r="I11538" s="185"/>
      <c r="J11538" s="220"/>
    </row>
    <row r="11539" spans="1:13" ht="18" customHeight="1" x14ac:dyDescent="0.2">
      <c r="A11539" s="236" t="s">
        <v>1530</v>
      </c>
      <c r="B11539" s="183" t="s">
        <v>2</v>
      </c>
      <c r="C11539" s="182" t="s">
        <v>3</v>
      </c>
      <c r="D11539" s="182" t="s">
        <v>4</v>
      </c>
      <c r="E11539" s="419" t="s">
        <v>2100</v>
      </c>
      <c r="F11539" s="419"/>
      <c r="G11539" s="184" t="s">
        <v>5</v>
      </c>
      <c r="H11539" s="183" t="s">
        <v>6</v>
      </c>
      <c r="I11539" s="183" t="s">
        <v>7</v>
      </c>
      <c r="J11539" s="218" t="s">
        <v>8</v>
      </c>
      <c r="K11539" s="229">
        <f>J11541+J11542</f>
        <v>6.04</v>
      </c>
      <c r="L11539" s="229">
        <f>J11540-K11539</f>
        <v>25.54</v>
      </c>
      <c r="M11539" t="s">
        <v>7</v>
      </c>
    </row>
    <row r="11540" spans="1:13" ht="24" customHeight="1" x14ac:dyDescent="0.2">
      <c r="A11540" s="237" t="s">
        <v>2125</v>
      </c>
      <c r="B11540" s="186" t="s">
        <v>1379</v>
      </c>
      <c r="C11540" s="185" t="s">
        <v>15</v>
      </c>
      <c r="D11540" s="185" t="s">
        <v>1380</v>
      </c>
      <c r="E11540" s="425">
        <v>8</v>
      </c>
      <c r="F11540" s="425"/>
      <c r="G11540" s="187" t="s">
        <v>18</v>
      </c>
      <c r="H11540" s="188">
        <v>1</v>
      </c>
      <c r="I11540" s="189">
        <f>(M11540*$M$13)</f>
        <v>31.583600000000001</v>
      </c>
      <c r="J11540" s="231">
        <f>TRUNC(I11540*H11540,2)</f>
        <v>31.58</v>
      </c>
      <c r="M11540">
        <v>34.33</v>
      </c>
    </row>
    <row r="11541" spans="1:13" ht="24" customHeight="1" x14ac:dyDescent="0.2">
      <c r="A11541" s="238" t="s">
        <v>2126</v>
      </c>
      <c r="B11541" s="191" t="s">
        <v>2130</v>
      </c>
      <c r="C11541" s="190" t="s">
        <v>15</v>
      </c>
      <c r="D11541" s="190" t="s">
        <v>2131</v>
      </c>
      <c r="E11541" s="426" t="s">
        <v>2129</v>
      </c>
      <c r="F11541" s="426"/>
      <c r="G11541" s="192" t="s">
        <v>39</v>
      </c>
      <c r="H11541" s="193">
        <v>0.185</v>
      </c>
      <c r="I11541" s="189">
        <f>(M11541*$M$13)</f>
        <v>13.533200000000001</v>
      </c>
      <c r="J11541" s="219">
        <f>TRUNC(I11541*H11541,2)</f>
        <v>2.5</v>
      </c>
      <c r="M11541">
        <v>14.71</v>
      </c>
    </row>
    <row r="11542" spans="1:13" ht="24" customHeight="1" x14ac:dyDescent="0.2">
      <c r="A11542" s="238" t="s">
        <v>2126</v>
      </c>
      <c r="B11542" s="191" t="s">
        <v>2216</v>
      </c>
      <c r="C11542" s="190" t="s">
        <v>15</v>
      </c>
      <c r="D11542" s="190" t="s">
        <v>2217</v>
      </c>
      <c r="E11542" s="426" t="s">
        <v>2129</v>
      </c>
      <c r="F11542" s="426"/>
      <c r="G11542" s="192" t="s">
        <v>39</v>
      </c>
      <c r="H11542" s="193">
        <v>0.185</v>
      </c>
      <c r="I11542" s="189">
        <f>(M11542*$M$13)</f>
        <v>19.136000000000003</v>
      </c>
      <c r="J11542" s="219">
        <f>TRUNC(I11542*H11542,2)</f>
        <v>3.54</v>
      </c>
      <c r="M11542">
        <v>20.8</v>
      </c>
    </row>
    <row r="11543" spans="1:13" ht="24" customHeight="1" x14ac:dyDescent="0.2">
      <c r="A11543" s="238" t="s">
        <v>2126</v>
      </c>
      <c r="B11543" s="191" t="s">
        <v>3197</v>
      </c>
      <c r="C11543" s="190" t="s">
        <v>15</v>
      </c>
      <c r="D11543" s="190" t="s">
        <v>3198</v>
      </c>
      <c r="E11543" s="426" t="s">
        <v>2119</v>
      </c>
      <c r="F11543" s="426"/>
      <c r="G11543" s="192" t="s">
        <v>54</v>
      </c>
      <c r="H11543" s="193">
        <v>1</v>
      </c>
      <c r="I11543" s="189">
        <f>(M11543*$M$13)</f>
        <v>25.548400000000001</v>
      </c>
      <c r="J11543" s="219">
        <f>TRUNC(I11543*H11543,2)</f>
        <v>25.54</v>
      </c>
      <c r="M11543">
        <v>27.77</v>
      </c>
    </row>
    <row r="11544" spans="1:13" x14ac:dyDescent="0.2">
      <c r="A11544" s="239"/>
      <c r="B11544" s="195"/>
      <c r="C11544" s="195"/>
      <c r="D11544" s="195"/>
      <c r="E11544" s="195" t="s">
        <v>3847</v>
      </c>
      <c r="F11544" s="196">
        <v>6.56</v>
      </c>
      <c r="G11544" s="195" t="s">
        <v>3848</v>
      </c>
      <c r="H11544" s="196">
        <v>0</v>
      </c>
      <c r="I11544" s="196">
        <v>6.56</v>
      </c>
      <c r="J11544" s="220"/>
      <c r="M11544">
        <v>6.56</v>
      </c>
    </row>
    <row r="11545" spans="1:13" ht="25.5" x14ac:dyDescent="0.2">
      <c r="A11545" s="239"/>
      <c r="B11545" s="195"/>
      <c r="C11545" s="195"/>
      <c r="D11545" s="195"/>
      <c r="E11545" s="195" t="s">
        <v>3849</v>
      </c>
      <c r="F11545" s="196">
        <v>0</v>
      </c>
      <c r="G11545" s="195"/>
      <c r="H11545" s="195" t="s">
        <v>3850</v>
      </c>
      <c r="I11545" s="196">
        <v>34.33</v>
      </c>
      <c r="J11545" s="220"/>
      <c r="M11545">
        <v>34.33</v>
      </c>
    </row>
    <row r="11546" spans="1:13" ht="30" customHeight="1" x14ac:dyDescent="0.2">
      <c r="A11546" s="240"/>
      <c r="B11546" s="197"/>
      <c r="C11546" s="197"/>
      <c r="D11546" s="197"/>
      <c r="E11546" s="197"/>
      <c r="F11546" s="197"/>
      <c r="G11546" s="197" t="s">
        <v>3851</v>
      </c>
      <c r="H11546" s="198">
        <v>2</v>
      </c>
      <c r="I11546" s="199">
        <v>68.66</v>
      </c>
      <c r="J11546" s="220"/>
      <c r="M11546">
        <v>68.66</v>
      </c>
    </row>
    <row r="11547" spans="1:13" ht="0.95" customHeight="1" x14ac:dyDescent="0.2">
      <c r="A11547" s="237"/>
      <c r="B11547" s="185"/>
      <c r="C11547" s="185"/>
      <c r="D11547" s="185"/>
      <c r="E11547" s="185"/>
      <c r="F11547" s="185"/>
      <c r="G11547" s="185"/>
      <c r="H11547" s="185"/>
      <c r="I11547" s="185"/>
      <c r="J11547" s="220"/>
    </row>
    <row r="11548" spans="1:13" ht="18" customHeight="1" x14ac:dyDescent="0.2">
      <c r="A11548" s="236" t="s">
        <v>1531</v>
      </c>
      <c r="B11548" s="183" t="s">
        <v>2</v>
      </c>
      <c r="C11548" s="182" t="s">
        <v>3</v>
      </c>
      <c r="D11548" s="182" t="s">
        <v>4</v>
      </c>
      <c r="E11548" s="419" t="s">
        <v>2100</v>
      </c>
      <c r="F11548" s="419"/>
      <c r="G11548" s="184" t="s">
        <v>5</v>
      </c>
      <c r="H11548" s="183" t="s">
        <v>6</v>
      </c>
      <c r="I11548" s="183" t="s">
        <v>7</v>
      </c>
      <c r="J11548" s="218" t="s">
        <v>8</v>
      </c>
      <c r="K11548" s="229">
        <f>J11550+J11551</f>
        <v>1.67</v>
      </c>
      <c r="L11548" s="229">
        <f>J11549-K11548</f>
        <v>2.8100000000000005</v>
      </c>
      <c r="M11548" t="s">
        <v>7</v>
      </c>
    </row>
    <row r="11549" spans="1:13" ht="39" customHeight="1" x14ac:dyDescent="0.2">
      <c r="A11549" s="237" t="s">
        <v>2125</v>
      </c>
      <c r="B11549" s="186" t="s">
        <v>1382</v>
      </c>
      <c r="C11549" s="185" t="s">
        <v>26</v>
      </c>
      <c r="D11549" s="185" t="s">
        <v>1383</v>
      </c>
      <c r="E11549" s="425" t="s">
        <v>2115</v>
      </c>
      <c r="F11549" s="425"/>
      <c r="G11549" s="187" t="s">
        <v>331</v>
      </c>
      <c r="H11549" s="188">
        <v>1</v>
      </c>
      <c r="I11549" s="189">
        <f t="shared" ref="I11549:I11555" si="400">(M11549*$M$13)</f>
        <v>4.4804000000000004</v>
      </c>
      <c r="J11549" s="231">
        <f t="shared" ref="J11549:J11555" si="401">TRUNC(I11549*H11549,2)</f>
        <v>4.4800000000000004</v>
      </c>
      <c r="M11549">
        <v>4.87</v>
      </c>
    </row>
    <row r="11550" spans="1:13" ht="26.1" customHeight="1" x14ac:dyDescent="0.2">
      <c r="A11550" s="241" t="s">
        <v>2395</v>
      </c>
      <c r="B11550" s="201" t="s">
        <v>2772</v>
      </c>
      <c r="C11550" s="200" t="s">
        <v>26</v>
      </c>
      <c r="D11550" s="200" t="s">
        <v>2773</v>
      </c>
      <c r="E11550" s="427" t="s">
        <v>2123</v>
      </c>
      <c r="F11550" s="427"/>
      <c r="G11550" s="202" t="s">
        <v>32</v>
      </c>
      <c r="H11550" s="203">
        <v>0.04</v>
      </c>
      <c r="I11550" s="189">
        <f t="shared" si="400"/>
        <v>17.526</v>
      </c>
      <c r="J11550" s="219">
        <f t="shared" si="401"/>
        <v>0.7</v>
      </c>
      <c r="M11550">
        <v>19.05</v>
      </c>
    </row>
    <row r="11551" spans="1:13" ht="26.1" customHeight="1" x14ac:dyDescent="0.2">
      <c r="A11551" s="241" t="s">
        <v>2395</v>
      </c>
      <c r="B11551" s="201" t="s">
        <v>2477</v>
      </c>
      <c r="C11551" s="200" t="s">
        <v>26</v>
      </c>
      <c r="D11551" s="200" t="s">
        <v>2478</v>
      </c>
      <c r="E11551" s="427" t="s">
        <v>2123</v>
      </c>
      <c r="F11551" s="427"/>
      <c r="G11551" s="202" t="s">
        <v>32</v>
      </c>
      <c r="H11551" s="203">
        <v>0.04</v>
      </c>
      <c r="I11551" s="189">
        <f t="shared" si="400"/>
        <v>24.3156</v>
      </c>
      <c r="J11551" s="219">
        <f t="shared" si="401"/>
        <v>0.97</v>
      </c>
      <c r="M11551">
        <v>26.43</v>
      </c>
    </row>
    <row r="11552" spans="1:13" ht="24" customHeight="1" x14ac:dyDescent="0.2">
      <c r="A11552" s="238" t="s">
        <v>2126</v>
      </c>
      <c r="B11552" s="191" t="s">
        <v>2774</v>
      </c>
      <c r="C11552" s="190" t="s">
        <v>26</v>
      </c>
      <c r="D11552" s="190" t="s">
        <v>2775</v>
      </c>
      <c r="E11552" s="426" t="s">
        <v>2119</v>
      </c>
      <c r="F11552" s="426"/>
      <c r="G11552" s="192" t="s">
        <v>331</v>
      </c>
      <c r="H11552" s="193">
        <v>7.0000000000000001E-3</v>
      </c>
      <c r="I11552" s="189">
        <f t="shared" si="400"/>
        <v>56.625999999999998</v>
      </c>
      <c r="J11552" s="219">
        <f t="shared" si="401"/>
        <v>0.39</v>
      </c>
      <c r="M11552">
        <v>61.55</v>
      </c>
    </row>
    <row r="11553" spans="1:13" ht="26.1" customHeight="1" x14ac:dyDescent="0.2">
      <c r="A11553" s="238" t="s">
        <v>2126</v>
      </c>
      <c r="B11553" s="191" t="s">
        <v>3199</v>
      </c>
      <c r="C11553" s="190" t="s">
        <v>26</v>
      </c>
      <c r="D11553" s="190" t="s">
        <v>3200</v>
      </c>
      <c r="E11553" s="426" t="s">
        <v>2119</v>
      </c>
      <c r="F11553" s="426"/>
      <c r="G11553" s="192" t="s">
        <v>331</v>
      </c>
      <c r="H11553" s="193">
        <v>1</v>
      </c>
      <c r="I11553" s="189">
        <f t="shared" si="400"/>
        <v>1.8952000000000002</v>
      </c>
      <c r="J11553" s="219">
        <f t="shared" si="401"/>
        <v>1.89</v>
      </c>
      <c r="M11553">
        <v>2.06</v>
      </c>
    </row>
    <row r="11554" spans="1:13" ht="26.1" customHeight="1" x14ac:dyDescent="0.2">
      <c r="A11554" s="238" t="s">
        <v>2126</v>
      </c>
      <c r="B11554" s="191" t="s">
        <v>2776</v>
      </c>
      <c r="C11554" s="190" t="s">
        <v>26</v>
      </c>
      <c r="D11554" s="190" t="s">
        <v>2777</v>
      </c>
      <c r="E11554" s="426" t="s">
        <v>2119</v>
      </c>
      <c r="F11554" s="426"/>
      <c r="G11554" s="192" t="s">
        <v>331</v>
      </c>
      <c r="H11554" s="193">
        <v>8.0000000000000002E-3</v>
      </c>
      <c r="I11554" s="189">
        <f t="shared" si="400"/>
        <v>64.160799999999995</v>
      </c>
      <c r="J11554" s="219">
        <f t="shared" si="401"/>
        <v>0.51</v>
      </c>
      <c r="M11554">
        <v>69.739999999999995</v>
      </c>
    </row>
    <row r="11555" spans="1:13" ht="24" customHeight="1" x14ac:dyDescent="0.2">
      <c r="A11555" s="238" t="s">
        <v>2126</v>
      </c>
      <c r="B11555" s="191" t="s">
        <v>2778</v>
      </c>
      <c r="C11555" s="190" t="s">
        <v>26</v>
      </c>
      <c r="D11555" s="190" t="s">
        <v>2779</v>
      </c>
      <c r="E11555" s="426" t="s">
        <v>2119</v>
      </c>
      <c r="F11555" s="426"/>
      <c r="G11555" s="192" t="s">
        <v>331</v>
      </c>
      <c r="H11555" s="193">
        <v>1.2999999999999999E-2</v>
      </c>
      <c r="I11555" s="189">
        <f t="shared" si="400"/>
        <v>1.8768</v>
      </c>
      <c r="J11555" s="219">
        <f t="shared" si="401"/>
        <v>0.02</v>
      </c>
      <c r="M11555">
        <v>2.04</v>
      </c>
    </row>
    <row r="11556" spans="1:13" x14ac:dyDescent="0.2">
      <c r="A11556" s="239"/>
      <c r="B11556" s="195"/>
      <c r="C11556" s="195"/>
      <c r="D11556" s="195"/>
      <c r="E11556" s="195" t="s">
        <v>3847</v>
      </c>
      <c r="F11556" s="196">
        <v>1.38</v>
      </c>
      <c r="G11556" s="195" t="s">
        <v>3848</v>
      </c>
      <c r="H11556" s="196">
        <v>0</v>
      </c>
      <c r="I11556" s="196">
        <v>1.38</v>
      </c>
      <c r="J11556" s="220"/>
      <c r="M11556">
        <v>1.38</v>
      </c>
    </row>
    <row r="11557" spans="1:13" ht="25.5" x14ac:dyDescent="0.2">
      <c r="A11557" s="239"/>
      <c r="B11557" s="195"/>
      <c r="C11557" s="195"/>
      <c r="D11557" s="195"/>
      <c r="E11557" s="195" t="s">
        <v>3849</v>
      </c>
      <c r="F11557" s="196">
        <v>0</v>
      </c>
      <c r="G11557" s="195"/>
      <c r="H11557" s="195" t="s">
        <v>3850</v>
      </c>
      <c r="I11557" s="196">
        <v>4.87</v>
      </c>
      <c r="J11557" s="220"/>
      <c r="M11557">
        <v>4.87</v>
      </c>
    </row>
    <row r="11558" spans="1:13" ht="30" customHeight="1" x14ac:dyDescent="0.2">
      <c r="A11558" s="240"/>
      <c r="B11558" s="197"/>
      <c r="C11558" s="197"/>
      <c r="D11558" s="197"/>
      <c r="E11558" s="197"/>
      <c r="F11558" s="197"/>
      <c r="G11558" s="197" t="s">
        <v>3851</v>
      </c>
      <c r="H11558" s="198">
        <v>5</v>
      </c>
      <c r="I11558" s="199">
        <v>24.35</v>
      </c>
      <c r="J11558" s="220"/>
      <c r="M11558">
        <v>24.35</v>
      </c>
    </row>
    <row r="11559" spans="1:13" ht="0.95" customHeight="1" x14ac:dyDescent="0.2">
      <c r="A11559" s="237"/>
      <c r="B11559" s="185"/>
      <c r="C11559" s="185"/>
      <c r="D11559" s="185"/>
      <c r="E11559" s="185"/>
      <c r="F11559" s="185"/>
      <c r="G11559" s="185"/>
      <c r="H11559" s="185"/>
      <c r="I11559" s="185"/>
      <c r="J11559" s="220"/>
    </row>
    <row r="11560" spans="1:13" ht="18" customHeight="1" x14ac:dyDescent="0.2">
      <c r="A11560" s="236" t="s">
        <v>1532</v>
      </c>
      <c r="B11560" s="183" t="s">
        <v>2</v>
      </c>
      <c r="C11560" s="182" t="s">
        <v>3</v>
      </c>
      <c r="D11560" s="182" t="s">
        <v>4</v>
      </c>
      <c r="E11560" s="419" t="s">
        <v>2100</v>
      </c>
      <c r="F11560" s="419"/>
      <c r="G11560" s="184" t="s">
        <v>5</v>
      </c>
      <c r="H11560" s="183" t="s">
        <v>6</v>
      </c>
      <c r="I11560" s="183" t="s">
        <v>7</v>
      </c>
      <c r="J11560" s="218" t="s">
        <v>8</v>
      </c>
      <c r="K11560" s="229">
        <f>J11562+J11563</f>
        <v>3.8500000000000005</v>
      </c>
      <c r="L11560" s="229">
        <f>J11561-K11560</f>
        <v>18.079999999999998</v>
      </c>
      <c r="M11560" t="s">
        <v>7</v>
      </c>
    </row>
    <row r="11561" spans="1:13" ht="39" customHeight="1" x14ac:dyDescent="0.2">
      <c r="A11561" s="237" t="s">
        <v>2125</v>
      </c>
      <c r="B11561" s="186" t="s">
        <v>1081</v>
      </c>
      <c r="C11561" s="185" t="s">
        <v>26</v>
      </c>
      <c r="D11561" s="185" t="s">
        <v>1082</v>
      </c>
      <c r="E11561" s="425" t="s">
        <v>2115</v>
      </c>
      <c r="F11561" s="425"/>
      <c r="G11561" s="187" t="s">
        <v>331</v>
      </c>
      <c r="H11561" s="188">
        <v>1</v>
      </c>
      <c r="I11561" s="189">
        <f t="shared" ref="I11561:I11567" si="402">(M11561*$M$13)</f>
        <v>21.9328</v>
      </c>
      <c r="J11561" s="231">
        <f t="shared" ref="J11561:J11567" si="403">TRUNC(I11561*H11561,2)</f>
        <v>21.93</v>
      </c>
      <c r="M11561">
        <v>23.84</v>
      </c>
    </row>
    <row r="11562" spans="1:13" ht="26.1" customHeight="1" x14ac:dyDescent="0.2">
      <c r="A11562" s="241" t="s">
        <v>2395</v>
      </c>
      <c r="B11562" s="201" t="s">
        <v>2772</v>
      </c>
      <c r="C11562" s="200" t="s">
        <v>26</v>
      </c>
      <c r="D11562" s="200" t="s">
        <v>2773</v>
      </c>
      <c r="E11562" s="427" t="s">
        <v>2123</v>
      </c>
      <c r="F11562" s="427"/>
      <c r="G11562" s="202" t="s">
        <v>32</v>
      </c>
      <c r="H11562" s="203">
        <v>9.2399999999999996E-2</v>
      </c>
      <c r="I11562" s="189">
        <f t="shared" si="402"/>
        <v>17.526</v>
      </c>
      <c r="J11562" s="219">
        <f t="shared" si="403"/>
        <v>1.61</v>
      </c>
      <c r="M11562">
        <v>19.05</v>
      </c>
    </row>
    <row r="11563" spans="1:13" ht="26.1" customHeight="1" x14ac:dyDescent="0.2">
      <c r="A11563" s="241" t="s">
        <v>2395</v>
      </c>
      <c r="B11563" s="201" t="s">
        <v>2477</v>
      </c>
      <c r="C11563" s="200" t="s">
        <v>26</v>
      </c>
      <c r="D11563" s="200" t="s">
        <v>2478</v>
      </c>
      <c r="E11563" s="427" t="s">
        <v>2123</v>
      </c>
      <c r="F11563" s="427"/>
      <c r="G11563" s="202" t="s">
        <v>32</v>
      </c>
      <c r="H11563" s="203">
        <v>9.2399999999999996E-2</v>
      </c>
      <c r="I11563" s="189">
        <f t="shared" si="402"/>
        <v>24.3156</v>
      </c>
      <c r="J11563" s="219">
        <f t="shared" si="403"/>
        <v>2.2400000000000002</v>
      </c>
      <c r="M11563">
        <v>26.43</v>
      </c>
    </row>
    <row r="11564" spans="1:13" ht="24" customHeight="1" x14ac:dyDescent="0.2">
      <c r="A11564" s="238" t="s">
        <v>2126</v>
      </c>
      <c r="B11564" s="191" t="s">
        <v>2774</v>
      </c>
      <c r="C11564" s="190" t="s">
        <v>26</v>
      </c>
      <c r="D11564" s="190" t="s">
        <v>2775</v>
      </c>
      <c r="E11564" s="426" t="s">
        <v>2119</v>
      </c>
      <c r="F11564" s="426"/>
      <c r="G11564" s="192" t="s">
        <v>331</v>
      </c>
      <c r="H11564" s="193">
        <v>1.8800000000000001E-2</v>
      </c>
      <c r="I11564" s="189">
        <f t="shared" si="402"/>
        <v>56.625999999999998</v>
      </c>
      <c r="J11564" s="219">
        <f t="shared" si="403"/>
        <v>1.06</v>
      </c>
      <c r="M11564">
        <v>61.55</v>
      </c>
    </row>
    <row r="11565" spans="1:13" ht="26.1" customHeight="1" x14ac:dyDescent="0.2">
      <c r="A11565" s="238" t="s">
        <v>2126</v>
      </c>
      <c r="B11565" s="191" t="s">
        <v>2990</v>
      </c>
      <c r="C11565" s="190" t="s">
        <v>26</v>
      </c>
      <c r="D11565" s="190" t="s">
        <v>2991</v>
      </c>
      <c r="E11565" s="426" t="s">
        <v>2119</v>
      </c>
      <c r="F11565" s="426"/>
      <c r="G11565" s="192" t="s">
        <v>331</v>
      </c>
      <c r="H11565" s="193">
        <v>1</v>
      </c>
      <c r="I11565" s="189">
        <f t="shared" si="402"/>
        <v>15.308800000000002</v>
      </c>
      <c r="J11565" s="219">
        <f t="shared" si="403"/>
        <v>15.3</v>
      </c>
      <c r="M11565">
        <v>16.64</v>
      </c>
    </row>
    <row r="11566" spans="1:13" ht="26.1" customHeight="1" x14ac:dyDescent="0.2">
      <c r="A11566" s="238" t="s">
        <v>2126</v>
      </c>
      <c r="B11566" s="191" t="s">
        <v>2776</v>
      </c>
      <c r="C11566" s="190" t="s">
        <v>26</v>
      </c>
      <c r="D11566" s="190" t="s">
        <v>2777</v>
      </c>
      <c r="E11566" s="426" t="s">
        <v>2119</v>
      </c>
      <c r="F11566" s="426"/>
      <c r="G11566" s="192" t="s">
        <v>331</v>
      </c>
      <c r="H11566" s="193">
        <v>2.5999999999999999E-2</v>
      </c>
      <c r="I11566" s="189">
        <f t="shared" si="402"/>
        <v>64.160799999999995</v>
      </c>
      <c r="J11566" s="219">
        <f t="shared" si="403"/>
        <v>1.66</v>
      </c>
      <c r="M11566">
        <v>69.739999999999995</v>
      </c>
    </row>
    <row r="11567" spans="1:13" ht="24" customHeight="1" x14ac:dyDescent="0.2">
      <c r="A11567" s="238" t="s">
        <v>2126</v>
      </c>
      <c r="B11567" s="191" t="s">
        <v>2778</v>
      </c>
      <c r="C11567" s="190" t="s">
        <v>26</v>
      </c>
      <c r="D11567" s="190" t="s">
        <v>2779</v>
      </c>
      <c r="E11567" s="426" t="s">
        <v>2119</v>
      </c>
      <c r="F11567" s="426"/>
      <c r="G11567" s="192" t="s">
        <v>331</v>
      </c>
      <c r="H11567" s="193">
        <v>2.06E-2</v>
      </c>
      <c r="I11567" s="189">
        <f t="shared" si="402"/>
        <v>1.8768</v>
      </c>
      <c r="J11567" s="219">
        <f t="shared" si="403"/>
        <v>0.03</v>
      </c>
      <c r="M11567">
        <v>2.04</v>
      </c>
    </row>
    <row r="11568" spans="1:13" x14ac:dyDescent="0.2">
      <c r="A11568" s="239"/>
      <c r="B11568" s="195"/>
      <c r="C11568" s="195"/>
      <c r="D11568" s="195"/>
      <c r="E11568" s="195" t="s">
        <v>3847</v>
      </c>
      <c r="F11568" s="196">
        <v>3.2</v>
      </c>
      <c r="G11568" s="195" t="s">
        <v>3848</v>
      </c>
      <c r="H11568" s="196">
        <v>0</v>
      </c>
      <c r="I11568" s="196">
        <v>3.2</v>
      </c>
      <c r="J11568" s="220"/>
      <c r="M11568">
        <v>3.2</v>
      </c>
    </row>
    <row r="11569" spans="1:13" ht="25.5" x14ac:dyDescent="0.2">
      <c r="A11569" s="239"/>
      <c r="B11569" s="195"/>
      <c r="C11569" s="195"/>
      <c r="D11569" s="195"/>
      <c r="E11569" s="195" t="s">
        <v>3849</v>
      </c>
      <c r="F11569" s="196">
        <v>0</v>
      </c>
      <c r="G11569" s="195"/>
      <c r="H11569" s="195" t="s">
        <v>3850</v>
      </c>
      <c r="I11569" s="196">
        <v>23.84</v>
      </c>
      <c r="J11569" s="220"/>
      <c r="M11569">
        <v>23.84</v>
      </c>
    </row>
    <row r="11570" spans="1:13" ht="30" customHeight="1" x14ac:dyDescent="0.2">
      <c r="A11570" s="240"/>
      <c r="B11570" s="197"/>
      <c r="C11570" s="197"/>
      <c r="D11570" s="197"/>
      <c r="E11570" s="197"/>
      <c r="F11570" s="197"/>
      <c r="G11570" s="197" t="s">
        <v>3851</v>
      </c>
      <c r="H11570" s="198">
        <v>1</v>
      </c>
      <c r="I11570" s="199">
        <v>23.84</v>
      </c>
      <c r="J11570" s="220"/>
      <c r="M11570">
        <v>23.84</v>
      </c>
    </row>
    <row r="11571" spans="1:13" ht="0.95" customHeight="1" x14ac:dyDescent="0.2">
      <c r="A11571" s="237"/>
      <c r="B11571" s="185"/>
      <c r="C11571" s="185"/>
      <c r="D11571" s="185"/>
      <c r="E11571" s="185"/>
      <c r="F11571" s="185"/>
      <c r="G11571" s="185"/>
      <c r="H11571" s="185"/>
      <c r="I11571" s="185"/>
      <c r="J11571" s="220"/>
    </row>
    <row r="11572" spans="1:13" ht="18" customHeight="1" x14ac:dyDescent="0.2">
      <c r="A11572" s="236" t="s">
        <v>1533</v>
      </c>
      <c r="B11572" s="183" t="s">
        <v>2</v>
      </c>
      <c r="C11572" s="182" t="s">
        <v>3</v>
      </c>
      <c r="D11572" s="182" t="s">
        <v>4</v>
      </c>
      <c r="E11572" s="419" t="s">
        <v>2100</v>
      </c>
      <c r="F11572" s="419"/>
      <c r="G11572" s="184" t="s">
        <v>5</v>
      </c>
      <c r="H11572" s="183" t="s">
        <v>6</v>
      </c>
      <c r="I11572" s="183" t="s">
        <v>7</v>
      </c>
      <c r="J11572" s="218" t="s">
        <v>8</v>
      </c>
      <c r="K11572" s="229">
        <f>J11574+J11575</f>
        <v>2.75</v>
      </c>
      <c r="L11572" s="229">
        <f>J11573-K11572</f>
        <v>9.44</v>
      </c>
      <c r="M11572" t="s">
        <v>7</v>
      </c>
    </row>
    <row r="11573" spans="1:13" ht="39" customHeight="1" x14ac:dyDescent="0.2">
      <c r="A11573" s="237" t="s">
        <v>2125</v>
      </c>
      <c r="B11573" s="186" t="s">
        <v>1083</v>
      </c>
      <c r="C11573" s="185" t="s">
        <v>26</v>
      </c>
      <c r="D11573" s="185" t="s">
        <v>1084</v>
      </c>
      <c r="E11573" s="425" t="s">
        <v>2115</v>
      </c>
      <c r="F11573" s="425"/>
      <c r="G11573" s="187" t="s">
        <v>331</v>
      </c>
      <c r="H11573" s="188">
        <v>1</v>
      </c>
      <c r="I11573" s="189">
        <f t="shared" ref="I11573:I11579" si="404">(M11573*$M$13)</f>
        <v>12.190000000000001</v>
      </c>
      <c r="J11573" s="231">
        <f t="shared" ref="J11573:J11579" si="405">TRUNC(I11573*H11573,2)</f>
        <v>12.19</v>
      </c>
      <c r="M11573">
        <v>13.25</v>
      </c>
    </row>
    <row r="11574" spans="1:13" ht="26.1" customHeight="1" x14ac:dyDescent="0.2">
      <c r="A11574" s="241" t="s">
        <v>2395</v>
      </c>
      <c r="B11574" s="201" t="s">
        <v>2772</v>
      </c>
      <c r="C11574" s="200" t="s">
        <v>26</v>
      </c>
      <c r="D11574" s="200" t="s">
        <v>2773</v>
      </c>
      <c r="E11574" s="427" t="s">
        <v>2123</v>
      </c>
      <c r="F11574" s="427"/>
      <c r="G11574" s="202" t="s">
        <v>32</v>
      </c>
      <c r="H11574" s="203">
        <v>6.59E-2</v>
      </c>
      <c r="I11574" s="189">
        <f t="shared" si="404"/>
        <v>17.526</v>
      </c>
      <c r="J11574" s="219">
        <f t="shared" si="405"/>
        <v>1.1499999999999999</v>
      </c>
      <c r="M11574">
        <v>19.05</v>
      </c>
    </row>
    <row r="11575" spans="1:13" ht="26.1" customHeight="1" x14ac:dyDescent="0.2">
      <c r="A11575" s="241" t="s">
        <v>2395</v>
      </c>
      <c r="B11575" s="201" t="s">
        <v>2477</v>
      </c>
      <c r="C11575" s="200" t="s">
        <v>26</v>
      </c>
      <c r="D11575" s="200" t="s">
        <v>2478</v>
      </c>
      <c r="E11575" s="427" t="s">
        <v>2123</v>
      </c>
      <c r="F11575" s="427"/>
      <c r="G11575" s="202" t="s">
        <v>32</v>
      </c>
      <c r="H11575" s="203">
        <v>6.59E-2</v>
      </c>
      <c r="I11575" s="189">
        <f t="shared" si="404"/>
        <v>24.3156</v>
      </c>
      <c r="J11575" s="219">
        <f t="shared" si="405"/>
        <v>1.6</v>
      </c>
      <c r="M11575">
        <v>26.43</v>
      </c>
    </row>
    <row r="11576" spans="1:13" ht="24" customHeight="1" x14ac:dyDescent="0.2">
      <c r="A11576" s="238" t="s">
        <v>2126</v>
      </c>
      <c r="B11576" s="191" t="s">
        <v>2774</v>
      </c>
      <c r="C11576" s="190" t="s">
        <v>26</v>
      </c>
      <c r="D11576" s="190" t="s">
        <v>2775</v>
      </c>
      <c r="E11576" s="426" t="s">
        <v>2119</v>
      </c>
      <c r="F11576" s="426"/>
      <c r="G11576" s="192" t="s">
        <v>331</v>
      </c>
      <c r="H11576" s="193">
        <v>1.18E-2</v>
      </c>
      <c r="I11576" s="189">
        <f t="shared" si="404"/>
        <v>56.625999999999998</v>
      </c>
      <c r="J11576" s="219">
        <f t="shared" si="405"/>
        <v>0.66</v>
      </c>
      <c r="M11576">
        <v>61.55</v>
      </c>
    </row>
    <row r="11577" spans="1:13" ht="26.1" customHeight="1" x14ac:dyDescent="0.2">
      <c r="A11577" s="238" t="s">
        <v>2126</v>
      </c>
      <c r="B11577" s="191" t="s">
        <v>2776</v>
      </c>
      <c r="C11577" s="190" t="s">
        <v>26</v>
      </c>
      <c r="D11577" s="190" t="s">
        <v>2777</v>
      </c>
      <c r="E11577" s="426" t="s">
        <v>2119</v>
      </c>
      <c r="F11577" s="426"/>
      <c r="G11577" s="192" t="s">
        <v>331</v>
      </c>
      <c r="H11577" s="193">
        <v>1.4999999999999999E-2</v>
      </c>
      <c r="I11577" s="189">
        <f t="shared" si="404"/>
        <v>64.160799999999995</v>
      </c>
      <c r="J11577" s="219">
        <f t="shared" si="405"/>
        <v>0.96</v>
      </c>
      <c r="M11577">
        <v>69.739999999999995</v>
      </c>
    </row>
    <row r="11578" spans="1:13" ht="26.1" customHeight="1" x14ac:dyDescent="0.2">
      <c r="A11578" s="238" t="s">
        <v>2126</v>
      </c>
      <c r="B11578" s="191" t="s">
        <v>2992</v>
      </c>
      <c r="C11578" s="190" t="s">
        <v>26</v>
      </c>
      <c r="D11578" s="190" t="s">
        <v>2993</v>
      </c>
      <c r="E11578" s="426" t="s">
        <v>2119</v>
      </c>
      <c r="F11578" s="426"/>
      <c r="G11578" s="192" t="s">
        <v>331</v>
      </c>
      <c r="H11578" s="193">
        <v>1</v>
      </c>
      <c r="I11578" s="189">
        <f t="shared" si="404"/>
        <v>7.7924000000000007</v>
      </c>
      <c r="J11578" s="219">
        <f t="shared" si="405"/>
        <v>7.79</v>
      </c>
      <c r="M11578">
        <v>8.4700000000000006</v>
      </c>
    </row>
    <row r="11579" spans="1:13" ht="24" customHeight="1" x14ac:dyDescent="0.2">
      <c r="A11579" s="238" t="s">
        <v>2126</v>
      </c>
      <c r="B11579" s="191" t="s">
        <v>2778</v>
      </c>
      <c r="C11579" s="190" t="s">
        <v>26</v>
      </c>
      <c r="D11579" s="190" t="s">
        <v>2779</v>
      </c>
      <c r="E11579" s="426" t="s">
        <v>2119</v>
      </c>
      <c r="F11579" s="426"/>
      <c r="G11579" s="192" t="s">
        <v>331</v>
      </c>
      <c r="H11579" s="193">
        <v>1.49E-2</v>
      </c>
      <c r="I11579" s="189">
        <f t="shared" si="404"/>
        <v>1.8768</v>
      </c>
      <c r="J11579" s="219">
        <f t="shared" si="405"/>
        <v>0.02</v>
      </c>
      <c r="M11579">
        <v>2.04</v>
      </c>
    </row>
    <row r="11580" spans="1:13" x14ac:dyDescent="0.2">
      <c r="A11580" s="239"/>
      <c r="B11580" s="195"/>
      <c r="C11580" s="195"/>
      <c r="D11580" s="195"/>
      <c r="E11580" s="195" t="s">
        <v>3847</v>
      </c>
      <c r="F11580" s="196">
        <v>2.2799999999999998</v>
      </c>
      <c r="G11580" s="195" t="s">
        <v>3848</v>
      </c>
      <c r="H11580" s="196">
        <v>0</v>
      </c>
      <c r="I11580" s="196">
        <v>2.2799999999999998</v>
      </c>
      <c r="J11580" s="220"/>
      <c r="M11580">
        <v>2.2799999999999998</v>
      </c>
    </row>
    <row r="11581" spans="1:13" ht="25.5" x14ac:dyDescent="0.2">
      <c r="A11581" s="239"/>
      <c r="B11581" s="195"/>
      <c r="C11581" s="195"/>
      <c r="D11581" s="195"/>
      <c r="E11581" s="195" t="s">
        <v>3849</v>
      </c>
      <c r="F11581" s="196">
        <v>0</v>
      </c>
      <c r="G11581" s="195"/>
      <c r="H11581" s="195" t="s">
        <v>3850</v>
      </c>
      <c r="I11581" s="196">
        <v>13.25</v>
      </c>
      <c r="J11581" s="220"/>
      <c r="M11581">
        <v>13.25</v>
      </c>
    </row>
    <row r="11582" spans="1:13" ht="30" customHeight="1" x14ac:dyDescent="0.2">
      <c r="A11582" s="240"/>
      <c r="B11582" s="197"/>
      <c r="C11582" s="197"/>
      <c r="D11582" s="197"/>
      <c r="E11582" s="197"/>
      <c r="F11582" s="197"/>
      <c r="G11582" s="197" t="s">
        <v>3851</v>
      </c>
      <c r="H11582" s="198">
        <v>4</v>
      </c>
      <c r="I11582" s="199">
        <v>53</v>
      </c>
      <c r="J11582" s="220"/>
      <c r="M11582">
        <v>53</v>
      </c>
    </row>
    <row r="11583" spans="1:13" ht="0.95" customHeight="1" x14ac:dyDescent="0.2">
      <c r="A11583" s="237"/>
      <c r="B11583" s="185"/>
      <c r="C11583" s="185"/>
      <c r="D11583" s="185"/>
      <c r="E11583" s="185"/>
      <c r="F11583" s="185"/>
      <c r="G11583" s="185"/>
      <c r="H11583" s="185"/>
      <c r="I11583" s="185"/>
      <c r="J11583" s="220"/>
    </row>
    <row r="11584" spans="1:13" ht="18" customHeight="1" x14ac:dyDescent="0.2">
      <c r="A11584" s="236" t="s">
        <v>1534</v>
      </c>
      <c r="B11584" s="183" t="s">
        <v>2</v>
      </c>
      <c r="C11584" s="182" t="s">
        <v>3</v>
      </c>
      <c r="D11584" s="182" t="s">
        <v>4</v>
      </c>
      <c r="E11584" s="419" t="s">
        <v>2100</v>
      </c>
      <c r="F11584" s="419"/>
      <c r="G11584" s="184" t="s">
        <v>5</v>
      </c>
      <c r="H11584" s="183" t="s">
        <v>6</v>
      </c>
      <c r="I11584" s="183" t="s">
        <v>7</v>
      </c>
      <c r="J11584" s="218" t="s">
        <v>8</v>
      </c>
      <c r="K11584" s="229">
        <f>J11586+J11587</f>
        <v>6.04</v>
      </c>
      <c r="L11584" s="229">
        <f>J11585-K11584</f>
        <v>18.53</v>
      </c>
      <c r="M11584" t="s">
        <v>7</v>
      </c>
    </row>
    <row r="11585" spans="1:13" ht="24" customHeight="1" x14ac:dyDescent="0.2">
      <c r="A11585" s="237" t="s">
        <v>2125</v>
      </c>
      <c r="B11585" s="186" t="s">
        <v>1386</v>
      </c>
      <c r="C11585" s="185" t="s">
        <v>15</v>
      </c>
      <c r="D11585" s="185" t="s">
        <v>1387</v>
      </c>
      <c r="E11585" s="425">
        <v>8</v>
      </c>
      <c r="F11585" s="425"/>
      <c r="G11585" s="187" t="s">
        <v>54</v>
      </c>
      <c r="H11585" s="188">
        <v>1</v>
      </c>
      <c r="I11585" s="189">
        <f>(M11585*$M$13)</f>
        <v>24.573200000000003</v>
      </c>
      <c r="J11585" s="231">
        <f>TRUNC(I11585*H11585,2)</f>
        <v>24.57</v>
      </c>
      <c r="M11585">
        <v>26.71</v>
      </c>
    </row>
    <row r="11586" spans="1:13" ht="24" customHeight="1" x14ac:dyDescent="0.2">
      <c r="A11586" s="238" t="s">
        <v>2126</v>
      </c>
      <c r="B11586" s="191" t="s">
        <v>2130</v>
      </c>
      <c r="C11586" s="190" t="s">
        <v>15</v>
      </c>
      <c r="D11586" s="190" t="s">
        <v>2131</v>
      </c>
      <c r="E11586" s="426" t="s">
        <v>2129</v>
      </c>
      <c r="F11586" s="426"/>
      <c r="G11586" s="192" t="s">
        <v>39</v>
      </c>
      <c r="H11586" s="193">
        <v>0.185</v>
      </c>
      <c r="I11586" s="189">
        <f>(M11586*$M$13)</f>
        <v>13.533200000000001</v>
      </c>
      <c r="J11586" s="219">
        <f>TRUNC(I11586*H11586,2)</f>
        <v>2.5</v>
      </c>
      <c r="M11586">
        <v>14.71</v>
      </c>
    </row>
    <row r="11587" spans="1:13" ht="24" customHeight="1" x14ac:dyDescent="0.2">
      <c r="A11587" s="238" t="s">
        <v>2126</v>
      </c>
      <c r="B11587" s="191" t="s">
        <v>2216</v>
      </c>
      <c r="C11587" s="190" t="s">
        <v>15</v>
      </c>
      <c r="D11587" s="190" t="s">
        <v>2217</v>
      </c>
      <c r="E11587" s="426" t="s">
        <v>2129</v>
      </c>
      <c r="F11587" s="426"/>
      <c r="G11587" s="192" t="s">
        <v>39</v>
      </c>
      <c r="H11587" s="193">
        <v>0.185</v>
      </c>
      <c r="I11587" s="189">
        <f>(M11587*$M$13)</f>
        <v>19.136000000000003</v>
      </c>
      <c r="J11587" s="219">
        <f>TRUNC(I11587*H11587,2)</f>
        <v>3.54</v>
      </c>
      <c r="M11587">
        <v>20.8</v>
      </c>
    </row>
    <row r="11588" spans="1:13" ht="24" customHeight="1" x14ac:dyDescent="0.2">
      <c r="A11588" s="238" t="s">
        <v>2126</v>
      </c>
      <c r="B11588" s="191" t="s">
        <v>3201</v>
      </c>
      <c r="C11588" s="190" t="s">
        <v>15</v>
      </c>
      <c r="D11588" s="190" t="s">
        <v>3202</v>
      </c>
      <c r="E11588" s="426" t="s">
        <v>2119</v>
      </c>
      <c r="F11588" s="426"/>
      <c r="G11588" s="192" t="s">
        <v>54</v>
      </c>
      <c r="H11588" s="193">
        <v>1</v>
      </c>
      <c r="I11588" s="189">
        <f>(M11588*$M$13)</f>
        <v>18.538</v>
      </c>
      <c r="J11588" s="219">
        <f>TRUNC(I11588*H11588,2)</f>
        <v>18.53</v>
      </c>
      <c r="M11588">
        <v>20.149999999999999</v>
      </c>
    </row>
    <row r="11589" spans="1:13" x14ac:dyDescent="0.2">
      <c r="A11589" s="239"/>
      <c r="B11589" s="195"/>
      <c r="C11589" s="195"/>
      <c r="D11589" s="195"/>
      <c r="E11589" s="195" t="s">
        <v>3847</v>
      </c>
      <c r="F11589" s="196">
        <v>6.56</v>
      </c>
      <c r="G11589" s="195" t="s">
        <v>3848</v>
      </c>
      <c r="H11589" s="196">
        <v>0</v>
      </c>
      <c r="I11589" s="196">
        <v>6.56</v>
      </c>
      <c r="J11589" s="220"/>
      <c r="M11589">
        <v>6.56</v>
      </c>
    </row>
    <row r="11590" spans="1:13" ht="25.5" x14ac:dyDescent="0.2">
      <c r="A11590" s="239"/>
      <c r="B11590" s="195"/>
      <c r="C11590" s="195"/>
      <c r="D11590" s="195"/>
      <c r="E11590" s="195" t="s">
        <v>3849</v>
      </c>
      <c r="F11590" s="196">
        <v>0</v>
      </c>
      <c r="G11590" s="195"/>
      <c r="H11590" s="195" t="s">
        <v>3850</v>
      </c>
      <c r="I11590" s="196">
        <v>26.71</v>
      </c>
      <c r="J11590" s="220"/>
      <c r="M11590">
        <v>26.71</v>
      </c>
    </row>
    <row r="11591" spans="1:13" ht="30" customHeight="1" x14ac:dyDescent="0.2">
      <c r="A11591" s="240"/>
      <c r="B11591" s="197"/>
      <c r="C11591" s="197"/>
      <c r="D11591" s="197"/>
      <c r="E11591" s="197"/>
      <c r="F11591" s="197"/>
      <c r="G11591" s="197" t="s">
        <v>3851</v>
      </c>
      <c r="H11591" s="198">
        <v>2</v>
      </c>
      <c r="I11591" s="199">
        <v>53.42</v>
      </c>
      <c r="J11591" s="220"/>
      <c r="M11591">
        <v>53.42</v>
      </c>
    </row>
    <row r="11592" spans="1:13" ht="0.95" customHeight="1" x14ac:dyDescent="0.2">
      <c r="A11592" s="237"/>
      <c r="B11592" s="185"/>
      <c r="C11592" s="185"/>
      <c r="D11592" s="185"/>
      <c r="E11592" s="185"/>
      <c r="F11592" s="185"/>
      <c r="G11592" s="185"/>
      <c r="H11592" s="185"/>
      <c r="I11592" s="185"/>
      <c r="J11592" s="220"/>
    </row>
    <row r="11593" spans="1:13" ht="18" customHeight="1" x14ac:dyDescent="0.2">
      <c r="A11593" s="236" t="s">
        <v>1535</v>
      </c>
      <c r="B11593" s="183" t="s">
        <v>2</v>
      </c>
      <c r="C11593" s="182" t="s">
        <v>3</v>
      </c>
      <c r="D11593" s="182" t="s">
        <v>4</v>
      </c>
      <c r="E11593" s="419" t="s">
        <v>2100</v>
      </c>
      <c r="F11593" s="419"/>
      <c r="G11593" s="184" t="s">
        <v>5</v>
      </c>
      <c r="H11593" s="183" t="s">
        <v>6</v>
      </c>
      <c r="I11593" s="183" t="s">
        <v>7</v>
      </c>
      <c r="J11593" s="218" t="s">
        <v>8</v>
      </c>
      <c r="K11593" s="229">
        <f>J11595+J11596</f>
        <v>4.5599999999999996</v>
      </c>
      <c r="L11593" s="229">
        <f>J11594-K11593</f>
        <v>8.6900000000000013</v>
      </c>
      <c r="M11593" t="s">
        <v>7</v>
      </c>
    </row>
    <row r="11594" spans="1:13" ht="24" customHeight="1" x14ac:dyDescent="0.2">
      <c r="A11594" s="237" t="s">
        <v>2125</v>
      </c>
      <c r="B11594" s="186" t="s">
        <v>1541</v>
      </c>
      <c r="C11594" s="185" t="s">
        <v>15</v>
      </c>
      <c r="D11594" s="185" t="s">
        <v>1542</v>
      </c>
      <c r="E11594" s="425">
        <v>8</v>
      </c>
      <c r="F11594" s="425"/>
      <c r="G11594" s="187" t="s">
        <v>18</v>
      </c>
      <c r="H11594" s="188">
        <v>1</v>
      </c>
      <c r="I11594" s="189">
        <f>(M11594*$M$13)</f>
        <v>13.257200000000001</v>
      </c>
      <c r="J11594" s="231">
        <f>TRUNC(I11594*H11594,2)</f>
        <v>13.25</v>
      </c>
      <c r="M11594">
        <v>14.41</v>
      </c>
    </row>
    <row r="11595" spans="1:13" ht="24" customHeight="1" x14ac:dyDescent="0.2">
      <c r="A11595" s="238" t="s">
        <v>2126</v>
      </c>
      <c r="B11595" s="191" t="s">
        <v>2130</v>
      </c>
      <c r="C11595" s="190" t="s">
        <v>15</v>
      </c>
      <c r="D11595" s="190" t="s">
        <v>2131</v>
      </c>
      <c r="E11595" s="426" t="s">
        <v>2129</v>
      </c>
      <c r="F11595" s="426"/>
      <c r="G11595" s="192" t="s">
        <v>39</v>
      </c>
      <c r="H11595" s="193">
        <v>0.14000000000000001</v>
      </c>
      <c r="I11595" s="189">
        <f>(M11595*$M$13)</f>
        <v>13.533200000000001</v>
      </c>
      <c r="J11595" s="219">
        <f>TRUNC(I11595*H11595,2)</f>
        <v>1.89</v>
      </c>
      <c r="M11595">
        <v>14.71</v>
      </c>
    </row>
    <row r="11596" spans="1:13" ht="24" customHeight="1" x14ac:dyDescent="0.2">
      <c r="A11596" s="238" t="s">
        <v>2126</v>
      </c>
      <c r="B11596" s="191" t="s">
        <v>2216</v>
      </c>
      <c r="C11596" s="190" t="s">
        <v>15</v>
      </c>
      <c r="D11596" s="190" t="s">
        <v>2217</v>
      </c>
      <c r="E11596" s="426" t="s">
        <v>2129</v>
      </c>
      <c r="F11596" s="426"/>
      <c r="G11596" s="192" t="s">
        <v>39</v>
      </c>
      <c r="H11596" s="193">
        <v>0.14000000000000001</v>
      </c>
      <c r="I11596" s="189">
        <f>(M11596*$M$13)</f>
        <v>19.136000000000003</v>
      </c>
      <c r="J11596" s="219">
        <f>TRUNC(I11596*H11596,2)</f>
        <v>2.67</v>
      </c>
      <c r="M11596">
        <v>20.8</v>
      </c>
    </row>
    <row r="11597" spans="1:13" ht="24" customHeight="1" x14ac:dyDescent="0.2">
      <c r="A11597" s="238" t="s">
        <v>2126</v>
      </c>
      <c r="B11597" s="191" t="s">
        <v>3244</v>
      </c>
      <c r="C11597" s="190" t="s">
        <v>15</v>
      </c>
      <c r="D11597" s="190" t="s">
        <v>3245</v>
      </c>
      <c r="E11597" s="426" t="s">
        <v>2119</v>
      </c>
      <c r="F11597" s="426"/>
      <c r="G11597" s="192" t="s">
        <v>54</v>
      </c>
      <c r="H11597" s="193">
        <v>1</v>
      </c>
      <c r="I11597" s="189">
        <f>(M11597*$M$13)</f>
        <v>8.6939999999999991</v>
      </c>
      <c r="J11597" s="219">
        <f>TRUNC(I11597*H11597,2)</f>
        <v>8.69</v>
      </c>
      <c r="M11597">
        <v>9.4499999999999993</v>
      </c>
    </row>
    <row r="11598" spans="1:13" x14ac:dyDescent="0.2">
      <c r="A11598" s="239"/>
      <c r="B11598" s="195"/>
      <c r="C11598" s="195"/>
      <c r="D11598" s="195"/>
      <c r="E11598" s="195" t="s">
        <v>3847</v>
      </c>
      <c r="F11598" s="196">
        <v>4.96</v>
      </c>
      <c r="G11598" s="195" t="s">
        <v>3848</v>
      </c>
      <c r="H11598" s="196">
        <v>0</v>
      </c>
      <c r="I11598" s="196">
        <v>4.96</v>
      </c>
      <c r="J11598" s="220"/>
      <c r="M11598">
        <v>4.96</v>
      </c>
    </row>
    <row r="11599" spans="1:13" ht="25.5" x14ac:dyDescent="0.2">
      <c r="A11599" s="239"/>
      <c r="B11599" s="195"/>
      <c r="C11599" s="195"/>
      <c r="D11599" s="195"/>
      <c r="E11599" s="195" t="s">
        <v>3849</v>
      </c>
      <c r="F11599" s="196">
        <v>0</v>
      </c>
      <c r="G11599" s="195"/>
      <c r="H11599" s="195" t="s">
        <v>3850</v>
      </c>
      <c r="I11599" s="196">
        <v>14.41</v>
      </c>
      <c r="J11599" s="220"/>
      <c r="M11599">
        <v>14.41</v>
      </c>
    </row>
    <row r="11600" spans="1:13" ht="30" customHeight="1" x14ac:dyDescent="0.2">
      <c r="A11600" s="240"/>
      <c r="B11600" s="197"/>
      <c r="C11600" s="197"/>
      <c r="D11600" s="197"/>
      <c r="E11600" s="197"/>
      <c r="F11600" s="197"/>
      <c r="G11600" s="197" t="s">
        <v>3851</v>
      </c>
      <c r="H11600" s="198">
        <v>4</v>
      </c>
      <c r="I11600" s="199">
        <v>57.64</v>
      </c>
      <c r="J11600" s="220"/>
      <c r="M11600">
        <v>57.64</v>
      </c>
    </row>
    <row r="11601" spans="1:13" ht="0.95" customHeight="1" x14ac:dyDescent="0.2">
      <c r="A11601" s="237"/>
      <c r="B11601" s="185"/>
      <c r="C11601" s="185"/>
      <c r="D11601" s="185"/>
      <c r="E11601" s="185"/>
      <c r="F11601" s="185"/>
      <c r="G11601" s="185"/>
      <c r="H11601" s="185"/>
      <c r="I11601" s="185"/>
      <c r="J11601" s="220"/>
    </row>
    <row r="11602" spans="1:13" ht="18" customHeight="1" x14ac:dyDescent="0.2">
      <c r="A11602" s="236" t="s">
        <v>1536</v>
      </c>
      <c r="B11602" s="183" t="s">
        <v>2</v>
      </c>
      <c r="C11602" s="182" t="s">
        <v>3</v>
      </c>
      <c r="D11602" s="182" t="s">
        <v>4</v>
      </c>
      <c r="E11602" s="419" t="s">
        <v>2100</v>
      </c>
      <c r="F11602" s="419"/>
      <c r="G11602" s="184" t="s">
        <v>5</v>
      </c>
      <c r="H11602" s="183" t="s">
        <v>6</v>
      </c>
      <c r="I11602" s="183" t="s">
        <v>7</v>
      </c>
      <c r="J11602" s="218" t="s">
        <v>8</v>
      </c>
      <c r="K11602" s="229">
        <f>J11604+J11605</f>
        <v>4.5599999999999996</v>
      </c>
      <c r="L11602" s="229">
        <f>J11603-K11602</f>
        <v>15.3</v>
      </c>
      <c r="M11602" t="s">
        <v>7</v>
      </c>
    </row>
    <row r="11603" spans="1:13" ht="24" customHeight="1" x14ac:dyDescent="0.2">
      <c r="A11603" s="237" t="s">
        <v>2125</v>
      </c>
      <c r="B11603" s="186" t="s">
        <v>1544</v>
      </c>
      <c r="C11603" s="185" t="s">
        <v>15</v>
      </c>
      <c r="D11603" s="185" t="s">
        <v>1545</v>
      </c>
      <c r="E11603" s="425">
        <v>8</v>
      </c>
      <c r="F11603" s="425"/>
      <c r="G11603" s="187" t="s">
        <v>18</v>
      </c>
      <c r="H11603" s="188">
        <v>1</v>
      </c>
      <c r="I11603" s="189">
        <f>(M11603*$M$13)</f>
        <v>19.8628</v>
      </c>
      <c r="J11603" s="231">
        <f>TRUNC(I11603*H11603,2)</f>
        <v>19.86</v>
      </c>
      <c r="M11603">
        <v>21.59</v>
      </c>
    </row>
    <row r="11604" spans="1:13" ht="24" customHeight="1" x14ac:dyDescent="0.2">
      <c r="A11604" s="238" t="s">
        <v>2126</v>
      </c>
      <c r="B11604" s="191" t="s">
        <v>2130</v>
      </c>
      <c r="C11604" s="190" t="s">
        <v>15</v>
      </c>
      <c r="D11604" s="190" t="s">
        <v>2131</v>
      </c>
      <c r="E11604" s="426" t="s">
        <v>2129</v>
      </c>
      <c r="F11604" s="426"/>
      <c r="G11604" s="192" t="s">
        <v>39</v>
      </c>
      <c r="H11604" s="193">
        <v>0.14000000000000001</v>
      </c>
      <c r="I11604" s="189">
        <f>(M11604*$M$13)</f>
        <v>13.533200000000001</v>
      </c>
      <c r="J11604" s="219">
        <f>TRUNC(I11604*H11604,2)</f>
        <v>1.89</v>
      </c>
      <c r="M11604">
        <v>14.71</v>
      </c>
    </row>
    <row r="11605" spans="1:13" ht="24" customHeight="1" x14ac:dyDescent="0.2">
      <c r="A11605" s="238" t="s">
        <v>2126</v>
      </c>
      <c r="B11605" s="191" t="s">
        <v>2216</v>
      </c>
      <c r="C11605" s="190" t="s">
        <v>15</v>
      </c>
      <c r="D11605" s="190" t="s">
        <v>2217</v>
      </c>
      <c r="E11605" s="426" t="s">
        <v>2129</v>
      </c>
      <c r="F11605" s="426"/>
      <c r="G11605" s="192" t="s">
        <v>39</v>
      </c>
      <c r="H11605" s="193">
        <v>0.14000000000000001</v>
      </c>
      <c r="I11605" s="189">
        <f>(M11605*$M$13)</f>
        <v>19.136000000000003</v>
      </c>
      <c r="J11605" s="219">
        <f>TRUNC(I11605*H11605,2)</f>
        <v>2.67</v>
      </c>
      <c r="M11605">
        <v>20.8</v>
      </c>
    </row>
    <row r="11606" spans="1:13" ht="24" customHeight="1" x14ac:dyDescent="0.2">
      <c r="A11606" s="238" t="s">
        <v>2126</v>
      </c>
      <c r="B11606" s="191" t="s">
        <v>3246</v>
      </c>
      <c r="C11606" s="190" t="s">
        <v>15</v>
      </c>
      <c r="D11606" s="190" t="s">
        <v>3247</v>
      </c>
      <c r="E11606" s="426" t="s">
        <v>2119</v>
      </c>
      <c r="F11606" s="426"/>
      <c r="G11606" s="192" t="s">
        <v>54</v>
      </c>
      <c r="H11606" s="193">
        <v>1</v>
      </c>
      <c r="I11606" s="189">
        <f>(M11606*$M$13)</f>
        <v>15.2996</v>
      </c>
      <c r="J11606" s="219">
        <f>TRUNC(I11606*H11606,2)</f>
        <v>15.29</v>
      </c>
      <c r="M11606">
        <v>16.63</v>
      </c>
    </row>
    <row r="11607" spans="1:13" x14ac:dyDescent="0.2">
      <c r="A11607" s="239"/>
      <c r="B11607" s="195"/>
      <c r="C11607" s="195"/>
      <c r="D11607" s="195"/>
      <c r="E11607" s="195" t="s">
        <v>3847</v>
      </c>
      <c r="F11607" s="196">
        <v>4.96</v>
      </c>
      <c r="G11607" s="195" t="s">
        <v>3848</v>
      </c>
      <c r="H11607" s="196">
        <v>0</v>
      </c>
      <c r="I11607" s="196">
        <v>4.96</v>
      </c>
      <c r="J11607" s="220"/>
      <c r="M11607">
        <v>4.96</v>
      </c>
    </row>
    <row r="11608" spans="1:13" ht="25.5" x14ac:dyDescent="0.2">
      <c r="A11608" s="239"/>
      <c r="B11608" s="195"/>
      <c r="C11608" s="195"/>
      <c r="D11608" s="195"/>
      <c r="E11608" s="195" t="s">
        <v>3849</v>
      </c>
      <c r="F11608" s="196">
        <v>0</v>
      </c>
      <c r="G11608" s="195"/>
      <c r="H11608" s="195" t="s">
        <v>3850</v>
      </c>
      <c r="I11608" s="196">
        <v>21.59</v>
      </c>
      <c r="J11608" s="220"/>
      <c r="M11608">
        <v>21.59</v>
      </c>
    </row>
    <row r="11609" spans="1:13" ht="30" customHeight="1" x14ac:dyDescent="0.2">
      <c r="A11609" s="240"/>
      <c r="B11609" s="197"/>
      <c r="C11609" s="197"/>
      <c r="D11609" s="197"/>
      <c r="E11609" s="197"/>
      <c r="F11609" s="197"/>
      <c r="G11609" s="197" t="s">
        <v>3851</v>
      </c>
      <c r="H11609" s="198">
        <v>2</v>
      </c>
      <c r="I11609" s="199">
        <v>43.18</v>
      </c>
      <c r="J11609" s="220"/>
      <c r="M11609">
        <v>43.18</v>
      </c>
    </row>
    <row r="11610" spans="1:13" ht="0.95" customHeight="1" x14ac:dyDescent="0.2">
      <c r="A11610" s="237"/>
      <c r="B11610" s="185"/>
      <c r="C11610" s="185"/>
      <c r="D11610" s="185"/>
      <c r="E11610" s="185"/>
      <c r="F11610" s="185"/>
      <c r="G11610" s="185"/>
      <c r="H11610" s="185"/>
      <c r="I11610" s="185"/>
      <c r="J11610" s="220"/>
    </row>
    <row r="11611" spans="1:13" ht="18" customHeight="1" x14ac:dyDescent="0.2">
      <c r="A11611" s="236" t="s">
        <v>1537</v>
      </c>
      <c r="B11611" s="183" t="s">
        <v>2</v>
      </c>
      <c r="C11611" s="182" t="s">
        <v>3</v>
      </c>
      <c r="D11611" s="182" t="s">
        <v>4</v>
      </c>
      <c r="E11611" s="419" t="s">
        <v>2100</v>
      </c>
      <c r="F11611" s="419"/>
      <c r="G11611" s="184" t="s">
        <v>5</v>
      </c>
      <c r="H11611" s="183" t="s">
        <v>6</v>
      </c>
      <c r="I11611" s="183" t="s">
        <v>7</v>
      </c>
      <c r="J11611" s="218" t="s">
        <v>8</v>
      </c>
      <c r="K11611" s="229">
        <f>J11613+J11614</f>
        <v>6.04</v>
      </c>
      <c r="L11611" s="229">
        <f>J11612-K11611</f>
        <v>14.2</v>
      </c>
      <c r="M11611" t="s">
        <v>7</v>
      </c>
    </row>
    <row r="11612" spans="1:13" ht="24" customHeight="1" x14ac:dyDescent="0.2">
      <c r="A11612" s="237" t="s">
        <v>2125</v>
      </c>
      <c r="B11612" s="186" t="s">
        <v>1547</v>
      </c>
      <c r="C11612" s="185" t="s">
        <v>15</v>
      </c>
      <c r="D11612" s="185" t="s">
        <v>1548</v>
      </c>
      <c r="E11612" s="425">
        <v>8</v>
      </c>
      <c r="F11612" s="425"/>
      <c r="G11612" s="187" t="s">
        <v>18</v>
      </c>
      <c r="H11612" s="188">
        <v>1</v>
      </c>
      <c r="I11612" s="189">
        <f>(M11612*$M$13)</f>
        <v>20.240000000000002</v>
      </c>
      <c r="J11612" s="231">
        <f>TRUNC(I11612*H11612,2)</f>
        <v>20.239999999999998</v>
      </c>
      <c r="M11612">
        <v>22</v>
      </c>
    </row>
    <row r="11613" spans="1:13" ht="24" customHeight="1" x14ac:dyDescent="0.2">
      <c r="A11613" s="238" t="s">
        <v>2126</v>
      </c>
      <c r="B11613" s="191" t="s">
        <v>2130</v>
      </c>
      <c r="C11613" s="190" t="s">
        <v>15</v>
      </c>
      <c r="D11613" s="190" t="s">
        <v>2131</v>
      </c>
      <c r="E11613" s="426" t="s">
        <v>2129</v>
      </c>
      <c r="F11613" s="426"/>
      <c r="G11613" s="192" t="s">
        <v>39</v>
      </c>
      <c r="H11613" s="193">
        <v>0.185</v>
      </c>
      <c r="I11613" s="189">
        <f>(M11613*$M$13)</f>
        <v>13.533200000000001</v>
      </c>
      <c r="J11613" s="219">
        <f>TRUNC(I11613*H11613,2)</f>
        <v>2.5</v>
      </c>
      <c r="M11613">
        <v>14.71</v>
      </c>
    </row>
    <row r="11614" spans="1:13" ht="24" customHeight="1" x14ac:dyDescent="0.2">
      <c r="A11614" s="238" t="s">
        <v>2126</v>
      </c>
      <c r="B11614" s="191" t="s">
        <v>2216</v>
      </c>
      <c r="C11614" s="190" t="s">
        <v>15</v>
      </c>
      <c r="D11614" s="190" t="s">
        <v>2217</v>
      </c>
      <c r="E11614" s="426" t="s">
        <v>2129</v>
      </c>
      <c r="F11614" s="426"/>
      <c r="G11614" s="192" t="s">
        <v>39</v>
      </c>
      <c r="H11614" s="193">
        <v>0.185</v>
      </c>
      <c r="I11614" s="189">
        <f>(M11614*$M$13)</f>
        <v>19.136000000000003</v>
      </c>
      <c r="J11614" s="219">
        <f>TRUNC(I11614*H11614,2)</f>
        <v>3.54</v>
      </c>
      <c r="M11614">
        <v>20.8</v>
      </c>
    </row>
    <row r="11615" spans="1:13" ht="24" customHeight="1" x14ac:dyDescent="0.2">
      <c r="A11615" s="238" t="s">
        <v>2126</v>
      </c>
      <c r="B11615" s="191" t="s">
        <v>3248</v>
      </c>
      <c r="C11615" s="190" t="s">
        <v>15</v>
      </c>
      <c r="D11615" s="190" t="s">
        <v>3249</v>
      </c>
      <c r="E11615" s="426" t="s">
        <v>2119</v>
      </c>
      <c r="F11615" s="426"/>
      <c r="G11615" s="192" t="s">
        <v>54</v>
      </c>
      <c r="H11615" s="193">
        <v>1</v>
      </c>
      <c r="I11615" s="189">
        <f>(M11615*$M$13)</f>
        <v>14.204800000000001</v>
      </c>
      <c r="J11615" s="219">
        <f>TRUNC(I11615*H11615,2)</f>
        <v>14.2</v>
      </c>
      <c r="M11615">
        <v>15.44</v>
      </c>
    </row>
    <row r="11616" spans="1:13" x14ac:dyDescent="0.2">
      <c r="A11616" s="239"/>
      <c r="B11616" s="195"/>
      <c r="C11616" s="195"/>
      <c r="D11616" s="195"/>
      <c r="E11616" s="195" t="s">
        <v>3847</v>
      </c>
      <c r="F11616" s="196">
        <v>6.56</v>
      </c>
      <c r="G11616" s="195" t="s">
        <v>3848</v>
      </c>
      <c r="H11616" s="196">
        <v>0</v>
      </c>
      <c r="I11616" s="196">
        <v>6.56</v>
      </c>
      <c r="J11616" s="220"/>
      <c r="M11616">
        <v>6.56</v>
      </c>
    </row>
    <row r="11617" spans="1:13" ht="25.5" x14ac:dyDescent="0.2">
      <c r="A11617" s="239"/>
      <c r="B11617" s="195"/>
      <c r="C11617" s="195"/>
      <c r="D11617" s="195"/>
      <c r="E11617" s="195" t="s">
        <v>3849</v>
      </c>
      <c r="F11617" s="196">
        <v>0</v>
      </c>
      <c r="G11617" s="195"/>
      <c r="H11617" s="195" t="s">
        <v>3850</v>
      </c>
      <c r="I11617" s="196">
        <v>22</v>
      </c>
      <c r="J11617" s="220"/>
      <c r="M11617">
        <v>22</v>
      </c>
    </row>
    <row r="11618" spans="1:13" ht="30" customHeight="1" x14ac:dyDescent="0.2">
      <c r="A11618" s="240"/>
      <c r="B11618" s="197"/>
      <c r="C11618" s="197"/>
      <c r="D11618" s="197"/>
      <c r="E11618" s="197"/>
      <c r="F11618" s="197"/>
      <c r="G11618" s="197" t="s">
        <v>3851</v>
      </c>
      <c r="H11618" s="198">
        <v>2</v>
      </c>
      <c r="I11618" s="199">
        <v>44</v>
      </c>
      <c r="J11618" s="220"/>
      <c r="M11618">
        <v>44</v>
      </c>
    </row>
    <row r="11619" spans="1:13" ht="0.95" customHeight="1" x14ac:dyDescent="0.2">
      <c r="A11619" s="237"/>
      <c r="B11619" s="185"/>
      <c r="C11619" s="185"/>
      <c r="D11619" s="185"/>
      <c r="E11619" s="185"/>
      <c r="F11619" s="185"/>
      <c r="G11619" s="185"/>
      <c r="H11619" s="185"/>
      <c r="I11619" s="185"/>
      <c r="J11619" s="220"/>
    </row>
    <row r="11620" spans="1:13" ht="18" customHeight="1" x14ac:dyDescent="0.2">
      <c r="A11620" s="236" t="s">
        <v>1538</v>
      </c>
      <c r="B11620" s="183" t="s">
        <v>2</v>
      </c>
      <c r="C11620" s="182" t="s">
        <v>3</v>
      </c>
      <c r="D11620" s="182" t="s">
        <v>4</v>
      </c>
      <c r="E11620" s="419" t="s">
        <v>2100</v>
      </c>
      <c r="F11620" s="419"/>
      <c r="G11620" s="184" t="s">
        <v>5</v>
      </c>
      <c r="H11620" s="183" t="s">
        <v>6</v>
      </c>
      <c r="I11620" s="183" t="s">
        <v>7</v>
      </c>
      <c r="J11620" s="218" t="s">
        <v>8</v>
      </c>
      <c r="K11620" s="229">
        <f>J11622+J11623</f>
        <v>2.94</v>
      </c>
      <c r="L11620" s="229">
        <f>J11621-K11620</f>
        <v>1.8299999999999996</v>
      </c>
      <c r="M11620" t="s">
        <v>7</v>
      </c>
    </row>
    <row r="11621" spans="1:13" ht="39" customHeight="1" x14ac:dyDescent="0.2">
      <c r="A11621" s="237" t="s">
        <v>2125</v>
      </c>
      <c r="B11621" s="186" t="s">
        <v>1097</v>
      </c>
      <c r="C11621" s="185" t="s">
        <v>26</v>
      </c>
      <c r="D11621" s="185" t="s">
        <v>1098</v>
      </c>
      <c r="E11621" s="425" t="s">
        <v>2115</v>
      </c>
      <c r="F11621" s="425"/>
      <c r="G11621" s="187" t="s">
        <v>331</v>
      </c>
      <c r="H11621" s="188">
        <v>1</v>
      </c>
      <c r="I11621" s="189">
        <f t="shared" ref="I11621:I11627" si="406">(M11621*$M$13)</f>
        <v>4.7748000000000008</v>
      </c>
      <c r="J11621" s="231">
        <f t="shared" ref="J11621:J11627" si="407">TRUNC(I11621*H11621,2)</f>
        <v>4.7699999999999996</v>
      </c>
      <c r="M11621">
        <v>5.19</v>
      </c>
    </row>
    <row r="11622" spans="1:13" ht="26.1" customHeight="1" x14ac:dyDescent="0.2">
      <c r="A11622" s="241" t="s">
        <v>2395</v>
      </c>
      <c r="B11622" s="201" t="s">
        <v>2772</v>
      </c>
      <c r="C11622" s="200" t="s">
        <v>26</v>
      </c>
      <c r="D11622" s="200" t="s">
        <v>2773</v>
      </c>
      <c r="E11622" s="427" t="s">
        <v>2123</v>
      </c>
      <c r="F11622" s="427"/>
      <c r="G11622" s="202" t="s">
        <v>32</v>
      </c>
      <c r="H11622" s="203">
        <v>7.0599999999999996E-2</v>
      </c>
      <c r="I11622" s="189">
        <f t="shared" si="406"/>
        <v>17.526</v>
      </c>
      <c r="J11622" s="219">
        <f t="shared" si="407"/>
        <v>1.23</v>
      </c>
      <c r="M11622">
        <v>19.05</v>
      </c>
    </row>
    <row r="11623" spans="1:13" ht="26.1" customHeight="1" x14ac:dyDescent="0.2">
      <c r="A11623" s="241" t="s">
        <v>2395</v>
      </c>
      <c r="B11623" s="201" t="s">
        <v>2477</v>
      </c>
      <c r="C11623" s="200" t="s">
        <v>26</v>
      </c>
      <c r="D11623" s="200" t="s">
        <v>2478</v>
      </c>
      <c r="E11623" s="427" t="s">
        <v>2123</v>
      </c>
      <c r="F11623" s="427"/>
      <c r="G11623" s="202" t="s">
        <v>32</v>
      </c>
      <c r="H11623" s="203">
        <v>7.0599999999999996E-2</v>
      </c>
      <c r="I11623" s="189">
        <f t="shared" si="406"/>
        <v>24.3156</v>
      </c>
      <c r="J11623" s="219">
        <f t="shared" si="407"/>
        <v>1.71</v>
      </c>
      <c r="M11623">
        <v>26.43</v>
      </c>
    </row>
    <row r="11624" spans="1:13" ht="24" customHeight="1" x14ac:dyDescent="0.2">
      <c r="A11624" s="238" t="s">
        <v>2126</v>
      </c>
      <c r="B11624" s="191" t="s">
        <v>2774</v>
      </c>
      <c r="C11624" s="190" t="s">
        <v>26</v>
      </c>
      <c r="D11624" s="190" t="s">
        <v>2775</v>
      </c>
      <c r="E11624" s="426" t="s">
        <v>2119</v>
      </c>
      <c r="F11624" s="426"/>
      <c r="G11624" s="192" t="s">
        <v>331</v>
      </c>
      <c r="H11624" s="193">
        <v>7.1000000000000004E-3</v>
      </c>
      <c r="I11624" s="189">
        <f t="shared" si="406"/>
        <v>56.625999999999998</v>
      </c>
      <c r="J11624" s="219">
        <f t="shared" si="407"/>
        <v>0.4</v>
      </c>
      <c r="M11624">
        <v>61.55</v>
      </c>
    </row>
    <row r="11625" spans="1:13" ht="26.1" customHeight="1" x14ac:dyDescent="0.2">
      <c r="A11625" s="238" t="s">
        <v>2126</v>
      </c>
      <c r="B11625" s="191" t="s">
        <v>3006</v>
      </c>
      <c r="C11625" s="190" t="s">
        <v>26</v>
      </c>
      <c r="D11625" s="190" t="s">
        <v>3007</v>
      </c>
      <c r="E11625" s="426" t="s">
        <v>2119</v>
      </c>
      <c r="F11625" s="426"/>
      <c r="G11625" s="192" t="s">
        <v>331</v>
      </c>
      <c r="H11625" s="193">
        <v>1</v>
      </c>
      <c r="I11625" s="189">
        <f t="shared" si="406"/>
        <v>0.91080000000000005</v>
      </c>
      <c r="J11625" s="219">
        <f t="shared" si="407"/>
        <v>0.91</v>
      </c>
      <c r="M11625">
        <v>0.99</v>
      </c>
    </row>
    <row r="11626" spans="1:13" ht="26.1" customHeight="1" x14ac:dyDescent="0.2">
      <c r="A11626" s="238" t="s">
        <v>2126</v>
      </c>
      <c r="B11626" s="191" t="s">
        <v>2776</v>
      </c>
      <c r="C11626" s="190" t="s">
        <v>26</v>
      </c>
      <c r="D11626" s="190" t="s">
        <v>2777</v>
      </c>
      <c r="E11626" s="426" t="s">
        <v>2119</v>
      </c>
      <c r="F11626" s="426"/>
      <c r="G11626" s="192" t="s">
        <v>331</v>
      </c>
      <c r="H11626" s="193">
        <v>8.0000000000000002E-3</v>
      </c>
      <c r="I11626" s="189">
        <f t="shared" si="406"/>
        <v>64.160799999999995</v>
      </c>
      <c r="J11626" s="219">
        <f t="shared" si="407"/>
        <v>0.51</v>
      </c>
      <c r="M11626">
        <v>69.739999999999995</v>
      </c>
    </row>
    <row r="11627" spans="1:13" ht="24" customHeight="1" x14ac:dyDescent="0.2">
      <c r="A11627" s="238" t="s">
        <v>2126</v>
      </c>
      <c r="B11627" s="191" t="s">
        <v>2778</v>
      </c>
      <c r="C11627" s="190" t="s">
        <v>26</v>
      </c>
      <c r="D11627" s="190" t="s">
        <v>2779</v>
      </c>
      <c r="E11627" s="426" t="s">
        <v>2119</v>
      </c>
      <c r="F11627" s="426"/>
      <c r="G11627" s="192" t="s">
        <v>331</v>
      </c>
      <c r="H11627" s="193">
        <v>1.0800000000000001E-2</v>
      </c>
      <c r="I11627" s="189">
        <f t="shared" si="406"/>
        <v>1.8768</v>
      </c>
      <c r="J11627" s="219">
        <f t="shared" si="407"/>
        <v>0.02</v>
      </c>
      <c r="M11627">
        <v>2.04</v>
      </c>
    </row>
    <row r="11628" spans="1:13" x14ac:dyDescent="0.2">
      <c r="A11628" s="239"/>
      <c r="B11628" s="195"/>
      <c r="C11628" s="195"/>
      <c r="D11628" s="195"/>
      <c r="E11628" s="195" t="s">
        <v>3847</v>
      </c>
      <c r="F11628" s="196">
        <v>2.44</v>
      </c>
      <c r="G11628" s="195" t="s">
        <v>3848</v>
      </c>
      <c r="H11628" s="196">
        <v>0</v>
      </c>
      <c r="I11628" s="196">
        <v>2.44</v>
      </c>
      <c r="J11628" s="220"/>
      <c r="M11628">
        <v>2.44</v>
      </c>
    </row>
    <row r="11629" spans="1:13" ht="25.5" x14ac:dyDescent="0.2">
      <c r="A11629" s="239"/>
      <c r="B11629" s="195"/>
      <c r="C11629" s="195"/>
      <c r="D11629" s="195"/>
      <c r="E11629" s="195" t="s">
        <v>3849</v>
      </c>
      <c r="F11629" s="196">
        <v>0</v>
      </c>
      <c r="G11629" s="195"/>
      <c r="H11629" s="195" t="s">
        <v>3850</v>
      </c>
      <c r="I11629" s="196">
        <v>5.19</v>
      </c>
      <c r="J11629" s="220"/>
      <c r="M11629">
        <v>5.19</v>
      </c>
    </row>
    <row r="11630" spans="1:13" ht="30" customHeight="1" x14ac:dyDescent="0.2">
      <c r="A11630" s="240"/>
      <c r="B11630" s="197"/>
      <c r="C11630" s="197"/>
      <c r="D11630" s="197"/>
      <c r="E11630" s="197"/>
      <c r="F11630" s="197"/>
      <c r="G11630" s="197" t="s">
        <v>3851</v>
      </c>
      <c r="H11630" s="198">
        <v>32</v>
      </c>
      <c r="I11630" s="199">
        <v>166.08</v>
      </c>
      <c r="J11630" s="220"/>
      <c r="M11630">
        <v>166.08</v>
      </c>
    </row>
    <row r="11631" spans="1:13" ht="0.95" customHeight="1" x14ac:dyDescent="0.2">
      <c r="A11631" s="237"/>
      <c r="B11631" s="185"/>
      <c r="C11631" s="185"/>
      <c r="D11631" s="185"/>
      <c r="E11631" s="185"/>
      <c r="F11631" s="185"/>
      <c r="G11631" s="185"/>
      <c r="H11631" s="185"/>
      <c r="I11631" s="185"/>
      <c r="J11631" s="220"/>
    </row>
    <row r="11632" spans="1:13" ht="18" customHeight="1" x14ac:dyDescent="0.2">
      <c r="A11632" s="236" t="s">
        <v>1539</v>
      </c>
      <c r="B11632" s="183" t="s">
        <v>2</v>
      </c>
      <c r="C11632" s="182" t="s">
        <v>3</v>
      </c>
      <c r="D11632" s="182" t="s">
        <v>4</v>
      </c>
      <c r="E11632" s="419" t="s">
        <v>2100</v>
      </c>
      <c r="F11632" s="419"/>
      <c r="G11632" s="184" t="s">
        <v>5</v>
      </c>
      <c r="H11632" s="183" t="s">
        <v>6</v>
      </c>
      <c r="I11632" s="183" t="s">
        <v>7</v>
      </c>
      <c r="J11632" s="218" t="s">
        <v>8</v>
      </c>
      <c r="K11632" s="229">
        <f>J11634+J11635</f>
        <v>5.3100000000000005</v>
      </c>
      <c r="L11632" s="229">
        <f>J11633-K11632</f>
        <v>8.6</v>
      </c>
      <c r="M11632" t="s">
        <v>7</v>
      </c>
    </row>
    <row r="11633" spans="1:13" ht="39" customHeight="1" x14ac:dyDescent="0.2">
      <c r="A11633" s="237" t="s">
        <v>2125</v>
      </c>
      <c r="B11633" s="186" t="s">
        <v>1101</v>
      </c>
      <c r="C11633" s="185" t="s">
        <v>26</v>
      </c>
      <c r="D11633" s="185" t="s">
        <v>1102</v>
      </c>
      <c r="E11633" s="425" t="s">
        <v>2115</v>
      </c>
      <c r="F11633" s="425"/>
      <c r="G11633" s="187" t="s">
        <v>331</v>
      </c>
      <c r="H11633" s="188">
        <v>1</v>
      </c>
      <c r="I11633" s="189">
        <f t="shared" ref="I11633:I11639" si="408">(M11633*$M$13)</f>
        <v>13.919600000000001</v>
      </c>
      <c r="J11633" s="231">
        <f t="shared" ref="J11633:J11639" si="409">TRUNC(I11633*H11633,2)</f>
        <v>13.91</v>
      </c>
      <c r="M11633">
        <v>15.13</v>
      </c>
    </row>
    <row r="11634" spans="1:13" ht="26.1" customHeight="1" x14ac:dyDescent="0.2">
      <c r="A11634" s="241" t="s">
        <v>2395</v>
      </c>
      <c r="B11634" s="201" t="s">
        <v>2772</v>
      </c>
      <c r="C11634" s="200" t="s">
        <v>26</v>
      </c>
      <c r="D11634" s="200" t="s">
        <v>2773</v>
      </c>
      <c r="E11634" s="427" t="s">
        <v>2123</v>
      </c>
      <c r="F11634" s="427"/>
      <c r="G11634" s="202" t="s">
        <v>32</v>
      </c>
      <c r="H11634" s="203">
        <v>0.12709999999999999</v>
      </c>
      <c r="I11634" s="189">
        <f t="shared" si="408"/>
        <v>17.526</v>
      </c>
      <c r="J11634" s="219">
        <f t="shared" si="409"/>
        <v>2.2200000000000002</v>
      </c>
      <c r="M11634">
        <v>19.05</v>
      </c>
    </row>
    <row r="11635" spans="1:13" ht="26.1" customHeight="1" x14ac:dyDescent="0.2">
      <c r="A11635" s="241" t="s">
        <v>2395</v>
      </c>
      <c r="B11635" s="201" t="s">
        <v>2477</v>
      </c>
      <c r="C11635" s="200" t="s">
        <v>26</v>
      </c>
      <c r="D11635" s="200" t="s">
        <v>2478</v>
      </c>
      <c r="E11635" s="427" t="s">
        <v>2123</v>
      </c>
      <c r="F11635" s="427"/>
      <c r="G11635" s="202" t="s">
        <v>32</v>
      </c>
      <c r="H11635" s="203">
        <v>0.12709999999999999</v>
      </c>
      <c r="I11635" s="189">
        <f t="shared" si="408"/>
        <v>24.3156</v>
      </c>
      <c r="J11635" s="219">
        <f t="shared" si="409"/>
        <v>3.09</v>
      </c>
      <c r="M11635">
        <v>26.43</v>
      </c>
    </row>
    <row r="11636" spans="1:13" ht="24" customHeight="1" x14ac:dyDescent="0.2">
      <c r="A11636" s="238" t="s">
        <v>2126</v>
      </c>
      <c r="B11636" s="191" t="s">
        <v>2774</v>
      </c>
      <c r="C11636" s="190" t="s">
        <v>26</v>
      </c>
      <c r="D11636" s="190" t="s">
        <v>2775</v>
      </c>
      <c r="E11636" s="426" t="s">
        <v>2119</v>
      </c>
      <c r="F11636" s="426"/>
      <c r="G11636" s="192" t="s">
        <v>331</v>
      </c>
      <c r="H11636" s="193">
        <v>1.6500000000000001E-2</v>
      </c>
      <c r="I11636" s="189">
        <f t="shared" si="408"/>
        <v>56.625999999999998</v>
      </c>
      <c r="J11636" s="219">
        <f t="shared" si="409"/>
        <v>0.93</v>
      </c>
      <c r="M11636">
        <v>61.55</v>
      </c>
    </row>
    <row r="11637" spans="1:13" ht="26.1" customHeight="1" x14ac:dyDescent="0.2">
      <c r="A11637" s="238" t="s">
        <v>2126</v>
      </c>
      <c r="B11637" s="191" t="s">
        <v>3008</v>
      </c>
      <c r="C11637" s="190" t="s">
        <v>26</v>
      </c>
      <c r="D11637" s="190" t="s">
        <v>3009</v>
      </c>
      <c r="E11637" s="426" t="s">
        <v>2119</v>
      </c>
      <c r="F11637" s="426"/>
      <c r="G11637" s="192" t="s">
        <v>331</v>
      </c>
      <c r="H11637" s="193">
        <v>1</v>
      </c>
      <c r="I11637" s="189">
        <f t="shared" si="408"/>
        <v>6.2468000000000004</v>
      </c>
      <c r="J11637" s="219">
        <f t="shared" si="409"/>
        <v>6.24</v>
      </c>
      <c r="M11637">
        <v>6.79</v>
      </c>
    </row>
    <row r="11638" spans="1:13" ht="26.1" customHeight="1" x14ac:dyDescent="0.2">
      <c r="A11638" s="238" t="s">
        <v>2126</v>
      </c>
      <c r="B11638" s="191" t="s">
        <v>2776</v>
      </c>
      <c r="C11638" s="190" t="s">
        <v>26</v>
      </c>
      <c r="D11638" s="190" t="s">
        <v>2777</v>
      </c>
      <c r="E11638" s="426" t="s">
        <v>2119</v>
      </c>
      <c r="F11638" s="426"/>
      <c r="G11638" s="192" t="s">
        <v>331</v>
      </c>
      <c r="H11638" s="193">
        <v>2.1999999999999999E-2</v>
      </c>
      <c r="I11638" s="189">
        <f t="shared" si="408"/>
        <v>64.160799999999995</v>
      </c>
      <c r="J11638" s="219">
        <f t="shared" si="409"/>
        <v>1.41</v>
      </c>
      <c r="M11638">
        <v>69.739999999999995</v>
      </c>
    </row>
    <row r="11639" spans="1:13" ht="24" customHeight="1" x14ac:dyDescent="0.2">
      <c r="A11639" s="238" t="s">
        <v>2126</v>
      </c>
      <c r="B11639" s="191" t="s">
        <v>2778</v>
      </c>
      <c r="C11639" s="190" t="s">
        <v>26</v>
      </c>
      <c r="D11639" s="190" t="s">
        <v>2779</v>
      </c>
      <c r="E11639" s="426" t="s">
        <v>2119</v>
      </c>
      <c r="F11639" s="426"/>
      <c r="G11639" s="192" t="s">
        <v>331</v>
      </c>
      <c r="H11639" s="193">
        <v>1.9E-2</v>
      </c>
      <c r="I11639" s="189">
        <f t="shared" si="408"/>
        <v>1.8768</v>
      </c>
      <c r="J11639" s="219">
        <f t="shared" si="409"/>
        <v>0.03</v>
      </c>
      <c r="M11639">
        <v>2.04</v>
      </c>
    </row>
    <row r="11640" spans="1:13" x14ac:dyDescent="0.2">
      <c r="A11640" s="239"/>
      <c r="B11640" s="195"/>
      <c r="C11640" s="195"/>
      <c r="D11640" s="195"/>
      <c r="E11640" s="195" t="s">
        <v>3847</v>
      </c>
      <c r="F11640" s="196">
        <v>4.4000000000000004</v>
      </c>
      <c r="G11640" s="195" t="s">
        <v>3848</v>
      </c>
      <c r="H11640" s="196">
        <v>0</v>
      </c>
      <c r="I11640" s="196">
        <v>4.4000000000000004</v>
      </c>
      <c r="J11640" s="220"/>
      <c r="M11640">
        <v>4.4000000000000004</v>
      </c>
    </row>
    <row r="11641" spans="1:13" ht="25.5" x14ac:dyDescent="0.2">
      <c r="A11641" s="239"/>
      <c r="B11641" s="195"/>
      <c r="C11641" s="195"/>
      <c r="D11641" s="195"/>
      <c r="E11641" s="195" t="s">
        <v>3849</v>
      </c>
      <c r="F11641" s="196">
        <v>0</v>
      </c>
      <c r="G11641" s="195"/>
      <c r="H11641" s="195" t="s">
        <v>3850</v>
      </c>
      <c r="I11641" s="196">
        <v>15.13</v>
      </c>
      <c r="J11641" s="220"/>
      <c r="M11641">
        <v>15.13</v>
      </c>
    </row>
    <row r="11642" spans="1:13" ht="30" customHeight="1" x14ac:dyDescent="0.2">
      <c r="A11642" s="240"/>
      <c r="B11642" s="197"/>
      <c r="C11642" s="197"/>
      <c r="D11642" s="197"/>
      <c r="E11642" s="197"/>
      <c r="F11642" s="197"/>
      <c r="G11642" s="197" t="s">
        <v>3851</v>
      </c>
      <c r="H11642" s="198">
        <v>23</v>
      </c>
      <c r="I11642" s="199">
        <v>347.99</v>
      </c>
      <c r="J11642" s="220"/>
      <c r="M11642">
        <v>347.99</v>
      </c>
    </row>
    <row r="11643" spans="1:13" ht="0.95" customHeight="1" x14ac:dyDescent="0.2">
      <c r="A11643" s="237"/>
      <c r="B11643" s="185"/>
      <c r="C11643" s="185"/>
      <c r="D11643" s="185"/>
      <c r="E11643" s="185"/>
      <c r="F11643" s="185"/>
      <c r="G11643" s="185"/>
      <c r="H11643" s="185"/>
      <c r="I11643" s="185"/>
      <c r="J11643" s="220"/>
    </row>
    <row r="11644" spans="1:13" ht="18" customHeight="1" x14ac:dyDescent="0.2">
      <c r="A11644" s="236" t="s">
        <v>1540</v>
      </c>
      <c r="B11644" s="183" t="s">
        <v>2</v>
      </c>
      <c r="C11644" s="182" t="s">
        <v>3</v>
      </c>
      <c r="D11644" s="182" t="s">
        <v>4</v>
      </c>
      <c r="E11644" s="419" t="s">
        <v>2100</v>
      </c>
      <c r="F11644" s="419"/>
      <c r="G11644" s="184" t="s">
        <v>5</v>
      </c>
      <c r="H11644" s="183" t="s">
        <v>6</v>
      </c>
      <c r="I11644" s="183" t="s">
        <v>7</v>
      </c>
      <c r="J11644" s="218" t="s">
        <v>8</v>
      </c>
      <c r="K11644" s="229">
        <f>J11646+J11647</f>
        <v>9.129999999999999</v>
      </c>
      <c r="L11644" s="229">
        <f>J11645-K11644</f>
        <v>23.080000000000002</v>
      </c>
      <c r="M11644" t="s">
        <v>7</v>
      </c>
    </row>
    <row r="11645" spans="1:13" ht="24" customHeight="1" x14ac:dyDescent="0.2">
      <c r="A11645" s="237" t="s">
        <v>2125</v>
      </c>
      <c r="B11645" s="186" t="s">
        <v>1103</v>
      </c>
      <c r="C11645" s="185" t="s">
        <v>15</v>
      </c>
      <c r="D11645" s="185" t="s">
        <v>1104</v>
      </c>
      <c r="E11645" s="425">
        <v>8</v>
      </c>
      <c r="F11645" s="425"/>
      <c r="G11645" s="187" t="s">
        <v>18</v>
      </c>
      <c r="H11645" s="188">
        <v>1</v>
      </c>
      <c r="I11645" s="189">
        <f>(M11645*$M$13)</f>
        <v>32.218400000000003</v>
      </c>
      <c r="J11645" s="231">
        <f>TRUNC(I11645*H11645,2)</f>
        <v>32.21</v>
      </c>
      <c r="M11645">
        <v>35.020000000000003</v>
      </c>
    </row>
    <row r="11646" spans="1:13" ht="24" customHeight="1" x14ac:dyDescent="0.2">
      <c r="A11646" s="238" t="s">
        <v>2126</v>
      </c>
      <c r="B11646" s="191" t="s">
        <v>2130</v>
      </c>
      <c r="C11646" s="190" t="s">
        <v>15</v>
      </c>
      <c r="D11646" s="190" t="s">
        <v>2131</v>
      </c>
      <c r="E11646" s="426" t="s">
        <v>2129</v>
      </c>
      <c r="F11646" s="426"/>
      <c r="G11646" s="192" t="s">
        <v>39</v>
      </c>
      <c r="H11646" s="193">
        <v>0.28000000000000003</v>
      </c>
      <c r="I11646" s="189">
        <f>(M11646*$M$13)</f>
        <v>13.533200000000001</v>
      </c>
      <c r="J11646" s="219">
        <f>TRUNC(I11646*H11646,2)</f>
        <v>3.78</v>
      </c>
      <c r="M11646">
        <v>14.71</v>
      </c>
    </row>
    <row r="11647" spans="1:13" ht="24" customHeight="1" x14ac:dyDescent="0.2">
      <c r="A11647" s="238" t="s">
        <v>2126</v>
      </c>
      <c r="B11647" s="191" t="s">
        <v>2216</v>
      </c>
      <c r="C11647" s="190" t="s">
        <v>15</v>
      </c>
      <c r="D11647" s="190" t="s">
        <v>2217</v>
      </c>
      <c r="E11647" s="426" t="s">
        <v>2129</v>
      </c>
      <c r="F11647" s="426"/>
      <c r="G11647" s="192" t="s">
        <v>39</v>
      </c>
      <c r="H11647" s="193">
        <v>0.28000000000000003</v>
      </c>
      <c r="I11647" s="189">
        <f>(M11647*$M$13)</f>
        <v>19.136000000000003</v>
      </c>
      <c r="J11647" s="219">
        <f>TRUNC(I11647*H11647,2)</f>
        <v>5.35</v>
      </c>
      <c r="M11647">
        <v>20.8</v>
      </c>
    </row>
    <row r="11648" spans="1:13" ht="24" customHeight="1" x14ac:dyDescent="0.2">
      <c r="A11648" s="238" t="s">
        <v>2126</v>
      </c>
      <c r="B11648" s="191" t="s">
        <v>3010</v>
      </c>
      <c r="C11648" s="190" t="s">
        <v>15</v>
      </c>
      <c r="D11648" s="190" t="s">
        <v>3011</v>
      </c>
      <c r="E11648" s="426" t="s">
        <v>2119</v>
      </c>
      <c r="F11648" s="426"/>
      <c r="G11648" s="192" t="s">
        <v>54</v>
      </c>
      <c r="H11648" s="193">
        <v>1</v>
      </c>
      <c r="I11648" s="189">
        <f>(M11648*$M$13)</f>
        <v>23.082800000000002</v>
      </c>
      <c r="J11648" s="219">
        <f>TRUNC(I11648*H11648,2)</f>
        <v>23.08</v>
      </c>
      <c r="M11648">
        <v>25.09</v>
      </c>
    </row>
    <row r="11649" spans="1:13" x14ac:dyDescent="0.2">
      <c r="A11649" s="239"/>
      <c r="B11649" s="195"/>
      <c r="C11649" s="195"/>
      <c r="D11649" s="195"/>
      <c r="E11649" s="195" t="s">
        <v>3847</v>
      </c>
      <c r="F11649" s="196">
        <v>9.93</v>
      </c>
      <c r="G11649" s="195" t="s">
        <v>3848</v>
      </c>
      <c r="H11649" s="196">
        <v>0</v>
      </c>
      <c r="I11649" s="196">
        <v>9.93</v>
      </c>
      <c r="J11649" s="220"/>
      <c r="M11649">
        <v>9.93</v>
      </c>
    </row>
    <row r="11650" spans="1:13" ht="25.5" x14ac:dyDescent="0.2">
      <c r="A11650" s="239"/>
      <c r="B11650" s="195"/>
      <c r="C11650" s="195"/>
      <c r="D11650" s="195"/>
      <c r="E11650" s="195" t="s">
        <v>3849</v>
      </c>
      <c r="F11650" s="196">
        <v>0</v>
      </c>
      <c r="G11650" s="195"/>
      <c r="H11650" s="195" t="s">
        <v>3850</v>
      </c>
      <c r="I11650" s="196">
        <v>35.020000000000003</v>
      </c>
      <c r="J11650" s="220"/>
      <c r="M11650">
        <v>35.020000000000003</v>
      </c>
    </row>
    <row r="11651" spans="1:13" ht="30" customHeight="1" x14ac:dyDescent="0.2">
      <c r="A11651" s="240"/>
      <c r="B11651" s="197"/>
      <c r="C11651" s="197"/>
      <c r="D11651" s="197"/>
      <c r="E11651" s="197"/>
      <c r="F11651" s="197"/>
      <c r="G11651" s="197" t="s">
        <v>3851</v>
      </c>
      <c r="H11651" s="198">
        <v>3</v>
      </c>
      <c r="I11651" s="199">
        <v>105.06</v>
      </c>
      <c r="J11651" s="220"/>
      <c r="M11651">
        <v>105.06</v>
      </c>
    </row>
    <row r="11652" spans="1:13" ht="0.95" customHeight="1" x14ac:dyDescent="0.2">
      <c r="A11652" s="237"/>
      <c r="B11652" s="185"/>
      <c r="C11652" s="185"/>
      <c r="D11652" s="185"/>
      <c r="E11652" s="185"/>
      <c r="F11652" s="185"/>
      <c r="G11652" s="185"/>
      <c r="H11652" s="185"/>
      <c r="I11652" s="185"/>
      <c r="J11652" s="220"/>
    </row>
    <row r="11653" spans="1:13" ht="18" customHeight="1" x14ac:dyDescent="0.2">
      <c r="A11653" s="236" t="s">
        <v>1543</v>
      </c>
      <c r="B11653" s="183" t="s">
        <v>2</v>
      </c>
      <c r="C11653" s="182" t="s">
        <v>3</v>
      </c>
      <c r="D11653" s="182" t="s">
        <v>4</v>
      </c>
      <c r="E11653" s="419" t="s">
        <v>2100</v>
      </c>
      <c r="F11653" s="419"/>
      <c r="G11653" s="184" t="s">
        <v>5</v>
      </c>
      <c r="H11653" s="183" t="s">
        <v>6</v>
      </c>
      <c r="I11653" s="183" t="s">
        <v>7</v>
      </c>
      <c r="J11653" s="218" t="s">
        <v>8</v>
      </c>
      <c r="K11653" s="229">
        <f>J11655+J11656</f>
        <v>12.08</v>
      </c>
      <c r="L11653" s="229">
        <f>J11654-K11653</f>
        <v>98.100000000000009</v>
      </c>
      <c r="M11653" t="s">
        <v>7</v>
      </c>
    </row>
    <row r="11654" spans="1:13" ht="24" customHeight="1" x14ac:dyDescent="0.2">
      <c r="A11654" s="237" t="s">
        <v>2125</v>
      </c>
      <c r="B11654" s="186" t="s">
        <v>1394</v>
      </c>
      <c r="C11654" s="185" t="s">
        <v>15</v>
      </c>
      <c r="D11654" s="185" t="s">
        <v>1395</v>
      </c>
      <c r="E11654" s="425">
        <v>8</v>
      </c>
      <c r="F11654" s="425"/>
      <c r="G11654" s="187" t="s">
        <v>18</v>
      </c>
      <c r="H11654" s="188">
        <v>1</v>
      </c>
      <c r="I11654" s="189">
        <f>(M11654*$M$13)</f>
        <v>110.1884</v>
      </c>
      <c r="J11654" s="231">
        <f>TRUNC(I11654*H11654,2)</f>
        <v>110.18</v>
      </c>
      <c r="M11654">
        <v>119.77</v>
      </c>
    </row>
    <row r="11655" spans="1:13" ht="24" customHeight="1" x14ac:dyDescent="0.2">
      <c r="A11655" s="238" t="s">
        <v>2126</v>
      </c>
      <c r="B11655" s="191" t="s">
        <v>2130</v>
      </c>
      <c r="C11655" s="190" t="s">
        <v>15</v>
      </c>
      <c r="D11655" s="190" t="s">
        <v>2131</v>
      </c>
      <c r="E11655" s="426" t="s">
        <v>2129</v>
      </c>
      <c r="F11655" s="426"/>
      <c r="G11655" s="192" t="s">
        <v>39</v>
      </c>
      <c r="H11655" s="193">
        <v>0.37</v>
      </c>
      <c r="I11655" s="189">
        <f>(M11655*$M$13)</f>
        <v>13.533200000000001</v>
      </c>
      <c r="J11655" s="219">
        <f>TRUNC(I11655*H11655,2)</f>
        <v>5</v>
      </c>
      <c r="M11655">
        <v>14.71</v>
      </c>
    </row>
    <row r="11656" spans="1:13" ht="24" customHeight="1" x14ac:dyDescent="0.2">
      <c r="A11656" s="238" t="s">
        <v>2126</v>
      </c>
      <c r="B11656" s="191" t="s">
        <v>2216</v>
      </c>
      <c r="C11656" s="190" t="s">
        <v>15</v>
      </c>
      <c r="D11656" s="190" t="s">
        <v>2217</v>
      </c>
      <c r="E11656" s="426" t="s">
        <v>2129</v>
      </c>
      <c r="F11656" s="426"/>
      <c r="G11656" s="192" t="s">
        <v>39</v>
      </c>
      <c r="H11656" s="193">
        <v>0.37</v>
      </c>
      <c r="I11656" s="189">
        <f>(M11656*$M$13)</f>
        <v>19.136000000000003</v>
      </c>
      <c r="J11656" s="219">
        <f>TRUNC(I11656*H11656,2)</f>
        <v>7.08</v>
      </c>
      <c r="M11656">
        <v>20.8</v>
      </c>
    </row>
    <row r="11657" spans="1:13" ht="24" customHeight="1" x14ac:dyDescent="0.2">
      <c r="A11657" s="238" t="s">
        <v>2126</v>
      </c>
      <c r="B11657" s="191" t="s">
        <v>3205</v>
      </c>
      <c r="C11657" s="190" t="s">
        <v>15</v>
      </c>
      <c r="D11657" s="190" t="s">
        <v>3206</v>
      </c>
      <c r="E11657" s="426" t="s">
        <v>2119</v>
      </c>
      <c r="F11657" s="426"/>
      <c r="G11657" s="192" t="s">
        <v>54</v>
      </c>
      <c r="H11657" s="193">
        <v>1</v>
      </c>
      <c r="I11657" s="189">
        <f>(M11657*$M$13)</f>
        <v>98.108800000000002</v>
      </c>
      <c r="J11657" s="219">
        <f>TRUNC(I11657*H11657,2)</f>
        <v>98.1</v>
      </c>
      <c r="M11657">
        <v>106.64</v>
      </c>
    </row>
    <row r="11658" spans="1:13" x14ac:dyDescent="0.2">
      <c r="A11658" s="239"/>
      <c r="B11658" s="195"/>
      <c r="C11658" s="195"/>
      <c r="D11658" s="195"/>
      <c r="E11658" s="195" t="s">
        <v>3847</v>
      </c>
      <c r="F11658" s="196">
        <v>13.13</v>
      </c>
      <c r="G11658" s="195" t="s">
        <v>3848</v>
      </c>
      <c r="H11658" s="196">
        <v>0</v>
      </c>
      <c r="I11658" s="196">
        <v>13.13</v>
      </c>
      <c r="J11658" s="220"/>
      <c r="M11658">
        <v>13.13</v>
      </c>
    </row>
    <row r="11659" spans="1:13" ht="25.5" x14ac:dyDescent="0.2">
      <c r="A11659" s="239"/>
      <c r="B11659" s="195"/>
      <c r="C11659" s="195"/>
      <c r="D11659" s="195"/>
      <c r="E11659" s="195" t="s">
        <v>3849</v>
      </c>
      <c r="F11659" s="196">
        <v>0</v>
      </c>
      <c r="G11659" s="195"/>
      <c r="H11659" s="195" t="s">
        <v>3850</v>
      </c>
      <c r="I11659" s="196">
        <v>119.77</v>
      </c>
      <c r="J11659" s="220"/>
      <c r="M11659">
        <v>119.77</v>
      </c>
    </row>
    <row r="11660" spans="1:13" ht="30" customHeight="1" x14ac:dyDescent="0.2">
      <c r="A11660" s="240"/>
      <c r="B11660" s="197"/>
      <c r="C11660" s="197"/>
      <c r="D11660" s="197"/>
      <c r="E11660" s="197"/>
      <c r="F11660" s="197"/>
      <c r="G11660" s="197" t="s">
        <v>3851</v>
      </c>
      <c r="H11660" s="198">
        <v>15</v>
      </c>
      <c r="I11660" s="199">
        <v>1796.55</v>
      </c>
      <c r="J11660" s="220"/>
      <c r="M11660">
        <v>1796.55</v>
      </c>
    </row>
    <row r="11661" spans="1:13" ht="0.95" customHeight="1" x14ac:dyDescent="0.2">
      <c r="A11661" s="237"/>
      <c r="B11661" s="185"/>
      <c r="C11661" s="185"/>
      <c r="D11661" s="185"/>
      <c r="E11661" s="185"/>
      <c r="F11661" s="185"/>
      <c r="G11661" s="185"/>
      <c r="H11661" s="185"/>
      <c r="I11661" s="185"/>
      <c r="J11661" s="220"/>
    </row>
    <row r="11662" spans="1:13" ht="18" customHeight="1" x14ac:dyDescent="0.2">
      <c r="A11662" s="236" t="s">
        <v>1546</v>
      </c>
      <c r="B11662" s="183" t="s">
        <v>2</v>
      </c>
      <c r="C11662" s="182" t="s">
        <v>3</v>
      </c>
      <c r="D11662" s="182" t="s">
        <v>4</v>
      </c>
      <c r="E11662" s="419" t="s">
        <v>2100</v>
      </c>
      <c r="F11662" s="419"/>
      <c r="G11662" s="184" t="s">
        <v>5</v>
      </c>
      <c r="H11662" s="183" t="s">
        <v>6</v>
      </c>
      <c r="I11662" s="183" t="s">
        <v>7</v>
      </c>
      <c r="J11662" s="218" t="s">
        <v>8</v>
      </c>
      <c r="K11662" s="229">
        <f>J11664+J11665</f>
        <v>5.01</v>
      </c>
      <c r="L11662" s="229">
        <f>J11663-K11662</f>
        <v>4.42</v>
      </c>
      <c r="M11662" t="s">
        <v>7</v>
      </c>
    </row>
    <row r="11663" spans="1:13" ht="65.099999999999994" customHeight="1" x14ac:dyDescent="0.2">
      <c r="A11663" s="237" t="s">
        <v>2125</v>
      </c>
      <c r="B11663" s="186" t="s">
        <v>1107</v>
      </c>
      <c r="C11663" s="185" t="s">
        <v>26</v>
      </c>
      <c r="D11663" s="185" t="s">
        <v>1108</v>
      </c>
      <c r="E11663" s="425" t="s">
        <v>2115</v>
      </c>
      <c r="F11663" s="425"/>
      <c r="G11663" s="187" t="s">
        <v>331</v>
      </c>
      <c r="H11663" s="188">
        <v>1</v>
      </c>
      <c r="I11663" s="189">
        <f t="shared" ref="I11663:I11669" si="410">(M11663*$M$13)</f>
        <v>9.4391999999999996</v>
      </c>
      <c r="J11663" s="231">
        <f t="shared" ref="J11663:J11669" si="411">TRUNC(I11663*H11663,2)</f>
        <v>9.43</v>
      </c>
      <c r="M11663">
        <v>10.26</v>
      </c>
    </row>
    <row r="11664" spans="1:13" ht="26.1" customHeight="1" x14ac:dyDescent="0.2">
      <c r="A11664" s="241" t="s">
        <v>2395</v>
      </c>
      <c r="B11664" s="201" t="s">
        <v>2772</v>
      </c>
      <c r="C11664" s="200" t="s">
        <v>26</v>
      </c>
      <c r="D11664" s="200" t="s">
        <v>2773</v>
      </c>
      <c r="E11664" s="427" t="s">
        <v>2123</v>
      </c>
      <c r="F11664" s="427"/>
      <c r="G11664" s="202" t="s">
        <v>32</v>
      </c>
      <c r="H11664" s="203">
        <v>0.12</v>
      </c>
      <c r="I11664" s="189">
        <f t="shared" si="410"/>
        <v>17.526</v>
      </c>
      <c r="J11664" s="219">
        <f t="shared" si="411"/>
        <v>2.1</v>
      </c>
      <c r="M11664">
        <v>19.05</v>
      </c>
    </row>
    <row r="11665" spans="1:13" ht="26.1" customHeight="1" x14ac:dyDescent="0.2">
      <c r="A11665" s="241" t="s">
        <v>2395</v>
      </c>
      <c r="B11665" s="201" t="s">
        <v>2477</v>
      </c>
      <c r="C11665" s="200" t="s">
        <v>26</v>
      </c>
      <c r="D11665" s="200" t="s">
        <v>2478</v>
      </c>
      <c r="E11665" s="427" t="s">
        <v>2123</v>
      </c>
      <c r="F11665" s="427"/>
      <c r="G11665" s="202" t="s">
        <v>32</v>
      </c>
      <c r="H11665" s="203">
        <v>0.12</v>
      </c>
      <c r="I11665" s="189">
        <f t="shared" si="410"/>
        <v>24.3156</v>
      </c>
      <c r="J11665" s="219">
        <f t="shared" si="411"/>
        <v>2.91</v>
      </c>
      <c r="M11665">
        <v>26.43</v>
      </c>
    </row>
    <row r="11666" spans="1:13" ht="26.1" customHeight="1" x14ac:dyDescent="0.2">
      <c r="A11666" s="238" t="s">
        <v>2126</v>
      </c>
      <c r="B11666" s="191" t="s">
        <v>3013</v>
      </c>
      <c r="C11666" s="190" t="s">
        <v>26</v>
      </c>
      <c r="D11666" s="190" t="s">
        <v>3014</v>
      </c>
      <c r="E11666" s="426" t="s">
        <v>2119</v>
      </c>
      <c r="F11666" s="426"/>
      <c r="G11666" s="192" t="s">
        <v>331</v>
      </c>
      <c r="H11666" s="193">
        <v>1</v>
      </c>
      <c r="I11666" s="189">
        <f t="shared" si="410"/>
        <v>3.036</v>
      </c>
      <c r="J11666" s="219">
        <f t="shared" si="411"/>
        <v>3.03</v>
      </c>
      <c r="M11666">
        <v>3.3</v>
      </c>
    </row>
    <row r="11667" spans="1:13" ht="24" customHeight="1" x14ac:dyDescent="0.2">
      <c r="A11667" s="238" t="s">
        <v>2126</v>
      </c>
      <c r="B11667" s="191" t="s">
        <v>2981</v>
      </c>
      <c r="C11667" s="190" t="s">
        <v>26</v>
      </c>
      <c r="D11667" s="190" t="s">
        <v>2982</v>
      </c>
      <c r="E11667" s="426" t="s">
        <v>2119</v>
      </c>
      <c r="F11667" s="426"/>
      <c r="G11667" s="192" t="s">
        <v>331</v>
      </c>
      <c r="H11667" s="193">
        <v>0.04</v>
      </c>
      <c r="I11667" s="189">
        <f t="shared" si="410"/>
        <v>18.482800000000001</v>
      </c>
      <c r="J11667" s="219">
        <f t="shared" si="411"/>
        <v>0.73</v>
      </c>
      <c r="M11667">
        <v>20.09</v>
      </c>
    </row>
    <row r="11668" spans="1:13" ht="26.1" customHeight="1" x14ac:dyDescent="0.2">
      <c r="A11668" s="238" t="s">
        <v>2126</v>
      </c>
      <c r="B11668" s="191" t="s">
        <v>2776</v>
      </c>
      <c r="C11668" s="190" t="s">
        <v>26</v>
      </c>
      <c r="D11668" s="190" t="s">
        <v>2777</v>
      </c>
      <c r="E11668" s="426" t="s">
        <v>2119</v>
      </c>
      <c r="F11668" s="426"/>
      <c r="G11668" s="192" t="s">
        <v>331</v>
      </c>
      <c r="H11668" s="193">
        <v>0.01</v>
      </c>
      <c r="I11668" s="189">
        <f t="shared" si="410"/>
        <v>64.160799999999995</v>
      </c>
      <c r="J11668" s="219">
        <f t="shared" si="411"/>
        <v>0.64</v>
      </c>
      <c r="M11668">
        <v>69.739999999999995</v>
      </c>
    </row>
    <row r="11669" spans="1:13" ht="24" customHeight="1" x14ac:dyDescent="0.2">
      <c r="A11669" s="238" t="s">
        <v>2126</v>
      </c>
      <c r="B11669" s="191" t="s">
        <v>2778</v>
      </c>
      <c r="C11669" s="190" t="s">
        <v>26</v>
      </c>
      <c r="D11669" s="190" t="s">
        <v>2779</v>
      </c>
      <c r="E11669" s="426" t="s">
        <v>2119</v>
      </c>
      <c r="F11669" s="426"/>
      <c r="G11669" s="192" t="s">
        <v>331</v>
      </c>
      <c r="H11669" s="193">
        <v>1.2E-2</v>
      </c>
      <c r="I11669" s="189">
        <f t="shared" si="410"/>
        <v>1.8768</v>
      </c>
      <c r="J11669" s="219">
        <f t="shared" si="411"/>
        <v>0.02</v>
      </c>
      <c r="M11669">
        <v>2.04</v>
      </c>
    </row>
    <row r="11670" spans="1:13" x14ac:dyDescent="0.2">
      <c r="A11670" s="239"/>
      <c r="B11670" s="195"/>
      <c r="C11670" s="195"/>
      <c r="D11670" s="195"/>
      <c r="E11670" s="195" t="s">
        <v>3847</v>
      </c>
      <c r="F11670" s="196">
        <v>4.16</v>
      </c>
      <c r="G11670" s="195" t="s">
        <v>3848</v>
      </c>
      <c r="H11670" s="196">
        <v>0</v>
      </c>
      <c r="I11670" s="196">
        <v>4.16</v>
      </c>
      <c r="J11670" s="220"/>
      <c r="M11670">
        <v>4.16</v>
      </c>
    </row>
    <row r="11671" spans="1:13" ht="25.5" x14ac:dyDescent="0.2">
      <c r="A11671" s="239"/>
      <c r="B11671" s="195"/>
      <c r="C11671" s="195"/>
      <c r="D11671" s="195"/>
      <c r="E11671" s="195" t="s">
        <v>3849</v>
      </c>
      <c r="F11671" s="196">
        <v>0</v>
      </c>
      <c r="G11671" s="195"/>
      <c r="H11671" s="195" t="s">
        <v>3850</v>
      </c>
      <c r="I11671" s="196">
        <v>10.26</v>
      </c>
      <c r="J11671" s="220"/>
      <c r="M11671">
        <v>10.26</v>
      </c>
    </row>
    <row r="11672" spans="1:13" ht="30" customHeight="1" x14ac:dyDescent="0.2">
      <c r="A11672" s="240"/>
      <c r="B11672" s="197"/>
      <c r="C11672" s="197"/>
      <c r="D11672" s="197"/>
      <c r="E11672" s="197"/>
      <c r="F11672" s="197"/>
      <c r="G11672" s="197" t="s">
        <v>3851</v>
      </c>
      <c r="H11672" s="198">
        <v>8</v>
      </c>
      <c r="I11672" s="199">
        <v>82.08</v>
      </c>
      <c r="J11672" s="220"/>
      <c r="M11672">
        <v>82.08</v>
      </c>
    </row>
    <row r="11673" spans="1:13" ht="0.95" customHeight="1" x14ac:dyDescent="0.2">
      <c r="A11673" s="237"/>
      <c r="B11673" s="185"/>
      <c r="C11673" s="185"/>
      <c r="D11673" s="185"/>
      <c r="E11673" s="185"/>
      <c r="F11673" s="185"/>
      <c r="G11673" s="185"/>
      <c r="H11673" s="185"/>
      <c r="I11673" s="185"/>
      <c r="J11673" s="220"/>
    </row>
    <row r="11674" spans="1:13" ht="18" customHeight="1" x14ac:dyDescent="0.2">
      <c r="A11674" s="236" t="s">
        <v>1549</v>
      </c>
      <c r="B11674" s="183" t="s">
        <v>2</v>
      </c>
      <c r="C11674" s="182" t="s">
        <v>3</v>
      </c>
      <c r="D11674" s="182" t="s">
        <v>4</v>
      </c>
      <c r="E11674" s="419" t="s">
        <v>2100</v>
      </c>
      <c r="F11674" s="419"/>
      <c r="G11674" s="184" t="s">
        <v>5</v>
      </c>
      <c r="H11674" s="183" t="s">
        <v>6</v>
      </c>
      <c r="I11674" s="183" t="s">
        <v>7</v>
      </c>
      <c r="J11674" s="218" t="s">
        <v>8</v>
      </c>
      <c r="K11674" s="229">
        <f>J11676+J11677</f>
        <v>3.92</v>
      </c>
      <c r="L11674" s="229">
        <f>J11675-K11674</f>
        <v>2.9000000000000004</v>
      </c>
      <c r="M11674" t="s">
        <v>7</v>
      </c>
    </row>
    <row r="11675" spans="1:13" ht="26.1" customHeight="1" x14ac:dyDescent="0.2">
      <c r="A11675" s="237" t="s">
        <v>2125</v>
      </c>
      <c r="B11675" s="186" t="s">
        <v>1109</v>
      </c>
      <c r="C11675" s="185" t="s">
        <v>26</v>
      </c>
      <c r="D11675" s="185" t="s">
        <v>1110</v>
      </c>
      <c r="E11675" s="425" t="s">
        <v>2115</v>
      </c>
      <c r="F11675" s="425"/>
      <c r="G11675" s="187" t="s">
        <v>331</v>
      </c>
      <c r="H11675" s="188">
        <v>1</v>
      </c>
      <c r="I11675" s="189">
        <f t="shared" ref="I11675:I11681" si="412">(M11675*$M$13)</f>
        <v>6.8264000000000005</v>
      </c>
      <c r="J11675" s="231">
        <f t="shared" ref="J11675:J11681" si="413">TRUNC(I11675*H11675,2)</f>
        <v>6.82</v>
      </c>
      <c r="M11675">
        <v>7.42</v>
      </c>
    </row>
    <row r="11676" spans="1:13" ht="26.1" customHeight="1" x14ac:dyDescent="0.2">
      <c r="A11676" s="241" t="s">
        <v>2395</v>
      </c>
      <c r="B11676" s="201" t="s">
        <v>2772</v>
      </c>
      <c r="C11676" s="200" t="s">
        <v>26</v>
      </c>
      <c r="D11676" s="200" t="s">
        <v>2773</v>
      </c>
      <c r="E11676" s="427" t="s">
        <v>2123</v>
      </c>
      <c r="F11676" s="427"/>
      <c r="G11676" s="202" t="s">
        <v>32</v>
      </c>
      <c r="H11676" s="203">
        <v>9.4100000000000003E-2</v>
      </c>
      <c r="I11676" s="189">
        <f t="shared" si="412"/>
        <v>17.526</v>
      </c>
      <c r="J11676" s="219">
        <f t="shared" si="413"/>
        <v>1.64</v>
      </c>
      <c r="M11676">
        <v>19.05</v>
      </c>
    </row>
    <row r="11677" spans="1:13" ht="26.1" customHeight="1" x14ac:dyDescent="0.2">
      <c r="A11677" s="241" t="s">
        <v>2395</v>
      </c>
      <c r="B11677" s="201" t="s">
        <v>2477</v>
      </c>
      <c r="C11677" s="200" t="s">
        <v>26</v>
      </c>
      <c r="D11677" s="200" t="s">
        <v>2478</v>
      </c>
      <c r="E11677" s="427" t="s">
        <v>2123</v>
      </c>
      <c r="F11677" s="427"/>
      <c r="G11677" s="202" t="s">
        <v>32</v>
      </c>
      <c r="H11677" s="203">
        <v>9.4100000000000003E-2</v>
      </c>
      <c r="I11677" s="189">
        <f t="shared" si="412"/>
        <v>24.3156</v>
      </c>
      <c r="J11677" s="219">
        <f t="shared" si="413"/>
        <v>2.2799999999999998</v>
      </c>
      <c r="M11677">
        <v>26.43</v>
      </c>
    </row>
    <row r="11678" spans="1:13" ht="24" customHeight="1" x14ac:dyDescent="0.2">
      <c r="A11678" s="238" t="s">
        <v>2126</v>
      </c>
      <c r="B11678" s="191" t="s">
        <v>2774</v>
      </c>
      <c r="C11678" s="190" t="s">
        <v>26</v>
      </c>
      <c r="D11678" s="190" t="s">
        <v>2775</v>
      </c>
      <c r="E11678" s="426" t="s">
        <v>2119</v>
      </c>
      <c r="F11678" s="426"/>
      <c r="G11678" s="192" t="s">
        <v>331</v>
      </c>
      <c r="H11678" s="193">
        <v>1.06E-2</v>
      </c>
      <c r="I11678" s="189">
        <f t="shared" si="412"/>
        <v>56.625999999999998</v>
      </c>
      <c r="J11678" s="219">
        <f t="shared" si="413"/>
        <v>0.6</v>
      </c>
      <c r="M11678">
        <v>61.55</v>
      </c>
    </row>
    <row r="11679" spans="1:13" ht="26.1" customHeight="1" x14ac:dyDescent="0.2">
      <c r="A11679" s="238" t="s">
        <v>2126</v>
      </c>
      <c r="B11679" s="191" t="s">
        <v>3015</v>
      </c>
      <c r="C11679" s="190" t="s">
        <v>26</v>
      </c>
      <c r="D11679" s="190" t="s">
        <v>3016</v>
      </c>
      <c r="E11679" s="426" t="s">
        <v>2119</v>
      </c>
      <c r="F11679" s="426"/>
      <c r="G11679" s="192" t="s">
        <v>331</v>
      </c>
      <c r="H11679" s="193">
        <v>1</v>
      </c>
      <c r="I11679" s="189">
        <f t="shared" si="412"/>
        <v>1.5087999999999999</v>
      </c>
      <c r="J11679" s="219">
        <f t="shared" si="413"/>
        <v>1.5</v>
      </c>
      <c r="M11679">
        <v>1.64</v>
      </c>
    </row>
    <row r="11680" spans="1:13" ht="26.1" customHeight="1" x14ac:dyDescent="0.2">
      <c r="A11680" s="238" t="s">
        <v>2126</v>
      </c>
      <c r="B11680" s="191" t="s">
        <v>2776</v>
      </c>
      <c r="C11680" s="190" t="s">
        <v>26</v>
      </c>
      <c r="D11680" s="190" t="s">
        <v>2777</v>
      </c>
      <c r="E11680" s="426" t="s">
        <v>2119</v>
      </c>
      <c r="F11680" s="426"/>
      <c r="G11680" s="192" t="s">
        <v>331</v>
      </c>
      <c r="H11680" s="193">
        <v>1.2E-2</v>
      </c>
      <c r="I11680" s="189">
        <f t="shared" si="412"/>
        <v>64.160799999999995</v>
      </c>
      <c r="J11680" s="219">
        <f t="shared" si="413"/>
        <v>0.76</v>
      </c>
      <c r="M11680">
        <v>69.739999999999995</v>
      </c>
    </row>
    <row r="11681" spans="1:13" ht="24" customHeight="1" x14ac:dyDescent="0.2">
      <c r="A11681" s="238" t="s">
        <v>2126</v>
      </c>
      <c r="B11681" s="191" t="s">
        <v>2778</v>
      </c>
      <c r="C11681" s="190" t="s">
        <v>26</v>
      </c>
      <c r="D11681" s="190" t="s">
        <v>2779</v>
      </c>
      <c r="E11681" s="426" t="s">
        <v>2119</v>
      </c>
      <c r="F11681" s="426"/>
      <c r="G11681" s="192" t="s">
        <v>331</v>
      </c>
      <c r="H11681" s="193">
        <v>1.6199999999999999E-2</v>
      </c>
      <c r="I11681" s="189">
        <f t="shared" si="412"/>
        <v>1.8768</v>
      </c>
      <c r="J11681" s="219">
        <f t="shared" si="413"/>
        <v>0.03</v>
      </c>
      <c r="M11681">
        <v>2.04</v>
      </c>
    </row>
    <row r="11682" spans="1:13" x14ac:dyDescent="0.2">
      <c r="A11682" s="239"/>
      <c r="B11682" s="195"/>
      <c r="C11682" s="195"/>
      <c r="D11682" s="195"/>
      <c r="E11682" s="195" t="s">
        <v>3847</v>
      </c>
      <c r="F11682" s="196">
        <v>3.26</v>
      </c>
      <c r="G11682" s="195" t="s">
        <v>3848</v>
      </c>
      <c r="H11682" s="196">
        <v>0</v>
      </c>
      <c r="I11682" s="196">
        <v>3.26</v>
      </c>
      <c r="J11682" s="220"/>
      <c r="M11682">
        <v>3.26</v>
      </c>
    </row>
    <row r="11683" spans="1:13" ht="25.5" x14ac:dyDescent="0.2">
      <c r="A11683" s="239"/>
      <c r="B11683" s="195"/>
      <c r="C11683" s="195"/>
      <c r="D11683" s="195"/>
      <c r="E11683" s="195" t="s">
        <v>3849</v>
      </c>
      <c r="F11683" s="196">
        <v>0</v>
      </c>
      <c r="G11683" s="195"/>
      <c r="H11683" s="195" t="s">
        <v>3850</v>
      </c>
      <c r="I11683" s="196">
        <v>7.42</v>
      </c>
      <c r="J11683" s="220"/>
      <c r="M11683">
        <v>7.42</v>
      </c>
    </row>
    <row r="11684" spans="1:13" ht="30" customHeight="1" x14ac:dyDescent="0.2">
      <c r="A11684" s="240"/>
      <c r="B11684" s="197"/>
      <c r="C11684" s="197"/>
      <c r="D11684" s="197"/>
      <c r="E11684" s="197"/>
      <c r="F11684" s="197"/>
      <c r="G11684" s="197" t="s">
        <v>3851</v>
      </c>
      <c r="H11684" s="198">
        <v>2</v>
      </c>
      <c r="I11684" s="199">
        <v>14.84</v>
      </c>
      <c r="J11684" s="220"/>
      <c r="M11684">
        <v>14.84</v>
      </c>
    </row>
    <row r="11685" spans="1:13" ht="0.95" customHeight="1" x14ac:dyDescent="0.2">
      <c r="A11685" s="237"/>
      <c r="B11685" s="185"/>
      <c r="C11685" s="185"/>
      <c r="D11685" s="185"/>
      <c r="E11685" s="185"/>
      <c r="F11685" s="185"/>
      <c r="G11685" s="185"/>
      <c r="H11685" s="185"/>
      <c r="I11685" s="185"/>
      <c r="J11685" s="220"/>
    </row>
    <row r="11686" spans="1:13" ht="18" customHeight="1" x14ac:dyDescent="0.2">
      <c r="A11686" s="236" t="s">
        <v>1550</v>
      </c>
      <c r="B11686" s="183" t="s">
        <v>2</v>
      </c>
      <c r="C11686" s="182" t="s">
        <v>3</v>
      </c>
      <c r="D11686" s="182" t="s">
        <v>4</v>
      </c>
      <c r="E11686" s="419" t="s">
        <v>2100</v>
      </c>
      <c r="F11686" s="419"/>
      <c r="G11686" s="184" t="s">
        <v>5</v>
      </c>
      <c r="H11686" s="183" t="s">
        <v>6</v>
      </c>
      <c r="I11686" s="183" t="s">
        <v>7</v>
      </c>
      <c r="J11686" s="218" t="s">
        <v>8</v>
      </c>
      <c r="K11686" s="229">
        <f>J11688+J11689</f>
        <v>9.7899999999999991</v>
      </c>
      <c r="L11686" s="229">
        <f>J11687-K11686</f>
        <v>10.170000000000002</v>
      </c>
      <c r="M11686" t="s">
        <v>7</v>
      </c>
    </row>
    <row r="11687" spans="1:13" ht="24" customHeight="1" x14ac:dyDescent="0.2">
      <c r="A11687" s="237" t="s">
        <v>2125</v>
      </c>
      <c r="B11687" s="186" t="s">
        <v>1113</v>
      </c>
      <c r="C11687" s="185" t="s">
        <v>15</v>
      </c>
      <c r="D11687" s="185" t="s">
        <v>1114</v>
      </c>
      <c r="E11687" s="425">
        <v>8</v>
      </c>
      <c r="F11687" s="425"/>
      <c r="G11687" s="187" t="s">
        <v>18</v>
      </c>
      <c r="H11687" s="188">
        <v>1</v>
      </c>
      <c r="I11687" s="189">
        <f>(M11687*$M$13)</f>
        <v>19.963999999999999</v>
      </c>
      <c r="J11687" s="231">
        <f>TRUNC(I11687*H11687,2)</f>
        <v>19.96</v>
      </c>
      <c r="M11687">
        <v>21.7</v>
      </c>
    </row>
    <row r="11688" spans="1:13" ht="24" customHeight="1" x14ac:dyDescent="0.2">
      <c r="A11688" s="238" t="s">
        <v>2126</v>
      </c>
      <c r="B11688" s="191" t="s">
        <v>2130</v>
      </c>
      <c r="C11688" s="190" t="s">
        <v>15</v>
      </c>
      <c r="D11688" s="190" t="s">
        <v>2131</v>
      </c>
      <c r="E11688" s="426" t="s">
        <v>2129</v>
      </c>
      <c r="F11688" s="426"/>
      <c r="G11688" s="192" t="s">
        <v>39</v>
      </c>
      <c r="H11688" s="193">
        <v>0.3</v>
      </c>
      <c r="I11688" s="189">
        <f>(M11688*$M$13)</f>
        <v>13.533200000000001</v>
      </c>
      <c r="J11688" s="219">
        <f>TRUNC(I11688*H11688,2)</f>
        <v>4.05</v>
      </c>
      <c r="M11688">
        <v>14.71</v>
      </c>
    </row>
    <row r="11689" spans="1:13" ht="24" customHeight="1" x14ac:dyDescent="0.2">
      <c r="A11689" s="238" t="s">
        <v>2126</v>
      </c>
      <c r="B11689" s="191" t="s">
        <v>2216</v>
      </c>
      <c r="C11689" s="190" t="s">
        <v>15</v>
      </c>
      <c r="D11689" s="190" t="s">
        <v>2217</v>
      </c>
      <c r="E11689" s="426" t="s">
        <v>2129</v>
      </c>
      <c r="F11689" s="426"/>
      <c r="G11689" s="192" t="s">
        <v>39</v>
      </c>
      <c r="H11689" s="193">
        <v>0.3</v>
      </c>
      <c r="I11689" s="189">
        <f>(M11689*$M$13)</f>
        <v>19.136000000000003</v>
      </c>
      <c r="J11689" s="219">
        <f>TRUNC(I11689*H11689,2)</f>
        <v>5.74</v>
      </c>
      <c r="M11689">
        <v>20.8</v>
      </c>
    </row>
    <row r="11690" spans="1:13" ht="24" customHeight="1" x14ac:dyDescent="0.2">
      <c r="A11690" s="238" t="s">
        <v>2126</v>
      </c>
      <c r="B11690" s="191" t="s">
        <v>3018</v>
      </c>
      <c r="C11690" s="190" t="s">
        <v>15</v>
      </c>
      <c r="D11690" s="190" t="s">
        <v>1114</v>
      </c>
      <c r="E11690" s="426" t="s">
        <v>2119</v>
      </c>
      <c r="F11690" s="426"/>
      <c r="G11690" s="192" t="s">
        <v>54</v>
      </c>
      <c r="H11690" s="193">
        <v>1</v>
      </c>
      <c r="I11690" s="189">
        <f>(M11690*$M$13)</f>
        <v>10.166</v>
      </c>
      <c r="J11690" s="219">
        <f>TRUNC(I11690*H11690,2)</f>
        <v>10.16</v>
      </c>
      <c r="M11690">
        <v>11.05</v>
      </c>
    </row>
    <row r="11691" spans="1:13" x14ac:dyDescent="0.2">
      <c r="A11691" s="239"/>
      <c r="B11691" s="195"/>
      <c r="C11691" s="195"/>
      <c r="D11691" s="195"/>
      <c r="E11691" s="195" t="s">
        <v>3847</v>
      </c>
      <c r="F11691" s="196">
        <v>10.65</v>
      </c>
      <c r="G11691" s="195" t="s">
        <v>3848</v>
      </c>
      <c r="H11691" s="196">
        <v>0</v>
      </c>
      <c r="I11691" s="196">
        <v>10.65</v>
      </c>
      <c r="J11691" s="220"/>
      <c r="M11691">
        <v>10.65</v>
      </c>
    </row>
    <row r="11692" spans="1:13" ht="25.5" x14ac:dyDescent="0.2">
      <c r="A11692" s="239"/>
      <c r="B11692" s="195"/>
      <c r="C11692" s="195"/>
      <c r="D11692" s="195"/>
      <c r="E11692" s="195" t="s">
        <v>3849</v>
      </c>
      <c r="F11692" s="196">
        <v>0</v>
      </c>
      <c r="G11692" s="195"/>
      <c r="H11692" s="195" t="s">
        <v>3850</v>
      </c>
      <c r="I11692" s="196">
        <v>21.7</v>
      </c>
      <c r="J11692" s="220"/>
      <c r="M11692">
        <v>21.7</v>
      </c>
    </row>
    <row r="11693" spans="1:13" ht="30" customHeight="1" x14ac:dyDescent="0.2">
      <c r="A11693" s="240"/>
      <c r="B11693" s="197"/>
      <c r="C11693" s="197"/>
      <c r="D11693" s="197"/>
      <c r="E11693" s="197"/>
      <c r="F11693" s="197"/>
      <c r="G11693" s="197" t="s">
        <v>3851</v>
      </c>
      <c r="H11693" s="198">
        <v>9</v>
      </c>
      <c r="I11693" s="199">
        <v>195.3</v>
      </c>
      <c r="J11693" s="220"/>
      <c r="M11693">
        <v>195.3</v>
      </c>
    </row>
    <row r="11694" spans="1:13" ht="0.95" customHeight="1" x14ac:dyDescent="0.2">
      <c r="A11694" s="237"/>
      <c r="B11694" s="185"/>
      <c r="C11694" s="185"/>
      <c r="D11694" s="185"/>
      <c r="E11694" s="185"/>
      <c r="F11694" s="185"/>
      <c r="G11694" s="185"/>
      <c r="H11694" s="185"/>
      <c r="I11694" s="185"/>
      <c r="J11694" s="220"/>
    </row>
    <row r="11695" spans="1:13" ht="18" customHeight="1" x14ac:dyDescent="0.2">
      <c r="A11695" s="236" t="s">
        <v>1551</v>
      </c>
      <c r="B11695" s="183" t="s">
        <v>2</v>
      </c>
      <c r="C11695" s="182" t="s">
        <v>3</v>
      </c>
      <c r="D11695" s="182" t="s">
        <v>4</v>
      </c>
      <c r="E11695" s="419" t="s">
        <v>2100</v>
      </c>
      <c r="F11695" s="419"/>
      <c r="G11695" s="184" t="s">
        <v>5</v>
      </c>
      <c r="H11695" s="183" t="s">
        <v>6</v>
      </c>
      <c r="I11695" s="183" t="s">
        <v>7</v>
      </c>
      <c r="J11695" s="218" t="s">
        <v>8</v>
      </c>
      <c r="K11695" s="229">
        <f>J11697+J11698</f>
        <v>14.69</v>
      </c>
      <c r="L11695" s="229">
        <f>J11696-K11695</f>
        <v>57.83</v>
      </c>
      <c r="M11695" t="s">
        <v>7</v>
      </c>
    </row>
    <row r="11696" spans="1:13" ht="24" customHeight="1" x14ac:dyDescent="0.2">
      <c r="A11696" s="237" t="s">
        <v>2125</v>
      </c>
      <c r="B11696" s="186" t="s">
        <v>1400</v>
      </c>
      <c r="C11696" s="185" t="s">
        <v>15</v>
      </c>
      <c r="D11696" s="185" t="s">
        <v>1401</v>
      </c>
      <c r="E11696" s="425">
        <v>8</v>
      </c>
      <c r="F11696" s="425"/>
      <c r="G11696" s="187" t="s">
        <v>18</v>
      </c>
      <c r="H11696" s="188">
        <v>1</v>
      </c>
      <c r="I11696" s="189">
        <f>(M11696*$M$13)</f>
        <v>72.523600000000002</v>
      </c>
      <c r="J11696" s="231">
        <f>TRUNC(I11696*H11696,2)</f>
        <v>72.52</v>
      </c>
      <c r="M11696">
        <v>78.83</v>
      </c>
    </row>
    <row r="11697" spans="1:13" ht="24" customHeight="1" x14ac:dyDescent="0.2">
      <c r="A11697" s="238" t="s">
        <v>2126</v>
      </c>
      <c r="B11697" s="191" t="s">
        <v>2130</v>
      </c>
      <c r="C11697" s="190" t="s">
        <v>15</v>
      </c>
      <c r="D11697" s="190" t="s">
        <v>2131</v>
      </c>
      <c r="E11697" s="426" t="s">
        <v>2129</v>
      </c>
      <c r="F11697" s="426"/>
      <c r="G11697" s="192" t="s">
        <v>39</v>
      </c>
      <c r="H11697" s="193">
        <v>0.45</v>
      </c>
      <c r="I11697" s="189">
        <f>(M11697*$M$13)</f>
        <v>13.533200000000001</v>
      </c>
      <c r="J11697" s="219">
        <f>TRUNC(I11697*H11697,2)</f>
        <v>6.08</v>
      </c>
      <c r="M11697">
        <v>14.71</v>
      </c>
    </row>
    <row r="11698" spans="1:13" ht="24" customHeight="1" x14ac:dyDescent="0.2">
      <c r="A11698" s="238" t="s">
        <v>2126</v>
      </c>
      <c r="B11698" s="191" t="s">
        <v>2216</v>
      </c>
      <c r="C11698" s="190" t="s">
        <v>15</v>
      </c>
      <c r="D11698" s="190" t="s">
        <v>2217</v>
      </c>
      <c r="E11698" s="426" t="s">
        <v>2129</v>
      </c>
      <c r="F11698" s="426"/>
      <c r="G11698" s="192" t="s">
        <v>39</v>
      </c>
      <c r="H11698" s="193">
        <v>0.45</v>
      </c>
      <c r="I11698" s="189">
        <f>(M11698*$M$13)</f>
        <v>19.136000000000003</v>
      </c>
      <c r="J11698" s="219">
        <f>TRUNC(I11698*H11698,2)</f>
        <v>8.61</v>
      </c>
      <c r="M11698">
        <v>20.8</v>
      </c>
    </row>
    <row r="11699" spans="1:13" ht="24" customHeight="1" x14ac:dyDescent="0.2">
      <c r="A11699" s="238" t="s">
        <v>2126</v>
      </c>
      <c r="B11699" s="191" t="s">
        <v>3207</v>
      </c>
      <c r="C11699" s="190" t="s">
        <v>15</v>
      </c>
      <c r="D11699" s="190" t="s">
        <v>1401</v>
      </c>
      <c r="E11699" s="426" t="s">
        <v>2119</v>
      </c>
      <c r="F11699" s="426"/>
      <c r="G11699" s="192" t="s">
        <v>54</v>
      </c>
      <c r="H11699" s="193">
        <v>1</v>
      </c>
      <c r="I11699" s="189">
        <f>(M11699*$M$13)</f>
        <v>57.831200000000003</v>
      </c>
      <c r="J11699" s="219">
        <f>TRUNC(I11699*H11699,2)</f>
        <v>57.83</v>
      </c>
      <c r="M11699">
        <v>62.86</v>
      </c>
    </row>
    <row r="11700" spans="1:13" x14ac:dyDescent="0.2">
      <c r="A11700" s="239"/>
      <c r="B11700" s="195"/>
      <c r="C11700" s="195"/>
      <c r="D11700" s="195"/>
      <c r="E11700" s="195" t="s">
        <v>3847</v>
      </c>
      <c r="F11700" s="196">
        <v>15.969999999999999</v>
      </c>
      <c r="G11700" s="195" t="s">
        <v>3848</v>
      </c>
      <c r="H11700" s="196">
        <v>0</v>
      </c>
      <c r="I11700" s="196">
        <v>15.969999999999999</v>
      </c>
      <c r="J11700" s="220"/>
      <c r="M11700">
        <v>15.969999999999999</v>
      </c>
    </row>
    <row r="11701" spans="1:13" ht="25.5" x14ac:dyDescent="0.2">
      <c r="A11701" s="239"/>
      <c r="B11701" s="195"/>
      <c r="C11701" s="195"/>
      <c r="D11701" s="195"/>
      <c r="E11701" s="195" t="s">
        <v>3849</v>
      </c>
      <c r="F11701" s="196">
        <v>0</v>
      </c>
      <c r="G11701" s="195"/>
      <c r="H11701" s="195" t="s">
        <v>3850</v>
      </c>
      <c r="I11701" s="196">
        <v>78.83</v>
      </c>
      <c r="J11701" s="220"/>
      <c r="M11701">
        <v>78.83</v>
      </c>
    </row>
    <row r="11702" spans="1:13" ht="30" customHeight="1" x14ac:dyDescent="0.2">
      <c r="A11702" s="240"/>
      <c r="B11702" s="197"/>
      <c r="C11702" s="197"/>
      <c r="D11702" s="197"/>
      <c r="E11702" s="197"/>
      <c r="F11702" s="197"/>
      <c r="G11702" s="197" t="s">
        <v>3851</v>
      </c>
      <c r="H11702" s="198">
        <v>9</v>
      </c>
      <c r="I11702" s="199">
        <v>709.47</v>
      </c>
      <c r="J11702" s="220"/>
      <c r="M11702">
        <v>709.47</v>
      </c>
    </row>
    <row r="11703" spans="1:13" ht="0.95" customHeight="1" x14ac:dyDescent="0.2">
      <c r="A11703" s="237"/>
      <c r="B11703" s="185"/>
      <c r="C11703" s="185"/>
      <c r="D11703" s="185"/>
      <c r="E11703" s="185"/>
      <c r="F11703" s="185"/>
      <c r="G11703" s="185"/>
      <c r="H11703" s="185"/>
      <c r="I11703" s="185"/>
      <c r="J11703" s="220"/>
    </row>
    <row r="11704" spans="1:13" ht="18" customHeight="1" x14ac:dyDescent="0.2">
      <c r="A11704" s="236" t="s">
        <v>1552</v>
      </c>
      <c r="B11704" s="183" t="s">
        <v>2</v>
      </c>
      <c r="C11704" s="182" t="s">
        <v>3</v>
      </c>
      <c r="D11704" s="182" t="s">
        <v>4</v>
      </c>
      <c r="E11704" s="419" t="s">
        <v>2100</v>
      </c>
      <c r="F11704" s="419"/>
      <c r="G11704" s="184" t="s">
        <v>5</v>
      </c>
      <c r="H11704" s="183" t="s">
        <v>6</v>
      </c>
      <c r="I11704" s="183" t="s">
        <v>7</v>
      </c>
      <c r="J11704" s="218" t="s">
        <v>8</v>
      </c>
      <c r="K11704" s="229">
        <f>J11706+J11707</f>
        <v>9.7899999999999991</v>
      </c>
      <c r="L11704" s="229">
        <f>J11705-K11704</f>
        <v>8.93</v>
      </c>
      <c r="M11704" t="s">
        <v>7</v>
      </c>
    </row>
    <row r="11705" spans="1:13" ht="24" customHeight="1" x14ac:dyDescent="0.2">
      <c r="A11705" s="237" t="s">
        <v>2125</v>
      </c>
      <c r="B11705" s="186" t="s">
        <v>1117</v>
      </c>
      <c r="C11705" s="185" t="s">
        <v>15</v>
      </c>
      <c r="D11705" s="185" t="s">
        <v>1118</v>
      </c>
      <c r="E11705" s="425">
        <v>8</v>
      </c>
      <c r="F11705" s="425"/>
      <c r="G11705" s="187" t="s">
        <v>18</v>
      </c>
      <c r="H11705" s="188">
        <v>1</v>
      </c>
      <c r="I11705" s="189">
        <f>(M11705*$M$13)</f>
        <v>18.722000000000001</v>
      </c>
      <c r="J11705" s="231">
        <f>TRUNC(I11705*H11705,2)</f>
        <v>18.72</v>
      </c>
      <c r="M11705">
        <v>20.350000000000001</v>
      </c>
    </row>
    <row r="11706" spans="1:13" ht="24" customHeight="1" x14ac:dyDescent="0.2">
      <c r="A11706" s="238" t="s">
        <v>2126</v>
      </c>
      <c r="B11706" s="191" t="s">
        <v>2130</v>
      </c>
      <c r="C11706" s="190" t="s">
        <v>15</v>
      </c>
      <c r="D11706" s="190" t="s">
        <v>2131</v>
      </c>
      <c r="E11706" s="426" t="s">
        <v>2129</v>
      </c>
      <c r="F11706" s="426"/>
      <c r="G11706" s="192" t="s">
        <v>39</v>
      </c>
      <c r="H11706" s="193">
        <v>0.3</v>
      </c>
      <c r="I11706" s="189">
        <f>(M11706*$M$13)</f>
        <v>13.533200000000001</v>
      </c>
      <c r="J11706" s="219">
        <f>TRUNC(I11706*H11706,2)</f>
        <v>4.05</v>
      </c>
      <c r="M11706">
        <v>14.71</v>
      </c>
    </row>
    <row r="11707" spans="1:13" ht="24" customHeight="1" x14ac:dyDescent="0.2">
      <c r="A11707" s="238" t="s">
        <v>2126</v>
      </c>
      <c r="B11707" s="191" t="s">
        <v>2216</v>
      </c>
      <c r="C11707" s="190" t="s">
        <v>15</v>
      </c>
      <c r="D11707" s="190" t="s">
        <v>2217</v>
      </c>
      <c r="E11707" s="426" t="s">
        <v>2129</v>
      </c>
      <c r="F11707" s="426"/>
      <c r="G11707" s="192" t="s">
        <v>39</v>
      </c>
      <c r="H11707" s="193">
        <v>0.3</v>
      </c>
      <c r="I11707" s="189">
        <f>(M11707*$M$13)</f>
        <v>19.136000000000003</v>
      </c>
      <c r="J11707" s="219">
        <f>TRUNC(I11707*H11707,2)</f>
        <v>5.74</v>
      </c>
      <c r="M11707">
        <v>20.8</v>
      </c>
    </row>
    <row r="11708" spans="1:13" ht="24" customHeight="1" x14ac:dyDescent="0.2">
      <c r="A11708" s="238" t="s">
        <v>2126</v>
      </c>
      <c r="B11708" s="191" t="s">
        <v>3021</v>
      </c>
      <c r="C11708" s="190" t="s">
        <v>15</v>
      </c>
      <c r="D11708" s="190" t="s">
        <v>3022</v>
      </c>
      <c r="E11708" s="426" t="s">
        <v>2119</v>
      </c>
      <c r="F11708" s="426"/>
      <c r="G11708" s="192" t="s">
        <v>54</v>
      </c>
      <c r="H11708" s="193">
        <v>1</v>
      </c>
      <c r="I11708" s="189">
        <f>(M11708*$M$13)</f>
        <v>8.9239999999999995</v>
      </c>
      <c r="J11708" s="219">
        <f>TRUNC(I11708*H11708,2)</f>
        <v>8.92</v>
      </c>
      <c r="M11708">
        <v>9.6999999999999993</v>
      </c>
    </row>
    <row r="11709" spans="1:13" x14ac:dyDescent="0.2">
      <c r="A11709" s="239"/>
      <c r="B11709" s="195"/>
      <c r="C11709" s="195"/>
      <c r="D11709" s="195"/>
      <c r="E11709" s="195" t="s">
        <v>3847</v>
      </c>
      <c r="F11709" s="196">
        <v>10.65</v>
      </c>
      <c r="G11709" s="195" t="s">
        <v>3848</v>
      </c>
      <c r="H11709" s="196">
        <v>0</v>
      </c>
      <c r="I11709" s="196">
        <v>10.65</v>
      </c>
      <c r="J11709" s="220"/>
      <c r="M11709">
        <v>10.65</v>
      </c>
    </row>
    <row r="11710" spans="1:13" ht="25.5" x14ac:dyDescent="0.2">
      <c r="A11710" s="239"/>
      <c r="B11710" s="195"/>
      <c r="C11710" s="195"/>
      <c r="D11710" s="195"/>
      <c r="E11710" s="195" t="s">
        <v>3849</v>
      </c>
      <c r="F11710" s="196">
        <v>0</v>
      </c>
      <c r="G11710" s="195"/>
      <c r="H11710" s="195" t="s">
        <v>3850</v>
      </c>
      <c r="I11710" s="196">
        <v>20.350000000000001</v>
      </c>
      <c r="J11710" s="220"/>
      <c r="M11710">
        <v>20.350000000000001</v>
      </c>
    </row>
    <row r="11711" spans="1:13" ht="30" customHeight="1" x14ac:dyDescent="0.2">
      <c r="A11711" s="240"/>
      <c r="B11711" s="197"/>
      <c r="C11711" s="197"/>
      <c r="D11711" s="197"/>
      <c r="E11711" s="197"/>
      <c r="F11711" s="197"/>
      <c r="G11711" s="197" t="s">
        <v>3851</v>
      </c>
      <c r="H11711" s="198">
        <v>6</v>
      </c>
      <c r="I11711" s="199">
        <v>122.1</v>
      </c>
      <c r="J11711" s="220"/>
      <c r="M11711">
        <v>122.1</v>
      </c>
    </row>
    <row r="11712" spans="1:13" ht="0.95" customHeight="1" x14ac:dyDescent="0.2">
      <c r="A11712" s="237"/>
      <c r="B11712" s="185"/>
      <c r="C11712" s="185"/>
      <c r="D11712" s="185"/>
      <c r="E11712" s="185"/>
      <c r="F11712" s="185"/>
      <c r="G11712" s="185"/>
      <c r="H11712" s="185"/>
      <c r="I11712" s="185"/>
      <c r="J11712" s="220"/>
    </row>
    <row r="11713" spans="1:13" ht="18" customHeight="1" x14ac:dyDescent="0.2">
      <c r="A11713" s="236" t="s">
        <v>1553</v>
      </c>
      <c r="B11713" s="183" t="s">
        <v>2</v>
      </c>
      <c r="C11713" s="182" t="s">
        <v>3</v>
      </c>
      <c r="D11713" s="182" t="s">
        <v>4</v>
      </c>
      <c r="E11713" s="419" t="s">
        <v>2100</v>
      </c>
      <c r="F11713" s="419"/>
      <c r="G11713" s="184" t="s">
        <v>5</v>
      </c>
      <c r="H11713" s="183" t="s">
        <v>6</v>
      </c>
      <c r="I11713" s="183" t="s">
        <v>7</v>
      </c>
      <c r="J11713" s="218" t="s">
        <v>8</v>
      </c>
      <c r="K11713" s="229">
        <f>J11715+J11716</f>
        <v>14.69</v>
      </c>
      <c r="L11713" s="229">
        <f>J11714-K11713</f>
        <v>53.379999999999995</v>
      </c>
      <c r="M11713" t="s">
        <v>7</v>
      </c>
    </row>
    <row r="11714" spans="1:13" ht="24" customHeight="1" x14ac:dyDescent="0.2">
      <c r="A11714" s="237" t="s">
        <v>2125</v>
      </c>
      <c r="B11714" s="186" t="s">
        <v>1404</v>
      </c>
      <c r="C11714" s="185" t="s">
        <v>15</v>
      </c>
      <c r="D11714" s="185" t="s">
        <v>1405</v>
      </c>
      <c r="E11714" s="425">
        <v>8</v>
      </c>
      <c r="F11714" s="425"/>
      <c r="G11714" s="187" t="s">
        <v>18</v>
      </c>
      <c r="H11714" s="188">
        <v>1</v>
      </c>
      <c r="I11714" s="189">
        <f>(M11714*$M$13)</f>
        <v>68.070799999999991</v>
      </c>
      <c r="J11714" s="231">
        <f>TRUNC(I11714*H11714,2)</f>
        <v>68.069999999999993</v>
      </c>
      <c r="M11714">
        <v>73.989999999999995</v>
      </c>
    </row>
    <row r="11715" spans="1:13" ht="24" customHeight="1" x14ac:dyDescent="0.2">
      <c r="A11715" s="238" t="s">
        <v>2126</v>
      </c>
      <c r="B11715" s="191" t="s">
        <v>2130</v>
      </c>
      <c r="C11715" s="190" t="s">
        <v>15</v>
      </c>
      <c r="D11715" s="190" t="s">
        <v>2131</v>
      </c>
      <c r="E11715" s="426" t="s">
        <v>2129</v>
      </c>
      <c r="F11715" s="426"/>
      <c r="G11715" s="192" t="s">
        <v>39</v>
      </c>
      <c r="H11715" s="193">
        <v>0.45</v>
      </c>
      <c r="I11715" s="189">
        <f>(M11715*$M$13)</f>
        <v>13.533200000000001</v>
      </c>
      <c r="J11715" s="219">
        <f>TRUNC(I11715*H11715,2)</f>
        <v>6.08</v>
      </c>
      <c r="M11715">
        <v>14.71</v>
      </c>
    </row>
    <row r="11716" spans="1:13" ht="24" customHeight="1" x14ac:dyDescent="0.2">
      <c r="A11716" s="238" t="s">
        <v>2126</v>
      </c>
      <c r="B11716" s="191" t="s">
        <v>2216</v>
      </c>
      <c r="C11716" s="190" t="s">
        <v>15</v>
      </c>
      <c r="D11716" s="190" t="s">
        <v>2217</v>
      </c>
      <c r="E11716" s="426" t="s">
        <v>2129</v>
      </c>
      <c r="F11716" s="426"/>
      <c r="G11716" s="192" t="s">
        <v>39</v>
      </c>
      <c r="H11716" s="193">
        <v>0.45</v>
      </c>
      <c r="I11716" s="189">
        <f>(M11716*$M$13)</f>
        <v>19.136000000000003</v>
      </c>
      <c r="J11716" s="219">
        <f>TRUNC(I11716*H11716,2)</f>
        <v>8.61</v>
      </c>
      <c r="M11716">
        <v>20.8</v>
      </c>
    </row>
    <row r="11717" spans="1:13" ht="24" customHeight="1" x14ac:dyDescent="0.2">
      <c r="A11717" s="238" t="s">
        <v>2126</v>
      </c>
      <c r="B11717" s="191" t="s">
        <v>3208</v>
      </c>
      <c r="C11717" s="190" t="s">
        <v>15</v>
      </c>
      <c r="D11717" s="190" t="s">
        <v>3209</v>
      </c>
      <c r="E11717" s="426" t="s">
        <v>2119</v>
      </c>
      <c r="F11717" s="426"/>
      <c r="G11717" s="192" t="s">
        <v>54</v>
      </c>
      <c r="H11717" s="193">
        <v>1</v>
      </c>
      <c r="I11717" s="189">
        <f>(M11717*$M$13)</f>
        <v>53.378400000000006</v>
      </c>
      <c r="J11717" s="219">
        <f>TRUNC(I11717*H11717,2)</f>
        <v>53.37</v>
      </c>
      <c r="M11717">
        <v>58.02</v>
      </c>
    </row>
    <row r="11718" spans="1:13" x14ac:dyDescent="0.2">
      <c r="A11718" s="239"/>
      <c r="B11718" s="195"/>
      <c r="C11718" s="195"/>
      <c r="D11718" s="195"/>
      <c r="E11718" s="195" t="s">
        <v>3847</v>
      </c>
      <c r="F11718" s="196">
        <v>15.969999999999999</v>
      </c>
      <c r="G11718" s="195" t="s">
        <v>3848</v>
      </c>
      <c r="H11718" s="196">
        <v>0</v>
      </c>
      <c r="I11718" s="196">
        <v>15.969999999999999</v>
      </c>
      <c r="J11718" s="220"/>
      <c r="M11718">
        <v>15.969999999999999</v>
      </c>
    </row>
    <row r="11719" spans="1:13" ht="25.5" x14ac:dyDescent="0.2">
      <c r="A11719" s="239"/>
      <c r="B11719" s="195"/>
      <c r="C11719" s="195"/>
      <c r="D11719" s="195"/>
      <c r="E11719" s="195" t="s">
        <v>3849</v>
      </c>
      <c r="F11719" s="196">
        <v>0</v>
      </c>
      <c r="G11719" s="195"/>
      <c r="H11719" s="195" t="s">
        <v>3850</v>
      </c>
      <c r="I11719" s="196">
        <v>73.989999999999995</v>
      </c>
      <c r="J11719" s="220"/>
      <c r="M11719">
        <v>73.989999999999995</v>
      </c>
    </row>
    <row r="11720" spans="1:13" ht="30" customHeight="1" x14ac:dyDescent="0.2">
      <c r="A11720" s="240"/>
      <c r="B11720" s="197"/>
      <c r="C11720" s="197"/>
      <c r="D11720" s="197"/>
      <c r="E11720" s="197"/>
      <c r="F11720" s="197"/>
      <c r="G11720" s="197" t="s">
        <v>3851</v>
      </c>
      <c r="H11720" s="198">
        <v>1</v>
      </c>
      <c r="I11720" s="199">
        <v>73.989999999999995</v>
      </c>
      <c r="J11720" s="220"/>
      <c r="M11720">
        <v>73.989999999999995</v>
      </c>
    </row>
    <row r="11721" spans="1:13" ht="0.95" customHeight="1" x14ac:dyDescent="0.2">
      <c r="A11721" s="237"/>
      <c r="B11721" s="185"/>
      <c r="C11721" s="185"/>
      <c r="D11721" s="185"/>
      <c r="E11721" s="185"/>
      <c r="F11721" s="185"/>
      <c r="G11721" s="185"/>
      <c r="H11721" s="185"/>
      <c r="I11721" s="185"/>
      <c r="J11721" s="220"/>
    </row>
    <row r="11722" spans="1:13" ht="18" customHeight="1" x14ac:dyDescent="0.2">
      <c r="A11722" s="236" t="s">
        <v>1554</v>
      </c>
      <c r="B11722" s="183" t="s">
        <v>2</v>
      </c>
      <c r="C11722" s="182" t="s">
        <v>3</v>
      </c>
      <c r="D11722" s="182" t="s">
        <v>4</v>
      </c>
      <c r="E11722" s="419" t="s">
        <v>2100</v>
      </c>
      <c r="F11722" s="419"/>
      <c r="G11722" s="184" t="s">
        <v>5</v>
      </c>
      <c r="H11722" s="183" t="s">
        <v>6</v>
      </c>
      <c r="I11722" s="183" t="s">
        <v>7</v>
      </c>
      <c r="J11722" s="218" t="s">
        <v>8</v>
      </c>
      <c r="K11722" s="229">
        <f>J11724+J11725</f>
        <v>6.1999999999999993</v>
      </c>
      <c r="L11722" s="229">
        <f>J11723-K11722</f>
        <v>10.57</v>
      </c>
      <c r="M11722" t="s">
        <v>7</v>
      </c>
    </row>
    <row r="11723" spans="1:13" ht="26.1" customHeight="1" x14ac:dyDescent="0.2">
      <c r="A11723" s="237" t="s">
        <v>2125</v>
      </c>
      <c r="B11723" s="186" t="s">
        <v>1119</v>
      </c>
      <c r="C11723" s="185" t="s">
        <v>15</v>
      </c>
      <c r="D11723" s="185" t="s">
        <v>1120</v>
      </c>
      <c r="E11723" s="425">
        <v>8</v>
      </c>
      <c r="F11723" s="425"/>
      <c r="G11723" s="187" t="s">
        <v>18</v>
      </c>
      <c r="H11723" s="188">
        <v>1</v>
      </c>
      <c r="I11723" s="189">
        <f>(M11723*$M$13)</f>
        <v>16.771599999999999</v>
      </c>
      <c r="J11723" s="231">
        <f>TRUNC(I11723*H11723,2)</f>
        <v>16.77</v>
      </c>
      <c r="M11723">
        <v>18.23</v>
      </c>
    </row>
    <row r="11724" spans="1:13" ht="24" customHeight="1" x14ac:dyDescent="0.2">
      <c r="A11724" s="238" t="s">
        <v>2126</v>
      </c>
      <c r="B11724" s="191" t="s">
        <v>2130</v>
      </c>
      <c r="C11724" s="190" t="s">
        <v>15</v>
      </c>
      <c r="D11724" s="190" t="s">
        <v>2131</v>
      </c>
      <c r="E11724" s="426" t="s">
        <v>2129</v>
      </c>
      <c r="F11724" s="426"/>
      <c r="G11724" s="192" t="s">
        <v>39</v>
      </c>
      <c r="H11724" s="193">
        <v>0.19</v>
      </c>
      <c r="I11724" s="189">
        <f>(M11724*$M$13)</f>
        <v>13.533200000000001</v>
      </c>
      <c r="J11724" s="219">
        <f>TRUNC(I11724*H11724,2)</f>
        <v>2.57</v>
      </c>
      <c r="M11724">
        <v>14.71</v>
      </c>
    </row>
    <row r="11725" spans="1:13" ht="24" customHeight="1" x14ac:dyDescent="0.2">
      <c r="A11725" s="238" t="s">
        <v>2126</v>
      </c>
      <c r="B11725" s="191" t="s">
        <v>2216</v>
      </c>
      <c r="C11725" s="190" t="s">
        <v>15</v>
      </c>
      <c r="D11725" s="190" t="s">
        <v>2217</v>
      </c>
      <c r="E11725" s="426" t="s">
        <v>2129</v>
      </c>
      <c r="F11725" s="426"/>
      <c r="G11725" s="192" t="s">
        <v>39</v>
      </c>
      <c r="H11725" s="193">
        <v>0.19</v>
      </c>
      <c r="I11725" s="189">
        <f>(M11725*$M$13)</f>
        <v>19.136000000000003</v>
      </c>
      <c r="J11725" s="219">
        <f>TRUNC(I11725*H11725,2)</f>
        <v>3.63</v>
      </c>
      <c r="M11725">
        <v>20.8</v>
      </c>
    </row>
    <row r="11726" spans="1:13" ht="24" customHeight="1" x14ac:dyDescent="0.2">
      <c r="A11726" s="238" t="s">
        <v>2126</v>
      </c>
      <c r="B11726" s="191" t="s">
        <v>2931</v>
      </c>
      <c r="C11726" s="190" t="s">
        <v>15</v>
      </c>
      <c r="D11726" s="190" t="s">
        <v>2932</v>
      </c>
      <c r="E11726" s="426" t="s">
        <v>2119</v>
      </c>
      <c r="F11726" s="426"/>
      <c r="G11726" s="192" t="s">
        <v>132</v>
      </c>
      <c r="H11726" s="193">
        <v>0.31</v>
      </c>
      <c r="I11726" s="189">
        <f>(M11726*$M$13)</f>
        <v>0.42320000000000002</v>
      </c>
      <c r="J11726" s="219">
        <f>TRUNC(I11726*H11726,2)</f>
        <v>0.13</v>
      </c>
      <c r="M11726">
        <v>0.46</v>
      </c>
    </row>
    <row r="11727" spans="1:13" ht="26.1" customHeight="1" x14ac:dyDescent="0.2">
      <c r="A11727" s="238" t="s">
        <v>2126</v>
      </c>
      <c r="B11727" s="191" t="s">
        <v>3023</v>
      </c>
      <c r="C11727" s="190" t="s">
        <v>15</v>
      </c>
      <c r="D11727" s="190" t="s">
        <v>1120</v>
      </c>
      <c r="E11727" s="426" t="s">
        <v>2119</v>
      </c>
      <c r="F11727" s="426"/>
      <c r="G11727" s="192" t="s">
        <v>54</v>
      </c>
      <c r="H11727" s="193">
        <v>1</v>
      </c>
      <c r="I11727" s="189">
        <f>(M11727*$M$13)</f>
        <v>10.442</v>
      </c>
      <c r="J11727" s="219">
        <f>TRUNC(I11727*H11727,2)</f>
        <v>10.44</v>
      </c>
      <c r="M11727">
        <v>11.35</v>
      </c>
    </row>
    <row r="11728" spans="1:13" x14ac:dyDescent="0.2">
      <c r="A11728" s="239"/>
      <c r="B11728" s="195"/>
      <c r="C11728" s="195"/>
      <c r="D11728" s="195"/>
      <c r="E11728" s="195" t="s">
        <v>3847</v>
      </c>
      <c r="F11728" s="196">
        <v>6.74</v>
      </c>
      <c r="G11728" s="195" t="s">
        <v>3848</v>
      </c>
      <c r="H11728" s="196">
        <v>0</v>
      </c>
      <c r="I11728" s="196">
        <v>6.74</v>
      </c>
      <c r="J11728" s="220"/>
      <c r="M11728">
        <v>6.74</v>
      </c>
    </row>
    <row r="11729" spans="1:13" ht="25.5" x14ac:dyDescent="0.2">
      <c r="A11729" s="239"/>
      <c r="B11729" s="195"/>
      <c r="C11729" s="195"/>
      <c r="D11729" s="195"/>
      <c r="E11729" s="195" t="s">
        <v>3849</v>
      </c>
      <c r="F11729" s="196">
        <v>0</v>
      </c>
      <c r="G11729" s="195"/>
      <c r="H11729" s="195" t="s">
        <v>3850</v>
      </c>
      <c r="I11729" s="196">
        <v>18.23</v>
      </c>
      <c r="J11729" s="220"/>
      <c r="M11729">
        <v>18.23</v>
      </c>
    </row>
    <row r="11730" spans="1:13" ht="30" customHeight="1" x14ac:dyDescent="0.2">
      <c r="A11730" s="240"/>
      <c r="B11730" s="197"/>
      <c r="C11730" s="197"/>
      <c r="D11730" s="197"/>
      <c r="E11730" s="197"/>
      <c r="F11730" s="197"/>
      <c r="G11730" s="197" t="s">
        <v>3851</v>
      </c>
      <c r="H11730" s="198">
        <v>12</v>
      </c>
      <c r="I11730" s="199">
        <v>218.76</v>
      </c>
      <c r="J11730" s="220"/>
      <c r="M11730">
        <v>218.76</v>
      </c>
    </row>
    <row r="11731" spans="1:13" ht="0.95" customHeight="1" x14ac:dyDescent="0.2">
      <c r="A11731" s="237"/>
      <c r="B11731" s="185"/>
      <c r="C11731" s="185"/>
      <c r="D11731" s="185"/>
      <c r="E11731" s="185"/>
      <c r="F11731" s="185"/>
      <c r="G11731" s="185"/>
      <c r="H11731" s="185"/>
      <c r="I11731" s="185"/>
      <c r="J11731" s="220"/>
    </row>
    <row r="11732" spans="1:13" ht="18" customHeight="1" x14ac:dyDescent="0.2">
      <c r="A11732" s="236" t="s">
        <v>1555</v>
      </c>
      <c r="B11732" s="183" t="s">
        <v>2</v>
      </c>
      <c r="C11732" s="182" t="s">
        <v>3</v>
      </c>
      <c r="D11732" s="182" t="s">
        <v>4</v>
      </c>
      <c r="E11732" s="419" t="s">
        <v>2100</v>
      </c>
      <c r="F11732" s="419"/>
      <c r="G11732" s="184" t="s">
        <v>5</v>
      </c>
      <c r="H11732" s="183" t="s">
        <v>6</v>
      </c>
      <c r="I11732" s="183" t="s">
        <v>7</v>
      </c>
      <c r="J11732" s="218" t="s">
        <v>8</v>
      </c>
      <c r="L11732" s="229">
        <f>J11734</f>
        <v>61.32</v>
      </c>
      <c r="M11732" t="s">
        <v>7</v>
      </c>
    </row>
    <row r="11733" spans="1:13" ht="24" customHeight="1" x14ac:dyDescent="0.2">
      <c r="A11733" s="237" t="s">
        <v>2125</v>
      </c>
      <c r="B11733" s="186" t="s">
        <v>877</v>
      </c>
      <c r="C11733" s="185" t="s">
        <v>15</v>
      </c>
      <c r="D11733" s="185" t="s">
        <v>878</v>
      </c>
      <c r="E11733" s="425">
        <v>8</v>
      </c>
      <c r="F11733" s="425"/>
      <c r="G11733" s="187" t="s">
        <v>18</v>
      </c>
      <c r="H11733" s="188">
        <v>1</v>
      </c>
      <c r="I11733" s="189">
        <f>(M11733*$M$13)</f>
        <v>61.327199999999998</v>
      </c>
      <c r="J11733" s="231">
        <f>TRUNC(I11733*H11733,2)</f>
        <v>61.32</v>
      </c>
      <c r="M11733">
        <v>66.66</v>
      </c>
    </row>
    <row r="11734" spans="1:13" ht="24" customHeight="1" x14ac:dyDescent="0.2">
      <c r="A11734" s="238" t="s">
        <v>2126</v>
      </c>
      <c r="B11734" s="191" t="s">
        <v>2767</v>
      </c>
      <c r="C11734" s="190" t="s">
        <v>15</v>
      </c>
      <c r="D11734" s="190" t="s">
        <v>878</v>
      </c>
      <c r="E11734" s="426" t="s">
        <v>2119</v>
      </c>
      <c r="F11734" s="426"/>
      <c r="G11734" s="192" t="s">
        <v>54</v>
      </c>
      <c r="H11734" s="193">
        <v>1</v>
      </c>
      <c r="I11734" s="189">
        <f>(M11734*$M$13)</f>
        <v>61.327199999999998</v>
      </c>
      <c r="J11734" s="219">
        <f>TRUNC(I11734*H11734,2)</f>
        <v>61.32</v>
      </c>
      <c r="M11734">
        <v>66.66</v>
      </c>
    </row>
    <row r="11735" spans="1:13" x14ac:dyDescent="0.2">
      <c r="A11735" s="239"/>
      <c r="B11735" s="195"/>
      <c r="C11735" s="195"/>
      <c r="D11735" s="195"/>
      <c r="E11735" s="195" t="s">
        <v>3847</v>
      </c>
      <c r="F11735" s="196">
        <v>0</v>
      </c>
      <c r="G11735" s="195" t="s">
        <v>3848</v>
      </c>
      <c r="H11735" s="196">
        <v>0</v>
      </c>
      <c r="I11735" s="196">
        <v>0</v>
      </c>
      <c r="J11735" s="220"/>
      <c r="M11735">
        <v>0</v>
      </c>
    </row>
    <row r="11736" spans="1:13" ht="25.5" x14ac:dyDescent="0.2">
      <c r="A11736" s="239"/>
      <c r="B11736" s="195"/>
      <c r="C11736" s="195"/>
      <c r="D11736" s="195"/>
      <c r="E11736" s="195" t="s">
        <v>3849</v>
      </c>
      <c r="F11736" s="196">
        <v>0</v>
      </c>
      <c r="G11736" s="195"/>
      <c r="H11736" s="195" t="s">
        <v>3850</v>
      </c>
      <c r="I11736" s="196">
        <v>66.66</v>
      </c>
      <c r="J11736" s="220"/>
      <c r="M11736">
        <v>66.66</v>
      </c>
    </row>
    <row r="11737" spans="1:13" ht="30" customHeight="1" x14ac:dyDescent="0.2">
      <c r="A11737" s="240"/>
      <c r="B11737" s="197"/>
      <c r="C11737" s="197"/>
      <c r="D11737" s="197"/>
      <c r="E11737" s="197"/>
      <c r="F11737" s="197"/>
      <c r="G11737" s="197" t="s">
        <v>3851</v>
      </c>
      <c r="H11737" s="198">
        <v>3</v>
      </c>
      <c r="I11737" s="199">
        <v>199.98</v>
      </c>
      <c r="J11737" s="220"/>
      <c r="M11737">
        <v>199.98</v>
      </c>
    </row>
    <row r="11738" spans="1:13" ht="0.95" customHeight="1" x14ac:dyDescent="0.2">
      <c r="A11738" s="237"/>
      <c r="B11738" s="185"/>
      <c r="C11738" s="185"/>
      <c r="D11738" s="185"/>
      <c r="E11738" s="185"/>
      <c r="F11738" s="185"/>
      <c r="G11738" s="185"/>
      <c r="H11738" s="185"/>
      <c r="I11738" s="185"/>
      <c r="J11738" s="220"/>
    </row>
    <row r="11739" spans="1:13" ht="18" customHeight="1" x14ac:dyDescent="0.2">
      <c r="A11739" s="236" t="s">
        <v>1556</v>
      </c>
      <c r="B11739" s="183" t="s">
        <v>2</v>
      </c>
      <c r="C11739" s="182" t="s">
        <v>3</v>
      </c>
      <c r="D11739" s="182" t="s">
        <v>4</v>
      </c>
      <c r="E11739" s="419" t="s">
        <v>2100</v>
      </c>
      <c r="F11739" s="419"/>
      <c r="G11739" s="184" t="s">
        <v>5</v>
      </c>
      <c r="H11739" s="183" t="s">
        <v>6</v>
      </c>
      <c r="I11739" s="183" t="s">
        <v>7</v>
      </c>
      <c r="J11739" s="218" t="s">
        <v>8</v>
      </c>
      <c r="L11739" s="229">
        <f>J11740</f>
        <v>54.09</v>
      </c>
      <c r="M11739" t="s">
        <v>7</v>
      </c>
    </row>
    <row r="11740" spans="1:13" ht="24" customHeight="1" x14ac:dyDescent="0.2">
      <c r="A11740" s="237" t="s">
        <v>2125</v>
      </c>
      <c r="B11740" s="186" t="s">
        <v>880</v>
      </c>
      <c r="C11740" s="185" t="s">
        <v>15</v>
      </c>
      <c r="D11740" s="185" t="s">
        <v>881</v>
      </c>
      <c r="E11740" s="425">
        <v>8</v>
      </c>
      <c r="F11740" s="425"/>
      <c r="G11740" s="187" t="s">
        <v>18</v>
      </c>
      <c r="H11740" s="188">
        <v>1</v>
      </c>
      <c r="I11740" s="189">
        <f>(M11740*$M$13)</f>
        <v>54.095999999999997</v>
      </c>
      <c r="J11740" s="231">
        <f>TRUNC(I11740*H11740,2)</f>
        <v>54.09</v>
      </c>
      <c r="M11740">
        <v>58.8</v>
      </c>
    </row>
    <row r="11741" spans="1:13" ht="24" customHeight="1" x14ac:dyDescent="0.2">
      <c r="A11741" s="238" t="s">
        <v>2126</v>
      </c>
      <c r="B11741" s="191" t="s">
        <v>2768</v>
      </c>
      <c r="C11741" s="190" t="s">
        <v>15</v>
      </c>
      <c r="D11741" s="190" t="s">
        <v>2769</v>
      </c>
      <c r="E11741" s="426" t="s">
        <v>2119</v>
      </c>
      <c r="F11741" s="426"/>
      <c r="G11741" s="192" t="s">
        <v>54</v>
      </c>
      <c r="H11741" s="193">
        <v>1</v>
      </c>
      <c r="I11741" s="189">
        <f>(M11741*$M$13)</f>
        <v>54.095999999999997</v>
      </c>
      <c r="J11741" s="219">
        <f>TRUNC(I11741*H11741,2)</f>
        <v>54.09</v>
      </c>
      <c r="M11741">
        <v>58.8</v>
      </c>
    </row>
    <row r="11742" spans="1:13" x14ac:dyDescent="0.2">
      <c r="A11742" s="239"/>
      <c r="B11742" s="195"/>
      <c r="C11742" s="195"/>
      <c r="D11742" s="195"/>
      <c r="E11742" s="195" t="s">
        <v>3847</v>
      </c>
      <c r="F11742" s="196">
        <v>0</v>
      </c>
      <c r="G11742" s="195" t="s">
        <v>3848</v>
      </c>
      <c r="H11742" s="196">
        <v>0</v>
      </c>
      <c r="I11742" s="196">
        <v>0</v>
      </c>
      <c r="J11742" s="220"/>
      <c r="M11742">
        <v>0</v>
      </c>
    </row>
    <row r="11743" spans="1:13" ht="25.5" x14ac:dyDescent="0.2">
      <c r="A11743" s="239"/>
      <c r="B11743" s="195"/>
      <c r="C11743" s="195"/>
      <c r="D11743" s="195"/>
      <c r="E11743" s="195" t="s">
        <v>3849</v>
      </c>
      <c r="F11743" s="196">
        <v>0</v>
      </c>
      <c r="G11743" s="195"/>
      <c r="H11743" s="195" t="s">
        <v>3850</v>
      </c>
      <c r="I11743" s="196">
        <v>58.8</v>
      </c>
      <c r="J11743" s="220"/>
      <c r="M11743">
        <v>58.8</v>
      </c>
    </row>
    <row r="11744" spans="1:13" ht="30" customHeight="1" x14ac:dyDescent="0.2">
      <c r="A11744" s="240"/>
      <c r="B11744" s="197"/>
      <c r="C11744" s="197"/>
      <c r="D11744" s="197"/>
      <c r="E11744" s="197"/>
      <c r="F11744" s="197"/>
      <c r="G11744" s="197" t="s">
        <v>3851</v>
      </c>
      <c r="H11744" s="198">
        <v>3</v>
      </c>
      <c r="I11744" s="199">
        <v>176.4</v>
      </c>
      <c r="J11744" s="220"/>
      <c r="M11744">
        <v>176.4</v>
      </c>
    </row>
    <row r="11745" spans="1:13" ht="0.95" customHeight="1" x14ac:dyDescent="0.2">
      <c r="A11745" s="237"/>
      <c r="B11745" s="185"/>
      <c r="C11745" s="185"/>
      <c r="D11745" s="185"/>
      <c r="E11745" s="185"/>
      <c r="F11745" s="185"/>
      <c r="G11745" s="185"/>
      <c r="H11745" s="185"/>
      <c r="I11745" s="185"/>
      <c r="J11745" s="220"/>
    </row>
    <row r="11746" spans="1:13" ht="24" customHeight="1" x14ac:dyDescent="0.2">
      <c r="A11746" s="243" t="s">
        <v>1557</v>
      </c>
      <c r="B11746" s="28"/>
      <c r="C11746" s="28"/>
      <c r="D11746" s="27" t="s">
        <v>883</v>
      </c>
      <c r="E11746" s="28"/>
      <c r="F11746" s="429"/>
      <c r="G11746" s="429"/>
      <c r="H11746" s="28"/>
      <c r="I11746" s="28"/>
      <c r="J11746" s="211"/>
    </row>
    <row r="11747" spans="1:13" ht="18" customHeight="1" x14ac:dyDescent="0.2">
      <c r="A11747" s="236" t="s">
        <v>1558</v>
      </c>
      <c r="B11747" s="183" t="s">
        <v>2</v>
      </c>
      <c r="C11747" s="182" t="s">
        <v>3</v>
      </c>
      <c r="D11747" s="182" t="s">
        <v>4</v>
      </c>
      <c r="E11747" s="419" t="s">
        <v>2100</v>
      </c>
      <c r="F11747" s="419"/>
      <c r="G11747" s="184" t="s">
        <v>5</v>
      </c>
      <c r="H11747" s="183" t="s">
        <v>6</v>
      </c>
      <c r="I11747" s="183" t="s">
        <v>7</v>
      </c>
      <c r="J11747" s="218" t="s">
        <v>8</v>
      </c>
      <c r="K11747" s="229">
        <f>J11749+J11750</f>
        <v>7.17</v>
      </c>
      <c r="L11747" s="229">
        <f>J11748-K11747</f>
        <v>34.08</v>
      </c>
      <c r="M11747" t="s">
        <v>7</v>
      </c>
    </row>
    <row r="11748" spans="1:13" ht="24" customHeight="1" x14ac:dyDescent="0.2">
      <c r="A11748" s="237" t="s">
        <v>2125</v>
      </c>
      <c r="B11748" s="186" t="s">
        <v>1125</v>
      </c>
      <c r="C11748" s="185" t="s">
        <v>15</v>
      </c>
      <c r="D11748" s="185" t="s">
        <v>1126</v>
      </c>
      <c r="E11748" s="425">
        <v>8</v>
      </c>
      <c r="F11748" s="425"/>
      <c r="G11748" s="187" t="s">
        <v>18</v>
      </c>
      <c r="H11748" s="188">
        <v>1</v>
      </c>
      <c r="I11748" s="189">
        <f>(M11748*$M$13)</f>
        <v>41.252800000000008</v>
      </c>
      <c r="J11748" s="231">
        <f>TRUNC(I11748*H11748,2)</f>
        <v>41.25</v>
      </c>
      <c r="M11748">
        <v>44.84</v>
      </c>
    </row>
    <row r="11749" spans="1:13" ht="24" customHeight="1" x14ac:dyDescent="0.2">
      <c r="A11749" s="238" t="s">
        <v>2126</v>
      </c>
      <c r="B11749" s="191" t="s">
        <v>2130</v>
      </c>
      <c r="C11749" s="190" t="s">
        <v>15</v>
      </c>
      <c r="D11749" s="190" t="s">
        <v>2131</v>
      </c>
      <c r="E11749" s="426" t="s">
        <v>2129</v>
      </c>
      <c r="F11749" s="426"/>
      <c r="G11749" s="192" t="s">
        <v>39</v>
      </c>
      <c r="H11749" s="193">
        <v>0.22</v>
      </c>
      <c r="I11749" s="189">
        <f>(M11749*$M$13)</f>
        <v>13.533200000000001</v>
      </c>
      <c r="J11749" s="219">
        <f>TRUNC(I11749*H11749,2)</f>
        <v>2.97</v>
      </c>
      <c r="M11749">
        <v>14.71</v>
      </c>
    </row>
    <row r="11750" spans="1:13" ht="24" customHeight="1" x14ac:dyDescent="0.2">
      <c r="A11750" s="238" t="s">
        <v>2126</v>
      </c>
      <c r="B11750" s="191" t="s">
        <v>2216</v>
      </c>
      <c r="C11750" s="190" t="s">
        <v>15</v>
      </c>
      <c r="D11750" s="190" t="s">
        <v>2217</v>
      </c>
      <c r="E11750" s="426" t="s">
        <v>2129</v>
      </c>
      <c r="F11750" s="426"/>
      <c r="G11750" s="192" t="s">
        <v>39</v>
      </c>
      <c r="H11750" s="193">
        <v>0.22</v>
      </c>
      <c r="I11750" s="189">
        <f>(M11750*$M$13)</f>
        <v>19.136000000000003</v>
      </c>
      <c r="J11750" s="219">
        <f>TRUNC(I11750*H11750,2)</f>
        <v>4.2</v>
      </c>
      <c r="M11750">
        <v>20.8</v>
      </c>
    </row>
    <row r="11751" spans="1:13" ht="24" customHeight="1" x14ac:dyDescent="0.2">
      <c r="A11751" s="238" t="s">
        <v>2126</v>
      </c>
      <c r="B11751" s="191" t="s">
        <v>2383</v>
      </c>
      <c r="C11751" s="190" t="s">
        <v>15</v>
      </c>
      <c r="D11751" s="190" t="s">
        <v>2384</v>
      </c>
      <c r="E11751" s="426" t="s">
        <v>2119</v>
      </c>
      <c r="F11751" s="426"/>
      <c r="G11751" s="192" t="s">
        <v>54</v>
      </c>
      <c r="H11751" s="193">
        <v>1</v>
      </c>
      <c r="I11751" s="189">
        <f>(M11751*$M$13)</f>
        <v>34.076799999999999</v>
      </c>
      <c r="J11751" s="219">
        <f>TRUNC(I11751*H11751,2)</f>
        <v>34.07</v>
      </c>
      <c r="M11751">
        <v>37.04</v>
      </c>
    </row>
    <row r="11752" spans="1:13" x14ac:dyDescent="0.2">
      <c r="A11752" s="239"/>
      <c r="B11752" s="195"/>
      <c r="C11752" s="195"/>
      <c r="D11752" s="195"/>
      <c r="E11752" s="195" t="s">
        <v>3847</v>
      </c>
      <c r="F11752" s="196">
        <v>7.8</v>
      </c>
      <c r="G11752" s="195" t="s">
        <v>3848</v>
      </c>
      <c r="H11752" s="196">
        <v>0</v>
      </c>
      <c r="I11752" s="196">
        <v>7.8</v>
      </c>
      <c r="J11752" s="220"/>
      <c r="M11752">
        <v>7.8</v>
      </c>
    </row>
    <row r="11753" spans="1:13" ht="25.5" x14ac:dyDescent="0.2">
      <c r="A11753" s="239"/>
      <c r="B11753" s="195"/>
      <c r="C11753" s="195"/>
      <c r="D11753" s="195"/>
      <c r="E11753" s="195" t="s">
        <v>3849</v>
      </c>
      <c r="F11753" s="196">
        <v>0</v>
      </c>
      <c r="G11753" s="195"/>
      <c r="H11753" s="195" t="s">
        <v>3850</v>
      </c>
      <c r="I11753" s="196">
        <v>44.84</v>
      </c>
      <c r="J11753" s="220"/>
      <c r="M11753">
        <v>44.84</v>
      </c>
    </row>
    <row r="11754" spans="1:13" ht="30" customHeight="1" x14ac:dyDescent="0.2">
      <c r="A11754" s="240"/>
      <c r="B11754" s="197"/>
      <c r="C11754" s="197"/>
      <c r="D11754" s="197"/>
      <c r="E11754" s="197"/>
      <c r="F11754" s="197"/>
      <c r="G11754" s="197" t="s">
        <v>3851</v>
      </c>
      <c r="H11754" s="198">
        <v>8</v>
      </c>
      <c r="I11754" s="199">
        <v>358.72</v>
      </c>
      <c r="J11754" s="220"/>
      <c r="M11754">
        <v>358.72</v>
      </c>
    </row>
    <row r="11755" spans="1:13" ht="0.95" customHeight="1" x14ac:dyDescent="0.2">
      <c r="A11755" s="237"/>
      <c r="B11755" s="185"/>
      <c r="C11755" s="185"/>
      <c r="D11755" s="185"/>
      <c r="E11755" s="185"/>
      <c r="F11755" s="185"/>
      <c r="G11755" s="185"/>
      <c r="H11755" s="185"/>
      <c r="I11755" s="185"/>
      <c r="J11755" s="220"/>
    </row>
    <row r="11756" spans="1:13" ht="18" customHeight="1" x14ac:dyDescent="0.2">
      <c r="A11756" s="236" t="s">
        <v>1559</v>
      </c>
      <c r="B11756" s="183" t="s">
        <v>2</v>
      </c>
      <c r="C11756" s="182" t="s">
        <v>3</v>
      </c>
      <c r="D11756" s="182" t="s">
        <v>4</v>
      </c>
      <c r="E11756" s="419" t="s">
        <v>2100</v>
      </c>
      <c r="F11756" s="419"/>
      <c r="G11756" s="184" t="s">
        <v>5</v>
      </c>
      <c r="H11756" s="183" t="s">
        <v>6</v>
      </c>
      <c r="I11756" s="183" t="s">
        <v>7</v>
      </c>
      <c r="J11756" s="218" t="s">
        <v>8</v>
      </c>
      <c r="K11756" s="229">
        <f>J11758+J11759</f>
        <v>2.6100000000000003</v>
      </c>
      <c r="L11756" s="229">
        <f>J11757-K11756</f>
        <v>18.91</v>
      </c>
      <c r="M11756" t="s">
        <v>7</v>
      </c>
    </row>
    <row r="11757" spans="1:13" ht="24" customHeight="1" x14ac:dyDescent="0.2">
      <c r="A11757" s="237" t="s">
        <v>2125</v>
      </c>
      <c r="B11757" s="186" t="s">
        <v>1415</v>
      </c>
      <c r="C11757" s="185" t="s">
        <v>15</v>
      </c>
      <c r="D11757" s="185" t="s">
        <v>1416</v>
      </c>
      <c r="E11757" s="425">
        <v>8</v>
      </c>
      <c r="F11757" s="425"/>
      <c r="G11757" s="187" t="s">
        <v>18</v>
      </c>
      <c r="H11757" s="188">
        <v>1</v>
      </c>
      <c r="I11757" s="189">
        <f>(M11757*$M$13)</f>
        <v>21.527999999999999</v>
      </c>
      <c r="J11757" s="231">
        <f>TRUNC(I11757*H11757,2)</f>
        <v>21.52</v>
      </c>
      <c r="M11757">
        <v>23.4</v>
      </c>
    </row>
    <row r="11758" spans="1:13" ht="24" customHeight="1" x14ac:dyDescent="0.2">
      <c r="A11758" s="238" t="s">
        <v>2126</v>
      </c>
      <c r="B11758" s="191" t="s">
        <v>2130</v>
      </c>
      <c r="C11758" s="190" t="s">
        <v>15</v>
      </c>
      <c r="D11758" s="190" t="s">
        <v>2131</v>
      </c>
      <c r="E11758" s="426" t="s">
        <v>2129</v>
      </c>
      <c r="F11758" s="426"/>
      <c r="G11758" s="192" t="s">
        <v>39</v>
      </c>
      <c r="H11758" s="193">
        <v>0.08</v>
      </c>
      <c r="I11758" s="189">
        <f>(M11758*$M$13)</f>
        <v>13.533200000000001</v>
      </c>
      <c r="J11758" s="219">
        <f>TRUNC(I11758*H11758,2)</f>
        <v>1.08</v>
      </c>
      <c r="M11758">
        <v>14.71</v>
      </c>
    </row>
    <row r="11759" spans="1:13" ht="24" customHeight="1" x14ac:dyDescent="0.2">
      <c r="A11759" s="238" t="s">
        <v>2126</v>
      </c>
      <c r="B11759" s="191" t="s">
        <v>2216</v>
      </c>
      <c r="C11759" s="190" t="s">
        <v>15</v>
      </c>
      <c r="D11759" s="190" t="s">
        <v>2217</v>
      </c>
      <c r="E11759" s="426" t="s">
        <v>2129</v>
      </c>
      <c r="F11759" s="426"/>
      <c r="G11759" s="192" t="s">
        <v>39</v>
      </c>
      <c r="H11759" s="193">
        <v>0.08</v>
      </c>
      <c r="I11759" s="189">
        <f>(M11759*$M$13)</f>
        <v>19.136000000000003</v>
      </c>
      <c r="J11759" s="219">
        <f>TRUNC(I11759*H11759,2)</f>
        <v>1.53</v>
      </c>
      <c r="M11759">
        <v>20.8</v>
      </c>
    </row>
    <row r="11760" spans="1:13" ht="24" customHeight="1" x14ac:dyDescent="0.2">
      <c r="A11760" s="238" t="s">
        <v>2126</v>
      </c>
      <c r="B11760" s="191" t="s">
        <v>3212</v>
      </c>
      <c r="C11760" s="190" t="s">
        <v>15</v>
      </c>
      <c r="D11760" s="190" t="s">
        <v>3213</v>
      </c>
      <c r="E11760" s="426" t="s">
        <v>2119</v>
      </c>
      <c r="F11760" s="426"/>
      <c r="G11760" s="192" t="s">
        <v>54</v>
      </c>
      <c r="H11760" s="193">
        <v>1</v>
      </c>
      <c r="I11760" s="189">
        <f>(M11760*$M$13)</f>
        <v>18.924400000000002</v>
      </c>
      <c r="J11760" s="219">
        <f>TRUNC(I11760*H11760,2)</f>
        <v>18.920000000000002</v>
      </c>
      <c r="M11760">
        <v>20.57</v>
      </c>
    </row>
    <row r="11761" spans="1:13" x14ac:dyDescent="0.2">
      <c r="A11761" s="239"/>
      <c r="B11761" s="195"/>
      <c r="C11761" s="195"/>
      <c r="D11761" s="195"/>
      <c r="E11761" s="195" t="s">
        <v>3847</v>
      </c>
      <c r="F11761" s="196">
        <v>2.83</v>
      </c>
      <c r="G11761" s="195" t="s">
        <v>3848</v>
      </c>
      <c r="H11761" s="196">
        <v>0</v>
      </c>
      <c r="I11761" s="196">
        <v>2.83</v>
      </c>
      <c r="J11761" s="220"/>
      <c r="M11761">
        <v>2.83</v>
      </c>
    </row>
    <row r="11762" spans="1:13" ht="25.5" x14ac:dyDescent="0.2">
      <c r="A11762" s="239"/>
      <c r="B11762" s="195"/>
      <c r="C11762" s="195"/>
      <c r="D11762" s="195"/>
      <c r="E11762" s="195" t="s">
        <v>3849</v>
      </c>
      <c r="F11762" s="196">
        <v>0</v>
      </c>
      <c r="G11762" s="195"/>
      <c r="H11762" s="195" t="s">
        <v>3850</v>
      </c>
      <c r="I11762" s="196">
        <v>23.4</v>
      </c>
      <c r="J11762" s="220"/>
      <c r="M11762">
        <v>23.4</v>
      </c>
    </row>
    <row r="11763" spans="1:13" ht="30" customHeight="1" x14ac:dyDescent="0.2">
      <c r="A11763" s="240"/>
      <c r="B11763" s="197"/>
      <c r="C11763" s="197"/>
      <c r="D11763" s="197"/>
      <c r="E11763" s="197"/>
      <c r="F11763" s="197"/>
      <c r="G11763" s="197" t="s">
        <v>3851</v>
      </c>
      <c r="H11763" s="198">
        <v>8</v>
      </c>
      <c r="I11763" s="199">
        <v>187.2</v>
      </c>
      <c r="J11763" s="220"/>
      <c r="M11763">
        <v>187.2</v>
      </c>
    </row>
    <row r="11764" spans="1:13" ht="0.95" customHeight="1" x14ac:dyDescent="0.2">
      <c r="A11764" s="237"/>
      <c r="B11764" s="185"/>
      <c r="C11764" s="185"/>
      <c r="D11764" s="185"/>
      <c r="E11764" s="185"/>
      <c r="F11764" s="185"/>
      <c r="G11764" s="185"/>
      <c r="H11764" s="185"/>
      <c r="I11764" s="185"/>
      <c r="J11764" s="220"/>
    </row>
    <row r="11765" spans="1:13" ht="18" customHeight="1" x14ac:dyDescent="0.2">
      <c r="A11765" s="236" t="s">
        <v>1560</v>
      </c>
      <c r="B11765" s="183" t="s">
        <v>2</v>
      </c>
      <c r="C11765" s="182" t="s">
        <v>3</v>
      </c>
      <c r="D11765" s="182" t="s">
        <v>4</v>
      </c>
      <c r="E11765" s="419" t="s">
        <v>2100</v>
      </c>
      <c r="F11765" s="419"/>
      <c r="G11765" s="184" t="s">
        <v>5</v>
      </c>
      <c r="H11765" s="183" t="s">
        <v>6</v>
      </c>
      <c r="I11765" s="183" t="s">
        <v>7</v>
      </c>
      <c r="J11765" s="218" t="s">
        <v>8</v>
      </c>
      <c r="K11765" s="229">
        <f>J11767+J11768</f>
        <v>5.3000000000000007</v>
      </c>
      <c r="L11765" s="229">
        <f>J11766-K11765</f>
        <v>6.4699999999999989</v>
      </c>
      <c r="M11765" t="s">
        <v>7</v>
      </c>
    </row>
    <row r="11766" spans="1:13" ht="51.95" customHeight="1" x14ac:dyDescent="0.2">
      <c r="A11766" s="237" t="s">
        <v>2125</v>
      </c>
      <c r="B11766" s="186" t="s">
        <v>1131</v>
      </c>
      <c r="C11766" s="185" t="s">
        <v>26</v>
      </c>
      <c r="D11766" s="185" t="s">
        <v>1132</v>
      </c>
      <c r="E11766" s="425" t="s">
        <v>2115</v>
      </c>
      <c r="F11766" s="425"/>
      <c r="G11766" s="187" t="s">
        <v>331</v>
      </c>
      <c r="H11766" s="188">
        <v>1</v>
      </c>
      <c r="I11766" s="189">
        <f t="shared" ref="I11766:I11772" si="414">(M11766*$M$13)</f>
        <v>11.776000000000002</v>
      </c>
      <c r="J11766" s="231">
        <f t="shared" ref="J11766:J11772" si="415">TRUNC(I11766*H11766,2)</f>
        <v>11.77</v>
      </c>
      <c r="M11766">
        <v>12.8</v>
      </c>
    </row>
    <row r="11767" spans="1:13" ht="26.1" customHeight="1" x14ac:dyDescent="0.2">
      <c r="A11767" s="241" t="s">
        <v>2395</v>
      </c>
      <c r="B11767" s="201" t="s">
        <v>2772</v>
      </c>
      <c r="C11767" s="200" t="s">
        <v>26</v>
      </c>
      <c r="D11767" s="200" t="s">
        <v>2773</v>
      </c>
      <c r="E11767" s="427" t="s">
        <v>2123</v>
      </c>
      <c r="F11767" s="427"/>
      <c r="G11767" s="202" t="s">
        <v>32</v>
      </c>
      <c r="H11767" s="203">
        <v>0.127</v>
      </c>
      <c r="I11767" s="189">
        <f t="shared" si="414"/>
        <v>17.526</v>
      </c>
      <c r="J11767" s="219">
        <f t="shared" si="415"/>
        <v>2.2200000000000002</v>
      </c>
      <c r="M11767">
        <v>19.05</v>
      </c>
    </row>
    <row r="11768" spans="1:13" ht="26.1" customHeight="1" x14ac:dyDescent="0.2">
      <c r="A11768" s="241" t="s">
        <v>2395</v>
      </c>
      <c r="B11768" s="201" t="s">
        <v>2477</v>
      </c>
      <c r="C11768" s="200" t="s">
        <v>26</v>
      </c>
      <c r="D11768" s="200" t="s">
        <v>2478</v>
      </c>
      <c r="E11768" s="427" t="s">
        <v>2123</v>
      </c>
      <c r="F11768" s="427"/>
      <c r="G11768" s="202" t="s">
        <v>32</v>
      </c>
      <c r="H11768" s="203">
        <v>0.127</v>
      </c>
      <c r="I11768" s="189">
        <f t="shared" si="414"/>
        <v>24.3156</v>
      </c>
      <c r="J11768" s="219">
        <f t="shared" si="415"/>
        <v>3.08</v>
      </c>
      <c r="M11768">
        <v>26.43</v>
      </c>
    </row>
    <row r="11769" spans="1:13" ht="24" customHeight="1" x14ac:dyDescent="0.2">
      <c r="A11769" s="238" t="s">
        <v>2126</v>
      </c>
      <c r="B11769" s="191" t="s">
        <v>2774</v>
      </c>
      <c r="C11769" s="190" t="s">
        <v>26</v>
      </c>
      <c r="D11769" s="190" t="s">
        <v>2775</v>
      </c>
      <c r="E11769" s="426" t="s">
        <v>2119</v>
      </c>
      <c r="F11769" s="426"/>
      <c r="G11769" s="192" t="s">
        <v>331</v>
      </c>
      <c r="H11769" s="193">
        <v>9.9000000000000008E-3</v>
      </c>
      <c r="I11769" s="189">
        <f t="shared" si="414"/>
        <v>56.625999999999998</v>
      </c>
      <c r="J11769" s="219">
        <f t="shared" si="415"/>
        <v>0.56000000000000005</v>
      </c>
      <c r="M11769">
        <v>61.55</v>
      </c>
    </row>
    <row r="11770" spans="1:13" ht="26.1" customHeight="1" x14ac:dyDescent="0.2">
      <c r="A11770" s="238" t="s">
        <v>2126</v>
      </c>
      <c r="B11770" s="191" t="s">
        <v>3032</v>
      </c>
      <c r="C11770" s="190" t="s">
        <v>26</v>
      </c>
      <c r="D11770" s="190" t="s">
        <v>3033</v>
      </c>
      <c r="E11770" s="426" t="s">
        <v>2119</v>
      </c>
      <c r="F11770" s="426"/>
      <c r="G11770" s="192" t="s">
        <v>331</v>
      </c>
      <c r="H11770" s="193">
        <v>1</v>
      </c>
      <c r="I11770" s="189">
        <f t="shared" si="414"/>
        <v>4.9588000000000001</v>
      </c>
      <c r="J11770" s="219">
        <f t="shared" si="415"/>
        <v>4.95</v>
      </c>
      <c r="M11770">
        <v>5.39</v>
      </c>
    </row>
    <row r="11771" spans="1:13" ht="26.1" customHeight="1" x14ac:dyDescent="0.2">
      <c r="A11771" s="238" t="s">
        <v>2126</v>
      </c>
      <c r="B11771" s="191" t="s">
        <v>2776</v>
      </c>
      <c r="C11771" s="190" t="s">
        <v>26</v>
      </c>
      <c r="D11771" s="190" t="s">
        <v>2777</v>
      </c>
      <c r="E11771" s="426" t="s">
        <v>2119</v>
      </c>
      <c r="F11771" s="426"/>
      <c r="G11771" s="192" t="s">
        <v>331</v>
      </c>
      <c r="H11771" s="193">
        <v>1.4999999999999999E-2</v>
      </c>
      <c r="I11771" s="189">
        <f t="shared" si="414"/>
        <v>64.160799999999995</v>
      </c>
      <c r="J11771" s="219">
        <f t="shared" si="415"/>
        <v>0.96</v>
      </c>
      <c r="M11771">
        <v>69.739999999999995</v>
      </c>
    </row>
    <row r="11772" spans="1:13" ht="24" customHeight="1" x14ac:dyDescent="0.2">
      <c r="A11772" s="238" t="s">
        <v>2126</v>
      </c>
      <c r="B11772" s="191" t="s">
        <v>2778</v>
      </c>
      <c r="C11772" s="190" t="s">
        <v>26</v>
      </c>
      <c r="D11772" s="190" t="s">
        <v>2779</v>
      </c>
      <c r="E11772" s="426" t="s">
        <v>2119</v>
      </c>
      <c r="F11772" s="426"/>
      <c r="G11772" s="192" t="s">
        <v>331</v>
      </c>
      <c r="H11772" s="193">
        <v>7.1000000000000004E-3</v>
      </c>
      <c r="I11772" s="189">
        <f t="shared" si="414"/>
        <v>1.8768</v>
      </c>
      <c r="J11772" s="219">
        <f t="shared" si="415"/>
        <v>0.01</v>
      </c>
      <c r="M11772">
        <v>2.04</v>
      </c>
    </row>
    <row r="11773" spans="1:13" x14ac:dyDescent="0.2">
      <c r="A11773" s="239"/>
      <c r="B11773" s="195"/>
      <c r="C11773" s="195"/>
      <c r="D11773" s="195"/>
      <c r="E11773" s="195" t="s">
        <v>3847</v>
      </c>
      <c r="F11773" s="196">
        <v>4.4000000000000004</v>
      </c>
      <c r="G11773" s="195" t="s">
        <v>3848</v>
      </c>
      <c r="H11773" s="196">
        <v>0</v>
      </c>
      <c r="I11773" s="196">
        <v>4.4000000000000004</v>
      </c>
      <c r="J11773" s="220"/>
      <c r="M11773">
        <v>4.4000000000000004</v>
      </c>
    </row>
    <row r="11774" spans="1:13" ht="25.5" x14ac:dyDescent="0.2">
      <c r="A11774" s="239"/>
      <c r="B11774" s="195"/>
      <c r="C11774" s="195"/>
      <c r="D11774" s="195"/>
      <c r="E11774" s="195" t="s">
        <v>3849</v>
      </c>
      <c r="F11774" s="196">
        <v>0</v>
      </c>
      <c r="G11774" s="195"/>
      <c r="H11774" s="195" t="s">
        <v>3850</v>
      </c>
      <c r="I11774" s="196">
        <v>12.8</v>
      </c>
      <c r="J11774" s="220"/>
      <c r="M11774">
        <v>12.8</v>
      </c>
    </row>
    <row r="11775" spans="1:13" ht="30" customHeight="1" x14ac:dyDescent="0.2">
      <c r="A11775" s="240"/>
      <c r="B11775" s="197"/>
      <c r="C11775" s="197"/>
      <c r="D11775" s="197"/>
      <c r="E11775" s="197"/>
      <c r="F11775" s="197"/>
      <c r="G11775" s="197" t="s">
        <v>3851</v>
      </c>
      <c r="H11775" s="198">
        <v>16</v>
      </c>
      <c r="I11775" s="199">
        <v>204.8</v>
      </c>
      <c r="J11775" s="220"/>
      <c r="M11775">
        <v>204.8</v>
      </c>
    </row>
    <row r="11776" spans="1:13" ht="0.95" customHeight="1" x14ac:dyDescent="0.2">
      <c r="A11776" s="237"/>
      <c r="B11776" s="185"/>
      <c r="C11776" s="185"/>
      <c r="D11776" s="185"/>
      <c r="E11776" s="185"/>
      <c r="F11776" s="185"/>
      <c r="G11776" s="185"/>
      <c r="H11776" s="185"/>
      <c r="I11776" s="185"/>
      <c r="J11776" s="220"/>
    </row>
    <row r="11777" spans="1:13" ht="18" customHeight="1" x14ac:dyDescent="0.2">
      <c r="A11777" s="236" t="s">
        <v>1561</v>
      </c>
      <c r="B11777" s="183" t="s">
        <v>2</v>
      </c>
      <c r="C11777" s="182" t="s">
        <v>3</v>
      </c>
      <c r="D11777" s="182" t="s">
        <v>4</v>
      </c>
      <c r="E11777" s="419" t="s">
        <v>2100</v>
      </c>
      <c r="F11777" s="419"/>
      <c r="G11777" s="184" t="s">
        <v>5</v>
      </c>
      <c r="H11777" s="183" t="s">
        <v>6</v>
      </c>
      <c r="I11777" s="183" t="s">
        <v>7</v>
      </c>
      <c r="J11777" s="218" t="s">
        <v>8</v>
      </c>
      <c r="K11777" s="229">
        <f>J11779+J11780</f>
        <v>5.3000000000000007</v>
      </c>
      <c r="L11777" s="229">
        <f>J11778-K11777</f>
        <v>3.8199999999999985</v>
      </c>
      <c r="M11777" t="s">
        <v>7</v>
      </c>
    </row>
    <row r="11778" spans="1:13" ht="51.95" customHeight="1" x14ac:dyDescent="0.2">
      <c r="A11778" s="237" t="s">
        <v>2125</v>
      </c>
      <c r="B11778" s="186" t="s">
        <v>1422</v>
      </c>
      <c r="C11778" s="185" t="s">
        <v>26</v>
      </c>
      <c r="D11778" s="185" t="s">
        <v>1423</v>
      </c>
      <c r="E11778" s="425" t="s">
        <v>2115</v>
      </c>
      <c r="F11778" s="425"/>
      <c r="G11778" s="187" t="s">
        <v>331</v>
      </c>
      <c r="H11778" s="188">
        <v>1</v>
      </c>
      <c r="I11778" s="189">
        <f t="shared" ref="I11778:I11784" si="416">(M11778*$M$13)</f>
        <v>9.1264000000000003</v>
      </c>
      <c r="J11778" s="231">
        <f t="shared" ref="J11778:J11784" si="417">TRUNC(I11778*H11778,2)</f>
        <v>9.1199999999999992</v>
      </c>
      <c r="M11778">
        <v>9.92</v>
      </c>
    </row>
    <row r="11779" spans="1:13" ht="26.1" customHeight="1" x14ac:dyDescent="0.2">
      <c r="A11779" s="241" t="s">
        <v>2395</v>
      </c>
      <c r="B11779" s="201" t="s">
        <v>2772</v>
      </c>
      <c r="C11779" s="200" t="s">
        <v>26</v>
      </c>
      <c r="D11779" s="200" t="s">
        <v>2773</v>
      </c>
      <c r="E11779" s="427" t="s">
        <v>2123</v>
      </c>
      <c r="F11779" s="427"/>
      <c r="G11779" s="202" t="s">
        <v>32</v>
      </c>
      <c r="H11779" s="203">
        <v>0.127</v>
      </c>
      <c r="I11779" s="189">
        <f t="shared" si="416"/>
        <v>17.526</v>
      </c>
      <c r="J11779" s="219">
        <f t="shared" si="417"/>
        <v>2.2200000000000002</v>
      </c>
      <c r="M11779">
        <v>19.05</v>
      </c>
    </row>
    <row r="11780" spans="1:13" ht="26.1" customHeight="1" x14ac:dyDescent="0.2">
      <c r="A11780" s="241" t="s">
        <v>2395</v>
      </c>
      <c r="B11780" s="201" t="s">
        <v>2477</v>
      </c>
      <c r="C11780" s="200" t="s">
        <v>26</v>
      </c>
      <c r="D11780" s="200" t="s">
        <v>2478</v>
      </c>
      <c r="E11780" s="427" t="s">
        <v>2123</v>
      </c>
      <c r="F11780" s="427"/>
      <c r="G11780" s="202" t="s">
        <v>32</v>
      </c>
      <c r="H11780" s="203">
        <v>0.127</v>
      </c>
      <c r="I11780" s="189">
        <f t="shared" si="416"/>
        <v>24.3156</v>
      </c>
      <c r="J11780" s="219">
        <f t="shared" si="417"/>
        <v>3.08</v>
      </c>
      <c r="M11780">
        <v>26.43</v>
      </c>
    </row>
    <row r="11781" spans="1:13" ht="24" customHeight="1" x14ac:dyDescent="0.2">
      <c r="A11781" s="238" t="s">
        <v>2126</v>
      </c>
      <c r="B11781" s="191" t="s">
        <v>2774</v>
      </c>
      <c r="C11781" s="190" t="s">
        <v>26</v>
      </c>
      <c r="D11781" s="190" t="s">
        <v>2775</v>
      </c>
      <c r="E11781" s="426" t="s">
        <v>2119</v>
      </c>
      <c r="F11781" s="426"/>
      <c r="G11781" s="192" t="s">
        <v>331</v>
      </c>
      <c r="H11781" s="193">
        <v>9.9000000000000008E-3</v>
      </c>
      <c r="I11781" s="189">
        <f t="shared" si="416"/>
        <v>56.625999999999998</v>
      </c>
      <c r="J11781" s="219">
        <f t="shared" si="417"/>
        <v>0.56000000000000005</v>
      </c>
      <c r="M11781">
        <v>61.55</v>
      </c>
    </row>
    <row r="11782" spans="1:13" ht="26.1" customHeight="1" x14ac:dyDescent="0.2">
      <c r="A11782" s="238" t="s">
        <v>2126</v>
      </c>
      <c r="B11782" s="191" t="s">
        <v>3216</v>
      </c>
      <c r="C11782" s="190" t="s">
        <v>26</v>
      </c>
      <c r="D11782" s="190" t="s">
        <v>3217</v>
      </c>
      <c r="E11782" s="426" t="s">
        <v>2119</v>
      </c>
      <c r="F11782" s="426"/>
      <c r="G11782" s="192" t="s">
        <v>331</v>
      </c>
      <c r="H11782" s="193">
        <v>1</v>
      </c>
      <c r="I11782" s="189">
        <f t="shared" si="416"/>
        <v>2.3091999999999997</v>
      </c>
      <c r="J11782" s="219">
        <f t="shared" si="417"/>
        <v>2.2999999999999998</v>
      </c>
      <c r="M11782">
        <v>2.5099999999999998</v>
      </c>
    </row>
    <row r="11783" spans="1:13" ht="26.1" customHeight="1" x14ac:dyDescent="0.2">
      <c r="A11783" s="238" t="s">
        <v>2126</v>
      </c>
      <c r="B11783" s="191" t="s">
        <v>2776</v>
      </c>
      <c r="C11783" s="190" t="s">
        <v>26</v>
      </c>
      <c r="D11783" s="190" t="s">
        <v>2777</v>
      </c>
      <c r="E11783" s="426" t="s">
        <v>2119</v>
      </c>
      <c r="F11783" s="426"/>
      <c r="G11783" s="192" t="s">
        <v>331</v>
      </c>
      <c r="H11783" s="193">
        <v>1.4999999999999999E-2</v>
      </c>
      <c r="I11783" s="189">
        <f t="shared" si="416"/>
        <v>64.160799999999995</v>
      </c>
      <c r="J11783" s="219">
        <f t="shared" si="417"/>
        <v>0.96</v>
      </c>
      <c r="M11783">
        <v>69.739999999999995</v>
      </c>
    </row>
    <row r="11784" spans="1:13" ht="24" customHeight="1" x14ac:dyDescent="0.2">
      <c r="A11784" s="238" t="s">
        <v>2126</v>
      </c>
      <c r="B11784" s="191" t="s">
        <v>2778</v>
      </c>
      <c r="C11784" s="190" t="s">
        <v>26</v>
      </c>
      <c r="D11784" s="190" t="s">
        <v>2779</v>
      </c>
      <c r="E11784" s="426" t="s">
        <v>2119</v>
      </c>
      <c r="F11784" s="426"/>
      <c r="G11784" s="192" t="s">
        <v>331</v>
      </c>
      <c r="H11784" s="193">
        <v>7.1000000000000004E-3</v>
      </c>
      <c r="I11784" s="189">
        <f t="shared" si="416"/>
        <v>1.8768</v>
      </c>
      <c r="J11784" s="219">
        <f t="shared" si="417"/>
        <v>0.01</v>
      </c>
      <c r="M11784">
        <v>2.04</v>
      </c>
    </row>
    <row r="11785" spans="1:13" x14ac:dyDescent="0.2">
      <c r="A11785" s="239"/>
      <c r="B11785" s="195"/>
      <c r="C11785" s="195"/>
      <c r="D11785" s="195"/>
      <c r="E11785" s="195" t="s">
        <v>3847</v>
      </c>
      <c r="F11785" s="196">
        <v>4.4000000000000004</v>
      </c>
      <c r="G11785" s="195" t="s">
        <v>3848</v>
      </c>
      <c r="H11785" s="196">
        <v>0</v>
      </c>
      <c r="I11785" s="196">
        <v>4.4000000000000004</v>
      </c>
      <c r="J11785" s="220"/>
      <c r="M11785">
        <v>4.4000000000000004</v>
      </c>
    </row>
    <row r="11786" spans="1:13" ht="25.5" x14ac:dyDescent="0.2">
      <c r="A11786" s="239"/>
      <c r="B11786" s="195"/>
      <c r="C11786" s="195"/>
      <c r="D11786" s="195"/>
      <c r="E11786" s="195" t="s">
        <v>3849</v>
      </c>
      <c r="F11786" s="196">
        <v>0</v>
      </c>
      <c r="G11786" s="195"/>
      <c r="H11786" s="195" t="s">
        <v>3850</v>
      </c>
      <c r="I11786" s="196">
        <v>9.92</v>
      </c>
      <c r="J11786" s="220"/>
      <c r="M11786">
        <v>9.92</v>
      </c>
    </row>
    <row r="11787" spans="1:13" ht="30" customHeight="1" x14ac:dyDescent="0.2">
      <c r="A11787" s="240"/>
      <c r="B11787" s="197"/>
      <c r="C11787" s="197"/>
      <c r="D11787" s="197"/>
      <c r="E11787" s="197"/>
      <c r="F11787" s="197"/>
      <c r="G11787" s="197" t="s">
        <v>3851</v>
      </c>
      <c r="H11787" s="198">
        <v>1</v>
      </c>
      <c r="I11787" s="199">
        <v>9.92</v>
      </c>
      <c r="J11787" s="220"/>
      <c r="M11787">
        <v>9.92</v>
      </c>
    </row>
    <row r="11788" spans="1:13" ht="0.95" customHeight="1" x14ac:dyDescent="0.2">
      <c r="A11788" s="237"/>
      <c r="B11788" s="185"/>
      <c r="C11788" s="185"/>
      <c r="D11788" s="185"/>
      <c r="E11788" s="185"/>
      <c r="F11788" s="185"/>
      <c r="G11788" s="185"/>
      <c r="H11788" s="185"/>
      <c r="I11788" s="185"/>
      <c r="J11788" s="220"/>
    </row>
    <row r="11789" spans="1:13" ht="18" customHeight="1" x14ac:dyDescent="0.2">
      <c r="A11789" s="236" t="s">
        <v>1562</v>
      </c>
      <c r="B11789" s="183" t="s">
        <v>2</v>
      </c>
      <c r="C11789" s="182" t="s">
        <v>3</v>
      </c>
      <c r="D11789" s="182" t="s">
        <v>4</v>
      </c>
      <c r="E11789" s="419" t="s">
        <v>2100</v>
      </c>
      <c r="F11789" s="419"/>
      <c r="G11789" s="184" t="s">
        <v>5</v>
      </c>
      <c r="H11789" s="183" t="s">
        <v>6</v>
      </c>
      <c r="I11789" s="183" t="s">
        <v>7</v>
      </c>
      <c r="J11789" s="218" t="s">
        <v>8</v>
      </c>
      <c r="K11789" s="229">
        <f>J11791+J11792</f>
        <v>1.43</v>
      </c>
      <c r="L11789" s="229">
        <f>J11790-K11789</f>
        <v>8.23</v>
      </c>
      <c r="M11789" t="s">
        <v>7</v>
      </c>
    </row>
    <row r="11790" spans="1:13" ht="51.95" customHeight="1" x14ac:dyDescent="0.2">
      <c r="A11790" s="237" t="s">
        <v>2125</v>
      </c>
      <c r="B11790" s="186" t="s">
        <v>1137</v>
      </c>
      <c r="C11790" s="185" t="s">
        <v>26</v>
      </c>
      <c r="D11790" s="185" t="s">
        <v>1138</v>
      </c>
      <c r="E11790" s="425" t="s">
        <v>2115</v>
      </c>
      <c r="F11790" s="425"/>
      <c r="G11790" s="187" t="s">
        <v>331</v>
      </c>
      <c r="H11790" s="188">
        <v>1</v>
      </c>
      <c r="I11790" s="189">
        <f t="shared" ref="I11790:I11795" si="418">(M11790*$M$13)</f>
        <v>9.6692</v>
      </c>
      <c r="J11790" s="231">
        <f t="shared" ref="J11790:J11795" si="419">TRUNC(I11790*H11790,2)</f>
        <v>9.66</v>
      </c>
      <c r="M11790">
        <v>10.51</v>
      </c>
    </row>
    <row r="11791" spans="1:13" ht="26.1" customHeight="1" x14ac:dyDescent="0.2">
      <c r="A11791" s="241" t="s">
        <v>2395</v>
      </c>
      <c r="B11791" s="201" t="s">
        <v>2772</v>
      </c>
      <c r="C11791" s="200" t="s">
        <v>26</v>
      </c>
      <c r="D11791" s="200" t="s">
        <v>2773</v>
      </c>
      <c r="E11791" s="427" t="s">
        <v>2123</v>
      </c>
      <c r="F11791" s="427"/>
      <c r="G11791" s="202" t="s">
        <v>32</v>
      </c>
      <c r="H11791" s="203">
        <v>3.4299999999999997E-2</v>
      </c>
      <c r="I11791" s="189">
        <f t="shared" si="418"/>
        <v>17.526</v>
      </c>
      <c r="J11791" s="219">
        <f t="shared" si="419"/>
        <v>0.6</v>
      </c>
      <c r="M11791">
        <v>19.05</v>
      </c>
    </row>
    <row r="11792" spans="1:13" ht="26.1" customHeight="1" x14ac:dyDescent="0.2">
      <c r="A11792" s="241" t="s">
        <v>2395</v>
      </c>
      <c r="B11792" s="201" t="s">
        <v>2477</v>
      </c>
      <c r="C11792" s="200" t="s">
        <v>26</v>
      </c>
      <c r="D11792" s="200" t="s">
        <v>2478</v>
      </c>
      <c r="E11792" s="427" t="s">
        <v>2123</v>
      </c>
      <c r="F11792" s="427"/>
      <c r="G11792" s="202" t="s">
        <v>32</v>
      </c>
      <c r="H11792" s="203">
        <v>3.4299999999999997E-2</v>
      </c>
      <c r="I11792" s="189">
        <f t="shared" si="418"/>
        <v>24.3156</v>
      </c>
      <c r="J11792" s="219">
        <f t="shared" si="419"/>
        <v>0.83</v>
      </c>
      <c r="M11792">
        <v>26.43</v>
      </c>
    </row>
    <row r="11793" spans="1:13" ht="26.1" customHeight="1" x14ac:dyDescent="0.2">
      <c r="A11793" s="238" t="s">
        <v>2126</v>
      </c>
      <c r="B11793" s="191" t="s">
        <v>3038</v>
      </c>
      <c r="C11793" s="190" t="s">
        <v>26</v>
      </c>
      <c r="D11793" s="190" t="s">
        <v>3039</v>
      </c>
      <c r="E11793" s="426" t="s">
        <v>2119</v>
      </c>
      <c r="F11793" s="426"/>
      <c r="G11793" s="192" t="s">
        <v>331</v>
      </c>
      <c r="H11793" s="193">
        <v>2</v>
      </c>
      <c r="I11793" s="189">
        <f t="shared" si="418"/>
        <v>1.6652</v>
      </c>
      <c r="J11793" s="219">
        <f t="shared" si="419"/>
        <v>3.33</v>
      </c>
      <c r="M11793">
        <v>1.81</v>
      </c>
    </row>
    <row r="11794" spans="1:13" ht="26.1" customHeight="1" x14ac:dyDescent="0.2">
      <c r="A11794" s="238" t="s">
        <v>2126</v>
      </c>
      <c r="B11794" s="191" t="s">
        <v>3040</v>
      </c>
      <c r="C11794" s="190" t="s">
        <v>26</v>
      </c>
      <c r="D11794" s="190" t="s">
        <v>3041</v>
      </c>
      <c r="E11794" s="426" t="s">
        <v>2119</v>
      </c>
      <c r="F11794" s="426"/>
      <c r="G11794" s="192" t="s">
        <v>331</v>
      </c>
      <c r="H11794" s="193">
        <v>1</v>
      </c>
      <c r="I11794" s="189">
        <f t="shared" si="418"/>
        <v>3.7444000000000006</v>
      </c>
      <c r="J11794" s="219">
        <f t="shared" si="419"/>
        <v>3.74</v>
      </c>
      <c r="M11794">
        <v>4.07</v>
      </c>
    </row>
    <row r="11795" spans="1:13" ht="39" customHeight="1" x14ac:dyDescent="0.2">
      <c r="A11795" s="238" t="s">
        <v>2126</v>
      </c>
      <c r="B11795" s="191" t="s">
        <v>3042</v>
      </c>
      <c r="C11795" s="190" t="s">
        <v>26</v>
      </c>
      <c r="D11795" s="190" t="s">
        <v>3043</v>
      </c>
      <c r="E11795" s="426" t="s">
        <v>2119</v>
      </c>
      <c r="F11795" s="426"/>
      <c r="G11795" s="192" t="s">
        <v>331</v>
      </c>
      <c r="H11795" s="193">
        <v>0.05</v>
      </c>
      <c r="I11795" s="189">
        <f t="shared" si="418"/>
        <v>23.367999999999999</v>
      </c>
      <c r="J11795" s="219">
        <f t="shared" si="419"/>
        <v>1.1599999999999999</v>
      </c>
      <c r="M11795">
        <v>25.4</v>
      </c>
    </row>
    <row r="11796" spans="1:13" x14ac:dyDescent="0.2">
      <c r="A11796" s="239"/>
      <c r="B11796" s="195"/>
      <c r="C11796" s="195"/>
      <c r="D11796" s="195"/>
      <c r="E11796" s="195" t="s">
        <v>3847</v>
      </c>
      <c r="F11796" s="196">
        <v>1.18</v>
      </c>
      <c r="G11796" s="195" t="s">
        <v>3848</v>
      </c>
      <c r="H11796" s="196">
        <v>0</v>
      </c>
      <c r="I11796" s="196">
        <v>1.18</v>
      </c>
      <c r="J11796" s="220"/>
      <c r="M11796">
        <v>1.18</v>
      </c>
    </row>
    <row r="11797" spans="1:13" ht="25.5" x14ac:dyDescent="0.2">
      <c r="A11797" s="239"/>
      <c r="B11797" s="195"/>
      <c r="C11797" s="195"/>
      <c r="D11797" s="195"/>
      <c r="E11797" s="195" t="s">
        <v>3849</v>
      </c>
      <c r="F11797" s="196">
        <v>0</v>
      </c>
      <c r="G11797" s="195"/>
      <c r="H11797" s="195" t="s">
        <v>3850</v>
      </c>
      <c r="I11797" s="196">
        <v>10.51</v>
      </c>
      <c r="J11797" s="220"/>
      <c r="M11797">
        <v>10.51</v>
      </c>
    </row>
    <row r="11798" spans="1:13" ht="30" customHeight="1" x14ac:dyDescent="0.2">
      <c r="A11798" s="240"/>
      <c r="B11798" s="197"/>
      <c r="C11798" s="197"/>
      <c r="D11798" s="197"/>
      <c r="E11798" s="197"/>
      <c r="F11798" s="197"/>
      <c r="G11798" s="197" t="s">
        <v>3851</v>
      </c>
      <c r="H11798" s="198">
        <v>11</v>
      </c>
      <c r="I11798" s="199">
        <v>115.61</v>
      </c>
      <c r="J11798" s="220"/>
      <c r="M11798">
        <v>115.61</v>
      </c>
    </row>
    <row r="11799" spans="1:13" ht="0.95" customHeight="1" x14ac:dyDescent="0.2">
      <c r="A11799" s="237"/>
      <c r="B11799" s="185"/>
      <c r="C11799" s="185"/>
      <c r="D11799" s="185"/>
      <c r="E11799" s="185"/>
      <c r="F11799" s="185"/>
      <c r="G11799" s="185"/>
      <c r="H11799" s="185"/>
      <c r="I11799" s="185"/>
      <c r="J11799" s="220"/>
    </row>
    <row r="11800" spans="1:13" ht="18" customHeight="1" x14ac:dyDescent="0.2">
      <c r="A11800" s="236" t="s">
        <v>1563</v>
      </c>
      <c r="B11800" s="183" t="s">
        <v>2</v>
      </c>
      <c r="C11800" s="182" t="s">
        <v>3</v>
      </c>
      <c r="D11800" s="182" t="s">
        <v>4</v>
      </c>
      <c r="E11800" s="419" t="s">
        <v>2100</v>
      </c>
      <c r="F11800" s="419"/>
      <c r="G11800" s="184" t="s">
        <v>5</v>
      </c>
      <c r="H11800" s="183" t="s">
        <v>6</v>
      </c>
      <c r="I11800" s="183" t="s">
        <v>7</v>
      </c>
      <c r="J11800" s="218" t="s">
        <v>8</v>
      </c>
      <c r="K11800" s="229">
        <f>J11802+J11803</f>
        <v>9.08</v>
      </c>
      <c r="L11800" s="229">
        <f>J11801-K11800</f>
        <v>17.61</v>
      </c>
      <c r="M11800" t="s">
        <v>7</v>
      </c>
    </row>
    <row r="11801" spans="1:13" ht="51.95" customHeight="1" x14ac:dyDescent="0.2">
      <c r="A11801" s="237" t="s">
        <v>2125</v>
      </c>
      <c r="B11801" s="186" t="s">
        <v>1139</v>
      </c>
      <c r="C11801" s="185" t="s">
        <v>26</v>
      </c>
      <c r="D11801" s="185" t="s">
        <v>1140</v>
      </c>
      <c r="E11801" s="425" t="s">
        <v>2115</v>
      </c>
      <c r="F11801" s="425"/>
      <c r="G11801" s="187" t="s">
        <v>331</v>
      </c>
      <c r="H11801" s="188">
        <v>1</v>
      </c>
      <c r="I11801" s="189">
        <f t="shared" ref="I11801:I11806" si="420">(M11801*$M$13)</f>
        <v>26.698399999999999</v>
      </c>
      <c r="J11801" s="231">
        <f t="shared" ref="J11801:J11806" si="421">TRUNC(I11801*H11801,2)</f>
        <v>26.69</v>
      </c>
      <c r="M11801">
        <v>29.02</v>
      </c>
    </row>
    <row r="11802" spans="1:13" ht="26.1" customHeight="1" x14ac:dyDescent="0.2">
      <c r="A11802" s="241" t="s">
        <v>2395</v>
      </c>
      <c r="B11802" s="201" t="s">
        <v>2772</v>
      </c>
      <c r="C11802" s="200" t="s">
        <v>26</v>
      </c>
      <c r="D11802" s="200" t="s">
        <v>2773</v>
      </c>
      <c r="E11802" s="427" t="s">
        <v>2123</v>
      </c>
      <c r="F11802" s="427"/>
      <c r="G11802" s="202" t="s">
        <v>32</v>
      </c>
      <c r="H11802" s="203">
        <v>0.2172</v>
      </c>
      <c r="I11802" s="189">
        <f t="shared" si="420"/>
        <v>17.526</v>
      </c>
      <c r="J11802" s="219">
        <f t="shared" si="421"/>
        <v>3.8</v>
      </c>
      <c r="M11802">
        <v>19.05</v>
      </c>
    </row>
    <row r="11803" spans="1:13" ht="26.1" customHeight="1" x14ac:dyDescent="0.2">
      <c r="A11803" s="241" t="s">
        <v>2395</v>
      </c>
      <c r="B11803" s="201" t="s">
        <v>2477</v>
      </c>
      <c r="C11803" s="200" t="s">
        <v>26</v>
      </c>
      <c r="D11803" s="200" t="s">
        <v>2478</v>
      </c>
      <c r="E11803" s="427" t="s">
        <v>2123</v>
      </c>
      <c r="F11803" s="427"/>
      <c r="G11803" s="202" t="s">
        <v>32</v>
      </c>
      <c r="H11803" s="203">
        <v>0.2172</v>
      </c>
      <c r="I11803" s="189">
        <f t="shared" si="420"/>
        <v>24.3156</v>
      </c>
      <c r="J11803" s="219">
        <f t="shared" si="421"/>
        <v>5.28</v>
      </c>
      <c r="M11803">
        <v>26.43</v>
      </c>
    </row>
    <row r="11804" spans="1:13" ht="26.1" customHeight="1" x14ac:dyDescent="0.2">
      <c r="A11804" s="238" t="s">
        <v>2126</v>
      </c>
      <c r="B11804" s="191" t="s">
        <v>3044</v>
      </c>
      <c r="C11804" s="190" t="s">
        <v>26</v>
      </c>
      <c r="D11804" s="190" t="s">
        <v>3045</v>
      </c>
      <c r="E11804" s="426" t="s">
        <v>2119</v>
      </c>
      <c r="F11804" s="426"/>
      <c r="G11804" s="192" t="s">
        <v>331</v>
      </c>
      <c r="H11804" s="193">
        <v>2</v>
      </c>
      <c r="I11804" s="189">
        <f t="shared" si="420"/>
        <v>2.9532000000000003</v>
      </c>
      <c r="J11804" s="219">
        <f t="shared" si="421"/>
        <v>5.9</v>
      </c>
      <c r="M11804">
        <v>3.21</v>
      </c>
    </row>
    <row r="11805" spans="1:13" ht="26.1" customHeight="1" x14ac:dyDescent="0.2">
      <c r="A11805" s="238" t="s">
        <v>2126</v>
      </c>
      <c r="B11805" s="191" t="s">
        <v>3046</v>
      </c>
      <c r="C11805" s="190" t="s">
        <v>26</v>
      </c>
      <c r="D11805" s="190" t="s">
        <v>3047</v>
      </c>
      <c r="E11805" s="426" t="s">
        <v>2119</v>
      </c>
      <c r="F11805" s="426"/>
      <c r="G11805" s="192" t="s">
        <v>331</v>
      </c>
      <c r="H11805" s="193">
        <v>1</v>
      </c>
      <c r="I11805" s="189">
        <f t="shared" si="420"/>
        <v>9.0252000000000017</v>
      </c>
      <c r="J11805" s="219">
        <f t="shared" si="421"/>
        <v>9.02</v>
      </c>
      <c r="M11805">
        <v>9.81</v>
      </c>
    </row>
    <row r="11806" spans="1:13" ht="39" customHeight="1" x14ac:dyDescent="0.2">
      <c r="A11806" s="238" t="s">
        <v>2126</v>
      </c>
      <c r="B11806" s="191" t="s">
        <v>3042</v>
      </c>
      <c r="C11806" s="190" t="s">
        <v>26</v>
      </c>
      <c r="D11806" s="190" t="s">
        <v>3043</v>
      </c>
      <c r="E11806" s="426" t="s">
        <v>2119</v>
      </c>
      <c r="F11806" s="426"/>
      <c r="G11806" s="192" t="s">
        <v>331</v>
      </c>
      <c r="H11806" s="193">
        <v>0.115</v>
      </c>
      <c r="I11806" s="189">
        <f t="shared" si="420"/>
        <v>23.367999999999999</v>
      </c>
      <c r="J11806" s="219">
        <f t="shared" si="421"/>
        <v>2.68</v>
      </c>
      <c r="M11806">
        <v>25.4</v>
      </c>
    </row>
    <row r="11807" spans="1:13" x14ac:dyDescent="0.2">
      <c r="A11807" s="239"/>
      <c r="B11807" s="195"/>
      <c r="C11807" s="195"/>
      <c r="D11807" s="195"/>
      <c r="E11807" s="195" t="s">
        <v>3847</v>
      </c>
      <c r="F11807" s="196">
        <v>7.54</v>
      </c>
      <c r="G11807" s="195" t="s">
        <v>3848</v>
      </c>
      <c r="H11807" s="196">
        <v>0</v>
      </c>
      <c r="I11807" s="196">
        <v>7.54</v>
      </c>
      <c r="J11807" s="220"/>
      <c r="M11807">
        <v>7.54</v>
      </c>
    </row>
    <row r="11808" spans="1:13" ht="25.5" x14ac:dyDescent="0.2">
      <c r="A11808" s="239"/>
      <c r="B11808" s="195"/>
      <c r="C11808" s="195"/>
      <c r="D11808" s="195"/>
      <c r="E11808" s="195" t="s">
        <v>3849</v>
      </c>
      <c r="F11808" s="196">
        <v>0</v>
      </c>
      <c r="G11808" s="195"/>
      <c r="H11808" s="195" t="s">
        <v>3850</v>
      </c>
      <c r="I11808" s="196">
        <v>29.02</v>
      </c>
      <c r="J11808" s="220"/>
      <c r="M11808">
        <v>29.02</v>
      </c>
    </row>
    <row r="11809" spans="1:13" ht="30" customHeight="1" x14ac:dyDescent="0.2">
      <c r="A11809" s="240"/>
      <c r="B11809" s="197"/>
      <c r="C11809" s="197"/>
      <c r="D11809" s="197"/>
      <c r="E11809" s="197"/>
      <c r="F11809" s="197"/>
      <c r="G11809" s="197" t="s">
        <v>3851</v>
      </c>
      <c r="H11809" s="198">
        <v>9</v>
      </c>
      <c r="I11809" s="199">
        <v>261.18</v>
      </c>
      <c r="J11809" s="220"/>
      <c r="M11809">
        <v>261.18</v>
      </c>
    </row>
    <row r="11810" spans="1:13" ht="0.95" customHeight="1" x14ac:dyDescent="0.2">
      <c r="A11810" s="237"/>
      <c r="B11810" s="185"/>
      <c r="C11810" s="185"/>
      <c r="D11810" s="185"/>
      <c r="E11810" s="185"/>
      <c r="F11810" s="185"/>
      <c r="G11810" s="185"/>
      <c r="H11810" s="185"/>
      <c r="I11810" s="185"/>
      <c r="J11810" s="220"/>
    </row>
    <row r="11811" spans="1:13" ht="18" customHeight="1" x14ac:dyDescent="0.2">
      <c r="A11811" s="236" t="s">
        <v>1564</v>
      </c>
      <c r="B11811" s="183" t="s">
        <v>2</v>
      </c>
      <c r="C11811" s="182" t="s">
        <v>3</v>
      </c>
      <c r="D11811" s="182" t="s">
        <v>4</v>
      </c>
      <c r="E11811" s="419" t="s">
        <v>2100</v>
      </c>
      <c r="F11811" s="419"/>
      <c r="G11811" s="184" t="s">
        <v>5</v>
      </c>
      <c r="H11811" s="183" t="s">
        <v>6</v>
      </c>
      <c r="I11811" s="183" t="s">
        <v>7</v>
      </c>
      <c r="J11811" s="218" t="s">
        <v>8</v>
      </c>
      <c r="K11811" s="229">
        <f>J11813+J11814</f>
        <v>5.76</v>
      </c>
      <c r="L11811" s="229">
        <f>J11812-K11811</f>
        <v>7.51</v>
      </c>
      <c r="M11811" t="s">
        <v>7</v>
      </c>
    </row>
    <row r="11812" spans="1:13" ht="51.95" customHeight="1" x14ac:dyDescent="0.2">
      <c r="A11812" s="237" t="s">
        <v>2125</v>
      </c>
      <c r="B11812" s="186" t="s">
        <v>1141</v>
      </c>
      <c r="C11812" s="185" t="s">
        <v>26</v>
      </c>
      <c r="D11812" s="185" t="s">
        <v>1142</v>
      </c>
      <c r="E11812" s="425" t="s">
        <v>2115</v>
      </c>
      <c r="F11812" s="425"/>
      <c r="G11812" s="187" t="s">
        <v>331</v>
      </c>
      <c r="H11812" s="188">
        <v>1</v>
      </c>
      <c r="I11812" s="189">
        <f t="shared" ref="I11812:I11817" si="422">(M11812*$M$13)</f>
        <v>13.275600000000001</v>
      </c>
      <c r="J11812" s="231">
        <f t="shared" ref="J11812:J11817" si="423">TRUNC(I11812*H11812,2)</f>
        <v>13.27</v>
      </c>
      <c r="M11812">
        <v>14.43</v>
      </c>
    </row>
    <row r="11813" spans="1:13" ht="26.1" customHeight="1" x14ac:dyDescent="0.2">
      <c r="A11813" s="241" t="s">
        <v>2395</v>
      </c>
      <c r="B11813" s="201" t="s">
        <v>2772</v>
      </c>
      <c r="C11813" s="200" t="s">
        <v>26</v>
      </c>
      <c r="D11813" s="200" t="s">
        <v>2773</v>
      </c>
      <c r="E11813" s="427" t="s">
        <v>2123</v>
      </c>
      <c r="F11813" s="427"/>
      <c r="G11813" s="202" t="s">
        <v>32</v>
      </c>
      <c r="H11813" s="203">
        <v>0.13789999999999999</v>
      </c>
      <c r="I11813" s="189">
        <f t="shared" si="422"/>
        <v>17.526</v>
      </c>
      <c r="J11813" s="219">
        <f t="shared" si="423"/>
        <v>2.41</v>
      </c>
      <c r="M11813">
        <v>19.05</v>
      </c>
    </row>
    <row r="11814" spans="1:13" ht="26.1" customHeight="1" x14ac:dyDescent="0.2">
      <c r="A11814" s="241" t="s">
        <v>2395</v>
      </c>
      <c r="B11814" s="201" t="s">
        <v>2477</v>
      </c>
      <c r="C11814" s="200" t="s">
        <v>26</v>
      </c>
      <c r="D11814" s="200" t="s">
        <v>2478</v>
      </c>
      <c r="E11814" s="427" t="s">
        <v>2123</v>
      </c>
      <c r="F11814" s="427"/>
      <c r="G11814" s="202" t="s">
        <v>32</v>
      </c>
      <c r="H11814" s="203">
        <v>0.13789999999999999</v>
      </c>
      <c r="I11814" s="189">
        <f t="shared" si="422"/>
        <v>24.3156</v>
      </c>
      <c r="J11814" s="219">
        <f t="shared" si="423"/>
        <v>3.35</v>
      </c>
      <c r="M11814">
        <v>26.43</v>
      </c>
    </row>
    <row r="11815" spans="1:13" ht="26.1" customHeight="1" x14ac:dyDescent="0.2">
      <c r="A11815" s="238" t="s">
        <v>2126</v>
      </c>
      <c r="B11815" s="191" t="s">
        <v>3038</v>
      </c>
      <c r="C11815" s="190" t="s">
        <v>26</v>
      </c>
      <c r="D11815" s="190" t="s">
        <v>3039</v>
      </c>
      <c r="E11815" s="426" t="s">
        <v>2119</v>
      </c>
      <c r="F11815" s="426"/>
      <c r="G11815" s="192" t="s">
        <v>331</v>
      </c>
      <c r="H11815" s="193">
        <v>2</v>
      </c>
      <c r="I11815" s="189">
        <f t="shared" si="422"/>
        <v>1.6652</v>
      </c>
      <c r="J11815" s="219">
        <f t="shared" si="423"/>
        <v>3.33</v>
      </c>
      <c r="M11815">
        <v>1.81</v>
      </c>
    </row>
    <row r="11816" spans="1:13" ht="26.1" customHeight="1" x14ac:dyDescent="0.2">
      <c r="A11816" s="238" t="s">
        <v>2126</v>
      </c>
      <c r="B11816" s="191" t="s">
        <v>3048</v>
      </c>
      <c r="C11816" s="190" t="s">
        <v>26</v>
      </c>
      <c r="D11816" s="190" t="s">
        <v>3049</v>
      </c>
      <c r="E11816" s="426" t="s">
        <v>2119</v>
      </c>
      <c r="F11816" s="426"/>
      <c r="G11816" s="192" t="s">
        <v>331</v>
      </c>
      <c r="H11816" s="193">
        <v>1</v>
      </c>
      <c r="I11816" s="189">
        <f t="shared" si="422"/>
        <v>3.0175999999999998</v>
      </c>
      <c r="J11816" s="219">
        <f t="shared" si="423"/>
        <v>3.01</v>
      </c>
      <c r="M11816">
        <v>3.28</v>
      </c>
    </row>
    <row r="11817" spans="1:13" ht="39" customHeight="1" x14ac:dyDescent="0.2">
      <c r="A11817" s="238" t="s">
        <v>2126</v>
      </c>
      <c r="B11817" s="191" t="s">
        <v>3042</v>
      </c>
      <c r="C11817" s="190" t="s">
        <v>26</v>
      </c>
      <c r="D11817" s="190" t="s">
        <v>3043</v>
      </c>
      <c r="E11817" s="426" t="s">
        <v>2119</v>
      </c>
      <c r="F11817" s="426"/>
      <c r="G11817" s="192" t="s">
        <v>331</v>
      </c>
      <c r="H11817" s="193">
        <v>0.05</v>
      </c>
      <c r="I11817" s="189">
        <f t="shared" si="422"/>
        <v>23.367999999999999</v>
      </c>
      <c r="J11817" s="219">
        <f t="shared" si="423"/>
        <v>1.1599999999999999</v>
      </c>
      <c r="M11817">
        <v>25.4</v>
      </c>
    </row>
    <row r="11818" spans="1:13" x14ac:dyDescent="0.2">
      <c r="A11818" s="239"/>
      <c r="B11818" s="195"/>
      <c r="C11818" s="195"/>
      <c r="D11818" s="195"/>
      <c r="E11818" s="195" t="s">
        <v>3847</v>
      </c>
      <c r="F11818" s="196">
        <v>4.78</v>
      </c>
      <c r="G11818" s="195" t="s">
        <v>3848</v>
      </c>
      <c r="H11818" s="196">
        <v>0</v>
      </c>
      <c r="I11818" s="196">
        <v>4.78</v>
      </c>
      <c r="J11818" s="220"/>
      <c r="M11818">
        <v>4.78</v>
      </c>
    </row>
    <row r="11819" spans="1:13" ht="25.5" x14ac:dyDescent="0.2">
      <c r="A11819" s="239"/>
      <c r="B11819" s="195"/>
      <c r="C11819" s="195"/>
      <c r="D11819" s="195"/>
      <c r="E11819" s="195" t="s">
        <v>3849</v>
      </c>
      <c r="F11819" s="196">
        <v>0</v>
      </c>
      <c r="G11819" s="195"/>
      <c r="H11819" s="195" t="s">
        <v>3850</v>
      </c>
      <c r="I11819" s="196">
        <v>14.43</v>
      </c>
      <c r="J11819" s="220"/>
      <c r="M11819">
        <v>14.43</v>
      </c>
    </row>
    <row r="11820" spans="1:13" ht="30" customHeight="1" x14ac:dyDescent="0.2">
      <c r="A11820" s="240"/>
      <c r="B11820" s="197"/>
      <c r="C11820" s="197"/>
      <c r="D11820" s="197"/>
      <c r="E11820" s="197"/>
      <c r="F11820" s="197"/>
      <c r="G11820" s="197" t="s">
        <v>3851</v>
      </c>
      <c r="H11820" s="198">
        <v>9</v>
      </c>
      <c r="I11820" s="199">
        <v>129.87</v>
      </c>
      <c r="J11820" s="220"/>
      <c r="M11820">
        <v>129.87</v>
      </c>
    </row>
    <row r="11821" spans="1:13" ht="0.95" customHeight="1" x14ac:dyDescent="0.2">
      <c r="A11821" s="237"/>
      <c r="B11821" s="185"/>
      <c r="C11821" s="185"/>
      <c r="D11821" s="185"/>
      <c r="E11821" s="185"/>
      <c r="F11821" s="185"/>
      <c r="G11821" s="185"/>
      <c r="H11821" s="185"/>
      <c r="I11821" s="185"/>
      <c r="J11821" s="220"/>
    </row>
    <row r="11822" spans="1:13" ht="18" customHeight="1" x14ac:dyDescent="0.2">
      <c r="A11822" s="236" t="s">
        <v>1565</v>
      </c>
      <c r="B11822" s="183" t="s">
        <v>2</v>
      </c>
      <c r="C11822" s="182" t="s">
        <v>3</v>
      </c>
      <c r="D11822" s="182" t="s">
        <v>4</v>
      </c>
      <c r="E11822" s="419" t="s">
        <v>2100</v>
      </c>
      <c r="F11822" s="419"/>
      <c r="G11822" s="184" t="s">
        <v>5</v>
      </c>
      <c r="H11822" s="183" t="s">
        <v>6</v>
      </c>
      <c r="I11822" s="183" t="s">
        <v>7</v>
      </c>
      <c r="J11822" s="218" t="s">
        <v>8</v>
      </c>
      <c r="K11822" s="229">
        <f>J11824+J11825</f>
        <v>9.08</v>
      </c>
      <c r="L11822" s="229">
        <f>J11823-K11822</f>
        <v>16.79</v>
      </c>
      <c r="M11822" t="s">
        <v>7</v>
      </c>
    </row>
    <row r="11823" spans="1:13" ht="51.95" customHeight="1" x14ac:dyDescent="0.2">
      <c r="A11823" s="237" t="s">
        <v>2125</v>
      </c>
      <c r="B11823" s="186" t="s">
        <v>1428</v>
      </c>
      <c r="C11823" s="185" t="s">
        <v>26</v>
      </c>
      <c r="D11823" s="185" t="s">
        <v>1429</v>
      </c>
      <c r="E11823" s="425" t="s">
        <v>2115</v>
      </c>
      <c r="F11823" s="425"/>
      <c r="G11823" s="187" t="s">
        <v>331</v>
      </c>
      <c r="H11823" s="188">
        <v>1</v>
      </c>
      <c r="I11823" s="189">
        <f t="shared" ref="I11823:I11828" si="424">(M11823*$M$13)</f>
        <v>25.8796</v>
      </c>
      <c r="J11823" s="231">
        <f t="shared" ref="J11823:J11828" si="425">TRUNC(I11823*H11823,2)</f>
        <v>25.87</v>
      </c>
      <c r="M11823">
        <v>28.13</v>
      </c>
    </row>
    <row r="11824" spans="1:13" ht="26.1" customHeight="1" x14ac:dyDescent="0.2">
      <c r="A11824" s="241" t="s">
        <v>2395</v>
      </c>
      <c r="B11824" s="201" t="s">
        <v>2772</v>
      </c>
      <c r="C11824" s="200" t="s">
        <v>26</v>
      </c>
      <c r="D11824" s="200" t="s">
        <v>2773</v>
      </c>
      <c r="E11824" s="427" t="s">
        <v>2123</v>
      </c>
      <c r="F11824" s="427"/>
      <c r="G11824" s="202" t="s">
        <v>32</v>
      </c>
      <c r="H11824" s="203">
        <v>0.2172</v>
      </c>
      <c r="I11824" s="189">
        <f t="shared" si="424"/>
        <v>17.526</v>
      </c>
      <c r="J11824" s="219">
        <f t="shared" si="425"/>
        <v>3.8</v>
      </c>
      <c r="M11824">
        <v>19.05</v>
      </c>
    </row>
    <row r="11825" spans="1:13" ht="26.1" customHeight="1" x14ac:dyDescent="0.2">
      <c r="A11825" s="241" t="s">
        <v>2395</v>
      </c>
      <c r="B11825" s="201" t="s">
        <v>2477</v>
      </c>
      <c r="C11825" s="200" t="s">
        <v>26</v>
      </c>
      <c r="D11825" s="200" t="s">
        <v>2478</v>
      </c>
      <c r="E11825" s="427" t="s">
        <v>2123</v>
      </c>
      <c r="F11825" s="427"/>
      <c r="G11825" s="202" t="s">
        <v>32</v>
      </c>
      <c r="H11825" s="203">
        <v>0.2172</v>
      </c>
      <c r="I11825" s="189">
        <f t="shared" si="424"/>
        <v>24.3156</v>
      </c>
      <c r="J11825" s="219">
        <f t="shared" si="425"/>
        <v>5.28</v>
      </c>
      <c r="M11825">
        <v>26.43</v>
      </c>
    </row>
    <row r="11826" spans="1:13" ht="26.1" customHeight="1" x14ac:dyDescent="0.2">
      <c r="A11826" s="238" t="s">
        <v>2126</v>
      </c>
      <c r="B11826" s="191" t="s">
        <v>3044</v>
      </c>
      <c r="C11826" s="190" t="s">
        <v>26</v>
      </c>
      <c r="D11826" s="190" t="s">
        <v>3045</v>
      </c>
      <c r="E11826" s="426" t="s">
        <v>2119</v>
      </c>
      <c r="F11826" s="426"/>
      <c r="G11826" s="192" t="s">
        <v>331</v>
      </c>
      <c r="H11826" s="193">
        <v>2</v>
      </c>
      <c r="I11826" s="189">
        <f t="shared" si="424"/>
        <v>2.9532000000000003</v>
      </c>
      <c r="J11826" s="219">
        <f t="shared" si="425"/>
        <v>5.9</v>
      </c>
      <c r="M11826">
        <v>3.21</v>
      </c>
    </row>
    <row r="11827" spans="1:13" ht="26.1" customHeight="1" x14ac:dyDescent="0.2">
      <c r="A11827" s="238" t="s">
        <v>2126</v>
      </c>
      <c r="B11827" s="191" t="s">
        <v>3050</v>
      </c>
      <c r="C11827" s="190" t="s">
        <v>26</v>
      </c>
      <c r="D11827" s="190" t="s">
        <v>3051</v>
      </c>
      <c r="E11827" s="426" t="s">
        <v>2119</v>
      </c>
      <c r="F11827" s="426"/>
      <c r="G11827" s="192" t="s">
        <v>331</v>
      </c>
      <c r="H11827" s="193">
        <v>1</v>
      </c>
      <c r="I11827" s="189">
        <f t="shared" si="424"/>
        <v>8.2064000000000004</v>
      </c>
      <c r="J11827" s="219">
        <f t="shared" si="425"/>
        <v>8.1999999999999993</v>
      </c>
      <c r="M11827">
        <v>8.92</v>
      </c>
    </row>
    <row r="11828" spans="1:13" ht="39" customHeight="1" x14ac:dyDescent="0.2">
      <c r="A11828" s="238" t="s">
        <v>2126</v>
      </c>
      <c r="B11828" s="191" t="s">
        <v>3042</v>
      </c>
      <c r="C11828" s="190" t="s">
        <v>26</v>
      </c>
      <c r="D11828" s="190" t="s">
        <v>3043</v>
      </c>
      <c r="E11828" s="426" t="s">
        <v>2119</v>
      </c>
      <c r="F11828" s="426"/>
      <c r="G11828" s="192" t="s">
        <v>331</v>
      </c>
      <c r="H11828" s="193">
        <v>0.115</v>
      </c>
      <c r="I11828" s="189">
        <f t="shared" si="424"/>
        <v>23.367999999999999</v>
      </c>
      <c r="J11828" s="219">
        <f t="shared" si="425"/>
        <v>2.68</v>
      </c>
      <c r="M11828">
        <v>25.4</v>
      </c>
    </row>
    <row r="11829" spans="1:13" x14ac:dyDescent="0.2">
      <c r="A11829" s="239"/>
      <c r="B11829" s="195"/>
      <c r="C11829" s="195"/>
      <c r="D11829" s="195"/>
      <c r="E11829" s="195" t="s">
        <v>3847</v>
      </c>
      <c r="F11829" s="196">
        <v>7.54</v>
      </c>
      <c r="G11829" s="195" t="s">
        <v>3848</v>
      </c>
      <c r="H11829" s="196">
        <v>0</v>
      </c>
      <c r="I11829" s="196">
        <v>7.54</v>
      </c>
      <c r="J11829" s="220"/>
      <c r="M11829">
        <v>7.54</v>
      </c>
    </row>
    <row r="11830" spans="1:13" ht="25.5" x14ac:dyDescent="0.2">
      <c r="A11830" s="239"/>
      <c r="B11830" s="195"/>
      <c r="C11830" s="195"/>
      <c r="D11830" s="195"/>
      <c r="E11830" s="195" t="s">
        <v>3849</v>
      </c>
      <c r="F11830" s="196">
        <v>0</v>
      </c>
      <c r="G11830" s="195"/>
      <c r="H11830" s="195" t="s">
        <v>3850</v>
      </c>
      <c r="I11830" s="196">
        <v>28.13</v>
      </c>
      <c r="J11830" s="220"/>
      <c r="M11830">
        <v>28.13</v>
      </c>
    </row>
    <row r="11831" spans="1:13" ht="30" customHeight="1" x14ac:dyDescent="0.2">
      <c r="A11831" s="240"/>
      <c r="B11831" s="197"/>
      <c r="C11831" s="197"/>
      <c r="D11831" s="197"/>
      <c r="E11831" s="197"/>
      <c r="F11831" s="197"/>
      <c r="G11831" s="197" t="s">
        <v>3851</v>
      </c>
      <c r="H11831" s="198">
        <v>15</v>
      </c>
      <c r="I11831" s="199">
        <v>421.95</v>
      </c>
      <c r="J11831" s="220"/>
      <c r="M11831">
        <v>421.95</v>
      </c>
    </row>
    <row r="11832" spans="1:13" ht="0.95" customHeight="1" x14ac:dyDescent="0.2">
      <c r="A11832" s="237"/>
      <c r="B11832" s="185"/>
      <c r="C11832" s="185"/>
      <c r="D11832" s="185"/>
      <c r="E11832" s="185"/>
      <c r="F11832" s="185"/>
      <c r="G11832" s="185"/>
      <c r="H11832" s="185"/>
      <c r="I11832" s="185"/>
      <c r="J11832" s="220"/>
    </row>
    <row r="11833" spans="1:13" ht="18" customHeight="1" x14ac:dyDescent="0.2">
      <c r="A11833" s="236" t="s">
        <v>1566</v>
      </c>
      <c r="B11833" s="183" t="s">
        <v>2</v>
      </c>
      <c r="C11833" s="182" t="s">
        <v>3</v>
      </c>
      <c r="D11833" s="182" t="s">
        <v>4</v>
      </c>
      <c r="E11833" s="419" t="s">
        <v>2100</v>
      </c>
      <c r="F11833" s="419"/>
      <c r="G11833" s="184" t="s">
        <v>5</v>
      </c>
      <c r="H11833" s="183" t="s">
        <v>6</v>
      </c>
      <c r="I11833" s="183" t="s">
        <v>7</v>
      </c>
      <c r="J11833" s="218" t="s">
        <v>8</v>
      </c>
      <c r="K11833" s="229">
        <f>J11835+J11836</f>
        <v>9.129999999999999</v>
      </c>
      <c r="L11833" s="229">
        <f>J11834-K11833</f>
        <v>2.91</v>
      </c>
      <c r="M11833" t="s">
        <v>7</v>
      </c>
    </row>
    <row r="11834" spans="1:13" ht="24" customHeight="1" x14ac:dyDescent="0.2">
      <c r="A11834" s="237" t="s">
        <v>2125</v>
      </c>
      <c r="B11834" s="186" t="s">
        <v>1147</v>
      </c>
      <c r="C11834" s="185" t="s">
        <v>15</v>
      </c>
      <c r="D11834" s="185" t="s">
        <v>1148</v>
      </c>
      <c r="E11834" s="425">
        <v>8</v>
      </c>
      <c r="F11834" s="425"/>
      <c r="G11834" s="187" t="s">
        <v>18</v>
      </c>
      <c r="H11834" s="188">
        <v>1</v>
      </c>
      <c r="I11834" s="189">
        <f>(M11834*$M$13)</f>
        <v>12.0428</v>
      </c>
      <c r="J11834" s="231">
        <f>TRUNC(I11834*H11834,2)</f>
        <v>12.04</v>
      </c>
      <c r="M11834">
        <v>13.09</v>
      </c>
    </row>
    <row r="11835" spans="1:13" ht="24" customHeight="1" x14ac:dyDescent="0.2">
      <c r="A11835" s="238" t="s">
        <v>2126</v>
      </c>
      <c r="B11835" s="191" t="s">
        <v>2130</v>
      </c>
      <c r="C11835" s="190" t="s">
        <v>15</v>
      </c>
      <c r="D11835" s="190" t="s">
        <v>2131</v>
      </c>
      <c r="E11835" s="426" t="s">
        <v>2129</v>
      </c>
      <c r="F11835" s="426"/>
      <c r="G11835" s="192" t="s">
        <v>39</v>
      </c>
      <c r="H11835" s="193">
        <v>0.28000000000000003</v>
      </c>
      <c r="I11835" s="189">
        <f>(M11835*$M$13)</f>
        <v>13.533200000000001</v>
      </c>
      <c r="J11835" s="219">
        <f>TRUNC(I11835*H11835,2)</f>
        <v>3.78</v>
      </c>
      <c r="M11835">
        <v>14.71</v>
      </c>
    </row>
    <row r="11836" spans="1:13" ht="24" customHeight="1" x14ac:dyDescent="0.2">
      <c r="A11836" s="238" t="s">
        <v>2126</v>
      </c>
      <c r="B11836" s="191" t="s">
        <v>2216</v>
      </c>
      <c r="C11836" s="190" t="s">
        <v>15</v>
      </c>
      <c r="D11836" s="190" t="s">
        <v>2217</v>
      </c>
      <c r="E11836" s="426" t="s">
        <v>2129</v>
      </c>
      <c r="F11836" s="426"/>
      <c r="G11836" s="192" t="s">
        <v>39</v>
      </c>
      <c r="H11836" s="193">
        <v>0.28000000000000003</v>
      </c>
      <c r="I11836" s="189">
        <f>(M11836*$M$13)</f>
        <v>19.136000000000003</v>
      </c>
      <c r="J11836" s="219">
        <f>TRUNC(I11836*H11836,2)</f>
        <v>5.35</v>
      </c>
      <c r="M11836">
        <v>20.8</v>
      </c>
    </row>
    <row r="11837" spans="1:13" ht="24" customHeight="1" x14ac:dyDescent="0.2">
      <c r="A11837" s="238" t="s">
        <v>2126</v>
      </c>
      <c r="B11837" s="191" t="s">
        <v>3054</v>
      </c>
      <c r="C11837" s="190" t="s">
        <v>15</v>
      </c>
      <c r="D11837" s="190" t="s">
        <v>1148</v>
      </c>
      <c r="E11837" s="426" t="s">
        <v>2119</v>
      </c>
      <c r="F11837" s="426"/>
      <c r="G11837" s="192" t="s">
        <v>54</v>
      </c>
      <c r="H11837" s="193">
        <v>1</v>
      </c>
      <c r="I11837" s="189">
        <f>(M11837*$M$13)</f>
        <v>2.9072000000000005</v>
      </c>
      <c r="J11837" s="219">
        <f>TRUNC(I11837*H11837,2)</f>
        <v>2.9</v>
      </c>
      <c r="M11837">
        <v>3.16</v>
      </c>
    </row>
    <row r="11838" spans="1:13" x14ac:dyDescent="0.2">
      <c r="A11838" s="239"/>
      <c r="B11838" s="195"/>
      <c r="C11838" s="195"/>
      <c r="D11838" s="195"/>
      <c r="E11838" s="195" t="s">
        <v>3847</v>
      </c>
      <c r="F11838" s="196">
        <v>9.93</v>
      </c>
      <c r="G11838" s="195" t="s">
        <v>3848</v>
      </c>
      <c r="H11838" s="196">
        <v>0</v>
      </c>
      <c r="I11838" s="196">
        <v>9.93</v>
      </c>
      <c r="J11838" s="220"/>
      <c r="M11838">
        <v>9.93</v>
      </c>
    </row>
    <row r="11839" spans="1:13" ht="25.5" x14ac:dyDescent="0.2">
      <c r="A11839" s="239"/>
      <c r="B11839" s="195"/>
      <c r="C11839" s="195"/>
      <c r="D11839" s="195"/>
      <c r="E11839" s="195" t="s">
        <v>3849</v>
      </c>
      <c r="F11839" s="196">
        <v>0</v>
      </c>
      <c r="G11839" s="195"/>
      <c r="H11839" s="195" t="s">
        <v>3850</v>
      </c>
      <c r="I11839" s="196">
        <v>13.09</v>
      </c>
      <c r="J11839" s="220"/>
      <c r="M11839">
        <v>13.09</v>
      </c>
    </row>
    <row r="11840" spans="1:13" ht="30" customHeight="1" x14ac:dyDescent="0.2">
      <c r="A11840" s="240"/>
      <c r="B11840" s="197"/>
      <c r="C11840" s="197"/>
      <c r="D11840" s="197"/>
      <c r="E11840" s="197"/>
      <c r="F11840" s="197"/>
      <c r="G11840" s="197" t="s">
        <v>3851</v>
      </c>
      <c r="H11840" s="198">
        <v>16</v>
      </c>
      <c r="I11840" s="199">
        <v>209.44</v>
      </c>
      <c r="J11840" s="220"/>
      <c r="M11840">
        <v>209.44</v>
      </c>
    </row>
    <row r="11841" spans="1:13" ht="0.95" customHeight="1" x14ac:dyDescent="0.2">
      <c r="A11841" s="237"/>
      <c r="B11841" s="185"/>
      <c r="C11841" s="185"/>
      <c r="D11841" s="185"/>
      <c r="E11841" s="185"/>
      <c r="F11841" s="185"/>
      <c r="G11841" s="185"/>
      <c r="H11841" s="185"/>
      <c r="I11841" s="185"/>
      <c r="J11841" s="220"/>
    </row>
    <row r="11842" spans="1:13" ht="18" customHeight="1" x14ac:dyDescent="0.2">
      <c r="A11842" s="236" t="s">
        <v>1567</v>
      </c>
      <c r="B11842" s="183" t="s">
        <v>2</v>
      </c>
      <c r="C11842" s="182" t="s">
        <v>3</v>
      </c>
      <c r="D11842" s="182" t="s">
        <v>4</v>
      </c>
      <c r="E11842" s="419" t="s">
        <v>2100</v>
      </c>
      <c r="F11842" s="419"/>
      <c r="G11842" s="184" t="s">
        <v>5</v>
      </c>
      <c r="H11842" s="183" t="s">
        <v>6</v>
      </c>
      <c r="I11842" s="183" t="s">
        <v>7</v>
      </c>
      <c r="J11842" s="218" t="s">
        <v>8</v>
      </c>
      <c r="K11842" s="229">
        <f>J11844+J11845</f>
        <v>9.4600000000000009</v>
      </c>
      <c r="L11842" s="229">
        <f>J11843-K11842</f>
        <v>8.11</v>
      </c>
      <c r="M11842" t="s">
        <v>7</v>
      </c>
    </row>
    <row r="11843" spans="1:13" ht="24" customHeight="1" x14ac:dyDescent="0.2">
      <c r="A11843" s="237" t="s">
        <v>2125</v>
      </c>
      <c r="B11843" s="186" t="s">
        <v>1432</v>
      </c>
      <c r="C11843" s="185" t="s">
        <v>15</v>
      </c>
      <c r="D11843" s="185" t="s">
        <v>1433</v>
      </c>
      <c r="E11843" s="425">
        <v>8</v>
      </c>
      <c r="F11843" s="425"/>
      <c r="G11843" s="187" t="s">
        <v>18</v>
      </c>
      <c r="H11843" s="188">
        <v>1</v>
      </c>
      <c r="I11843" s="189">
        <f>(M11843*$M$13)</f>
        <v>17.572000000000003</v>
      </c>
      <c r="J11843" s="231">
        <f>TRUNC(I11843*H11843,2)</f>
        <v>17.57</v>
      </c>
      <c r="M11843">
        <v>19.100000000000001</v>
      </c>
    </row>
    <row r="11844" spans="1:13" ht="24" customHeight="1" x14ac:dyDescent="0.2">
      <c r="A11844" s="238" t="s">
        <v>2126</v>
      </c>
      <c r="B11844" s="191" t="s">
        <v>2130</v>
      </c>
      <c r="C11844" s="190" t="s">
        <v>15</v>
      </c>
      <c r="D11844" s="190" t="s">
        <v>2131</v>
      </c>
      <c r="E11844" s="426" t="s">
        <v>2129</v>
      </c>
      <c r="F11844" s="426"/>
      <c r="G11844" s="192" t="s">
        <v>39</v>
      </c>
      <c r="H11844" s="193">
        <v>0.28999999999999998</v>
      </c>
      <c r="I11844" s="189">
        <f>(M11844*$M$13)</f>
        <v>13.533200000000001</v>
      </c>
      <c r="J11844" s="219">
        <f>TRUNC(I11844*H11844,2)</f>
        <v>3.92</v>
      </c>
      <c r="M11844">
        <v>14.71</v>
      </c>
    </row>
    <row r="11845" spans="1:13" ht="24" customHeight="1" x14ac:dyDescent="0.2">
      <c r="A11845" s="238" t="s">
        <v>2126</v>
      </c>
      <c r="B11845" s="191" t="s">
        <v>2216</v>
      </c>
      <c r="C11845" s="190" t="s">
        <v>15</v>
      </c>
      <c r="D11845" s="190" t="s">
        <v>2217</v>
      </c>
      <c r="E11845" s="426" t="s">
        <v>2129</v>
      </c>
      <c r="F11845" s="426"/>
      <c r="G11845" s="192" t="s">
        <v>39</v>
      </c>
      <c r="H11845" s="193">
        <v>0.28999999999999998</v>
      </c>
      <c r="I11845" s="189">
        <f>(M11845*$M$13)</f>
        <v>19.136000000000003</v>
      </c>
      <c r="J11845" s="219">
        <f>TRUNC(I11845*H11845,2)</f>
        <v>5.54</v>
      </c>
      <c r="M11845">
        <v>20.8</v>
      </c>
    </row>
    <row r="11846" spans="1:13" ht="24" customHeight="1" x14ac:dyDescent="0.2">
      <c r="A11846" s="238" t="s">
        <v>2126</v>
      </c>
      <c r="B11846" s="191" t="s">
        <v>3218</v>
      </c>
      <c r="C11846" s="190" t="s">
        <v>15</v>
      </c>
      <c r="D11846" s="190" t="s">
        <v>1433</v>
      </c>
      <c r="E11846" s="426" t="s">
        <v>2119</v>
      </c>
      <c r="F11846" s="426"/>
      <c r="G11846" s="192" t="s">
        <v>54</v>
      </c>
      <c r="H11846" s="193">
        <v>1</v>
      </c>
      <c r="I11846" s="189">
        <f>(M11846*$M$13)</f>
        <v>8.1052</v>
      </c>
      <c r="J11846" s="219">
        <f>TRUNC(I11846*H11846,2)</f>
        <v>8.1</v>
      </c>
      <c r="M11846">
        <v>8.81</v>
      </c>
    </row>
    <row r="11847" spans="1:13" x14ac:dyDescent="0.2">
      <c r="A11847" s="239"/>
      <c r="B11847" s="195"/>
      <c r="C11847" s="195"/>
      <c r="D11847" s="195"/>
      <c r="E11847" s="195" t="s">
        <v>3847</v>
      </c>
      <c r="F11847" s="196">
        <v>10.29</v>
      </c>
      <c r="G11847" s="195" t="s">
        <v>3848</v>
      </c>
      <c r="H11847" s="196">
        <v>0</v>
      </c>
      <c r="I11847" s="196">
        <v>10.29</v>
      </c>
      <c r="J11847" s="220"/>
      <c r="M11847">
        <v>10.29</v>
      </c>
    </row>
    <row r="11848" spans="1:13" ht="25.5" x14ac:dyDescent="0.2">
      <c r="A11848" s="239"/>
      <c r="B11848" s="195"/>
      <c r="C11848" s="195"/>
      <c r="D11848" s="195"/>
      <c r="E11848" s="195" t="s">
        <v>3849</v>
      </c>
      <c r="F11848" s="196">
        <v>0</v>
      </c>
      <c r="G11848" s="195"/>
      <c r="H11848" s="195" t="s">
        <v>3850</v>
      </c>
      <c r="I11848" s="196">
        <v>19.100000000000001</v>
      </c>
      <c r="J11848" s="220"/>
      <c r="M11848">
        <v>19.100000000000001</v>
      </c>
    </row>
    <row r="11849" spans="1:13" ht="30" customHeight="1" x14ac:dyDescent="0.2">
      <c r="A11849" s="240"/>
      <c r="B11849" s="197"/>
      <c r="C11849" s="197"/>
      <c r="D11849" s="197"/>
      <c r="E11849" s="197"/>
      <c r="F11849" s="197"/>
      <c r="G11849" s="197" t="s">
        <v>3851</v>
      </c>
      <c r="H11849" s="198">
        <v>4</v>
      </c>
      <c r="I11849" s="199">
        <v>76.400000000000006</v>
      </c>
      <c r="J11849" s="220"/>
      <c r="M11849">
        <v>76.400000000000006</v>
      </c>
    </row>
    <row r="11850" spans="1:13" ht="0.95" customHeight="1" x14ac:dyDescent="0.2">
      <c r="A11850" s="237"/>
      <c r="B11850" s="185"/>
      <c r="C11850" s="185"/>
      <c r="D11850" s="185"/>
      <c r="E11850" s="185"/>
      <c r="F11850" s="185"/>
      <c r="G11850" s="185"/>
      <c r="H11850" s="185"/>
      <c r="I11850" s="185"/>
      <c r="J11850" s="220"/>
    </row>
    <row r="11851" spans="1:13" ht="18" customHeight="1" x14ac:dyDescent="0.2">
      <c r="A11851" s="236" t="s">
        <v>1568</v>
      </c>
      <c r="B11851" s="183" t="s">
        <v>2</v>
      </c>
      <c r="C11851" s="182" t="s">
        <v>3</v>
      </c>
      <c r="D11851" s="182" t="s">
        <v>4</v>
      </c>
      <c r="E11851" s="419" t="s">
        <v>2100</v>
      </c>
      <c r="F11851" s="419"/>
      <c r="G11851" s="184" t="s">
        <v>5</v>
      </c>
      <c r="H11851" s="183" t="s">
        <v>6</v>
      </c>
      <c r="I11851" s="183" t="s">
        <v>7</v>
      </c>
      <c r="J11851" s="218" t="s">
        <v>8</v>
      </c>
      <c r="K11851" s="229">
        <f>J11853+J11854</f>
        <v>15.02</v>
      </c>
      <c r="L11851" s="229">
        <f>J11852-K11851</f>
        <v>14.61</v>
      </c>
      <c r="M11851" t="s">
        <v>7</v>
      </c>
    </row>
    <row r="11852" spans="1:13" ht="24" customHeight="1" x14ac:dyDescent="0.2">
      <c r="A11852" s="237" t="s">
        <v>2125</v>
      </c>
      <c r="B11852" s="186" t="s">
        <v>1149</v>
      </c>
      <c r="C11852" s="185" t="s">
        <v>15</v>
      </c>
      <c r="D11852" s="185" t="s">
        <v>1150</v>
      </c>
      <c r="E11852" s="425">
        <v>8</v>
      </c>
      <c r="F11852" s="425"/>
      <c r="G11852" s="187" t="s">
        <v>18</v>
      </c>
      <c r="H11852" s="188">
        <v>1</v>
      </c>
      <c r="I11852" s="189">
        <f>(M11852*$M$13)</f>
        <v>29.633200000000002</v>
      </c>
      <c r="J11852" s="231">
        <f>TRUNC(I11852*H11852,2)</f>
        <v>29.63</v>
      </c>
      <c r="M11852">
        <v>32.21</v>
      </c>
    </row>
    <row r="11853" spans="1:13" ht="24" customHeight="1" x14ac:dyDescent="0.2">
      <c r="A11853" s="238" t="s">
        <v>2126</v>
      </c>
      <c r="B11853" s="191" t="s">
        <v>2130</v>
      </c>
      <c r="C11853" s="190" t="s">
        <v>15</v>
      </c>
      <c r="D11853" s="190" t="s">
        <v>2131</v>
      </c>
      <c r="E11853" s="426" t="s">
        <v>2129</v>
      </c>
      <c r="F11853" s="426"/>
      <c r="G11853" s="192" t="s">
        <v>39</v>
      </c>
      <c r="H11853" s="193">
        <v>0.46</v>
      </c>
      <c r="I11853" s="189">
        <f>(M11853*$M$13)</f>
        <v>13.533200000000001</v>
      </c>
      <c r="J11853" s="219">
        <f>TRUNC(I11853*H11853,2)</f>
        <v>6.22</v>
      </c>
      <c r="M11853">
        <v>14.71</v>
      </c>
    </row>
    <row r="11854" spans="1:13" ht="24" customHeight="1" x14ac:dyDescent="0.2">
      <c r="A11854" s="238" t="s">
        <v>2126</v>
      </c>
      <c r="B11854" s="191" t="s">
        <v>2216</v>
      </c>
      <c r="C11854" s="190" t="s">
        <v>15</v>
      </c>
      <c r="D11854" s="190" t="s">
        <v>2217</v>
      </c>
      <c r="E11854" s="426" t="s">
        <v>2129</v>
      </c>
      <c r="F11854" s="426"/>
      <c r="G11854" s="192" t="s">
        <v>39</v>
      </c>
      <c r="H11854" s="193">
        <v>0.46</v>
      </c>
      <c r="I11854" s="189">
        <f>(M11854*$M$13)</f>
        <v>19.136000000000003</v>
      </c>
      <c r="J11854" s="219">
        <f>TRUNC(I11854*H11854,2)</f>
        <v>8.8000000000000007</v>
      </c>
      <c r="M11854">
        <v>20.8</v>
      </c>
    </row>
    <row r="11855" spans="1:13" ht="24" customHeight="1" x14ac:dyDescent="0.2">
      <c r="A11855" s="238" t="s">
        <v>2126</v>
      </c>
      <c r="B11855" s="191" t="s">
        <v>3055</v>
      </c>
      <c r="C11855" s="190" t="s">
        <v>15</v>
      </c>
      <c r="D11855" s="190" t="s">
        <v>3056</v>
      </c>
      <c r="E11855" s="426" t="s">
        <v>2119</v>
      </c>
      <c r="F11855" s="426"/>
      <c r="G11855" s="192" t="s">
        <v>54</v>
      </c>
      <c r="H11855" s="193">
        <v>1</v>
      </c>
      <c r="I11855" s="189">
        <f>(M11855*$M$13)</f>
        <v>14.618800000000002</v>
      </c>
      <c r="J11855" s="219">
        <f>TRUNC(I11855*H11855,2)</f>
        <v>14.61</v>
      </c>
      <c r="M11855">
        <v>15.89</v>
      </c>
    </row>
    <row r="11856" spans="1:13" x14ac:dyDescent="0.2">
      <c r="A11856" s="239"/>
      <c r="B11856" s="195"/>
      <c r="C11856" s="195"/>
      <c r="D11856" s="195"/>
      <c r="E11856" s="195" t="s">
        <v>3847</v>
      </c>
      <c r="F11856" s="196">
        <v>16.32</v>
      </c>
      <c r="G11856" s="195" t="s">
        <v>3848</v>
      </c>
      <c r="H11856" s="196">
        <v>0</v>
      </c>
      <c r="I11856" s="196">
        <v>16.32</v>
      </c>
      <c r="J11856" s="220"/>
      <c r="M11856">
        <v>16.32</v>
      </c>
    </row>
    <row r="11857" spans="1:13" ht="25.5" x14ac:dyDescent="0.2">
      <c r="A11857" s="239"/>
      <c r="B11857" s="195"/>
      <c r="C11857" s="195"/>
      <c r="D11857" s="195"/>
      <c r="E11857" s="195" t="s">
        <v>3849</v>
      </c>
      <c r="F11857" s="196">
        <v>0</v>
      </c>
      <c r="G11857" s="195"/>
      <c r="H11857" s="195" t="s">
        <v>3850</v>
      </c>
      <c r="I11857" s="196">
        <v>32.21</v>
      </c>
      <c r="J11857" s="220"/>
      <c r="M11857">
        <v>32.21</v>
      </c>
    </row>
    <row r="11858" spans="1:13" ht="30" customHeight="1" x14ac:dyDescent="0.2">
      <c r="A11858" s="240"/>
      <c r="B11858" s="197"/>
      <c r="C11858" s="197"/>
      <c r="D11858" s="197"/>
      <c r="E11858" s="197"/>
      <c r="F11858" s="197"/>
      <c r="G11858" s="197" t="s">
        <v>3851</v>
      </c>
      <c r="H11858" s="198">
        <v>4</v>
      </c>
      <c r="I11858" s="199">
        <v>128.84</v>
      </c>
      <c r="J11858" s="220"/>
      <c r="M11858">
        <v>128.84</v>
      </c>
    </row>
    <row r="11859" spans="1:13" ht="0.95" customHeight="1" x14ac:dyDescent="0.2">
      <c r="A11859" s="237"/>
      <c r="B11859" s="185"/>
      <c r="C11859" s="185"/>
      <c r="D11859" s="185"/>
      <c r="E11859" s="185"/>
      <c r="F11859" s="185"/>
      <c r="G11859" s="185"/>
      <c r="H11859" s="185"/>
      <c r="I11859" s="185"/>
      <c r="J11859" s="220"/>
    </row>
    <row r="11860" spans="1:13" ht="18" customHeight="1" x14ac:dyDescent="0.2">
      <c r="A11860" s="236" t="s">
        <v>1569</v>
      </c>
      <c r="B11860" s="183" t="s">
        <v>2</v>
      </c>
      <c r="C11860" s="182" t="s">
        <v>3</v>
      </c>
      <c r="D11860" s="182" t="s">
        <v>4</v>
      </c>
      <c r="E11860" s="419" t="s">
        <v>2100</v>
      </c>
      <c r="F11860" s="419"/>
      <c r="G11860" s="184" t="s">
        <v>5</v>
      </c>
      <c r="H11860" s="183" t="s">
        <v>6</v>
      </c>
      <c r="I11860" s="183" t="s">
        <v>7</v>
      </c>
      <c r="J11860" s="218" t="s">
        <v>8</v>
      </c>
      <c r="K11860" s="229">
        <f>J11862+J11863</f>
        <v>15.02</v>
      </c>
      <c r="L11860" s="229">
        <f>J11861-K11860</f>
        <v>27.320000000000004</v>
      </c>
      <c r="M11860" t="s">
        <v>7</v>
      </c>
    </row>
    <row r="11861" spans="1:13" ht="24" customHeight="1" x14ac:dyDescent="0.2">
      <c r="A11861" s="237" t="s">
        <v>2125</v>
      </c>
      <c r="B11861" s="186" t="s">
        <v>1436</v>
      </c>
      <c r="C11861" s="185" t="s">
        <v>15</v>
      </c>
      <c r="D11861" s="185" t="s">
        <v>1437</v>
      </c>
      <c r="E11861" s="425">
        <v>8</v>
      </c>
      <c r="F11861" s="425"/>
      <c r="G11861" s="187" t="s">
        <v>18</v>
      </c>
      <c r="H11861" s="188">
        <v>1</v>
      </c>
      <c r="I11861" s="189">
        <f>(M11861*$M$13)</f>
        <v>42.3476</v>
      </c>
      <c r="J11861" s="231">
        <f>TRUNC(I11861*H11861,2)</f>
        <v>42.34</v>
      </c>
      <c r="M11861">
        <v>46.03</v>
      </c>
    </row>
    <row r="11862" spans="1:13" ht="24" customHeight="1" x14ac:dyDescent="0.2">
      <c r="A11862" s="238" t="s">
        <v>2126</v>
      </c>
      <c r="B11862" s="191" t="s">
        <v>2130</v>
      </c>
      <c r="C11862" s="190" t="s">
        <v>15</v>
      </c>
      <c r="D11862" s="190" t="s">
        <v>2131</v>
      </c>
      <c r="E11862" s="426" t="s">
        <v>2129</v>
      </c>
      <c r="F11862" s="426"/>
      <c r="G11862" s="192" t="s">
        <v>39</v>
      </c>
      <c r="H11862" s="193">
        <v>0.46</v>
      </c>
      <c r="I11862" s="189">
        <f>(M11862*$M$13)</f>
        <v>13.533200000000001</v>
      </c>
      <c r="J11862" s="219">
        <f>TRUNC(I11862*H11862,2)</f>
        <v>6.22</v>
      </c>
      <c r="M11862">
        <v>14.71</v>
      </c>
    </row>
    <row r="11863" spans="1:13" ht="24" customHeight="1" x14ac:dyDescent="0.2">
      <c r="A11863" s="238" t="s">
        <v>2126</v>
      </c>
      <c r="B11863" s="191" t="s">
        <v>2216</v>
      </c>
      <c r="C11863" s="190" t="s">
        <v>15</v>
      </c>
      <c r="D11863" s="190" t="s">
        <v>2217</v>
      </c>
      <c r="E11863" s="426" t="s">
        <v>2129</v>
      </c>
      <c r="F11863" s="426"/>
      <c r="G11863" s="192" t="s">
        <v>39</v>
      </c>
      <c r="H11863" s="193">
        <v>0.46</v>
      </c>
      <c r="I11863" s="189">
        <f>(M11863*$M$13)</f>
        <v>19.136000000000003</v>
      </c>
      <c r="J11863" s="219">
        <f>TRUNC(I11863*H11863,2)</f>
        <v>8.8000000000000007</v>
      </c>
      <c r="M11863">
        <v>20.8</v>
      </c>
    </row>
    <row r="11864" spans="1:13" ht="24" customHeight="1" x14ac:dyDescent="0.2">
      <c r="A11864" s="238" t="s">
        <v>2126</v>
      </c>
      <c r="B11864" s="191" t="s">
        <v>3219</v>
      </c>
      <c r="C11864" s="190" t="s">
        <v>15</v>
      </c>
      <c r="D11864" s="190" t="s">
        <v>3220</v>
      </c>
      <c r="E11864" s="426" t="s">
        <v>2119</v>
      </c>
      <c r="F11864" s="426"/>
      <c r="G11864" s="192" t="s">
        <v>54</v>
      </c>
      <c r="H11864" s="193">
        <v>1</v>
      </c>
      <c r="I11864" s="189">
        <f>(M11864*$M$13)</f>
        <v>27.333200000000001</v>
      </c>
      <c r="J11864" s="219">
        <f>TRUNC(I11864*H11864,2)</f>
        <v>27.33</v>
      </c>
      <c r="M11864">
        <v>29.71</v>
      </c>
    </row>
    <row r="11865" spans="1:13" x14ac:dyDescent="0.2">
      <c r="A11865" s="239"/>
      <c r="B11865" s="195"/>
      <c r="C11865" s="195"/>
      <c r="D11865" s="195"/>
      <c r="E11865" s="195" t="s">
        <v>3847</v>
      </c>
      <c r="F11865" s="196">
        <v>16.32</v>
      </c>
      <c r="G11865" s="195" t="s">
        <v>3848</v>
      </c>
      <c r="H11865" s="196">
        <v>0</v>
      </c>
      <c r="I11865" s="196">
        <v>16.32</v>
      </c>
      <c r="J11865" s="220"/>
      <c r="M11865">
        <v>16.32</v>
      </c>
    </row>
    <row r="11866" spans="1:13" ht="25.5" x14ac:dyDescent="0.2">
      <c r="A11866" s="239"/>
      <c r="B11866" s="195"/>
      <c r="C11866" s="195"/>
      <c r="D11866" s="195"/>
      <c r="E11866" s="195" t="s">
        <v>3849</v>
      </c>
      <c r="F11866" s="196">
        <v>0</v>
      </c>
      <c r="G11866" s="195"/>
      <c r="H11866" s="195" t="s">
        <v>3850</v>
      </c>
      <c r="I11866" s="196">
        <v>46.03</v>
      </c>
      <c r="J11866" s="220"/>
      <c r="M11866">
        <v>46.03</v>
      </c>
    </row>
    <row r="11867" spans="1:13" ht="30" customHeight="1" x14ac:dyDescent="0.2">
      <c r="A11867" s="240"/>
      <c r="B11867" s="197"/>
      <c r="C11867" s="197"/>
      <c r="D11867" s="197"/>
      <c r="E11867" s="197"/>
      <c r="F11867" s="197"/>
      <c r="G11867" s="197" t="s">
        <v>3851</v>
      </c>
      <c r="H11867" s="198">
        <v>10</v>
      </c>
      <c r="I11867" s="199">
        <v>460.3</v>
      </c>
      <c r="J11867" s="220"/>
      <c r="M11867">
        <v>460.3</v>
      </c>
    </row>
    <row r="11868" spans="1:13" ht="0.95" customHeight="1" x14ac:dyDescent="0.2">
      <c r="A11868" s="237"/>
      <c r="B11868" s="185"/>
      <c r="C11868" s="185"/>
      <c r="D11868" s="185"/>
      <c r="E11868" s="185"/>
      <c r="F11868" s="185"/>
      <c r="G11868" s="185"/>
      <c r="H11868" s="185"/>
      <c r="I11868" s="185"/>
      <c r="J11868" s="220"/>
    </row>
    <row r="11869" spans="1:13" ht="18" customHeight="1" x14ac:dyDescent="0.2">
      <c r="A11869" s="236" t="s">
        <v>1570</v>
      </c>
      <c r="B11869" s="183" t="s">
        <v>2</v>
      </c>
      <c r="C11869" s="182" t="s">
        <v>3</v>
      </c>
      <c r="D11869" s="182" t="s">
        <v>4</v>
      </c>
      <c r="E11869" s="419" t="s">
        <v>2100</v>
      </c>
      <c r="F11869" s="419"/>
      <c r="G11869" s="184" t="s">
        <v>5</v>
      </c>
      <c r="H11869" s="183" t="s">
        <v>6</v>
      </c>
      <c r="I11869" s="183" t="s">
        <v>7</v>
      </c>
      <c r="J11869" s="218" t="s">
        <v>8</v>
      </c>
      <c r="K11869" s="229">
        <f>J11871+J11872</f>
        <v>1.9100000000000001</v>
      </c>
      <c r="L11869" s="229">
        <f>J11870-K11869</f>
        <v>14.16</v>
      </c>
      <c r="M11869" t="s">
        <v>7</v>
      </c>
    </row>
    <row r="11870" spans="1:13" ht="39" customHeight="1" x14ac:dyDescent="0.2">
      <c r="A11870" s="237" t="s">
        <v>2125</v>
      </c>
      <c r="B11870" s="186" t="s">
        <v>1157</v>
      </c>
      <c r="C11870" s="185" t="s">
        <v>26</v>
      </c>
      <c r="D11870" s="185" t="s">
        <v>1158</v>
      </c>
      <c r="E11870" s="425" t="s">
        <v>2115</v>
      </c>
      <c r="F11870" s="425"/>
      <c r="G11870" s="187" t="s">
        <v>331</v>
      </c>
      <c r="H11870" s="188">
        <v>1</v>
      </c>
      <c r="I11870" s="189">
        <f t="shared" ref="I11870:I11875" si="426">(M11870*$M$13)</f>
        <v>16.072399999999998</v>
      </c>
      <c r="J11870" s="231">
        <f t="shared" ref="J11870:J11875" si="427">TRUNC(I11870*H11870,2)</f>
        <v>16.07</v>
      </c>
      <c r="M11870">
        <v>17.47</v>
      </c>
    </row>
    <row r="11871" spans="1:13" ht="26.1" customHeight="1" x14ac:dyDescent="0.2">
      <c r="A11871" s="241" t="s">
        <v>2395</v>
      </c>
      <c r="B11871" s="201" t="s">
        <v>2772</v>
      </c>
      <c r="C11871" s="200" t="s">
        <v>26</v>
      </c>
      <c r="D11871" s="200" t="s">
        <v>2773</v>
      </c>
      <c r="E11871" s="427" t="s">
        <v>2123</v>
      </c>
      <c r="F11871" s="427"/>
      <c r="G11871" s="202" t="s">
        <v>32</v>
      </c>
      <c r="H11871" s="203">
        <v>4.5699999999999998E-2</v>
      </c>
      <c r="I11871" s="189">
        <f t="shared" si="426"/>
        <v>17.526</v>
      </c>
      <c r="J11871" s="219">
        <f t="shared" si="427"/>
        <v>0.8</v>
      </c>
      <c r="M11871">
        <v>19.05</v>
      </c>
    </row>
    <row r="11872" spans="1:13" ht="26.1" customHeight="1" x14ac:dyDescent="0.2">
      <c r="A11872" s="241" t="s">
        <v>2395</v>
      </c>
      <c r="B11872" s="201" t="s">
        <v>2477</v>
      </c>
      <c r="C11872" s="200" t="s">
        <v>26</v>
      </c>
      <c r="D11872" s="200" t="s">
        <v>2478</v>
      </c>
      <c r="E11872" s="427" t="s">
        <v>2123</v>
      </c>
      <c r="F11872" s="427"/>
      <c r="G11872" s="202" t="s">
        <v>32</v>
      </c>
      <c r="H11872" s="203">
        <v>4.5699999999999998E-2</v>
      </c>
      <c r="I11872" s="189">
        <f t="shared" si="426"/>
        <v>24.3156</v>
      </c>
      <c r="J11872" s="219">
        <f t="shared" si="427"/>
        <v>1.1100000000000001</v>
      </c>
      <c r="M11872">
        <v>26.43</v>
      </c>
    </row>
    <row r="11873" spans="1:13" ht="26.1" customHeight="1" x14ac:dyDescent="0.2">
      <c r="A11873" s="238" t="s">
        <v>2126</v>
      </c>
      <c r="B11873" s="191" t="s">
        <v>3038</v>
      </c>
      <c r="C11873" s="190" t="s">
        <v>26</v>
      </c>
      <c r="D11873" s="190" t="s">
        <v>3039</v>
      </c>
      <c r="E11873" s="426" t="s">
        <v>2119</v>
      </c>
      <c r="F11873" s="426"/>
      <c r="G11873" s="192" t="s">
        <v>331</v>
      </c>
      <c r="H11873" s="193">
        <v>3</v>
      </c>
      <c r="I11873" s="189">
        <f t="shared" si="426"/>
        <v>1.6652</v>
      </c>
      <c r="J11873" s="219">
        <f t="shared" si="427"/>
        <v>4.99</v>
      </c>
      <c r="M11873">
        <v>1.81</v>
      </c>
    </row>
    <row r="11874" spans="1:13" ht="26.1" customHeight="1" x14ac:dyDescent="0.2">
      <c r="A11874" s="238" t="s">
        <v>2126</v>
      </c>
      <c r="B11874" s="191" t="s">
        <v>3066</v>
      </c>
      <c r="C11874" s="190" t="s">
        <v>26</v>
      </c>
      <c r="D11874" s="190" t="s">
        <v>3067</v>
      </c>
      <c r="E11874" s="426" t="s">
        <v>2119</v>
      </c>
      <c r="F11874" s="426"/>
      <c r="G11874" s="192" t="s">
        <v>331</v>
      </c>
      <c r="H11874" s="193">
        <v>1</v>
      </c>
      <c r="I11874" s="189">
        <f t="shared" si="426"/>
        <v>7.4244000000000003</v>
      </c>
      <c r="J11874" s="219">
        <f t="shared" si="427"/>
        <v>7.42</v>
      </c>
      <c r="M11874">
        <v>8.07</v>
      </c>
    </row>
    <row r="11875" spans="1:13" ht="39" customHeight="1" x14ac:dyDescent="0.2">
      <c r="A11875" s="238" t="s">
        <v>2126</v>
      </c>
      <c r="B11875" s="191" t="s">
        <v>3042</v>
      </c>
      <c r="C11875" s="190" t="s">
        <v>26</v>
      </c>
      <c r="D11875" s="190" t="s">
        <v>3043</v>
      </c>
      <c r="E11875" s="426" t="s">
        <v>2119</v>
      </c>
      <c r="F11875" s="426"/>
      <c r="G11875" s="192" t="s">
        <v>331</v>
      </c>
      <c r="H11875" s="193">
        <v>7.4999999999999997E-2</v>
      </c>
      <c r="I11875" s="189">
        <f t="shared" si="426"/>
        <v>23.367999999999999</v>
      </c>
      <c r="J11875" s="219">
        <f t="shared" si="427"/>
        <v>1.75</v>
      </c>
      <c r="M11875">
        <v>25.4</v>
      </c>
    </row>
    <row r="11876" spans="1:13" x14ac:dyDescent="0.2">
      <c r="A11876" s="239"/>
      <c r="B11876" s="195"/>
      <c r="C11876" s="195"/>
      <c r="D11876" s="195"/>
      <c r="E11876" s="195" t="s">
        <v>3847</v>
      </c>
      <c r="F11876" s="196">
        <v>1.58</v>
      </c>
      <c r="G11876" s="195" t="s">
        <v>3848</v>
      </c>
      <c r="H11876" s="196">
        <v>0</v>
      </c>
      <c r="I11876" s="196">
        <v>1.58</v>
      </c>
      <c r="J11876" s="220"/>
      <c r="M11876">
        <v>1.58</v>
      </c>
    </row>
    <row r="11877" spans="1:13" ht="25.5" x14ac:dyDescent="0.2">
      <c r="A11877" s="239"/>
      <c r="B11877" s="195"/>
      <c r="C11877" s="195"/>
      <c r="D11877" s="195"/>
      <c r="E11877" s="195" t="s">
        <v>3849</v>
      </c>
      <c r="F11877" s="196">
        <v>0</v>
      </c>
      <c r="G11877" s="195"/>
      <c r="H11877" s="195" t="s">
        <v>3850</v>
      </c>
      <c r="I11877" s="196">
        <v>17.47</v>
      </c>
      <c r="J11877" s="220"/>
      <c r="M11877">
        <v>17.47</v>
      </c>
    </row>
    <row r="11878" spans="1:13" ht="30" customHeight="1" x14ac:dyDescent="0.2">
      <c r="A11878" s="240"/>
      <c r="B11878" s="197"/>
      <c r="C11878" s="197"/>
      <c r="D11878" s="197"/>
      <c r="E11878" s="197"/>
      <c r="F11878" s="197"/>
      <c r="G11878" s="197" t="s">
        <v>3851</v>
      </c>
      <c r="H11878" s="198">
        <v>8</v>
      </c>
      <c r="I11878" s="199">
        <v>139.76</v>
      </c>
      <c r="J11878" s="220"/>
      <c r="M11878">
        <v>139.76</v>
      </c>
    </row>
    <row r="11879" spans="1:13" ht="0.95" customHeight="1" x14ac:dyDescent="0.2">
      <c r="A11879" s="237"/>
      <c r="B11879" s="185"/>
      <c r="C11879" s="185"/>
      <c r="D11879" s="185"/>
      <c r="E11879" s="185"/>
      <c r="F11879" s="185"/>
      <c r="G11879" s="185"/>
      <c r="H11879" s="185"/>
      <c r="I11879" s="185"/>
      <c r="J11879" s="220"/>
    </row>
    <row r="11880" spans="1:13" ht="18" customHeight="1" x14ac:dyDescent="0.2">
      <c r="A11880" s="236" t="s">
        <v>1571</v>
      </c>
      <c r="B11880" s="183" t="s">
        <v>2</v>
      </c>
      <c r="C11880" s="182" t="s">
        <v>3</v>
      </c>
      <c r="D11880" s="182" t="s">
        <v>4</v>
      </c>
      <c r="E11880" s="419" t="s">
        <v>2100</v>
      </c>
      <c r="F11880" s="419"/>
      <c r="G11880" s="184" t="s">
        <v>5</v>
      </c>
      <c r="H11880" s="183" t="s">
        <v>6</v>
      </c>
      <c r="I11880" s="183" t="s">
        <v>7</v>
      </c>
      <c r="J11880" s="218" t="s">
        <v>8</v>
      </c>
      <c r="K11880" s="229">
        <f>J11882+J11883</f>
        <v>7.83</v>
      </c>
      <c r="L11880" s="229">
        <f>J11881-K11880</f>
        <v>6.09</v>
      </c>
      <c r="M11880" t="s">
        <v>7</v>
      </c>
    </row>
    <row r="11881" spans="1:13" ht="24" customHeight="1" x14ac:dyDescent="0.2">
      <c r="A11881" s="237" t="s">
        <v>2125</v>
      </c>
      <c r="B11881" s="186" t="s">
        <v>1159</v>
      </c>
      <c r="C11881" s="185" t="s">
        <v>15</v>
      </c>
      <c r="D11881" s="185" t="s">
        <v>1160</v>
      </c>
      <c r="E11881" s="425">
        <v>8</v>
      </c>
      <c r="F11881" s="425"/>
      <c r="G11881" s="187" t="s">
        <v>132</v>
      </c>
      <c r="H11881" s="188">
        <v>1</v>
      </c>
      <c r="I11881" s="189">
        <f>(M11881*$M$13)</f>
        <v>13.928800000000001</v>
      </c>
      <c r="J11881" s="231">
        <f>TRUNC(I11881*H11881,2)</f>
        <v>13.92</v>
      </c>
      <c r="M11881">
        <v>15.14</v>
      </c>
    </row>
    <row r="11882" spans="1:13" ht="24" customHeight="1" x14ac:dyDescent="0.2">
      <c r="A11882" s="238" t="s">
        <v>2126</v>
      </c>
      <c r="B11882" s="191" t="s">
        <v>2130</v>
      </c>
      <c r="C11882" s="190" t="s">
        <v>15</v>
      </c>
      <c r="D11882" s="190" t="s">
        <v>2131</v>
      </c>
      <c r="E11882" s="426" t="s">
        <v>2129</v>
      </c>
      <c r="F11882" s="426"/>
      <c r="G11882" s="192" t="s">
        <v>39</v>
      </c>
      <c r="H11882" s="193">
        <v>0.24</v>
      </c>
      <c r="I11882" s="189">
        <f>(M11882*$M$13)</f>
        <v>13.533200000000001</v>
      </c>
      <c r="J11882" s="219">
        <f>TRUNC(I11882*H11882,2)</f>
        <v>3.24</v>
      </c>
      <c r="M11882">
        <v>14.71</v>
      </c>
    </row>
    <row r="11883" spans="1:13" ht="24" customHeight="1" x14ac:dyDescent="0.2">
      <c r="A11883" s="238" t="s">
        <v>2126</v>
      </c>
      <c r="B11883" s="191" t="s">
        <v>2216</v>
      </c>
      <c r="C11883" s="190" t="s">
        <v>15</v>
      </c>
      <c r="D11883" s="190" t="s">
        <v>2217</v>
      </c>
      <c r="E11883" s="426" t="s">
        <v>2129</v>
      </c>
      <c r="F11883" s="426"/>
      <c r="G11883" s="192" t="s">
        <v>39</v>
      </c>
      <c r="H11883" s="193">
        <v>0.24</v>
      </c>
      <c r="I11883" s="189">
        <f>(M11883*$M$13)</f>
        <v>19.136000000000003</v>
      </c>
      <c r="J11883" s="219">
        <f>TRUNC(I11883*H11883,2)</f>
        <v>4.59</v>
      </c>
      <c r="M11883">
        <v>20.8</v>
      </c>
    </row>
    <row r="11884" spans="1:13" ht="24" customHeight="1" x14ac:dyDescent="0.2">
      <c r="A11884" s="238" t="s">
        <v>2126</v>
      </c>
      <c r="B11884" s="191" t="s">
        <v>2365</v>
      </c>
      <c r="C11884" s="190" t="s">
        <v>15</v>
      </c>
      <c r="D11884" s="190" t="s">
        <v>1160</v>
      </c>
      <c r="E11884" s="426" t="s">
        <v>2119</v>
      </c>
      <c r="F11884" s="426"/>
      <c r="G11884" s="192" t="s">
        <v>132</v>
      </c>
      <c r="H11884" s="193">
        <v>1.01</v>
      </c>
      <c r="I11884" s="189">
        <f>(M11884*$M$13)</f>
        <v>6.0351999999999997</v>
      </c>
      <c r="J11884" s="219">
        <f>TRUNC(I11884*H11884,2)</f>
        <v>6.09</v>
      </c>
      <c r="M11884">
        <v>6.56</v>
      </c>
    </row>
    <row r="11885" spans="1:13" x14ac:dyDescent="0.2">
      <c r="A11885" s="239"/>
      <c r="B11885" s="195"/>
      <c r="C11885" s="195"/>
      <c r="D11885" s="195"/>
      <c r="E11885" s="195" t="s">
        <v>3847</v>
      </c>
      <c r="F11885" s="196">
        <v>8.52</v>
      </c>
      <c r="G11885" s="195" t="s">
        <v>3848</v>
      </c>
      <c r="H11885" s="196">
        <v>0</v>
      </c>
      <c r="I11885" s="196">
        <v>8.52</v>
      </c>
      <c r="J11885" s="220"/>
      <c r="M11885">
        <v>8.52</v>
      </c>
    </row>
    <row r="11886" spans="1:13" ht="25.5" x14ac:dyDescent="0.2">
      <c r="A11886" s="239"/>
      <c r="B11886" s="195"/>
      <c r="C11886" s="195"/>
      <c r="D11886" s="195"/>
      <c r="E11886" s="195" t="s">
        <v>3849</v>
      </c>
      <c r="F11886" s="196">
        <v>0</v>
      </c>
      <c r="G11886" s="195"/>
      <c r="H11886" s="195" t="s">
        <v>3850</v>
      </c>
      <c r="I11886" s="196">
        <v>15.14</v>
      </c>
      <c r="J11886" s="220"/>
      <c r="M11886">
        <v>15.14</v>
      </c>
    </row>
    <row r="11887" spans="1:13" ht="30" customHeight="1" x14ac:dyDescent="0.2">
      <c r="A11887" s="240"/>
      <c r="B11887" s="197"/>
      <c r="C11887" s="197"/>
      <c r="D11887" s="197"/>
      <c r="E11887" s="197"/>
      <c r="F11887" s="197"/>
      <c r="G11887" s="197" t="s">
        <v>3851</v>
      </c>
      <c r="H11887" s="198">
        <v>20</v>
      </c>
      <c r="I11887" s="199">
        <v>302.8</v>
      </c>
      <c r="J11887" s="220"/>
      <c r="M11887">
        <v>302.8</v>
      </c>
    </row>
    <row r="11888" spans="1:13" ht="0.95" customHeight="1" x14ac:dyDescent="0.2">
      <c r="A11888" s="237"/>
      <c r="B11888" s="185"/>
      <c r="C11888" s="185"/>
      <c r="D11888" s="185"/>
      <c r="E11888" s="185"/>
      <c r="F11888" s="185"/>
      <c r="G11888" s="185"/>
      <c r="H11888" s="185"/>
      <c r="I11888" s="185"/>
      <c r="J11888" s="220"/>
    </row>
    <row r="11889" spans="1:13" ht="18" customHeight="1" x14ac:dyDescent="0.2">
      <c r="A11889" s="236" t="s">
        <v>1572</v>
      </c>
      <c r="B11889" s="183" t="s">
        <v>2</v>
      </c>
      <c r="C11889" s="182" t="s">
        <v>3</v>
      </c>
      <c r="D11889" s="182" t="s">
        <v>4</v>
      </c>
      <c r="E11889" s="419" t="s">
        <v>2100</v>
      </c>
      <c r="F11889" s="419"/>
      <c r="G11889" s="184" t="s">
        <v>5</v>
      </c>
      <c r="H11889" s="183" t="s">
        <v>6</v>
      </c>
      <c r="I11889" s="183" t="s">
        <v>7</v>
      </c>
      <c r="J11889" s="218" t="s">
        <v>8</v>
      </c>
      <c r="K11889" s="229">
        <f>J11891+J11892</f>
        <v>1.72</v>
      </c>
      <c r="L11889" s="229">
        <f>J11890-K11889</f>
        <v>11.24</v>
      </c>
      <c r="M11889" t="s">
        <v>7</v>
      </c>
    </row>
    <row r="11890" spans="1:13" ht="39" customHeight="1" x14ac:dyDescent="0.2">
      <c r="A11890" s="237" t="s">
        <v>2125</v>
      </c>
      <c r="B11890" s="186" t="s">
        <v>1161</v>
      </c>
      <c r="C11890" s="185" t="s">
        <v>26</v>
      </c>
      <c r="D11890" s="185" t="s">
        <v>1162</v>
      </c>
      <c r="E11890" s="425" t="s">
        <v>2115</v>
      </c>
      <c r="F11890" s="425"/>
      <c r="G11890" s="187" t="s">
        <v>169</v>
      </c>
      <c r="H11890" s="188">
        <v>1</v>
      </c>
      <c r="I11890" s="189">
        <f>(M11890*$M$13)</f>
        <v>12.9628</v>
      </c>
      <c r="J11890" s="231">
        <f>TRUNC(I11890*H11890,2)</f>
        <v>12.96</v>
      </c>
      <c r="M11890">
        <v>14.09</v>
      </c>
    </row>
    <row r="11891" spans="1:13" ht="26.1" customHeight="1" x14ac:dyDescent="0.2">
      <c r="A11891" s="241" t="s">
        <v>2395</v>
      </c>
      <c r="B11891" s="201" t="s">
        <v>2772</v>
      </c>
      <c r="C11891" s="200" t="s">
        <v>26</v>
      </c>
      <c r="D11891" s="200" t="s">
        <v>2773</v>
      </c>
      <c r="E11891" s="427" t="s">
        <v>2123</v>
      </c>
      <c r="F11891" s="427"/>
      <c r="G11891" s="202" t="s">
        <v>32</v>
      </c>
      <c r="H11891" s="203">
        <v>4.1500000000000002E-2</v>
      </c>
      <c r="I11891" s="189">
        <f>(M11891*$M$13)</f>
        <v>17.526</v>
      </c>
      <c r="J11891" s="219">
        <f>TRUNC(I11891*H11891,2)</f>
        <v>0.72</v>
      </c>
      <c r="M11891">
        <v>19.05</v>
      </c>
    </row>
    <row r="11892" spans="1:13" ht="26.1" customHeight="1" x14ac:dyDescent="0.2">
      <c r="A11892" s="241" t="s">
        <v>2395</v>
      </c>
      <c r="B11892" s="201" t="s">
        <v>2477</v>
      </c>
      <c r="C11892" s="200" t="s">
        <v>26</v>
      </c>
      <c r="D11892" s="200" t="s">
        <v>2478</v>
      </c>
      <c r="E11892" s="427" t="s">
        <v>2123</v>
      </c>
      <c r="F11892" s="427"/>
      <c r="G11892" s="202" t="s">
        <v>32</v>
      </c>
      <c r="H11892" s="203">
        <v>4.1500000000000002E-2</v>
      </c>
      <c r="I11892" s="189">
        <f>(M11892*$M$13)</f>
        <v>24.3156</v>
      </c>
      <c r="J11892" s="219">
        <f>TRUNC(I11892*H11892,2)</f>
        <v>1</v>
      </c>
      <c r="M11892">
        <v>26.43</v>
      </c>
    </row>
    <row r="11893" spans="1:13" ht="26.1" customHeight="1" x14ac:dyDescent="0.2">
      <c r="A11893" s="238" t="s">
        <v>2126</v>
      </c>
      <c r="B11893" s="191" t="s">
        <v>3068</v>
      </c>
      <c r="C11893" s="190" t="s">
        <v>26</v>
      </c>
      <c r="D11893" s="190" t="s">
        <v>3069</v>
      </c>
      <c r="E11893" s="426" t="s">
        <v>2119</v>
      </c>
      <c r="F11893" s="426"/>
      <c r="G11893" s="192" t="s">
        <v>169</v>
      </c>
      <c r="H11893" s="193">
        <v>1.0548999999999999</v>
      </c>
      <c r="I11893" s="189">
        <f>(M11893*$M$13)</f>
        <v>10.6168</v>
      </c>
      <c r="J11893" s="219">
        <f>TRUNC(I11893*H11893,2)</f>
        <v>11.19</v>
      </c>
      <c r="M11893">
        <v>11.54</v>
      </c>
    </row>
    <row r="11894" spans="1:13" ht="24" customHeight="1" x14ac:dyDescent="0.2">
      <c r="A11894" s="238" t="s">
        <v>2126</v>
      </c>
      <c r="B11894" s="191" t="s">
        <v>2778</v>
      </c>
      <c r="C11894" s="190" t="s">
        <v>26</v>
      </c>
      <c r="D11894" s="190" t="s">
        <v>2779</v>
      </c>
      <c r="E11894" s="426" t="s">
        <v>2119</v>
      </c>
      <c r="F11894" s="426"/>
      <c r="G11894" s="192" t="s">
        <v>331</v>
      </c>
      <c r="H11894" s="193">
        <v>2.3E-2</v>
      </c>
      <c r="I11894" s="189">
        <f>(M11894*$M$13)</f>
        <v>1.8768</v>
      </c>
      <c r="J11894" s="219">
        <f>TRUNC(I11894*H11894,2)</f>
        <v>0.04</v>
      </c>
      <c r="M11894">
        <v>2.04</v>
      </c>
    </row>
    <row r="11895" spans="1:13" x14ac:dyDescent="0.2">
      <c r="A11895" s="239"/>
      <c r="B11895" s="195"/>
      <c r="C11895" s="195"/>
      <c r="D11895" s="195"/>
      <c r="E11895" s="195" t="s">
        <v>3847</v>
      </c>
      <c r="F11895" s="196">
        <v>1.4300000000000002</v>
      </c>
      <c r="G11895" s="195" t="s">
        <v>3848</v>
      </c>
      <c r="H11895" s="196">
        <v>0</v>
      </c>
      <c r="I11895" s="196">
        <v>1.4300000000000002</v>
      </c>
      <c r="J11895" s="220"/>
      <c r="M11895">
        <v>1.4300000000000002</v>
      </c>
    </row>
    <row r="11896" spans="1:13" ht="25.5" x14ac:dyDescent="0.2">
      <c r="A11896" s="239"/>
      <c r="B11896" s="195"/>
      <c r="C11896" s="195"/>
      <c r="D11896" s="195"/>
      <c r="E11896" s="195" t="s">
        <v>3849</v>
      </c>
      <c r="F11896" s="196">
        <v>0</v>
      </c>
      <c r="G11896" s="195"/>
      <c r="H11896" s="195" t="s">
        <v>3850</v>
      </c>
      <c r="I11896" s="196">
        <v>14.09</v>
      </c>
      <c r="J11896" s="220"/>
      <c r="M11896">
        <v>14.09</v>
      </c>
    </row>
    <row r="11897" spans="1:13" ht="30" customHeight="1" x14ac:dyDescent="0.2">
      <c r="A11897" s="240"/>
      <c r="B11897" s="197"/>
      <c r="C11897" s="197"/>
      <c r="D11897" s="197"/>
      <c r="E11897" s="197"/>
      <c r="F11897" s="197"/>
      <c r="G11897" s="197" t="s">
        <v>3851</v>
      </c>
      <c r="H11897" s="198">
        <v>36</v>
      </c>
      <c r="I11897" s="199">
        <v>507.24</v>
      </c>
      <c r="J11897" s="220"/>
      <c r="M11897">
        <v>507.24</v>
      </c>
    </row>
    <row r="11898" spans="1:13" ht="0.95" customHeight="1" x14ac:dyDescent="0.2">
      <c r="A11898" s="237"/>
      <c r="B11898" s="185"/>
      <c r="C11898" s="185"/>
      <c r="D11898" s="185"/>
      <c r="E11898" s="185"/>
      <c r="F11898" s="185"/>
      <c r="G11898" s="185"/>
      <c r="H11898" s="185"/>
      <c r="I11898" s="185"/>
      <c r="J11898" s="220"/>
    </row>
    <row r="11899" spans="1:13" ht="18" customHeight="1" x14ac:dyDescent="0.2">
      <c r="A11899" s="236" t="s">
        <v>1575</v>
      </c>
      <c r="B11899" s="183" t="s">
        <v>2</v>
      </c>
      <c r="C11899" s="182" t="s">
        <v>3</v>
      </c>
      <c r="D11899" s="182" t="s">
        <v>4</v>
      </c>
      <c r="E11899" s="419" t="s">
        <v>2100</v>
      </c>
      <c r="F11899" s="419"/>
      <c r="G11899" s="184" t="s">
        <v>5</v>
      </c>
      <c r="H11899" s="183" t="s">
        <v>6</v>
      </c>
      <c r="I11899" s="183" t="s">
        <v>7</v>
      </c>
      <c r="J11899" s="218" t="s">
        <v>8</v>
      </c>
      <c r="K11899" s="229">
        <f>J11901+J11902</f>
        <v>11</v>
      </c>
      <c r="L11899" s="229">
        <f>J11900-K11899</f>
        <v>15.54</v>
      </c>
      <c r="M11899" t="s">
        <v>7</v>
      </c>
    </row>
    <row r="11900" spans="1:13" ht="39" customHeight="1" x14ac:dyDescent="0.2">
      <c r="A11900" s="237" t="s">
        <v>2125</v>
      </c>
      <c r="B11900" s="186" t="s">
        <v>897</v>
      </c>
      <c r="C11900" s="185" t="s">
        <v>26</v>
      </c>
      <c r="D11900" s="185" t="s">
        <v>898</v>
      </c>
      <c r="E11900" s="425" t="s">
        <v>2115</v>
      </c>
      <c r="F11900" s="425"/>
      <c r="G11900" s="187" t="s">
        <v>169</v>
      </c>
      <c r="H11900" s="188">
        <v>1</v>
      </c>
      <c r="I11900" s="189">
        <f>(M11900*$M$13)</f>
        <v>26.542000000000002</v>
      </c>
      <c r="J11900" s="231">
        <f>TRUNC(I11900*H11900,2)</f>
        <v>26.54</v>
      </c>
      <c r="M11900">
        <v>28.85</v>
      </c>
    </row>
    <row r="11901" spans="1:13" ht="26.1" customHeight="1" x14ac:dyDescent="0.2">
      <c r="A11901" s="241" t="s">
        <v>2395</v>
      </c>
      <c r="B11901" s="201" t="s">
        <v>2772</v>
      </c>
      <c r="C11901" s="200" t="s">
        <v>26</v>
      </c>
      <c r="D11901" s="200" t="s">
        <v>2773</v>
      </c>
      <c r="E11901" s="427" t="s">
        <v>2123</v>
      </c>
      <c r="F11901" s="427"/>
      <c r="G11901" s="202" t="s">
        <v>32</v>
      </c>
      <c r="H11901" s="203">
        <v>0.26319999999999999</v>
      </c>
      <c r="I11901" s="189">
        <f>(M11901*$M$13)</f>
        <v>17.526</v>
      </c>
      <c r="J11901" s="219">
        <f>TRUNC(I11901*H11901,2)</f>
        <v>4.6100000000000003</v>
      </c>
      <c r="M11901">
        <v>19.05</v>
      </c>
    </row>
    <row r="11902" spans="1:13" ht="26.1" customHeight="1" x14ac:dyDescent="0.2">
      <c r="A11902" s="241" t="s">
        <v>2395</v>
      </c>
      <c r="B11902" s="201" t="s">
        <v>2477</v>
      </c>
      <c r="C11902" s="200" t="s">
        <v>26</v>
      </c>
      <c r="D11902" s="200" t="s">
        <v>2478</v>
      </c>
      <c r="E11902" s="427" t="s">
        <v>2123</v>
      </c>
      <c r="F11902" s="427"/>
      <c r="G11902" s="202" t="s">
        <v>32</v>
      </c>
      <c r="H11902" s="203">
        <v>0.26319999999999999</v>
      </c>
      <c r="I11902" s="189">
        <f>(M11902*$M$13)</f>
        <v>24.3156</v>
      </c>
      <c r="J11902" s="219">
        <f>TRUNC(I11902*H11902,2)</f>
        <v>6.39</v>
      </c>
      <c r="M11902">
        <v>26.43</v>
      </c>
    </row>
    <row r="11903" spans="1:13" ht="26.1" customHeight="1" x14ac:dyDescent="0.2">
      <c r="A11903" s="238" t="s">
        <v>2126</v>
      </c>
      <c r="B11903" s="191" t="s">
        <v>2785</v>
      </c>
      <c r="C11903" s="190" t="s">
        <v>26</v>
      </c>
      <c r="D11903" s="190" t="s">
        <v>2786</v>
      </c>
      <c r="E11903" s="426" t="s">
        <v>2119</v>
      </c>
      <c r="F11903" s="426"/>
      <c r="G11903" s="192" t="s">
        <v>169</v>
      </c>
      <c r="H11903" s="193">
        <v>1.0548999999999999</v>
      </c>
      <c r="I11903" s="189">
        <f>(M11903*$M$13)</f>
        <v>14.72</v>
      </c>
      <c r="J11903" s="219">
        <f>TRUNC(I11903*H11903,2)</f>
        <v>15.52</v>
      </c>
      <c r="M11903">
        <v>16</v>
      </c>
    </row>
    <row r="11904" spans="1:13" ht="24" customHeight="1" x14ac:dyDescent="0.2">
      <c r="A11904" s="238" t="s">
        <v>2126</v>
      </c>
      <c r="B11904" s="191" t="s">
        <v>2778</v>
      </c>
      <c r="C11904" s="190" t="s">
        <v>26</v>
      </c>
      <c r="D11904" s="190" t="s">
        <v>2779</v>
      </c>
      <c r="E11904" s="426" t="s">
        <v>2119</v>
      </c>
      <c r="F11904" s="426"/>
      <c r="G11904" s="192" t="s">
        <v>331</v>
      </c>
      <c r="H11904" s="193">
        <v>1.46E-2</v>
      </c>
      <c r="I11904" s="189">
        <f>(M11904*$M$13)</f>
        <v>1.8768</v>
      </c>
      <c r="J11904" s="219">
        <f>TRUNC(I11904*H11904,2)</f>
        <v>0.02</v>
      </c>
      <c r="M11904">
        <v>2.04</v>
      </c>
    </row>
    <row r="11905" spans="1:13" x14ac:dyDescent="0.2">
      <c r="A11905" s="239"/>
      <c r="B11905" s="195"/>
      <c r="C11905" s="195"/>
      <c r="D11905" s="195"/>
      <c r="E11905" s="195" t="s">
        <v>3847</v>
      </c>
      <c r="F11905" s="196">
        <v>9.14</v>
      </c>
      <c r="G11905" s="195" t="s">
        <v>3848</v>
      </c>
      <c r="H11905" s="196">
        <v>0</v>
      </c>
      <c r="I11905" s="196">
        <v>9.14</v>
      </c>
      <c r="J11905" s="220"/>
      <c r="M11905">
        <v>9.14</v>
      </c>
    </row>
    <row r="11906" spans="1:13" ht="25.5" x14ac:dyDescent="0.2">
      <c r="A11906" s="239"/>
      <c r="B11906" s="195"/>
      <c r="C11906" s="195"/>
      <c r="D11906" s="195"/>
      <c r="E11906" s="195" t="s">
        <v>3849</v>
      </c>
      <c r="F11906" s="196">
        <v>0</v>
      </c>
      <c r="G11906" s="195"/>
      <c r="H11906" s="195" t="s">
        <v>3850</v>
      </c>
      <c r="I11906" s="196">
        <v>28.85</v>
      </c>
      <c r="J11906" s="220"/>
      <c r="M11906">
        <v>28.85</v>
      </c>
    </row>
    <row r="11907" spans="1:13" ht="30" customHeight="1" x14ac:dyDescent="0.2">
      <c r="A11907" s="240"/>
      <c r="B11907" s="197"/>
      <c r="C11907" s="197"/>
      <c r="D11907" s="197"/>
      <c r="E11907" s="197"/>
      <c r="F11907" s="197"/>
      <c r="G11907" s="197" t="s">
        <v>3851</v>
      </c>
      <c r="H11907" s="198">
        <v>45</v>
      </c>
      <c r="I11907" s="199">
        <v>1298.25</v>
      </c>
      <c r="J11907" s="220"/>
      <c r="M11907">
        <v>1298.25</v>
      </c>
    </row>
    <row r="11908" spans="1:13" ht="0.95" customHeight="1" x14ac:dyDescent="0.2">
      <c r="A11908" s="237"/>
      <c r="B11908" s="185"/>
      <c r="C11908" s="185"/>
      <c r="D11908" s="185"/>
      <c r="E11908" s="185"/>
      <c r="F11908" s="185"/>
      <c r="G11908" s="185"/>
      <c r="H11908" s="185"/>
      <c r="I11908" s="185"/>
      <c r="J11908" s="220"/>
    </row>
    <row r="11909" spans="1:13" ht="24" customHeight="1" x14ac:dyDescent="0.2">
      <c r="A11909" s="243" t="s">
        <v>4565</v>
      </c>
      <c r="B11909" s="28"/>
      <c r="C11909" s="28"/>
      <c r="D11909" s="27" t="s">
        <v>906</v>
      </c>
      <c r="E11909" s="28"/>
      <c r="F11909" s="429"/>
      <c r="G11909" s="429"/>
      <c r="H11909" s="28"/>
      <c r="I11909" s="28"/>
      <c r="J11909" s="211"/>
    </row>
    <row r="11910" spans="1:13" ht="18" customHeight="1" x14ac:dyDescent="0.2">
      <c r="A11910" s="236" t="s">
        <v>4566</v>
      </c>
      <c r="B11910" s="183" t="s">
        <v>2</v>
      </c>
      <c r="C11910" s="182" t="s">
        <v>3</v>
      </c>
      <c r="D11910" s="182" t="s">
        <v>4</v>
      </c>
      <c r="E11910" s="419" t="s">
        <v>2100</v>
      </c>
      <c r="F11910" s="419"/>
      <c r="G11910" s="184" t="s">
        <v>5</v>
      </c>
      <c r="H11910" s="183" t="s">
        <v>6</v>
      </c>
      <c r="I11910" s="183" t="s">
        <v>7</v>
      </c>
      <c r="J11910" s="218" t="s">
        <v>8</v>
      </c>
      <c r="K11910" s="229">
        <f>J11912+J11913</f>
        <v>278.95000000000005</v>
      </c>
      <c r="L11910" s="229">
        <f>J11911-K11910</f>
        <v>520.55999999999995</v>
      </c>
      <c r="M11910" t="s">
        <v>7</v>
      </c>
    </row>
    <row r="11911" spans="1:13" ht="39" customHeight="1" x14ac:dyDescent="0.2">
      <c r="A11911" s="237" t="s">
        <v>2125</v>
      </c>
      <c r="B11911" s="186" t="s">
        <v>1576</v>
      </c>
      <c r="C11911" s="185" t="s">
        <v>26</v>
      </c>
      <c r="D11911" s="185" t="s">
        <v>1577</v>
      </c>
      <c r="E11911" s="425" t="s">
        <v>2115</v>
      </c>
      <c r="F11911" s="425"/>
      <c r="G11911" s="187" t="s">
        <v>331</v>
      </c>
      <c r="H11911" s="188">
        <v>1</v>
      </c>
      <c r="I11911" s="189">
        <f t="shared" ref="I11911:I11920" si="428">(M11911*$M$13)</f>
        <v>799.51679999999999</v>
      </c>
      <c r="J11911" s="231">
        <f t="shared" ref="J11911:J11920" si="429">TRUNC(I11911*H11911,2)</f>
        <v>799.51</v>
      </c>
      <c r="M11911">
        <v>869.04</v>
      </c>
    </row>
    <row r="11912" spans="1:13" ht="26.1" customHeight="1" x14ac:dyDescent="0.2">
      <c r="A11912" s="241" t="s">
        <v>2395</v>
      </c>
      <c r="B11912" s="201" t="s">
        <v>2772</v>
      </c>
      <c r="C11912" s="200" t="s">
        <v>26</v>
      </c>
      <c r="D11912" s="200" t="s">
        <v>2773</v>
      </c>
      <c r="E11912" s="427" t="s">
        <v>2123</v>
      </c>
      <c r="F11912" s="427"/>
      <c r="G11912" s="202" t="s">
        <v>32</v>
      </c>
      <c r="H11912" s="203">
        <v>6.6669999999999998</v>
      </c>
      <c r="I11912" s="189">
        <f t="shared" si="428"/>
        <v>17.526</v>
      </c>
      <c r="J11912" s="219">
        <f t="shared" si="429"/>
        <v>116.84</v>
      </c>
      <c r="M11912">
        <v>19.05</v>
      </c>
    </row>
    <row r="11913" spans="1:13" ht="26.1" customHeight="1" x14ac:dyDescent="0.2">
      <c r="A11913" s="241" t="s">
        <v>2395</v>
      </c>
      <c r="B11913" s="201" t="s">
        <v>2477</v>
      </c>
      <c r="C11913" s="200" t="s">
        <v>26</v>
      </c>
      <c r="D11913" s="200" t="s">
        <v>2478</v>
      </c>
      <c r="E11913" s="427" t="s">
        <v>2123</v>
      </c>
      <c r="F11913" s="427"/>
      <c r="G11913" s="202" t="s">
        <v>32</v>
      </c>
      <c r="H11913" s="203">
        <v>6.6669999999999998</v>
      </c>
      <c r="I11913" s="189">
        <f t="shared" si="428"/>
        <v>24.3156</v>
      </c>
      <c r="J11913" s="219">
        <f t="shared" si="429"/>
        <v>162.11000000000001</v>
      </c>
      <c r="M11913">
        <v>26.43</v>
      </c>
    </row>
    <row r="11914" spans="1:13" ht="24" customHeight="1" x14ac:dyDescent="0.2">
      <c r="A11914" s="238" t="s">
        <v>2126</v>
      </c>
      <c r="B11914" s="191" t="s">
        <v>3223</v>
      </c>
      <c r="C11914" s="190" t="s">
        <v>26</v>
      </c>
      <c r="D11914" s="190" t="s">
        <v>3224</v>
      </c>
      <c r="E11914" s="426" t="s">
        <v>2119</v>
      </c>
      <c r="F11914" s="426"/>
      <c r="G11914" s="192" t="s">
        <v>331</v>
      </c>
      <c r="H11914" s="193">
        <v>0.216</v>
      </c>
      <c r="I11914" s="189">
        <f t="shared" si="428"/>
        <v>12.65</v>
      </c>
      <c r="J11914" s="219">
        <f t="shared" si="429"/>
        <v>2.73</v>
      </c>
      <c r="M11914">
        <v>13.75</v>
      </c>
    </row>
    <row r="11915" spans="1:13" ht="26.1" customHeight="1" x14ac:dyDescent="0.2">
      <c r="A11915" s="238" t="s">
        <v>2126</v>
      </c>
      <c r="B11915" s="191" t="s">
        <v>3253</v>
      </c>
      <c r="C11915" s="190" t="s">
        <v>26</v>
      </c>
      <c r="D11915" s="190" t="s">
        <v>3254</v>
      </c>
      <c r="E11915" s="426" t="s">
        <v>2119</v>
      </c>
      <c r="F11915" s="426"/>
      <c r="G11915" s="192" t="s">
        <v>331</v>
      </c>
      <c r="H11915" s="193">
        <v>4</v>
      </c>
      <c r="I11915" s="189">
        <f t="shared" si="428"/>
        <v>48.125200000000007</v>
      </c>
      <c r="J11915" s="219">
        <f t="shared" si="429"/>
        <v>192.5</v>
      </c>
      <c r="M11915">
        <v>52.31</v>
      </c>
    </row>
    <row r="11916" spans="1:13" ht="24" customHeight="1" x14ac:dyDescent="0.2">
      <c r="A11916" s="238" t="s">
        <v>2126</v>
      </c>
      <c r="B11916" s="191" t="s">
        <v>3255</v>
      </c>
      <c r="C11916" s="190" t="s">
        <v>26</v>
      </c>
      <c r="D11916" s="190" t="s">
        <v>3256</v>
      </c>
      <c r="E11916" s="426" t="s">
        <v>2119</v>
      </c>
      <c r="F11916" s="426"/>
      <c r="G11916" s="192" t="s">
        <v>331</v>
      </c>
      <c r="H11916" s="193">
        <v>2</v>
      </c>
      <c r="I11916" s="189">
        <f t="shared" si="428"/>
        <v>33.902000000000001</v>
      </c>
      <c r="J11916" s="219">
        <f t="shared" si="429"/>
        <v>67.8</v>
      </c>
      <c r="M11916">
        <v>36.85</v>
      </c>
    </row>
    <row r="11917" spans="1:13" ht="26.1" customHeight="1" x14ac:dyDescent="0.2">
      <c r="A11917" s="238" t="s">
        <v>2126</v>
      </c>
      <c r="B11917" s="191" t="s">
        <v>3257</v>
      </c>
      <c r="C11917" s="190" t="s">
        <v>26</v>
      </c>
      <c r="D11917" s="190" t="s">
        <v>3258</v>
      </c>
      <c r="E11917" s="426" t="s">
        <v>2119</v>
      </c>
      <c r="F11917" s="426"/>
      <c r="G11917" s="192" t="s">
        <v>331</v>
      </c>
      <c r="H11917" s="193">
        <v>1</v>
      </c>
      <c r="I11917" s="189">
        <f t="shared" si="428"/>
        <v>104.07040000000001</v>
      </c>
      <c r="J11917" s="219">
        <f t="shared" si="429"/>
        <v>104.07</v>
      </c>
      <c r="M11917">
        <v>113.12</v>
      </c>
    </row>
    <row r="11918" spans="1:13" ht="24" customHeight="1" x14ac:dyDescent="0.2">
      <c r="A11918" s="238" t="s">
        <v>2126</v>
      </c>
      <c r="B11918" s="191" t="s">
        <v>3259</v>
      </c>
      <c r="C11918" s="190" t="s">
        <v>26</v>
      </c>
      <c r="D11918" s="190" t="s">
        <v>3260</v>
      </c>
      <c r="E11918" s="426" t="s">
        <v>2119</v>
      </c>
      <c r="F11918" s="426"/>
      <c r="G11918" s="192" t="s">
        <v>331</v>
      </c>
      <c r="H11918" s="193">
        <v>1</v>
      </c>
      <c r="I11918" s="189">
        <f t="shared" si="428"/>
        <v>63.985999999999997</v>
      </c>
      <c r="J11918" s="219">
        <f t="shared" si="429"/>
        <v>63.98</v>
      </c>
      <c r="M11918">
        <v>69.55</v>
      </c>
    </row>
    <row r="11919" spans="1:13" ht="24" customHeight="1" x14ac:dyDescent="0.2">
      <c r="A11919" s="238" t="s">
        <v>2126</v>
      </c>
      <c r="B11919" s="191" t="s">
        <v>3233</v>
      </c>
      <c r="C11919" s="190" t="s">
        <v>26</v>
      </c>
      <c r="D11919" s="190" t="s">
        <v>3234</v>
      </c>
      <c r="E11919" s="426" t="s">
        <v>2119</v>
      </c>
      <c r="F11919" s="426"/>
      <c r="G11919" s="192" t="s">
        <v>2576</v>
      </c>
      <c r="H11919" s="193">
        <v>5.11E-2</v>
      </c>
      <c r="I11919" s="189">
        <f t="shared" si="428"/>
        <v>36.698800000000006</v>
      </c>
      <c r="J11919" s="219">
        <f t="shared" si="429"/>
        <v>1.87</v>
      </c>
      <c r="M11919">
        <v>39.89</v>
      </c>
    </row>
    <row r="11920" spans="1:13" ht="26.1" customHeight="1" x14ac:dyDescent="0.2">
      <c r="A11920" s="238" t="s">
        <v>2126</v>
      </c>
      <c r="B11920" s="191" t="s">
        <v>3261</v>
      </c>
      <c r="C11920" s="190" t="s">
        <v>26</v>
      </c>
      <c r="D11920" s="190" t="s">
        <v>3262</v>
      </c>
      <c r="E11920" s="426" t="s">
        <v>2119</v>
      </c>
      <c r="F11920" s="426"/>
      <c r="G11920" s="192" t="s">
        <v>169</v>
      </c>
      <c r="H11920" s="193">
        <v>1.143</v>
      </c>
      <c r="I11920" s="189">
        <f t="shared" si="428"/>
        <v>76.654399999999995</v>
      </c>
      <c r="J11920" s="219">
        <f t="shared" si="429"/>
        <v>87.61</v>
      </c>
      <c r="M11920">
        <v>83.32</v>
      </c>
    </row>
    <row r="11921" spans="1:13" x14ac:dyDescent="0.2">
      <c r="A11921" s="239"/>
      <c r="B11921" s="195"/>
      <c r="C11921" s="195"/>
      <c r="D11921" s="195"/>
      <c r="E11921" s="195" t="s">
        <v>3847</v>
      </c>
      <c r="F11921" s="196">
        <v>231.74</v>
      </c>
      <c r="G11921" s="195" t="s">
        <v>3848</v>
      </c>
      <c r="H11921" s="196">
        <v>0</v>
      </c>
      <c r="I11921" s="196">
        <v>231.74</v>
      </c>
      <c r="J11921" s="220"/>
      <c r="M11921">
        <v>231.74</v>
      </c>
    </row>
    <row r="11922" spans="1:13" ht="25.5" x14ac:dyDescent="0.2">
      <c r="A11922" s="239"/>
      <c r="B11922" s="195"/>
      <c r="C11922" s="195"/>
      <c r="D11922" s="195"/>
      <c r="E11922" s="195" t="s">
        <v>3849</v>
      </c>
      <c r="F11922" s="196">
        <v>0</v>
      </c>
      <c r="G11922" s="195"/>
      <c r="H11922" s="195" t="s">
        <v>3850</v>
      </c>
      <c r="I11922" s="196">
        <v>869.04</v>
      </c>
      <c r="J11922" s="220"/>
      <c r="M11922">
        <v>869.04</v>
      </c>
    </row>
    <row r="11923" spans="1:13" ht="30" customHeight="1" x14ac:dyDescent="0.2">
      <c r="A11923" s="240"/>
      <c r="B11923" s="197"/>
      <c r="C11923" s="197"/>
      <c r="D11923" s="197"/>
      <c r="E11923" s="197"/>
      <c r="F11923" s="197"/>
      <c r="G11923" s="197" t="s">
        <v>3851</v>
      </c>
      <c r="H11923" s="198">
        <v>1</v>
      </c>
      <c r="I11923" s="199">
        <v>869.04</v>
      </c>
      <c r="J11923" s="220"/>
      <c r="M11923">
        <v>869.04</v>
      </c>
    </row>
    <row r="11924" spans="1:13" ht="0.95" customHeight="1" x14ac:dyDescent="0.2">
      <c r="A11924" s="237"/>
      <c r="B11924" s="185"/>
      <c r="C11924" s="185"/>
      <c r="D11924" s="185"/>
      <c r="E11924" s="185"/>
      <c r="F11924" s="185"/>
      <c r="G11924" s="185"/>
      <c r="H11924" s="185"/>
      <c r="I11924" s="185"/>
      <c r="J11924" s="220"/>
    </row>
    <row r="11925" spans="1:13" ht="18" customHeight="1" x14ac:dyDescent="0.2">
      <c r="A11925" s="236" t="s">
        <v>4567</v>
      </c>
      <c r="B11925" s="183" t="s">
        <v>2</v>
      </c>
      <c r="C11925" s="182" t="s">
        <v>3</v>
      </c>
      <c r="D11925" s="182" t="s">
        <v>4</v>
      </c>
      <c r="E11925" s="419" t="s">
        <v>2100</v>
      </c>
      <c r="F11925" s="419"/>
      <c r="G11925" s="184" t="s">
        <v>5</v>
      </c>
      <c r="H11925" s="183" t="s">
        <v>6</v>
      </c>
      <c r="I11925" s="183" t="s">
        <v>7</v>
      </c>
      <c r="J11925" s="218" t="s">
        <v>8</v>
      </c>
      <c r="L11925" s="229">
        <f>J11926</f>
        <v>744.35</v>
      </c>
      <c r="M11925" t="s">
        <v>7</v>
      </c>
    </row>
    <row r="11926" spans="1:13" ht="24" customHeight="1" x14ac:dyDescent="0.2">
      <c r="A11926" s="237" t="s">
        <v>2125</v>
      </c>
      <c r="B11926" s="186" t="s">
        <v>1573</v>
      </c>
      <c r="C11926" s="185" t="s">
        <v>167</v>
      </c>
      <c r="D11926" s="185" t="s">
        <v>1574</v>
      </c>
      <c r="E11926" s="425" t="s">
        <v>2106</v>
      </c>
      <c r="F11926" s="425"/>
      <c r="G11926" s="187" t="s">
        <v>331</v>
      </c>
      <c r="H11926" s="188">
        <v>1</v>
      </c>
      <c r="I11926" s="189">
        <f>(M11926*$M$13)</f>
        <v>744.35360000000003</v>
      </c>
      <c r="J11926" s="231">
        <f>TRUNC(I11926*H11926,2)</f>
        <v>744.35</v>
      </c>
      <c r="M11926">
        <v>809.08</v>
      </c>
    </row>
    <row r="11927" spans="1:13" ht="24" customHeight="1" x14ac:dyDescent="0.2">
      <c r="A11927" s="241" t="s">
        <v>2395</v>
      </c>
      <c r="B11927" s="201" t="s">
        <v>3250</v>
      </c>
      <c r="C11927" s="200" t="s">
        <v>627</v>
      </c>
      <c r="D11927" s="200" t="s">
        <v>3251</v>
      </c>
      <c r="E11927" s="427" t="s">
        <v>3252</v>
      </c>
      <c r="F11927" s="427"/>
      <c r="G11927" s="202" t="s">
        <v>331</v>
      </c>
      <c r="H11927" s="203">
        <v>1</v>
      </c>
      <c r="I11927" s="189">
        <f>(M11927*$M$13)</f>
        <v>744.35360000000003</v>
      </c>
      <c r="J11927" s="219">
        <f>TRUNC(I11927*H11927,2)</f>
        <v>744.35</v>
      </c>
      <c r="M11927">
        <v>809.08</v>
      </c>
    </row>
    <row r="11928" spans="1:13" x14ac:dyDescent="0.2">
      <c r="A11928" s="239"/>
      <c r="B11928" s="195"/>
      <c r="C11928" s="195"/>
      <c r="D11928" s="195"/>
      <c r="E11928" s="195" t="s">
        <v>3847</v>
      </c>
      <c r="F11928" s="196">
        <v>56.79</v>
      </c>
      <c r="G11928" s="195" t="s">
        <v>3848</v>
      </c>
      <c r="H11928" s="196">
        <v>0</v>
      </c>
      <c r="I11928" s="196">
        <v>56.79</v>
      </c>
      <c r="J11928" s="220"/>
      <c r="M11928">
        <v>56.79</v>
      </c>
    </row>
    <row r="11929" spans="1:13" ht="25.5" x14ac:dyDescent="0.2">
      <c r="A11929" s="239"/>
      <c r="B11929" s="195"/>
      <c r="C11929" s="195"/>
      <c r="D11929" s="195"/>
      <c r="E11929" s="195" t="s">
        <v>3849</v>
      </c>
      <c r="F11929" s="196">
        <v>0</v>
      </c>
      <c r="G11929" s="195"/>
      <c r="H11929" s="195" t="s">
        <v>3850</v>
      </c>
      <c r="I11929" s="196">
        <v>809.08</v>
      </c>
      <c r="J11929" s="220"/>
      <c r="M11929">
        <v>809.08</v>
      </c>
    </row>
    <row r="11930" spans="1:13" ht="30" customHeight="1" x14ac:dyDescent="0.2">
      <c r="A11930" s="240"/>
      <c r="B11930" s="197"/>
      <c r="C11930" s="197"/>
      <c r="D11930" s="197"/>
      <c r="E11930" s="197"/>
      <c r="F11930" s="197"/>
      <c r="G11930" s="197" t="s">
        <v>3851</v>
      </c>
      <c r="H11930" s="198">
        <v>1</v>
      </c>
      <c r="I11930" s="199">
        <v>809.08</v>
      </c>
      <c r="J11930" s="220"/>
      <c r="M11930">
        <v>809.08</v>
      </c>
    </row>
    <row r="11931" spans="1:13" ht="0.95" customHeight="1" x14ac:dyDescent="0.2">
      <c r="A11931" s="237"/>
      <c r="B11931" s="185"/>
      <c r="C11931" s="185"/>
      <c r="D11931" s="185"/>
      <c r="E11931" s="185"/>
      <c r="F11931" s="185"/>
      <c r="G11931" s="185"/>
      <c r="H11931" s="185"/>
      <c r="I11931" s="185"/>
      <c r="J11931" s="220"/>
    </row>
    <row r="11932" spans="1:13" ht="18" customHeight="1" x14ac:dyDescent="0.2">
      <c r="A11932" s="236" t="s">
        <v>4568</v>
      </c>
      <c r="B11932" s="183" t="s">
        <v>2</v>
      </c>
      <c r="C11932" s="182" t="s">
        <v>3</v>
      </c>
      <c r="D11932" s="182" t="s">
        <v>4</v>
      </c>
      <c r="E11932" s="419" t="s">
        <v>2100</v>
      </c>
      <c r="F11932" s="419"/>
      <c r="G11932" s="184" t="s">
        <v>5</v>
      </c>
      <c r="H11932" s="183" t="s">
        <v>6</v>
      </c>
      <c r="I11932" s="183" t="s">
        <v>7</v>
      </c>
      <c r="J11932" s="218" t="s">
        <v>8</v>
      </c>
      <c r="K11932" s="229">
        <f>J11934+J11935+J11936+J11937+J11938+J11939</f>
        <v>13.25</v>
      </c>
      <c r="L11932" s="229">
        <f>J11933-K11932</f>
        <v>63.34</v>
      </c>
      <c r="M11932" t="s">
        <v>7</v>
      </c>
    </row>
    <row r="11933" spans="1:13" ht="26.1" customHeight="1" x14ac:dyDescent="0.2">
      <c r="A11933" s="237" t="s">
        <v>2125</v>
      </c>
      <c r="B11933" s="186" t="s">
        <v>1165</v>
      </c>
      <c r="C11933" s="185" t="s">
        <v>15</v>
      </c>
      <c r="D11933" s="185" t="s">
        <v>1166</v>
      </c>
      <c r="E11933" s="425">
        <v>8</v>
      </c>
      <c r="F11933" s="425"/>
      <c r="G11933" s="187" t="s">
        <v>18</v>
      </c>
      <c r="H11933" s="188">
        <v>1</v>
      </c>
      <c r="I11933" s="189">
        <f t="shared" ref="I11933:I11949" si="430">(M11933*$M$13)</f>
        <v>76.59920000000001</v>
      </c>
      <c r="J11933" s="231">
        <f t="shared" ref="J11933:J11949" si="431">TRUNC(I11933*H11933,2)</f>
        <v>76.59</v>
      </c>
      <c r="M11933">
        <v>83.26</v>
      </c>
    </row>
    <row r="11934" spans="1:13" ht="24" customHeight="1" x14ac:dyDescent="0.2">
      <c r="A11934" s="238" t="s">
        <v>2126</v>
      </c>
      <c r="B11934" s="191" t="s">
        <v>2130</v>
      </c>
      <c r="C11934" s="190" t="s">
        <v>15</v>
      </c>
      <c r="D11934" s="190" t="s">
        <v>2131</v>
      </c>
      <c r="E11934" s="426" t="s">
        <v>2129</v>
      </c>
      <c r="F11934" s="426"/>
      <c r="G11934" s="192" t="s">
        <v>39</v>
      </c>
      <c r="H11934" s="193">
        <v>0.27700000000000002</v>
      </c>
      <c r="I11934" s="189">
        <f t="shared" si="430"/>
        <v>13.533200000000001</v>
      </c>
      <c r="J11934" s="219">
        <f t="shared" si="431"/>
        <v>3.74</v>
      </c>
      <c r="M11934">
        <v>14.71</v>
      </c>
    </row>
    <row r="11935" spans="1:13" ht="24" customHeight="1" x14ac:dyDescent="0.2">
      <c r="A11935" s="238" t="s">
        <v>2126</v>
      </c>
      <c r="B11935" s="191" t="s">
        <v>2807</v>
      </c>
      <c r="C11935" s="190" t="s">
        <v>15</v>
      </c>
      <c r="D11935" s="190" t="s">
        <v>2808</v>
      </c>
      <c r="E11935" s="426" t="s">
        <v>2129</v>
      </c>
      <c r="F11935" s="426"/>
      <c r="G11935" s="192" t="s">
        <v>39</v>
      </c>
      <c r="H11935" s="193">
        <v>0.2208</v>
      </c>
      <c r="I11935" s="189">
        <f t="shared" si="430"/>
        <v>19.136000000000003</v>
      </c>
      <c r="J11935" s="219">
        <f t="shared" si="431"/>
        <v>4.22</v>
      </c>
      <c r="M11935">
        <v>20.8</v>
      </c>
    </row>
    <row r="11936" spans="1:13" ht="24" customHeight="1" x14ac:dyDescent="0.2">
      <c r="A11936" s="238" t="s">
        <v>2126</v>
      </c>
      <c r="B11936" s="191" t="s">
        <v>2127</v>
      </c>
      <c r="C11936" s="190" t="s">
        <v>15</v>
      </c>
      <c r="D11936" s="190" t="s">
        <v>2128</v>
      </c>
      <c r="E11936" s="426" t="s">
        <v>2129</v>
      </c>
      <c r="F11936" s="426"/>
      <c r="G11936" s="192" t="s">
        <v>39</v>
      </c>
      <c r="H11936" s="193">
        <v>5.3800000000000001E-2</v>
      </c>
      <c r="I11936" s="189">
        <f t="shared" si="430"/>
        <v>19.136000000000003</v>
      </c>
      <c r="J11936" s="219">
        <f t="shared" si="431"/>
        <v>1.02</v>
      </c>
      <c r="M11936">
        <v>20.8</v>
      </c>
    </row>
    <row r="11937" spans="1:13" ht="24" customHeight="1" x14ac:dyDescent="0.2">
      <c r="A11937" s="238" t="s">
        <v>2126</v>
      </c>
      <c r="B11937" s="191" t="s">
        <v>2210</v>
      </c>
      <c r="C11937" s="190" t="s">
        <v>15</v>
      </c>
      <c r="D11937" s="190" t="s">
        <v>2211</v>
      </c>
      <c r="E11937" s="426" t="s">
        <v>2129</v>
      </c>
      <c r="F11937" s="426"/>
      <c r="G11937" s="192" t="s">
        <v>39</v>
      </c>
      <c r="H11937" s="193">
        <v>2.6100000000000002E-2</v>
      </c>
      <c r="I11937" s="189">
        <f t="shared" si="430"/>
        <v>19.430400000000002</v>
      </c>
      <c r="J11937" s="219">
        <f t="shared" si="431"/>
        <v>0.5</v>
      </c>
      <c r="M11937">
        <v>21.12</v>
      </c>
    </row>
    <row r="11938" spans="1:13" ht="24" customHeight="1" x14ac:dyDescent="0.2">
      <c r="A11938" s="238" t="s">
        <v>2126</v>
      </c>
      <c r="B11938" s="191" t="s">
        <v>2148</v>
      </c>
      <c r="C11938" s="190" t="s">
        <v>15</v>
      </c>
      <c r="D11938" s="190" t="s">
        <v>2149</v>
      </c>
      <c r="E11938" s="426" t="s">
        <v>2129</v>
      </c>
      <c r="F11938" s="426"/>
      <c r="G11938" s="192" t="s">
        <v>39</v>
      </c>
      <c r="H11938" s="193">
        <v>2.6100000000000002E-2</v>
      </c>
      <c r="I11938" s="189">
        <f t="shared" si="430"/>
        <v>13.938000000000001</v>
      </c>
      <c r="J11938" s="219">
        <f t="shared" si="431"/>
        <v>0.36</v>
      </c>
      <c r="M11938">
        <v>15.15</v>
      </c>
    </row>
    <row r="11939" spans="1:13" ht="24" customHeight="1" x14ac:dyDescent="0.2">
      <c r="A11939" s="238" t="s">
        <v>2126</v>
      </c>
      <c r="B11939" s="191" t="s">
        <v>2156</v>
      </c>
      <c r="C11939" s="190" t="s">
        <v>15</v>
      </c>
      <c r="D11939" s="190" t="s">
        <v>2157</v>
      </c>
      <c r="E11939" s="426" t="s">
        <v>2129</v>
      </c>
      <c r="F11939" s="426"/>
      <c r="G11939" s="192" t="s">
        <v>39</v>
      </c>
      <c r="H11939" s="193">
        <v>0.28720000000000001</v>
      </c>
      <c r="I11939" s="189">
        <f t="shared" si="430"/>
        <v>11.8772</v>
      </c>
      <c r="J11939" s="219">
        <f t="shared" si="431"/>
        <v>3.41</v>
      </c>
      <c r="M11939">
        <v>12.91</v>
      </c>
    </row>
    <row r="11940" spans="1:13" ht="24" customHeight="1" x14ac:dyDescent="0.2">
      <c r="A11940" s="238" t="s">
        <v>2126</v>
      </c>
      <c r="B11940" s="191" t="s">
        <v>2809</v>
      </c>
      <c r="C11940" s="190" t="s">
        <v>15</v>
      </c>
      <c r="D11940" s="190" t="s">
        <v>2810</v>
      </c>
      <c r="E11940" s="426" t="s">
        <v>2119</v>
      </c>
      <c r="F11940" s="426"/>
      <c r="G11940" s="192" t="s">
        <v>1871</v>
      </c>
      <c r="H11940" s="193">
        <v>0.26369999999999999</v>
      </c>
      <c r="I11940" s="189">
        <f t="shared" si="430"/>
        <v>7.3784000000000001</v>
      </c>
      <c r="J11940" s="219">
        <f t="shared" si="431"/>
        <v>1.94</v>
      </c>
      <c r="M11940">
        <v>8.02</v>
      </c>
    </row>
    <row r="11941" spans="1:13" ht="24" customHeight="1" x14ac:dyDescent="0.2">
      <c r="A11941" s="238" t="s">
        <v>2126</v>
      </c>
      <c r="B11941" s="191" t="s">
        <v>2811</v>
      </c>
      <c r="C11941" s="190" t="s">
        <v>15</v>
      </c>
      <c r="D11941" s="190" t="s">
        <v>2812</v>
      </c>
      <c r="E11941" s="426" t="s">
        <v>2119</v>
      </c>
      <c r="F11941" s="426"/>
      <c r="G11941" s="192" t="s">
        <v>1871</v>
      </c>
      <c r="H11941" s="193">
        <v>3.1684000000000001</v>
      </c>
      <c r="I11941" s="189">
        <f t="shared" si="430"/>
        <v>10.478800000000001</v>
      </c>
      <c r="J11941" s="219">
        <f t="shared" si="431"/>
        <v>33.200000000000003</v>
      </c>
      <c r="M11941">
        <v>11.39</v>
      </c>
    </row>
    <row r="11942" spans="1:13" ht="24" customHeight="1" x14ac:dyDescent="0.2">
      <c r="A11942" s="238" t="s">
        <v>2126</v>
      </c>
      <c r="B11942" s="191" t="s">
        <v>2813</v>
      </c>
      <c r="C11942" s="190" t="s">
        <v>15</v>
      </c>
      <c r="D11942" s="190" t="s">
        <v>2814</v>
      </c>
      <c r="E11942" s="426" t="s">
        <v>2119</v>
      </c>
      <c r="F11942" s="426"/>
      <c r="G11942" s="192" t="s">
        <v>1871</v>
      </c>
      <c r="H11942" s="193">
        <v>6.2399999999999997E-2</v>
      </c>
      <c r="I11942" s="189">
        <f t="shared" si="430"/>
        <v>23.2852</v>
      </c>
      <c r="J11942" s="219">
        <f t="shared" si="431"/>
        <v>1.45</v>
      </c>
      <c r="M11942">
        <v>25.31</v>
      </c>
    </row>
    <row r="11943" spans="1:13" ht="24" customHeight="1" x14ac:dyDescent="0.2">
      <c r="A11943" s="238" t="s">
        <v>2126</v>
      </c>
      <c r="B11943" s="191" t="s">
        <v>2270</v>
      </c>
      <c r="C11943" s="190" t="s">
        <v>15</v>
      </c>
      <c r="D11943" s="190" t="s">
        <v>2271</v>
      </c>
      <c r="E11943" s="426" t="s">
        <v>2119</v>
      </c>
      <c r="F11943" s="426"/>
      <c r="G11943" s="192" t="s">
        <v>50</v>
      </c>
      <c r="H11943" s="193">
        <v>3.2800000000000003E-2</v>
      </c>
      <c r="I11943" s="189">
        <f t="shared" si="430"/>
        <v>159.69360000000003</v>
      </c>
      <c r="J11943" s="219">
        <f t="shared" si="431"/>
        <v>5.23</v>
      </c>
      <c r="M11943">
        <v>173.58</v>
      </c>
    </row>
    <row r="11944" spans="1:13" ht="24" customHeight="1" x14ac:dyDescent="0.2">
      <c r="A11944" s="238" t="s">
        <v>2126</v>
      </c>
      <c r="B11944" s="191" t="s">
        <v>2168</v>
      </c>
      <c r="C11944" s="190" t="s">
        <v>15</v>
      </c>
      <c r="D11944" s="190" t="s">
        <v>2169</v>
      </c>
      <c r="E11944" s="426" t="s">
        <v>2119</v>
      </c>
      <c r="F11944" s="426"/>
      <c r="G11944" s="192" t="s">
        <v>50</v>
      </c>
      <c r="H11944" s="193">
        <v>8.5000000000000006E-3</v>
      </c>
      <c r="I11944" s="189">
        <f t="shared" si="430"/>
        <v>125.49720000000001</v>
      </c>
      <c r="J11944" s="219">
        <f t="shared" si="431"/>
        <v>1.06</v>
      </c>
      <c r="M11944">
        <v>136.41</v>
      </c>
    </row>
    <row r="11945" spans="1:13" ht="24" customHeight="1" x14ac:dyDescent="0.2">
      <c r="A11945" s="238" t="s">
        <v>2126</v>
      </c>
      <c r="B11945" s="191" t="s">
        <v>2245</v>
      </c>
      <c r="C11945" s="190" t="s">
        <v>15</v>
      </c>
      <c r="D11945" s="190" t="s">
        <v>2246</v>
      </c>
      <c r="E11945" s="426" t="s">
        <v>2119</v>
      </c>
      <c r="F11945" s="426"/>
      <c r="G11945" s="192" t="s">
        <v>50</v>
      </c>
      <c r="H11945" s="193">
        <v>2.5399999999999999E-2</v>
      </c>
      <c r="I11945" s="189">
        <f t="shared" si="430"/>
        <v>123.36280000000001</v>
      </c>
      <c r="J11945" s="219">
        <f t="shared" si="431"/>
        <v>3.13</v>
      </c>
      <c r="M11945">
        <v>134.09</v>
      </c>
    </row>
    <row r="11946" spans="1:13" ht="24" customHeight="1" x14ac:dyDescent="0.2">
      <c r="A11946" s="238" t="s">
        <v>2126</v>
      </c>
      <c r="B11946" s="191" t="s">
        <v>2140</v>
      </c>
      <c r="C11946" s="190" t="s">
        <v>15</v>
      </c>
      <c r="D11946" s="190" t="s">
        <v>2141</v>
      </c>
      <c r="E11946" s="426" t="s">
        <v>2119</v>
      </c>
      <c r="F11946" s="426"/>
      <c r="G11946" s="192" t="s">
        <v>1871</v>
      </c>
      <c r="H11946" s="193">
        <v>12.96</v>
      </c>
      <c r="I11946" s="189">
        <f t="shared" si="430"/>
        <v>0.59800000000000009</v>
      </c>
      <c r="J11946" s="219">
        <f t="shared" si="431"/>
        <v>7.75</v>
      </c>
      <c r="M11946">
        <v>0.65</v>
      </c>
    </row>
    <row r="11947" spans="1:13" ht="26.1" customHeight="1" x14ac:dyDescent="0.2">
      <c r="A11947" s="238" t="s">
        <v>2126</v>
      </c>
      <c r="B11947" s="191" t="s">
        <v>2170</v>
      </c>
      <c r="C11947" s="190" t="s">
        <v>15</v>
      </c>
      <c r="D11947" s="190" t="s">
        <v>2171</v>
      </c>
      <c r="E11947" s="426" t="s">
        <v>2119</v>
      </c>
      <c r="F11947" s="426"/>
      <c r="G11947" s="192" t="s">
        <v>17</v>
      </c>
      <c r="H11947" s="193">
        <v>0.1739</v>
      </c>
      <c r="I11947" s="189">
        <f t="shared" si="430"/>
        <v>37.940800000000003</v>
      </c>
      <c r="J11947" s="219">
        <f t="shared" si="431"/>
        <v>6.59</v>
      </c>
      <c r="M11947">
        <v>41.24</v>
      </c>
    </row>
    <row r="11948" spans="1:13" ht="24" customHeight="1" x14ac:dyDescent="0.2">
      <c r="A11948" s="238" t="s">
        <v>2126</v>
      </c>
      <c r="B11948" s="191" t="s">
        <v>2172</v>
      </c>
      <c r="C11948" s="190" t="s">
        <v>15</v>
      </c>
      <c r="D11948" s="190" t="s">
        <v>2173</v>
      </c>
      <c r="E11948" s="426" t="s">
        <v>2119</v>
      </c>
      <c r="F11948" s="426"/>
      <c r="G11948" s="192" t="s">
        <v>1871</v>
      </c>
      <c r="H11948" s="193">
        <v>0.01</v>
      </c>
      <c r="I11948" s="189">
        <f t="shared" si="430"/>
        <v>23.184000000000001</v>
      </c>
      <c r="J11948" s="219">
        <f t="shared" si="431"/>
        <v>0.23</v>
      </c>
      <c r="M11948">
        <v>25.2</v>
      </c>
    </row>
    <row r="11949" spans="1:13" ht="24" customHeight="1" x14ac:dyDescent="0.2">
      <c r="A11949" s="238" t="s">
        <v>2126</v>
      </c>
      <c r="B11949" s="191" t="s">
        <v>2258</v>
      </c>
      <c r="C11949" s="190" t="s">
        <v>15</v>
      </c>
      <c r="D11949" s="190" t="s">
        <v>2259</v>
      </c>
      <c r="E11949" s="426" t="s">
        <v>2119</v>
      </c>
      <c r="F11949" s="426"/>
      <c r="G11949" s="192" t="s">
        <v>132</v>
      </c>
      <c r="H11949" s="193">
        <v>0.20519999999999999</v>
      </c>
      <c r="I11949" s="189">
        <f t="shared" si="430"/>
        <v>13.496400000000001</v>
      </c>
      <c r="J11949" s="219">
        <f t="shared" si="431"/>
        <v>2.76</v>
      </c>
      <c r="M11949">
        <v>14.67</v>
      </c>
    </row>
    <row r="11950" spans="1:13" x14ac:dyDescent="0.2">
      <c r="A11950" s="239"/>
      <c r="B11950" s="195"/>
      <c r="C11950" s="195"/>
      <c r="D11950" s="195"/>
      <c r="E11950" s="195" t="s">
        <v>3847</v>
      </c>
      <c r="F11950" s="196">
        <v>14.41</v>
      </c>
      <c r="G11950" s="195" t="s">
        <v>3848</v>
      </c>
      <c r="H11950" s="196">
        <v>0</v>
      </c>
      <c r="I11950" s="196">
        <v>14.41</v>
      </c>
      <c r="J11950" s="220"/>
      <c r="M11950">
        <v>14.41</v>
      </c>
    </row>
    <row r="11951" spans="1:13" ht="25.5" x14ac:dyDescent="0.2">
      <c r="A11951" s="239"/>
      <c r="B11951" s="195"/>
      <c r="C11951" s="195"/>
      <c r="D11951" s="195"/>
      <c r="E11951" s="195" t="s">
        <v>3849</v>
      </c>
      <c r="F11951" s="196">
        <v>0</v>
      </c>
      <c r="G11951" s="195"/>
      <c r="H11951" s="195" t="s">
        <v>3850</v>
      </c>
      <c r="I11951" s="196">
        <v>83.26</v>
      </c>
      <c r="J11951" s="220"/>
      <c r="M11951">
        <v>83.26</v>
      </c>
    </row>
    <row r="11952" spans="1:13" ht="30" customHeight="1" x14ac:dyDescent="0.2">
      <c r="A11952" s="240"/>
      <c r="B11952" s="197"/>
      <c r="C11952" s="197"/>
      <c r="D11952" s="197"/>
      <c r="E11952" s="197"/>
      <c r="F11952" s="197"/>
      <c r="G11952" s="197" t="s">
        <v>3851</v>
      </c>
      <c r="H11952" s="198">
        <v>2</v>
      </c>
      <c r="I11952" s="199">
        <v>166.52</v>
      </c>
      <c r="J11952" s="220"/>
      <c r="M11952">
        <v>166.52</v>
      </c>
    </row>
    <row r="11953" spans="1:13" ht="0.95" customHeight="1" x14ac:dyDescent="0.2">
      <c r="A11953" s="237"/>
      <c r="B11953" s="185"/>
      <c r="C11953" s="185"/>
      <c r="D11953" s="185"/>
      <c r="E11953" s="185"/>
      <c r="F11953" s="185"/>
      <c r="G11953" s="185"/>
      <c r="H11953" s="185"/>
      <c r="I11953" s="185"/>
      <c r="J11953" s="220"/>
    </row>
    <row r="11954" spans="1:13" ht="18" customHeight="1" x14ac:dyDescent="0.2">
      <c r="A11954" s="236" t="s">
        <v>4569</v>
      </c>
      <c r="B11954" s="183" t="s">
        <v>2</v>
      </c>
      <c r="C11954" s="182" t="s">
        <v>3</v>
      </c>
      <c r="D11954" s="182" t="s">
        <v>4</v>
      </c>
      <c r="E11954" s="419" t="s">
        <v>2100</v>
      </c>
      <c r="F11954" s="419"/>
      <c r="G11954" s="184" t="s">
        <v>5</v>
      </c>
      <c r="H11954" s="183" t="s">
        <v>6</v>
      </c>
      <c r="I11954" s="183" t="s">
        <v>7</v>
      </c>
      <c r="J11954" s="218" t="s">
        <v>8</v>
      </c>
      <c r="K11954" s="229">
        <f>J11956+J11957+J11958</f>
        <v>235.35</v>
      </c>
      <c r="L11954" s="229">
        <f>J11955-K11954</f>
        <v>147.22</v>
      </c>
      <c r="M11954" t="s">
        <v>7</v>
      </c>
    </row>
    <row r="11955" spans="1:13" ht="24" customHeight="1" x14ac:dyDescent="0.2">
      <c r="A11955" s="237" t="s">
        <v>2125</v>
      </c>
      <c r="B11955" s="186" t="s">
        <v>1163</v>
      </c>
      <c r="C11955" s="185" t="s">
        <v>15</v>
      </c>
      <c r="D11955" s="185" t="s">
        <v>1164</v>
      </c>
      <c r="E11955" s="425">
        <v>8</v>
      </c>
      <c r="F11955" s="425"/>
      <c r="G11955" s="187" t="s">
        <v>18</v>
      </c>
      <c r="H11955" s="188">
        <v>1</v>
      </c>
      <c r="I11955" s="189">
        <f t="shared" ref="I11955:I11965" si="432">(M11955*$M$13)</f>
        <v>382.57279999999997</v>
      </c>
      <c r="J11955" s="231">
        <f t="shared" ref="J11955:J11965" si="433">TRUNC(I11955*H11955,2)</f>
        <v>382.57</v>
      </c>
      <c r="M11955">
        <v>415.84</v>
      </c>
    </row>
    <row r="11956" spans="1:13" ht="24" customHeight="1" x14ac:dyDescent="0.2">
      <c r="A11956" s="238" t="s">
        <v>2126</v>
      </c>
      <c r="B11956" s="191" t="s">
        <v>2148</v>
      </c>
      <c r="C11956" s="190" t="s">
        <v>15</v>
      </c>
      <c r="D11956" s="190" t="s">
        <v>2149</v>
      </c>
      <c r="E11956" s="426" t="s">
        <v>2129</v>
      </c>
      <c r="F11956" s="426"/>
      <c r="G11956" s="192" t="s">
        <v>39</v>
      </c>
      <c r="H11956" s="193">
        <v>0.13880000000000001</v>
      </c>
      <c r="I11956" s="189">
        <f t="shared" si="432"/>
        <v>13.938000000000001</v>
      </c>
      <c r="J11956" s="219">
        <f t="shared" si="433"/>
        <v>1.93</v>
      </c>
      <c r="M11956">
        <v>15.15</v>
      </c>
    </row>
    <row r="11957" spans="1:13" ht="24" customHeight="1" x14ac:dyDescent="0.2">
      <c r="A11957" s="238" t="s">
        <v>2126</v>
      </c>
      <c r="B11957" s="191" t="s">
        <v>2152</v>
      </c>
      <c r="C11957" s="190" t="s">
        <v>15</v>
      </c>
      <c r="D11957" s="190" t="s">
        <v>2153</v>
      </c>
      <c r="E11957" s="426" t="s">
        <v>2129</v>
      </c>
      <c r="F11957" s="426"/>
      <c r="G11957" s="192" t="s">
        <v>39</v>
      </c>
      <c r="H11957" s="193">
        <v>6.1721000000000004</v>
      </c>
      <c r="I11957" s="189">
        <f t="shared" si="432"/>
        <v>19.136000000000003</v>
      </c>
      <c r="J11957" s="219">
        <f t="shared" si="433"/>
        <v>118.1</v>
      </c>
      <c r="M11957">
        <v>20.8</v>
      </c>
    </row>
    <row r="11958" spans="1:13" ht="24" customHeight="1" x14ac:dyDescent="0.2">
      <c r="A11958" s="238" t="s">
        <v>2126</v>
      </c>
      <c r="B11958" s="191" t="s">
        <v>2156</v>
      </c>
      <c r="C11958" s="190" t="s">
        <v>15</v>
      </c>
      <c r="D11958" s="190" t="s">
        <v>2157</v>
      </c>
      <c r="E11958" s="426" t="s">
        <v>2129</v>
      </c>
      <c r="F11958" s="426"/>
      <c r="G11958" s="192" t="s">
        <v>39</v>
      </c>
      <c r="H11958" s="193">
        <v>9.7096</v>
      </c>
      <c r="I11958" s="189">
        <f t="shared" si="432"/>
        <v>11.8772</v>
      </c>
      <c r="J11958" s="219">
        <f t="shared" si="433"/>
        <v>115.32</v>
      </c>
      <c r="M11958">
        <v>12.91</v>
      </c>
    </row>
    <row r="11959" spans="1:13" ht="39" customHeight="1" x14ac:dyDescent="0.2">
      <c r="A11959" s="238" t="s">
        <v>2126</v>
      </c>
      <c r="B11959" s="191" t="s">
        <v>2797</v>
      </c>
      <c r="C11959" s="190" t="s">
        <v>15</v>
      </c>
      <c r="D11959" s="190" t="s">
        <v>2798</v>
      </c>
      <c r="E11959" s="426" t="s">
        <v>2119</v>
      </c>
      <c r="F11959" s="426"/>
      <c r="G11959" s="192" t="s">
        <v>1871</v>
      </c>
      <c r="H11959" s="193">
        <v>0.86380000000000001</v>
      </c>
      <c r="I11959" s="189">
        <f t="shared" si="432"/>
        <v>6.9</v>
      </c>
      <c r="J11959" s="219">
        <f t="shared" si="433"/>
        <v>5.96</v>
      </c>
      <c r="M11959">
        <v>7.5</v>
      </c>
    </row>
    <row r="11960" spans="1:13" ht="24" customHeight="1" x14ac:dyDescent="0.2">
      <c r="A11960" s="238" t="s">
        <v>2126</v>
      </c>
      <c r="B11960" s="191" t="s">
        <v>2164</v>
      </c>
      <c r="C11960" s="190" t="s">
        <v>15</v>
      </c>
      <c r="D11960" s="190" t="s">
        <v>2165</v>
      </c>
      <c r="E11960" s="426" t="s">
        <v>2119</v>
      </c>
      <c r="F11960" s="426"/>
      <c r="G11960" s="192" t="s">
        <v>50</v>
      </c>
      <c r="H11960" s="193">
        <v>0.13730000000000001</v>
      </c>
      <c r="I11960" s="189">
        <f t="shared" si="432"/>
        <v>160.77000000000001</v>
      </c>
      <c r="J11960" s="219">
        <f t="shared" si="433"/>
        <v>22.07</v>
      </c>
      <c r="M11960">
        <v>174.75</v>
      </c>
    </row>
    <row r="11961" spans="1:13" ht="24" customHeight="1" x14ac:dyDescent="0.2">
      <c r="A11961" s="238" t="s">
        <v>2126</v>
      </c>
      <c r="B11961" s="191" t="s">
        <v>2168</v>
      </c>
      <c r="C11961" s="190" t="s">
        <v>15</v>
      </c>
      <c r="D11961" s="190" t="s">
        <v>2169</v>
      </c>
      <c r="E11961" s="426" t="s">
        <v>2119</v>
      </c>
      <c r="F11961" s="426"/>
      <c r="G11961" s="192" t="s">
        <v>50</v>
      </c>
      <c r="H11961" s="193">
        <v>2.2700000000000001E-2</v>
      </c>
      <c r="I11961" s="189">
        <f t="shared" si="432"/>
        <v>125.49720000000001</v>
      </c>
      <c r="J11961" s="219">
        <f t="shared" si="433"/>
        <v>2.84</v>
      </c>
      <c r="M11961">
        <v>136.41</v>
      </c>
    </row>
    <row r="11962" spans="1:13" ht="24" customHeight="1" x14ac:dyDescent="0.2">
      <c r="A11962" s="238" t="s">
        <v>2126</v>
      </c>
      <c r="B11962" s="191" t="s">
        <v>2245</v>
      </c>
      <c r="C11962" s="190" t="s">
        <v>15</v>
      </c>
      <c r="D11962" s="190" t="s">
        <v>2246</v>
      </c>
      <c r="E11962" s="426" t="s">
        <v>2119</v>
      </c>
      <c r="F11962" s="426"/>
      <c r="G11962" s="192" t="s">
        <v>50</v>
      </c>
      <c r="H11962" s="193">
        <v>2.2700000000000001E-2</v>
      </c>
      <c r="I11962" s="189">
        <f t="shared" si="432"/>
        <v>123.36280000000001</v>
      </c>
      <c r="J11962" s="219">
        <f t="shared" si="433"/>
        <v>2.8</v>
      </c>
      <c r="M11962">
        <v>134.09</v>
      </c>
    </row>
    <row r="11963" spans="1:13" ht="24" customHeight="1" x14ac:dyDescent="0.2">
      <c r="A11963" s="238" t="s">
        <v>2126</v>
      </c>
      <c r="B11963" s="191" t="s">
        <v>2460</v>
      </c>
      <c r="C11963" s="190" t="s">
        <v>15</v>
      </c>
      <c r="D11963" s="190" t="s">
        <v>2461</v>
      </c>
      <c r="E11963" s="426" t="s">
        <v>2119</v>
      </c>
      <c r="F11963" s="426"/>
      <c r="G11963" s="192" t="s">
        <v>1871</v>
      </c>
      <c r="H11963" s="193">
        <v>20.551400000000001</v>
      </c>
      <c r="I11963" s="189">
        <f t="shared" si="432"/>
        <v>0.91080000000000005</v>
      </c>
      <c r="J11963" s="219">
        <f t="shared" si="433"/>
        <v>18.71</v>
      </c>
      <c r="M11963">
        <v>0.99</v>
      </c>
    </row>
    <row r="11964" spans="1:13" ht="24" customHeight="1" x14ac:dyDescent="0.2">
      <c r="A11964" s="238" t="s">
        <v>2126</v>
      </c>
      <c r="B11964" s="191" t="s">
        <v>2140</v>
      </c>
      <c r="C11964" s="190" t="s">
        <v>15</v>
      </c>
      <c r="D11964" s="190" t="s">
        <v>2141</v>
      </c>
      <c r="E11964" s="426" t="s">
        <v>2119</v>
      </c>
      <c r="F11964" s="426"/>
      <c r="G11964" s="192" t="s">
        <v>1871</v>
      </c>
      <c r="H11964" s="193">
        <v>34.553800000000003</v>
      </c>
      <c r="I11964" s="189">
        <f t="shared" si="432"/>
        <v>0.59800000000000009</v>
      </c>
      <c r="J11964" s="219">
        <f t="shared" si="433"/>
        <v>20.66</v>
      </c>
      <c r="M11964">
        <v>0.65</v>
      </c>
    </row>
    <row r="11965" spans="1:13" ht="24" customHeight="1" x14ac:dyDescent="0.2">
      <c r="A11965" s="238" t="s">
        <v>2126</v>
      </c>
      <c r="B11965" s="191" t="s">
        <v>2669</v>
      </c>
      <c r="C11965" s="190" t="s">
        <v>15</v>
      </c>
      <c r="D11965" s="190" t="s">
        <v>2670</v>
      </c>
      <c r="E11965" s="426" t="s">
        <v>2119</v>
      </c>
      <c r="F11965" s="426"/>
      <c r="G11965" s="192" t="s">
        <v>54</v>
      </c>
      <c r="H11965" s="193">
        <v>201.6</v>
      </c>
      <c r="I11965" s="189">
        <f t="shared" si="432"/>
        <v>0.36800000000000005</v>
      </c>
      <c r="J11965" s="219">
        <f t="shared" si="433"/>
        <v>74.180000000000007</v>
      </c>
      <c r="M11965">
        <v>0.4</v>
      </c>
    </row>
    <row r="11966" spans="1:13" x14ac:dyDescent="0.2">
      <c r="A11966" s="239"/>
      <c r="B11966" s="195"/>
      <c r="C11966" s="195"/>
      <c r="D11966" s="195"/>
      <c r="E11966" s="195" t="s">
        <v>3847</v>
      </c>
      <c r="F11966" s="196">
        <v>255.82</v>
      </c>
      <c r="G11966" s="195" t="s">
        <v>3848</v>
      </c>
      <c r="H11966" s="196">
        <v>0</v>
      </c>
      <c r="I11966" s="196">
        <v>255.82</v>
      </c>
      <c r="J11966" s="220"/>
      <c r="M11966">
        <v>255.82</v>
      </c>
    </row>
    <row r="11967" spans="1:13" ht="25.5" x14ac:dyDescent="0.2">
      <c r="A11967" s="239"/>
      <c r="B11967" s="195"/>
      <c r="C11967" s="195"/>
      <c r="D11967" s="195"/>
      <c r="E11967" s="195" t="s">
        <v>3849</v>
      </c>
      <c r="F11967" s="196">
        <v>0</v>
      </c>
      <c r="G11967" s="195"/>
      <c r="H11967" s="195" t="s">
        <v>3850</v>
      </c>
      <c r="I11967" s="196">
        <v>415.84</v>
      </c>
      <c r="J11967" s="220"/>
      <c r="M11967">
        <v>415.84</v>
      </c>
    </row>
    <row r="11968" spans="1:13" ht="30" customHeight="1" x14ac:dyDescent="0.2">
      <c r="A11968" s="240"/>
      <c r="B11968" s="197"/>
      <c r="C11968" s="197"/>
      <c r="D11968" s="197"/>
      <c r="E11968" s="197"/>
      <c r="F11968" s="197"/>
      <c r="G11968" s="197" t="s">
        <v>3851</v>
      </c>
      <c r="H11968" s="198">
        <v>2</v>
      </c>
      <c r="I11968" s="199">
        <v>831.68</v>
      </c>
      <c r="J11968" s="220"/>
      <c r="M11968">
        <v>831.68</v>
      </c>
    </row>
    <row r="11969" spans="1:13" ht="0.95" customHeight="1" x14ac:dyDescent="0.2">
      <c r="A11969" s="237"/>
      <c r="B11969" s="185"/>
      <c r="C11969" s="185"/>
      <c r="D11969" s="185"/>
      <c r="E11969" s="185"/>
      <c r="F11969" s="185"/>
      <c r="G11969" s="185"/>
      <c r="H11969" s="185"/>
      <c r="I11969" s="185"/>
      <c r="J11969" s="220"/>
    </row>
    <row r="11970" spans="1:13" ht="18" customHeight="1" x14ac:dyDescent="0.2">
      <c r="A11970" s="236" t="s">
        <v>5190</v>
      </c>
      <c r="B11970" s="183" t="s">
        <v>2</v>
      </c>
      <c r="C11970" s="182" t="s">
        <v>3</v>
      </c>
      <c r="D11970" s="182" t="s">
        <v>4</v>
      </c>
      <c r="E11970" s="419" t="s">
        <v>2100</v>
      </c>
      <c r="F11970" s="419"/>
      <c r="G11970" s="184" t="s">
        <v>5</v>
      </c>
      <c r="H11970" s="183" t="s">
        <v>6</v>
      </c>
      <c r="I11970" s="183" t="s">
        <v>7</v>
      </c>
      <c r="J11970" s="218" t="s">
        <v>8</v>
      </c>
      <c r="K11970" s="229">
        <f>J11972+J11973</f>
        <v>11.1</v>
      </c>
      <c r="L11970" s="229">
        <f>J11971-K11970</f>
        <v>100.58000000000001</v>
      </c>
      <c r="M11970" t="s">
        <v>7</v>
      </c>
    </row>
    <row r="11971" spans="1:13" ht="24" customHeight="1" x14ac:dyDescent="0.2">
      <c r="A11971" s="237" t="s">
        <v>2125</v>
      </c>
      <c r="B11971" s="186" t="s">
        <v>1059</v>
      </c>
      <c r="C11971" s="185" t="s">
        <v>15</v>
      </c>
      <c r="D11971" s="185" t="s">
        <v>1060</v>
      </c>
      <c r="E11971" s="425">
        <v>8</v>
      </c>
      <c r="F11971" s="425"/>
      <c r="G11971" s="187" t="s">
        <v>18</v>
      </c>
      <c r="H11971" s="188">
        <v>1</v>
      </c>
      <c r="I11971" s="189">
        <f>(M11971*$M$13)</f>
        <v>111.68800000000002</v>
      </c>
      <c r="J11971" s="231">
        <f>TRUNC(I11971*H11971,2)</f>
        <v>111.68</v>
      </c>
      <c r="M11971">
        <v>121.4</v>
      </c>
    </row>
    <row r="11972" spans="1:13" ht="24" customHeight="1" x14ac:dyDescent="0.2">
      <c r="A11972" s="238" t="s">
        <v>2126</v>
      </c>
      <c r="B11972" s="191" t="s">
        <v>2130</v>
      </c>
      <c r="C11972" s="190" t="s">
        <v>15</v>
      </c>
      <c r="D11972" s="190" t="s">
        <v>2131</v>
      </c>
      <c r="E11972" s="426" t="s">
        <v>2129</v>
      </c>
      <c r="F11972" s="426"/>
      <c r="G11972" s="192" t="s">
        <v>39</v>
      </c>
      <c r="H11972" s="193">
        <v>0.34</v>
      </c>
      <c r="I11972" s="189">
        <f>(M11972*$M$13)</f>
        <v>13.533200000000001</v>
      </c>
      <c r="J11972" s="219">
        <f>TRUNC(I11972*H11972,2)</f>
        <v>4.5999999999999996</v>
      </c>
      <c r="M11972">
        <v>14.71</v>
      </c>
    </row>
    <row r="11973" spans="1:13" ht="24" customHeight="1" x14ac:dyDescent="0.2">
      <c r="A11973" s="238" t="s">
        <v>2126</v>
      </c>
      <c r="B11973" s="191" t="s">
        <v>2216</v>
      </c>
      <c r="C11973" s="190" t="s">
        <v>15</v>
      </c>
      <c r="D11973" s="190" t="s">
        <v>2217</v>
      </c>
      <c r="E11973" s="426" t="s">
        <v>2129</v>
      </c>
      <c r="F11973" s="426"/>
      <c r="G11973" s="192" t="s">
        <v>39</v>
      </c>
      <c r="H11973" s="193">
        <v>0.34</v>
      </c>
      <c r="I11973" s="189">
        <f>(M11973*$M$13)</f>
        <v>19.136000000000003</v>
      </c>
      <c r="J11973" s="219">
        <f>TRUNC(I11973*H11973,2)</f>
        <v>6.5</v>
      </c>
      <c r="M11973">
        <v>20.8</v>
      </c>
    </row>
    <row r="11974" spans="1:13" ht="24" customHeight="1" x14ac:dyDescent="0.2">
      <c r="A11974" s="238" t="s">
        <v>2126</v>
      </c>
      <c r="B11974" s="191" t="s">
        <v>2972</v>
      </c>
      <c r="C11974" s="190" t="s">
        <v>15</v>
      </c>
      <c r="D11974" s="190" t="s">
        <v>1060</v>
      </c>
      <c r="E11974" s="426" t="s">
        <v>2119</v>
      </c>
      <c r="F11974" s="426"/>
      <c r="G11974" s="192" t="s">
        <v>54</v>
      </c>
      <c r="H11974" s="193">
        <v>1</v>
      </c>
      <c r="I11974" s="189">
        <f>(M11974*$M$13)</f>
        <v>100.5836</v>
      </c>
      <c r="J11974" s="219">
        <f>TRUNC(I11974*H11974,2)</f>
        <v>100.58</v>
      </c>
      <c r="M11974">
        <v>109.33</v>
      </c>
    </row>
    <row r="11975" spans="1:13" x14ac:dyDescent="0.2">
      <c r="A11975" s="239"/>
      <c r="B11975" s="195"/>
      <c r="C11975" s="195"/>
      <c r="D11975" s="195"/>
      <c r="E11975" s="195" t="s">
        <v>3847</v>
      </c>
      <c r="F11975" s="196">
        <v>12.07</v>
      </c>
      <c r="G11975" s="195" t="s">
        <v>3848</v>
      </c>
      <c r="H11975" s="196">
        <v>0</v>
      </c>
      <c r="I11975" s="196">
        <v>12.07</v>
      </c>
      <c r="J11975" s="220"/>
      <c r="M11975">
        <v>12.07</v>
      </c>
    </row>
    <row r="11976" spans="1:13" ht="25.5" x14ac:dyDescent="0.2">
      <c r="A11976" s="239"/>
      <c r="B11976" s="195"/>
      <c r="C11976" s="195"/>
      <c r="D11976" s="195"/>
      <c r="E11976" s="195" t="s">
        <v>3849</v>
      </c>
      <c r="F11976" s="196">
        <v>0</v>
      </c>
      <c r="G11976" s="195"/>
      <c r="H11976" s="195" t="s">
        <v>3850</v>
      </c>
      <c r="I11976" s="196">
        <v>121.4</v>
      </c>
      <c r="J11976" s="220"/>
      <c r="M11976">
        <v>121.4</v>
      </c>
    </row>
    <row r="11977" spans="1:13" ht="30" customHeight="1" x14ac:dyDescent="0.2">
      <c r="A11977" s="240"/>
      <c r="B11977" s="197"/>
      <c r="C11977" s="197"/>
      <c r="D11977" s="197"/>
      <c r="E11977" s="197"/>
      <c r="F11977" s="197"/>
      <c r="G11977" s="197" t="s">
        <v>3851</v>
      </c>
      <c r="H11977" s="198">
        <v>8</v>
      </c>
      <c r="I11977" s="199">
        <v>971.2</v>
      </c>
      <c r="J11977" s="220"/>
      <c r="M11977">
        <v>971.2</v>
      </c>
    </row>
    <row r="11978" spans="1:13" ht="0.95" customHeight="1" x14ac:dyDescent="0.2">
      <c r="A11978" s="237"/>
      <c r="B11978" s="185"/>
      <c r="C11978" s="185"/>
      <c r="D11978" s="185"/>
      <c r="E11978" s="185"/>
      <c r="F11978" s="185"/>
      <c r="G11978" s="185"/>
      <c r="H11978" s="185"/>
      <c r="I11978" s="185"/>
      <c r="J11978" s="220"/>
    </row>
    <row r="11979" spans="1:13" ht="24" customHeight="1" x14ac:dyDescent="0.2">
      <c r="A11979" s="235" t="s">
        <v>1578</v>
      </c>
      <c r="B11979" s="14"/>
      <c r="C11979" s="14"/>
      <c r="D11979" s="13" t="s">
        <v>404</v>
      </c>
      <c r="E11979" s="14"/>
      <c r="F11979" s="418"/>
      <c r="G11979" s="418"/>
      <c r="H11979" s="14"/>
      <c r="I11979" s="14"/>
      <c r="J11979" s="209"/>
    </row>
    <row r="11980" spans="1:13" ht="24" customHeight="1" x14ac:dyDescent="0.2">
      <c r="A11980" s="242" t="s">
        <v>1579</v>
      </c>
      <c r="B11980" s="24"/>
      <c r="C11980" s="24"/>
      <c r="D11980" s="23" t="s">
        <v>929</v>
      </c>
      <c r="E11980" s="24"/>
      <c r="F11980" s="428"/>
      <c r="G11980" s="428"/>
      <c r="H11980" s="24"/>
      <c r="I11980" s="24"/>
      <c r="J11980" s="210"/>
    </row>
    <row r="11981" spans="1:13" ht="24" customHeight="1" x14ac:dyDescent="0.2">
      <c r="A11981" s="243" t="s">
        <v>1580</v>
      </c>
      <c r="B11981" s="28"/>
      <c r="C11981" s="28"/>
      <c r="D11981" s="27" t="s">
        <v>151</v>
      </c>
      <c r="E11981" s="28"/>
      <c r="F11981" s="429"/>
      <c r="G11981" s="429"/>
      <c r="H11981" s="28"/>
      <c r="I11981" s="28"/>
      <c r="J11981" s="211"/>
    </row>
    <row r="11982" spans="1:13" ht="18" customHeight="1" x14ac:dyDescent="0.2">
      <c r="A11982" s="236" t="s">
        <v>1581</v>
      </c>
      <c r="B11982" s="183" t="s">
        <v>2</v>
      </c>
      <c r="C11982" s="182" t="s">
        <v>3</v>
      </c>
      <c r="D11982" s="182" t="s">
        <v>4</v>
      </c>
      <c r="E11982" s="419" t="s">
        <v>2100</v>
      </c>
      <c r="F11982" s="419"/>
      <c r="G11982" s="184" t="s">
        <v>5</v>
      </c>
      <c r="H11982" s="183" t="s">
        <v>6</v>
      </c>
      <c r="I11982" s="183" t="s">
        <v>7</v>
      </c>
      <c r="J11982" s="218" t="s">
        <v>8</v>
      </c>
      <c r="K11982" s="229">
        <f>J11987+J11988</f>
        <v>27.700000000000003</v>
      </c>
      <c r="L11982" s="229">
        <f>J11983-K11982</f>
        <v>31.059999999999995</v>
      </c>
      <c r="M11982" t="s">
        <v>7</v>
      </c>
    </row>
    <row r="11983" spans="1:13" ht="26.1" customHeight="1" x14ac:dyDescent="0.2">
      <c r="A11983" s="237" t="s">
        <v>2125</v>
      </c>
      <c r="B11983" s="186" t="s">
        <v>757</v>
      </c>
      <c r="C11983" s="185" t="s">
        <v>15</v>
      </c>
      <c r="D11983" s="185" t="s">
        <v>758</v>
      </c>
      <c r="E11983" s="425">
        <v>10</v>
      </c>
      <c r="F11983" s="425"/>
      <c r="G11983" s="187" t="s">
        <v>17</v>
      </c>
      <c r="H11983" s="188">
        <v>1</v>
      </c>
      <c r="I11983" s="189">
        <f t="shared" ref="I11983:I11989" si="434">(M11983*$M$13)</f>
        <v>58.769600000000004</v>
      </c>
      <c r="J11983" s="231">
        <f t="shared" ref="J11983:J11989" si="435">TRUNC(I11983*H11983,2)</f>
        <v>58.76</v>
      </c>
      <c r="M11983">
        <v>63.88</v>
      </c>
    </row>
    <row r="11984" spans="1:13" ht="24" customHeight="1" x14ac:dyDescent="0.2">
      <c r="A11984" s="238" t="s">
        <v>2126</v>
      </c>
      <c r="B11984" s="191" t="s">
        <v>2164</v>
      </c>
      <c r="C11984" s="190" t="s">
        <v>15</v>
      </c>
      <c r="D11984" s="190" t="s">
        <v>2165</v>
      </c>
      <c r="E11984" s="426" t="s">
        <v>2119</v>
      </c>
      <c r="F11984" s="426"/>
      <c r="G11984" s="192" t="s">
        <v>50</v>
      </c>
      <c r="H11984" s="193">
        <v>1.7100000000000001E-2</v>
      </c>
      <c r="I11984" s="189">
        <f t="shared" si="434"/>
        <v>160.77000000000001</v>
      </c>
      <c r="J11984" s="219">
        <f t="shared" si="435"/>
        <v>2.74</v>
      </c>
      <c r="M11984">
        <v>174.75</v>
      </c>
    </row>
    <row r="11985" spans="1:13" ht="24" customHeight="1" x14ac:dyDescent="0.2">
      <c r="A11985" s="238" t="s">
        <v>2126</v>
      </c>
      <c r="B11985" s="191" t="s">
        <v>2460</v>
      </c>
      <c r="C11985" s="190" t="s">
        <v>15</v>
      </c>
      <c r="D11985" s="190" t="s">
        <v>2461</v>
      </c>
      <c r="E11985" s="426" t="s">
        <v>2119</v>
      </c>
      <c r="F11985" s="426"/>
      <c r="G11985" s="192" t="s">
        <v>1871</v>
      </c>
      <c r="H11985" s="193">
        <v>2.5594000000000001</v>
      </c>
      <c r="I11985" s="189">
        <f t="shared" si="434"/>
        <v>0.91080000000000005</v>
      </c>
      <c r="J11985" s="219">
        <f t="shared" si="435"/>
        <v>2.33</v>
      </c>
      <c r="M11985">
        <v>0.99</v>
      </c>
    </row>
    <row r="11986" spans="1:13" ht="24" customHeight="1" x14ac:dyDescent="0.2">
      <c r="A11986" s="238" t="s">
        <v>2126</v>
      </c>
      <c r="B11986" s="191" t="s">
        <v>2140</v>
      </c>
      <c r="C11986" s="190" t="s">
        <v>15</v>
      </c>
      <c r="D11986" s="190" t="s">
        <v>2141</v>
      </c>
      <c r="E11986" s="426" t="s">
        <v>2119</v>
      </c>
      <c r="F11986" s="426"/>
      <c r="G11986" s="192" t="s">
        <v>1871</v>
      </c>
      <c r="H11986" s="193">
        <v>1.5333000000000001</v>
      </c>
      <c r="I11986" s="189">
        <f t="shared" si="434"/>
        <v>0.59800000000000009</v>
      </c>
      <c r="J11986" s="219">
        <f t="shared" si="435"/>
        <v>0.91</v>
      </c>
      <c r="M11986">
        <v>0.65</v>
      </c>
    </row>
    <row r="11987" spans="1:13" ht="24" customHeight="1" x14ac:dyDescent="0.2">
      <c r="A11987" s="238" t="s">
        <v>2126</v>
      </c>
      <c r="B11987" s="191" t="s">
        <v>2152</v>
      </c>
      <c r="C11987" s="190" t="s">
        <v>15</v>
      </c>
      <c r="D11987" s="190" t="s">
        <v>2153</v>
      </c>
      <c r="E11987" s="426" t="s">
        <v>2129</v>
      </c>
      <c r="F11987" s="426"/>
      <c r="G11987" s="192" t="s">
        <v>39</v>
      </c>
      <c r="H11987" s="193">
        <v>0.75160000000000005</v>
      </c>
      <c r="I11987" s="189">
        <f t="shared" si="434"/>
        <v>19.136000000000003</v>
      </c>
      <c r="J11987" s="219">
        <f t="shared" si="435"/>
        <v>14.38</v>
      </c>
      <c r="M11987">
        <v>20.8</v>
      </c>
    </row>
    <row r="11988" spans="1:13" ht="24" customHeight="1" x14ac:dyDescent="0.2">
      <c r="A11988" s="238" t="s">
        <v>2126</v>
      </c>
      <c r="B11988" s="191" t="s">
        <v>2156</v>
      </c>
      <c r="C11988" s="190" t="s">
        <v>15</v>
      </c>
      <c r="D11988" s="190" t="s">
        <v>2157</v>
      </c>
      <c r="E11988" s="426" t="s">
        <v>2129</v>
      </c>
      <c r="F11988" s="426"/>
      <c r="G11988" s="192" t="s">
        <v>39</v>
      </c>
      <c r="H11988" s="193">
        <v>1.1218999999999999</v>
      </c>
      <c r="I11988" s="189">
        <f t="shared" si="434"/>
        <v>11.8772</v>
      </c>
      <c r="J11988" s="219">
        <f t="shared" si="435"/>
        <v>13.32</v>
      </c>
      <c r="M11988">
        <v>12.91</v>
      </c>
    </row>
    <row r="11989" spans="1:13" ht="24" customHeight="1" x14ac:dyDescent="0.2">
      <c r="A11989" s="238" t="s">
        <v>2126</v>
      </c>
      <c r="B11989" s="191" t="s">
        <v>2692</v>
      </c>
      <c r="C11989" s="190" t="s">
        <v>15</v>
      </c>
      <c r="D11989" s="190" t="s">
        <v>2693</v>
      </c>
      <c r="E11989" s="426" t="s">
        <v>2119</v>
      </c>
      <c r="F11989" s="426"/>
      <c r="G11989" s="192" t="s">
        <v>54</v>
      </c>
      <c r="H11989" s="193">
        <v>27</v>
      </c>
      <c r="I11989" s="189">
        <f t="shared" si="434"/>
        <v>0.92920000000000003</v>
      </c>
      <c r="J11989" s="219">
        <f t="shared" si="435"/>
        <v>25.08</v>
      </c>
      <c r="M11989">
        <v>1.01</v>
      </c>
    </row>
    <row r="11990" spans="1:13" x14ac:dyDescent="0.2">
      <c r="A11990" s="239"/>
      <c r="B11990" s="195"/>
      <c r="C11990" s="195"/>
      <c r="D11990" s="195"/>
      <c r="E11990" s="195" t="s">
        <v>3847</v>
      </c>
      <c r="F11990" s="196">
        <v>30.11</v>
      </c>
      <c r="G11990" s="195" t="s">
        <v>3848</v>
      </c>
      <c r="H11990" s="196">
        <v>0</v>
      </c>
      <c r="I11990" s="196">
        <v>30.11</v>
      </c>
      <c r="J11990" s="220"/>
      <c r="M11990">
        <v>30.11</v>
      </c>
    </row>
    <row r="11991" spans="1:13" ht="25.5" x14ac:dyDescent="0.2">
      <c r="A11991" s="239"/>
      <c r="B11991" s="195"/>
      <c r="C11991" s="195"/>
      <c r="D11991" s="195"/>
      <c r="E11991" s="195" t="s">
        <v>3849</v>
      </c>
      <c r="F11991" s="196">
        <v>0</v>
      </c>
      <c r="G11991" s="195"/>
      <c r="H11991" s="195" t="s">
        <v>3850</v>
      </c>
      <c r="I11991" s="196">
        <v>63.88</v>
      </c>
      <c r="J11991" s="220"/>
      <c r="M11991">
        <v>63.88</v>
      </c>
    </row>
    <row r="11992" spans="1:13" ht="30" customHeight="1" x14ac:dyDescent="0.2">
      <c r="A11992" s="240"/>
      <c r="B11992" s="197"/>
      <c r="C11992" s="197"/>
      <c r="D11992" s="197"/>
      <c r="E11992" s="197"/>
      <c r="F11992" s="197"/>
      <c r="G11992" s="197" t="s">
        <v>3851</v>
      </c>
      <c r="H11992" s="198">
        <v>37</v>
      </c>
      <c r="I11992" s="199">
        <v>2363.56</v>
      </c>
      <c r="J11992" s="220"/>
      <c r="M11992">
        <v>2363.56</v>
      </c>
    </row>
    <row r="11993" spans="1:13" ht="0.95" customHeight="1" x14ac:dyDescent="0.2">
      <c r="A11993" s="237"/>
      <c r="B11993" s="185"/>
      <c r="C11993" s="185"/>
      <c r="D11993" s="185"/>
      <c r="E11993" s="185"/>
      <c r="F11993" s="185"/>
      <c r="G11993" s="185"/>
      <c r="H11993" s="185"/>
      <c r="I11993" s="185"/>
      <c r="J11993" s="220"/>
    </row>
    <row r="11994" spans="1:13" ht="18" customHeight="1" x14ac:dyDescent="0.2">
      <c r="A11994" s="236" t="s">
        <v>1582</v>
      </c>
      <c r="B11994" s="183" t="s">
        <v>2</v>
      </c>
      <c r="C11994" s="182" t="s">
        <v>3</v>
      </c>
      <c r="D11994" s="182" t="s">
        <v>4</v>
      </c>
      <c r="E11994" s="419" t="s">
        <v>2100</v>
      </c>
      <c r="F11994" s="419"/>
      <c r="G11994" s="184" t="s">
        <v>5</v>
      </c>
      <c r="H11994" s="183" t="s">
        <v>6</v>
      </c>
      <c r="I11994" s="183" t="s">
        <v>7</v>
      </c>
      <c r="J11994" s="218" t="s">
        <v>8</v>
      </c>
      <c r="K11994" s="229">
        <f>J11996+J11997+J11998+J11999+J12000+J12001</f>
        <v>655.73</v>
      </c>
      <c r="L11994" s="229">
        <f>J11995-K11994</f>
        <v>2031.9299999999998</v>
      </c>
      <c r="M11994" t="s">
        <v>7</v>
      </c>
    </row>
    <row r="11995" spans="1:13" ht="26.1" customHeight="1" x14ac:dyDescent="0.2">
      <c r="A11995" s="237" t="s">
        <v>2125</v>
      </c>
      <c r="B11995" s="186" t="s">
        <v>933</v>
      </c>
      <c r="C11995" s="185" t="s">
        <v>15</v>
      </c>
      <c r="D11995" s="185" t="s">
        <v>934</v>
      </c>
      <c r="E11995" s="425">
        <v>6</v>
      </c>
      <c r="F11995" s="425"/>
      <c r="G11995" s="187" t="s">
        <v>50</v>
      </c>
      <c r="H11995" s="188">
        <v>1</v>
      </c>
      <c r="I11995" s="189">
        <f t="shared" ref="I11995:I12011" si="436">(M11995*$M$13)</f>
        <v>2687.6604000000002</v>
      </c>
      <c r="J11995" s="231">
        <f t="shared" ref="J11995:J12011" si="437">TRUNC(I11995*H11995,2)</f>
        <v>2687.66</v>
      </c>
      <c r="M11995">
        <v>2921.37</v>
      </c>
    </row>
    <row r="11996" spans="1:13" ht="24" customHeight="1" x14ac:dyDescent="0.2">
      <c r="A11996" s="238" t="s">
        <v>2126</v>
      </c>
      <c r="B11996" s="191" t="s">
        <v>2130</v>
      </c>
      <c r="C11996" s="190" t="s">
        <v>15</v>
      </c>
      <c r="D11996" s="190" t="s">
        <v>2131</v>
      </c>
      <c r="E11996" s="426" t="s">
        <v>2129</v>
      </c>
      <c r="F11996" s="426"/>
      <c r="G11996" s="192" t="s">
        <v>39</v>
      </c>
      <c r="H11996" s="193">
        <v>16.6907</v>
      </c>
      <c r="I11996" s="189">
        <f t="shared" si="436"/>
        <v>13.533200000000001</v>
      </c>
      <c r="J11996" s="219">
        <f t="shared" si="437"/>
        <v>225.87</v>
      </c>
      <c r="M11996">
        <v>14.71</v>
      </c>
    </row>
    <row r="11997" spans="1:13" ht="24" customHeight="1" x14ac:dyDescent="0.2">
      <c r="A11997" s="238" t="s">
        <v>2126</v>
      </c>
      <c r="B11997" s="191" t="s">
        <v>2807</v>
      </c>
      <c r="C11997" s="190" t="s">
        <v>15</v>
      </c>
      <c r="D11997" s="190" t="s">
        <v>2808</v>
      </c>
      <c r="E11997" s="426" t="s">
        <v>2129</v>
      </c>
      <c r="F11997" s="426"/>
      <c r="G11997" s="192" t="s">
        <v>39</v>
      </c>
      <c r="H11997" s="193">
        <v>10.4427</v>
      </c>
      <c r="I11997" s="189">
        <f t="shared" si="436"/>
        <v>19.136000000000003</v>
      </c>
      <c r="J11997" s="219">
        <f t="shared" si="437"/>
        <v>199.83</v>
      </c>
      <c r="M11997">
        <v>20.8</v>
      </c>
    </row>
    <row r="11998" spans="1:13" ht="24" customHeight="1" x14ac:dyDescent="0.2">
      <c r="A11998" s="238" t="s">
        <v>2126</v>
      </c>
      <c r="B11998" s="191" t="s">
        <v>2127</v>
      </c>
      <c r="C11998" s="190" t="s">
        <v>15</v>
      </c>
      <c r="D11998" s="190" t="s">
        <v>2128</v>
      </c>
      <c r="E11998" s="426" t="s">
        <v>2129</v>
      </c>
      <c r="F11998" s="426"/>
      <c r="G11998" s="192" t="s">
        <v>39</v>
      </c>
      <c r="H11998" s="193">
        <v>5.9859999999999998</v>
      </c>
      <c r="I11998" s="189">
        <f t="shared" si="436"/>
        <v>19.136000000000003</v>
      </c>
      <c r="J11998" s="219">
        <f t="shared" si="437"/>
        <v>114.54</v>
      </c>
      <c r="M11998">
        <v>20.8</v>
      </c>
    </row>
    <row r="11999" spans="1:13" ht="24" customHeight="1" x14ac:dyDescent="0.2">
      <c r="A11999" s="238" t="s">
        <v>2126</v>
      </c>
      <c r="B11999" s="191" t="s">
        <v>2210</v>
      </c>
      <c r="C11999" s="190" t="s">
        <v>15</v>
      </c>
      <c r="D11999" s="190" t="s">
        <v>2211</v>
      </c>
      <c r="E11999" s="426" t="s">
        <v>2129</v>
      </c>
      <c r="F11999" s="426"/>
      <c r="G11999" s="192" t="s">
        <v>39</v>
      </c>
      <c r="H11999" s="193">
        <v>1.9348000000000001</v>
      </c>
      <c r="I11999" s="189">
        <f t="shared" si="436"/>
        <v>19.430400000000002</v>
      </c>
      <c r="J11999" s="219">
        <f t="shared" si="437"/>
        <v>37.590000000000003</v>
      </c>
      <c r="M11999">
        <v>21.12</v>
      </c>
    </row>
    <row r="12000" spans="1:13" ht="24" customHeight="1" x14ac:dyDescent="0.2">
      <c r="A12000" s="238" t="s">
        <v>2126</v>
      </c>
      <c r="B12000" s="191" t="s">
        <v>2148</v>
      </c>
      <c r="C12000" s="190" t="s">
        <v>15</v>
      </c>
      <c r="D12000" s="190" t="s">
        <v>2149</v>
      </c>
      <c r="E12000" s="426" t="s">
        <v>2129</v>
      </c>
      <c r="F12000" s="426"/>
      <c r="G12000" s="192" t="s">
        <v>39</v>
      </c>
      <c r="H12000" s="193">
        <v>0.64480000000000004</v>
      </c>
      <c r="I12000" s="189">
        <f t="shared" si="436"/>
        <v>13.938000000000001</v>
      </c>
      <c r="J12000" s="219">
        <f t="shared" si="437"/>
        <v>8.98</v>
      </c>
      <c r="M12000">
        <v>15.15</v>
      </c>
    </row>
    <row r="12001" spans="1:13" ht="24" customHeight="1" x14ac:dyDescent="0.2">
      <c r="A12001" s="238" t="s">
        <v>2126</v>
      </c>
      <c r="B12001" s="191" t="s">
        <v>2156</v>
      </c>
      <c r="C12001" s="190" t="s">
        <v>15</v>
      </c>
      <c r="D12001" s="190" t="s">
        <v>2157</v>
      </c>
      <c r="E12001" s="426" t="s">
        <v>2129</v>
      </c>
      <c r="F12001" s="426"/>
      <c r="G12001" s="192" t="s">
        <v>39</v>
      </c>
      <c r="H12001" s="193">
        <v>5.8032000000000004</v>
      </c>
      <c r="I12001" s="189">
        <f t="shared" si="436"/>
        <v>11.8772</v>
      </c>
      <c r="J12001" s="219">
        <f t="shared" si="437"/>
        <v>68.92</v>
      </c>
      <c r="M12001">
        <v>12.91</v>
      </c>
    </row>
    <row r="12002" spans="1:13" ht="24" customHeight="1" x14ac:dyDescent="0.2">
      <c r="A12002" s="238" t="s">
        <v>2126</v>
      </c>
      <c r="B12002" s="191" t="s">
        <v>2815</v>
      </c>
      <c r="C12002" s="190" t="s">
        <v>15</v>
      </c>
      <c r="D12002" s="190" t="s">
        <v>2816</v>
      </c>
      <c r="E12002" s="426" t="s">
        <v>2119</v>
      </c>
      <c r="F12002" s="426"/>
      <c r="G12002" s="192" t="s">
        <v>1871</v>
      </c>
      <c r="H12002" s="193">
        <v>121</v>
      </c>
      <c r="I12002" s="189">
        <f t="shared" si="436"/>
        <v>7.7003999999999992</v>
      </c>
      <c r="J12002" s="219">
        <f t="shared" si="437"/>
        <v>931.74</v>
      </c>
      <c r="M12002">
        <v>8.3699999999999992</v>
      </c>
    </row>
    <row r="12003" spans="1:13" ht="24" customHeight="1" x14ac:dyDescent="0.2">
      <c r="A12003" s="238" t="s">
        <v>2126</v>
      </c>
      <c r="B12003" s="191" t="s">
        <v>2811</v>
      </c>
      <c r="C12003" s="190" t="s">
        <v>15</v>
      </c>
      <c r="D12003" s="190" t="s">
        <v>2812</v>
      </c>
      <c r="E12003" s="426" t="s">
        <v>2119</v>
      </c>
      <c r="F12003" s="426"/>
      <c r="G12003" s="192" t="s">
        <v>1871</v>
      </c>
      <c r="H12003" s="193">
        <v>25.813700000000001</v>
      </c>
      <c r="I12003" s="189">
        <f t="shared" si="436"/>
        <v>10.478800000000001</v>
      </c>
      <c r="J12003" s="219">
        <f t="shared" si="437"/>
        <v>270.49</v>
      </c>
      <c r="M12003">
        <v>11.39</v>
      </c>
    </row>
    <row r="12004" spans="1:13" ht="24" customHeight="1" x14ac:dyDescent="0.2">
      <c r="A12004" s="238" t="s">
        <v>2126</v>
      </c>
      <c r="B12004" s="191" t="s">
        <v>2705</v>
      </c>
      <c r="C12004" s="190" t="s">
        <v>15</v>
      </c>
      <c r="D12004" s="190" t="s">
        <v>2706</v>
      </c>
      <c r="E12004" s="426" t="s">
        <v>2119</v>
      </c>
      <c r="F12004" s="426"/>
      <c r="G12004" s="192" t="s">
        <v>1871</v>
      </c>
      <c r="H12004" s="193">
        <v>0.49</v>
      </c>
      <c r="I12004" s="189">
        <f t="shared" si="436"/>
        <v>19.6052</v>
      </c>
      <c r="J12004" s="219">
        <f t="shared" si="437"/>
        <v>9.6</v>
      </c>
      <c r="M12004">
        <v>21.31</v>
      </c>
    </row>
    <row r="12005" spans="1:13" ht="24" customHeight="1" x14ac:dyDescent="0.2">
      <c r="A12005" s="238" t="s">
        <v>2126</v>
      </c>
      <c r="B12005" s="191" t="s">
        <v>2813</v>
      </c>
      <c r="C12005" s="190" t="s">
        <v>15</v>
      </c>
      <c r="D12005" s="190" t="s">
        <v>2814</v>
      </c>
      <c r="E12005" s="426" t="s">
        <v>2119</v>
      </c>
      <c r="F12005" s="426"/>
      <c r="G12005" s="192" t="s">
        <v>1871</v>
      </c>
      <c r="H12005" s="193">
        <v>2.6692999999999998</v>
      </c>
      <c r="I12005" s="189">
        <f t="shared" si="436"/>
        <v>23.2852</v>
      </c>
      <c r="J12005" s="219">
        <f t="shared" si="437"/>
        <v>62.15</v>
      </c>
      <c r="M12005">
        <v>25.31</v>
      </c>
    </row>
    <row r="12006" spans="1:13" ht="24" customHeight="1" x14ac:dyDescent="0.2">
      <c r="A12006" s="238" t="s">
        <v>2126</v>
      </c>
      <c r="B12006" s="191" t="s">
        <v>2270</v>
      </c>
      <c r="C12006" s="190" t="s">
        <v>15</v>
      </c>
      <c r="D12006" s="190" t="s">
        <v>2271</v>
      </c>
      <c r="E12006" s="426" t="s">
        <v>2119</v>
      </c>
      <c r="F12006" s="426"/>
      <c r="G12006" s="192" t="s">
        <v>50</v>
      </c>
      <c r="H12006" s="193">
        <v>0.80900000000000005</v>
      </c>
      <c r="I12006" s="189">
        <f t="shared" si="436"/>
        <v>159.69360000000003</v>
      </c>
      <c r="J12006" s="219">
        <f t="shared" si="437"/>
        <v>129.19</v>
      </c>
      <c r="M12006">
        <v>173.58</v>
      </c>
    </row>
    <row r="12007" spans="1:13" ht="24" customHeight="1" x14ac:dyDescent="0.2">
      <c r="A12007" s="238" t="s">
        <v>2126</v>
      </c>
      <c r="B12007" s="191" t="s">
        <v>2168</v>
      </c>
      <c r="C12007" s="190" t="s">
        <v>15</v>
      </c>
      <c r="D12007" s="190" t="s">
        <v>2169</v>
      </c>
      <c r="E12007" s="426" t="s">
        <v>2119</v>
      </c>
      <c r="F12007" s="426"/>
      <c r="G12007" s="192" t="s">
        <v>50</v>
      </c>
      <c r="H12007" s="193">
        <v>0.20899999999999999</v>
      </c>
      <c r="I12007" s="189">
        <f t="shared" si="436"/>
        <v>125.49720000000001</v>
      </c>
      <c r="J12007" s="219">
        <f t="shared" si="437"/>
        <v>26.22</v>
      </c>
      <c r="M12007">
        <v>136.41</v>
      </c>
    </row>
    <row r="12008" spans="1:13" ht="24" customHeight="1" x14ac:dyDescent="0.2">
      <c r="A12008" s="238" t="s">
        <v>2126</v>
      </c>
      <c r="B12008" s="191" t="s">
        <v>2245</v>
      </c>
      <c r="C12008" s="190" t="s">
        <v>15</v>
      </c>
      <c r="D12008" s="190" t="s">
        <v>2246</v>
      </c>
      <c r="E12008" s="426" t="s">
        <v>2119</v>
      </c>
      <c r="F12008" s="426"/>
      <c r="G12008" s="192" t="s">
        <v>50</v>
      </c>
      <c r="H12008" s="193">
        <v>0.627</v>
      </c>
      <c r="I12008" s="189">
        <f t="shared" si="436"/>
        <v>123.36280000000001</v>
      </c>
      <c r="J12008" s="219">
        <f t="shared" si="437"/>
        <v>77.34</v>
      </c>
      <c r="M12008">
        <v>134.09</v>
      </c>
    </row>
    <row r="12009" spans="1:13" ht="24" customHeight="1" x14ac:dyDescent="0.2">
      <c r="A12009" s="238" t="s">
        <v>2126</v>
      </c>
      <c r="B12009" s="191" t="s">
        <v>2140</v>
      </c>
      <c r="C12009" s="190" t="s">
        <v>15</v>
      </c>
      <c r="D12009" s="190" t="s">
        <v>2141</v>
      </c>
      <c r="E12009" s="426" t="s">
        <v>2119</v>
      </c>
      <c r="F12009" s="426"/>
      <c r="G12009" s="192" t="s">
        <v>1871</v>
      </c>
      <c r="H12009" s="193">
        <v>320</v>
      </c>
      <c r="I12009" s="189">
        <f t="shared" si="436"/>
        <v>0.59800000000000009</v>
      </c>
      <c r="J12009" s="219">
        <f t="shared" si="437"/>
        <v>191.36</v>
      </c>
      <c r="M12009">
        <v>0.65</v>
      </c>
    </row>
    <row r="12010" spans="1:13" ht="24" customHeight="1" x14ac:dyDescent="0.2">
      <c r="A12010" s="238" t="s">
        <v>2126</v>
      </c>
      <c r="B12010" s="191" t="s">
        <v>2172</v>
      </c>
      <c r="C12010" s="190" t="s">
        <v>15</v>
      </c>
      <c r="D12010" s="190" t="s">
        <v>2173</v>
      </c>
      <c r="E12010" s="426" t="s">
        <v>2119</v>
      </c>
      <c r="F12010" s="426"/>
      <c r="G12010" s="192" t="s">
        <v>1871</v>
      </c>
      <c r="H12010" s="193">
        <v>1.1140000000000001</v>
      </c>
      <c r="I12010" s="189">
        <f t="shared" si="436"/>
        <v>23.184000000000001</v>
      </c>
      <c r="J12010" s="219">
        <f t="shared" si="437"/>
        <v>25.82</v>
      </c>
      <c r="M12010">
        <v>25.2</v>
      </c>
    </row>
    <row r="12011" spans="1:13" ht="24" customHeight="1" x14ac:dyDescent="0.2">
      <c r="A12011" s="238" t="s">
        <v>2126</v>
      </c>
      <c r="B12011" s="191" t="s">
        <v>2258</v>
      </c>
      <c r="C12011" s="190" t="s">
        <v>15</v>
      </c>
      <c r="D12011" s="190" t="s">
        <v>2259</v>
      </c>
      <c r="E12011" s="426" t="s">
        <v>2119</v>
      </c>
      <c r="F12011" s="426"/>
      <c r="G12011" s="192" t="s">
        <v>132</v>
      </c>
      <c r="H12011" s="193">
        <v>22.821999999999999</v>
      </c>
      <c r="I12011" s="189">
        <f t="shared" si="436"/>
        <v>13.496400000000001</v>
      </c>
      <c r="J12011" s="219">
        <f t="shared" si="437"/>
        <v>308.01</v>
      </c>
      <c r="M12011">
        <v>14.67</v>
      </c>
    </row>
    <row r="12012" spans="1:13" x14ac:dyDescent="0.2">
      <c r="A12012" s="239"/>
      <c r="B12012" s="195"/>
      <c r="C12012" s="195"/>
      <c r="D12012" s="195"/>
      <c r="E12012" s="195" t="s">
        <v>3847</v>
      </c>
      <c r="F12012" s="196">
        <v>712.75</v>
      </c>
      <c r="G12012" s="195" t="s">
        <v>3848</v>
      </c>
      <c r="H12012" s="196">
        <v>0</v>
      </c>
      <c r="I12012" s="196">
        <v>712.75</v>
      </c>
      <c r="J12012" s="220"/>
      <c r="M12012">
        <v>712.75</v>
      </c>
    </row>
    <row r="12013" spans="1:13" ht="25.5" x14ac:dyDescent="0.2">
      <c r="A12013" s="239"/>
      <c r="B12013" s="195"/>
      <c r="C12013" s="195"/>
      <c r="D12013" s="195"/>
      <c r="E12013" s="195" t="s">
        <v>3849</v>
      </c>
      <c r="F12013" s="196">
        <v>0</v>
      </c>
      <c r="G12013" s="195"/>
      <c r="H12013" s="195" t="s">
        <v>3850</v>
      </c>
      <c r="I12013" s="196">
        <v>2921.37</v>
      </c>
      <c r="J12013" s="220"/>
      <c r="M12013">
        <v>2921.37</v>
      </c>
    </row>
    <row r="12014" spans="1:13" ht="30" customHeight="1" x14ac:dyDescent="0.2">
      <c r="A12014" s="240"/>
      <c r="B12014" s="197"/>
      <c r="C12014" s="197"/>
      <c r="D12014" s="197"/>
      <c r="E12014" s="197"/>
      <c r="F12014" s="197"/>
      <c r="G12014" s="197" t="s">
        <v>3851</v>
      </c>
      <c r="H12014" s="198">
        <v>0.1</v>
      </c>
      <c r="I12014" s="199">
        <v>292.13</v>
      </c>
      <c r="J12014" s="220"/>
      <c r="M12014">
        <v>292.13</v>
      </c>
    </row>
    <row r="12015" spans="1:13" ht="0.95" customHeight="1" x14ac:dyDescent="0.2">
      <c r="A12015" s="237"/>
      <c r="B12015" s="185"/>
      <c r="C12015" s="185"/>
      <c r="D12015" s="185"/>
      <c r="E12015" s="185"/>
      <c r="F12015" s="185"/>
      <c r="G12015" s="185"/>
      <c r="H12015" s="185"/>
      <c r="I12015" s="185"/>
      <c r="J12015" s="220"/>
    </row>
    <row r="12016" spans="1:13" ht="24" customHeight="1" x14ac:dyDescent="0.2">
      <c r="A12016" s="243" t="s">
        <v>1583</v>
      </c>
      <c r="B12016" s="28"/>
      <c r="C12016" s="28"/>
      <c r="D12016" s="27" t="s">
        <v>939</v>
      </c>
      <c r="E12016" s="28"/>
      <c r="F12016" s="429"/>
      <c r="G12016" s="429"/>
      <c r="H12016" s="28"/>
      <c r="I12016" s="28"/>
      <c r="J12016" s="211"/>
    </row>
    <row r="12017" spans="1:13" ht="18" customHeight="1" x14ac:dyDescent="0.2">
      <c r="A12017" s="236" t="s">
        <v>1584</v>
      </c>
      <c r="B12017" s="183" t="s">
        <v>2</v>
      </c>
      <c r="C12017" s="182" t="s">
        <v>3</v>
      </c>
      <c r="D12017" s="182" t="s">
        <v>4</v>
      </c>
      <c r="E12017" s="419" t="s">
        <v>2100</v>
      </c>
      <c r="F12017" s="419"/>
      <c r="G12017" s="184" t="s">
        <v>5</v>
      </c>
      <c r="H12017" s="183" t="s">
        <v>6</v>
      </c>
      <c r="I12017" s="183" t="s">
        <v>7</v>
      </c>
      <c r="J12017" s="218" t="s">
        <v>8</v>
      </c>
      <c r="K12017" s="229">
        <f>J12019+J12020</f>
        <v>51.46</v>
      </c>
      <c r="L12017" s="229">
        <f>J12018-K12017</f>
        <v>364.92</v>
      </c>
      <c r="M12017" t="s">
        <v>7</v>
      </c>
    </row>
    <row r="12018" spans="1:13" ht="24" customHeight="1" x14ac:dyDescent="0.2">
      <c r="A12018" s="237" t="s">
        <v>2125</v>
      </c>
      <c r="B12018" s="186" t="s">
        <v>941</v>
      </c>
      <c r="C12018" s="185" t="s">
        <v>15</v>
      </c>
      <c r="D12018" s="185" t="s">
        <v>942</v>
      </c>
      <c r="E12018" s="425">
        <v>10</v>
      </c>
      <c r="F12018" s="425"/>
      <c r="G12018" s="187" t="s">
        <v>17</v>
      </c>
      <c r="H12018" s="188">
        <v>1</v>
      </c>
      <c r="I12018" s="189">
        <f t="shared" ref="I12018:I12024" si="438">(M12018*$M$13)</f>
        <v>416.38279999999997</v>
      </c>
      <c r="J12018" s="231">
        <f t="shared" ref="J12018:J12024" si="439">TRUNC(I12018*H12018,2)</f>
        <v>416.38</v>
      </c>
      <c r="M12018">
        <v>452.59</v>
      </c>
    </row>
    <row r="12019" spans="1:13" ht="24" customHeight="1" x14ac:dyDescent="0.2">
      <c r="A12019" s="238" t="s">
        <v>2126</v>
      </c>
      <c r="B12019" s="191" t="s">
        <v>2152</v>
      </c>
      <c r="C12019" s="190" t="s">
        <v>15</v>
      </c>
      <c r="D12019" s="190" t="s">
        <v>2153</v>
      </c>
      <c r="E12019" s="426" t="s">
        <v>2129</v>
      </c>
      <c r="F12019" s="426"/>
      <c r="G12019" s="192" t="s">
        <v>39</v>
      </c>
      <c r="H12019" s="193">
        <v>1.2</v>
      </c>
      <c r="I12019" s="189">
        <f t="shared" si="438"/>
        <v>19.136000000000003</v>
      </c>
      <c r="J12019" s="219">
        <f t="shared" si="439"/>
        <v>22.96</v>
      </c>
      <c r="M12019">
        <v>20.8</v>
      </c>
    </row>
    <row r="12020" spans="1:13" ht="24" customHeight="1" x14ac:dyDescent="0.2">
      <c r="A12020" s="238" t="s">
        <v>2126</v>
      </c>
      <c r="B12020" s="191" t="s">
        <v>2156</v>
      </c>
      <c r="C12020" s="190" t="s">
        <v>15</v>
      </c>
      <c r="D12020" s="190" t="s">
        <v>2157</v>
      </c>
      <c r="E12020" s="426" t="s">
        <v>2129</v>
      </c>
      <c r="F12020" s="426"/>
      <c r="G12020" s="192" t="s">
        <v>39</v>
      </c>
      <c r="H12020" s="193">
        <v>2.4</v>
      </c>
      <c r="I12020" s="189">
        <f t="shared" si="438"/>
        <v>11.8772</v>
      </c>
      <c r="J12020" s="219">
        <f t="shared" si="439"/>
        <v>28.5</v>
      </c>
      <c r="M12020">
        <v>12.91</v>
      </c>
    </row>
    <row r="12021" spans="1:13" ht="24" customHeight="1" x14ac:dyDescent="0.2">
      <c r="A12021" s="238" t="s">
        <v>2126</v>
      </c>
      <c r="B12021" s="191" t="s">
        <v>2164</v>
      </c>
      <c r="C12021" s="190" t="s">
        <v>15</v>
      </c>
      <c r="D12021" s="190" t="s">
        <v>2165</v>
      </c>
      <c r="E12021" s="426" t="s">
        <v>2119</v>
      </c>
      <c r="F12021" s="426"/>
      <c r="G12021" s="192" t="s">
        <v>50</v>
      </c>
      <c r="H12021" s="193">
        <v>3.3999999999999998E-3</v>
      </c>
      <c r="I12021" s="189">
        <f t="shared" si="438"/>
        <v>160.77000000000001</v>
      </c>
      <c r="J12021" s="219">
        <f t="shared" si="439"/>
        <v>0.54</v>
      </c>
      <c r="M12021">
        <v>174.75</v>
      </c>
    </row>
    <row r="12022" spans="1:13" ht="24" customHeight="1" x14ac:dyDescent="0.2">
      <c r="A12022" s="238" t="s">
        <v>2126</v>
      </c>
      <c r="B12022" s="191" t="s">
        <v>2837</v>
      </c>
      <c r="C12022" s="190" t="s">
        <v>15</v>
      </c>
      <c r="D12022" s="190" t="s">
        <v>2838</v>
      </c>
      <c r="E12022" s="426" t="s">
        <v>2119</v>
      </c>
      <c r="F12022" s="426"/>
      <c r="G12022" s="192" t="s">
        <v>1871</v>
      </c>
      <c r="H12022" s="193">
        <v>0.02</v>
      </c>
      <c r="I12022" s="189">
        <f t="shared" si="438"/>
        <v>4.2872000000000003</v>
      </c>
      <c r="J12022" s="219">
        <f t="shared" si="439"/>
        <v>0.08</v>
      </c>
      <c r="M12022">
        <v>4.66</v>
      </c>
    </row>
    <row r="12023" spans="1:13" ht="24" customHeight="1" x14ac:dyDescent="0.2">
      <c r="A12023" s="238" t="s">
        <v>2126</v>
      </c>
      <c r="B12023" s="191" t="s">
        <v>2140</v>
      </c>
      <c r="C12023" s="190" t="s">
        <v>15</v>
      </c>
      <c r="D12023" s="190" t="s">
        <v>2141</v>
      </c>
      <c r="E12023" s="426" t="s">
        <v>2119</v>
      </c>
      <c r="F12023" s="426"/>
      <c r="G12023" s="192" t="s">
        <v>1871</v>
      </c>
      <c r="H12023" s="193">
        <v>1.5</v>
      </c>
      <c r="I12023" s="189">
        <f t="shared" si="438"/>
        <v>0.59800000000000009</v>
      </c>
      <c r="J12023" s="219">
        <f t="shared" si="439"/>
        <v>0.89</v>
      </c>
      <c r="M12023">
        <v>0.65</v>
      </c>
    </row>
    <row r="12024" spans="1:13" ht="24" customHeight="1" x14ac:dyDescent="0.2">
      <c r="A12024" s="238" t="s">
        <v>2126</v>
      </c>
      <c r="B12024" s="191" t="s">
        <v>2839</v>
      </c>
      <c r="C12024" s="190" t="s">
        <v>15</v>
      </c>
      <c r="D12024" s="190" t="s">
        <v>2840</v>
      </c>
      <c r="E12024" s="426" t="s">
        <v>2119</v>
      </c>
      <c r="F12024" s="426"/>
      <c r="G12024" s="192" t="s">
        <v>17</v>
      </c>
      <c r="H12024" s="193">
        <v>1</v>
      </c>
      <c r="I12024" s="189">
        <f t="shared" si="438"/>
        <v>363.40000000000003</v>
      </c>
      <c r="J12024" s="219">
        <f t="shared" si="439"/>
        <v>363.4</v>
      </c>
      <c r="M12024">
        <v>395</v>
      </c>
    </row>
    <row r="12025" spans="1:13" x14ac:dyDescent="0.2">
      <c r="A12025" s="239"/>
      <c r="B12025" s="195"/>
      <c r="C12025" s="195"/>
      <c r="D12025" s="195"/>
      <c r="E12025" s="195" t="s">
        <v>3847</v>
      </c>
      <c r="F12025" s="196">
        <v>55.94</v>
      </c>
      <c r="G12025" s="195" t="s">
        <v>3848</v>
      </c>
      <c r="H12025" s="196">
        <v>0</v>
      </c>
      <c r="I12025" s="196">
        <v>55.94</v>
      </c>
      <c r="J12025" s="220"/>
      <c r="M12025">
        <v>55.94</v>
      </c>
    </row>
    <row r="12026" spans="1:13" ht="25.5" x14ac:dyDescent="0.2">
      <c r="A12026" s="239"/>
      <c r="B12026" s="195"/>
      <c r="C12026" s="195"/>
      <c r="D12026" s="195"/>
      <c r="E12026" s="195" t="s">
        <v>3849</v>
      </c>
      <c r="F12026" s="196">
        <v>0</v>
      </c>
      <c r="G12026" s="195"/>
      <c r="H12026" s="195" t="s">
        <v>3850</v>
      </c>
      <c r="I12026" s="196">
        <v>452.59</v>
      </c>
      <c r="J12026" s="220"/>
      <c r="M12026">
        <v>452.59</v>
      </c>
    </row>
    <row r="12027" spans="1:13" ht="30" customHeight="1" x14ac:dyDescent="0.2">
      <c r="A12027" s="240"/>
      <c r="B12027" s="197"/>
      <c r="C12027" s="197"/>
      <c r="D12027" s="197"/>
      <c r="E12027" s="197"/>
      <c r="F12027" s="197"/>
      <c r="G12027" s="197" t="s">
        <v>3851</v>
      </c>
      <c r="H12027" s="198">
        <v>44.46</v>
      </c>
      <c r="I12027" s="199">
        <v>20122.150000000001</v>
      </c>
      <c r="J12027" s="220"/>
      <c r="M12027">
        <v>20122.150000000001</v>
      </c>
    </row>
    <row r="12028" spans="1:13" ht="0.95" customHeight="1" x14ac:dyDescent="0.2">
      <c r="A12028" s="237"/>
      <c r="B12028" s="185"/>
      <c r="C12028" s="185"/>
      <c r="D12028" s="185"/>
      <c r="E12028" s="185"/>
      <c r="F12028" s="185"/>
      <c r="G12028" s="185"/>
      <c r="H12028" s="185"/>
      <c r="I12028" s="185"/>
      <c r="J12028" s="220"/>
    </row>
    <row r="12029" spans="1:13" ht="24" customHeight="1" x14ac:dyDescent="0.2">
      <c r="A12029" s="242" t="s">
        <v>1585</v>
      </c>
      <c r="B12029" s="24"/>
      <c r="C12029" s="24"/>
      <c r="D12029" s="23" t="s">
        <v>948</v>
      </c>
      <c r="E12029" s="24"/>
      <c r="F12029" s="428"/>
      <c r="G12029" s="428"/>
      <c r="H12029" s="24"/>
      <c r="I12029" s="24"/>
      <c r="J12029" s="210"/>
    </row>
    <row r="12030" spans="1:13" ht="18" customHeight="1" x14ac:dyDescent="0.2">
      <c r="A12030" s="236" t="s">
        <v>1586</v>
      </c>
      <c r="B12030" s="183" t="s">
        <v>2</v>
      </c>
      <c r="C12030" s="182" t="s">
        <v>3</v>
      </c>
      <c r="D12030" s="182" t="s">
        <v>4</v>
      </c>
      <c r="E12030" s="419" t="s">
        <v>2100</v>
      </c>
      <c r="F12030" s="419"/>
      <c r="G12030" s="184" t="s">
        <v>5</v>
      </c>
      <c r="H12030" s="183" t="s">
        <v>6</v>
      </c>
      <c r="I12030" s="183" t="s">
        <v>7</v>
      </c>
      <c r="J12030" s="218" t="s">
        <v>8</v>
      </c>
      <c r="K12030" s="229">
        <f>J12032+J12033</f>
        <v>27.2</v>
      </c>
      <c r="L12030" s="229">
        <f>J12031-K12030</f>
        <v>71.95</v>
      </c>
      <c r="M12030" t="s">
        <v>7</v>
      </c>
    </row>
    <row r="12031" spans="1:13" ht="39" customHeight="1" x14ac:dyDescent="0.2">
      <c r="A12031" s="237" t="s">
        <v>2125</v>
      </c>
      <c r="B12031" s="186" t="s">
        <v>599</v>
      </c>
      <c r="C12031" s="185" t="s">
        <v>26</v>
      </c>
      <c r="D12031" s="185" t="s">
        <v>600</v>
      </c>
      <c r="E12031" s="425" t="s">
        <v>2113</v>
      </c>
      <c r="F12031" s="425"/>
      <c r="G12031" s="187" t="s">
        <v>17</v>
      </c>
      <c r="H12031" s="188">
        <v>1</v>
      </c>
      <c r="I12031" s="189">
        <f t="shared" ref="I12031:I12036" si="440">(M12031*$M$13)</f>
        <v>99.157600000000002</v>
      </c>
      <c r="J12031" s="231">
        <f t="shared" ref="J12031:J12036" si="441">TRUNC(I12031*H12031,2)</f>
        <v>99.15</v>
      </c>
      <c r="M12031">
        <v>107.78</v>
      </c>
    </row>
    <row r="12032" spans="1:13" ht="26.1" customHeight="1" x14ac:dyDescent="0.2">
      <c r="A12032" s="241" t="s">
        <v>2395</v>
      </c>
      <c r="B12032" s="201" t="s">
        <v>2568</v>
      </c>
      <c r="C12032" s="200" t="s">
        <v>26</v>
      </c>
      <c r="D12032" s="200" t="s">
        <v>2569</v>
      </c>
      <c r="E12032" s="427" t="s">
        <v>2123</v>
      </c>
      <c r="F12032" s="427"/>
      <c r="G12032" s="202" t="s">
        <v>32</v>
      </c>
      <c r="H12032" s="203">
        <v>0.192</v>
      </c>
      <c r="I12032" s="189">
        <f t="shared" si="440"/>
        <v>18.2712</v>
      </c>
      <c r="J12032" s="219">
        <f t="shared" si="441"/>
        <v>3.5</v>
      </c>
      <c r="M12032">
        <v>19.86</v>
      </c>
    </row>
    <row r="12033" spans="1:13" ht="24" customHeight="1" x14ac:dyDescent="0.2">
      <c r="A12033" s="241" t="s">
        <v>2395</v>
      </c>
      <c r="B12033" s="201" t="s">
        <v>2566</v>
      </c>
      <c r="C12033" s="200" t="s">
        <v>26</v>
      </c>
      <c r="D12033" s="200" t="s">
        <v>2567</v>
      </c>
      <c r="E12033" s="427" t="s">
        <v>2123</v>
      </c>
      <c r="F12033" s="427"/>
      <c r="G12033" s="202" t="s">
        <v>32</v>
      </c>
      <c r="H12033" s="203">
        <v>0.94799999999999995</v>
      </c>
      <c r="I12033" s="189">
        <f t="shared" si="440"/>
        <v>25.005600000000001</v>
      </c>
      <c r="J12033" s="219">
        <f t="shared" si="441"/>
        <v>23.7</v>
      </c>
      <c r="M12033">
        <v>27.18</v>
      </c>
    </row>
    <row r="12034" spans="1:13" ht="26.1" customHeight="1" x14ac:dyDescent="0.2">
      <c r="A12034" s="238" t="s">
        <v>2126</v>
      </c>
      <c r="B12034" s="191" t="s">
        <v>2574</v>
      </c>
      <c r="C12034" s="190" t="s">
        <v>26</v>
      </c>
      <c r="D12034" s="190" t="s">
        <v>2575</v>
      </c>
      <c r="E12034" s="426" t="s">
        <v>2119</v>
      </c>
      <c r="F12034" s="426"/>
      <c r="G12034" s="192" t="s">
        <v>2576</v>
      </c>
      <c r="H12034" s="193">
        <v>0.61499999999999999</v>
      </c>
      <c r="I12034" s="189">
        <f t="shared" si="440"/>
        <v>19.55</v>
      </c>
      <c r="J12034" s="219">
        <f t="shared" si="441"/>
        <v>12.02</v>
      </c>
      <c r="M12034">
        <v>21.25</v>
      </c>
    </row>
    <row r="12035" spans="1:13" ht="26.1" customHeight="1" x14ac:dyDescent="0.2">
      <c r="A12035" s="238" t="s">
        <v>2126</v>
      </c>
      <c r="B12035" s="191" t="s">
        <v>2572</v>
      </c>
      <c r="C12035" s="190" t="s">
        <v>26</v>
      </c>
      <c r="D12035" s="190" t="s">
        <v>2573</v>
      </c>
      <c r="E12035" s="426" t="s">
        <v>2119</v>
      </c>
      <c r="F12035" s="426"/>
      <c r="G12035" s="192" t="s">
        <v>17</v>
      </c>
      <c r="H12035" s="193">
        <v>1.125</v>
      </c>
      <c r="I12035" s="189">
        <f t="shared" si="440"/>
        <v>51.492400000000004</v>
      </c>
      <c r="J12035" s="219">
        <f t="shared" si="441"/>
        <v>57.92</v>
      </c>
      <c r="M12035">
        <v>55.97</v>
      </c>
    </row>
    <row r="12036" spans="1:13" ht="24" customHeight="1" x14ac:dyDescent="0.2">
      <c r="A12036" s="238" t="s">
        <v>2126</v>
      </c>
      <c r="B12036" s="191" t="s">
        <v>2570</v>
      </c>
      <c r="C12036" s="190" t="s">
        <v>26</v>
      </c>
      <c r="D12036" s="190" t="s">
        <v>2571</v>
      </c>
      <c r="E12036" s="426" t="s">
        <v>2119</v>
      </c>
      <c r="F12036" s="426"/>
      <c r="G12036" s="192" t="s">
        <v>2413</v>
      </c>
      <c r="H12036" s="193">
        <v>0.26</v>
      </c>
      <c r="I12036" s="189">
        <f t="shared" si="440"/>
        <v>7.7832000000000008</v>
      </c>
      <c r="J12036" s="219">
        <f t="shared" si="441"/>
        <v>2.02</v>
      </c>
      <c r="M12036">
        <v>8.4600000000000009</v>
      </c>
    </row>
    <row r="12037" spans="1:13" x14ac:dyDescent="0.2">
      <c r="A12037" s="239"/>
      <c r="B12037" s="195"/>
      <c r="C12037" s="195"/>
      <c r="D12037" s="195"/>
      <c r="E12037" s="195" t="s">
        <v>3847</v>
      </c>
      <c r="F12037" s="196">
        <v>22.72</v>
      </c>
      <c r="G12037" s="195" t="s">
        <v>3848</v>
      </c>
      <c r="H12037" s="196">
        <v>0</v>
      </c>
      <c r="I12037" s="196">
        <v>22.72</v>
      </c>
      <c r="J12037" s="220"/>
      <c r="M12037">
        <v>22.72</v>
      </c>
    </row>
    <row r="12038" spans="1:13" ht="25.5" x14ac:dyDescent="0.2">
      <c r="A12038" s="239"/>
      <c r="B12038" s="195"/>
      <c r="C12038" s="195"/>
      <c r="D12038" s="195"/>
      <c r="E12038" s="195" t="s">
        <v>3849</v>
      </c>
      <c r="F12038" s="196">
        <v>0</v>
      </c>
      <c r="G12038" s="195"/>
      <c r="H12038" s="195" t="s">
        <v>3850</v>
      </c>
      <c r="I12038" s="196">
        <v>107.78</v>
      </c>
      <c r="J12038" s="220"/>
      <c r="M12038">
        <v>107.78</v>
      </c>
    </row>
    <row r="12039" spans="1:13" ht="30" customHeight="1" x14ac:dyDescent="0.2">
      <c r="A12039" s="240"/>
      <c r="B12039" s="197"/>
      <c r="C12039" s="197"/>
      <c r="D12039" s="197"/>
      <c r="E12039" s="197"/>
      <c r="F12039" s="197"/>
      <c r="G12039" s="197" t="s">
        <v>3851</v>
      </c>
      <c r="H12039" s="198">
        <v>179.86</v>
      </c>
      <c r="I12039" s="199">
        <v>19385.310000000001</v>
      </c>
      <c r="J12039" s="220"/>
      <c r="M12039">
        <v>19385.310000000001</v>
      </c>
    </row>
    <row r="12040" spans="1:13" ht="0.95" customHeight="1" x14ac:dyDescent="0.2">
      <c r="A12040" s="237"/>
      <c r="B12040" s="185"/>
      <c r="C12040" s="185"/>
      <c r="D12040" s="185"/>
      <c r="E12040" s="185"/>
      <c r="F12040" s="185"/>
      <c r="G12040" s="185"/>
      <c r="H12040" s="185"/>
      <c r="I12040" s="185"/>
      <c r="J12040" s="220"/>
    </row>
    <row r="12041" spans="1:13" ht="18" customHeight="1" x14ac:dyDescent="0.2">
      <c r="A12041" s="236" t="s">
        <v>4645</v>
      </c>
      <c r="B12041" s="183" t="s">
        <v>2</v>
      </c>
      <c r="C12041" s="182" t="s">
        <v>3</v>
      </c>
      <c r="D12041" s="182" t="s">
        <v>4</v>
      </c>
      <c r="E12041" s="419" t="s">
        <v>2100</v>
      </c>
      <c r="F12041" s="419"/>
      <c r="G12041" s="184" t="s">
        <v>5</v>
      </c>
      <c r="H12041" s="183" t="s">
        <v>6</v>
      </c>
      <c r="I12041" s="183" t="s">
        <v>7</v>
      </c>
      <c r="J12041" s="218" t="s">
        <v>8</v>
      </c>
      <c r="K12041" s="229">
        <f>J12043+J12044</f>
        <v>11.79</v>
      </c>
      <c r="L12041" s="229">
        <f>J12042-K12041</f>
        <v>11.970000000000002</v>
      </c>
      <c r="M12041" t="s">
        <v>7</v>
      </c>
    </row>
    <row r="12042" spans="1:13" ht="26.1" customHeight="1" x14ac:dyDescent="0.2">
      <c r="A12042" s="237" t="s">
        <v>2125</v>
      </c>
      <c r="B12042" s="186" t="s">
        <v>951</v>
      </c>
      <c r="C12042" s="185" t="s">
        <v>15</v>
      </c>
      <c r="D12042" s="185" t="s">
        <v>952</v>
      </c>
      <c r="E12042" s="425">
        <v>12</v>
      </c>
      <c r="F12042" s="425"/>
      <c r="G12042" s="187" t="s">
        <v>17</v>
      </c>
      <c r="H12042" s="188">
        <v>1</v>
      </c>
      <c r="I12042" s="189">
        <f>(M12042*$M$13)</f>
        <v>23.7636</v>
      </c>
      <c r="J12042" s="231">
        <f>TRUNC(I12042*H12042,2)</f>
        <v>23.76</v>
      </c>
      <c r="M12042">
        <v>25.83</v>
      </c>
    </row>
    <row r="12043" spans="1:13" ht="24" customHeight="1" x14ac:dyDescent="0.2">
      <c r="A12043" s="238" t="s">
        <v>2126</v>
      </c>
      <c r="B12043" s="191" t="s">
        <v>2130</v>
      </c>
      <c r="C12043" s="190" t="s">
        <v>15</v>
      </c>
      <c r="D12043" s="190" t="s">
        <v>2131</v>
      </c>
      <c r="E12043" s="426" t="s">
        <v>2129</v>
      </c>
      <c r="F12043" s="426"/>
      <c r="G12043" s="192" t="s">
        <v>39</v>
      </c>
      <c r="H12043" s="193">
        <v>0.108</v>
      </c>
      <c r="I12043" s="189">
        <f>(M12043*$M$13)</f>
        <v>13.533200000000001</v>
      </c>
      <c r="J12043" s="219">
        <f>TRUNC(I12043*H12043,2)</f>
        <v>1.46</v>
      </c>
      <c r="M12043">
        <v>14.71</v>
      </c>
    </row>
    <row r="12044" spans="1:13" ht="24" customHeight="1" x14ac:dyDescent="0.2">
      <c r="A12044" s="238" t="s">
        <v>2126</v>
      </c>
      <c r="B12044" s="191" t="s">
        <v>2210</v>
      </c>
      <c r="C12044" s="190" t="s">
        <v>15</v>
      </c>
      <c r="D12044" s="190" t="s">
        <v>2211</v>
      </c>
      <c r="E12044" s="426" t="s">
        <v>2129</v>
      </c>
      <c r="F12044" s="426"/>
      <c r="G12044" s="192" t="s">
        <v>39</v>
      </c>
      <c r="H12044" s="193">
        <v>0.53200000000000003</v>
      </c>
      <c r="I12044" s="189">
        <f>(M12044*$M$13)</f>
        <v>19.430400000000002</v>
      </c>
      <c r="J12044" s="219">
        <f>TRUNC(I12044*H12044,2)</f>
        <v>10.33</v>
      </c>
      <c r="M12044">
        <v>21.12</v>
      </c>
    </row>
    <row r="12045" spans="1:13" ht="26.1" customHeight="1" x14ac:dyDescent="0.2">
      <c r="A12045" s="238" t="s">
        <v>2126</v>
      </c>
      <c r="B12045" s="191" t="s">
        <v>2848</v>
      </c>
      <c r="C12045" s="190" t="s">
        <v>15</v>
      </c>
      <c r="D12045" s="190" t="s">
        <v>2849</v>
      </c>
      <c r="E12045" s="426" t="s">
        <v>2119</v>
      </c>
      <c r="F12045" s="426"/>
      <c r="G12045" s="192" t="s">
        <v>1871</v>
      </c>
      <c r="H12045" s="193">
        <v>3.2</v>
      </c>
      <c r="I12045" s="189">
        <f>(M12045*$M$13)</f>
        <v>3.7444000000000006</v>
      </c>
      <c r="J12045" s="219">
        <f>TRUNC(I12045*H12045,2)</f>
        <v>11.98</v>
      </c>
      <c r="M12045">
        <v>4.07</v>
      </c>
    </row>
    <row r="12046" spans="1:13" x14ac:dyDescent="0.2">
      <c r="A12046" s="239"/>
      <c r="B12046" s="195"/>
      <c r="C12046" s="195"/>
      <c r="D12046" s="195"/>
      <c r="E12046" s="195" t="s">
        <v>3847</v>
      </c>
      <c r="F12046" s="196">
        <v>12.81</v>
      </c>
      <c r="G12046" s="195" t="s">
        <v>3848</v>
      </c>
      <c r="H12046" s="196">
        <v>0</v>
      </c>
      <c r="I12046" s="196">
        <v>12.81</v>
      </c>
      <c r="J12046" s="220"/>
      <c r="M12046">
        <v>12.81</v>
      </c>
    </row>
    <row r="12047" spans="1:13" ht="25.5" x14ac:dyDescent="0.2">
      <c r="A12047" s="239"/>
      <c r="B12047" s="195"/>
      <c r="C12047" s="195"/>
      <c r="D12047" s="195"/>
      <c r="E12047" s="195" t="s">
        <v>3849</v>
      </c>
      <c r="F12047" s="196">
        <v>0</v>
      </c>
      <c r="G12047" s="195"/>
      <c r="H12047" s="195" t="s">
        <v>3850</v>
      </c>
      <c r="I12047" s="196">
        <v>25.83</v>
      </c>
      <c r="J12047" s="220"/>
      <c r="M12047">
        <v>25.83</v>
      </c>
    </row>
    <row r="12048" spans="1:13" ht="30" customHeight="1" x14ac:dyDescent="0.2">
      <c r="A12048" s="240"/>
      <c r="B12048" s="197"/>
      <c r="C12048" s="197"/>
      <c r="D12048" s="197"/>
      <c r="E12048" s="197"/>
      <c r="F12048" s="197"/>
      <c r="G12048" s="197" t="s">
        <v>3851</v>
      </c>
      <c r="H12048" s="198">
        <v>179.86</v>
      </c>
      <c r="I12048" s="199">
        <v>4645.78</v>
      </c>
      <c r="J12048" s="220"/>
      <c r="M12048">
        <v>4645.78</v>
      </c>
    </row>
    <row r="12049" spans="1:13" ht="0.95" customHeight="1" x14ac:dyDescent="0.2">
      <c r="A12049" s="237"/>
      <c r="B12049" s="185"/>
      <c r="C12049" s="185"/>
      <c r="D12049" s="185"/>
      <c r="E12049" s="185"/>
      <c r="F12049" s="185"/>
      <c r="G12049" s="185"/>
      <c r="H12049" s="185"/>
      <c r="I12049" s="185"/>
      <c r="J12049" s="220"/>
    </row>
    <row r="12050" spans="1:13" ht="18" customHeight="1" x14ac:dyDescent="0.2">
      <c r="A12050" s="236" t="s">
        <v>4646</v>
      </c>
      <c r="B12050" s="183" t="s">
        <v>2</v>
      </c>
      <c r="C12050" s="182" t="s">
        <v>3</v>
      </c>
      <c r="D12050" s="182" t="s">
        <v>4</v>
      </c>
      <c r="E12050" s="419" t="s">
        <v>2100</v>
      </c>
      <c r="F12050" s="419"/>
      <c r="G12050" s="184" t="s">
        <v>5</v>
      </c>
      <c r="H12050" s="183" t="s">
        <v>6</v>
      </c>
      <c r="I12050" s="183" t="s">
        <v>7</v>
      </c>
      <c r="J12050" s="218" t="s">
        <v>8</v>
      </c>
      <c r="K12050" s="229">
        <f>J12053+J12054</f>
        <v>2.2399999999999998</v>
      </c>
      <c r="L12050" s="229">
        <f>J12051-K12050</f>
        <v>14.62</v>
      </c>
      <c r="M12050" t="s">
        <v>7</v>
      </c>
    </row>
    <row r="12051" spans="1:13" ht="26.1" customHeight="1" x14ac:dyDescent="0.2">
      <c r="A12051" s="237" t="s">
        <v>2125</v>
      </c>
      <c r="B12051" s="186" t="s">
        <v>954</v>
      </c>
      <c r="C12051" s="185" t="s">
        <v>15</v>
      </c>
      <c r="D12051" s="185" t="s">
        <v>955</v>
      </c>
      <c r="E12051" s="425">
        <v>12</v>
      </c>
      <c r="F12051" s="425"/>
      <c r="G12051" s="187" t="s">
        <v>17</v>
      </c>
      <c r="H12051" s="188">
        <v>1</v>
      </c>
      <c r="I12051" s="189">
        <f>(M12051*$M$13)</f>
        <v>16.863599999999998</v>
      </c>
      <c r="J12051" s="231">
        <f>TRUNC(I12051*H12051,2)</f>
        <v>16.86</v>
      </c>
      <c r="M12051">
        <v>18.329999999999998</v>
      </c>
    </row>
    <row r="12052" spans="1:13" ht="26.1" customHeight="1" x14ac:dyDescent="0.2">
      <c r="A12052" s="238" t="s">
        <v>2126</v>
      </c>
      <c r="B12052" s="191" t="s">
        <v>2850</v>
      </c>
      <c r="C12052" s="190" t="s">
        <v>15</v>
      </c>
      <c r="D12052" s="190" t="s">
        <v>2851</v>
      </c>
      <c r="E12052" s="426" t="s">
        <v>2119</v>
      </c>
      <c r="F12052" s="426"/>
      <c r="G12052" s="192" t="s">
        <v>2192</v>
      </c>
      <c r="H12052" s="193">
        <v>1</v>
      </c>
      <c r="I12052" s="189">
        <f>(M12052*$M$13)</f>
        <v>14.628</v>
      </c>
      <c r="J12052" s="219">
        <f>TRUNC(I12052*H12052,2)</f>
        <v>14.62</v>
      </c>
      <c r="M12052">
        <v>15.9</v>
      </c>
    </row>
    <row r="12053" spans="1:13" ht="24" customHeight="1" x14ac:dyDescent="0.2">
      <c r="A12053" s="238" t="s">
        <v>2126</v>
      </c>
      <c r="B12053" s="191" t="s">
        <v>2210</v>
      </c>
      <c r="C12053" s="190" t="s">
        <v>15</v>
      </c>
      <c r="D12053" s="190" t="s">
        <v>2211</v>
      </c>
      <c r="E12053" s="426" t="s">
        <v>2129</v>
      </c>
      <c r="F12053" s="426"/>
      <c r="G12053" s="192" t="s">
        <v>39</v>
      </c>
      <c r="H12053" s="193">
        <v>0.10349999999999999</v>
      </c>
      <c r="I12053" s="189">
        <f>(M12053*$M$13)</f>
        <v>19.430400000000002</v>
      </c>
      <c r="J12053" s="219">
        <f>TRUNC(I12053*H12053,2)</f>
        <v>2.0099999999999998</v>
      </c>
      <c r="M12053">
        <v>21.12</v>
      </c>
    </row>
    <row r="12054" spans="1:13" ht="24" customHeight="1" x14ac:dyDescent="0.2">
      <c r="A12054" s="238" t="s">
        <v>2126</v>
      </c>
      <c r="B12054" s="191" t="s">
        <v>2156</v>
      </c>
      <c r="C12054" s="190" t="s">
        <v>15</v>
      </c>
      <c r="D12054" s="190" t="s">
        <v>2157</v>
      </c>
      <c r="E12054" s="426" t="s">
        <v>2129</v>
      </c>
      <c r="F12054" s="426"/>
      <c r="G12054" s="192" t="s">
        <v>39</v>
      </c>
      <c r="H12054" s="193">
        <v>1.9400000000000001E-2</v>
      </c>
      <c r="I12054" s="189">
        <f>(M12054*$M$13)</f>
        <v>11.8772</v>
      </c>
      <c r="J12054" s="219">
        <f>TRUNC(I12054*H12054,2)</f>
        <v>0.23</v>
      </c>
      <c r="M12054">
        <v>12.91</v>
      </c>
    </row>
    <row r="12055" spans="1:13" x14ac:dyDescent="0.2">
      <c r="A12055" s="239"/>
      <c r="B12055" s="195"/>
      <c r="C12055" s="195"/>
      <c r="D12055" s="195"/>
      <c r="E12055" s="195" t="s">
        <v>3847</v>
      </c>
      <c r="F12055" s="196">
        <v>2.4300000000000002</v>
      </c>
      <c r="G12055" s="195" t="s">
        <v>3848</v>
      </c>
      <c r="H12055" s="196">
        <v>0</v>
      </c>
      <c r="I12055" s="196">
        <v>2.4300000000000002</v>
      </c>
      <c r="J12055" s="220"/>
      <c r="M12055">
        <v>2.4300000000000002</v>
      </c>
    </row>
    <row r="12056" spans="1:13" ht="25.5" x14ac:dyDescent="0.2">
      <c r="A12056" s="239"/>
      <c r="B12056" s="195"/>
      <c r="C12056" s="195"/>
      <c r="D12056" s="195"/>
      <c r="E12056" s="195" t="s">
        <v>3849</v>
      </c>
      <c r="F12056" s="196">
        <v>0</v>
      </c>
      <c r="G12056" s="195"/>
      <c r="H12056" s="195" t="s">
        <v>3850</v>
      </c>
      <c r="I12056" s="196">
        <v>18.329999999999998</v>
      </c>
      <c r="J12056" s="220"/>
      <c r="M12056">
        <v>18.329999999999998</v>
      </c>
    </row>
    <row r="12057" spans="1:13" ht="30" customHeight="1" x14ac:dyDescent="0.2">
      <c r="A12057" s="240"/>
      <c r="B12057" s="197"/>
      <c r="C12057" s="197"/>
      <c r="D12057" s="197"/>
      <c r="E12057" s="197"/>
      <c r="F12057" s="197"/>
      <c r="G12057" s="197" t="s">
        <v>3851</v>
      </c>
      <c r="H12057" s="198">
        <v>99.93</v>
      </c>
      <c r="I12057" s="199">
        <v>1831.71</v>
      </c>
      <c r="J12057" s="220"/>
      <c r="M12057">
        <v>1831.71</v>
      </c>
    </row>
    <row r="12058" spans="1:13" ht="0.95" customHeight="1" x14ac:dyDescent="0.2">
      <c r="A12058" s="237"/>
      <c r="B12058" s="185"/>
      <c r="C12058" s="185"/>
      <c r="D12058" s="185"/>
      <c r="E12058" s="185"/>
      <c r="F12058" s="185"/>
      <c r="G12058" s="185"/>
      <c r="H12058" s="185"/>
      <c r="I12058" s="185"/>
      <c r="J12058" s="220"/>
    </row>
    <row r="12059" spans="1:13" ht="24" customHeight="1" x14ac:dyDescent="0.2">
      <c r="A12059" s="242" t="s">
        <v>1587</v>
      </c>
      <c r="B12059" s="24"/>
      <c r="C12059" s="24"/>
      <c r="D12059" s="23" t="s">
        <v>176</v>
      </c>
      <c r="E12059" s="24"/>
      <c r="F12059" s="428"/>
      <c r="G12059" s="428"/>
      <c r="H12059" s="24"/>
      <c r="I12059" s="24"/>
      <c r="J12059" s="210"/>
    </row>
    <row r="12060" spans="1:13" ht="24" customHeight="1" x14ac:dyDescent="0.2">
      <c r="A12060" s="244" t="s">
        <v>1588</v>
      </c>
      <c r="B12060" s="177"/>
      <c r="C12060" s="177"/>
      <c r="D12060" s="178" t="s">
        <v>1589</v>
      </c>
      <c r="E12060" s="177"/>
      <c r="F12060" s="432"/>
      <c r="G12060" s="432"/>
      <c r="H12060" s="177"/>
      <c r="I12060" s="177"/>
      <c r="J12060" s="179"/>
    </row>
    <row r="12061" spans="1:13" ht="18" customHeight="1" x14ac:dyDescent="0.2">
      <c r="A12061" s="236" t="s">
        <v>1590</v>
      </c>
      <c r="B12061" s="183" t="s">
        <v>2</v>
      </c>
      <c r="C12061" s="182" t="s">
        <v>3</v>
      </c>
      <c r="D12061" s="182" t="s">
        <v>4</v>
      </c>
      <c r="E12061" s="419" t="s">
        <v>2100</v>
      </c>
      <c r="F12061" s="419"/>
      <c r="G12061" s="184" t="s">
        <v>5</v>
      </c>
      <c r="H12061" s="183" t="s">
        <v>6</v>
      </c>
      <c r="I12061" s="183" t="s">
        <v>7</v>
      </c>
      <c r="J12061" s="218" t="s">
        <v>8</v>
      </c>
      <c r="K12061" s="229">
        <f>J12063+J12064</f>
        <v>39.74</v>
      </c>
      <c r="L12061" s="229">
        <f>J12062-K12061</f>
        <v>651.52</v>
      </c>
      <c r="M12061" t="s">
        <v>7</v>
      </c>
    </row>
    <row r="12062" spans="1:13" ht="26.1" customHeight="1" x14ac:dyDescent="0.2">
      <c r="A12062" s="237" t="s">
        <v>2125</v>
      </c>
      <c r="B12062" s="186" t="s">
        <v>996</v>
      </c>
      <c r="C12062" s="185" t="s">
        <v>15</v>
      </c>
      <c r="D12062" s="185" t="s">
        <v>997</v>
      </c>
      <c r="E12062" s="425">
        <v>18</v>
      </c>
      <c r="F12062" s="425"/>
      <c r="G12062" s="187" t="s">
        <v>17</v>
      </c>
      <c r="H12062" s="188">
        <v>1</v>
      </c>
      <c r="I12062" s="189">
        <f t="shared" ref="I12062:I12076" si="442">(M12062*$M$13)</f>
        <v>691.2604</v>
      </c>
      <c r="J12062" s="231">
        <f t="shared" ref="J12062:J12076" si="443">TRUNC(I12062*H12062,2)</f>
        <v>691.26</v>
      </c>
      <c r="M12062">
        <v>751.37</v>
      </c>
    </row>
    <row r="12063" spans="1:13" ht="24" customHeight="1" x14ac:dyDescent="0.2">
      <c r="A12063" s="238" t="s">
        <v>2126</v>
      </c>
      <c r="B12063" s="191" t="s">
        <v>2152</v>
      </c>
      <c r="C12063" s="190" t="s">
        <v>15</v>
      </c>
      <c r="D12063" s="190" t="s">
        <v>2153</v>
      </c>
      <c r="E12063" s="426" t="s">
        <v>2129</v>
      </c>
      <c r="F12063" s="426"/>
      <c r="G12063" s="192" t="s">
        <v>39</v>
      </c>
      <c r="H12063" s="193">
        <v>1.3187</v>
      </c>
      <c r="I12063" s="189">
        <f t="shared" si="442"/>
        <v>19.136000000000003</v>
      </c>
      <c r="J12063" s="219">
        <f t="shared" si="443"/>
        <v>25.23</v>
      </c>
      <c r="M12063">
        <v>20.8</v>
      </c>
    </row>
    <row r="12064" spans="1:13" ht="24" customHeight="1" x14ac:dyDescent="0.2">
      <c r="A12064" s="238" t="s">
        <v>2126</v>
      </c>
      <c r="B12064" s="191" t="s">
        <v>2156</v>
      </c>
      <c r="C12064" s="190" t="s">
        <v>15</v>
      </c>
      <c r="D12064" s="190" t="s">
        <v>2157</v>
      </c>
      <c r="E12064" s="426" t="s">
        <v>2129</v>
      </c>
      <c r="F12064" s="426"/>
      <c r="G12064" s="192" t="s">
        <v>39</v>
      </c>
      <c r="H12064" s="193">
        <v>1.2222999999999999</v>
      </c>
      <c r="I12064" s="189">
        <f t="shared" si="442"/>
        <v>11.8772</v>
      </c>
      <c r="J12064" s="219">
        <f t="shared" si="443"/>
        <v>14.51</v>
      </c>
      <c r="M12064">
        <v>12.91</v>
      </c>
    </row>
    <row r="12065" spans="1:13" ht="24" customHeight="1" x14ac:dyDescent="0.2">
      <c r="A12065" s="238" t="s">
        <v>2126</v>
      </c>
      <c r="B12065" s="191" t="s">
        <v>2164</v>
      </c>
      <c r="C12065" s="190" t="s">
        <v>15</v>
      </c>
      <c r="D12065" s="190" t="s">
        <v>2165</v>
      </c>
      <c r="E12065" s="426" t="s">
        <v>2119</v>
      </c>
      <c r="F12065" s="426"/>
      <c r="G12065" s="192" t="s">
        <v>50</v>
      </c>
      <c r="H12065" s="193">
        <v>1.43E-2</v>
      </c>
      <c r="I12065" s="189">
        <f t="shared" si="442"/>
        <v>160.77000000000001</v>
      </c>
      <c r="J12065" s="219">
        <f t="shared" si="443"/>
        <v>2.29</v>
      </c>
      <c r="M12065">
        <v>174.75</v>
      </c>
    </row>
    <row r="12066" spans="1:13" ht="24" customHeight="1" x14ac:dyDescent="0.2">
      <c r="A12066" s="238" t="s">
        <v>2126</v>
      </c>
      <c r="B12066" s="191" t="s">
        <v>2912</v>
      </c>
      <c r="C12066" s="190" t="s">
        <v>15</v>
      </c>
      <c r="D12066" s="190" t="s">
        <v>2913</v>
      </c>
      <c r="E12066" s="426" t="s">
        <v>2119</v>
      </c>
      <c r="F12066" s="426"/>
      <c r="G12066" s="192" t="s">
        <v>1871</v>
      </c>
      <c r="H12066" s="193">
        <v>18.741800000000001</v>
      </c>
      <c r="I12066" s="189">
        <f t="shared" si="442"/>
        <v>10.248800000000001</v>
      </c>
      <c r="J12066" s="219">
        <f t="shared" si="443"/>
        <v>192.08</v>
      </c>
      <c r="M12066">
        <v>11.14</v>
      </c>
    </row>
    <row r="12067" spans="1:13" ht="24" customHeight="1" x14ac:dyDescent="0.2">
      <c r="A12067" s="238" t="s">
        <v>2126</v>
      </c>
      <c r="B12067" s="191" t="s">
        <v>2272</v>
      </c>
      <c r="C12067" s="190" t="s">
        <v>15</v>
      </c>
      <c r="D12067" s="190" t="s">
        <v>2273</v>
      </c>
      <c r="E12067" s="426" t="s">
        <v>2119</v>
      </c>
      <c r="F12067" s="426"/>
      <c r="G12067" s="192" t="s">
        <v>1871</v>
      </c>
      <c r="H12067" s="193">
        <v>16.214300000000001</v>
      </c>
      <c r="I12067" s="189">
        <f t="shared" si="442"/>
        <v>10.009600000000001</v>
      </c>
      <c r="J12067" s="219">
        <f t="shared" si="443"/>
        <v>162.29</v>
      </c>
      <c r="M12067">
        <v>10.88</v>
      </c>
    </row>
    <row r="12068" spans="1:13" ht="24" customHeight="1" x14ac:dyDescent="0.2">
      <c r="A12068" s="238" t="s">
        <v>2126</v>
      </c>
      <c r="B12068" s="191" t="s">
        <v>2140</v>
      </c>
      <c r="C12068" s="190" t="s">
        <v>15</v>
      </c>
      <c r="D12068" s="190" t="s">
        <v>2141</v>
      </c>
      <c r="E12068" s="426" t="s">
        <v>2119</v>
      </c>
      <c r="F12068" s="426"/>
      <c r="G12068" s="192" t="s">
        <v>1871</v>
      </c>
      <c r="H12068" s="193">
        <v>5</v>
      </c>
      <c r="I12068" s="189">
        <f t="shared" si="442"/>
        <v>0.59800000000000009</v>
      </c>
      <c r="J12068" s="219">
        <f t="shared" si="443"/>
        <v>2.99</v>
      </c>
      <c r="M12068">
        <v>0.65</v>
      </c>
    </row>
    <row r="12069" spans="1:13" ht="24" customHeight="1" x14ac:dyDescent="0.2">
      <c r="A12069" s="238" t="s">
        <v>2126</v>
      </c>
      <c r="B12069" s="191" t="s">
        <v>2675</v>
      </c>
      <c r="C12069" s="190" t="s">
        <v>15</v>
      </c>
      <c r="D12069" s="190" t="s">
        <v>2676</v>
      </c>
      <c r="E12069" s="426" t="s">
        <v>2119</v>
      </c>
      <c r="F12069" s="426"/>
      <c r="G12069" s="192" t="s">
        <v>54</v>
      </c>
      <c r="H12069" s="193">
        <v>8.9899999999999994E-2</v>
      </c>
      <c r="I12069" s="189">
        <f t="shared" si="442"/>
        <v>11.4816</v>
      </c>
      <c r="J12069" s="219">
        <f t="shared" si="443"/>
        <v>1.03</v>
      </c>
      <c r="M12069">
        <v>12.48</v>
      </c>
    </row>
    <row r="12070" spans="1:13" ht="26.1" customHeight="1" x14ac:dyDescent="0.2">
      <c r="A12070" s="238" t="s">
        <v>2126</v>
      </c>
      <c r="B12070" s="191" t="s">
        <v>2677</v>
      </c>
      <c r="C12070" s="190" t="s">
        <v>15</v>
      </c>
      <c r="D12070" s="190" t="s">
        <v>2678</v>
      </c>
      <c r="E12070" s="426" t="s">
        <v>2119</v>
      </c>
      <c r="F12070" s="426"/>
      <c r="G12070" s="192" t="s">
        <v>54</v>
      </c>
      <c r="H12070" s="193">
        <v>5.9499999999999997E-2</v>
      </c>
      <c r="I12070" s="189">
        <f t="shared" si="442"/>
        <v>14.6648</v>
      </c>
      <c r="J12070" s="219">
        <f t="shared" si="443"/>
        <v>0.87</v>
      </c>
      <c r="M12070">
        <v>15.94</v>
      </c>
    </row>
    <row r="12071" spans="1:13" ht="24" customHeight="1" x14ac:dyDescent="0.2">
      <c r="A12071" s="238" t="s">
        <v>2126</v>
      </c>
      <c r="B12071" s="191" t="s">
        <v>2160</v>
      </c>
      <c r="C12071" s="190" t="s">
        <v>15</v>
      </c>
      <c r="D12071" s="190" t="s">
        <v>2161</v>
      </c>
      <c r="E12071" s="426" t="s">
        <v>2119</v>
      </c>
      <c r="F12071" s="426"/>
      <c r="G12071" s="192" t="s">
        <v>54</v>
      </c>
      <c r="H12071" s="193">
        <v>1.7857000000000001</v>
      </c>
      <c r="I12071" s="189">
        <f t="shared" si="442"/>
        <v>12.760400000000001</v>
      </c>
      <c r="J12071" s="219">
        <f t="shared" si="443"/>
        <v>22.78</v>
      </c>
      <c r="M12071">
        <v>13.87</v>
      </c>
    </row>
    <row r="12072" spans="1:13" ht="24" customHeight="1" x14ac:dyDescent="0.2">
      <c r="A12072" s="238" t="s">
        <v>2126</v>
      </c>
      <c r="B12072" s="191" t="s">
        <v>2671</v>
      </c>
      <c r="C12072" s="190" t="s">
        <v>15</v>
      </c>
      <c r="D12072" s="190" t="s">
        <v>2672</v>
      </c>
      <c r="E12072" s="426" t="s">
        <v>2119</v>
      </c>
      <c r="F12072" s="426"/>
      <c r="G12072" s="192" t="s">
        <v>1871</v>
      </c>
      <c r="H12072" s="193">
        <v>9.5200000000000007E-2</v>
      </c>
      <c r="I12072" s="189">
        <f t="shared" si="442"/>
        <v>23.8096</v>
      </c>
      <c r="J12072" s="219">
        <f t="shared" si="443"/>
        <v>2.2599999999999998</v>
      </c>
      <c r="M12072">
        <v>25.88</v>
      </c>
    </row>
    <row r="12073" spans="1:13" ht="24" customHeight="1" x14ac:dyDescent="0.2">
      <c r="A12073" s="238" t="s">
        <v>2126</v>
      </c>
      <c r="B12073" s="191" t="s">
        <v>2914</v>
      </c>
      <c r="C12073" s="190" t="s">
        <v>15</v>
      </c>
      <c r="D12073" s="190" t="s">
        <v>2679</v>
      </c>
      <c r="E12073" s="426" t="s">
        <v>2119</v>
      </c>
      <c r="F12073" s="426"/>
      <c r="G12073" s="192" t="s">
        <v>54</v>
      </c>
      <c r="H12073" s="193">
        <v>1</v>
      </c>
      <c r="I12073" s="189">
        <f t="shared" si="442"/>
        <v>169.28</v>
      </c>
      <c r="J12073" s="219">
        <f t="shared" si="443"/>
        <v>169.28</v>
      </c>
      <c r="M12073">
        <v>184</v>
      </c>
    </row>
    <row r="12074" spans="1:13" ht="26.1" customHeight="1" x14ac:dyDescent="0.2">
      <c r="A12074" s="238" t="s">
        <v>2126</v>
      </c>
      <c r="B12074" s="191" t="s">
        <v>2627</v>
      </c>
      <c r="C12074" s="190" t="s">
        <v>15</v>
      </c>
      <c r="D12074" s="190" t="s">
        <v>2628</v>
      </c>
      <c r="E12074" s="426" t="s">
        <v>2119</v>
      </c>
      <c r="F12074" s="426"/>
      <c r="G12074" s="192" t="s">
        <v>54</v>
      </c>
      <c r="H12074" s="193">
        <v>0.59519999999999995</v>
      </c>
      <c r="I12074" s="189">
        <f t="shared" si="442"/>
        <v>147.108</v>
      </c>
      <c r="J12074" s="219">
        <f t="shared" si="443"/>
        <v>87.55</v>
      </c>
      <c r="M12074">
        <v>159.9</v>
      </c>
    </row>
    <row r="12075" spans="1:13" ht="24" customHeight="1" x14ac:dyDescent="0.2">
      <c r="A12075" s="238" t="s">
        <v>2126</v>
      </c>
      <c r="B12075" s="191" t="s">
        <v>2680</v>
      </c>
      <c r="C12075" s="190" t="s">
        <v>15</v>
      </c>
      <c r="D12075" s="190" t="s">
        <v>2681</v>
      </c>
      <c r="E12075" s="426" t="s">
        <v>2119</v>
      </c>
      <c r="F12075" s="426"/>
      <c r="G12075" s="192" t="s">
        <v>54</v>
      </c>
      <c r="H12075" s="193">
        <v>0.29759999999999998</v>
      </c>
      <c r="I12075" s="189">
        <f t="shared" si="442"/>
        <v>2.5575999999999999</v>
      </c>
      <c r="J12075" s="219">
        <f t="shared" si="443"/>
        <v>0.76</v>
      </c>
      <c r="M12075">
        <v>2.78</v>
      </c>
    </row>
    <row r="12076" spans="1:13" ht="24" customHeight="1" x14ac:dyDescent="0.2">
      <c r="A12076" s="238" t="s">
        <v>2126</v>
      </c>
      <c r="B12076" s="191" t="s">
        <v>2673</v>
      </c>
      <c r="C12076" s="190" t="s">
        <v>15</v>
      </c>
      <c r="D12076" s="190" t="s">
        <v>2674</v>
      </c>
      <c r="E12076" s="426" t="s">
        <v>2119</v>
      </c>
      <c r="F12076" s="426"/>
      <c r="G12076" s="192" t="s">
        <v>1871</v>
      </c>
      <c r="H12076" s="193">
        <v>0.23810000000000001</v>
      </c>
      <c r="I12076" s="189">
        <f t="shared" si="442"/>
        <v>30.847600000000003</v>
      </c>
      <c r="J12076" s="219">
        <f t="shared" si="443"/>
        <v>7.34</v>
      </c>
      <c r="M12076">
        <v>33.53</v>
      </c>
    </row>
    <row r="12077" spans="1:13" x14ac:dyDescent="0.2">
      <c r="A12077" s="239"/>
      <c r="B12077" s="195"/>
      <c r="C12077" s="195"/>
      <c r="D12077" s="195"/>
      <c r="E12077" s="195" t="s">
        <v>3847</v>
      </c>
      <c r="F12077" s="196">
        <v>43.19</v>
      </c>
      <c r="G12077" s="195" t="s">
        <v>3848</v>
      </c>
      <c r="H12077" s="196">
        <v>0</v>
      </c>
      <c r="I12077" s="196">
        <v>43.19</v>
      </c>
      <c r="J12077" s="220"/>
      <c r="M12077">
        <v>43.19</v>
      </c>
    </row>
    <row r="12078" spans="1:13" ht="25.5" x14ac:dyDescent="0.2">
      <c r="A12078" s="239"/>
      <c r="B12078" s="195"/>
      <c r="C12078" s="195"/>
      <c r="D12078" s="195"/>
      <c r="E12078" s="195" t="s">
        <v>3849</v>
      </c>
      <c r="F12078" s="196">
        <v>0</v>
      </c>
      <c r="G12078" s="195"/>
      <c r="H12078" s="195" t="s">
        <v>3850</v>
      </c>
      <c r="I12078" s="196">
        <v>751.37</v>
      </c>
      <c r="J12078" s="220"/>
      <c r="M12078">
        <v>751.37</v>
      </c>
    </row>
    <row r="12079" spans="1:13" ht="30" customHeight="1" x14ac:dyDescent="0.2">
      <c r="A12079" s="240"/>
      <c r="B12079" s="197"/>
      <c r="C12079" s="197"/>
      <c r="D12079" s="197"/>
      <c r="E12079" s="197"/>
      <c r="F12079" s="197"/>
      <c r="G12079" s="197" t="s">
        <v>3851</v>
      </c>
      <c r="H12079" s="198">
        <v>31.55</v>
      </c>
      <c r="I12079" s="199">
        <v>23705.72</v>
      </c>
      <c r="J12079" s="220"/>
      <c r="M12079">
        <v>23705.72</v>
      </c>
    </row>
    <row r="12080" spans="1:13" ht="0.95" customHeight="1" x14ac:dyDescent="0.2">
      <c r="A12080" s="237"/>
      <c r="B12080" s="185"/>
      <c r="C12080" s="185"/>
      <c r="D12080" s="185"/>
      <c r="E12080" s="185"/>
      <c r="F12080" s="185"/>
      <c r="G12080" s="185"/>
      <c r="H12080" s="185"/>
      <c r="I12080" s="185"/>
      <c r="J12080" s="220"/>
    </row>
    <row r="12081" spans="1:13" ht="18" customHeight="1" x14ac:dyDescent="0.2">
      <c r="A12081" s="236" t="s">
        <v>1591</v>
      </c>
      <c r="B12081" s="183" t="s">
        <v>2</v>
      </c>
      <c r="C12081" s="182" t="s">
        <v>3</v>
      </c>
      <c r="D12081" s="182" t="s">
        <v>4</v>
      </c>
      <c r="E12081" s="419" t="s">
        <v>2100</v>
      </c>
      <c r="F12081" s="419"/>
      <c r="G12081" s="184" t="s">
        <v>5</v>
      </c>
      <c r="H12081" s="183" t="s">
        <v>6</v>
      </c>
      <c r="I12081" s="183" t="s">
        <v>7</v>
      </c>
      <c r="J12081" s="218" t="s">
        <v>8</v>
      </c>
      <c r="K12081" s="229">
        <f>J12089+J12090</f>
        <v>42.48</v>
      </c>
      <c r="L12081" s="229">
        <f>J12082-K12081</f>
        <v>356.12</v>
      </c>
      <c r="M12081" t="s">
        <v>7</v>
      </c>
    </row>
    <row r="12082" spans="1:13" ht="26.1" customHeight="1" x14ac:dyDescent="0.2">
      <c r="A12082" s="237" t="s">
        <v>2125</v>
      </c>
      <c r="B12082" s="186" t="s">
        <v>1197</v>
      </c>
      <c r="C12082" s="185" t="s">
        <v>15</v>
      </c>
      <c r="D12082" s="185" t="s">
        <v>1198</v>
      </c>
      <c r="E12082" s="425">
        <v>18</v>
      </c>
      <c r="F12082" s="425"/>
      <c r="G12082" s="187" t="s">
        <v>17</v>
      </c>
      <c r="H12082" s="188">
        <v>1</v>
      </c>
      <c r="I12082" s="189">
        <f t="shared" ref="I12082:I12096" si="444">(M12082*$M$13)</f>
        <v>398.60840000000002</v>
      </c>
      <c r="J12082" s="231">
        <f t="shared" ref="J12082:J12096" si="445">TRUNC(I12082*H12082,2)</f>
        <v>398.6</v>
      </c>
      <c r="M12082">
        <v>433.27</v>
      </c>
    </row>
    <row r="12083" spans="1:13" ht="24" customHeight="1" x14ac:dyDescent="0.2">
      <c r="A12083" s="238" t="s">
        <v>2126</v>
      </c>
      <c r="B12083" s="191" t="s">
        <v>2164</v>
      </c>
      <c r="C12083" s="190" t="s">
        <v>15</v>
      </c>
      <c r="D12083" s="190" t="s">
        <v>2165</v>
      </c>
      <c r="E12083" s="426" t="s">
        <v>2119</v>
      </c>
      <c r="F12083" s="426"/>
      <c r="G12083" s="192" t="s">
        <v>50</v>
      </c>
      <c r="H12083" s="193">
        <v>1.0800000000000001E-2</v>
      </c>
      <c r="I12083" s="189">
        <f t="shared" si="444"/>
        <v>160.77000000000001</v>
      </c>
      <c r="J12083" s="219">
        <f t="shared" si="445"/>
        <v>1.73</v>
      </c>
      <c r="M12083">
        <v>174.75</v>
      </c>
    </row>
    <row r="12084" spans="1:13" ht="24" customHeight="1" x14ac:dyDescent="0.2">
      <c r="A12084" s="238" t="s">
        <v>2126</v>
      </c>
      <c r="B12084" s="191" t="s">
        <v>2675</v>
      </c>
      <c r="C12084" s="190" t="s">
        <v>15</v>
      </c>
      <c r="D12084" s="190" t="s">
        <v>2676</v>
      </c>
      <c r="E12084" s="426" t="s">
        <v>2119</v>
      </c>
      <c r="F12084" s="426"/>
      <c r="G12084" s="192" t="s">
        <v>54</v>
      </c>
      <c r="H12084" s="193">
        <v>0.41170000000000001</v>
      </c>
      <c r="I12084" s="189">
        <f t="shared" si="444"/>
        <v>11.4816</v>
      </c>
      <c r="J12084" s="219">
        <f t="shared" si="445"/>
        <v>4.72</v>
      </c>
      <c r="M12084">
        <v>12.48</v>
      </c>
    </row>
    <row r="12085" spans="1:13" ht="26.1" customHeight="1" x14ac:dyDescent="0.2">
      <c r="A12085" s="238" t="s">
        <v>2126</v>
      </c>
      <c r="B12085" s="191" t="s">
        <v>2677</v>
      </c>
      <c r="C12085" s="190" t="s">
        <v>15</v>
      </c>
      <c r="D12085" s="190" t="s">
        <v>2678</v>
      </c>
      <c r="E12085" s="426" t="s">
        <v>2119</v>
      </c>
      <c r="F12085" s="426"/>
      <c r="G12085" s="192" t="s">
        <v>54</v>
      </c>
      <c r="H12085" s="193">
        <v>5.9499999999999997E-2</v>
      </c>
      <c r="I12085" s="189">
        <f t="shared" si="444"/>
        <v>14.6648</v>
      </c>
      <c r="J12085" s="219">
        <f t="shared" si="445"/>
        <v>0.87</v>
      </c>
      <c r="M12085">
        <v>15.94</v>
      </c>
    </row>
    <row r="12086" spans="1:13" ht="24" customHeight="1" x14ac:dyDescent="0.2">
      <c r="A12086" s="238" t="s">
        <v>2126</v>
      </c>
      <c r="B12086" s="191" t="s">
        <v>2272</v>
      </c>
      <c r="C12086" s="190" t="s">
        <v>15</v>
      </c>
      <c r="D12086" s="190" t="s">
        <v>2273</v>
      </c>
      <c r="E12086" s="426" t="s">
        <v>2119</v>
      </c>
      <c r="F12086" s="426"/>
      <c r="G12086" s="192" t="s">
        <v>1871</v>
      </c>
      <c r="H12086" s="193">
        <v>19.610700000000001</v>
      </c>
      <c r="I12086" s="189">
        <f t="shared" si="444"/>
        <v>10.009600000000001</v>
      </c>
      <c r="J12086" s="219">
        <f t="shared" si="445"/>
        <v>196.29</v>
      </c>
      <c r="M12086">
        <v>10.88</v>
      </c>
    </row>
    <row r="12087" spans="1:13" ht="24" customHeight="1" x14ac:dyDescent="0.2">
      <c r="A12087" s="238" t="s">
        <v>2126</v>
      </c>
      <c r="B12087" s="191" t="s">
        <v>2140</v>
      </c>
      <c r="C12087" s="190" t="s">
        <v>15</v>
      </c>
      <c r="D12087" s="190" t="s">
        <v>2141</v>
      </c>
      <c r="E12087" s="426" t="s">
        <v>2119</v>
      </c>
      <c r="F12087" s="426"/>
      <c r="G12087" s="192" t="s">
        <v>1871</v>
      </c>
      <c r="H12087" s="193">
        <v>3.7955999999999999</v>
      </c>
      <c r="I12087" s="189">
        <f t="shared" si="444"/>
        <v>0.59800000000000009</v>
      </c>
      <c r="J12087" s="219">
        <f t="shared" si="445"/>
        <v>2.2599999999999998</v>
      </c>
      <c r="M12087">
        <v>0.65</v>
      </c>
    </row>
    <row r="12088" spans="1:13" ht="24" customHeight="1" x14ac:dyDescent="0.2">
      <c r="A12088" s="238" t="s">
        <v>2126</v>
      </c>
      <c r="B12088" s="191" t="s">
        <v>2680</v>
      </c>
      <c r="C12088" s="190" t="s">
        <v>15</v>
      </c>
      <c r="D12088" s="190" t="s">
        <v>2681</v>
      </c>
      <c r="E12088" s="426" t="s">
        <v>2119</v>
      </c>
      <c r="F12088" s="426"/>
      <c r="G12088" s="192" t="s">
        <v>54</v>
      </c>
      <c r="H12088" s="193">
        <v>0.29759999999999998</v>
      </c>
      <c r="I12088" s="189">
        <f t="shared" si="444"/>
        <v>2.5575999999999999</v>
      </c>
      <c r="J12088" s="219">
        <f t="shared" si="445"/>
        <v>0.76</v>
      </c>
      <c r="M12088">
        <v>2.78</v>
      </c>
    </row>
    <row r="12089" spans="1:13" ht="24" customHeight="1" x14ac:dyDescent="0.2">
      <c r="A12089" s="238" t="s">
        <v>2126</v>
      </c>
      <c r="B12089" s="191" t="s">
        <v>2152</v>
      </c>
      <c r="C12089" s="190" t="s">
        <v>15</v>
      </c>
      <c r="D12089" s="190" t="s">
        <v>2153</v>
      </c>
      <c r="E12089" s="426" t="s">
        <v>2129</v>
      </c>
      <c r="F12089" s="426"/>
      <c r="G12089" s="192" t="s">
        <v>39</v>
      </c>
      <c r="H12089" s="193">
        <v>1.393</v>
      </c>
      <c r="I12089" s="189">
        <f t="shared" si="444"/>
        <v>19.136000000000003</v>
      </c>
      <c r="J12089" s="219">
        <f t="shared" si="445"/>
        <v>26.65</v>
      </c>
      <c r="M12089">
        <v>20.8</v>
      </c>
    </row>
    <row r="12090" spans="1:13" ht="24" customHeight="1" x14ac:dyDescent="0.2">
      <c r="A12090" s="238" t="s">
        <v>2126</v>
      </c>
      <c r="B12090" s="191" t="s">
        <v>2156</v>
      </c>
      <c r="C12090" s="190" t="s">
        <v>15</v>
      </c>
      <c r="D12090" s="190" t="s">
        <v>2157</v>
      </c>
      <c r="E12090" s="426" t="s">
        <v>2129</v>
      </c>
      <c r="F12090" s="426"/>
      <c r="G12090" s="192" t="s">
        <v>39</v>
      </c>
      <c r="H12090" s="193">
        <v>1.3335999999999999</v>
      </c>
      <c r="I12090" s="189">
        <f t="shared" si="444"/>
        <v>11.8772</v>
      </c>
      <c r="J12090" s="219">
        <f t="shared" si="445"/>
        <v>15.83</v>
      </c>
      <c r="M12090">
        <v>12.91</v>
      </c>
    </row>
    <row r="12091" spans="1:13" ht="24" customHeight="1" x14ac:dyDescent="0.2">
      <c r="A12091" s="238" t="s">
        <v>2126</v>
      </c>
      <c r="B12091" s="191" t="s">
        <v>3087</v>
      </c>
      <c r="C12091" s="190" t="s">
        <v>15</v>
      </c>
      <c r="D12091" s="190" t="s">
        <v>3088</v>
      </c>
      <c r="E12091" s="426" t="s">
        <v>2119</v>
      </c>
      <c r="F12091" s="426"/>
      <c r="G12091" s="192" t="s">
        <v>54</v>
      </c>
      <c r="H12091" s="193">
        <v>0.51719999999999999</v>
      </c>
      <c r="I12091" s="189">
        <f t="shared" si="444"/>
        <v>19.347600000000003</v>
      </c>
      <c r="J12091" s="219">
        <f t="shared" si="445"/>
        <v>10</v>
      </c>
      <c r="M12091">
        <v>21.03</v>
      </c>
    </row>
    <row r="12092" spans="1:13" ht="24" customHeight="1" x14ac:dyDescent="0.2">
      <c r="A12092" s="238" t="s">
        <v>2126</v>
      </c>
      <c r="B12092" s="191" t="s">
        <v>2671</v>
      </c>
      <c r="C12092" s="190" t="s">
        <v>15</v>
      </c>
      <c r="D12092" s="190" t="s">
        <v>2672</v>
      </c>
      <c r="E12092" s="426" t="s">
        <v>2119</v>
      </c>
      <c r="F12092" s="426"/>
      <c r="G12092" s="192" t="s">
        <v>1871</v>
      </c>
      <c r="H12092" s="193">
        <v>9.9699999999999997E-2</v>
      </c>
      <c r="I12092" s="189">
        <f t="shared" si="444"/>
        <v>23.8096</v>
      </c>
      <c r="J12092" s="219">
        <f t="shared" si="445"/>
        <v>2.37</v>
      </c>
      <c r="M12092">
        <v>25.88</v>
      </c>
    </row>
    <row r="12093" spans="1:13" ht="24" customHeight="1" x14ac:dyDescent="0.2">
      <c r="A12093" s="238" t="s">
        <v>2126</v>
      </c>
      <c r="B12093" s="191" t="s">
        <v>2673</v>
      </c>
      <c r="C12093" s="190" t="s">
        <v>15</v>
      </c>
      <c r="D12093" s="190" t="s">
        <v>2674</v>
      </c>
      <c r="E12093" s="426" t="s">
        <v>2119</v>
      </c>
      <c r="F12093" s="426"/>
      <c r="G12093" s="192" t="s">
        <v>1871</v>
      </c>
      <c r="H12093" s="193">
        <v>0.23810000000000001</v>
      </c>
      <c r="I12093" s="189">
        <f t="shared" si="444"/>
        <v>30.847600000000003</v>
      </c>
      <c r="J12093" s="219">
        <f t="shared" si="445"/>
        <v>7.34</v>
      </c>
      <c r="M12093">
        <v>33.53</v>
      </c>
    </row>
    <row r="12094" spans="1:13" ht="24" customHeight="1" x14ac:dyDescent="0.2">
      <c r="A12094" s="238" t="s">
        <v>2126</v>
      </c>
      <c r="B12094" s="191" t="s">
        <v>3089</v>
      </c>
      <c r="C12094" s="190" t="s">
        <v>15</v>
      </c>
      <c r="D12094" s="190" t="s">
        <v>2679</v>
      </c>
      <c r="E12094" s="426" t="s">
        <v>2119</v>
      </c>
      <c r="F12094" s="426"/>
      <c r="G12094" s="192" t="s">
        <v>54</v>
      </c>
      <c r="H12094" s="193">
        <v>1</v>
      </c>
      <c r="I12094" s="189">
        <f t="shared" si="444"/>
        <v>100.6204</v>
      </c>
      <c r="J12094" s="219">
        <f t="shared" si="445"/>
        <v>100.62</v>
      </c>
      <c r="M12094">
        <v>109.37</v>
      </c>
    </row>
    <row r="12095" spans="1:13" ht="24" customHeight="1" x14ac:dyDescent="0.2">
      <c r="A12095" s="238" t="s">
        <v>2126</v>
      </c>
      <c r="B12095" s="191" t="s">
        <v>3090</v>
      </c>
      <c r="C12095" s="190" t="s">
        <v>15</v>
      </c>
      <c r="D12095" s="190" t="s">
        <v>3091</v>
      </c>
      <c r="E12095" s="426" t="s">
        <v>2119</v>
      </c>
      <c r="F12095" s="426"/>
      <c r="G12095" s="192" t="s">
        <v>1871</v>
      </c>
      <c r="H12095" s="193">
        <v>2.2795999999999998</v>
      </c>
      <c r="I12095" s="189">
        <f t="shared" si="444"/>
        <v>11.683999999999999</v>
      </c>
      <c r="J12095" s="219">
        <f t="shared" si="445"/>
        <v>26.63</v>
      </c>
      <c r="M12095">
        <v>12.7</v>
      </c>
    </row>
    <row r="12096" spans="1:13" ht="24" customHeight="1" x14ac:dyDescent="0.2">
      <c r="A12096" s="238" t="s">
        <v>2126</v>
      </c>
      <c r="B12096" s="191" t="s">
        <v>2919</v>
      </c>
      <c r="C12096" s="190" t="s">
        <v>15</v>
      </c>
      <c r="D12096" s="190" t="s">
        <v>2920</v>
      </c>
      <c r="E12096" s="426" t="s">
        <v>2119</v>
      </c>
      <c r="F12096" s="426"/>
      <c r="G12096" s="192" t="s">
        <v>1871</v>
      </c>
      <c r="H12096" s="193">
        <v>0.28149999999999997</v>
      </c>
      <c r="I12096" s="189">
        <f t="shared" si="444"/>
        <v>8.9976000000000003</v>
      </c>
      <c r="J12096" s="219">
        <f t="shared" si="445"/>
        <v>2.5299999999999998</v>
      </c>
      <c r="M12096">
        <v>9.7799999999999994</v>
      </c>
    </row>
    <row r="12097" spans="1:13" x14ac:dyDescent="0.2">
      <c r="A12097" s="239"/>
      <c r="B12097" s="195"/>
      <c r="C12097" s="195"/>
      <c r="D12097" s="195"/>
      <c r="E12097" s="195" t="s">
        <v>3847</v>
      </c>
      <c r="F12097" s="196">
        <v>46.18</v>
      </c>
      <c r="G12097" s="195" t="s">
        <v>3848</v>
      </c>
      <c r="H12097" s="196">
        <v>0</v>
      </c>
      <c r="I12097" s="196">
        <v>46.18</v>
      </c>
      <c r="J12097" s="220"/>
      <c r="M12097">
        <v>46.18</v>
      </c>
    </row>
    <row r="12098" spans="1:13" ht="25.5" x14ac:dyDescent="0.2">
      <c r="A12098" s="239"/>
      <c r="B12098" s="195"/>
      <c r="C12098" s="195"/>
      <c r="D12098" s="195"/>
      <c r="E12098" s="195" t="s">
        <v>3849</v>
      </c>
      <c r="F12098" s="196">
        <v>0</v>
      </c>
      <c r="G12098" s="195"/>
      <c r="H12098" s="195" t="s">
        <v>3850</v>
      </c>
      <c r="I12098" s="196">
        <v>433.27</v>
      </c>
      <c r="J12098" s="220"/>
      <c r="M12098">
        <v>433.27</v>
      </c>
    </row>
    <row r="12099" spans="1:13" ht="30" customHeight="1" x14ac:dyDescent="0.2">
      <c r="A12099" s="240"/>
      <c r="B12099" s="197"/>
      <c r="C12099" s="197"/>
      <c r="D12099" s="197"/>
      <c r="E12099" s="197"/>
      <c r="F12099" s="197"/>
      <c r="G12099" s="197" t="s">
        <v>3851</v>
      </c>
      <c r="H12099" s="198">
        <v>25.7</v>
      </c>
      <c r="I12099" s="199">
        <v>11135.03</v>
      </c>
      <c r="J12099" s="220"/>
      <c r="M12099">
        <v>11135.03</v>
      </c>
    </row>
    <row r="12100" spans="1:13" ht="0.95" customHeight="1" x14ac:dyDescent="0.2">
      <c r="A12100" s="237"/>
      <c r="B12100" s="185"/>
      <c r="C12100" s="185"/>
      <c r="D12100" s="185"/>
      <c r="E12100" s="185"/>
      <c r="F12100" s="185"/>
      <c r="G12100" s="185"/>
      <c r="H12100" s="185"/>
      <c r="I12100" s="185"/>
      <c r="J12100" s="220"/>
    </row>
    <row r="12101" spans="1:13" ht="24" customHeight="1" x14ac:dyDescent="0.2">
      <c r="A12101" s="242" t="s">
        <v>1592</v>
      </c>
      <c r="B12101" s="24"/>
      <c r="C12101" s="24"/>
      <c r="D12101" s="23" t="s">
        <v>185</v>
      </c>
      <c r="E12101" s="24"/>
      <c r="F12101" s="428"/>
      <c r="G12101" s="428"/>
      <c r="H12101" s="24"/>
      <c r="I12101" s="24"/>
      <c r="J12101" s="210"/>
    </row>
    <row r="12102" spans="1:13" ht="18" customHeight="1" x14ac:dyDescent="0.2">
      <c r="A12102" s="236" t="s">
        <v>1593</v>
      </c>
      <c r="B12102" s="183" t="s">
        <v>2</v>
      </c>
      <c r="C12102" s="182" t="s">
        <v>3</v>
      </c>
      <c r="D12102" s="182" t="s">
        <v>4</v>
      </c>
      <c r="E12102" s="419" t="s">
        <v>2100</v>
      </c>
      <c r="F12102" s="419"/>
      <c r="G12102" s="184" t="s">
        <v>5</v>
      </c>
      <c r="H12102" s="183" t="s">
        <v>6</v>
      </c>
      <c r="I12102" s="183" t="s">
        <v>7</v>
      </c>
      <c r="J12102" s="218" t="s">
        <v>8</v>
      </c>
      <c r="K12102" s="229">
        <f>J12104+J12105+J12106+J12107</f>
        <v>2.46</v>
      </c>
      <c r="L12102" s="229">
        <f>J12103-K12102</f>
        <v>215.03</v>
      </c>
      <c r="M12102" t="s">
        <v>7</v>
      </c>
    </row>
    <row r="12103" spans="1:13" ht="39" customHeight="1" x14ac:dyDescent="0.2">
      <c r="A12103" s="237" t="s">
        <v>2125</v>
      </c>
      <c r="B12103" s="186" t="s">
        <v>1594</v>
      </c>
      <c r="C12103" s="185" t="s">
        <v>26</v>
      </c>
      <c r="D12103" s="185" t="s">
        <v>1595</v>
      </c>
      <c r="E12103" s="425" t="s">
        <v>2103</v>
      </c>
      <c r="F12103" s="425"/>
      <c r="G12103" s="187" t="s">
        <v>17</v>
      </c>
      <c r="H12103" s="188">
        <v>1</v>
      </c>
      <c r="I12103" s="189">
        <f t="shared" ref="I12103:I12109" si="446">(M12103*$M$13)</f>
        <v>217.49719999999999</v>
      </c>
      <c r="J12103" s="231">
        <f t="shared" ref="J12103:J12109" si="447">TRUNC(I12103*H12103,2)</f>
        <v>217.49</v>
      </c>
      <c r="M12103">
        <v>236.41</v>
      </c>
    </row>
    <row r="12104" spans="1:13" ht="24" customHeight="1" x14ac:dyDescent="0.2">
      <c r="A12104" s="241" t="s">
        <v>2395</v>
      </c>
      <c r="B12104" s="201" t="s">
        <v>2446</v>
      </c>
      <c r="C12104" s="200" t="s">
        <v>26</v>
      </c>
      <c r="D12104" s="200" t="s">
        <v>2447</v>
      </c>
      <c r="E12104" s="427" t="s">
        <v>2123</v>
      </c>
      <c r="F12104" s="427"/>
      <c r="G12104" s="202" t="s">
        <v>32</v>
      </c>
      <c r="H12104" s="203">
        <v>6.2E-2</v>
      </c>
      <c r="I12104" s="189">
        <f t="shared" si="446"/>
        <v>17.461600000000001</v>
      </c>
      <c r="J12104" s="219">
        <f t="shared" si="447"/>
        <v>1.08</v>
      </c>
      <c r="M12104">
        <v>18.98</v>
      </c>
    </row>
    <row r="12105" spans="1:13" ht="24" customHeight="1" x14ac:dyDescent="0.2">
      <c r="A12105" s="241" t="s">
        <v>2395</v>
      </c>
      <c r="B12105" s="201" t="s">
        <v>3083</v>
      </c>
      <c r="C12105" s="200" t="s">
        <v>26</v>
      </c>
      <c r="D12105" s="200" t="s">
        <v>3084</v>
      </c>
      <c r="E12105" s="427" t="s">
        <v>2123</v>
      </c>
      <c r="F12105" s="427"/>
      <c r="G12105" s="202" t="s">
        <v>32</v>
      </c>
      <c r="H12105" s="203">
        <v>5.6000000000000001E-2</v>
      </c>
      <c r="I12105" s="189">
        <f t="shared" si="446"/>
        <v>24.398400000000002</v>
      </c>
      <c r="J12105" s="219">
        <f t="shared" si="447"/>
        <v>1.36</v>
      </c>
      <c r="M12105">
        <v>26.52</v>
      </c>
    </row>
    <row r="12106" spans="1:13" ht="39" customHeight="1" x14ac:dyDescent="0.2">
      <c r="A12106" s="241" t="s">
        <v>2395</v>
      </c>
      <c r="B12106" s="201" t="s">
        <v>3079</v>
      </c>
      <c r="C12106" s="200" t="s">
        <v>26</v>
      </c>
      <c r="D12106" s="200" t="s">
        <v>3080</v>
      </c>
      <c r="E12106" s="427" t="s">
        <v>2398</v>
      </c>
      <c r="F12106" s="427"/>
      <c r="G12106" s="202" t="s">
        <v>2399</v>
      </c>
      <c r="H12106" s="203">
        <v>8.9999999999999998E-4</v>
      </c>
      <c r="I12106" s="189">
        <f t="shared" si="446"/>
        <v>16.891200000000001</v>
      </c>
      <c r="J12106" s="219">
        <f t="shared" si="447"/>
        <v>0.01</v>
      </c>
      <c r="M12106">
        <v>18.36</v>
      </c>
    </row>
    <row r="12107" spans="1:13" ht="39" customHeight="1" x14ac:dyDescent="0.2">
      <c r="A12107" s="241" t="s">
        <v>2395</v>
      </c>
      <c r="B12107" s="201" t="s">
        <v>3081</v>
      </c>
      <c r="C12107" s="200" t="s">
        <v>26</v>
      </c>
      <c r="D12107" s="200" t="s">
        <v>3082</v>
      </c>
      <c r="E12107" s="427" t="s">
        <v>2398</v>
      </c>
      <c r="F12107" s="427"/>
      <c r="G12107" s="202" t="s">
        <v>2402</v>
      </c>
      <c r="H12107" s="203">
        <v>1.1999999999999999E-3</v>
      </c>
      <c r="I12107" s="189">
        <f t="shared" si="446"/>
        <v>15.9528</v>
      </c>
      <c r="J12107" s="219">
        <f t="shared" si="447"/>
        <v>0.01</v>
      </c>
      <c r="M12107">
        <v>17.34</v>
      </c>
    </row>
    <row r="12108" spans="1:13" ht="39" customHeight="1" x14ac:dyDescent="0.2">
      <c r="A12108" s="238" t="s">
        <v>2126</v>
      </c>
      <c r="B12108" s="191" t="s">
        <v>3263</v>
      </c>
      <c r="C12108" s="190" t="s">
        <v>26</v>
      </c>
      <c r="D12108" s="190" t="s">
        <v>3264</v>
      </c>
      <c r="E12108" s="426" t="s">
        <v>2119</v>
      </c>
      <c r="F12108" s="426"/>
      <c r="G12108" s="192" t="s">
        <v>1009</v>
      </c>
      <c r="H12108" s="193">
        <v>4.1500000000000004</v>
      </c>
      <c r="I12108" s="189">
        <f t="shared" si="446"/>
        <v>2.1436000000000002</v>
      </c>
      <c r="J12108" s="219">
        <f t="shared" si="447"/>
        <v>8.89</v>
      </c>
      <c r="M12108">
        <v>2.33</v>
      </c>
    </row>
    <row r="12109" spans="1:13" ht="78" customHeight="1" x14ac:dyDescent="0.2">
      <c r="A12109" s="238" t="s">
        <v>2126</v>
      </c>
      <c r="B12109" s="191" t="s">
        <v>3265</v>
      </c>
      <c r="C12109" s="190" t="s">
        <v>26</v>
      </c>
      <c r="D12109" s="190" t="s">
        <v>3266</v>
      </c>
      <c r="E12109" s="426" t="s">
        <v>2119</v>
      </c>
      <c r="F12109" s="426"/>
      <c r="G12109" s="192" t="s">
        <v>17</v>
      </c>
      <c r="H12109" s="193">
        <v>1.1459999999999999</v>
      </c>
      <c r="I12109" s="189">
        <f t="shared" si="446"/>
        <v>179.88760000000002</v>
      </c>
      <c r="J12109" s="219">
        <f t="shared" si="447"/>
        <v>206.15</v>
      </c>
      <c r="M12109">
        <v>195.53</v>
      </c>
    </row>
    <row r="12110" spans="1:13" x14ac:dyDescent="0.2">
      <c r="A12110" s="239"/>
      <c r="B12110" s="195"/>
      <c r="C12110" s="195"/>
      <c r="D12110" s="195"/>
      <c r="E12110" s="195" t="s">
        <v>3847</v>
      </c>
      <c r="F12110" s="196">
        <v>1.9800000000000002</v>
      </c>
      <c r="G12110" s="195" t="s">
        <v>3848</v>
      </c>
      <c r="H12110" s="196">
        <v>0</v>
      </c>
      <c r="I12110" s="196">
        <v>1.9800000000000002</v>
      </c>
      <c r="J12110" s="220"/>
      <c r="M12110">
        <v>1.9800000000000002</v>
      </c>
    </row>
    <row r="12111" spans="1:13" ht="25.5" x14ac:dyDescent="0.2">
      <c r="A12111" s="239"/>
      <c r="B12111" s="195"/>
      <c r="C12111" s="195"/>
      <c r="D12111" s="195"/>
      <c r="E12111" s="195" t="s">
        <v>3849</v>
      </c>
      <c r="F12111" s="196">
        <v>0</v>
      </c>
      <c r="G12111" s="195"/>
      <c r="H12111" s="195" t="s">
        <v>3850</v>
      </c>
      <c r="I12111" s="196">
        <v>236.41</v>
      </c>
      <c r="J12111" s="220"/>
      <c r="M12111">
        <v>236.41</v>
      </c>
    </row>
    <row r="12112" spans="1:13" ht="30" customHeight="1" x14ac:dyDescent="0.2">
      <c r="A12112" s="240"/>
      <c r="B12112" s="197"/>
      <c r="C12112" s="197"/>
      <c r="D12112" s="197"/>
      <c r="E12112" s="197"/>
      <c r="F12112" s="197"/>
      <c r="G12112" s="197" t="s">
        <v>3851</v>
      </c>
      <c r="H12112" s="198">
        <v>1295.58</v>
      </c>
      <c r="I12112" s="199">
        <v>306288.06</v>
      </c>
      <c r="J12112" s="220"/>
      <c r="M12112">
        <v>306288.06</v>
      </c>
    </row>
    <row r="12113" spans="1:13" ht="0.95" customHeight="1" x14ac:dyDescent="0.2">
      <c r="A12113" s="237"/>
      <c r="B12113" s="185"/>
      <c r="C12113" s="185"/>
      <c r="D12113" s="185"/>
      <c r="E12113" s="185"/>
      <c r="F12113" s="185"/>
      <c r="G12113" s="185"/>
      <c r="H12113" s="185"/>
      <c r="I12113" s="185"/>
      <c r="J12113" s="220"/>
    </row>
    <row r="12114" spans="1:13" ht="18" customHeight="1" x14ac:dyDescent="0.2">
      <c r="A12114" s="236" t="s">
        <v>1596</v>
      </c>
      <c r="B12114" s="183" t="s">
        <v>2</v>
      </c>
      <c r="C12114" s="182" t="s">
        <v>3</v>
      </c>
      <c r="D12114" s="182" t="s">
        <v>4</v>
      </c>
      <c r="E12114" s="419" t="s">
        <v>2100</v>
      </c>
      <c r="F12114" s="419"/>
      <c r="G12114" s="184" t="s">
        <v>5</v>
      </c>
      <c r="H12114" s="183" t="s">
        <v>6</v>
      </c>
      <c r="I12114" s="183" t="s">
        <v>7</v>
      </c>
      <c r="J12114" s="218" t="s">
        <v>8</v>
      </c>
      <c r="K12114" s="229">
        <f>J12116+J12117</f>
        <v>6.8100000000000005</v>
      </c>
      <c r="L12114" s="229">
        <f>J12115-K12114</f>
        <v>31.78</v>
      </c>
      <c r="M12114" t="s">
        <v>7</v>
      </c>
    </row>
    <row r="12115" spans="1:13" ht="24" customHeight="1" x14ac:dyDescent="0.2">
      <c r="A12115" s="237" t="s">
        <v>2125</v>
      </c>
      <c r="B12115" s="186" t="s">
        <v>1462</v>
      </c>
      <c r="C12115" s="185" t="s">
        <v>15</v>
      </c>
      <c r="D12115" s="185" t="s">
        <v>1463</v>
      </c>
      <c r="E12115" s="425">
        <v>16</v>
      </c>
      <c r="F12115" s="425"/>
      <c r="G12115" s="187" t="s">
        <v>17</v>
      </c>
      <c r="H12115" s="188">
        <v>1</v>
      </c>
      <c r="I12115" s="189">
        <f t="shared" ref="I12115:I12120" si="448">(M12115*$M$13)</f>
        <v>38.594000000000001</v>
      </c>
      <c r="J12115" s="231">
        <f t="shared" ref="J12115:J12120" si="449">TRUNC(I12115*H12115,2)</f>
        <v>38.590000000000003</v>
      </c>
      <c r="M12115">
        <v>41.95</v>
      </c>
    </row>
    <row r="12116" spans="1:13" ht="24" customHeight="1" x14ac:dyDescent="0.2">
      <c r="A12116" s="238" t="s">
        <v>2126</v>
      </c>
      <c r="B12116" s="191" t="s">
        <v>2127</v>
      </c>
      <c r="C12116" s="190" t="s">
        <v>15</v>
      </c>
      <c r="D12116" s="190" t="s">
        <v>2128</v>
      </c>
      <c r="E12116" s="426" t="s">
        <v>2129</v>
      </c>
      <c r="F12116" s="426"/>
      <c r="G12116" s="192" t="s">
        <v>39</v>
      </c>
      <c r="H12116" s="193">
        <v>0.22</v>
      </c>
      <c r="I12116" s="189">
        <f t="shared" si="448"/>
        <v>19.136000000000003</v>
      </c>
      <c r="J12116" s="219">
        <f t="shared" si="449"/>
        <v>4.2</v>
      </c>
      <c r="M12116">
        <v>20.8</v>
      </c>
    </row>
    <row r="12117" spans="1:13" ht="24" customHeight="1" x14ac:dyDescent="0.2">
      <c r="A12117" s="238" t="s">
        <v>2126</v>
      </c>
      <c r="B12117" s="191" t="s">
        <v>2156</v>
      </c>
      <c r="C12117" s="190" t="s">
        <v>15</v>
      </c>
      <c r="D12117" s="190" t="s">
        <v>2157</v>
      </c>
      <c r="E12117" s="426" t="s">
        <v>2129</v>
      </c>
      <c r="F12117" s="426"/>
      <c r="G12117" s="192" t="s">
        <v>39</v>
      </c>
      <c r="H12117" s="193">
        <v>0.22</v>
      </c>
      <c r="I12117" s="189">
        <f t="shared" si="448"/>
        <v>11.8772</v>
      </c>
      <c r="J12117" s="219">
        <f t="shared" si="449"/>
        <v>2.61</v>
      </c>
      <c r="M12117">
        <v>12.91</v>
      </c>
    </row>
    <row r="12118" spans="1:13" ht="26.1" customHeight="1" x14ac:dyDescent="0.2">
      <c r="A12118" s="238" t="s">
        <v>2126</v>
      </c>
      <c r="B12118" s="191" t="s">
        <v>2176</v>
      </c>
      <c r="C12118" s="190" t="s">
        <v>15</v>
      </c>
      <c r="D12118" s="190" t="s">
        <v>2177</v>
      </c>
      <c r="E12118" s="426" t="s">
        <v>2119</v>
      </c>
      <c r="F12118" s="426"/>
      <c r="G12118" s="192" t="s">
        <v>54</v>
      </c>
      <c r="H12118" s="193">
        <v>1.42</v>
      </c>
      <c r="I12118" s="189">
        <f t="shared" si="448"/>
        <v>0.28520000000000001</v>
      </c>
      <c r="J12118" s="219">
        <f t="shared" si="449"/>
        <v>0.4</v>
      </c>
      <c r="M12118">
        <v>0.31</v>
      </c>
    </row>
    <row r="12119" spans="1:13" ht="24" customHeight="1" x14ac:dyDescent="0.2">
      <c r="A12119" s="238" t="s">
        <v>2126</v>
      </c>
      <c r="B12119" s="191" t="s">
        <v>2132</v>
      </c>
      <c r="C12119" s="190" t="s">
        <v>15</v>
      </c>
      <c r="D12119" s="190" t="s">
        <v>2133</v>
      </c>
      <c r="E12119" s="426" t="s">
        <v>2119</v>
      </c>
      <c r="F12119" s="426"/>
      <c r="G12119" s="192" t="s">
        <v>54</v>
      </c>
      <c r="H12119" s="193">
        <v>1.42</v>
      </c>
      <c r="I12119" s="189">
        <f t="shared" si="448"/>
        <v>2.1252</v>
      </c>
      <c r="J12119" s="219">
        <f t="shared" si="449"/>
        <v>3.01</v>
      </c>
      <c r="M12119">
        <v>2.31</v>
      </c>
    </row>
    <row r="12120" spans="1:13" ht="24" customHeight="1" x14ac:dyDescent="0.2">
      <c r="A12120" s="238" t="s">
        <v>2126</v>
      </c>
      <c r="B12120" s="191" t="s">
        <v>3240</v>
      </c>
      <c r="C12120" s="190" t="s">
        <v>15</v>
      </c>
      <c r="D12120" s="190" t="s">
        <v>3241</v>
      </c>
      <c r="E12120" s="426" t="s">
        <v>2119</v>
      </c>
      <c r="F12120" s="426"/>
      <c r="G12120" s="192" t="s">
        <v>17</v>
      </c>
      <c r="H12120" s="193">
        <v>1.1499999999999999</v>
      </c>
      <c r="I12120" s="189">
        <f t="shared" si="448"/>
        <v>24.656000000000002</v>
      </c>
      <c r="J12120" s="219">
        <f t="shared" si="449"/>
        <v>28.35</v>
      </c>
      <c r="M12120">
        <v>26.8</v>
      </c>
    </row>
    <row r="12121" spans="1:13" x14ac:dyDescent="0.2">
      <c r="A12121" s="239"/>
      <c r="B12121" s="195"/>
      <c r="C12121" s="195"/>
      <c r="D12121" s="195"/>
      <c r="E12121" s="195" t="s">
        <v>3847</v>
      </c>
      <c r="F12121" s="196">
        <v>7.41</v>
      </c>
      <c r="G12121" s="195" t="s">
        <v>3848</v>
      </c>
      <c r="H12121" s="196">
        <v>0</v>
      </c>
      <c r="I12121" s="196">
        <v>7.41</v>
      </c>
      <c r="J12121" s="220"/>
      <c r="M12121">
        <v>7.41</v>
      </c>
    </row>
    <row r="12122" spans="1:13" ht="25.5" x14ac:dyDescent="0.2">
      <c r="A12122" s="239"/>
      <c r="B12122" s="195"/>
      <c r="C12122" s="195"/>
      <c r="D12122" s="195"/>
      <c r="E12122" s="195" t="s">
        <v>3849</v>
      </c>
      <c r="F12122" s="196">
        <v>0</v>
      </c>
      <c r="G12122" s="195"/>
      <c r="H12122" s="195" t="s">
        <v>3850</v>
      </c>
      <c r="I12122" s="196">
        <v>41.95</v>
      </c>
      <c r="J12122" s="220"/>
      <c r="M12122">
        <v>41.95</v>
      </c>
    </row>
    <row r="12123" spans="1:13" ht="30" customHeight="1" x14ac:dyDescent="0.2">
      <c r="A12123" s="240"/>
      <c r="B12123" s="197"/>
      <c r="C12123" s="197"/>
      <c r="D12123" s="197"/>
      <c r="E12123" s="197"/>
      <c r="F12123" s="197"/>
      <c r="G12123" s="197" t="s">
        <v>3851</v>
      </c>
      <c r="H12123" s="198">
        <v>181.5</v>
      </c>
      <c r="I12123" s="199">
        <v>7613.92</v>
      </c>
      <c r="J12123" s="220"/>
      <c r="M12123">
        <v>7613.92</v>
      </c>
    </row>
    <row r="12124" spans="1:13" ht="0.95" customHeight="1" x14ac:dyDescent="0.2">
      <c r="A12124" s="237"/>
      <c r="B12124" s="185"/>
      <c r="C12124" s="185"/>
      <c r="D12124" s="185"/>
      <c r="E12124" s="185"/>
      <c r="F12124" s="185"/>
      <c r="G12124" s="185"/>
      <c r="H12124" s="185"/>
      <c r="I12124" s="185"/>
      <c r="J12124" s="220"/>
    </row>
    <row r="12125" spans="1:13" ht="18" customHeight="1" x14ac:dyDescent="0.2">
      <c r="A12125" s="236" t="s">
        <v>1597</v>
      </c>
      <c r="B12125" s="183" t="s">
        <v>2</v>
      </c>
      <c r="C12125" s="182" t="s">
        <v>3</v>
      </c>
      <c r="D12125" s="182" t="s">
        <v>4</v>
      </c>
      <c r="E12125" s="419" t="s">
        <v>2100</v>
      </c>
      <c r="F12125" s="419"/>
      <c r="G12125" s="184" t="s">
        <v>5</v>
      </c>
      <c r="H12125" s="183" t="s">
        <v>6</v>
      </c>
      <c r="I12125" s="183" t="s">
        <v>7</v>
      </c>
      <c r="J12125" s="218" t="s">
        <v>8</v>
      </c>
      <c r="K12125" s="229">
        <f>J12127+J12131</f>
        <v>3.42</v>
      </c>
      <c r="L12125" s="229">
        <f>J12126-K12125</f>
        <v>10.84</v>
      </c>
      <c r="M12125" t="s">
        <v>7</v>
      </c>
    </row>
    <row r="12126" spans="1:13" ht="24" customHeight="1" x14ac:dyDescent="0.2">
      <c r="A12126" s="237" t="s">
        <v>2125</v>
      </c>
      <c r="B12126" s="186" t="s">
        <v>1598</v>
      </c>
      <c r="C12126" s="185" t="s">
        <v>15</v>
      </c>
      <c r="D12126" s="185" t="s">
        <v>1599</v>
      </c>
      <c r="E12126" s="425">
        <v>26</v>
      </c>
      <c r="F12126" s="425"/>
      <c r="G12126" s="187" t="s">
        <v>17</v>
      </c>
      <c r="H12126" s="188">
        <v>1</v>
      </c>
      <c r="I12126" s="189">
        <f t="shared" ref="I12126:I12132" si="450">(M12126*$M$13)</f>
        <v>14.2692</v>
      </c>
      <c r="J12126" s="231">
        <f t="shared" ref="J12126:J12132" si="451">TRUNC(I12126*H12126,2)</f>
        <v>14.26</v>
      </c>
      <c r="M12126">
        <v>15.51</v>
      </c>
    </row>
    <row r="12127" spans="1:13" ht="24" customHeight="1" x14ac:dyDescent="0.2">
      <c r="A12127" s="238" t="s">
        <v>2126</v>
      </c>
      <c r="B12127" s="191" t="s">
        <v>2130</v>
      </c>
      <c r="C12127" s="190" t="s">
        <v>15</v>
      </c>
      <c r="D12127" s="190" t="s">
        <v>2131</v>
      </c>
      <c r="E12127" s="426" t="s">
        <v>2129</v>
      </c>
      <c r="F12127" s="426"/>
      <c r="G12127" s="192" t="s">
        <v>39</v>
      </c>
      <c r="H12127" s="193">
        <v>7.0000000000000007E-2</v>
      </c>
      <c r="I12127" s="189">
        <f t="shared" si="450"/>
        <v>13.533200000000001</v>
      </c>
      <c r="J12127" s="219">
        <f t="shared" si="451"/>
        <v>0.94</v>
      </c>
      <c r="M12127">
        <v>14.71</v>
      </c>
    </row>
    <row r="12128" spans="1:13" ht="51.95" customHeight="1" x14ac:dyDescent="0.2">
      <c r="A12128" s="238" t="s">
        <v>2126</v>
      </c>
      <c r="B12128" s="191" t="s">
        <v>2236</v>
      </c>
      <c r="C12128" s="190" t="s">
        <v>15</v>
      </c>
      <c r="D12128" s="190" t="s">
        <v>2237</v>
      </c>
      <c r="E12128" s="426" t="s">
        <v>2119</v>
      </c>
      <c r="F12128" s="426"/>
      <c r="G12128" s="192" t="s">
        <v>54</v>
      </c>
      <c r="H12128" s="193">
        <v>5.3E-3</v>
      </c>
      <c r="I12128" s="189">
        <f t="shared" si="450"/>
        <v>2.6588000000000003</v>
      </c>
      <c r="J12128" s="219">
        <f t="shared" si="451"/>
        <v>0.01</v>
      </c>
      <c r="M12128">
        <v>2.89</v>
      </c>
    </row>
    <row r="12129" spans="1:13" ht="26.1" customHeight="1" x14ac:dyDescent="0.2">
      <c r="A12129" s="238" t="s">
        <v>2126</v>
      </c>
      <c r="B12129" s="191" t="s">
        <v>3267</v>
      </c>
      <c r="C12129" s="190" t="s">
        <v>15</v>
      </c>
      <c r="D12129" s="190" t="s">
        <v>3268</v>
      </c>
      <c r="E12129" s="426" t="s">
        <v>2119</v>
      </c>
      <c r="F12129" s="426"/>
      <c r="G12129" s="192" t="s">
        <v>2192</v>
      </c>
      <c r="H12129" s="193">
        <v>0.03</v>
      </c>
      <c r="I12129" s="189">
        <f t="shared" si="450"/>
        <v>23.717600000000001</v>
      </c>
      <c r="J12129" s="219">
        <f t="shared" si="451"/>
        <v>0.71</v>
      </c>
      <c r="M12129">
        <v>25.78</v>
      </c>
    </row>
    <row r="12130" spans="1:13" ht="24" customHeight="1" x14ac:dyDescent="0.2">
      <c r="A12130" s="238" t="s">
        <v>2126</v>
      </c>
      <c r="B12130" s="191" t="s">
        <v>2680</v>
      </c>
      <c r="C12130" s="190" t="s">
        <v>15</v>
      </c>
      <c r="D12130" s="190" t="s">
        <v>2681</v>
      </c>
      <c r="E12130" s="426" t="s">
        <v>2119</v>
      </c>
      <c r="F12130" s="426"/>
      <c r="G12130" s="192" t="s">
        <v>54</v>
      </c>
      <c r="H12130" s="193">
        <v>0.25</v>
      </c>
      <c r="I12130" s="189">
        <f t="shared" si="450"/>
        <v>2.5575999999999999</v>
      </c>
      <c r="J12130" s="219">
        <f t="shared" si="451"/>
        <v>0.63</v>
      </c>
      <c r="M12130">
        <v>2.78</v>
      </c>
    </row>
    <row r="12131" spans="1:13" ht="24" customHeight="1" x14ac:dyDescent="0.2">
      <c r="A12131" s="238" t="s">
        <v>2126</v>
      </c>
      <c r="B12131" s="191" t="s">
        <v>2150</v>
      </c>
      <c r="C12131" s="190" t="s">
        <v>15</v>
      </c>
      <c r="D12131" s="190" t="s">
        <v>2151</v>
      </c>
      <c r="E12131" s="426" t="s">
        <v>2129</v>
      </c>
      <c r="F12131" s="426"/>
      <c r="G12131" s="192" t="s">
        <v>39</v>
      </c>
      <c r="H12131" s="193">
        <v>0.13</v>
      </c>
      <c r="I12131" s="189">
        <f t="shared" si="450"/>
        <v>19.136000000000003</v>
      </c>
      <c r="J12131" s="219">
        <f t="shared" si="451"/>
        <v>2.48</v>
      </c>
      <c r="M12131">
        <v>20.8</v>
      </c>
    </row>
    <row r="12132" spans="1:13" ht="26.1" customHeight="1" x14ac:dyDescent="0.2">
      <c r="A12132" s="238" t="s">
        <v>2126</v>
      </c>
      <c r="B12132" s="191" t="s">
        <v>3269</v>
      </c>
      <c r="C12132" s="190" t="s">
        <v>15</v>
      </c>
      <c r="D12132" s="190" t="s">
        <v>3270</v>
      </c>
      <c r="E12132" s="426" t="s">
        <v>2119</v>
      </c>
      <c r="F12132" s="426"/>
      <c r="G12132" s="192" t="s">
        <v>2192</v>
      </c>
      <c r="H12132" s="193">
        <v>0.22</v>
      </c>
      <c r="I12132" s="189">
        <f t="shared" si="450"/>
        <v>43.184800000000003</v>
      </c>
      <c r="J12132" s="219">
        <f t="shared" si="451"/>
        <v>9.5</v>
      </c>
      <c r="M12132">
        <v>46.94</v>
      </c>
    </row>
    <row r="12133" spans="1:13" x14ac:dyDescent="0.2">
      <c r="A12133" s="239"/>
      <c r="B12133" s="195"/>
      <c r="C12133" s="195"/>
      <c r="D12133" s="195"/>
      <c r="E12133" s="195" t="s">
        <v>3847</v>
      </c>
      <c r="F12133" s="196">
        <v>3.72</v>
      </c>
      <c r="G12133" s="195" t="s">
        <v>3848</v>
      </c>
      <c r="H12133" s="196">
        <v>0</v>
      </c>
      <c r="I12133" s="196">
        <v>3.72</v>
      </c>
      <c r="J12133" s="220"/>
      <c r="M12133">
        <v>3.72</v>
      </c>
    </row>
    <row r="12134" spans="1:13" ht="25.5" x14ac:dyDescent="0.2">
      <c r="A12134" s="239"/>
      <c r="B12134" s="195"/>
      <c r="C12134" s="195"/>
      <c r="D12134" s="195"/>
      <c r="E12134" s="195" t="s">
        <v>3849</v>
      </c>
      <c r="F12134" s="196">
        <v>0</v>
      </c>
      <c r="G12134" s="195"/>
      <c r="H12134" s="195" t="s">
        <v>3850</v>
      </c>
      <c r="I12134" s="196">
        <v>15.51</v>
      </c>
      <c r="J12134" s="220"/>
      <c r="M12134">
        <v>15.51</v>
      </c>
    </row>
    <row r="12135" spans="1:13" ht="30" customHeight="1" x14ac:dyDescent="0.2">
      <c r="A12135" s="240"/>
      <c r="B12135" s="197"/>
      <c r="C12135" s="197"/>
      <c r="D12135" s="197"/>
      <c r="E12135" s="197"/>
      <c r="F12135" s="197"/>
      <c r="G12135" s="197" t="s">
        <v>3851</v>
      </c>
      <c r="H12135" s="198">
        <v>677.99</v>
      </c>
      <c r="I12135" s="199">
        <v>10515.62</v>
      </c>
      <c r="J12135" s="220"/>
      <c r="M12135">
        <v>10515.62</v>
      </c>
    </row>
    <row r="12136" spans="1:13" ht="0.95" customHeight="1" x14ac:dyDescent="0.2">
      <c r="A12136" s="237"/>
      <c r="B12136" s="185"/>
      <c r="C12136" s="185"/>
      <c r="D12136" s="185"/>
      <c r="E12136" s="185"/>
      <c r="F12136" s="185"/>
      <c r="G12136" s="185"/>
      <c r="H12136" s="185"/>
      <c r="I12136" s="185"/>
      <c r="J12136" s="220"/>
    </row>
    <row r="12137" spans="1:13" ht="18" customHeight="1" x14ac:dyDescent="0.2">
      <c r="A12137" s="236" t="s">
        <v>1600</v>
      </c>
      <c r="B12137" s="183" t="s">
        <v>2</v>
      </c>
      <c r="C12137" s="182" t="s">
        <v>3</v>
      </c>
      <c r="D12137" s="182" t="s">
        <v>4</v>
      </c>
      <c r="E12137" s="419" t="s">
        <v>2100</v>
      </c>
      <c r="F12137" s="419"/>
      <c r="G12137" s="184" t="s">
        <v>5</v>
      </c>
      <c r="H12137" s="183" t="s">
        <v>6</v>
      </c>
      <c r="I12137" s="183" t="s">
        <v>7</v>
      </c>
      <c r="J12137" s="218" t="s">
        <v>8</v>
      </c>
      <c r="K12137" s="229">
        <f>J12139</f>
        <v>7.79</v>
      </c>
      <c r="L12137" s="229">
        <f>J12138-K12137</f>
        <v>0.80999999999999961</v>
      </c>
      <c r="M12137" t="s">
        <v>7</v>
      </c>
    </row>
    <row r="12138" spans="1:13" ht="26.1" customHeight="1" x14ac:dyDescent="0.2">
      <c r="A12138" s="237" t="s">
        <v>2125</v>
      </c>
      <c r="B12138" s="186" t="s">
        <v>1246</v>
      </c>
      <c r="C12138" s="185" t="s">
        <v>26</v>
      </c>
      <c r="D12138" s="185" t="s">
        <v>1247</v>
      </c>
      <c r="E12138" s="425" t="s">
        <v>2109</v>
      </c>
      <c r="F12138" s="425"/>
      <c r="G12138" s="187" t="s">
        <v>17</v>
      </c>
      <c r="H12138" s="188">
        <v>1</v>
      </c>
      <c r="I12138" s="189">
        <f>(M12138*$M$13)</f>
        <v>8.6020000000000003</v>
      </c>
      <c r="J12138" s="231">
        <f>TRUNC(I12138*H12138,2)</f>
        <v>8.6</v>
      </c>
      <c r="M12138">
        <v>9.35</v>
      </c>
    </row>
    <row r="12139" spans="1:13" ht="24" customHeight="1" x14ac:dyDescent="0.2">
      <c r="A12139" s="241" t="s">
        <v>2395</v>
      </c>
      <c r="B12139" s="201" t="s">
        <v>2582</v>
      </c>
      <c r="C12139" s="200" t="s">
        <v>26</v>
      </c>
      <c r="D12139" s="200" t="s">
        <v>2583</v>
      </c>
      <c r="E12139" s="427" t="s">
        <v>2123</v>
      </c>
      <c r="F12139" s="427"/>
      <c r="G12139" s="202" t="s">
        <v>32</v>
      </c>
      <c r="H12139" s="203">
        <v>0.29859999999999998</v>
      </c>
      <c r="I12139" s="189">
        <f>(M12139*$M$13)</f>
        <v>26.1188</v>
      </c>
      <c r="J12139" s="219">
        <f>TRUNC(I12139*H12139,2)</f>
        <v>7.79</v>
      </c>
      <c r="M12139">
        <v>28.39</v>
      </c>
    </row>
    <row r="12140" spans="1:13" ht="24" customHeight="1" x14ac:dyDescent="0.2">
      <c r="A12140" s="238" t="s">
        <v>2126</v>
      </c>
      <c r="B12140" s="191" t="s">
        <v>3110</v>
      </c>
      <c r="C12140" s="190" t="s">
        <v>26</v>
      </c>
      <c r="D12140" s="190" t="s">
        <v>3111</v>
      </c>
      <c r="E12140" s="426" t="s">
        <v>2119</v>
      </c>
      <c r="F12140" s="426"/>
      <c r="G12140" s="192" t="s">
        <v>331</v>
      </c>
      <c r="H12140" s="193">
        <v>0.3</v>
      </c>
      <c r="I12140" s="189">
        <f>(M12140*$M$13)</f>
        <v>2.7140000000000004</v>
      </c>
      <c r="J12140" s="219">
        <f>TRUNC(I12140*H12140,2)</f>
        <v>0.81</v>
      </c>
      <c r="M12140">
        <v>2.95</v>
      </c>
    </row>
    <row r="12141" spans="1:13" x14ac:dyDescent="0.2">
      <c r="A12141" s="239"/>
      <c r="B12141" s="195"/>
      <c r="C12141" s="195"/>
      <c r="D12141" s="195"/>
      <c r="E12141" s="195" t="s">
        <v>3847</v>
      </c>
      <c r="F12141" s="196">
        <v>6.27</v>
      </c>
      <c r="G12141" s="195" t="s">
        <v>3848</v>
      </c>
      <c r="H12141" s="196">
        <v>0</v>
      </c>
      <c r="I12141" s="196">
        <v>6.27</v>
      </c>
      <c r="J12141" s="220"/>
      <c r="M12141">
        <v>6.27</v>
      </c>
    </row>
    <row r="12142" spans="1:13" ht="25.5" x14ac:dyDescent="0.2">
      <c r="A12142" s="239"/>
      <c r="B12142" s="195"/>
      <c r="C12142" s="195"/>
      <c r="D12142" s="195"/>
      <c r="E12142" s="195" t="s">
        <v>3849</v>
      </c>
      <c r="F12142" s="196">
        <v>0</v>
      </c>
      <c r="G12142" s="195"/>
      <c r="H12142" s="195" t="s">
        <v>3850</v>
      </c>
      <c r="I12142" s="196">
        <v>9.35</v>
      </c>
      <c r="J12142" s="220"/>
      <c r="M12142">
        <v>9.35</v>
      </c>
    </row>
    <row r="12143" spans="1:13" ht="30" customHeight="1" x14ac:dyDescent="0.2">
      <c r="A12143" s="240"/>
      <c r="B12143" s="197"/>
      <c r="C12143" s="197"/>
      <c r="D12143" s="197"/>
      <c r="E12143" s="197"/>
      <c r="F12143" s="197"/>
      <c r="G12143" s="197" t="s">
        <v>3851</v>
      </c>
      <c r="H12143" s="198">
        <v>677.99</v>
      </c>
      <c r="I12143" s="199">
        <v>6339.2</v>
      </c>
      <c r="J12143" s="220"/>
      <c r="M12143">
        <v>6339.2</v>
      </c>
    </row>
    <row r="12144" spans="1:13" ht="0.95" customHeight="1" x14ac:dyDescent="0.2">
      <c r="A12144" s="237"/>
      <c r="B12144" s="185"/>
      <c r="C12144" s="185"/>
      <c r="D12144" s="185"/>
      <c r="E12144" s="185"/>
      <c r="F12144" s="185"/>
      <c r="G12144" s="185"/>
      <c r="H12144" s="185"/>
      <c r="I12144" s="185"/>
      <c r="J12144" s="220"/>
    </row>
    <row r="12145" spans="1:13" ht="18" customHeight="1" x14ac:dyDescent="0.2">
      <c r="A12145" s="236" t="s">
        <v>1601</v>
      </c>
      <c r="B12145" s="183" t="s">
        <v>2</v>
      </c>
      <c r="C12145" s="182" t="s">
        <v>3</v>
      </c>
      <c r="D12145" s="182" t="s">
        <v>4</v>
      </c>
      <c r="E12145" s="419" t="s">
        <v>2100</v>
      </c>
      <c r="F12145" s="419"/>
      <c r="G12145" s="184" t="s">
        <v>5</v>
      </c>
      <c r="H12145" s="183" t="s">
        <v>6</v>
      </c>
      <c r="I12145" s="183" t="s">
        <v>7</v>
      </c>
      <c r="J12145" s="218" t="s">
        <v>8</v>
      </c>
      <c r="K12145" s="229">
        <f>J12147</f>
        <v>30.92</v>
      </c>
      <c r="L12145" s="229">
        <f>J12146-K12145</f>
        <v>27.25</v>
      </c>
      <c r="M12145" t="s">
        <v>7</v>
      </c>
    </row>
    <row r="12146" spans="1:13" ht="24" customHeight="1" x14ac:dyDescent="0.2">
      <c r="A12146" s="237" t="s">
        <v>2125</v>
      </c>
      <c r="B12146" s="186" t="s">
        <v>671</v>
      </c>
      <c r="C12146" s="185" t="s">
        <v>15</v>
      </c>
      <c r="D12146" s="185" t="s">
        <v>672</v>
      </c>
      <c r="E12146" s="425">
        <v>16</v>
      </c>
      <c r="F12146" s="425"/>
      <c r="G12146" s="187" t="s">
        <v>132</v>
      </c>
      <c r="H12146" s="188">
        <v>1</v>
      </c>
      <c r="I12146" s="189">
        <f>(M12146*$M$13)</f>
        <v>58.171599999999998</v>
      </c>
      <c r="J12146" s="231">
        <f>TRUNC(I12146*H12146,2)</f>
        <v>58.17</v>
      </c>
      <c r="M12146">
        <v>63.23</v>
      </c>
    </row>
    <row r="12147" spans="1:13" ht="24" customHeight="1" x14ac:dyDescent="0.2">
      <c r="A12147" s="238" t="s">
        <v>2126</v>
      </c>
      <c r="B12147" s="191" t="s">
        <v>2208</v>
      </c>
      <c r="C12147" s="190" t="s">
        <v>15</v>
      </c>
      <c r="D12147" s="190" t="s">
        <v>2209</v>
      </c>
      <c r="E12147" s="426" t="s">
        <v>2129</v>
      </c>
      <c r="F12147" s="426"/>
      <c r="G12147" s="192" t="s">
        <v>39</v>
      </c>
      <c r="H12147" s="193">
        <v>1.7</v>
      </c>
      <c r="I12147" s="189">
        <f>(M12147*$M$13)</f>
        <v>18.188400000000001</v>
      </c>
      <c r="J12147" s="219">
        <f>TRUNC(I12147*H12147,2)</f>
        <v>30.92</v>
      </c>
      <c r="M12147">
        <v>19.77</v>
      </c>
    </row>
    <row r="12148" spans="1:13" ht="24" customHeight="1" x14ac:dyDescent="0.2">
      <c r="A12148" s="238" t="s">
        <v>2126</v>
      </c>
      <c r="B12148" s="191" t="s">
        <v>2657</v>
      </c>
      <c r="C12148" s="190" t="s">
        <v>15</v>
      </c>
      <c r="D12148" s="190" t="s">
        <v>2658</v>
      </c>
      <c r="E12148" s="426" t="s">
        <v>2119</v>
      </c>
      <c r="F12148" s="426"/>
      <c r="G12148" s="192" t="s">
        <v>132</v>
      </c>
      <c r="H12148" s="193">
        <v>1</v>
      </c>
      <c r="I12148" s="189">
        <f>(M12148*$M$13)</f>
        <v>27.259599999999999</v>
      </c>
      <c r="J12148" s="219">
        <f>TRUNC(I12148*H12148,2)</f>
        <v>27.25</v>
      </c>
      <c r="M12148">
        <v>29.63</v>
      </c>
    </row>
    <row r="12149" spans="1:13" x14ac:dyDescent="0.2">
      <c r="A12149" s="239"/>
      <c r="B12149" s="195"/>
      <c r="C12149" s="195"/>
      <c r="D12149" s="195"/>
      <c r="E12149" s="195" t="s">
        <v>3847</v>
      </c>
      <c r="F12149" s="196">
        <v>33.6</v>
      </c>
      <c r="G12149" s="195" t="s">
        <v>3848</v>
      </c>
      <c r="H12149" s="196">
        <v>0</v>
      </c>
      <c r="I12149" s="196">
        <v>33.6</v>
      </c>
      <c r="J12149" s="220"/>
      <c r="M12149">
        <v>33.6</v>
      </c>
    </row>
    <row r="12150" spans="1:13" ht="25.5" x14ac:dyDescent="0.2">
      <c r="A12150" s="239"/>
      <c r="B12150" s="195"/>
      <c r="C12150" s="195"/>
      <c r="D12150" s="195"/>
      <c r="E12150" s="195" t="s">
        <v>3849</v>
      </c>
      <c r="F12150" s="196">
        <v>0</v>
      </c>
      <c r="G12150" s="195"/>
      <c r="H12150" s="195" t="s">
        <v>3850</v>
      </c>
      <c r="I12150" s="196">
        <v>63.23</v>
      </c>
      <c r="J12150" s="220"/>
      <c r="M12150">
        <v>63.23</v>
      </c>
    </row>
    <row r="12151" spans="1:13" ht="30" customHeight="1" x14ac:dyDescent="0.2">
      <c r="A12151" s="240"/>
      <c r="B12151" s="197"/>
      <c r="C12151" s="197"/>
      <c r="D12151" s="197"/>
      <c r="E12151" s="197"/>
      <c r="F12151" s="197"/>
      <c r="G12151" s="197" t="s">
        <v>3851</v>
      </c>
      <c r="H12151" s="198">
        <v>121.7</v>
      </c>
      <c r="I12151" s="199">
        <v>7695.09</v>
      </c>
      <c r="J12151" s="220"/>
      <c r="M12151">
        <v>7695.09</v>
      </c>
    </row>
    <row r="12152" spans="1:13" ht="0.95" customHeight="1" x14ac:dyDescent="0.2">
      <c r="A12152" s="237"/>
      <c r="B12152" s="185"/>
      <c r="C12152" s="185"/>
      <c r="D12152" s="185"/>
      <c r="E12152" s="185"/>
      <c r="F12152" s="185"/>
      <c r="G12152" s="185"/>
      <c r="H12152" s="185"/>
      <c r="I12152" s="185"/>
      <c r="J12152" s="220"/>
    </row>
    <row r="12153" spans="1:13" ht="24" customHeight="1" x14ac:dyDescent="0.2">
      <c r="A12153" s="242" t="s">
        <v>1602</v>
      </c>
      <c r="B12153" s="24"/>
      <c r="C12153" s="24"/>
      <c r="D12153" s="23" t="s">
        <v>1200</v>
      </c>
      <c r="E12153" s="24"/>
      <c r="F12153" s="428"/>
      <c r="G12153" s="428"/>
      <c r="H12153" s="24"/>
      <c r="I12153" s="24"/>
      <c r="J12153" s="210"/>
    </row>
    <row r="12154" spans="1:13" ht="18" customHeight="1" x14ac:dyDescent="0.2">
      <c r="A12154" s="236" t="s">
        <v>1603</v>
      </c>
      <c r="B12154" s="183" t="s">
        <v>2</v>
      </c>
      <c r="C12154" s="182" t="s">
        <v>3</v>
      </c>
      <c r="D12154" s="182" t="s">
        <v>4</v>
      </c>
      <c r="E12154" s="419" t="s">
        <v>2100</v>
      </c>
      <c r="F12154" s="419"/>
      <c r="G12154" s="184" t="s">
        <v>5</v>
      </c>
      <c r="H12154" s="183" t="s">
        <v>6</v>
      </c>
      <c r="I12154" s="183" t="s">
        <v>7</v>
      </c>
      <c r="J12154" s="218" t="s">
        <v>8</v>
      </c>
      <c r="L12154" s="229">
        <f>J12155</f>
        <v>188.08</v>
      </c>
      <c r="M12154" t="s">
        <v>7</v>
      </c>
    </row>
    <row r="12155" spans="1:13" ht="24" customHeight="1" x14ac:dyDescent="0.2">
      <c r="A12155" s="237" t="s">
        <v>2125</v>
      </c>
      <c r="B12155" s="186" t="s">
        <v>1202</v>
      </c>
      <c r="C12155" s="185" t="s">
        <v>15</v>
      </c>
      <c r="D12155" s="185" t="s">
        <v>1203</v>
      </c>
      <c r="E12155" s="425">
        <v>19</v>
      </c>
      <c r="F12155" s="425"/>
      <c r="G12155" s="187" t="s">
        <v>17</v>
      </c>
      <c r="H12155" s="188">
        <v>1</v>
      </c>
      <c r="I12155" s="189">
        <f>(M12155*$M$13)</f>
        <v>188.0848</v>
      </c>
      <c r="J12155" s="231">
        <f>TRUNC(I12155*H12155,2)</f>
        <v>188.08</v>
      </c>
      <c r="M12155">
        <v>204.44</v>
      </c>
    </row>
    <row r="12156" spans="1:13" ht="24" customHeight="1" x14ac:dyDescent="0.2">
      <c r="A12156" s="238" t="s">
        <v>2126</v>
      </c>
      <c r="B12156" s="191" t="s">
        <v>3092</v>
      </c>
      <c r="C12156" s="190" t="s">
        <v>15</v>
      </c>
      <c r="D12156" s="190" t="s">
        <v>3093</v>
      </c>
      <c r="E12156" s="426" t="s">
        <v>2119</v>
      </c>
      <c r="F12156" s="426"/>
      <c r="G12156" s="192" t="s">
        <v>17</v>
      </c>
      <c r="H12156" s="193">
        <v>1</v>
      </c>
      <c r="I12156" s="189">
        <f>(M12156*$M$13)</f>
        <v>188.0848</v>
      </c>
      <c r="J12156" s="219">
        <f>TRUNC(I12156*H12156,2)</f>
        <v>188.08</v>
      </c>
      <c r="M12156">
        <v>204.44</v>
      </c>
    </row>
    <row r="12157" spans="1:13" x14ac:dyDescent="0.2">
      <c r="A12157" s="239"/>
      <c r="B12157" s="195"/>
      <c r="C12157" s="195"/>
      <c r="D12157" s="195"/>
      <c r="E12157" s="195" t="s">
        <v>3847</v>
      </c>
      <c r="F12157" s="196">
        <v>0</v>
      </c>
      <c r="G12157" s="195" t="s">
        <v>3848</v>
      </c>
      <c r="H12157" s="196">
        <v>0</v>
      </c>
      <c r="I12157" s="196">
        <v>0</v>
      </c>
      <c r="J12157" s="220"/>
      <c r="M12157">
        <v>0</v>
      </c>
    </row>
    <row r="12158" spans="1:13" ht="25.5" x14ac:dyDescent="0.2">
      <c r="A12158" s="239"/>
      <c r="B12158" s="195"/>
      <c r="C12158" s="195"/>
      <c r="D12158" s="195"/>
      <c r="E12158" s="195" t="s">
        <v>3849</v>
      </c>
      <c r="F12158" s="196">
        <v>0</v>
      </c>
      <c r="G12158" s="195"/>
      <c r="H12158" s="195" t="s">
        <v>3850</v>
      </c>
      <c r="I12158" s="196">
        <v>204.44</v>
      </c>
      <c r="J12158" s="220"/>
      <c r="M12158">
        <v>204.44</v>
      </c>
    </row>
    <row r="12159" spans="1:13" ht="30" customHeight="1" x14ac:dyDescent="0.2">
      <c r="A12159" s="240"/>
      <c r="B12159" s="197"/>
      <c r="C12159" s="197"/>
      <c r="D12159" s="197"/>
      <c r="E12159" s="197"/>
      <c r="F12159" s="197"/>
      <c r="G12159" s="197" t="s">
        <v>3851</v>
      </c>
      <c r="H12159" s="198">
        <v>25.7</v>
      </c>
      <c r="I12159" s="199">
        <v>5254.1</v>
      </c>
      <c r="J12159" s="220"/>
      <c r="M12159">
        <v>5254.1</v>
      </c>
    </row>
    <row r="12160" spans="1:13" ht="0.95" customHeight="1" x14ac:dyDescent="0.2">
      <c r="A12160" s="237"/>
      <c r="B12160" s="185"/>
      <c r="C12160" s="185"/>
      <c r="D12160" s="185"/>
      <c r="E12160" s="185"/>
      <c r="F12160" s="185"/>
      <c r="G12160" s="185"/>
      <c r="H12160" s="185"/>
      <c r="I12160" s="185"/>
      <c r="J12160" s="220"/>
    </row>
    <row r="12161" spans="1:13" ht="18" customHeight="1" x14ac:dyDescent="0.2">
      <c r="A12161" s="236" t="s">
        <v>1604</v>
      </c>
      <c r="B12161" s="183" t="s">
        <v>2</v>
      </c>
      <c r="C12161" s="182" t="s">
        <v>3</v>
      </c>
      <c r="D12161" s="182" t="s">
        <v>4</v>
      </c>
      <c r="E12161" s="419" t="s">
        <v>2100</v>
      </c>
      <c r="F12161" s="419"/>
      <c r="G12161" s="184" t="s">
        <v>5</v>
      </c>
      <c r="H12161" s="183" t="s">
        <v>6</v>
      </c>
      <c r="I12161" s="183" t="s">
        <v>7</v>
      </c>
      <c r="J12161" s="218" t="s">
        <v>8</v>
      </c>
      <c r="K12161" s="229">
        <f>J12163+J12164</f>
        <v>51.36</v>
      </c>
      <c r="L12161" s="229">
        <f>J12162-K12161</f>
        <v>355.84</v>
      </c>
      <c r="M12161" t="s">
        <v>7</v>
      </c>
    </row>
    <row r="12162" spans="1:13" ht="26.1" customHeight="1" x14ac:dyDescent="0.2">
      <c r="A12162" s="237" t="s">
        <v>2125</v>
      </c>
      <c r="B12162" s="186" t="s">
        <v>5295</v>
      </c>
      <c r="C12162" s="185" t="s">
        <v>167</v>
      </c>
      <c r="D12162" s="185" t="s">
        <v>1469</v>
      </c>
      <c r="E12162" s="425" t="s">
        <v>2107</v>
      </c>
      <c r="F12162" s="425"/>
      <c r="G12162" s="187" t="s">
        <v>17</v>
      </c>
      <c r="H12162" s="188">
        <v>1</v>
      </c>
      <c r="I12162" s="189">
        <f>(M12162*$M$13)</f>
        <v>407.20120000000003</v>
      </c>
      <c r="J12162" s="231">
        <f>TRUNC(I12162*H12162,2)</f>
        <v>407.2</v>
      </c>
      <c r="M12162">
        <v>442.61</v>
      </c>
    </row>
    <row r="12163" spans="1:13" ht="24" customHeight="1" x14ac:dyDescent="0.2">
      <c r="A12163" s="241" t="s">
        <v>2395</v>
      </c>
      <c r="B12163" s="201" t="s">
        <v>2446</v>
      </c>
      <c r="C12163" s="200" t="s">
        <v>26</v>
      </c>
      <c r="D12163" s="200" t="s">
        <v>2447</v>
      </c>
      <c r="E12163" s="427" t="s">
        <v>2123</v>
      </c>
      <c r="F12163" s="427"/>
      <c r="G12163" s="202" t="s">
        <v>32</v>
      </c>
      <c r="H12163" s="203">
        <v>0.4</v>
      </c>
      <c r="I12163" s="189">
        <f>(M12163*$M$13)</f>
        <v>17.461600000000001</v>
      </c>
      <c r="J12163" s="219">
        <f>TRUNC(I12163*H12163,2)</f>
        <v>6.98</v>
      </c>
      <c r="M12163">
        <v>18.98</v>
      </c>
    </row>
    <row r="12164" spans="1:13" ht="24" customHeight="1" x14ac:dyDescent="0.2">
      <c r="A12164" s="241" t="s">
        <v>2395</v>
      </c>
      <c r="B12164" s="201" t="s">
        <v>3874</v>
      </c>
      <c r="C12164" s="200" t="s">
        <v>26</v>
      </c>
      <c r="D12164" s="200" t="s">
        <v>3875</v>
      </c>
      <c r="E12164" s="427" t="s">
        <v>2123</v>
      </c>
      <c r="F12164" s="427"/>
      <c r="G12164" s="202" t="s">
        <v>32</v>
      </c>
      <c r="H12164" s="203">
        <v>2</v>
      </c>
      <c r="I12164" s="189">
        <f>(M12164*$M$13)</f>
        <v>22.1904</v>
      </c>
      <c r="J12164" s="219">
        <f>TRUNC(I12164*H12164,2)</f>
        <v>44.38</v>
      </c>
      <c r="M12164">
        <v>24.12</v>
      </c>
    </row>
    <row r="12165" spans="1:13" ht="26.1" customHeight="1" x14ac:dyDescent="0.2">
      <c r="A12165" s="238" t="s">
        <v>2126</v>
      </c>
      <c r="B12165" s="191" t="s">
        <v>3876</v>
      </c>
      <c r="C12165" s="190" t="s">
        <v>26</v>
      </c>
      <c r="D12165" s="190" t="s">
        <v>3877</v>
      </c>
      <c r="E12165" s="426" t="s">
        <v>2119</v>
      </c>
      <c r="F12165" s="426"/>
      <c r="G12165" s="192" t="s">
        <v>331</v>
      </c>
      <c r="H12165" s="193">
        <v>4</v>
      </c>
      <c r="I12165" s="189">
        <f>(M12165*$M$13)</f>
        <v>7.2036000000000007</v>
      </c>
      <c r="J12165" s="219">
        <f>TRUNC(I12165*H12165,2)</f>
        <v>28.81</v>
      </c>
      <c r="M12165">
        <v>7.83</v>
      </c>
    </row>
    <row r="12166" spans="1:13" ht="24" customHeight="1" x14ac:dyDescent="0.2">
      <c r="A12166" s="238" t="s">
        <v>2126</v>
      </c>
      <c r="B12166" s="191" t="s">
        <v>3878</v>
      </c>
      <c r="C12166" s="190" t="s">
        <v>26</v>
      </c>
      <c r="D12166" s="190" t="s">
        <v>3879</v>
      </c>
      <c r="E12166" s="426" t="s">
        <v>2119</v>
      </c>
      <c r="F12166" s="426"/>
      <c r="G12166" s="192" t="s">
        <v>17</v>
      </c>
      <c r="H12166" s="193">
        <v>1</v>
      </c>
      <c r="I12166" s="189">
        <f>(M12166*$M$13)</f>
        <v>327.02319999999997</v>
      </c>
      <c r="J12166" s="219">
        <f>TRUNC(I12166*H12166,2)</f>
        <v>327.02</v>
      </c>
      <c r="M12166">
        <v>355.46</v>
      </c>
    </row>
    <row r="12167" spans="1:13" x14ac:dyDescent="0.2">
      <c r="A12167" s="239"/>
      <c r="B12167" s="195"/>
      <c r="C12167" s="195"/>
      <c r="D12167" s="195"/>
      <c r="E12167" s="195" t="s">
        <v>3847</v>
      </c>
      <c r="F12167" s="196">
        <v>41.4</v>
      </c>
      <c r="G12167" s="195" t="s">
        <v>3848</v>
      </c>
      <c r="H12167" s="196">
        <v>0</v>
      </c>
      <c r="I12167" s="196">
        <v>41.4</v>
      </c>
      <c r="J12167" s="220"/>
      <c r="M12167">
        <v>41.4</v>
      </c>
    </row>
    <row r="12168" spans="1:13" ht="25.5" x14ac:dyDescent="0.2">
      <c r="A12168" s="239"/>
      <c r="B12168" s="195"/>
      <c r="C12168" s="195"/>
      <c r="D12168" s="195"/>
      <c r="E12168" s="195" t="s">
        <v>3849</v>
      </c>
      <c r="F12168" s="196">
        <v>0</v>
      </c>
      <c r="G12168" s="195"/>
      <c r="H12168" s="195" t="s">
        <v>3850</v>
      </c>
      <c r="I12168" s="196">
        <v>442.61</v>
      </c>
      <c r="J12168" s="220"/>
      <c r="M12168">
        <v>442.61</v>
      </c>
    </row>
    <row r="12169" spans="1:13" ht="30" customHeight="1" x14ac:dyDescent="0.2">
      <c r="A12169" s="240"/>
      <c r="B12169" s="197"/>
      <c r="C12169" s="197"/>
      <c r="D12169" s="197"/>
      <c r="E12169" s="197"/>
      <c r="F12169" s="197"/>
      <c r="G12169" s="197" t="s">
        <v>3851</v>
      </c>
      <c r="H12169" s="198">
        <v>16</v>
      </c>
      <c r="I12169" s="199">
        <v>7081.76</v>
      </c>
      <c r="J12169" s="220"/>
      <c r="M12169">
        <v>7081.76</v>
      </c>
    </row>
    <row r="12170" spans="1:13" ht="0.95" customHeight="1" x14ac:dyDescent="0.2">
      <c r="A12170" s="237"/>
      <c r="B12170" s="185"/>
      <c r="C12170" s="185"/>
      <c r="D12170" s="185"/>
      <c r="E12170" s="185"/>
      <c r="F12170" s="185"/>
      <c r="G12170" s="185"/>
      <c r="H12170" s="185"/>
      <c r="I12170" s="185"/>
      <c r="J12170" s="220"/>
    </row>
    <row r="12171" spans="1:13" ht="24" customHeight="1" x14ac:dyDescent="0.2">
      <c r="A12171" s="242" t="s">
        <v>1605</v>
      </c>
      <c r="B12171" s="24"/>
      <c r="C12171" s="24"/>
      <c r="D12171" s="23" t="s">
        <v>1471</v>
      </c>
      <c r="E12171" s="24"/>
      <c r="F12171" s="428"/>
      <c r="G12171" s="428"/>
      <c r="H12171" s="24"/>
      <c r="I12171" s="24"/>
      <c r="J12171" s="210"/>
    </row>
    <row r="12172" spans="1:13" ht="24" customHeight="1" x14ac:dyDescent="0.2">
      <c r="A12172" s="243" t="s">
        <v>1606</v>
      </c>
      <c r="B12172" s="28"/>
      <c r="C12172" s="28"/>
      <c r="D12172" s="27" t="s">
        <v>151</v>
      </c>
      <c r="E12172" s="28"/>
      <c r="F12172" s="429"/>
      <c r="G12172" s="429"/>
      <c r="H12172" s="28"/>
      <c r="I12172" s="28"/>
      <c r="J12172" s="211"/>
    </row>
    <row r="12173" spans="1:13" ht="18" customHeight="1" x14ac:dyDescent="0.2">
      <c r="A12173" s="236" t="s">
        <v>1607</v>
      </c>
      <c r="B12173" s="183" t="s">
        <v>2</v>
      </c>
      <c r="C12173" s="182" t="s">
        <v>3</v>
      </c>
      <c r="D12173" s="182" t="s">
        <v>4</v>
      </c>
      <c r="E12173" s="419" t="s">
        <v>2100</v>
      </c>
      <c r="F12173" s="419"/>
      <c r="G12173" s="184" t="s">
        <v>5</v>
      </c>
      <c r="H12173" s="183" t="s">
        <v>6</v>
      </c>
      <c r="I12173" s="183" t="s">
        <v>7</v>
      </c>
      <c r="J12173" s="218" t="s">
        <v>8</v>
      </c>
      <c r="K12173" s="229">
        <f>J12175+J12176</f>
        <v>3</v>
      </c>
      <c r="L12173" s="229">
        <f>J12174-K12173</f>
        <v>2.1799999999999997</v>
      </c>
      <c r="M12173" t="s">
        <v>7</v>
      </c>
    </row>
    <row r="12174" spans="1:13" ht="24" customHeight="1" x14ac:dyDescent="0.2">
      <c r="A12174" s="237" t="s">
        <v>2125</v>
      </c>
      <c r="B12174" s="186" t="s">
        <v>760</v>
      </c>
      <c r="C12174" s="185" t="s">
        <v>15</v>
      </c>
      <c r="D12174" s="185" t="s">
        <v>761</v>
      </c>
      <c r="E12174" s="425">
        <v>20</v>
      </c>
      <c r="F12174" s="425"/>
      <c r="G12174" s="187" t="s">
        <v>17</v>
      </c>
      <c r="H12174" s="188">
        <v>1</v>
      </c>
      <c r="I12174" s="189">
        <f>(M12174*$M$13)</f>
        <v>5.1887999999999996</v>
      </c>
      <c r="J12174" s="231">
        <f>TRUNC(I12174*H12174,2)</f>
        <v>5.18</v>
      </c>
      <c r="M12174">
        <v>5.64</v>
      </c>
    </row>
    <row r="12175" spans="1:13" ht="24" customHeight="1" x14ac:dyDescent="0.2">
      <c r="A12175" s="238" t="s">
        <v>2126</v>
      </c>
      <c r="B12175" s="191" t="s">
        <v>2152</v>
      </c>
      <c r="C12175" s="190" t="s">
        <v>15</v>
      </c>
      <c r="D12175" s="190" t="s">
        <v>2153</v>
      </c>
      <c r="E12175" s="426" t="s">
        <v>2129</v>
      </c>
      <c r="F12175" s="426"/>
      <c r="G12175" s="192" t="s">
        <v>39</v>
      </c>
      <c r="H12175" s="193">
        <v>9.0700000000000003E-2</v>
      </c>
      <c r="I12175" s="189">
        <f>(M12175*$M$13)</f>
        <v>19.136000000000003</v>
      </c>
      <c r="J12175" s="219">
        <f>TRUNC(I12175*H12175,2)</f>
        <v>1.73</v>
      </c>
      <c r="M12175">
        <v>20.8</v>
      </c>
    </row>
    <row r="12176" spans="1:13" ht="24" customHeight="1" x14ac:dyDescent="0.2">
      <c r="A12176" s="238" t="s">
        <v>2126</v>
      </c>
      <c r="B12176" s="191" t="s">
        <v>2156</v>
      </c>
      <c r="C12176" s="190" t="s">
        <v>15</v>
      </c>
      <c r="D12176" s="190" t="s">
        <v>2157</v>
      </c>
      <c r="E12176" s="426" t="s">
        <v>2129</v>
      </c>
      <c r="F12176" s="426"/>
      <c r="G12176" s="192" t="s">
        <v>39</v>
      </c>
      <c r="H12176" s="193">
        <v>0.1077</v>
      </c>
      <c r="I12176" s="189">
        <f>(M12176*$M$13)</f>
        <v>11.8772</v>
      </c>
      <c r="J12176" s="219">
        <f>TRUNC(I12176*H12176,2)</f>
        <v>1.27</v>
      </c>
      <c r="M12176">
        <v>12.91</v>
      </c>
    </row>
    <row r="12177" spans="1:13" ht="24" customHeight="1" x14ac:dyDescent="0.2">
      <c r="A12177" s="238" t="s">
        <v>2126</v>
      </c>
      <c r="B12177" s="191" t="s">
        <v>2164</v>
      </c>
      <c r="C12177" s="190" t="s">
        <v>15</v>
      </c>
      <c r="D12177" s="190" t="s">
        <v>2165</v>
      </c>
      <c r="E12177" s="426" t="s">
        <v>2119</v>
      </c>
      <c r="F12177" s="426"/>
      <c r="G12177" s="192" t="s">
        <v>50</v>
      </c>
      <c r="H12177" s="193">
        <v>5.1999999999999998E-3</v>
      </c>
      <c r="I12177" s="189">
        <f>(M12177*$M$13)</f>
        <v>160.77000000000001</v>
      </c>
      <c r="J12177" s="219">
        <f>TRUNC(I12177*H12177,2)</f>
        <v>0.83</v>
      </c>
      <c r="M12177">
        <v>174.75</v>
      </c>
    </row>
    <row r="12178" spans="1:13" ht="24" customHeight="1" x14ac:dyDescent="0.2">
      <c r="A12178" s="238" t="s">
        <v>2126</v>
      </c>
      <c r="B12178" s="191" t="s">
        <v>2140</v>
      </c>
      <c r="C12178" s="190" t="s">
        <v>15</v>
      </c>
      <c r="D12178" s="190" t="s">
        <v>2141</v>
      </c>
      <c r="E12178" s="426" t="s">
        <v>2119</v>
      </c>
      <c r="F12178" s="426"/>
      <c r="G12178" s="192" t="s">
        <v>1871</v>
      </c>
      <c r="H12178" s="193">
        <v>2.27</v>
      </c>
      <c r="I12178" s="189">
        <f>(M12178*$M$13)</f>
        <v>0.59800000000000009</v>
      </c>
      <c r="J12178" s="219">
        <f>TRUNC(I12178*H12178,2)</f>
        <v>1.35</v>
      </c>
      <c r="M12178">
        <v>0.65</v>
      </c>
    </row>
    <row r="12179" spans="1:13" x14ac:dyDescent="0.2">
      <c r="A12179" s="239"/>
      <c r="B12179" s="195"/>
      <c r="C12179" s="195"/>
      <c r="D12179" s="195"/>
      <c r="E12179" s="195" t="s">
        <v>3847</v>
      </c>
      <c r="F12179" s="196">
        <v>3.27</v>
      </c>
      <c r="G12179" s="195" t="s">
        <v>3848</v>
      </c>
      <c r="H12179" s="196">
        <v>0</v>
      </c>
      <c r="I12179" s="196">
        <v>3.27</v>
      </c>
      <c r="J12179" s="220"/>
      <c r="M12179">
        <v>3.27</v>
      </c>
    </row>
    <row r="12180" spans="1:13" ht="25.5" x14ac:dyDescent="0.2">
      <c r="A12180" s="239"/>
      <c r="B12180" s="195"/>
      <c r="C12180" s="195"/>
      <c r="D12180" s="195"/>
      <c r="E12180" s="195" t="s">
        <v>3849</v>
      </c>
      <c r="F12180" s="196">
        <v>0</v>
      </c>
      <c r="G12180" s="195"/>
      <c r="H12180" s="195" t="s">
        <v>3850</v>
      </c>
      <c r="I12180" s="196">
        <v>5.64</v>
      </c>
      <c r="J12180" s="220"/>
      <c r="M12180">
        <v>5.64</v>
      </c>
    </row>
    <row r="12181" spans="1:13" ht="30" customHeight="1" x14ac:dyDescent="0.2">
      <c r="A12181" s="240"/>
      <c r="B12181" s="197"/>
      <c r="C12181" s="197"/>
      <c r="D12181" s="197"/>
      <c r="E12181" s="197"/>
      <c r="F12181" s="197"/>
      <c r="G12181" s="197" t="s">
        <v>3851</v>
      </c>
      <c r="H12181" s="198">
        <v>68.16</v>
      </c>
      <c r="I12181" s="199">
        <v>384.42</v>
      </c>
      <c r="J12181" s="220"/>
      <c r="M12181">
        <v>384.42</v>
      </c>
    </row>
    <row r="12182" spans="1:13" ht="0.95" customHeight="1" x14ac:dyDescent="0.2">
      <c r="A12182" s="237"/>
      <c r="B12182" s="185"/>
      <c r="C12182" s="185"/>
      <c r="D12182" s="185"/>
      <c r="E12182" s="185"/>
      <c r="F12182" s="185"/>
      <c r="G12182" s="185"/>
      <c r="H12182" s="185"/>
      <c r="I12182" s="185"/>
      <c r="J12182" s="220"/>
    </row>
    <row r="12183" spans="1:13" ht="18" customHeight="1" x14ac:dyDescent="0.2">
      <c r="A12183" s="236" t="s">
        <v>1608</v>
      </c>
      <c r="B12183" s="183" t="s">
        <v>2</v>
      </c>
      <c r="C12183" s="182" t="s">
        <v>3</v>
      </c>
      <c r="D12183" s="182" t="s">
        <v>4</v>
      </c>
      <c r="E12183" s="419" t="s">
        <v>2100</v>
      </c>
      <c r="F12183" s="419"/>
      <c r="G12183" s="184" t="s">
        <v>5</v>
      </c>
      <c r="H12183" s="183" t="s">
        <v>6</v>
      </c>
      <c r="I12183" s="183" t="s">
        <v>7</v>
      </c>
      <c r="J12183" s="218" t="s">
        <v>8</v>
      </c>
      <c r="K12183" s="229">
        <f>J12185+J12186</f>
        <v>19.34</v>
      </c>
      <c r="L12183" s="229">
        <f>J12184-K12183</f>
        <v>5.120000000000001</v>
      </c>
      <c r="M12183" t="s">
        <v>7</v>
      </c>
    </row>
    <row r="12184" spans="1:13" ht="24" customHeight="1" x14ac:dyDescent="0.2">
      <c r="A12184" s="237" t="s">
        <v>2125</v>
      </c>
      <c r="B12184" s="186" t="s">
        <v>763</v>
      </c>
      <c r="C12184" s="185" t="s">
        <v>15</v>
      </c>
      <c r="D12184" s="185" t="s">
        <v>764</v>
      </c>
      <c r="E12184" s="425">
        <v>13</v>
      </c>
      <c r="F12184" s="425"/>
      <c r="G12184" s="187" t="s">
        <v>17</v>
      </c>
      <c r="H12184" s="188">
        <v>1</v>
      </c>
      <c r="I12184" s="189">
        <f t="shared" ref="I12184:I12189" si="452">(M12184*$M$13)</f>
        <v>24.462800000000001</v>
      </c>
      <c r="J12184" s="231">
        <f t="shared" ref="J12184:J12189" si="453">TRUNC(I12184*H12184,2)</f>
        <v>24.46</v>
      </c>
      <c r="M12184">
        <v>26.59</v>
      </c>
    </row>
    <row r="12185" spans="1:13" ht="24" customHeight="1" x14ac:dyDescent="0.2">
      <c r="A12185" s="238" t="s">
        <v>2126</v>
      </c>
      <c r="B12185" s="191" t="s">
        <v>2130</v>
      </c>
      <c r="C12185" s="190" t="s">
        <v>15</v>
      </c>
      <c r="D12185" s="190" t="s">
        <v>2131</v>
      </c>
      <c r="E12185" s="426" t="s">
        <v>2129</v>
      </c>
      <c r="F12185" s="426"/>
      <c r="G12185" s="192" t="s">
        <v>39</v>
      </c>
      <c r="H12185" s="193">
        <v>0.8</v>
      </c>
      <c r="I12185" s="189">
        <f t="shared" si="452"/>
        <v>13.533200000000001</v>
      </c>
      <c r="J12185" s="219">
        <f t="shared" si="453"/>
        <v>10.82</v>
      </c>
      <c r="M12185">
        <v>14.71</v>
      </c>
    </row>
    <row r="12186" spans="1:13" ht="24" customHeight="1" x14ac:dyDescent="0.2">
      <c r="A12186" s="238" t="s">
        <v>2126</v>
      </c>
      <c r="B12186" s="191" t="s">
        <v>2210</v>
      </c>
      <c r="C12186" s="190" t="s">
        <v>15</v>
      </c>
      <c r="D12186" s="190" t="s">
        <v>2211</v>
      </c>
      <c r="E12186" s="426" t="s">
        <v>2129</v>
      </c>
      <c r="F12186" s="426"/>
      <c r="G12186" s="192" t="s">
        <v>39</v>
      </c>
      <c r="H12186" s="193">
        <v>0.43890000000000001</v>
      </c>
      <c r="I12186" s="189">
        <f t="shared" si="452"/>
        <v>19.430400000000002</v>
      </c>
      <c r="J12186" s="219">
        <f t="shared" si="453"/>
        <v>8.52</v>
      </c>
      <c r="M12186">
        <v>21.12</v>
      </c>
    </row>
    <row r="12187" spans="1:13" ht="24" customHeight="1" x14ac:dyDescent="0.2">
      <c r="A12187" s="238" t="s">
        <v>2126</v>
      </c>
      <c r="B12187" s="191" t="s">
        <v>2694</v>
      </c>
      <c r="C12187" s="190" t="s">
        <v>15</v>
      </c>
      <c r="D12187" s="190" t="s">
        <v>2695</v>
      </c>
      <c r="E12187" s="426" t="s">
        <v>2119</v>
      </c>
      <c r="F12187" s="426"/>
      <c r="G12187" s="192" t="s">
        <v>50</v>
      </c>
      <c r="H12187" s="193">
        <v>1.66E-2</v>
      </c>
      <c r="I12187" s="189">
        <f t="shared" si="452"/>
        <v>166.69480000000001</v>
      </c>
      <c r="J12187" s="219">
        <f t="shared" si="453"/>
        <v>2.76</v>
      </c>
      <c r="M12187">
        <v>181.19</v>
      </c>
    </row>
    <row r="12188" spans="1:13" ht="24" customHeight="1" x14ac:dyDescent="0.2">
      <c r="A12188" s="238" t="s">
        <v>2126</v>
      </c>
      <c r="B12188" s="191" t="s">
        <v>2460</v>
      </c>
      <c r="C12188" s="190" t="s">
        <v>15</v>
      </c>
      <c r="D12188" s="190" t="s">
        <v>2461</v>
      </c>
      <c r="E12188" s="426" t="s">
        <v>2119</v>
      </c>
      <c r="F12188" s="426"/>
      <c r="G12188" s="192" t="s">
        <v>1871</v>
      </c>
      <c r="H12188" s="193">
        <v>1.911</v>
      </c>
      <c r="I12188" s="189">
        <f t="shared" si="452"/>
        <v>0.91080000000000005</v>
      </c>
      <c r="J12188" s="219">
        <f t="shared" si="453"/>
        <v>1.74</v>
      </c>
      <c r="M12188">
        <v>0.99</v>
      </c>
    </row>
    <row r="12189" spans="1:13" ht="24" customHeight="1" x14ac:dyDescent="0.2">
      <c r="A12189" s="238" t="s">
        <v>2126</v>
      </c>
      <c r="B12189" s="191" t="s">
        <v>2140</v>
      </c>
      <c r="C12189" s="190" t="s">
        <v>15</v>
      </c>
      <c r="D12189" s="190" t="s">
        <v>2141</v>
      </c>
      <c r="E12189" s="426" t="s">
        <v>2119</v>
      </c>
      <c r="F12189" s="426"/>
      <c r="G12189" s="192" t="s">
        <v>1871</v>
      </c>
      <c r="H12189" s="193">
        <v>1.05</v>
      </c>
      <c r="I12189" s="189">
        <f t="shared" si="452"/>
        <v>0.59800000000000009</v>
      </c>
      <c r="J12189" s="219">
        <f t="shared" si="453"/>
        <v>0.62</v>
      </c>
      <c r="M12189">
        <v>0.65</v>
      </c>
    </row>
    <row r="12190" spans="1:13" x14ac:dyDescent="0.2">
      <c r="A12190" s="239"/>
      <c r="B12190" s="195"/>
      <c r="C12190" s="195"/>
      <c r="D12190" s="195"/>
      <c r="E12190" s="195" t="s">
        <v>3847</v>
      </c>
      <c r="F12190" s="196">
        <v>21.02</v>
      </c>
      <c r="G12190" s="195" t="s">
        <v>3848</v>
      </c>
      <c r="H12190" s="196">
        <v>0</v>
      </c>
      <c r="I12190" s="196">
        <v>21.02</v>
      </c>
      <c r="J12190" s="220"/>
      <c r="M12190">
        <v>21.02</v>
      </c>
    </row>
    <row r="12191" spans="1:13" ht="25.5" x14ac:dyDescent="0.2">
      <c r="A12191" s="239"/>
      <c r="B12191" s="195"/>
      <c r="C12191" s="195"/>
      <c r="D12191" s="195"/>
      <c r="E12191" s="195" t="s">
        <v>3849</v>
      </c>
      <c r="F12191" s="196">
        <v>0</v>
      </c>
      <c r="G12191" s="195"/>
      <c r="H12191" s="195" t="s">
        <v>3850</v>
      </c>
      <c r="I12191" s="196">
        <v>26.59</v>
      </c>
      <c r="J12191" s="220"/>
      <c r="M12191">
        <v>26.59</v>
      </c>
    </row>
    <row r="12192" spans="1:13" ht="30" customHeight="1" x14ac:dyDescent="0.2">
      <c r="A12192" s="240"/>
      <c r="B12192" s="197"/>
      <c r="C12192" s="197"/>
      <c r="D12192" s="197"/>
      <c r="E12192" s="197"/>
      <c r="F12192" s="197"/>
      <c r="G12192" s="197" t="s">
        <v>3851</v>
      </c>
      <c r="H12192" s="198">
        <v>7.32</v>
      </c>
      <c r="I12192" s="199">
        <v>194.63</v>
      </c>
      <c r="J12192" s="220"/>
      <c r="M12192">
        <v>194.63</v>
      </c>
    </row>
    <row r="12193" spans="1:13" ht="0.95" customHeight="1" x14ac:dyDescent="0.2">
      <c r="A12193" s="237"/>
      <c r="B12193" s="185"/>
      <c r="C12193" s="185"/>
      <c r="D12193" s="185"/>
      <c r="E12193" s="185"/>
      <c r="F12193" s="185"/>
      <c r="G12193" s="185"/>
      <c r="H12193" s="185"/>
      <c r="I12193" s="185"/>
      <c r="J12193" s="220"/>
    </row>
    <row r="12194" spans="1:13" ht="18" customHeight="1" x14ac:dyDescent="0.2">
      <c r="A12194" s="236" t="s">
        <v>1609</v>
      </c>
      <c r="B12194" s="183" t="s">
        <v>2</v>
      </c>
      <c r="C12194" s="182" t="s">
        <v>3</v>
      </c>
      <c r="D12194" s="182" t="s">
        <v>4</v>
      </c>
      <c r="E12194" s="419" t="s">
        <v>2100</v>
      </c>
      <c r="F12194" s="419"/>
      <c r="G12194" s="184" t="s">
        <v>5</v>
      </c>
      <c r="H12194" s="183" t="s">
        <v>6</v>
      </c>
      <c r="I12194" s="183" t="s">
        <v>7</v>
      </c>
      <c r="J12194" s="218" t="s">
        <v>8</v>
      </c>
      <c r="K12194" s="229">
        <f>J12199+J12200</f>
        <v>12.09</v>
      </c>
      <c r="L12194" s="229">
        <f>J12195-K12194</f>
        <v>8.82</v>
      </c>
      <c r="M12194" t="s">
        <v>7</v>
      </c>
    </row>
    <row r="12195" spans="1:13" ht="24" customHeight="1" x14ac:dyDescent="0.2">
      <c r="A12195" s="237" t="s">
        <v>2125</v>
      </c>
      <c r="B12195" s="186" t="s">
        <v>973</v>
      </c>
      <c r="C12195" s="185" t="s">
        <v>15</v>
      </c>
      <c r="D12195" s="185" t="s">
        <v>974</v>
      </c>
      <c r="E12195" s="425">
        <v>20</v>
      </c>
      <c r="F12195" s="425"/>
      <c r="G12195" s="187" t="s">
        <v>17</v>
      </c>
      <c r="H12195" s="188">
        <v>1</v>
      </c>
      <c r="I12195" s="189">
        <f t="shared" ref="I12195:I12200" si="454">(M12195*$M$13)</f>
        <v>20.9116</v>
      </c>
      <c r="J12195" s="231">
        <f t="shared" ref="J12195:J12200" si="455">TRUNC(I12195*H12195,2)</f>
        <v>20.91</v>
      </c>
      <c r="M12195">
        <v>22.73</v>
      </c>
    </row>
    <row r="12196" spans="1:13" ht="24" customHeight="1" x14ac:dyDescent="0.2">
      <c r="A12196" s="238" t="s">
        <v>2126</v>
      </c>
      <c r="B12196" s="191" t="s">
        <v>2164</v>
      </c>
      <c r="C12196" s="190" t="s">
        <v>15</v>
      </c>
      <c r="D12196" s="190" t="s">
        <v>2165</v>
      </c>
      <c r="E12196" s="426" t="s">
        <v>2119</v>
      </c>
      <c r="F12196" s="426"/>
      <c r="G12196" s="192" t="s">
        <v>50</v>
      </c>
      <c r="H12196" s="193">
        <v>2.5499999999999998E-2</v>
      </c>
      <c r="I12196" s="189">
        <f t="shared" si="454"/>
        <v>160.77000000000001</v>
      </c>
      <c r="J12196" s="219">
        <f t="shared" si="455"/>
        <v>4.09</v>
      </c>
      <c r="M12196">
        <v>174.75</v>
      </c>
    </row>
    <row r="12197" spans="1:13" ht="24" customHeight="1" x14ac:dyDescent="0.2">
      <c r="A12197" s="238" t="s">
        <v>2126</v>
      </c>
      <c r="B12197" s="191" t="s">
        <v>2460</v>
      </c>
      <c r="C12197" s="190" t="s">
        <v>15</v>
      </c>
      <c r="D12197" s="190" t="s">
        <v>2461</v>
      </c>
      <c r="E12197" s="426" t="s">
        <v>2119</v>
      </c>
      <c r="F12197" s="426"/>
      <c r="G12197" s="192" t="s">
        <v>1871</v>
      </c>
      <c r="H12197" s="193">
        <v>3.8220000000000001</v>
      </c>
      <c r="I12197" s="189">
        <f t="shared" si="454"/>
        <v>0.91080000000000005</v>
      </c>
      <c r="J12197" s="219">
        <f t="shared" si="455"/>
        <v>3.48</v>
      </c>
      <c r="M12197">
        <v>0.99</v>
      </c>
    </row>
    <row r="12198" spans="1:13" ht="24" customHeight="1" x14ac:dyDescent="0.2">
      <c r="A12198" s="238" t="s">
        <v>2126</v>
      </c>
      <c r="B12198" s="191" t="s">
        <v>2140</v>
      </c>
      <c r="C12198" s="190" t="s">
        <v>15</v>
      </c>
      <c r="D12198" s="190" t="s">
        <v>2141</v>
      </c>
      <c r="E12198" s="426" t="s">
        <v>2119</v>
      </c>
      <c r="F12198" s="426"/>
      <c r="G12198" s="192" t="s">
        <v>1871</v>
      </c>
      <c r="H12198" s="193">
        <v>2.1</v>
      </c>
      <c r="I12198" s="189">
        <f t="shared" si="454"/>
        <v>0.59800000000000009</v>
      </c>
      <c r="J12198" s="219">
        <f t="shared" si="455"/>
        <v>1.25</v>
      </c>
      <c r="M12198">
        <v>0.65</v>
      </c>
    </row>
    <row r="12199" spans="1:13" ht="24" customHeight="1" x14ac:dyDescent="0.2">
      <c r="A12199" s="238" t="s">
        <v>2126</v>
      </c>
      <c r="B12199" s="191" t="s">
        <v>2152</v>
      </c>
      <c r="C12199" s="190" t="s">
        <v>15</v>
      </c>
      <c r="D12199" s="190" t="s">
        <v>2153</v>
      </c>
      <c r="E12199" s="426" t="s">
        <v>2129</v>
      </c>
      <c r="F12199" s="426"/>
      <c r="G12199" s="192" t="s">
        <v>39</v>
      </c>
      <c r="H12199" s="193">
        <v>0.3528</v>
      </c>
      <c r="I12199" s="189">
        <f t="shared" si="454"/>
        <v>19.136000000000003</v>
      </c>
      <c r="J12199" s="219">
        <f t="shared" si="455"/>
        <v>6.75</v>
      </c>
      <c r="M12199">
        <v>20.8</v>
      </c>
    </row>
    <row r="12200" spans="1:13" ht="24" customHeight="1" x14ac:dyDescent="0.2">
      <c r="A12200" s="238" t="s">
        <v>2126</v>
      </c>
      <c r="B12200" s="191" t="s">
        <v>2156</v>
      </c>
      <c r="C12200" s="190" t="s">
        <v>15</v>
      </c>
      <c r="D12200" s="190" t="s">
        <v>2157</v>
      </c>
      <c r="E12200" s="426" t="s">
        <v>2129</v>
      </c>
      <c r="F12200" s="426"/>
      <c r="G12200" s="192" t="s">
        <v>39</v>
      </c>
      <c r="H12200" s="193">
        <v>0.4501</v>
      </c>
      <c r="I12200" s="189">
        <f t="shared" si="454"/>
        <v>11.8772</v>
      </c>
      <c r="J12200" s="219">
        <f t="shared" si="455"/>
        <v>5.34</v>
      </c>
      <c r="M12200">
        <v>12.91</v>
      </c>
    </row>
    <row r="12201" spans="1:13" x14ac:dyDescent="0.2">
      <c r="A12201" s="239"/>
      <c r="B12201" s="195"/>
      <c r="C12201" s="195"/>
      <c r="D12201" s="195"/>
      <c r="E12201" s="195" t="s">
        <v>3847</v>
      </c>
      <c r="F12201" s="196">
        <v>13.14</v>
      </c>
      <c r="G12201" s="195" t="s">
        <v>3848</v>
      </c>
      <c r="H12201" s="196">
        <v>0</v>
      </c>
      <c r="I12201" s="196">
        <v>13.14</v>
      </c>
      <c r="J12201" s="220"/>
      <c r="M12201">
        <v>13.14</v>
      </c>
    </row>
    <row r="12202" spans="1:13" ht="25.5" x14ac:dyDescent="0.2">
      <c r="A12202" s="239"/>
      <c r="B12202" s="195"/>
      <c r="C12202" s="195"/>
      <c r="D12202" s="195"/>
      <c r="E12202" s="195" t="s">
        <v>3849</v>
      </c>
      <c r="F12202" s="196">
        <v>0</v>
      </c>
      <c r="G12202" s="195"/>
      <c r="H12202" s="195" t="s">
        <v>3850</v>
      </c>
      <c r="I12202" s="196">
        <v>22.73</v>
      </c>
      <c r="J12202" s="220"/>
      <c r="M12202">
        <v>22.73</v>
      </c>
    </row>
    <row r="12203" spans="1:13" ht="30" customHeight="1" x14ac:dyDescent="0.2">
      <c r="A12203" s="240"/>
      <c r="B12203" s="197"/>
      <c r="C12203" s="197"/>
      <c r="D12203" s="197"/>
      <c r="E12203" s="197"/>
      <c r="F12203" s="197"/>
      <c r="G12203" s="197" t="s">
        <v>3851</v>
      </c>
      <c r="H12203" s="198">
        <v>359.71</v>
      </c>
      <c r="I12203" s="199">
        <v>8176.2</v>
      </c>
      <c r="J12203" s="220"/>
      <c r="M12203">
        <v>8176.2</v>
      </c>
    </row>
    <row r="12204" spans="1:13" ht="0.95" customHeight="1" x14ac:dyDescent="0.2">
      <c r="A12204" s="237"/>
      <c r="B12204" s="185"/>
      <c r="C12204" s="185"/>
      <c r="D12204" s="185"/>
      <c r="E12204" s="185"/>
      <c r="F12204" s="185"/>
      <c r="G12204" s="185"/>
      <c r="H12204" s="185"/>
      <c r="I12204" s="185"/>
      <c r="J12204" s="220"/>
    </row>
    <row r="12205" spans="1:13" ht="18" customHeight="1" x14ac:dyDescent="0.2">
      <c r="A12205" s="236" t="s">
        <v>1610</v>
      </c>
      <c r="B12205" s="183" t="s">
        <v>2</v>
      </c>
      <c r="C12205" s="182" t="s">
        <v>3</v>
      </c>
      <c r="D12205" s="182" t="s">
        <v>4</v>
      </c>
      <c r="E12205" s="419" t="s">
        <v>2100</v>
      </c>
      <c r="F12205" s="419"/>
      <c r="G12205" s="184" t="s">
        <v>5</v>
      </c>
      <c r="H12205" s="183" t="s">
        <v>6</v>
      </c>
      <c r="I12205" s="183" t="s">
        <v>7</v>
      </c>
      <c r="J12205" s="218" t="s">
        <v>8</v>
      </c>
      <c r="K12205" s="229">
        <f>J12207+J12208</f>
        <v>28.96</v>
      </c>
      <c r="L12205" s="229">
        <f>J12206-K12205</f>
        <v>30.740000000000002</v>
      </c>
      <c r="M12205" t="s">
        <v>7</v>
      </c>
    </row>
    <row r="12206" spans="1:13" ht="51.95" customHeight="1" x14ac:dyDescent="0.2">
      <c r="A12206" s="237" t="s">
        <v>2125</v>
      </c>
      <c r="B12206" s="186" t="s">
        <v>976</v>
      </c>
      <c r="C12206" s="185" t="s">
        <v>26</v>
      </c>
      <c r="D12206" s="185" t="s">
        <v>977</v>
      </c>
      <c r="E12206" s="425" t="s">
        <v>2110</v>
      </c>
      <c r="F12206" s="425"/>
      <c r="G12206" s="187" t="s">
        <v>17</v>
      </c>
      <c r="H12206" s="188">
        <v>1</v>
      </c>
      <c r="I12206" s="189">
        <f t="shared" ref="I12206:I12211" si="456">(M12206*$M$13)</f>
        <v>59.708000000000006</v>
      </c>
      <c r="J12206" s="231">
        <f t="shared" ref="J12206:J12211" si="457">TRUNC(I12206*H12206,2)</f>
        <v>59.7</v>
      </c>
      <c r="M12206">
        <v>64.900000000000006</v>
      </c>
    </row>
    <row r="12207" spans="1:13" ht="26.1" customHeight="1" x14ac:dyDescent="0.2">
      <c r="A12207" s="241" t="s">
        <v>2395</v>
      </c>
      <c r="B12207" s="201" t="s">
        <v>2880</v>
      </c>
      <c r="C12207" s="200" t="s">
        <v>26</v>
      </c>
      <c r="D12207" s="200" t="s">
        <v>2881</v>
      </c>
      <c r="E12207" s="427" t="s">
        <v>2123</v>
      </c>
      <c r="F12207" s="427"/>
      <c r="G12207" s="202" t="s">
        <v>32</v>
      </c>
      <c r="H12207" s="203">
        <v>0.88819999999999999</v>
      </c>
      <c r="I12207" s="189">
        <f t="shared" si="456"/>
        <v>25.410400000000003</v>
      </c>
      <c r="J12207" s="219">
        <f t="shared" si="457"/>
        <v>22.56</v>
      </c>
      <c r="M12207">
        <v>27.62</v>
      </c>
    </row>
    <row r="12208" spans="1:13" ht="24" customHeight="1" x14ac:dyDescent="0.2">
      <c r="A12208" s="241" t="s">
        <v>2395</v>
      </c>
      <c r="B12208" s="201" t="s">
        <v>2446</v>
      </c>
      <c r="C12208" s="200" t="s">
        <v>26</v>
      </c>
      <c r="D12208" s="200" t="s">
        <v>2447</v>
      </c>
      <c r="E12208" s="427" t="s">
        <v>2123</v>
      </c>
      <c r="F12208" s="427"/>
      <c r="G12208" s="202" t="s">
        <v>32</v>
      </c>
      <c r="H12208" s="203">
        <v>0.3669</v>
      </c>
      <c r="I12208" s="189">
        <f t="shared" si="456"/>
        <v>17.461600000000001</v>
      </c>
      <c r="J12208" s="219">
        <f t="shared" si="457"/>
        <v>6.4</v>
      </c>
      <c r="M12208">
        <v>18.98</v>
      </c>
    </row>
    <row r="12209" spans="1:13" ht="26.1" customHeight="1" x14ac:dyDescent="0.2">
      <c r="A12209" s="238" t="s">
        <v>2126</v>
      </c>
      <c r="B12209" s="191" t="s">
        <v>2886</v>
      </c>
      <c r="C12209" s="190" t="s">
        <v>26</v>
      </c>
      <c r="D12209" s="190" t="s">
        <v>2887</v>
      </c>
      <c r="E12209" s="426" t="s">
        <v>2119</v>
      </c>
      <c r="F12209" s="426"/>
      <c r="G12209" s="192" t="s">
        <v>17</v>
      </c>
      <c r="H12209" s="193">
        <v>1.0931999999999999</v>
      </c>
      <c r="I12209" s="189">
        <f t="shared" si="456"/>
        <v>22.9908</v>
      </c>
      <c r="J12209" s="219">
        <f t="shared" si="457"/>
        <v>25.13</v>
      </c>
      <c r="M12209">
        <v>24.99</v>
      </c>
    </row>
    <row r="12210" spans="1:13" ht="24" customHeight="1" x14ac:dyDescent="0.2">
      <c r="A12210" s="238" t="s">
        <v>2126</v>
      </c>
      <c r="B12210" s="191" t="s">
        <v>2882</v>
      </c>
      <c r="C12210" s="190" t="s">
        <v>26</v>
      </c>
      <c r="D12210" s="190" t="s">
        <v>2883</v>
      </c>
      <c r="E12210" s="426" t="s">
        <v>2119</v>
      </c>
      <c r="F12210" s="426"/>
      <c r="G12210" s="192" t="s">
        <v>2413</v>
      </c>
      <c r="H12210" s="193">
        <v>6.85</v>
      </c>
      <c r="I12210" s="189">
        <f t="shared" si="456"/>
        <v>0.69000000000000006</v>
      </c>
      <c r="J12210" s="219">
        <f t="shared" si="457"/>
        <v>4.72</v>
      </c>
      <c r="M12210">
        <v>0.75</v>
      </c>
    </row>
    <row r="12211" spans="1:13" ht="24" customHeight="1" x14ac:dyDescent="0.2">
      <c r="A12211" s="238" t="s">
        <v>2126</v>
      </c>
      <c r="B12211" s="191" t="s">
        <v>2884</v>
      </c>
      <c r="C12211" s="190" t="s">
        <v>26</v>
      </c>
      <c r="D12211" s="190" t="s">
        <v>2885</v>
      </c>
      <c r="E12211" s="426" t="s">
        <v>2119</v>
      </c>
      <c r="F12211" s="426"/>
      <c r="G12211" s="192" t="s">
        <v>2413</v>
      </c>
      <c r="H12211" s="193">
        <v>0.222</v>
      </c>
      <c r="I12211" s="189">
        <f t="shared" si="456"/>
        <v>4.0480000000000009</v>
      </c>
      <c r="J12211" s="219">
        <f t="shared" si="457"/>
        <v>0.89</v>
      </c>
      <c r="M12211">
        <v>4.4000000000000004</v>
      </c>
    </row>
    <row r="12212" spans="1:13" x14ac:dyDescent="0.2">
      <c r="A12212" s="239"/>
      <c r="B12212" s="195"/>
      <c r="C12212" s="195"/>
      <c r="D12212" s="195"/>
      <c r="E12212" s="195" t="s">
        <v>3847</v>
      </c>
      <c r="F12212" s="196">
        <v>23.97</v>
      </c>
      <c r="G12212" s="195" t="s">
        <v>3848</v>
      </c>
      <c r="H12212" s="196">
        <v>0</v>
      </c>
      <c r="I12212" s="196">
        <v>23.97</v>
      </c>
      <c r="J12212" s="220"/>
      <c r="M12212">
        <v>23.97</v>
      </c>
    </row>
    <row r="12213" spans="1:13" ht="25.5" x14ac:dyDescent="0.2">
      <c r="A12213" s="239"/>
      <c r="B12213" s="195"/>
      <c r="C12213" s="195"/>
      <c r="D12213" s="195"/>
      <c r="E12213" s="195" t="s">
        <v>3849</v>
      </c>
      <c r="F12213" s="196">
        <v>0</v>
      </c>
      <c r="G12213" s="195"/>
      <c r="H12213" s="195" t="s">
        <v>3850</v>
      </c>
      <c r="I12213" s="196">
        <v>64.900000000000006</v>
      </c>
      <c r="J12213" s="220"/>
      <c r="M12213">
        <v>64.900000000000006</v>
      </c>
    </row>
    <row r="12214" spans="1:13" ht="30" customHeight="1" x14ac:dyDescent="0.2">
      <c r="A12214" s="240"/>
      <c r="B12214" s="197"/>
      <c r="C12214" s="197"/>
      <c r="D12214" s="197"/>
      <c r="E12214" s="197"/>
      <c r="F12214" s="197"/>
      <c r="G12214" s="197" t="s">
        <v>3851</v>
      </c>
      <c r="H12214" s="198">
        <v>359.71</v>
      </c>
      <c r="I12214" s="199">
        <v>23345.17</v>
      </c>
      <c r="J12214" s="220"/>
      <c r="M12214">
        <v>23345.17</v>
      </c>
    </row>
    <row r="12215" spans="1:13" ht="0.95" customHeight="1" x14ac:dyDescent="0.2">
      <c r="A12215" s="237"/>
      <c r="B12215" s="185"/>
      <c r="C12215" s="185"/>
      <c r="D12215" s="185"/>
      <c r="E12215" s="185"/>
      <c r="F12215" s="185"/>
      <c r="G12215" s="185"/>
      <c r="H12215" s="185"/>
      <c r="I12215" s="185"/>
      <c r="J12215" s="220"/>
    </row>
    <row r="12216" spans="1:13" ht="24" customHeight="1" x14ac:dyDescent="0.2">
      <c r="A12216" s="242" t="s">
        <v>1611</v>
      </c>
      <c r="B12216" s="24"/>
      <c r="C12216" s="24"/>
      <c r="D12216" s="23" t="s">
        <v>161</v>
      </c>
      <c r="E12216" s="24"/>
      <c r="F12216" s="428"/>
      <c r="G12216" s="428"/>
      <c r="H12216" s="24"/>
      <c r="I12216" s="24"/>
      <c r="J12216" s="210"/>
    </row>
    <row r="12217" spans="1:13" ht="18" customHeight="1" x14ac:dyDescent="0.2">
      <c r="A12217" s="236" t="s">
        <v>1612</v>
      </c>
      <c r="B12217" s="183" t="s">
        <v>2</v>
      </c>
      <c r="C12217" s="182" t="s">
        <v>3</v>
      </c>
      <c r="D12217" s="182" t="s">
        <v>4</v>
      </c>
      <c r="E12217" s="419" t="s">
        <v>2100</v>
      </c>
      <c r="F12217" s="419"/>
      <c r="G12217" s="184" t="s">
        <v>5</v>
      </c>
      <c r="H12217" s="183" t="s">
        <v>6</v>
      </c>
      <c r="I12217" s="183" t="s">
        <v>7</v>
      </c>
      <c r="J12217" s="218" t="s">
        <v>8</v>
      </c>
      <c r="K12217" s="229">
        <f>J12219+J12220</f>
        <v>3</v>
      </c>
      <c r="L12217" s="229">
        <f>J12218-K12217</f>
        <v>2.1799999999999997</v>
      </c>
      <c r="M12217" t="s">
        <v>7</v>
      </c>
    </row>
    <row r="12218" spans="1:13" ht="24" customHeight="1" x14ac:dyDescent="0.2">
      <c r="A12218" s="237" t="s">
        <v>2125</v>
      </c>
      <c r="B12218" s="186" t="s">
        <v>760</v>
      </c>
      <c r="C12218" s="185" t="s">
        <v>15</v>
      </c>
      <c r="D12218" s="185" t="s">
        <v>761</v>
      </c>
      <c r="E12218" s="425">
        <v>20</v>
      </c>
      <c r="F12218" s="425"/>
      <c r="G12218" s="187" t="s">
        <v>17</v>
      </c>
      <c r="H12218" s="188">
        <v>1</v>
      </c>
      <c r="I12218" s="189">
        <f>(M12218*$M$13)</f>
        <v>5.1887999999999996</v>
      </c>
      <c r="J12218" s="231">
        <f>TRUNC(I12218*H12218,2)</f>
        <v>5.18</v>
      </c>
      <c r="M12218">
        <v>5.64</v>
      </c>
    </row>
    <row r="12219" spans="1:13" ht="24" customHeight="1" x14ac:dyDescent="0.2">
      <c r="A12219" s="238" t="s">
        <v>2126</v>
      </c>
      <c r="B12219" s="191" t="s">
        <v>2152</v>
      </c>
      <c r="C12219" s="190" t="s">
        <v>15</v>
      </c>
      <c r="D12219" s="190" t="s">
        <v>2153</v>
      </c>
      <c r="E12219" s="426" t="s">
        <v>2129</v>
      </c>
      <c r="F12219" s="426"/>
      <c r="G12219" s="192" t="s">
        <v>39</v>
      </c>
      <c r="H12219" s="193">
        <v>9.0700000000000003E-2</v>
      </c>
      <c r="I12219" s="189">
        <f>(M12219*$M$13)</f>
        <v>19.136000000000003</v>
      </c>
      <c r="J12219" s="219">
        <f>TRUNC(I12219*H12219,2)</f>
        <v>1.73</v>
      </c>
      <c r="M12219">
        <v>20.8</v>
      </c>
    </row>
    <row r="12220" spans="1:13" ht="24" customHeight="1" x14ac:dyDescent="0.2">
      <c r="A12220" s="238" t="s">
        <v>2126</v>
      </c>
      <c r="B12220" s="191" t="s">
        <v>2156</v>
      </c>
      <c r="C12220" s="190" t="s">
        <v>15</v>
      </c>
      <c r="D12220" s="190" t="s">
        <v>2157</v>
      </c>
      <c r="E12220" s="426" t="s">
        <v>2129</v>
      </c>
      <c r="F12220" s="426"/>
      <c r="G12220" s="192" t="s">
        <v>39</v>
      </c>
      <c r="H12220" s="193">
        <v>0.1077</v>
      </c>
      <c r="I12220" s="189">
        <f>(M12220*$M$13)</f>
        <v>11.8772</v>
      </c>
      <c r="J12220" s="219">
        <f>TRUNC(I12220*H12220,2)</f>
        <v>1.27</v>
      </c>
      <c r="M12220">
        <v>12.91</v>
      </c>
    </row>
    <row r="12221" spans="1:13" ht="24" customHeight="1" x14ac:dyDescent="0.2">
      <c r="A12221" s="238" t="s">
        <v>2126</v>
      </c>
      <c r="B12221" s="191" t="s">
        <v>2164</v>
      </c>
      <c r="C12221" s="190" t="s">
        <v>15</v>
      </c>
      <c r="D12221" s="190" t="s">
        <v>2165</v>
      </c>
      <c r="E12221" s="426" t="s">
        <v>2119</v>
      </c>
      <c r="F12221" s="426"/>
      <c r="G12221" s="192" t="s">
        <v>50</v>
      </c>
      <c r="H12221" s="193">
        <v>5.1999999999999998E-3</v>
      </c>
      <c r="I12221" s="189">
        <f>(M12221*$M$13)</f>
        <v>160.77000000000001</v>
      </c>
      <c r="J12221" s="219">
        <f>TRUNC(I12221*H12221,2)</f>
        <v>0.83</v>
      </c>
      <c r="M12221">
        <v>174.75</v>
      </c>
    </row>
    <row r="12222" spans="1:13" ht="24" customHeight="1" x14ac:dyDescent="0.2">
      <c r="A12222" s="238" t="s">
        <v>2126</v>
      </c>
      <c r="B12222" s="191" t="s">
        <v>2140</v>
      </c>
      <c r="C12222" s="190" t="s">
        <v>15</v>
      </c>
      <c r="D12222" s="190" t="s">
        <v>2141</v>
      </c>
      <c r="E12222" s="426" t="s">
        <v>2119</v>
      </c>
      <c r="F12222" s="426"/>
      <c r="G12222" s="192" t="s">
        <v>1871</v>
      </c>
      <c r="H12222" s="193">
        <v>2.27</v>
      </c>
      <c r="I12222" s="189">
        <f>(M12222*$M$13)</f>
        <v>0.59800000000000009</v>
      </c>
      <c r="J12222" s="219">
        <f>TRUNC(I12222*H12222,2)</f>
        <v>1.35</v>
      </c>
      <c r="M12222">
        <v>0.65</v>
      </c>
    </row>
    <row r="12223" spans="1:13" x14ac:dyDescent="0.2">
      <c r="A12223" s="239"/>
      <c r="B12223" s="195"/>
      <c r="C12223" s="195"/>
      <c r="D12223" s="195"/>
      <c r="E12223" s="195" t="s">
        <v>3847</v>
      </c>
      <c r="F12223" s="196">
        <v>3.27</v>
      </c>
      <c r="G12223" s="195" t="s">
        <v>3848</v>
      </c>
      <c r="H12223" s="196">
        <v>0</v>
      </c>
      <c r="I12223" s="196">
        <v>3.27</v>
      </c>
      <c r="J12223" s="220"/>
      <c r="M12223">
        <v>3.27</v>
      </c>
    </row>
    <row r="12224" spans="1:13" ht="25.5" x14ac:dyDescent="0.2">
      <c r="A12224" s="239"/>
      <c r="B12224" s="195"/>
      <c r="C12224" s="195"/>
      <c r="D12224" s="195"/>
      <c r="E12224" s="195" t="s">
        <v>3849</v>
      </c>
      <c r="F12224" s="196">
        <v>0</v>
      </c>
      <c r="G12224" s="195"/>
      <c r="H12224" s="195" t="s">
        <v>3850</v>
      </c>
      <c r="I12224" s="196">
        <v>5.64</v>
      </c>
      <c r="J12224" s="220"/>
      <c r="M12224">
        <v>5.64</v>
      </c>
    </row>
    <row r="12225" spans="1:13" ht="30" customHeight="1" x14ac:dyDescent="0.2">
      <c r="A12225" s="240"/>
      <c r="B12225" s="197"/>
      <c r="C12225" s="197"/>
      <c r="D12225" s="197"/>
      <c r="E12225" s="197"/>
      <c r="F12225" s="197"/>
      <c r="G12225" s="197" t="s">
        <v>3851</v>
      </c>
      <c r="H12225" s="198">
        <v>150.97999999999999</v>
      </c>
      <c r="I12225" s="199">
        <v>851.52</v>
      </c>
      <c r="J12225" s="220"/>
      <c r="M12225">
        <v>851.52</v>
      </c>
    </row>
    <row r="12226" spans="1:13" ht="0.95" customHeight="1" x14ac:dyDescent="0.2">
      <c r="A12226" s="237"/>
      <c r="B12226" s="185"/>
      <c r="C12226" s="185"/>
      <c r="D12226" s="185"/>
      <c r="E12226" s="185"/>
      <c r="F12226" s="185"/>
      <c r="G12226" s="185"/>
      <c r="H12226" s="185"/>
      <c r="I12226" s="185"/>
      <c r="J12226" s="220"/>
    </row>
    <row r="12227" spans="1:13" ht="18" customHeight="1" x14ac:dyDescent="0.2">
      <c r="A12227" s="236" t="s">
        <v>1613</v>
      </c>
      <c r="B12227" s="183" t="s">
        <v>2</v>
      </c>
      <c r="C12227" s="182" t="s">
        <v>3</v>
      </c>
      <c r="D12227" s="182" t="s">
        <v>4</v>
      </c>
      <c r="E12227" s="419" t="s">
        <v>2100</v>
      </c>
      <c r="F12227" s="419"/>
      <c r="G12227" s="184" t="s">
        <v>5</v>
      </c>
      <c r="H12227" s="183" t="s">
        <v>6</v>
      </c>
      <c r="I12227" s="183" t="s">
        <v>7</v>
      </c>
      <c r="J12227" s="218" t="s">
        <v>8</v>
      </c>
      <c r="K12227" s="229">
        <f>J12229+J12230</f>
        <v>19.34</v>
      </c>
      <c r="L12227" s="229">
        <f>J12228-K12227</f>
        <v>5.120000000000001</v>
      </c>
      <c r="M12227" t="s">
        <v>7</v>
      </c>
    </row>
    <row r="12228" spans="1:13" ht="24" customHeight="1" x14ac:dyDescent="0.2">
      <c r="A12228" s="237" t="s">
        <v>2125</v>
      </c>
      <c r="B12228" s="186" t="s">
        <v>763</v>
      </c>
      <c r="C12228" s="185" t="s">
        <v>15</v>
      </c>
      <c r="D12228" s="185" t="s">
        <v>764</v>
      </c>
      <c r="E12228" s="425">
        <v>13</v>
      </c>
      <c r="F12228" s="425"/>
      <c r="G12228" s="187" t="s">
        <v>17</v>
      </c>
      <c r="H12228" s="188">
        <v>1</v>
      </c>
      <c r="I12228" s="189">
        <f t="shared" ref="I12228:I12233" si="458">(M12228*$M$13)</f>
        <v>24.462800000000001</v>
      </c>
      <c r="J12228" s="231">
        <f t="shared" ref="J12228:J12233" si="459">TRUNC(I12228*H12228,2)</f>
        <v>24.46</v>
      </c>
      <c r="M12228">
        <v>26.59</v>
      </c>
    </row>
    <row r="12229" spans="1:13" ht="24" customHeight="1" x14ac:dyDescent="0.2">
      <c r="A12229" s="238" t="s">
        <v>2126</v>
      </c>
      <c r="B12229" s="191" t="s">
        <v>2130</v>
      </c>
      <c r="C12229" s="190" t="s">
        <v>15</v>
      </c>
      <c r="D12229" s="190" t="s">
        <v>2131</v>
      </c>
      <c r="E12229" s="426" t="s">
        <v>2129</v>
      </c>
      <c r="F12229" s="426"/>
      <c r="G12229" s="192" t="s">
        <v>39</v>
      </c>
      <c r="H12229" s="193">
        <v>0.8</v>
      </c>
      <c r="I12229" s="189">
        <f t="shared" si="458"/>
        <v>13.533200000000001</v>
      </c>
      <c r="J12229" s="219">
        <f t="shared" si="459"/>
        <v>10.82</v>
      </c>
      <c r="M12229">
        <v>14.71</v>
      </c>
    </row>
    <row r="12230" spans="1:13" ht="24" customHeight="1" x14ac:dyDescent="0.2">
      <c r="A12230" s="238" t="s">
        <v>2126</v>
      </c>
      <c r="B12230" s="191" t="s">
        <v>2210</v>
      </c>
      <c r="C12230" s="190" t="s">
        <v>15</v>
      </c>
      <c r="D12230" s="190" t="s">
        <v>2211</v>
      </c>
      <c r="E12230" s="426" t="s">
        <v>2129</v>
      </c>
      <c r="F12230" s="426"/>
      <c r="G12230" s="192" t="s">
        <v>39</v>
      </c>
      <c r="H12230" s="193">
        <v>0.43890000000000001</v>
      </c>
      <c r="I12230" s="189">
        <f t="shared" si="458"/>
        <v>19.430400000000002</v>
      </c>
      <c r="J12230" s="219">
        <f t="shared" si="459"/>
        <v>8.52</v>
      </c>
      <c r="M12230">
        <v>21.12</v>
      </c>
    </row>
    <row r="12231" spans="1:13" ht="24" customHeight="1" x14ac:dyDescent="0.2">
      <c r="A12231" s="238" t="s">
        <v>2126</v>
      </c>
      <c r="B12231" s="191" t="s">
        <v>2694</v>
      </c>
      <c r="C12231" s="190" t="s">
        <v>15</v>
      </c>
      <c r="D12231" s="190" t="s">
        <v>2695</v>
      </c>
      <c r="E12231" s="426" t="s">
        <v>2119</v>
      </c>
      <c r="F12231" s="426"/>
      <c r="G12231" s="192" t="s">
        <v>50</v>
      </c>
      <c r="H12231" s="193">
        <v>1.66E-2</v>
      </c>
      <c r="I12231" s="189">
        <f t="shared" si="458"/>
        <v>166.69480000000001</v>
      </c>
      <c r="J12231" s="219">
        <f t="shared" si="459"/>
        <v>2.76</v>
      </c>
      <c r="M12231">
        <v>181.19</v>
      </c>
    </row>
    <row r="12232" spans="1:13" ht="24" customHeight="1" x14ac:dyDescent="0.2">
      <c r="A12232" s="238" t="s">
        <v>2126</v>
      </c>
      <c r="B12232" s="191" t="s">
        <v>2460</v>
      </c>
      <c r="C12232" s="190" t="s">
        <v>15</v>
      </c>
      <c r="D12232" s="190" t="s">
        <v>2461</v>
      </c>
      <c r="E12232" s="426" t="s">
        <v>2119</v>
      </c>
      <c r="F12232" s="426"/>
      <c r="G12232" s="192" t="s">
        <v>1871</v>
      </c>
      <c r="H12232" s="193">
        <v>1.911</v>
      </c>
      <c r="I12232" s="189">
        <f t="shared" si="458"/>
        <v>0.91080000000000005</v>
      </c>
      <c r="J12232" s="219">
        <f t="shared" si="459"/>
        <v>1.74</v>
      </c>
      <c r="M12232">
        <v>0.99</v>
      </c>
    </row>
    <row r="12233" spans="1:13" ht="24" customHeight="1" x14ac:dyDescent="0.2">
      <c r="A12233" s="238" t="s">
        <v>2126</v>
      </c>
      <c r="B12233" s="191" t="s">
        <v>2140</v>
      </c>
      <c r="C12233" s="190" t="s">
        <v>15</v>
      </c>
      <c r="D12233" s="190" t="s">
        <v>2141</v>
      </c>
      <c r="E12233" s="426" t="s">
        <v>2119</v>
      </c>
      <c r="F12233" s="426"/>
      <c r="G12233" s="192" t="s">
        <v>1871</v>
      </c>
      <c r="H12233" s="193">
        <v>1.05</v>
      </c>
      <c r="I12233" s="189">
        <f t="shared" si="458"/>
        <v>0.59800000000000009</v>
      </c>
      <c r="J12233" s="219">
        <f t="shared" si="459"/>
        <v>0.62</v>
      </c>
      <c r="M12233">
        <v>0.65</v>
      </c>
    </row>
    <row r="12234" spans="1:13" x14ac:dyDescent="0.2">
      <c r="A12234" s="239"/>
      <c r="B12234" s="195"/>
      <c r="C12234" s="195"/>
      <c r="D12234" s="195"/>
      <c r="E12234" s="195" t="s">
        <v>3847</v>
      </c>
      <c r="F12234" s="196">
        <v>21.02</v>
      </c>
      <c r="G12234" s="195" t="s">
        <v>3848</v>
      </c>
      <c r="H12234" s="196">
        <v>0</v>
      </c>
      <c r="I12234" s="196">
        <v>21.02</v>
      </c>
      <c r="J12234" s="220"/>
      <c r="M12234">
        <v>21.02</v>
      </c>
    </row>
    <row r="12235" spans="1:13" ht="25.5" x14ac:dyDescent="0.2">
      <c r="A12235" s="239"/>
      <c r="B12235" s="195"/>
      <c r="C12235" s="195"/>
      <c r="D12235" s="195"/>
      <c r="E12235" s="195" t="s">
        <v>3849</v>
      </c>
      <c r="F12235" s="196">
        <v>0</v>
      </c>
      <c r="G12235" s="195"/>
      <c r="H12235" s="195" t="s">
        <v>3850</v>
      </c>
      <c r="I12235" s="196">
        <v>26.59</v>
      </c>
      <c r="J12235" s="220"/>
      <c r="M12235">
        <v>26.59</v>
      </c>
    </row>
    <row r="12236" spans="1:13" ht="30" customHeight="1" x14ac:dyDescent="0.2">
      <c r="A12236" s="240"/>
      <c r="B12236" s="197"/>
      <c r="C12236" s="197"/>
      <c r="D12236" s="197"/>
      <c r="E12236" s="197"/>
      <c r="F12236" s="197"/>
      <c r="G12236" s="197" t="s">
        <v>3851</v>
      </c>
      <c r="H12236" s="198">
        <v>150.97999999999999</v>
      </c>
      <c r="I12236" s="199">
        <v>4014.55</v>
      </c>
      <c r="J12236" s="220"/>
      <c r="M12236">
        <v>4014.55</v>
      </c>
    </row>
    <row r="12237" spans="1:13" ht="0.95" customHeight="1" x14ac:dyDescent="0.2">
      <c r="A12237" s="237"/>
      <c r="B12237" s="185"/>
      <c r="C12237" s="185"/>
      <c r="D12237" s="185"/>
      <c r="E12237" s="185"/>
      <c r="F12237" s="185"/>
      <c r="G12237" s="185"/>
      <c r="H12237" s="185"/>
      <c r="I12237" s="185"/>
      <c r="J12237" s="220"/>
    </row>
    <row r="12238" spans="1:13" ht="24" customHeight="1" x14ac:dyDescent="0.2">
      <c r="A12238" s="242" t="s">
        <v>1614</v>
      </c>
      <c r="B12238" s="24"/>
      <c r="C12238" s="24"/>
      <c r="D12238" s="23" t="s">
        <v>923</v>
      </c>
      <c r="E12238" s="24"/>
      <c r="F12238" s="428"/>
      <c r="G12238" s="428"/>
      <c r="H12238" s="24"/>
      <c r="I12238" s="24"/>
      <c r="J12238" s="210"/>
    </row>
    <row r="12239" spans="1:13" ht="18" customHeight="1" x14ac:dyDescent="0.2">
      <c r="A12239" s="236" t="s">
        <v>1615</v>
      </c>
      <c r="B12239" s="183" t="s">
        <v>2</v>
      </c>
      <c r="C12239" s="182" t="s">
        <v>3</v>
      </c>
      <c r="D12239" s="182" t="s">
        <v>4</v>
      </c>
      <c r="E12239" s="419" t="s">
        <v>2100</v>
      </c>
      <c r="F12239" s="419"/>
      <c r="G12239" s="184" t="s">
        <v>5</v>
      </c>
      <c r="H12239" s="183" t="s">
        <v>6</v>
      </c>
      <c r="I12239" s="183" t="s">
        <v>7</v>
      </c>
      <c r="J12239" s="218" t="s">
        <v>8</v>
      </c>
      <c r="K12239" s="229">
        <f>J12241+J12242</f>
        <v>24.549999999999997</v>
      </c>
      <c r="L12239" s="229">
        <f>J12240-K12239</f>
        <v>44.600000000000009</v>
      </c>
      <c r="M12239" t="s">
        <v>7</v>
      </c>
    </row>
    <row r="12240" spans="1:13" ht="26.1" customHeight="1" x14ac:dyDescent="0.2">
      <c r="A12240" s="237" t="s">
        <v>2125</v>
      </c>
      <c r="B12240" s="186" t="s">
        <v>958</v>
      </c>
      <c r="C12240" s="185" t="s">
        <v>15</v>
      </c>
      <c r="D12240" s="185" t="s">
        <v>959</v>
      </c>
      <c r="E12240" s="425">
        <v>22</v>
      </c>
      <c r="F12240" s="425"/>
      <c r="G12240" s="187" t="s">
        <v>17</v>
      </c>
      <c r="H12240" s="188">
        <v>1</v>
      </c>
      <c r="I12240" s="189">
        <f t="shared" ref="I12240:I12247" si="460">(M12240*$M$13)</f>
        <v>69.156400000000005</v>
      </c>
      <c r="J12240" s="231">
        <f t="shared" ref="J12240:J12247" si="461">TRUNC(I12240*H12240,2)</f>
        <v>69.150000000000006</v>
      </c>
      <c r="M12240">
        <v>75.17</v>
      </c>
    </row>
    <row r="12241" spans="1:13" ht="24" customHeight="1" x14ac:dyDescent="0.2">
      <c r="A12241" s="238" t="s">
        <v>2126</v>
      </c>
      <c r="B12241" s="191" t="s">
        <v>2852</v>
      </c>
      <c r="C12241" s="190" t="s">
        <v>15</v>
      </c>
      <c r="D12241" s="190" t="s">
        <v>2853</v>
      </c>
      <c r="E12241" s="426" t="s">
        <v>2129</v>
      </c>
      <c r="F12241" s="426"/>
      <c r="G12241" s="192" t="s">
        <v>39</v>
      </c>
      <c r="H12241" s="193">
        <v>0.67110000000000003</v>
      </c>
      <c r="I12241" s="189">
        <f t="shared" si="460"/>
        <v>19.172800000000002</v>
      </c>
      <c r="J12241" s="219">
        <f t="shared" si="461"/>
        <v>12.86</v>
      </c>
      <c r="M12241">
        <v>20.84</v>
      </c>
    </row>
    <row r="12242" spans="1:13" ht="24" customHeight="1" x14ac:dyDescent="0.2">
      <c r="A12242" s="238" t="s">
        <v>2126</v>
      </c>
      <c r="B12242" s="191" t="s">
        <v>2156</v>
      </c>
      <c r="C12242" s="190" t="s">
        <v>15</v>
      </c>
      <c r="D12242" s="190" t="s">
        <v>2157</v>
      </c>
      <c r="E12242" s="426" t="s">
        <v>2129</v>
      </c>
      <c r="F12242" s="426"/>
      <c r="G12242" s="192" t="s">
        <v>39</v>
      </c>
      <c r="H12242" s="193">
        <v>0.98460000000000003</v>
      </c>
      <c r="I12242" s="189">
        <f t="shared" si="460"/>
        <v>11.8772</v>
      </c>
      <c r="J12242" s="219">
        <f t="shared" si="461"/>
        <v>11.69</v>
      </c>
      <c r="M12242">
        <v>12.91</v>
      </c>
    </row>
    <row r="12243" spans="1:13" ht="24" customHeight="1" x14ac:dyDescent="0.2">
      <c r="A12243" s="238" t="s">
        <v>2126</v>
      </c>
      <c r="B12243" s="191" t="s">
        <v>2164</v>
      </c>
      <c r="C12243" s="190" t="s">
        <v>15</v>
      </c>
      <c r="D12243" s="190" t="s">
        <v>2165</v>
      </c>
      <c r="E12243" s="426" t="s">
        <v>2119</v>
      </c>
      <c r="F12243" s="426"/>
      <c r="G12243" s="192" t="s">
        <v>50</v>
      </c>
      <c r="H12243" s="193">
        <v>2.4299999999999999E-2</v>
      </c>
      <c r="I12243" s="189">
        <f t="shared" si="460"/>
        <v>160.77000000000001</v>
      </c>
      <c r="J12243" s="219">
        <f t="shared" si="461"/>
        <v>3.9</v>
      </c>
      <c r="M12243">
        <v>174.75</v>
      </c>
    </row>
    <row r="12244" spans="1:13" ht="24" customHeight="1" x14ac:dyDescent="0.2">
      <c r="A12244" s="238" t="s">
        <v>2126</v>
      </c>
      <c r="B12244" s="191" t="s">
        <v>2858</v>
      </c>
      <c r="C12244" s="190" t="s">
        <v>15</v>
      </c>
      <c r="D12244" s="190" t="s">
        <v>2859</v>
      </c>
      <c r="E12244" s="426" t="s">
        <v>2119</v>
      </c>
      <c r="F12244" s="426"/>
      <c r="G12244" s="192" t="s">
        <v>1871</v>
      </c>
      <c r="H12244" s="193">
        <v>7.5</v>
      </c>
      <c r="I12244" s="189">
        <f t="shared" si="460"/>
        <v>1.2236</v>
      </c>
      <c r="J12244" s="219">
        <f t="shared" si="461"/>
        <v>9.17</v>
      </c>
      <c r="M12244">
        <v>1.33</v>
      </c>
    </row>
    <row r="12245" spans="1:13" ht="24" customHeight="1" x14ac:dyDescent="0.2">
      <c r="A12245" s="238" t="s">
        <v>2126</v>
      </c>
      <c r="B12245" s="191" t="s">
        <v>2856</v>
      </c>
      <c r="C12245" s="190" t="s">
        <v>15</v>
      </c>
      <c r="D12245" s="190" t="s">
        <v>2857</v>
      </c>
      <c r="E12245" s="426" t="s">
        <v>2119</v>
      </c>
      <c r="F12245" s="426"/>
      <c r="G12245" s="192" t="s">
        <v>1871</v>
      </c>
      <c r="H12245" s="193">
        <v>0.2409</v>
      </c>
      <c r="I12245" s="189">
        <f t="shared" si="460"/>
        <v>6.9551999999999996</v>
      </c>
      <c r="J12245" s="219">
        <f t="shared" si="461"/>
        <v>1.67</v>
      </c>
      <c r="M12245">
        <v>7.56</v>
      </c>
    </row>
    <row r="12246" spans="1:13" ht="26.1" customHeight="1" x14ac:dyDescent="0.2">
      <c r="A12246" s="238" t="s">
        <v>2126</v>
      </c>
      <c r="B12246" s="191" t="s">
        <v>2854</v>
      </c>
      <c r="C12246" s="190" t="s">
        <v>15</v>
      </c>
      <c r="D12246" s="190" t="s">
        <v>2855</v>
      </c>
      <c r="E12246" s="426" t="s">
        <v>2119</v>
      </c>
      <c r="F12246" s="426"/>
      <c r="G12246" s="192" t="s">
        <v>17</v>
      </c>
      <c r="H12246" s="193">
        <v>1.05</v>
      </c>
      <c r="I12246" s="189">
        <f t="shared" si="460"/>
        <v>22.908000000000001</v>
      </c>
      <c r="J12246" s="219">
        <f t="shared" si="461"/>
        <v>24.05</v>
      </c>
      <c r="M12246">
        <v>24.9</v>
      </c>
    </row>
    <row r="12247" spans="1:13" ht="24" customHeight="1" x14ac:dyDescent="0.2">
      <c r="A12247" s="238" t="s">
        <v>2126</v>
      </c>
      <c r="B12247" s="191" t="s">
        <v>2140</v>
      </c>
      <c r="C12247" s="190" t="s">
        <v>15</v>
      </c>
      <c r="D12247" s="190" t="s">
        <v>2141</v>
      </c>
      <c r="E12247" s="426" t="s">
        <v>2119</v>
      </c>
      <c r="F12247" s="426"/>
      <c r="G12247" s="192" t="s">
        <v>1871</v>
      </c>
      <c r="H12247" s="193">
        <v>9.7200000000000006</v>
      </c>
      <c r="I12247" s="189">
        <f t="shared" si="460"/>
        <v>0.59800000000000009</v>
      </c>
      <c r="J12247" s="219">
        <f t="shared" si="461"/>
        <v>5.81</v>
      </c>
      <c r="M12247">
        <v>0.65</v>
      </c>
    </row>
    <row r="12248" spans="1:13" x14ac:dyDescent="0.2">
      <c r="A12248" s="239"/>
      <c r="B12248" s="195"/>
      <c r="C12248" s="195"/>
      <c r="D12248" s="195"/>
      <c r="E12248" s="195" t="s">
        <v>3847</v>
      </c>
      <c r="F12248" s="196">
        <v>26.69</v>
      </c>
      <c r="G12248" s="195" t="s">
        <v>3848</v>
      </c>
      <c r="H12248" s="196">
        <v>0</v>
      </c>
      <c r="I12248" s="196">
        <v>26.69</v>
      </c>
      <c r="J12248" s="220"/>
      <c r="M12248">
        <v>26.69</v>
      </c>
    </row>
    <row r="12249" spans="1:13" ht="25.5" x14ac:dyDescent="0.2">
      <c r="A12249" s="239"/>
      <c r="B12249" s="195"/>
      <c r="C12249" s="195"/>
      <c r="D12249" s="195"/>
      <c r="E12249" s="195" t="s">
        <v>3849</v>
      </c>
      <c r="F12249" s="196">
        <v>0</v>
      </c>
      <c r="G12249" s="195"/>
      <c r="H12249" s="195" t="s">
        <v>3850</v>
      </c>
      <c r="I12249" s="196">
        <v>75.17</v>
      </c>
      <c r="J12249" s="220"/>
      <c r="M12249">
        <v>75.17</v>
      </c>
    </row>
    <row r="12250" spans="1:13" ht="30" customHeight="1" x14ac:dyDescent="0.2">
      <c r="A12250" s="240"/>
      <c r="B12250" s="197"/>
      <c r="C12250" s="197"/>
      <c r="D12250" s="197"/>
      <c r="E12250" s="197"/>
      <c r="F12250" s="197"/>
      <c r="G12250" s="197" t="s">
        <v>3851</v>
      </c>
      <c r="H12250" s="198">
        <v>99.93</v>
      </c>
      <c r="I12250" s="199">
        <v>7511.73</v>
      </c>
      <c r="J12250" s="220"/>
      <c r="M12250">
        <v>7511.73</v>
      </c>
    </row>
    <row r="12251" spans="1:13" ht="0.95" customHeight="1" x14ac:dyDescent="0.2">
      <c r="A12251" s="237"/>
      <c r="B12251" s="185"/>
      <c r="C12251" s="185"/>
      <c r="D12251" s="185"/>
      <c r="E12251" s="185"/>
      <c r="F12251" s="185"/>
      <c r="G12251" s="185"/>
      <c r="H12251" s="185"/>
      <c r="I12251" s="185"/>
      <c r="J12251" s="220"/>
    </row>
    <row r="12252" spans="1:13" ht="18" customHeight="1" x14ac:dyDescent="0.2">
      <c r="A12252" s="236" t="s">
        <v>1616</v>
      </c>
      <c r="B12252" s="183" t="s">
        <v>2</v>
      </c>
      <c r="C12252" s="182" t="s">
        <v>3</v>
      </c>
      <c r="D12252" s="182" t="s">
        <v>4</v>
      </c>
      <c r="E12252" s="419" t="s">
        <v>2100</v>
      </c>
      <c r="F12252" s="419"/>
      <c r="G12252" s="184" t="s">
        <v>5</v>
      </c>
      <c r="H12252" s="183" t="s">
        <v>6</v>
      </c>
      <c r="I12252" s="183" t="s">
        <v>7</v>
      </c>
      <c r="J12252" s="218" t="s">
        <v>8</v>
      </c>
      <c r="L12252" s="229">
        <f>J12253</f>
        <v>26.65</v>
      </c>
      <c r="M12252" t="s">
        <v>7</v>
      </c>
    </row>
    <row r="12253" spans="1:13" ht="26.1" customHeight="1" x14ac:dyDescent="0.2">
      <c r="A12253" s="237" t="s">
        <v>2125</v>
      </c>
      <c r="B12253" s="186" t="s">
        <v>645</v>
      </c>
      <c r="C12253" s="185" t="s">
        <v>167</v>
      </c>
      <c r="D12253" s="185" t="s">
        <v>646</v>
      </c>
      <c r="E12253" s="425" t="s">
        <v>2106</v>
      </c>
      <c r="F12253" s="425"/>
      <c r="G12253" s="187" t="s">
        <v>180</v>
      </c>
      <c r="H12253" s="188">
        <v>1</v>
      </c>
      <c r="I12253" s="189">
        <f>(M12253*$M$13)</f>
        <v>26.6524</v>
      </c>
      <c r="J12253" s="231">
        <f>TRUNC(I12253*H12253,2)</f>
        <v>26.65</v>
      </c>
      <c r="M12253">
        <v>28.97</v>
      </c>
    </row>
    <row r="12254" spans="1:13" ht="26.1" customHeight="1" x14ac:dyDescent="0.2">
      <c r="A12254" s="241" t="s">
        <v>2395</v>
      </c>
      <c r="B12254" s="201" t="s">
        <v>2620</v>
      </c>
      <c r="C12254" s="200" t="s">
        <v>627</v>
      </c>
      <c r="D12254" s="200" t="s">
        <v>2621</v>
      </c>
      <c r="E12254" s="427" t="s">
        <v>2622</v>
      </c>
      <c r="F12254" s="427"/>
      <c r="G12254" s="202" t="s">
        <v>17</v>
      </c>
      <c r="H12254" s="203">
        <v>1</v>
      </c>
      <c r="I12254" s="189">
        <f>(M12254*$M$13)</f>
        <v>26.6524</v>
      </c>
      <c r="J12254" s="219">
        <f>TRUNC(I12254*H12254,2)</f>
        <v>26.65</v>
      </c>
      <c r="M12254">
        <v>28.97</v>
      </c>
    </row>
    <row r="12255" spans="1:13" x14ac:dyDescent="0.2">
      <c r="A12255" s="239"/>
      <c r="B12255" s="195"/>
      <c r="C12255" s="195"/>
      <c r="D12255" s="195"/>
      <c r="E12255" s="195" t="s">
        <v>3847</v>
      </c>
      <c r="F12255" s="196">
        <v>0.38</v>
      </c>
      <c r="G12255" s="195" t="s">
        <v>3848</v>
      </c>
      <c r="H12255" s="196">
        <v>0</v>
      </c>
      <c r="I12255" s="196">
        <v>0.38</v>
      </c>
      <c r="J12255" s="220"/>
      <c r="M12255">
        <v>0.38</v>
      </c>
    </row>
    <row r="12256" spans="1:13" ht="25.5" x14ac:dyDescent="0.2">
      <c r="A12256" s="239"/>
      <c r="B12256" s="195"/>
      <c r="C12256" s="195"/>
      <c r="D12256" s="195"/>
      <c r="E12256" s="195" t="s">
        <v>3849</v>
      </c>
      <c r="F12256" s="196">
        <v>0</v>
      </c>
      <c r="G12256" s="195"/>
      <c r="H12256" s="195" t="s">
        <v>3850</v>
      </c>
      <c r="I12256" s="196">
        <v>28.97</v>
      </c>
      <c r="J12256" s="220"/>
      <c r="M12256">
        <v>28.97</v>
      </c>
    </row>
    <row r="12257" spans="1:13" ht="30" customHeight="1" x14ac:dyDescent="0.2">
      <c r="A12257" s="240"/>
      <c r="B12257" s="197"/>
      <c r="C12257" s="197"/>
      <c r="D12257" s="197"/>
      <c r="E12257" s="197"/>
      <c r="F12257" s="197"/>
      <c r="G12257" s="197" t="s">
        <v>3851</v>
      </c>
      <c r="H12257" s="198">
        <v>96.41</v>
      </c>
      <c r="I12257" s="199">
        <v>2792.99</v>
      </c>
      <c r="J12257" s="220"/>
      <c r="M12257">
        <v>2792.99</v>
      </c>
    </row>
    <row r="12258" spans="1:13" ht="0.95" customHeight="1" x14ac:dyDescent="0.2">
      <c r="A12258" s="237"/>
      <c r="B12258" s="185"/>
      <c r="C12258" s="185"/>
      <c r="D12258" s="185"/>
      <c r="E12258" s="185"/>
      <c r="F12258" s="185"/>
      <c r="G12258" s="185"/>
      <c r="H12258" s="185"/>
      <c r="I12258" s="185"/>
      <c r="J12258" s="220"/>
    </row>
    <row r="12259" spans="1:13" ht="24" customHeight="1" x14ac:dyDescent="0.2">
      <c r="A12259" s="242" t="s">
        <v>1617</v>
      </c>
      <c r="B12259" s="24"/>
      <c r="C12259" s="24"/>
      <c r="D12259" s="23" t="s">
        <v>1235</v>
      </c>
      <c r="E12259" s="24"/>
      <c r="F12259" s="428"/>
      <c r="G12259" s="428"/>
      <c r="H12259" s="24"/>
      <c r="I12259" s="24"/>
      <c r="J12259" s="210"/>
    </row>
    <row r="12260" spans="1:13" ht="24" customHeight="1" x14ac:dyDescent="0.2">
      <c r="A12260" s="243" t="s">
        <v>1618</v>
      </c>
      <c r="B12260" s="28"/>
      <c r="C12260" s="28"/>
      <c r="D12260" s="27" t="s">
        <v>138</v>
      </c>
      <c r="E12260" s="28"/>
      <c r="F12260" s="429"/>
      <c r="G12260" s="429"/>
      <c r="H12260" s="28"/>
      <c r="I12260" s="28"/>
      <c r="J12260" s="211"/>
    </row>
    <row r="12261" spans="1:13" ht="18" customHeight="1" x14ac:dyDescent="0.2">
      <c r="A12261" s="236" t="s">
        <v>1619</v>
      </c>
      <c r="B12261" s="183" t="s">
        <v>2</v>
      </c>
      <c r="C12261" s="182" t="s">
        <v>3</v>
      </c>
      <c r="D12261" s="182" t="s">
        <v>4</v>
      </c>
      <c r="E12261" s="419" t="s">
        <v>2100</v>
      </c>
      <c r="F12261" s="419"/>
      <c r="G12261" s="184" t="s">
        <v>5</v>
      </c>
      <c r="H12261" s="183" t="s">
        <v>6</v>
      </c>
      <c r="I12261" s="183" t="s">
        <v>7</v>
      </c>
      <c r="J12261" s="218" t="s">
        <v>8</v>
      </c>
      <c r="K12261" s="229">
        <f>J12263+J12264</f>
        <v>10.130000000000001</v>
      </c>
      <c r="L12261" s="229">
        <f>J12262-K12261</f>
        <v>4.25</v>
      </c>
      <c r="M12261" t="s">
        <v>7</v>
      </c>
    </row>
    <row r="12262" spans="1:13" ht="26.1" customHeight="1" x14ac:dyDescent="0.2">
      <c r="A12262" s="237" t="s">
        <v>2125</v>
      </c>
      <c r="B12262" s="186" t="s">
        <v>688</v>
      </c>
      <c r="C12262" s="185" t="s">
        <v>26</v>
      </c>
      <c r="D12262" s="185" t="s">
        <v>689</v>
      </c>
      <c r="E12262" s="425" t="s">
        <v>2109</v>
      </c>
      <c r="F12262" s="425"/>
      <c r="G12262" s="187" t="s">
        <v>17</v>
      </c>
      <c r="H12262" s="188">
        <v>1</v>
      </c>
      <c r="I12262" s="189">
        <f>(M12262*$M$13)</f>
        <v>14.388800000000002</v>
      </c>
      <c r="J12262" s="231">
        <f>TRUNC(I12262*H12262,2)</f>
        <v>14.38</v>
      </c>
      <c r="M12262">
        <v>15.64</v>
      </c>
    </row>
    <row r="12263" spans="1:13" ht="24" customHeight="1" x14ac:dyDescent="0.2">
      <c r="A12263" s="241" t="s">
        <v>2395</v>
      </c>
      <c r="B12263" s="201" t="s">
        <v>2582</v>
      </c>
      <c r="C12263" s="200" t="s">
        <v>26</v>
      </c>
      <c r="D12263" s="200" t="s">
        <v>2583</v>
      </c>
      <c r="E12263" s="427" t="s">
        <v>2123</v>
      </c>
      <c r="F12263" s="427"/>
      <c r="G12263" s="202" t="s">
        <v>32</v>
      </c>
      <c r="H12263" s="203">
        <v>0.312</v>
      </c>
      <c r="I12263" s="189">
        <f>(M12263*$M$13)</f>
        <v>26.1188</v>
      </c>
      <c r="J12263" s="219">
        <f>TRUNC(I12263*H12263,2)</f>
        <v>8.14</v>
      </c>
      <c r="M12263">
        <v>28.39</v>
      </c>
    </row>
    <row r="12264" spans="1:13" ht="24" customHeight="1" x14ac:dyDescent="0.2">
      <c r="A12264" s="241" t="s">
        <v>2395</v>
      </c>
      <c r="B12264" s="201" t="s">
        <v>2446</v>
      </c>
      <c r="C12264" s="200" t="s">
        <v>26</v>
      </c>
      <c r="D12264" s="200" t="s">
        <v>2447</v>
      </c>
      <c r="E12264" s="427" t="s">
        <v>2123</v>
      </c>
      <c r="F12264" s="427"/>
      <c r="G12264" s="202" t="s">
        <v>32</v>
      </c>
      <c r="H12264" s="203">
        <v>0.114</v>
      </c>
      <c r="I12264" s="189">
        <f>(M12264*$M$13)</f>
        <v>17.461600000000001</v>
      </c>
      <c r="J12264" s="219">
        <f>TRUNC(I12264*H12264,2)</f>
        <v>1.99</v>
      </c>
      <c r="M12264">
        <v>18.98</v>
      </c>
    </row>
    <row r="12265" spans="1:13" ht="26.1" customHeight="1" x14ac:dyDescent="0.2">
      <c r="A12265" s="238" t="s">
        <v>2126</v>
      </c>
      <c r="B12265" s="191" t="s">
        <v>2544</v>
      </c>
      <c r="C12265" s="190" t="s">
        <v>26</v>
      </c>
      <c r="D12265" s="190" t="s">
        <v>2545</v>
      </c>
      <c r="E12265" s="426" t="s">
        <v>2119</v>
      </c>
      <c r="F12265" s="426"/>
      <c r="G12265" s="192" t="s">
        <v>331</v>
      </c>
      <c r="H12265" s="193">
        <v>0.1</v>
      </c>
      <c r="I12265" s="189">
        <f>(M12265*$M$13)</f>
        <v>0.90160000000000007</v>
      </c>
      <c r="J12265" s="219">
        <f>TRUNC(I12265*H12265,2)</f>
        <v>0.09</v>
      </c>
      <c r="M12265">
        <v>0.98</v>
      </c>
    </row>
    <row r="12266" spans="1:13" ht="26.1" customHeight="1" x14ac:dyDescent="0.2">
      <c r="A12266" s="238" t="s">
        <v>2126</v>
      </c>
      <c r="B12266" s="191" t="s">
        <v>2586</v>
      </c>
      <c r="C12266" s="190" t="s">
        <v>26</v>
      </c>
      <c r="D12266" s="190" t="s">
        <v>2587</v>
      </c>
      <c r="E12266" s="426" t="s">
        <v>2119</v>
      </c>
      <c r="F12266" s="426"/>
      <c r="G12266" s="192" t="s">
        <v>2413</v>
      </c>
      <c r="H12266" s="193">
        <v>1.5550200000000001</v>
      </c>
      <c r="I12266" s="189">
        <f>(M12266*$M$13)</f>
        <v>2.6863999999999999</v>
      </c>
      <c r="J12266" s="219">
        <f>TRUNC(I12266*H12266,2)</f>
        <v>4.17</v>
      </c>
      <c r="M12266">
        <v>2.92</v>
      </c>
    </row>
    <row r="12267" spans="1:13" x14ac:dyDescent="0.2">
      <c r="A12267" s="239"/>
      <c r="B12267" s="195"/>
      <c r="C12267" s="195"/>
      <c r="D12267" s="195"/>
      <c r="E12267" s="195" t="s">
        <v>3847</v>
      </c>
      <c r="F12267" s="196">
        <v>8.0399999999999991</v>
      </c>
      <c r="G12267" s="195" t="s">
        <v>3848</v>
      </c>
      <c r="H12267" s="196">
        <v>0</v>
      </c>
      <c r="I12267" s="196">
        <v>8.0399999999999991</v>
      </c>
      <c r="J12267" s="220"/>
      <c r="M12267">
        <v>8.0399999999999991</v>
      </c>
    </row>
    <row r="12268" spans="1:13" ht="25.5" x14ac:dyDescent="0.2">
      <c r="A12268" s="239"/>
      <c r="B12268" s="195"/>
      <c r="C12268" s="195"/>
      <c r="D12268" s="195"/>
      <c r="E12268" s="195" t="s">
        <v>3849</v>
      </c>
      <c r="F12268" s="196">
        <v>0</v>
      </c>
      <c r="G12268" s="195"/>
      <c r="H12268" s="195" t="s">
        <v>3850</v>
      </c>
      <c r="I12268" s="196">
        <v>15.64</v>
      </c>
      <c r="J12268" s="220"/>
      <c r="M12268">
        <v>15.64</v>
      </c>
    </row>
    <row r="12269" spans="1:13" ht="30" customHeight="1" x14ac:dyDescent="0.2">
      <c r="A12269" s="240"/>
      <c r="B12269" s="197"/>
      <c r="C12269" s="197"/>
      <c r="D12269" s="197"/>
      <c r="E12269" s="197"/>
      <c r="F12269" s="197"/>
      <c r="G12269" s="197" t="s">
        <v>3851</v>
      </c>
      <c r="H12269" s="198">
        <v>916.51</v>
      </c>
      <c r="I12269" s="199">
        <v>14334.21</v>
      </c>
      <c r="J12269" s="220"/>
      <c r="M12269">
        <v>14334.21</v>
      </c>
    </row>
    <row r="12270" spans="1:13" ht="0.95" customHeight="1" x14ac:dyDescent="0.2">
      <c r="A12270" s="237"/>
      <c r="B12270" s="185"/>
      <c r="C12270" s="185"/>
      <c r="D12270" s="185"/>
      <c r="E12270" s="185"/>
      <c r="F12270" s="185"/>
      <c r="G12270" s="185"/>
      <c r="H12270" s="185"/>
      <c r="I12270" s="185"/>
      <c r="J12270" s="220"/>
    </row>
    <row r="12271" spans="1:13" ht="18" customHeight="1" x14ac:dyDescent="0.2">
      <c r="A12271" s="236" t="s">
        <v>1620</v>
      </c>
      <c r="B12271" s="183" t="s">
        <v>2</v>
      </c>
      <c r="C12271" s="182" t="s">
        <v>3</v>
      </c>
      <c r="D12271" s="182" t="s">
        <v>4</v>
      </c>
      <c r="E12271" s="419" t="s">
        <v>2100</v>
      </c>
      <c r="F12271" s="419"/>
      <c r="G12271" s="184" t="s">
        <v>5</v>
      </c>
      <c r="H12271" s="183" t="s">
        <v>6</v>
      </c>
      <c r="I12271" s="183" t="s">
        <v>7</v>
      </c>
      <c r="J12271" s="218" t="s">
        <v>8</v>
      </c>
      <c r="K12271" s="229">
        <f>J12273+J12274</f>
        <v>6.8900000000000006</v>
      </c>
      <c r="L12271" s="229">
        <f>J12272-K12271</f>
        <v>5.07</v>
      </c>
      <c r="M12271" t="s">
        <v>7</v>
      </c>
    </row>
    <row r="12272" spans="1:13" ht="24" customHeight="1" x14ac:dyDescent="0.2">
      <c r="A12272" s="237" t="s">
        <v>2125</v>
      </c>
      <c r="B12272" s="186" t="s">
        <v>579</v>
      </c>
      <c r="C12272" s="185" t="s">
        <v>15</v>
      </c>
      <c r="D12272" s="185" t="s">
        <v>580</v>
      </c>
      <c r="E12272" s="425">
        <v>26</v>
      </c>
      <c r="F12272" s="425"/>
      <c r="G12272" s="187" t="s">
        <v>17</v>
      </c>
      <c r="H12272" s="188">
        <v>1</v>
      </c>
      <c r="I12272" s="189">
        <f t="shared" ref="I12272:I12277" si="462">(M12272*$M$13)</f>
        <v>11.969200000000001</v>
      </c>
      <c r="J12272" s="231">
        <f t="shared" ref="J12272:J12277" si="463">TRUNC(I12272*H12272,2)</f>
        <v>11.96</v>
      </c>
      <c r="M12272">
        <v>13.01</v>
      </c>
    </row>
    <row r="12273" spans="1:13" ht="24" customHeight="1" x14ac:dyDescent="0.2">
      <c r="A12273" s="238" t="s">
        <v>2126</v>
      </c>
      <c r="B12273" s="191" t="s">
        <v>2130</v>
      </c>
      <c r="C12273" s="190" t="s">
        <v>15</v>
      </c>
      <c r="D12273" s="190" t="s">
        <v>2131</v>
      </c>
      <c r="E12273" s="426" t="s">
        <v>2129</v>
      </c>
      <c r="F12273" s="426"/>
      <c r="G12273" s="192" t="s">
        <v>39</v>
      </c>
      <c r="H12273" s="193">
        <v>8.2199999999999995E-2</v>
      </c>
      <c r="I12273" s="189">
        <f t="shared" si="462"/>
        <v>13.533200000000001</v>
      </c>
      <c r="J12273" s="219">
        <f t="shared" si="463"/>
        <v>1.1100000000000001</v>
      </c>
      <c r="M12273">
        <v>14.71</v>
      </c>
    </row>
    <row r="12274" spans="1:13" ht="24" customHeight="1" x14ac:dyDescent="0.2">
      <c r="A12274" s="238" t="s">
        <v>2126</v>
      </c>
      <c r="B12274" s="191" t="s">
        <v>2150</v>
      </c>
      <c r="C12274" s="190" t="s">
        <v>15</v>
      </c>
      <c r="D12274" s="190" t="s">
        <v>2151</v>
      </c>
      <c r="E12274" s="426" t="s">
        <v>2129</v>
      </c>
      <c r="F12274" s="426"/>
      <c r="G12274" s="192" t="s">
        <v>39</v>
      </c>
      <c r="H12274" s="193">
        <v>0.30209999999999998</v>
      </c>
      <c r="I12274" s="189">
        <f t="shared" si="462"/>
        <v>19.136000000000003</v>
      </c>
      <c r="J12274" s="219">
        <f t="shared" si="463"/>
        <v>5.78</v>
      </c>
      <c r="M12274">
        <v>20.8</v>
      </c>
    </row>
    <row r="12275" spans="1:13" ht="24" customHeight="1" x14ac:dyDescent="0.2">
      <c r="A12275" s="238" t="s">
        <v>2126</v>
      </c>
      <c r="B12275" s="191" t="s">
        <v>2162</v>
      </c>
      <c r="C12275" s="190" t="s">
        <v>15</v>
      </c>
      <c r="D12275" s="190" t="s">
        <v>2163</v>
      </c>
      <c r="E12275" s="426" t="s">
        <v>2119</v>
      </c>
      <c r="F12275" s="426"/>
      <c r="G12275" s="192" t="s">
        <v>54</v>
      </c>
      <c r="H12275" s="193">
        <v>0.1</v>
      </c>
      <c r="I12275" s="189">
        <f t="shared" si="462"/>
        <v>1.0120000000000002</v>
      </c>
      <c r="J12275" s="219">
        <f t="shared" si="463"/>
        <v>0.1</v>
      </c>
      <c r="M12275">
        <v>1.1000000000000001</v>
      </c>
    </row>
    <row r="12276" spans="1:13" ht="24" customHeight="1" x14ac:dyDescent="0.2">
      <c r="A12276" s="238" t="s">
        <v>2126</v>
      </c>
      <c r="B12276" s="191" t="s">
        <v>2560</v>
      </c>
      <c r="C12276" s="190" t="s">
        <v>15</v>
      </c>
      <c r="D12276" s="190" t="s">
        <v>2561</v>
      </c>
      <c r="E12276" s="426" t="s">
        <v>2119</v>
      </c>
      <c r="F12276" s="426"/>
      <c r="G12276" s="192" t="s">
        <v>2192</v>
      </c>
      <c r="H12276" s="193">
        <v>0.12</v>
      </c>
      <c r="I12276" s="189">
        <f t="shared" si="462"/>
        <v>8.6296000000000017</v>
      </c>
      <c r="J12276" s="219">
        <f t="shared" si="463"/>
        <v>1.03</v>
      </c>
      <c r="M12276">
        <v>9.3800000000000008</v>
      </c>
    </row>
    <row r="12277" spans="1:13" ht="24" customHeight="1" x14ac:dyDescent="0.2">
      <c r="A12277" s="238" t="s">
        <v>2126</v>
      </c>
      <c r="B12277" s="191" t="s">
        <v>2562</v>
      </c>
      <c r="C12277" s="190" t="s">
        <v>15</v>
      </c>
      <c r="D12277" s="190" t="s">
        <v>2563</v>
      </c>
      <c r="E12277" s="426" t="s">
        <v>2119</v>
      </c>
      <c r="F12277" s="426"/>
      <c r="G12277" s="192" t="s">
        <v>2192</v>
      </c>
      <c r="H12277" s="193">
        <v>0.16</v>
      </c>
      <c r="I12277" s="189">
        <f t="shared" si="462"/>
        <v>24.748000000000001</v>
      </c>
      <c r="J12277" s="219">
        <f t="shared" si="463"/>
        <v>3.95</v>
      </c>
      <c r="M12277">
        <v>26.9</v>
      </c>
    </row>
    <row r="12278" spans="1:13" x14ac:dyDescent="0.2">
      <c r="A12278" s="239"/>
      <c r="B12278" s="195"/>
      <c r="C12278" s="195"/>
      <c r="D12278" s="195"/>
      <c r="E12278" s="195" t="s">
        <v>3847</v>
      </c>
      <c r="F12278" s="196">
        <v>7.48</v>
      </c>
      <c r="G12278" s="195" t="s">
        <v>3848</v>
      </c>
      <c r="H12278" s="196">
        <v>0</v>
      </c>
      <c r="I12278" s="196">
        <v>7.48</v>
      </c>
      <c r="J12278" s="220"/>
      <c r="M12278">
        <v>7.48</v>
      </c>
    </row>
    <row r="12279" spans="1:13" ht="25.5" x14ac:dyDescent="0.2">
      <c r="A12279" s="239"/>
      <c r="B12279" s="195"/>
      <c r="C12279" s="195"/>
      <c r="D12279" s="195"/>
      <c r="E12279" s="195" t="s">
        <v>3849</v>
      </c>
      <c r="F12279" s="196">
        <v>0</v>
      </c>
      <c r="G12279" s="195"/>
      <c r="H12279" s="195" t="s">
        <v>3850</v>
      </c>
      <c r="I12279" s="196">
        <v>13.01</v>
      </c>
      <c r="J12279" s="220"/>
      <c r="M12279">
        <v>13.01</v>
      </c>
    </row>
    <row r="12280" spans="1:13" ht="30" customHeight="1" x14ac:dyDescent="0.2">
      <c r="A12280" s="240"/>
      <c r="B12280" s="197"/>
      <c r="C12280" s="197"/>
      <c r="D12280" s="197"/>
      <c r="E12280" s="197"/>
      <c r="F12280" s="197"/>
      <c r="G12280" s="197" t="s">
        <v>3851</v>
      </c>
      <c r="H12280" s="198">
        <v>916.51</v>
      </c>
      <c r="I12280" s="199">
        <v>11923.79</v>
      </c>
      <c r="J12280" s="220"/>
      <c r="M12280">
        <v>11923.79</v>
      </c>
    </row>
    <row r="12281" spans="1:13" ht="0.95" customHeight="1" x14ac:dyDescent="0.2">
      <c r="A12281" s="237"/>
      <c r="B12281" s="185"/>
      <c r="C12281" s="185"/>
      <c r="D12281" s="185"/>
      <c r="E12281" s="185"/>
      <c r="F12281" s="185"/>
      <c r="G12281" s="185"/>
      <c r="H12281" s="185"/>
      <c r="I12281" s="185"/>
      <c r="J12281" s="220"/>
    </row>
    <row r="12282" spans="1:13" ht="24" customHeight="1" x14ac:dyDescent="0.2">
      <c r="A12282" s="243" t="s">
        <v>1621</v>
      </c>
      <c r="B12282" s="28"/>
      <c r="C12282" s="28"/>
      <c r="D12282" s="27" t="s">
        <v>151</v>
      </c>
      <c r="E12282" s="28"/>
      <c r="F12282" s="429"/>
      <c r="G12282" s="429"/>
      <c r="H12282" s="28"/>
      <c r="I12282" s="28"/>
      <c r="J12282" s="211"/>
    </row>
    <row r="12283" spans="1:13" ht="18" customHeight="1" x14ac:dyDescent="0.2">
      <c r="A12283" s="236" t="s">
        <v>1622</v>
      </c>
      <c r="B12283" s="183" t="s">
        <v>2</v>
      </c>
      <c r="C12283" s="182" t="s">
        <v>3</v>
      </c>
      <c r="D12283" s="182" t="s">
        <v>4</v>
      </c>
      <c r="E12283" s="419" t="s">
        <v>2100</v>
      </c>
      <c r="F12283" s="419"/>
      <c r="G12283" s="184" t="s">
        <v>5</v>
      </c>
      <c r="H12283" s="183" t="s">
        <v>6</v>
      </c>
      <c r="I12283" s="183" t="s">
        <v>7</v>
      </c>
      <c r="J12283" s="218" t="s">
        <v>8</v>
      </c>
      <c r="K12283" s="229">
        <f>J12285+J12286</f>
        <v>10.130000000000001</v>
      </c>
      <c r="L12283" s="229">
        <f>J12284-K12283</f>
        <v>4.25</v>
      </c>
      <c r="M12283" t="s">
        <v>7</v>
      </c>
    </row>
    <row r="12284" spans="1:13" ht="26.1" customHeight="1" x14ac:dyDescent="0.2">
      <c r="A12284" s="237" t="s">
        <v>2125</v>
      </c>
      <c r="B12284" s="186" t="s">
        <v>688</v>
      </c>
      <c r="C12284" s="185" t="s">
        <v>26</v>
      </c>
      <c r="D12284" s="185" t="s">
        <v>689</v>
      </c>
      <c r="E12284" s="425" t="s">
        <v>2109</v>
      </c>
      <c r="F12284" s="425"/>
      <c r="G12284" s="187" t="s">
        <v>17</v>
      </c>
      <c r="H12284" s="188">
        <v>1</v>
      </c>
      <c r="I12284" s="189">
        <f>(M12284*$M$13)</f>
        <v>14.388800000000002</v>
      </c>
      <c r="J12284" s="231">
        <f>TRUNC(I12284*H12284,2)</f>
        <v>14.38</v>
      </c>
      <c r="M12284">
        <v>15.64</v>
      </c>
    </row>
    <row r="12285" spans="1:13" ht="24" customHeight="1" x14ac:dyDescent="0.2">
      <c r="A12285" s="241" t="s">
        <v>2395</v>
      </c>
      <c r="B12285" s="201" t="s">
        <v>2582</v>
      </c>
      <c r="C12285" s="200" t="s">
        <v>26</v>
      </c>
      <c r="D12285" s="200" t="s">
        <v>2583</v>
      </c>
      <c r="E12285" s="427" t="s">
        <v>2123</v>
      </c>
      <c r="F12285" s="427"/>
      <c r="G12285" s="202" t="s">
        <v>32</v>
      </c>
      <c r="H12285" s="203">
        <v>0.312</v>
      </c>
      <c r="I12285" s="189">
        <f>(M12285*$M$13)</f>
        <v>26.1188</v>
      </c>
      <c r="J12285" s="219">
        <f>TRUNC(I12285*H12285,2)</f>
        <v>8.14</v>
      </c>
      <c r="M12285">
        <v>28.39</v>
      </c>
    </row>
    <row r="12286" spans="1:13" ht="24" customHeight="1" x14ac:dyDescent="0.2">
      <c r="A12286" s="241" t="s">
        <v>2395</v>
      </c>
      <c r="B12286" s="201" t="s">
        <v>2446</v>
      </c>
      <c r="C12286" s="200" t="s">
        <v>26</v>
      </c>
      <c r="D12286" s="200" t="s">
        <v>2447</v>
      </c>
      <c r="E12286" s="427" t="s">
        <v>2123</v>
      </c>
      <c r="F12286" s="427"/>
      <c r="G12286" s="202" t="s">
        <v>32</v>
      </c>
      <c r="H12286" s="203">
        <v>0.114</v>
      </c>
      <c r="I12286" s="189">
        <f>(M12286*$M$13)</f>
        <v>17.461600000000001</v>
      </c>
      <c r="J12286" s="219">
        <f>TRUNC(I12286*H12286,2)</f>
        <v>1.99</v>
      </c>
      <c r="M12286">
        <v>18.98</v>
      </c>
    </row>
    <row r="12287" spans="1:13" ht="26.1" customHeight="1" x14ac:dyDescent="0.2">
      <c r="A12287" s="238" t="s">
        <v>2126</v>
      </c>
      <c r="B12287" s="191" t="s">
        <v>2544</v>
      </c>
      <c r="C12287" s="190" t="s">
        <v>26</v>
      </c>
      <c r="D12287" s="190" t="s">
        <v>2545</v>
      </c>
      <c r="E12287" s="426" t="s">
        <v>2119</v>
      </c>
      <c r="F12287" s="426"/>
      <c r="G12287" s="192" t="s">
        <v>331</v>
      </c>
      <c r="H12287" s="193">
        <v>0.1</v>
      </c>
      <c r="I12287" s="189">
        <f>(M12287*$M$13)</f>
        <v>0.90160000000000007</v>
      </c>
      <c r="J12287" s="219">
        <f>TRUNC(I12287*H12287,2)</f>
        <v>0.09</v>
      </c>
      <c r="M12287">
        <v>0.98</v>
      </c>
    </row>
    <row r="12288" spans="1:13" ht="26.1" customHeight="1" x14ac:dyDescent="0.2">
      <c r="A12288" s="238" t="s">
        <v>2126</v>
      </c>
      <c r="B12288" s="191" t="s">
        <v>2586</v>
      </c>
      <c r="C12288" s="190" t="s">
        <v>26</v>
      </c>
      <c r="D12288" s="190" t="s">
        <v>2587</v>
      </c>
      <c r="E12288" s="426" t="s">
        <v>2119</v>
      </c>
      <c r="F12288" s="426"/>
      <c r="G12288" s="192" t="s">
        <v>2413</v>
      </c>
      <c r="H12288" s="193">
        <v>1.5550200000000001</v>
      </c>
      <c r="I12288" s="189">
        <f>(M12288*$M$13)</f>
        <v>2.6863999999999999</v>
      </c>
      <c r="J12288" s="219">
        <f>TRUNC(I12288*H12288,2)</f>
        <v>4.17</v>
      </c>
      <c r="M12288">
        <v>2.92</v>
      </c>
    </row>
    <row r="12289" spans="1:13" x14ac:dyDescent="0.2">
      <c r="A12289" s="239"/>
      <c r="B12289" s="195"/>
      <c r="C12289" s="195"/>
      <c r="D12289" s="195"/>
      <c r="E12289" s="195" t="s">
        <v>3847</v>
      </c>
      <c r="F12289" s="196">
        <v>8.0399999999999991</v>
      </c>
      <c r="G12289" s="195" t="s">
        <v>3848</v>
      </c>
      <c r="H12289" s="196">
        <v>0</v>
      </c>
      <c r="I12289" s="196">
        <v>8.0399999999999991</v>
      </c>
      <c r="J12289" s="220"/>
      <c r="M12289">
        <v>8.0399999999999991</v>
      </c>
    </row>
    <row r="12290" spans="1:13" ht="25.5" x14ac:dyDescent="0.2">
      <c r="A12290" s="239"/>
      <c r="B12290" s="195"/>
      <c r="C12290" s="195"/>
      <c r="D12290" s="195"/>
      <c r="E12290" s="195" t="s">
        <v>3849</v>
      </c>
      <c r="F12290" s="196">
        <v>0</v>
      </c>
      <c r="G12290" s="195"/>
      <c r="H12290" s="195" t="s">
        <v>3850</v>
      </c>
      <c r="I12290" s="196">
        <v>15.64</v>
      </c>
      <c r="J12290" s="220"/>
      <c r="M12290">
        <v>15.64</v>
      </c>
    </row>
    <row r="12291" spans="1:13" ht="30" customHeight="1" x14ac:dyDescent="0.2">
      <c r="A12291" s="240"/>
      <c r="B12291" s="197"/>
      <c r="C12291" s="197"/>
      <c r="D12291" s="197"/>
      <c r="E12291" s="197"/>
      <c r="F12291" s="197"/>
      <c r="G12291" s="197" t="s">
        <v>3851</v>
      </c>
      <c r="H12291" s="198">
        <v>1043.81</v>
      </c>
      <c r="I12291" s="199">
        <v>16325.18</v>
      </c>
      <c r="J12291" s="220"/>
      <c r="M12291">
        <v>16325.18</v>
      </c>
    </row>
    <row r="12292" spans="1:13" ht="0.95" customHeight="1" x14ac:dyDescent="0.2">
      <c r="A12292" s="237"/>
      <c r="B12292" s="185"/>
      <c r="C12292" s="185"/>
      <c r="D12292" s="185"/>
      <c r="E12292" s="185"/>
      <c r="F12292" s="185"/>
      <c r="G12292" s="185"/>
      <c r="H12292" s="185"/>
      <c r="I12292" s="185"/>
      <c r="J12292" s="220"/>
    </row>
    <row r="12293" spans="1:13" ht="18" customHeight="1" x14ac:dyDescent="0.2">
      <c r="A12293" s="236" t="s">
        <v>1623</v>
      </c>
      <c r="B12293" s="183" t="s">
        <v>2</v>
      </c>
      <c r="C12293" s="182" t="s">
        <v>3</v>
      </c>
      <c r="D12293" s="182" t="s">
        <v>4</v>
      </c>
      <c r="E12293" s="419" t="s">
        <v>2100</v>
      </c>
      <c r="F12293" s="419"/>
      <c r="G12293" s="184" t="s">
        <v>5</v>
      </c>
      <c r="H12293" s="183" t="s">
        <v>6</v>
      </c>
      <c r="I12293" s="183" t="s">
        <v>7</v>
      </c>
      <c r="J12293" s="218" t="s">
        <v>8</v>
      </c>
      <c r="K12293" s="229">
        <f>J12295+J12297</f>
        <v>7.73</v>
      </c>
      <c r="L12293" s="229">
        <f>J12294-K12293</f>
        <v>6.99</v>
      </c>
      <c r="M12293" t="s">
        <v>7</v>
      </c>
    </row>
    <row r="12294" spans="1:13" ht="26.1" customHeight="1" x14ac:dyDescent="0.2">
      <c r="A12294" s="237" t="s">
        <v>2125</v>
      </c>
      <c r="B12294" s="186" t="s">
        <v>714</v>
      </c>
      <c r="C12294" s="185" t="s">
        <v>15</v>
      </c>
      <c r="D12294" s="185" t="s">
        <v>715</v>
      </c>
      <c r="E12294" s="425">
        <v>26</v>
      </c>
      <c r="F12294" s="425"/>
      <c r="G12294" s="187" t="s">
        <v>17</v>
      </c>
      <c r="H12294" s="188">
        <v>1</v>
      </c>
      <c r="I12294" s="189">
        <f t="shared" ref="I12294:I12300" si="464">(M12294*$M$13)</f>
        <v>14.72</v>
      </c>
      <c r="J12294" s="231">
        <f t="shared" ref="J12294:J12300" si="465">TRUNC(I12294*H12294,2)</f>
        <v>14.72</v>
      </c>
      <c r="M12294">
        <v>16</v>
      </c>
    </row>
    <row r="12295" spans="1:13" ht="24" customHeight="1" x14ac:dyDescent="0.2">
      <c r="A12295" s="238" t="s">
        <v>2126</v>
      </c>
      <c r="B12295" s="191" t="s">
        <v>2130</v>
      </c>
      <c r="C12295" s="190" t="s">
        <v>15</v>
      </c>
      <c r="D12295" s="190" t="s">
        <v>2131</v>
      </c>
      <c r="E12295" s="426" t="s">
        <v>2129</v>
      </c>
      <c r="F12295" s="426"/>
      <c r="G12295" s="192" t="s">
        <v>39</v>
      </c>
      <c r="H12295" s="193">
        <v>8.2199999999999995E-2</v>
      </c>
      <c r="I12295" s="189">
        <f t="shared" si="464"/>
        <v>13.533200000000001</v>
      </c>
      <c r="J12295" s="219">
        <f t="shared" si="465"/>
        <v>1.1100000000000001</v>
      </c>
      <c r="M12295">
        <v>14.71</v>
      </c>
    </row>
    <row r="12296" spans="1:13" ht="24" customHeight="1" x14ac:dyDescent="0.2">
      <c r="A12296" s="238" t="s">
        <v>2126</v>
      </c>
      <c r="B12296" s="191" t="s">
        <v>2262</v>
      </c>
      <c r="C12296" s="190" t="s">
        <v>15</v>
      </c>
      <c r="D12296" s="190" t="s">
        <v>2263</v>
      </c>
      <c r="E12296" s="426" t="s">
        <v>2119</v>
      </c>
      <c r="F12296" s="426"/>
      <c r="G12296" s="192" t="s">
        <v>2192</v>
      </c>
      <c r="H12296" s="193">
        <v>3.2000000000000001E-2</v>
      </c>
      <c r="I12296" s="189">
        <f t="shared" si="464"/>
        <v>19.494800000000001</v>
      </c>
      <c r="J12296" s="219">
        <f t="shared" si="465"/>
        <v>0.62</v>
      </c>
      <c r="M12296">
        <v>21.19</v>
      </c>
    </row>
    <row r="12297" spans="1:13" ht="24" customHeight="1" x14ac:dyDescent="0.2">
      <c r="A12297" s="238" t="s">
        <v>2126</v>
      </c>
      <c r="B12297" s="191" t="s">
        <v>2150</v>
      </c>
      <c r="C12297" s="190" t="s">
        <v>15</v>
      </c>
      <c r="D12297" s="190" t="s">
        <v>2151</v>
      </c>
      <c r="E12297" s="426" t="s">
        <v>2129</v>
      </c>
      <c r="F12297" s="426"/>
      <c r="G12297" s="192" t="s">
        <v>39</v>
      </c>
      <c r="H12297" s="193">
        <v>0.3463</v>
      </c>
      <c r="I12297" s="189">
        <f t="shared" si="464"/>
        <v>19.136000000000003</v>
      </c>
      <c r="J12297" s="219">
        <f t="shared" si="465"/>
        <v>6.62</v>
      </c>
      <c r="M12297">
        <v>20.8</v>
      </c>
    </row>
    <row r="12298" spans="1:13" ht="24" customHeight="1" x14ac:dyDescent="0.2">
      <c r="A12298" s="238" t="s">
        <v>2126</v>
      </c>
      <c r="B12298" s="191" t="s">
        <v>2162</v>
      </c>
      <c r="C12298" s="190" t="s">
        <v>15</v>
      </c>
      <c r="D12298" s="190" t="s">
        <v>2163</v>
      </c>
      <c r="E12298" s="426" t="s">
        <v>2119</v>
      </c>
      <c r="F12298" s="426"/>
      <c r="G12298" s="192" t="s">
        <v>54</v>
      </c>
      <c r="H12298" s="193">
        <v>0.1</v>
      </c>
      <c r="I12298" s="189">
        <f t="shared" si="464"/>
        <v>1.0120000000000002</v>
      </c>
      <c r="J12298" s="219">
        <f t="shared" si="465"/>
        <v>0.1</v>
      </c>
      <c r="M12298">
        <v>1.1000000000000001</v>
      </c>
    </row>
    <row r="12299" spans="1:13" ht="24" customHeight="1" x14ac:dyDescent="0.2">
      <c r="A12299" s="238" t="s">
        <v>2126</v>
      </c>
      <c r="B12299" s="191" t="s">
        <v>2560</v>
      </c>
      <c r="C12299" s="190" t="s">
        <v>15</v>
      </c>
      <c r="D12299" s="190" t="s">
        <v>2561</v>
      </c>
      <c r="E12299" s="426" t="s">
        <v>2119</v>
      </c>
      <c r="F12299" s="426"/>
      <c r="G12299" s="192" t="s">
        <v>2192</v>
      </c>
      <c r="H12299" s="193">
        <v>0.12</v>
      </c>
      <c r="I12299" s="189">
        <f t="shared" si="464"/>
        <v>8.6296000000000017</v>
      </c>
      <c r="J12299" s="219">
        <f t="shared" si="465"/>
        <v>1.03</v>
      </c>
      <c r="M12299">
        <v>9.3800000000000008</v>
      </c>
    </row>
    <row r="12300" spans="1:13" ht="24" customHeight="1" x14ac:dyDescent="0.2">
      <c r="A12300" s="238" t="s">
        <v>2126</v>
      </c>
      <c r="B12300" s="191" t="s">
        <v>2286</v>
      </c>
      <c r="C12300" s="190" t="s">
        <v>15</v>
      </c>
      <c r="D12300" s="190" t="s">
        <v>2287</v>
      </c>
      <c r="E12300" s="426" t="s">
        <v>2119</v>
      </c>
      <c r="F12300" s="426"/>
      <c r="G12300" s="192" t="s">
        <v>2192</v>
      </c>
      <c r="H12300" s="193">
        <v>0.16</v>
      </c>
      <c r="I12300" s="189">
        <f t="shared" si="464"/>
        <v>32.779600000000002</v>
      </c>
      <c r="J12300" s="219">
        <f t="shared" si="465"/>
        <v>5.24</v>
      </c>
      <c r="M12300">
        <v>35.630000000000003</v>
      </c>
    </row>
    <row r="12301" spans="1:13" x14ac:dyDescent="0.2">
      <c r="A12301" s="239"/>
      <c r="B12301" s="195"/>
      <c r="C12301" s="195"/>
      <c r="D12301" s="195"/>
      <c r="E12301" s="195" t="s">
        <v>3847</v>
      </c>
      <c r="F12301" s="196">
        <v>8.4</v>
      </c>
      <c r="G12301" s="195" t="s">
        <v>3848</v>
      </c>
      <c r="H12301" s="196">
        <v>0</v>
      </c>
      <c r="I12301" s="196">
        <v>8.4</v>
      </c>
      <c r="J12301" s="220"/>
      <c r="M12301">
        <v>8.4</v>
      </c>
    </row>
    <row r="12302" spans="1:13" ht="25.5" x14ac:dyDescent="0.2">
      <c r="A12302" s="239"/>
      <c r="B12302" s="195"/>
      <c r="C12302" s="195"/>
      <c r="D12302" s="195"/>
      <c r="E12302" s="195" t="s">
        <v>3849</v>
      </c>
      <c r="F12302" s="196">
        <v>0</v>
      </c>
      <c r="G12302" s="195"/>
      <c r="H12302" s="195" t="s">
        <v>3850</v>
      </c>
      <c r="I12302" s="196">
        <v>16</v>
      </c>
      <c r="J12302" s="220"/>
      <c r="M12302">
        <v>16</v>
      </c>
    </row>
    <row r="12303" spans="1:13" ht="30" customHeight="1" x14ac:dyDescent="0.2">
      <c r="A12303" s="240"/>
      <c r="B12303" s="197"/>
      <c r="C12303" s="197"/>
      <c r="D12303" s="197"/>
      <c r="E12303" s="197"/>
      <c r="F12303" s="197"/>
      <c r="G12303" s="197" t="s">
        <v>3851</v>
      </c>
      <c r="H12303" s="198">
        <v>270.68</v>
      </c>
      <c r="I12303" s="199">
        <v>4330.88</v>
      </c>
      <c r="J12303" s="220"/>
      <c r="M12303">
        <v>4330.88</v>
      </c>
    </row>
    <row r="12304" spans="1:13" ht="0.95" customHeight="1" x14ac:dyDescent="0.2">
      <c r="A12304" s="237"/>
      <c r="B12304" s="185"/>
      <c r="C12304" s="185"/>
      <c r="D12304" s="185"/>
      <c r="E12304" s="185"/>
      <c r="F12304" s="185"/>
      <c r="G12304" s="185"/>
      <c r="H12304" s="185"/>
      <c r="I12304" s="185"/>
      <c r="J12304" s="220"/>
    </row>
    <row r="12305" spans="1:13" ht="18" customHeight="1" x14ac:dyDescent="0.2">
      <c r="A12305" s="236" t="s">
        <v>1624</v>
      </c>
      <c r="B12305" s="183" t="s">
        <v>2</v>
      </c>
      <c r="C12305" s="182" t="s">
        <v>3</v>
      </c>
      <c r="D12305" s="182" t="s">
        <v>4</v>
      </c>
      <c r="E12305" s="419" t="s">
        <v>2100</v>
      </c>
      <c r="F12305" s="419"/>
      <c r="G12305" s="184" t="s">
        <v>5</v>
      </c>
      <c r="H12305" s="183" t="s">
        <v>6</v>
      </c>
      <c r="I12305" s="183" t="s">
        <v>7</v>
      </c>
      <c r="J12305" s="218" t="s">
        <v>8</v>
      </c>
      <c r="K12305" s="229">
        <f>J12307+J12308</f>
        <v>6.8900000000000006</v>
      </c>
      <c r="L12305" s="229">
        <f>J12306-K12305</f>
        <v>5.07</v>
      </c>
      <c r="M12305" t="s">
        <v>7</v>
      </c>
    </row>
    <row r="12306" spans="1:13" ht="24" customHeight="1" x14ac:dyDescent="0.2">
      <c r="A12306" s="237" t="s">
        <v>2125</v>
      </c>
      <c r="B12306" s="186" t="s">
        <v>579</v>
      </c>
      <c r="C12306" s="185" t="s">
        <v>15</v>
      </c>
      <c r="D12306" s="185" t="s">
        <v>580</v>
      </c>
      <c r="E12306" s="425">
        <v>26</v>
      </c>
      <c r="F12306" s="425"/>
      <c r="G12306" s="187" t="s">
        <v>17</v>
      </c>
      <c r="H12306" s="188">
        <v>1</v>
      </c>
      <c r="I12306" s="189">
        <f t="shared" ref="I12306:I12311" si="466">(M12306*$M$13)</f>
        <v>11.969200000000001</v>
      </c>
      <c r="J12306" s="231">
        <f t="shared" ref="J12306:J12311" si="467">TRUNC(I12306*H12306,2)</f>
        <v>11.96</v>
      </c>
      <c r="M12306">
        <v>13.01</v>
      </c>
    </row>
    <row r="12307" spans="1:13" ht="24" customHeight="1" x14ac:dyDescent="0.2">
      <c r="A12307" s="238" t="s">
        <v>2126</v>
      </c>
      <c r="B12307" s="191" t="s">
        <v>2130</v>
      </c>
      <c r="C12307" s="190" t="s">
        <v>15</v>
      </c>
      <c r="D12307" s="190" t="s">
        <v>2131</v>
      </c>
      <c r="E12307" s="426" t="s">
        <v>2129</v>
      </c>
      <c r="F12307" s="426"/>
      <c r="G12307" s="192" t="s">
        <v>39</v>
      </c>
      <c r="H12307" s="193">
        <v>8.2199999999999995E-2</v>
      </c>
      <c r="I12307" s="189">
        <f t="shared" si="466"/>
        <v>13.533200000000001</v>
      </c>
      <c r="J12307" s="219">
        <f t="shared" si="467"/>
        <v>1.1100000000000001</v>
      </c>
      <c r="M12307">
        <v>14.71</v>
      </c>
    </row>
    <row r="12308" spans="1:13" ht="24" customHeight="1" x14ac:dyDescent="0.2">
      <c r="A12308" s="238" t="s">
        <v>2126</v>
      </c>
      <c r="B12308" s="191" t="s">
        <v>2150</v>
      </c>
      <c r="C12308" s="190" t="s">
        <v>15</v>
      </c>
      <c r="D12308" s="190" t="s">
        <v>2151</v>
      </c>
      <c r="E12308" s="426" t="s">
        <v>2129</v>
      </c>
      <c r="F12308" s="426"/>
      <c r="G12308" s="192" t="s">
        <v>39</v>
      </c>
      <c r="H12308" s="193">
        <v>0.30209999999999998</v>
      </c>
      <c r="I12308" s="189">
        <f t="shared" si="466"/>
        <v>19.136000000000003</v>
      </c>
      <c r="J12308" s="219">
        <f t="shared" si="467"/>
        <v>5.78</v>
      </c>
      <c r="M12308">
        <v>20.8</v>
      </c>
    </row>
    <row r="12309" spans="1:13" ht="24" customHeight="1" x14ac:dyDescent="0.2">
      <c r="A12309" s="238" t="s">
        <v>2126</v>
      </c>
      <c r="B12309" s="191" t="s">
        <v>2162</v>
      </c>
      <c r="C12309" s="190" t="s">
        <v>15</v>
      </c>
      <c r="D12309" s="190" t="s">
        <v>2163</v>
      </c>
      <c r="E12309" s="426" t="s">
        <v>2119</v>
      </c>
      <c r="F12309" s="426"/>
      <c r="G12309" s="192" t="s">
        <v>54</v>
      </c>
      <c r="H12309" s="193">
        <v>0.1</v>
      </c>
      <c r="I12309" s="189">
        <f t="shared" si="466"/>
        <v>1.0120000000000002</v>
      </c>
      <c r="J12309" s="219">
        <f t="shared" si="467"/>
        <v>0.1</v>
      </c>
      <c r="M12309">
        <v>1.1000000000000001</v>
      </c>
    </row>
    <row r="12310" spans="1:13" ht="24" customHeight="1" x14ac:dyDescent="0.2">
      <c r="A12310" s="238" t="s">
        <v>2126</v>
      </c>
      <c r="B12310" s="191" t="s">
        <v>2560</v>
      </c>
      <c r="C12310" s="190" t="s">
        <v>15</v>
      </c>
      <c r="D12310" s="190" t="s">
        <v>2561</v>
      </c>
      <c r="E12310" s="426" t="s">
        <v>2119</v>
      </c>
      <c r="F12310" s="426"/>
      <c r="G12310" s="192" t="s">
        <v>2192</v>
      </c>
      <c r="H12310" s="193">
        <v>0.12</v>
      </c>
      <c r="I12310" s="189">
        <f t="shared" si="466"/>
        <v>8.6296000000000017</v>
      </c>
      <c r="J12310" s="219">
        <f t="shared" si="467"/>
        <v>1.03</v>
      </c>
      <c r="M12310">
        <v>9.3800000000000008</v>
      </c>
    </row>
    <row r="12311" spans="1:13" ht="24" customHeight="1" x14ac:dyDescent="0.2">
      <c r="A12311" s="238" t="s">
        <v>2126</v>
      </c>
      <c r="B12311" s="191" t="s">
        <v>2562</v>
      </c>
      <c r="C12311" s="190" t="s">
        <v>15</v>
      </c>
      <c r="D12311" s="190" t="s">
        <v>2563</v>
      </c>
      <c r="E12311" s="426" t="s">
        <v>2119</v>
      </c>
      <c r="F12311" s="426"/>
      <c r="G12311" s="192" t="s">
        <v>2192</v>
      </c>
      <c r="H12311" s="193">
        <v>0.16</v>
      </c>
      <c r="I12311" s="189">
        <f t="shared" si="466"/>
        <v>24.748000000000001</v>
      </c>
      <c r="J12311" s="219">
        <f t="shared" si="467"/>
        <v>3.95</v>
      </c>
      <c r="M12311">
        <v>26.9</v>
      </c>
    </row>
    <row r="12312" spans="1:13" x14ac:dyDescent="0.2">
      <c r="A12312" s="239"/>
      <c r="B12312" s="195"/>
      <c r="C12312" s="195"/>
      <c r="D12312" s="195"/>
      <c r="E12312" s="195" t="s">
        <v>3847</v>
      </c>
      <c r="F12312" s="196">
        <v>7.48</v>
      </c>
      <c r="G12312" s="195" t="s">
        <v>3848</v>
      </c>
      <c r="H12312" s="196">
        <v>0</v>
      </c>
      <c r="I12312" s="196">
        <v>7.48</v>
      </c>
      <c r="J12312" s="220"/>
      <c r="M12312">
        <v>7.48</v>
      </c>
    </row>
    <row r="12313" spans="1:13" ht="25.5" x14ac:dyDescent="0.2">
      <c r="A12313" s="239"/>
      <c r="B12313" s="195"/>
      <c r="C12313" s="195"/>
      <c r="D12313" s="195"/>
      <c r="E12313" s="195" t="s">
        <v>3849</v>
      </c>
      <c r="F12313" s="196">
        <v>0</v>
      </c>
      <c r="G12313" s="195"/>
      <c r="H12313" s="195" t="s">
        <v>3850</v>
      </c>
      <c r="I12313" s="196">
        <v>13.01</v>
      </c>
      <c r="J12313" s="220"/>
      <c r="M12313">
        <v>13.01</v>
      </c>
    </row>
    <row r="12314" spans="1:13" ht="30" customHeight="1" x14ac:dyDescent="0.2">
      <c r="A12314" s="240"/>
      <c r="B12314" s="197"/>
      <c r="C12314" s="197"/>
      <c r="D12314" s="197"/>
      <c r="E12314" s="197"/>
      <c r="F12314" s="197"/>
      <c r="G12314" s="197" t="s">
        <v>3851</v>
      </c>
      <c r="H12314" s="198">
        <v>773.13</v>
      </c>
      <c r="I12314" s="199">
        <v>10058.42</v>
      </c>
      <c r="J12314" s="220"/>
      <c r="M12314">
        <v>10058.42</v>
      </c>
    </row>
    <row r="12315" spans="1:13" ht="0.95" customHeight="1" x14ac:dyDescent="0.2">
      <c r="A12315" s="237"/>
      <c r="B12315" s="185"/>
      <c r="C12315" s="185"/>
      <c r="D12315" s="185"/>
      <c r="E12315" s="185"/>
      <c r="F12315" s="185"/>
      <c r="G12315" s="185"/>
      <c r="H12315" s="185"/>
      <c r="I12315" s="185"/>
      <c r="J12315" s="220"/>
    </row>
    <row r="12316" spans="1:13" ht="24" customHeight="1" x14ac:dyDescent="0.2">
      <c r="A12316" s="243" t="s">
        <v>1625</v>
      </c>
      <c r="B12316" s="28"/>
      <c r="C12316" s="28"/>
      <c r="D12316" s="27" t="s">
        <v>161</v>
      </c>
      <c r="E12316" s="28"/>
      <c r="F12316" s="429"/>
      <c r="G12316" s="429"/>
      <c r="H12316" s="28"/>
      <c r="I12316" s="28"/>
      <c r="J12316" s="211"/>
    </row>
    <row r="12317" spans="1:13" ht="18" customHeight="1" x14ac:dyDescent="0.2">
      <c r="A12317" s="236" t="s">
        <v>1626</v>
      </c>
      <c r="B12317" s="183" t="s">
        <v>2</v>
      </c>
      <c r="C12317" s="182" t="s">
        <v>3</v>
      </c>
      <c r="D12317" s="182" t="s">
        <v>4</v>
      </c>
      <c r="E12317" s="419" t="s">
        <v>2100</v>
      </c>
      <c r="F12317" s="419"/>
      <c r="G12317" s="184" t="s">
        <v>5</v>
      </c>
      <c r="H12317" s="183" t="s">
        <v>6</v>
      </c>
      <c r="I12317" s="183" t="s">
        <v>7</v>
      </c>
      <c r="J12317" s="218" t="s">
        <v>8</v>
      </c>
      <c r="K12317" s="229">
        <f>J12319+J12320</f>
        <v>21.86</v>
      </c>
      <c r="L12317" s="229">
        <f>J12318-K12317</f>
        <v>4.240000000000002</v>
      </c>
      <c r="M12317" t="s">
        <v>7</v>
      </c>
    </row>
    <row r="12318" spans="1:13" ht="26.1" customHeight="1" x14ac:dyDescent="0.2">
      <c r="A12318" s="237" t="s">
        <v>2125</v>
      </c>
      <c r="B12318" s="186" t="s">
        <v>621</v>
      </c>
      <c r="C12318" s="185" t="s">
        <v>26</v>
      </c>
      <c r="D12318" s="185" t="s">
        <v>622</v>
      </c>
      <c r="E12318" s="425" t="s">
        <v>2109</v>
      </c>
      <c r="F12318" s="425"/>
      <c r="G12318" s="187" t="s">
        <v>17</v>
      </c>
      <c r="H12318" s="188">
        <v>1</v>
      </c>
      <c r="I12318" s="189">
        <f>(M12318*$M$13)</f>
        <v>26.1096</v>
      </c>
      <c r="J12318" s="231">
        <f>TRUNC(I12318*H12318,2)</f>
        <v>26.1</v>
      </c>
      <c r="M12318">
        <v>28.38</v>
      </c>
    </row>
    <row r="12319" spans="1:13" ht="24" customHeight="1" x14ac:dyDescent="0.2">
      <c r="A12319" s="241" t="s">
        <v>2395</v>
      </c>
      <c r="B12319" s="201" t="s">
        <v>2582</v>
      </c>
      <c r="C12319" s="200" t="s">
        <v>26</v>
      </c>
      <c r="D12319" s="200" t="s">
        <v>2583</v>
      </c>
      <c r="E12319" s="427" t="s">
        <v>2123</v>
      </c>
      <c r="F12319" s="427"/>
      <c r="G12319" s="202" t="s">
        <v>32</v>
      </c>
      <c r="H12319" s="203">
        <v>0.67200000000000004</v>
      </c>
      <c r="I12319" s="189">
        <f>(M12319*$M$13)</f>
        <v>26.1188</v>
      </c>
      <c r="J12319" s="219">
        <f>TRUNC(I12319*H12319,2)</f>
        <v>17.55</v>
      </c>
      <c r="M12319">
        <v>28.39</v>
      </c>
    </row>
    <row r="12320" spans="1:13" ht="24" customHeight="1" x14ac:dyDescent="0.2">
      <c r="A12320" s="241" t="s">
        <v>2395</v>
      </c>
      <c r="B12320" s="201" t="s">
        <v>2446</v>
      </c>
      <c r="C12320" s="200" t="s">
        <v>26</v>
      </c>
      <c r="D12320" s="200" t="s">
        <v>2447</v>
      </c>
      <c r="E12320" s="427" t="s">
        <v>2123</v>
      </c>
      <c r="F12320" s="427"/>
      <c r="G12320" s="202" t="s">
        <v>32</v>
      </c>
      <c r="H12320" s="203">
        <v>0.247</v>
      </c>
      <c r="I12320" s="189">
        <f>(M12320*$M$13)</f>
        <v>17.461600000000001</v>
      </c>
      <c r="J12320" s="219">
        <f>TRUNC(I12320*H12320,2)</f>
        <v>4.3099999999999996</v>
      </c>
      <c r="M12320">
        <v>18.98</v>
      </c>
    </row>
    <row r="12321" spans="1:13" ht="26.1" customHeight="1" x14ac:dyDescent="0.2">
      <c r="A12321" s="238" t="s">
        <v>2126</v>
      </c>
      <c r="B12321" s="191" t="s">
        <v>2544</v>
      </c>
      <c r="C12321" s="190" t="s">
        <v>26</v>
      </c>
      <c r="D12321" s="190" t="s">
        <v>2545</v>
      </c>
      <c r="E12321" s="426" t="s">
        <v>2119</v>
      </c>
      <c r="F12321" s="426"/>
      <c r="G12321" s="192" t="s">
        <v>331</v>
      </c>
      <c r="H12321" s="193">
        <v>0.1</v>
      </c>
      <c r="I12321" s="189">
        <f>(M12321*$M$13)</f>
        <v>0.90160000000000007</v>
      </c>
      <c r="J12321" s="219">
        <f>TRUNC(I12321*H12321,2)</f>
        <v>0.09</v>
      </c>
      <c r="M12321">
        <v>0.98</v>
      </c>
    </row>
    <row r="12322" spans="1:13" ht="26.1" customHeight="1" x14ac:dyDescent="0.2">
      <c r="A12322" s="238" t="s">
        <v>2126</v>
      </c>
      <c r="B12322" s="191" t="s">
        <v>2586</v>
      </c>
      <c r="C12322" s="190" t="s">
        <v>26</v>
      </c>
      <c r="D12322" s="190" t="s">
        <v>2587</v>
      </c>
      <c r="E12322" s="426" t="s">
        <v>2119</v>
      </c>
      <c r="F12322" s="426"/>
      <c r="G12322" s="192" t="s">
        <v>2413</v>
      </c>
      <c r="H12322" s="193">
        <v>1.5550200000000001</v>
      </c>
      <c r="I12322" s="189">
        <f>(M12322*$M$13)</f>
        <v>2.6863999999999999</v>
      </c>
      <c r="J12322" s="219">
        <f>TRUNC(I12322*H12322,2)</f>
        <v>4.17</v>
      </c>
      <c r="M12322">
        <v>2.92</v>
      </c>
    </row>
    <row r="12323" spans="1:13" x14ac:dyDescent="0.2">
      <c r="A12323" s="239"/>
      <c r="B12323" s="195"/>
      <c r="C12323" s="195"/>
      <c r="D12323" s="195"/>
      <c r="E12323" s="195" t="s">
        <v>3847</v>
      </c>
      <c r="F12323" s="196">
        <v>17.34</v>
      </c>
      <c r="G12323" s="195" t="s">
        <v>3848</v>
      </c>
      <c r="H12323" s="196">
        <v>0</v>
      </c>
      <c r="I12323" s="196">
        <v>17.34</v>
      </c>
      <c r="J12323" s="220"/>
      <c r="M12323">
        <v>17.34</v>
      </c>
    </row>
    <row r="12324" spans="1:13" ht="25.5" x14ac:dyDescent="0.2">
      <c r="A12324" s="239"/>
      <c r="B12324" s="195"/>
      <c r="C12324" s="195"/>
      <c r="D12324" s="195"/>
      <c r="E12324" s="195" t="s">
        <v>3849</v>
      </c>
      <c r="F12324" s="196">
        <v>0</v>
      </c>
      <c r="G12324" s="195"/>
      <c r="H12324" s="195" t="s">
        <v>3850</v>
      </c>
      <c r="I12324" s="196">
        <v>28.38</v>
      </c>
      <c r="J12324" s="220"/>
      <c r="M12324">
        <v>28.38</v>
      </c>
    </row>
    <row r="12325" spans="1:13" ht="30" customHeight="1" x14ac:dyDescent="0.2">
      <c r="A12325" s="240"/>
      <c r="B12325" s="197"/>
      <c r="C12325" s="197"/>
      <c r="D12325" s="197"/>
      <c r="E12325" s="197"/>
      <c r="F12325" s="197"/>
      <c r="G12325" s="197" t="s">
        <v>3851</v>
      </c>
      <c r="H12325" s="198">
        <v>150.97999999999999</v>
      </c>
      <c r="I12325" s="199">
        <v>4284.8100000000004</v>
      </c>
      <c r="J12325" s="220"/>
      <c r="M12325">
        <v>4284.8100000000004</v>
      </c>
    </row>
    <row r="12326" spans="1:13" ht="0.95" customHeight="1" x14ac:dyDescent="0.2">
      <c r="A12326" s="237"/>
      <c r="B12326" s="185"/>
      <c r="C12326" s="185"/>
      <c r="D12326" s="185"/>
      <c r="E12326" s="185"/>
      <c r="F12326" s="185"/>
      <c r="G12326" s="185"/>
      <c r="H12326" s="185"/>
      <c r="I12326" s="185"/>
      <c r="J12326" s="220"/>
    </row>
    <row r="12327" spans="1:13" ht="18" customHeight="1" x14ac:dyDescent="0.2">
      <c r="A12327" s="236" t="s">
        <v>1627</v>
      </c>
      <c r="B12327" s="183" t="s">
        <v>2</v>
      </c>
      <c r="C12327" s="182" t="s">
        <v>3</v>
      </c>
      <c r="D12327" s="182" t="s">
        <v>4</v>
      </c>
      <c r="E12327" s="419" t="s">
        <v>2100</v>
      </c>
      <c r="F12327" s="419"/>
      <c r="G12327" s="184" t="s">
        <v>5</v>
      </c>
      <c r="H12327" s="183" t="s">
        <v>6</v>
      </c>
      <c r="I12327" s="183" t="s">
        <v>7</v>
      </c>
      <c r="J12327" s="218" t="s">
        <v>8</v>
      </c>
      <c r="K12327" s="229">
        <f>J12329+J12330</f>
        <v>6.8900000000000006</v>
      </c>
      <c r="L12327" s="229">
        <f>J12328-K12327</f>
        <v>5.07</v>
      </c>
      <c r="M12327" t="s">
        <v>7</v>
      </c>
    </row>
    <row r="12328" spans="1:13" ht="24" customHeight="1" x14ac:dyDescent="0.2">
      <c r="A12328" s="237" t="s">
        <v>2125</v>
      </c>
      <c r="B12328" s="186" t="s">
        <v>579</v>
      </c>
      <c r="C12328" s="185" t="s">
        <v>15</v>
      </c>
      <c r="D12328" s="185" t="s">
        <v>580</v>
      </c>
      <c r="E12328" s="425">
        <v>26</v>
      </c>
      <c r="F12328" s="425"/>
      <c r="G12328" s="187" t="s">
        <v>17</v>
      </c>
      <c r="H12328" s="188">
        <v>1</v>
      </c>
      <c r="I12328" s="189">
        <f t="shared" ref="I12328:I12333" si="468">(M12328*$M$13)</f>
        <v>11.969200000000001</v>
      </c>
      <c r="J12328" s="231">
        <f t="shared" ref="J12328:J12333" si="469">TRUNC(I12328*H12328,2)</f>
        <v>11.96</v>
      </c>
      <c r="M12328">
        <v>13.01</v>
      </c>
    </row>
    <row r="12329" spans="1:13" ht="24" customHeight="1" x14ac:dyDescent="0.2">
      <c r="A12329" s="238" t="s">
        <v>2126</v>
      </c>
      <c r="B12329" s="191" t="s">
        <v>2130</v>
      </c>
      <c r="C12329" s="190" t="s">
        <v>15</v>
      </c>
      <c r="D12329" s="190" t="s">
        <v>2131</v>
      </c>
      <c r="E12329" s="426" t="s">
        <v>2129</v>
      </c>
      <c r="F12329" s="426"/>
      <c r="G12329" s="192" t="s">
        <v>39</v>
      </c>
      <c r="H12329" s="193">
        <v>8.2199999999999995E-2</v>
      </c>
      <c r="I12329" s="189">
        <f t="shared" si="468"/>
        <v>13.533200000000001</v>
      </c>
      <c r="J12329" s="219">
        <f t="shared" si="469"/>
        <v>1.1100000000000001</v>
      </c>
      <c r="M12329">
        <v>14.71</v>
      </c>
    </row>
    <row r="12330" spans="1:13" ht="24" customHeight="1" x14ac:dyDescent="0.2">
      <c r="A12330" s="238" t="s">
        <v>2126</v>
      </c>
      <c r="B12330" s="191" t="s">
        <v>2150</v>
      </c>
      <c r="C12330" s="190" t="s">
        <v>15</v>
      </c>
      <c r="D12330" s="190" t="s">
        <v>2151</v>
      </c>
      <c r="E12330" s="426" t="s">
        <v>2129</v>
      </c>
      <c r="F12330" s="426"/>
      <c r="G12330" s="192" t="s">
        <v>39</v>
      </c>
      <c r="H12330" s="193">
        <v>0.30209999999999998</v>
      </c>
      <c r="I12330" s="189">
        <f t="shared" si="468"/>
        <v>19.136000000000003</v>
      </c>
      <c r="J12330" s="219">
        <f t="shared" si="469"/>
        <v>5.78</v>
      </c>
      <c r="M12330">
        <v>20.8</v>
      </c>
    </row>
    <row r="12331" spans="1:13" ht="24" customHeight="1" x14ac:dyDescent="0.2">
      <c r="A12331" s="238" t="s">
        <v>2126</v>
      </c>
      <c r="B12331" s="191" t="s">
        <v>2162</v>
      </c>
      <c r="C12331" s="190" t="s">
        <v>15</v>
      </c>
      <c r="D12331" s="190" t="s">
        <v>2163</v>
      </c>
      <c r="E12331" s="426" t="s">
        <v>2119</v>
      </c>
      <c r="F12331" s="426"/>
      <c r="G12331" s="192" t="s">
        <v>54</v>
      </c>
      <c r="H12331" s="193">
        <v>0.1</v>
      </c>
      <c r="I12331" s="189">
        <f t="shared" si="468"/>
        <v>1.0120000000000002</v>
      </c>
      <c r="J12331" s="219">
        <f t="shared" si="469"/>
        <v>0.1</v>
      </c>
      <c r="M12331">
        <v>1.1000000000000001</v>
      </c>
    </row>
    <row r="12332" spans="1:13" ht="24" customHeight="1" x14ac:dyDescent="0.2">
      <c r="A12332" s="238" t="s">
        <v>2126</v>
      </c>
      <c r="B12332" s="191" t="s">
        <v>2560</v>
      </c>
      <c r="C12332" s="190" t="s">
        <v>15</v>
      </c>
      <c r="D12332" s="190" t="s">
        <v>2561</v>
      </c>
      <c r="E12332" s="426" t="s">
        <v>2119</v>
      </c>
      <c r="F12332" s="426"/>
      <c r="G12332" s="192" t="s">
        <v>2192</v>
      </c>
      <c r="H12332" s="193">
        <v>0.12</v>
      </c>
      <c r="I12332" s="189">
        <f t="shared" si="468"/>
        <v>8.6296000000000017</v>
      </c>
      <c r="J12332" s="219">
        <f t="shared" si="469"/>
        <v>1.03</v>
      </c>
      <c r="M12332">
        <v>9.3800000000000008</v>
      </c>
    </row>
    <row r="12333" spans="1:13" ht="24" customHeight="1" x14ac:dyDescent="0.2">
      <c r="A12333" s="238" t="s">
        <v>2126</v>
      </c>
      <c r="B12333" s="191" t="s">
        <v>2562</v>
      </c>
      <c r="C12333" s="190" t="s">
        <v>15</v>
      </c>
      <c r="D12333" s="190" t="s">
        <v>2563</v>
      </c>
      <c r="E12333" s="426" t="s">
        <v>2119</v>
      </c>
      <c r="F12333" s="426"/>
      <c r="G12333" s="192" t="s">
        <v>2192</v>
      </c>
      <c r="H12333" s="193">
        <v>0.16</v>
      </c>
      <c r="I12333" s="189">
        <f t="shared" si="468"/>
        <v>24.748000000000001</v>
      </c>
      <c r="J12333" s="219">
        <f t="shared" si="469"/>
        <v>3.95</v>
      </c>
      <c r="M12333">
        <v>26.9</v>
      </c>
    </row>
    <row r="12334" spans="1:13" x14ac:dyDescent="0.2">
      <c r="A12334" s="239"/>
      <c r="B12334" s="195"/>
      <c r="C12334" s="195"/>
      <c r="D12334" s="195"/>
      <c r="E12334" s="195" t="s">
        <v>3847</v>
      </c>
      <c r="F12334" s="196">
        <v>7.48</v>
      </c>
      <c r="G12334" s="195" t="s">
        <v>3848</v>
      </c>
      <c r="H12334" s="196">
        <v>0</v>
      </c>
      <c r="I12334" s="196">
        <v>7.48</v>
      </c>
      <c r="J12334" s="220"/>
      <c r="M12334">
        <v>7.48</v>
      </c>
    </row>
    <row r="12335" spans="1:13" ht="25.5" x14ac:dyDescent="0.2">
      <c r="A12335" s="239"/>
      <c r="B12335" s="195"/>
      <c r="C12335" s="195"/>
      <c r="D12335" s="195"/>
      <c r="E12335" s="195" t="s">
        <v>3849</v>
      </c>
      <c r="F12335" s="196">
        <v>0</v>
      </c>
      <c r="G12335" s="195"/>
      <c r="H12335" s="195" t="s">
        <v>3850</v>
      </c>
      <c r="I12335" s="196">
        <v>13.01</v>
      </c>
      <c r="J12335" s="220"/>
      <c r="M12335">
        <v>13.01</v>
      </c>
    </row>
    <row r="12336" spans="1:13" ht="30" customHeight="1" x14ac:dyDescent="0.2">
      <c r="A12336" s="240"/>
      <c r="B12336" s="197"/>
      <c r="C12336" s="197"/>
      <c r="D12336" s="197"/>
      <c r="E12336" s="197"/>
      <c r="F12336" s="197"/>
      <c r="G12336" s="197" t="s">
        <v>3851</v>
      </c>
      <c r="H12336" s="198">
        <v>150.97999999999999</v>
      </c>
      <c r="I12336" s="199">
        <v>1964.24</v>
      </c>
      <c r="J12336" s="220"/>
      <c r="M12336">
        <v>1964.24</v>
      </c>
    </row>
    <row r="12337" spans="1:13" ht="0.95" customHeight="1" x14ac:dyDescent="0.2">
      <c r="A12337" s="237"/>
      <c r="B12337" s="185"/>
      <c r="C12337" s="185"/>
      <c r="D12337" s="185"/>
      <c r="E12337" s="185"/>
      <c r="F12337" s="185"/>
      <c r="G12337" s="185"/>
      <c r="H12337" s="185"/>
      <c r="I12337" s="185"/>
      <c r="J12337" s="220"/>
    </row>
    <row r="12338" spans="1:13" ht="24" customHeight="1" x14ac:dyDescent="0.2">
      <c r="A12338" s="243" t="s">
        <v>1628</v>
      </c>
      <c r="B12338" s="28"/>
      <c r="C12338" s="28"/>
      <c r="D12338" s="27" t="s">
        <v>1629</v>
      </c>
      <c r="E12338" s="28"/>
      <c r="F12338" s="429"/>
      <c r="G12338" s="429"/>
      <c r="H12338" s="28"/>
      <c r="I12338" s="28"/>
      <c r="J12338" s="211"/>
    </row>
    <row r="12339" spans="1:13" ht="18" customHeight="1" x14ac:dyDescent="0.2">
      <c r="A12339" s="236" t="s">
        <v>1630</v>
      </c>
      <c r="B12339" s="183" t="s">
        <v>2</v>
      </c>
      <c r="C12339" s="182" t="s">
        <v>3</v>
      </c>
      <c r="D12339" s="182" t="s">
        <v>4</v>
      </c>
      <c r="E12339" s="419" t="s">
        <v>2100</v>
      </c>
      <c r="F12339" s="419"/>
      <c r="G12339" s="184" t="s">
        <v>5</v>
      </c>
      <c r="H12339" s="183" t="s">
        <v>6</v>
      </c>
      <c r="I12339" s="183" t="s">
        <v>7</v>
      </c>
      <c r="J12339" s="218" t="s">
        <v>8</v>
      </c>
      <c r="K12339" s="229">
        <f>J12341+J12342</f>
        <v>9.18</v>
      </c>
      <c r="L12339" s="229">
        <f>J12340-K12339</f>
        <v>47.05</v>
      </c>
      <c r="M12339" t="s">
        <v>7</v>
      </c>
    </row>
    <row r="12340" spans="1:13" ht="26.1" customHeight="1" x14ac:dyDescent="0.2">
      <c r="A12340" s="237" t="s">
        <v>2125</v>
      </c>
      <c r="B12340" s="186" t="s">
        <v>1631</v>
      </c>
      <c r="C12340" s="185" t="s">
        <v>26</v>
      </c>
      <c r="D12340" s="185" t="s">
        <v>1632</v>
      </c>
      <c r="E12340" s="425" t="s">
        <v>2109</v>
      </c>
      <c r="F12340" s="425"/>
      <c r="G12340" s="187" t="s">
        <v>17</v>
      </c>
      <c r="H12340" s="188">
        <v>1</v>
      </c>
      <c r="I12340" s="189">
        <f t="shared" ref="I12340:I12346" si="470">(M12340*$M$13)</f>
        <v>56.239600000000003</v>
      </c>
      <c r="J12340" s="231">
        <f t="shared" ref="J12340:J12346" si="471">TRUNC(I12340*H12340,2)</f>
        <v>56.23</v>
      </c>
      <c r="M12340">
        <v>61.13</v>
      </c>
    </row>
    <row r="12341" spans="1:13" ht="24" customHeight="1" x14ac:dyDescent="0.2">
      <c r="A12341" s="241" t="s">
        <v>2395</v>
      </c>
      <c r="B12341" s="201" t="s">
        <v>2582</v>
      </c>
      <c r="C12341" s="200" t="s">
        <v>26</v>
      </c>
      <c r="D12341" s="200" t="s">
        <v>2583</v>
      </c>
      <c r="E12341" s="427" t="s">
        <v>2123</v>
      </c>
      <c r="F12341" s="427"/>
      <c r="G12341" s="202" t="s">
        <v>32</v>
      </c>
      <c r="H12341" s="203">
        <v>0.27500000000000002</v>
      </c>
      <c r="I12341" s="189">
        <f t="shared" si="470"/>
        <v>26.1188</v>
      </c>
      <c r="J12341" s="219">
        <f t="shared" si="471"/>
        <v>7.18</v>
      </c>
      <c r="M12341">
        <v>28.39</v>
      </c>
    </row>
    <row r="12342" spans="1:13" ht="24" customHeight="1" x14ac:dyDescent="0.2">
      <c r="A12342" s="241" t="s">
        <v>2395</v>
      </c>
      <c r="B12342" s="201" t="s">
        <v>2446</v>
      </c>
      <c r="C12342" s="200" t="s">
        <v>26</v>
      </c>
      <c r="D12342" s="200" t="s">
        <v>2447</v>
      </c>
      <c r="E12342" s="427" t="s">
        <v>2123</v>
      </c>
      <c r="F12342" s="427"/>
      <c r="G12342" s="202" t="s">
        <v>32</v>
      </c>
      <c r="H12342" s="203">
        <v>0.115</v>
      </c>
      <c r="I12342" s="189">
        <f t="shared" si="470"/>
        <v>17.461600000000001</v>
      </c>
      <c r="J12342" s="219">
        <f t="shared" si="471"/>
        <v>2</v>
      </c>
      <c r="M12342">
        <v>18.98</v>
      </c>
    </row>
    <row r="12343" spans="1:13" ht="24" customHeight="1" x14ac:dyDescent="0.2">
      <c r="A12343" s="238" t="s">
        <v>2126</v>
      </c>
      <c r="B12343" s="191" t="s">
        <v>3271</v>
      </c>
      <c r="C12343" s="190" t="s">
        <v>26</v>
      </c>
      <c r="D12343" s="190" t="s">
        <v>3272</v>
      </c>
      <c r="E12343" s="426" t="s">
        <v>2119</v>
      </c>
      <c r="F12343" s="426"/>
      <c r="G12343" s="192" t="s">
        <v>2576</v>
      </c>
      <c r="H12343" s="193">
        <v>6.4000000000000001E-2</v>
      </c>
      <c r="I12343" s="189">
        <f t="shared" si="470"/>
        <v>48.336800000000004</v>
      </c>
      <c r="J12343" s="219">
        <f t="shared" si="471"/>
        <v>3.09</v>
      </c>
      <c r="M12343">
        <v>52.54</v>
      </c>
    </row>
    <row r="12344" spans="1:13" ht="24" customHeight="1" x14ac:dyDescent="0.2">
      <c r="A12344" s="238" t="s">
        <v>2126</v>
      </c>
      <c r="B12344" s="191" t="s">
        <v>3277</v>
      </c>
      <c r="C12344" s="190" t="s">
        <v>26</v>
      </c>
      <c r="D12344" s="190" t="s">
        <v>3278</v>
      </c>
      <c r="E12344" s="426" t="s">
        <v>2119</v>
      </c>
      <c r="F12344" s="426"/>
      <c r="G12344" s="192" t="s">
        <v>2576</v>
      </c>
      <c r="H12344" s="193">
        <v>0.32200000000000001</v>
      </c>
      <c r="I12344" s="189">
        <f t="shared" si="470"/>
        <v>70.186800000000005</v>
      </c>
      <c r="J12344" s="219">
        <f t="shared" si="471"/>
        <v>22.6</v>
      </c>
      <c r="M12344">
        <v>76.290000000000006</v>
      </c>
    </row>
    <row r="12345" spans="1:13" ht="24" customHeight="1" x14ac:dyDescent="0.2">
      <c r="A12345" s="238" t="s">
        <v>2126</v>
      </c>
      <c r="B12345" s="191" t="s">
        <v>3273</v>
      </c>
      <c r="C12345" s="190" t="s">
        <v>26</v>
      </c>
      <c r="D12345" s="190" t="s">
        <v>3274</v>
      </c>
      <c r="E12345" s="426" t="s">
        <v>2119</v>
      </c>
      <c r="F12345" s="426"/>
      <c r="G12345" s="192" t="s">
        <v>331</v>
      </c>
      <c r="H12345" s="193">
        <v>0.01</v>
      </c>
      <c r="I12345" s="189">
        <f t="shared" si="470"/>
        <v>7.6820000000000004</v>
      </c>
      <c r="J12345" s="219">
        <f t="shared" si="471"/>
        <v>7.0000000000000007E-2</v>
      </c>
      <c r="M12345">
        <v>8.35</v>
      </c>
    </row>
    <row r="12346" spans="1:13" ht="24" customHeight="1" x14ac:dyDescent="0.2">
      <c r="A12346" s="238" t="s">
        <v>2126</v>
      </c>
      <c r="B12346" s="191" t="s">
        <v>3275</v>
      </c>
      <c r="C12346" s="190" t="s">
        <v>26</v>
      </c>
      <c r="D12346" s="190" t="s">
        <v>3276</v>
      </c>
      <c r="E12346" s="426" t="s">
        <v>2119</v>
      </c>
      <c r="F12346" s="426"/>
      <c r="G12346" s="192" t="s">
        <v>2576</v>
      </c>
      <c r="H12346" s="193">
        <v>0.2016</v>
      </c>
      <c r="I12346" s="189">
        <f t="shared" si="470"/>
        <v>105.68040000000001</v>
      </c>
      <c r="J12346" s="219">
        <f t="shared" si="471"/>
        <v>21.3</v>
      </c>
      <c r="M12346">
        <v>114.87</v>
      </c>
    </row>
    <row r="12347" spans="1:13" x14ac:dyDescent="0.2">
      <c r="A12347" s="239"/>
      <c r="B12347" s="195"/>
      <c r="C12347" s="195"/>
      <c r="D12347" s="195"/>
      <c r="E12347" s="195" t="s">
        <v>3847</v>
      </c>
      <c r="F12347" s="196">
        <v>7.27</v>
      </c>
      <c r="G12347" s="195" t="s">
        <v>3848</v>
      </c>
      <c r="H12347" s="196">
        <v>0</v>
      </c>
      <c r="I12347" s="196">
        <v>7.27</v>
      </c>
      <c r="J12347" s="220"/>
      <c r="M12347">
        <v>7.27</v>
      </c>
    </row>
    <row r="12348" spans="1:13" ht="25.5" x14ac:dyDescent="0.2">
      <c r="A12348" s="239"/>
      <c r="B12348" s="195"/>
      <c r="C12348" s="195"/>
      <c r="D12348" s="195"/>
      <c r="E12348" s="195" t="s">
        <v>3849</v>
      </c>
      <c r="F12348" s="196">
        <v>0</v>
      </c>
      <c r="G12348" s="195"/>
      <c r="H12348" s="195" t="s">
        <v>3850</v>
      </c>
      <c r="I12348" s="196">
        <v>61.13</v>
      </c>
      <c r="J12348" s="220"/>
      <c r="M12348">
        <v>61.13</v>
      </c>
    </row>
    <row r="12349" spans="1:13" ht="30" customHeight="1" x14ac:dyDescent="0.2">
      <c r="A12349" s="240"/>
      <c r="B12349" s="197"/>
      <c r="C12349" s="197"/>
      <c r="D12349" s="197"/>
      <c r="E12349" s="197"/>
      <c r="F12349" s="197"/>
      <c r="G12349" s="197" t="s">
        <v>3851</v>
      </c>
      <c r="H12349" s="198">
        <v>1030.93</v>
      </c>
      <c r="I12349" s="199">
        <v>63020.75</v>
      </c>
      <c r="J12349" s="220"/>
      <c r="M12349">
        <v>63020.75</v>
      </c>
    </row>
    <row r="12350" spans="1:13" ht="0.95" customHeight="1" x14ac:dyDescent="0.2">
      <c r="A12350" s="237"/>
      <c r="B12350" s="185"/>
      <c r="C12350" s="185"/>
      <c r="D12350" s="185"/>
      <c r="E12350" s="185"/>
      <c r="F12350" s="185"/>
      <c r="G12350" s="185"/>
      <c r="H12350" s="185"/>
      <c r="I12350" s="185"/>
      <c r="J12350" s="220"/>
    </row>
    <row r="12351" spans="1:13" ht="18" customHeight="1" x14ac:dyDescent="0.2">
      <c r="A12351" s="236" t="s">
        <v>1633</v>
      </c>
      <c r="B12351" s="183" t="s">
        <v>2</v>
      </c>
      <c r="C12351" s="182" t="s">
        <v>3</v>
      </c>
      <c r="D12351" s="182" t="s">
        <v>4</v>
      </c>
      <c r="E12351" s="419" t="s">
        <v>2100</v>
      </c>
      <c r="F12351" s="419"/>
      <c r="G12351" s="184" t="s">
        <v>5</v>
      </c>
      <c r="H12351" s="183" t="s">
        <v>6</v>
      </c>
      <c r="I12351" s="183" t="s">
        <v>7</v>
      </c>
      <c r="J12351" s="218" t="s">
        <v>8</v>
      </c>
      <c r="K12351" s="229">
        <f>J12353+J12354</f>
        <v>7.98</v>
      </c>
      <c r="L12351" s="229">
        <f>J12352-K12351</f>
        <v>1.5599999999999987</v>
      </c>
      <c r="M12351" t="s">
        <v>7</v>
      </c>
    </row>
    <row r="12352" spans="1:13" ht="39" customHeight="1" x14ac:dyDescent="0.2">
      <c r="A12352" s="237" t="s">
        <v>2125</v>
      </c>
      <c r="B12352" s="186" t="s">
        <v>1634</v>
      </c>
      <c r="C12352" s="185" t="s">
        <v>26</v>
      </c>
      <c r="D12352" s="185" t="s">
        <v>1635</v>
      </c>
      <c r="E12352" s="425" t="s">
        <v>2109</v>
      </c>
      <c r="F12352" s="425"/>
      <c r="G12352" s="187" t="s">
        <v>169</v>
      </c>
      <c r="H12352" s="188">
        <v>1</v>
      </c>
      <c r="I12352" s="189">
        <f t="shared" ref="I12352:I12357" si="472">(M12352*$M$13)</f>
        <v>9.5404</v>
      </c>
      <c r="J12352" s="231">
        <f t="shared" ref="J12352:J12357" si="473">TRUNC(I12352*H12352,2)</f>
        <v>9.5399999999999991</v>
      </c>
      <c r="M12352">
        <v>10.37</v>
      </c>
    </row>
    <row r="12353" spans="1:13" ht="24" customHeight="1" x14ac:dyDescent="0.2">
      <c r="A12353" s="241" t="s">
        <v>2395</v>
      </c>
      <c r="B12353" s="201" t="s">
        <v>2582</v>
      </c>
      <c r="C12353" s="200" t="s">
        <v>26</v>
      </c>
      <c r="D12353" s="200" t="s">
        <v>2583</v>
      </c>
      <c r="E12353" s="427" t="s">
        <v>2123</v>
      </c>
      <c r="F12353" s="427"/>
      <c r="G12353" s="202" t="s">
        <v>32</v>
      </c>
      <c r="H12353" s="203">
        <v>0.23899999999999999</v>
      </c>
      <c r="I12353" s="189">
        <f t="shared" si="472"/>
        <v>26.1188</v>
      </c>
      <c r="J12353" s="219">
        <f t="shared" si="473"/>
        <v>6.24</v>
      </c>
      <c r="M12353">
        <v>28.39</v>
      </c>
    </row>
    <row r="12354" spans="1:13" ht="24" customHeight="1" x14ac:dyDescent="0.2">
      <c r="A12354" s="241" t="s">
        <v>2395</v>
      </c>
      <c r="B12354" s="201" t="s">
        <v>2446</v>
      </c>
      <c r="C12354" s="200" t="s">
        <v>26</v>
      </c>
      <c r="D12354" s="200" t="s">
        <v>2447</v>
      </c>
      <c r="E12354" s="427" t="s">
        <v>2123</v>
      </c>
      <c r="F12354" s="427"/>
      <c r="G12354" s="202" t="s">
        <v>32</v>
      </c>
      <c r="H12354" s="203">
        <v>0.1</v>
      </c>
      <c r="I12354" s="189">
        <f t="shared" si="472"/>
        <v>17.461600000000001</v>
      </c>
      <c r="J12354" s="219">
        <f t="shared" si="473"/>
        <v>1.74</v>
      </c>
      <c r="M12354">
        <v>18.98</v>
      </c>
    </row>
    <row r="12355" spans="1:13" ht="24" customHeight="1" x14ac:dyDescent="0.2">
      <c r="A12355" s="238" t="s">
        <v>2126</v>
      </c>
      <c r="B12355" s="191" t="s">
        <v>3271</v>
      </c>
      <c r="C12355" s="190" t="s">
        <v>26</v>
      </c>
      <c r="D12355" s="190" t="s">
        <v>3272</v>
      </c>
      <c r="E12355" s="426" t="s">
        <v>2119</v>
      </c>
      <c r="F12355" s="426"/>
      <c r="G12355" s="192" t="s">
        <v>2576</v>
      </c>
      <c r="H12355" s="193">
        <v>3.0000000000000001E-3</v>
      </c>
      <c r="I12355" s="189">
        <f t="shared" si="472"/>
        <v>48.336800000000004</v>
      </c>
      <c r="J12355" s="219">
        <f t="shared" si="473"/>
        <v>0.14000000000000001</v>
      </c>
      <c r="M12355">
        <v>52.54</v>
      </c>
    </row>
    <row r="12356" spans="1:13" ht="24" customHeight="1" x14ac:dyDescent="0.2">
      <c r="A12356" s="238" t="s">
        <v>2126</v>
      </c>
      <c r="B12356" s="191" t="s">
        <v>3277</v>
      </c>
      <c r="C12356" s="190" t="s">
        <v>26</v>
      </c>
      <c r="D12356" s="190" t="s">
        <v>3278</v>
      </c>
      <c r="E12356" s="426" t="s">
        <v>2119</v>
      </c>
      <c r="F12356" s="426"/>
      <c r="G12356" s="192" t="s">
        <v>2576</v>
      </c>
      <c r="H12356" s="193">
        <v>1.6E-2</v>
      </c>
      <c r="I12356" s="189">
        <f t="shared" si="472"/>
        <v>70.186800000000005</v>
      </c>
      <c r="J12356" s="219">
        <f t="shared" si="473"/>
        <v>1.1200000000000001</v>
      </c>
      <c r="M12356">
        <v>76.290000000000006</v>
      </c>
    </row>
    <row r="12357" spans="1:13" ht="24" customHeight="1" x14ac:dyDescent="0.2">
      <c r="A12357" s="238" t="s">
        <v>2126</v>
      </c>
      <c r="B12357" s="191" t="s">
        <v>3273</v>
      </c>
      <c r="C12357" s="190" t="s">
        <v>26</v>
      </c>
      <c r="D12357" s="190" t="s">
        <v>3274</v>
      </c>
      <c r="E12357" s="426" t="s">
        <v>2119</v>
      </c>
      <c r="F12357" s="426"/>
      <c r="G12357" s="192" t="s">
        <v>331</v>
      </c>
      <c r="H12357" s="193">
        <v>0.04</v>
      </c>
      <c r="I12357" s="189">
        <f t="shared" si="472"/>
        <v>7.6820000000000004</v>
      </c>
      <c r="J12357" s="219">
        <f t="shared" si="473"/>
        <v>0.3</v>
      </c>
      <c r="M12357">
        <v>8.35</v>
      </c>
    </row>
    <row r="12358" spans="1:13" x14ac:dyDescent="0.2">
      <c r="A12358" s="239"/>
      <c r="B12358" s="195"/>
      <c r="C12358" s="195"/>
      <c r="D12358" s="195"/>
      <c r="E12358" s="195" t="s">
        <v>3847</v>
      </c>
      <c r="F12358" s="196">
        <v>6.32</v>
      </c>
      <c r="G12358" s="195" t="s">
        <v>3848</v>
      </c>
      <c r="H12358" s="196">
        <v>0</v>
      </c>
      <c r="I12358" s="196">
        <v>6.32</v>
      </c>
      <c r="J12358" s="220"/>
      <c r="M12358">
        <v>6.32</v>
      </c>
    </row>
    <row r="12359" spans="1:13" ht="25.5" x14ac:dyDescent="0.2">
      <c r="A12359" s="239"/>
      <c r="B12359" s="195"/>
      <c r="C12359" s="195"/>
      <c r="D12359" s="195"/>
      <c r="E12359" s="195" t="s">
        <v>3849</v>
      </c>
      <c r="F12359" s="196">
        <v>0</v>
      </c>
      <c r="G12359" s="195"/>
      <c r="H12359" s="195" t="s">
        <v>3850</v>
      </c>
      <c r="I12359" s="196">
        <v>10.37</v>
      </c>
      <c r="J12359" s="220"/>
      <c r="M12359">
        <v>10.37</v>
      </c>
    </row>
    <row r="12360" spans="1:13" ht="30" customHeight="1" x14ac:dyDescent="0.2">
      <c r="A12360" s="240"/>
      <c r="B12360" s="197"/>
      <c r="C12360" s="197"/>
      <c r="D12360" s="197"/>
      <c r="E12360" s="197"/>
      <c r="F12360" s="197"/>
      <c r="G12360" s="197" t="s">
        <v>3851</v>
      </c>
      <c r="H12360" s="198">
        <v>377.15</v>
      </c>
      <c r="I12360" s="199">
        <v>3911.04</v>
      </c>
      <c r="J12360" s="220"/>
      <c r="M12360">
        <v>3911.04</v>
      </c>
    </row>
    <row r="12361" spans="1:13" ht="0.95" customHeight="1" x14ac:dyDescent="0.2">
      <c r="A12361" s="237"/>
      <c r="B12361" s="185"/>
      <c r="C12361" s="185"/>
      <c r="D12361" s="185"/>
      <c r="E12361" s="185"/>
      <c r="F12361" s="185"/>
      <c r="G12361" s="185"/>
      <c r="H12361" s="185"/>
      <c r="I12361" s="185"/>
      <c r="J12361" s="220"/>
    </row>
    <row r="12362" spans="1:13" ht="24" customHeight="1" x14ac:dyDescent="0.2">
      <c r="A12362" s="243" t="s">
        <v>1636</v>
      </c>
      <c r="B12362" s="28"/>
      <c r="C12362" s="28"/>
      <c r="D12362" s="27" t="s">
        <v>651</v>
      </c>
      <c r="E12362" s="28"/>
      <c r="F12362" s="429"/>
      <c r="G12362" s="429"/>
      <c r="H12362" s="28"/>
      <c r="I12362" s="28"/>
      <c r="J12362" s="211"/>
    </row>
    <row r="12363" spans="1:13" ht="24" customHeight="1" x14ac:dyDescent="0.2">
      <c r="A12363" s="243" t="s">
        <v>1637</v>
      </c>
      <c r="B12363" s="28"/>
      <c r="C12363" s="28"/>
      <c r="D12363" s="27" t="s">
        <v>653</v>
      </c>
      <c r="E12363" s="28"/>
      <c r="F12363" s="429"/>
      <c r="G12363" s="429"/>
      <c r="H12363" s="28"/>
      <c r="I12363" s="28"/>
      <c r="J12363" s="211"/>
    </row>
    <row r="12364" spans="1:13" ht="18" customHeight="1" x14ac:dyDescent="0.2">
      <c r="A12364" s="236" t="s">
        <v>1638</v>
      </c>
      <c r="B12364" s="183" t="s">
        <v>2</v>
      </c>
      <c r="C12364" s="182" t="s">
        <v>3</v>
      </c>
      <c r="D12364" s="182" t="s">
        <v>4</v>
      </c>
      <c r="E12364" s="419" t="s">
        <v>2100</v>
      </c>
      <c r="F12364" s="419"/>
      <c r="G12364" s="184" t="s">
        <v>5</v>
      </c>
      <c r="H12364" s="183" t="s">
        <v>6</v>
      </c>
      <c r="I12364" s="183" t="s">
        <v>7</v>
      </c>
      <c r="J12364" s="218" t="s">
        <v>8</v>
      </c>
      <c r="K12364" s="229">
        <f>J12366</f>
        <v>7.79</v>
      </c>
      <c r="L12364" s="229">
        <f>J12365-K12364</f>
        <v>0.80999999999999961</v>
      </c>
      <c r="M12364" t="s">
        <v>7</v>
      </c>
    </row>
    <row r="12365" spans="1:13" ht="26.1" customHeight="1" x14ac:dyDescent="0.2">
      <c r="A12365" s="237" t="s">
        <v>2125</v>
      </c>
      <c r="B12365" s="186" t="s">
        <v>1246</v>
      </c>
      <c r="C12365" s="185" t="s">
        <v>26</v>
      </c>
      <c r="D12365" s="185" t="s">
        <v>1247</v>
      </c>
      <c r="E12365" s="425" t="s">
        <v>2109</v>
      </c>
      <c r="F12365" s="425"/>
      <c r="G12365" s="187" t="s">
        <v>17</v>
      </c>
      <c r="H12365" s="188">
        <v>1</v>
      </c>
      <c r="I12365" s="189">
        <f>(M12365*$M$13)</f>
        <v>8.6020000000000003</v>
      </c>
      <c r="J12365" s="231">
        <f>TRUNC(I12365*H12365,2)</f>
        <v>8.6</v>
      </c>
      <c r="M12365">
        <v>9.35</v>
      </c>
    </row>
    <row r="12366" spans="1:13" ht="24" customHeight="1" x14ac:dyDescent="0.2">
      <c r="A12366" s="241" t="s">
        <v>2395</v>
      </c>
      <c r="B12366" s="201" t="s">
        <v>2582</v>
      </c>
      <c r="C12366" s="200" t="s">
        <v>26</v>
      </c>
      <c r="D12366" s="200" t="s">
        <v>2583</v>
      </c>
      <c r="E12366" s="427" t="s">
        <v>2123</v>
      </c>
      <c r="F12366" s="427"/>
      <c r="G12366" s="202" t="s">
        <v>32</v>
      </c>
      <c r="H12366" s="203">
        <v>0.29859999999999998</v>
      </c>
      <c r="I12366" s="189">
        <f>(M12366*$M$13)</f>
        <v>26.1188</v>
      </c>
      <c r="J12366" s="219">
        <f>TRUNC(I12366*H12366,2)</f>
        <v>7.79</v>
      </c>
      <c r="M12366">
        <v>28.39</v>
      </c>
    </row>
    <row r="12367" spans="1:13" ht="24" customHeight="1" x14ac:dyDescent="0.2">
      <c r="A12367" s="238" t="s">
        <v>2126</v>
      </c>
      <c r="B12367" s="191" t="s">
        <v>3110</v>
      </c>
      <c r="C12367" s="190" t="s">
        <v>26</v>
      </c>
      <c r="D12367" s="190" t="s">
        <v>3111</v>
      </c>
      <c r="E12367" s="426" t="s">
        <v>2119</v>
      </c>
      <c r="F12367" s="426"/>
      <c r="G12367" s="192" t="s">
        <v>331</v>
      </c>
      <c r="H12367" s="193">
        <v>0.3</v>
      </c>
      <c r="I12367" s="189">
        <f>(M12367*$M$13)</f>
        <v>2.7140000000000004</v>
      </c>
      <c r="J12367" s="219">
        <f>TRUNC(I12367*H12367,2)</f>
        <v>0.81</v>
      </c>
      <c r="M12367">
        <v>2.95</v>
      </c>
    </row>
    <row r="12368" spans="1:13" x14ac:dyDescent="0.2">
      <c r="A12368" s="239"/>
      <c r="B12368" s="195"/>
      <c r="C12368" s="195"/>
      <c r="D12368" s="195"/>
      <c r="E12368" s="195" t="s">
        <v>3847</v>
      </c>
      <c r="F12368" s="196">
        <v>6.27</v>
      </c>
      <c r="G12368" s="195" t="s">
        <v>3848</v>
      </c>
      <c r="H12368" s="196">
        <v>0</v>
      </c>
      <c r="I12368" s="196">
        <v>6.27</v>
      </c>
      <c r="J12368" s="220"/>
      <c r="M12368">
        <v>6.27</v>
      </c>
    </row>
    <row r="12369" spans="1:13" ht="25.5" x14ac:dyDescent="0.2">
      <c r="A12369" s="239"/>
      <c r="B12369" s="195"/>
      <c r="C12369" s="195"/>
      <c r="D12369" s="195"/>
      <c r="E12369" s="195" t="s">
        <v>3849</v>
      </c>
      <c r="F12369" s="196">
        <v>0</v>
      </c>
      <c r="G12369" s="195"/>
      <c r="H12369" s="195" t="s">
        <v>3850</v>
      </c>
      <c r="I12369" s="196">
        <v>9.35</v>
      </c>
      <c r="J12369" s="220"/>
      <c r="M12369">
        <v>9.35</v>
      </c>
    </row>
    <row r="12370" spans="1:13" ht="30" customHeight="1" x14ac:dyDescent="0.2">
      <c r="A12370" s="240"/>
      <c r="B12370" s="197"/>
      <c r="C12370" s="197"/>
      <c r="D12370" s="197"/>
      <c r="E12370" s="197"/>
      <c r="F12370" s="197"/>
      <c r="G12370" s="197" t="s">
        <v>3851</v>
      </c>
      <c r="H12370" s="198">
        <v>31.55</v>
      </c>
      <c r="I12370" s="199">
        <v>294.99</v>
      </c>
      <c r="J12370" s="220"/>
      <c r="M12370">
        <v>294.99</v>
      </c>
    </row>
    <row r="12371" spans="1:13" ht="0.95" customHeight="1" x14ac:dyDescent="0.2">
      <c r="A12371" s="237"/>
      <c r="B12371" s="185"/>
      <c r="C12371" s="185"/>
      <c r="D12371" s="185"/>
      <c r="E12371" s="185"/>
      <c r="F12371" s="185"/>
      <c r="G12371" s="185"/>
      <c r="H12371" s="185"/>
      <c r="I12371" s="185"/>
      <c r="J12371" s="220"/>
    </row>
    <row r="12372" spans="1:13" ht="18" customHeight="1" x14ac:dyDescent="0.2">
      <c r="A12372" s="236" t="s">
        <v>1639</v>
      </c>
      <c r="B12372" s="183" t="s">
        <v>2</v>
      </c>
      <c r="C12372" s="182" t="s">
        <v>3</v>
      </c>
      <c r="D12372" s="182" t="s">
        <v>4</v>
      </c>
      <c r="E12372" s="419" t="s">
        <v>2100</v>
      </c>
      <c r="F12372" s="419"/>
      <c r="G12372" s="184" t="s">
        <v>5</v>
      </c>
      <c r="H12372" s="183" t="s">
        <v>6</v>
      </c>
      <c r="I12372" s="183" t="s">
        <v>7</v>
      </c>
      <c r="J12372" s="218" t="s">
        <v>8</v>
      </c>
      <c r="K12372" s="229">
        <f>J12374+J12378</f>
        <v>8.31</v>
      </c>
      <c r="L12372" s="229">
        <f>J12373-K12372</f>
        <v>6.09</v>
      </c>
      <c r="M12372" t="s">
        <v>7</v>
      </c>
    </row>
    <row r="12373" spans="1:13" ht="24" customHeight="1" x14ac:dyDescent="0.2">
      <c r="A12373" s="237" t="s">
        <v>2125</v>
      </c>
      <c r="B12373" s="186" t="s">
        <v>1249</v>
      </c>
      <c r="C12373" s="185" t="s">
        <v>15</v>
      </c>
      <c r="D12373" s="185" t="s">
        <v>1250</v>
      </c>
      <c r="E12373" s="425">
        <v>26</v>
      </c>
      <c r="F12373" s="425"/>
      <c r="G12373" s="187" t="s">
        <v>17</v>
      </c>
      <c r="H12373" s="188">
        <v>1</v>
      </c>
      <c r="I12373" s="189">
        <f t="shared" ref="I12373:I12379" si="474">(M12373*$M$13)</f>
        <v>14.407200000000001</v>
      </c>
      <c r="J12373" s="231">
        <f t="shared" ref="J12373:J12379" si="475">TRUNC(I12373*H12373,2)</f>
        <v>14.4</v>
      </c>
      <c r="M12373">
        <v>15.66</v>
      </c>
    </row>
    <row r="12374" spans="1:13" ht="24" customHeight="1" x14ac:dyDescent="0.2">
      <c r="A12374" s="238" t="s">
        <v>2126</v>
      </c>
      <c r="B12374" s="191" t="s">
        <v>2130</v>
      </c>
      <c r="C12374" s="190" t="s">
        <v>15</v>
      </c>
      <c r="D12374" s="190" t="s">
        <v>2131</v>
      </c>
      <c r="E12374" s="426" t="s">
        <v>2129</v>
      </c>
      <c r="F12374" s="426"/>
      <c r="G12374" s="192" t="s">
        <v>39</v>
      </c>
      <c r="H12374" s="193">
        <v>0.27350000000000002</v>
      </c>
      <c r="I12374" s="189">
        <f t="shared" si="474"/>
        <v>13.533200000000001</v>
      </c>
      <c r="J12374" s="219">
        <f t="shared" si="475"/>
        <v>3.7</v>
      </c>
      <c r="M12374">
        <v>14.71</v>
      </c>
    </row>
    <row r="12375" spans="1:13" ht="51.95" customHeight="1" x14ac:dyDescent="0.2">
      <c r="A12375" s="238" t="s">
        <v>2126</v>
      </c>
      <c r="B12375" s="191" t="s">
        <v>2236</v>
      </c>
      <c r="C12375" s="190" t="s">
        <v>15</v>
      </c>
      <c r="D12375" s="190" t="s">
        <v>2237</v>
      </c>
      <c r="E12375" s="426" t="s">
        <v>2119</v>
      </c>
      <c r="F12375" s="426"/>
      <c r="G12375" s="192" t="s">
        <v>54</v>
      </c>
      <c r="H12375" s="193">
        <v>2.7000000000000001E-3</v>
      </c>
      <c r="I12375" s="189">
        <f t="shared" si="474"/>
        <v>2.6588000000000003</v>
      </c>
      <c r="J12375" s="219">
        <f t="shared" si="475"/>
        <v>0</v>
      </c>
      <c r="M12375">
        <v>2.89</v>
      </c>
    </row>
    <row r="12376" spans="1:13" ht="24" customHeight="1" x14ac:dyDescent="0.2">
      <c r="A12376" s="238" t="s">
        <v>2126</v>
      </c>
      <c r="B12376" s="191" t="s">
        <v>2262</v>
      </c>
      <c r="C12376" s="190" t="s">
        <v>15</v>
      </c>
      <c r="D12376" s="190" t="s">
        <v>2263</v>
      </c>
      <c r="E12376" s="426" t="s">
        <v>2119</v>
      </c>
      <c r="F12376" s="426"/>
      <c r="G12376" s="192" t="s">
        <v>2192</v>
      </c>
      <c r="H12376" s="193">
        <v>3.8600000000000002E-2</v>
      </c>
      <c r="I12376" s="189">
        <f t="shared" si="474"/>
        <v>19.494800000000001</v>
      </c>
      <c r="J12376" s="219">
        <f t="shared" si="475"/>
        <v>0.75</v>
      </c>
      <c r="M12376">
        <v>21.19</v>
      </c>
    </row>
    <row r="12377" spans="1:13" ht="24" customHeight="1" x14ac:dyDescent="0.2">
      <c r="A12377" s="238" t="s">
        <v>2126</v>
      </c>
      <c r="B12377" s="191" t="s">
        <v>2680</v>
      </c>
      <c r="C12377" s="190" t="s">
        <v>15</v>
      </c>
      <c r="D12377" s="190" t="s">
        <v>2681</v>
      </c>
      <c r="E12377" s="426" t="s">
        <v>2119</v>
      </c>
      <c r="F12377" s="426"/>
      <c r="G12377" s="192" t="s">
        <v>54</v>
      </c>
      <c r="H12377" s="193">
        <v>0.18</v>
      </c>
      <c r="I12377" s="189">
        <f t="shared" si="474"/>
        <v>2.5575999999999999</v>
      </c>
      <c r="J12377" s="219">
        <f t="shared" si="475"/>
        <v>0.46</v>
      </c>
      <c r="M12377">
        <v>2.78</v>
      </c>
    </row>
    <row r="12378" spans="1:13" ht="24" customHeight="1" x14ac:dyDescent="0.2">
      <c r="A12378" s="238" t="s">
        <v>2126</v>
      </c>
      <c r="B12378" s="191" t="s">
        <v>2150</v>
      </c>
      <c r="C12378" s="190" t="s">
        <v>15</v>
      </c>
      <c r="D12378" s="190" t="s">
        <v>2151</v>
      </c>
      <c r="E12378" s="426" t="s">
        <v>2129</v>
      </c>
      <c r="F12378" s="426"/>
      <c r="G12378" s="192" t="s">
        <v>39</v>
      </c>
      <c r="H12378" s="193">
        <v>0.24110000000000001</v>
      </c>
      <c r="I12378" s="189">
        <f t="shared" si="474"/>
        <v>19.136000000000003</v>
      </c>
      <c r="J12378" s="219">
        <f t="shared" si="475"/>
        <v>4.6100000000000003</v>
      </c>
      <c r="M12378">
        <v>20.8</v>
      </c>
    </row>
    <row r="12379" spans="1:13" ht="24" customHeight="1" x14ac:dyDescent="0.2">
      <c r="A12379" s="238" t="s">
        <v>2126</v>
      </c>
      <c r="B12379" s="191" t="s">
        <v>3112</v>
      </c>
      <c r="C12379" s="190" t="s">
        <v>15</v>
      </c>
      <c r="D12379" s="190" t="s">
        <v>3113</v>
      </c>
      <c r="E12379" s="426" t="s">
        <v>2119</v>
      </c>
      <c r="F12379" s="426"/>
      <c r="G12379" s="192" t="s">
        <v>2192</v>
      </c>
      <c r="H12379" s="193">
        <v>0.12859999999999999</v>
      </c>
      <c r="I12379" s="189">
        <f t="shared" si="474"/>
        <v>38.106400000000001</v>
      </c>
      <c r="J12379" s="219">
        <f t="shared" si="475"/>
        <v>4.9000000000000004</v>
      </c>
      <c r="M12379">
        <v>41.42</v>
      </c>
    </row>
    <row r="12380" spans="1:13" x14ac:dyDescent="0.2">
      <c r="A12380" s="239"/>
      <c r="B12380" s="195"/>
      <c r="C12380" s="195"/>
      <c r="D12380" s="195"/>
      <c r="E12380" s="195" t="s">
        <v>3847</v>
      </c>
      <c r="F12380" s="196">
        <v>9.0299999999999994</v>
      </c>
      <c r="G12380" s="195" t="s">
        <v>3848</v>
      </c>
      <c r="H12380" s="196">
        <v>0</v>
      </c>
      <c r="I12380" s="196">
        <v>9.0299999999999994</v>
      </c>
      <c r="J12380" s="220"/>
      <c r="M12380">
        <v>9.0299999999999994</v>
      </c>
    </row>
    <row r="12381" spans="1:13" ht="25.5" x14ac:dyDescent="0.2">
      <c r="A12381" s="239"/>
      <c r="B12381" s="195"/>
      <c r="C12381" s="195"/>
      <c r="D12381" s="195"/>
      <c r="E12381" s="195" t="s">
        <v>3849</v>
      </c>
      <c r="F12381" s="196">
        <v>0</v>
      </c>
      <c r="G12381" s="195"/>
      <c r="H12381" s="195" t="s">
        <v>3850</v>
      </c>
      <c r="I12381" s="196">
        <v>15.66</v>
      </c>
      <c r="J12381" s="220"/>
      <c r="M12381">
        <v>15.66</v>
      </c>
    </row>
    <row r="12382" spans="1:13" ht="30" customHeight="1" x14ac:dyDescent="0.2">
      <c r="A12382" s="240"/>
      <c r="B12382" s="197"/>
      <c r="C12382" s="197"/>
      <c r="D12382" s="197"/>
      <c r="E12382" s="197"/>
      <c r="F12382" s="197"/>
      <c r="G12382" s="197" t="s">
        <v>3851</v>
      </c>
      <c r="H12382" s="198">
        <v>94.65</v>
      </c>
      <c r="I12382" s="199">
        <v>1482.21</v>
      </c>
      <c r="J12382" s="220"/>
      <c r="M12382">
        <v>1482.21</v>
      </c>
    </row>
    <row r="12383" spans="1:13" ht="0.95" customHeight="1" x14ac:dyDescent="0.2">
      <c r="A12383" s="237"/>
      <c r="B12383" s="185"/>
      <c r="C12383" s="185"/>
      <c r="D12383" s="185"/>
      <c r="E12383" s="185"/>
      <c r="F12383" s="185"/>
      <c r="G12383" s="185"/>
      <c r="H12383" s="185"/>
      <c r="I12383" s="185"/>
      <c r="J12383" s="220"/>
    </row>
    <row r="12384" spans="1:13" ht="18" customHeight="1" x14ac:dyDescent="0.2">
      <c r="A12384" s="236" t="s">
        <v>1640</v>
      </c>
      <c r="B12384" s="183" t="s">
        <v>2</v>
      </c>
      <c r="C12384" s="182" t="s">
        <v>3</v>
      </c>
      <c r="D12384" s="182" t="s">
        <v>4</v>
      </c>
      <c r="E12384" s="419" t="s">
        <v>2100</v>
      </c>
      <c r="F12384" s="419"/>
      <c r="G12384" s="184" t="s">
        <v>5</v>
      </c>
      <c r="H12384" s="183" t="s">
        <v>6</v>
      </c>
      <c r="I12384" s="183" t="s">
        <v>7</v>
      </c>
      <c r="J12384" s="218" t="s">
        <v>8</v>
      </c>
      <c r="K12384" s="229">
        <f>J12386+J12387</f>
        <v>8.31</v>
      </c>
      <c r="L12384" s="229">
        <f>J12385-K12384</f>
        <v>2.1999999999999993</v>
      </c>
      <c r="M12384" t="s">
        <v>7</v>
      </c>
    </row>
    <row r="12385" spans="1:13" ht="26.1" customHeight="1" x14ac:dyDescent="0.2">
      <c r="A12385" s="237" t="s">
        <v>2125</v>
      </c>
      <c r="B12385" s="186" t="s">
        <v>1252</v>
      </c>
      <c r="C12385" s="185" t="s">
        <v>15</v>
      </c>
      <c r="D12385" s="185" t="s">
        <v>1253</v>
      </c>
      <c r="E12385" s="425">
        <v>26</v>
      </c>
      <c r="F12385" s="425"/>
      <c r="G12385" s="187" t="s">
        <v>17</v>
      </c>
      <c r="H12385" s="188">
        <v>1</v>
      </c>
      <c r="I12385" s="189">
        <f t="shared" ref="I12385:I12391" si="476">(M12385*$M$13)</f>
        <v>10.515600000000001</v>
      </c>
      <c r="J12385" s="231">
        <f t="shared" ref="J12385:J12391" si="477">TRUNC(I12385*H12385,2)</f>
        <v>10.51</v>
      </c>
      <c r="M12385">
        <v>11.43</v>
      </c>
    </row>
    <row r="12386" spans="1:13" ht="24" customHeight="1" x14ac:dyDescent="0.2">
      <c r="A12386" s="238" t="s">
        <v>2126</v>
      </c>
      <c r="B12386" s="191" t="s">
        <v>2130</v>
      </c>
      <c r="C12386" s="190" t="s">
        <v>15</v>
      </c>
      <c r="D12386" s="190" t="s">
        <v>2131</v>
      </c>
      <c r="E12386" s="426" t="s">
        <v>2129</v>
      </c>
      <c r="F12386" s="426"/>
      <c r="G12386" s="192" t="s">
        <v>39</v>
      </c>
      <c r="H12386" s="193">
        <v>0.27350000000000002</v>
      </c>
      <c r="I12386" s="189">
        <f t="shared" si="476"/>
        <v>13.533200000000001</v>
      </c>
      <c r="J12386" s="219">
        <f t="shared" si="477"/>
        <v>3.7</v>
      </c>
      <c r="M12386">
        <v>14.71</v>
      </c>
    </row>
    <row r="12387" spans="1:13" ht="24" customHeight="1" x14ac:dyDescent="0.2">
      <c r="A12387" s="238" t="s">
        <v>2126</v>
      </c>
      <c r="B12387" s="191" t="s">
        <v>2150</v>
      </c>
      <c r="C12387" s="190" t="s">
        <v>15</v>
      </c>
      <c r="D12387" s="190" t="s">
        <v>2151</v>
      </c>
      <c r="E12387" s="426" t="s">
        <v>2129</v>
      </c>
      <c r="F12387" s="426"/>
      <c r="G12387" s="192" t="s">
        <v>39</v>
      </c>
      <c r="H12387" s="193">
        <v>0.24110000000000001</v>
      </c>
      <c r="I12387" s="189">
        <f t="shared" si="476"/>
        <v>19.136000000000003</v>
      </c>
      <c r="J12387" s="219">
        <f t="shared" si="477"/>
        <v>4.6100000000000003</v>
      </c>
      <c r="M12387">
        <v>20.8</v>
      </c>
    </row>
    <row r="12388" spans="1:13" ht="51.95" customHeight="1" x14ac:dyDescent="0.2">
      <c r="A12388" s="238" t="s">
        <v>2126</v>
      </c>
      <c r="B12388" s="191" t="s">
        <v>2236</v>
      </c>
      <c r="C12388" s="190" t="s">
        <v>15</v>
      </c>
      <c r="D12388" s="190" t="s">
        <v>2237</v>
      </c>
      <c r="E12388" s="426" t="s">
        <v>2119</v>
      </c>
      <c r="F12388" s="426"/>
      <c r="G12388" s="192" t="s">
        <v>54</v>
      </c>
      <c r="H12388" s="193">
        <v>2.7000000000000001E-3</v>
      </c>
      <c r="I12388" s="189">
        <f t="shared" si="476"/>
        <v>2.6588000000000003</v>
      </c>
      <c r="J12388" s="219">
        <f t="shared" si="477"/>
        <v>0</v>
      </c>
      <c r="M12388">
        <v>2.89</v>
      </c>
    </row>
    <row r="12389" spans="1:13" ht="24" customHeight="1" x14ac:dyDescent="0.2">
      <c r="A12389" s="238" t="s">
        <v>2126</v>
      </c>
      <c r="B12389" s="191" t="s">
        <v>2262</v>
      </c>
      <c r="C12389" s="190" t="s">
        <v>15</v>
      </c>
      <c r="D12389" s="190" t="s">
        <v>2263</v>
      </c>
      <c r="E12389" s="426" t="s">
        <v>2119</v>
      </c>
      <c r="F12389" s="426"/>
      <c r="G12389" s="192" t="s">
        <v>2192</v>
      </c>
      <c r="H12389" s="193">
        <v>1.6500000000000001E-2</v>
      </c>
      <c r="I12389" s="189">
        <f t="shared" si="476"/>
        <v>19.494800000000001</v>
      </c>
      <c r="J12389" s="219">
        <f t="shared" si="477"/>
        <v>0.32</v>
      </c>
      <c r="M12389">
        <v>21.19</v>
      </c>
    </row>
    <row r="12390" spans="1:13" ht="24" customHeight="1" x14ac:dyDescent="0.2">
      <c r="A12390" s="238" t="s">
        <v>2126</v>
      </c>
      <c r="B12390" s="191" t="s">
        <v>2680</v>
      </c>
      <c r="C12390" s="190" t="s">
        <v>15</v>
      </c>
      <c r="D12390" s="190" t="s">
        <v>2681</v>
      </c>
      <c r="E12390" s="426" t="s">
        <v>2119</v>
      </c>
      <c r="F12390" s="426"/>
      <c r="G12390" s="192" t="s">
        <v>54</v>
      </c>
      <c r="H12390" s="193">
        <v>0.04</v>
      </c>
      <c r="I12390" s="189">
        <f t="shared" si="476"/>
        <v>2.5575999999999999</v>
      </c>
      <c r="J12390" s="219">
        <f t="shared" si="477"/>
        <v>0.1</v>
      </c>
      <c r="M12390">
        <v>2.78</v>
      </c>
    </row>
    <row r="12391" spans="1:13" ht="24" customHeight="1" x14ac:dyDescent="0.2">
      <c r="A12391" s="238" t="s">
        <v>2126</v>
      </c>
      <c r="B12391" s="191" t="s">
        <v>2286</v>
      </c>
      <c r="C12391" s="190" t="s">
        <v>15</v>
      </c>
      <c r="D12391" s="190" t="s">
        <v>2287</v>
      </c>
      <c r="E12391" s="426" t="s">
        <v>2119</v>
      </c>
      <c r="F12391" s="426"/>
      <c r="G12391" s="192" t="s">
        <v>2192</v>
      </c>
      <c r="H12391" s="193">
        <v>5.4899999999999997E-2</v>
      </c>
      <c r="I12391" s="189">
        <f t="shared" si="476"/>
        <v>32.779600000000002</v>
      </c>
      <c r="J12391" s="219">
        <f t="shared" si="477"/>
        <v>1.79</v>
      </c>
      <c r="M12391">
        <v>35.630000000000003</v>
      </c>
    </row>
    <row r="12392" spans="1:13" x14ac:dyDescent="0.2">
      <c r="A12392" s="239"/>
      <c r="B12392" s="195"/>
      <c r="C12392" s="195"/>
      <c r="D12392" s="195"/>
      <c r="E12392" s="195" t="s">
        <v>3847</v>
      </c>
      <c r="F12392" s="196">
        <v>9.0299999999999994</v>
      </c>
      <c r="G12392" s="195" t="s">
        <v>3848</v>
      </c>
      <c r="H12392" s="196">
        <v>0</v>
      </c>
      <c r="I12392" s="196">
        <v>9.0299999999999994</v>
      </c>
      <c r="J12392" s="220"/>
      <c r="M12392">
        <v>9.0299999999999994</v>
      </c>
    </row>
    <row r="12393" spans="1:13" ht="25.5" x14ac:dyDescent="0.2">
      <c r="A12393" s="239"/>
      <c r="B12393" s="195"/>
      <c r="C12393" s="195"/>
      <c r="D12393" s="195"/>
      <c r="E12393" s="195" t="s">
        <v>3849</v>
      </c>
      <c r="F12393" s="196">
        <v>0</v>
      </c>
      <c r="G12393" s="195"/>
      <c r="H12393" s="195" t="s">
        <v>3850</v>
      </c>
      <c r="I12393" s="196">
        <v>11.43</v>
      </c>
      <c r="J12393" s="220"/>
      <c r="M12393">
        <v>11.43</v>
      </c>
    </row>
    <row r="12394" spans="1:13" ht="30" customHeight="1" x14ac:dyDescent="0.2">
      <c r="A12394" s="240"/>
      <c r="B12394" s="197"/>
      <c r="C12394" s="197"/>
      <c r="D12394" s="197"/>
      <c r="E12394" s="197"/>
      <c r="F12394" s="197"/>
      <c r="G12394" s="197" t="s">
        <v>3851</v>
      </c>
      <c r="H12394" s="198">
        <v>94.65</v>
      </c>
      <c r="I12394" s="199">
        <v>1081.8399999999999</v>
      </c>
      <c r="J12394" s="220"/>
      <c r="M12394">
        <v>1081.8399999999999</v>
      </c>
    </row>
    <row r="12395" spans="1:13" ht="0.95" customHeight="1" x14ac:dyDescent="0.2">
      <c r="A12395" s="237"/>
      <c r="B12395" s="185"/>
      <c r="C12395" s="185"/>
      <c r="D12395" s="185"/>
      <c r="E12395" s="185"/>
      <c r="F12395" s="185"/>
      <c r="G12395" s="185"/>
      <c r="H12395" s="185"/>
      <c r="I12395" s="185"/>
      <c r="J12395" s="220"/>
    </row>
    <row r="12396" spans="1:13" ht="24" customHeight="1" x14ac:dyDescent="0.2">
      <c r="A12396" s="243" t="s">
        <v>1641</v>
      </c>
      <c r="B12396" s="28"/>
      <c r="C12396" s="28"/>
      <c r="D12396" s="27" t="s">
        <v>658</v>
      </c>
      <c r="E12396" s="28"/>
      <c r="F12396" s="429"/>
      <c r="G12396" s="429"/>
      <c r="H12396" s="28"/>
      <c r="I12396" s="28"/>
      <c r="J12396" s="211"/>
    </row>
    <row r="12397" spans="1:13" ht="18" customHeight="1" x14ac:dyDescent="0.2">
      <c r="A12397" s="236" t="s">
        <v>1642</v>
      </c>
      <c r="B12397" s="183" t="s">
        <v>2</v>
      </c>
      <c r="C12397" s="182" t="s">
        <v>3</v>
      </c>
      <c r="D12397" s="182" t="s">
        <v>4</v>
      </c>
      <c r="E12397" s="419" t="s">
        <v>2100</v>
      </c>
      <c r="F12397" s="419"/>
      <c r="G12397" s="184" t="s">
        <v>5</v>
      </c>
      <c r="H12397" s="183" t="s">
        <v>6</v>
      </c>
      <c r="I12397" s="183" t="s">
        <v>7</v>
      </c>
      <c r="J12397" s="218" t="s">
        <v>8</v>
      </c>
      <c r="K12397" s="229">
        <f>J12399</f>
        <v>7.79</v>
      </c>
      <c r="L12397" s="229">
        <f>J12398-K12397</f>
        <v>0.80999999999999961</v>
      </c>
      <c r="M12397" t="s">
        <v>7</v>
      </c>
    </row>
    <row r="12398" spans="1:13" ht="26.1" customHeight="1" x14ac:dyDescent="0.2">
      <c r="A12398" s="237" t="s">
        <v>2125</v>
      </c>
      <c r="B12398" s="186" t="s">
        <v>1246</v>
      </c>
      <c r="C12398" s="185" t="s">
        <v>26</v>
      </c>
      <c r="D12398" s="185" t="s">
        <v>1247</v>
      </c>
      <c r="E12398" s="425" t="s">
        <v>2109</v>
      </c>
      <c r="F12398" s="425"/>
      <c r="G12398" s="187" t="s">
        <v>17</v>
      </c>
      <c r="H12398" s="188">
        <v>1</v>
      </c>
      <c r="I12398" s="189">
        <f>(M12398*$M$13)</f>
        <v>8.6020000000000003</v>
      </c>
      <c r="J12398" s="231">
        <f>TRUNC(I12398*H12398,2)</f>
        <v>8.6</v>
      </c>
      <c r="M12398">
        <v>9.35</v>
      </c>
    </row>
    <row r="12399" spans="1:13" ht="24" customHeight="1" x14ac:dyDescent="0.2">
      <c r="A12399" s="241" t="s">
        <v>2395</v>
      </c>
      <c r="B12399" s="201" t="s">
        <v>2582</v>
      </c>
      <c r="C12399" s="200" t="s">
        <v>26</v>
      </c>
      <c r="D12399" s="200" t="s">
        <v>2583</v>
      </c>
      <c r="E12399" s="427" t="s">
        <v>2123</v>
      </c>
      <c r="F12399" s="427"/>
      <c r="G12399" s="202" t="s">
        <v>32</v>
      </c>
      <c r="H12399" s="203">
        <v>0.29859999999999998</v>
      </c>
      <c r="I12399" s="189">
        <f>(M12399*$M$13)</f>
        <v>26.1188</v>
      </c>
      <c r="J12399" s="219">
        <f>TRUNC(I12399*H12399,2)</f>
        <v>7.79</v>
      </c>
      <c r="M12399">
        <v>28.39</v>
      </c>
    </row>
    <row r="12400" spans="1:13" ht="24" customHeight="1" x14ac:dyDescent="0.2">
      <c r="A12400" s="238" t="s">
        <v>2126</v>
      </c>
      <c r="B12400" s="191" t="s">
        <v>3110</v>
      </c>
      <c r="C12400" s="190" t="s">
        <v>26</v>
      </c>
      <c r="D12400" s="190" t="s">
        <v>3111</v>
      </c>
      <c r="E12400" s="426" t="s">
        <v>2119</v>
      </c>
      <c r="F12400" s="426"/>
      <c r="G12400" s="192" t="s">
        <v>331</v>
      </c>
      <c r="H12400" s="193">
        <v>0.3</v>
      </c>
      <c r="I12400" s="189">
        <f>(M12400*$M$13)</f>
        <v>2.7140000000000004</v>
      </c>
      <c r="J12400" s="219">
        <f>TRUNC(I12400*H12400,2)</f>
        <v>0.81</v>
      </c>
      <c r="M12400">
        <v>2.95</v>
      </c>
    </row>
    <row r="12401" spans="1:13" x14ac:dyDescent="0.2">
      <c r="A12401" s="239"/>
      <c r="B12401" s="195"/>
      <c r="C12401" s="195"/>
      <c r="D12401" s="195"/>
      <c r="E12401" s="195" t="s">
        <v>3847</v>
      </c>
      <c r="F12401" s="196">
        <v>6.27</v>
      </c>
      <c r="G12401" s="195" t="s">
        <v>3848</v>
      </c>
      <c r="H12401" s="196">
        <v>0</v>
      </c>
      <c r="I12401" s="196">
        <v>6.27</v>
      </c>
      <c r="J12401" s="220"/>
      <c r="M12401">
        <v>6.27</v>
      </c>
    </row>
    <row r="12402" spans="1:13" ht="25.5" x14ac:dyDescent="0.2">
      <c r="A12402" s="239"/>
      <c r="B12402" s="195"/>
      <c r="C12402" s="195"/>
      <c r="D12402" s="195"/>
      <c r="E12402" s="195" t="s">
        <v>3849</v>
      </c>
      <c r="F12402" s="196">
        <v>0</v>
      </c>
      <c r="G12402" s="195"/>
      <c r="H12402" s="195" t="s">
        <v>3850</v>
      </c>
      <c r="I12402" s="196">
        <v>9.35</v>
      </c>
      <c r="J12402" s="220"/>
      <c r="M12402">
        <v>9.35</v>
      </c>
    </row>
    <row r="12403" spans="1:13" ht="30" customHeight="1" x14ac:dyDescent="0.2">
      <c r="A12403" s="240"/>
      <c r="B12403" s="197"/>
      <c r="C12403" s="197"/>
      <c r="D12403" s="197"/>
      <c r="E12403" s="197"/>
      <c r="F12403" s="197"/>
      <c r="G12403" s="197" t="s">
        <v>3851</v>
      </c>
      <c r="H12403" s="198">
        <v>25.35</v>
      </c>
      <c r="I12403" s="199">
        <v>237.02</v>
      </c>
      <c r="J12403" s="220"/>
      <c r="M12403">
        <v>237.02</v>
      </c>
    </row>
    <row r="12404" spans="1:13" ht="0.95" customHeight="1" x14ac:dyDescent="0.2">
      <c r="A12404" s="237"/>
      <c r="B12404" s="185"/>
      <c r="C12404" s="185"/>
      <c r="D12404" s="185"/>
      <c r="E12404" s="185"/>
      <c r="F12404" s="185"/>
      <c r="G12404" s="185"/>
      <c r="H12404" s="185"/>
      <c r="I12404" s="185"/>
      <c r="J12404" s="220"/>
    </row>
    <row r="12405" spans="1:13" ht="18" customHeight="1" x14ac:dyDescent="0.2">
      <c r="A12405" s="236" t="s">
        <v>1643</v>
      </c>
      <c r="B12405" s="183" t="s">
        <v>2</v>
      </c>
      <c r="C12405" s="182" t="s">
        <v>3</v>
      </c>
      <c r="D12405" s="182" t="s">
        <v>4</v>
      </c>
      <c r="E12405" s="419" t="s">
        <v>2100</v>
      </c>
      <c r="F12405" s="419"/>
      <c r="G12405" s="184" t="s">
        <v>5</v>
      </c>
      <c r="H12405" s="183" t="s">
        <v>6</v>
      </c>
      <c r="I12405" s="183" t="s">
        <v>7</v>
      </c>
      <c r="J12405" s="218" t="s">
        <v>8</v>
      </c>
      <c r="K12405" s="229">
        <f>J12407+J12411</f>
        <v>8.31</v>
      </c>
      <c r="L12405" s="229">
        <f>J12406-K12405</f>
        <v>6.09</v>
      </c>
      <c r="M12405" t="s">
        <v>7</v>
      </c>
    </row>
    <row r="12406" spans="1:13" ht="24" customHeight="1" x14ac:dyDescent="0.2">
      <c r="A12406" s="237" t="s">
        <v>2125</v>
      </c>
      <c r="B12406" s="186" t="s">
        <v>1249</v>
      </c>
      <c r="C12406" s="185" t="s">
        <v>15</v>
      </c>
      <c r="D12406" s="185" t="s">
        <v>1250</v>
      </c>
      <c r="E12406" s="425">
        <v>26</v>
      </c>
      <c r="F12406" s="425"/>
      <c r="G12406" s="187" t="s">
        <v>17</v>
      </c>
      <c r="H12406" s="188">
        <v>1</v>
      </c>
      <c r="I12406" s="189">
        <f t="shared" ref="I12406:I12412" si="478">(M12406*$M$13)</f>
        <v>14.407200000000001</v>
      </c>
      <c r="J12406" s="231">
        <f t="shared" ref="J12406:J12412" si="479">TRUNC(I12406*H12406,2)</f>
        <v>14.4</v>
      </c>
      <c r="M12406">
        <v>15.66</v>
      </c>
    </row>
    <row r="12407" spans="1:13" ht="24" customHeight="1" x14ac:dyDescent="0.2">
      <c r="A12407" s="238" t="s">
        <v>2126</v>
      </c>
      <c r="B12407" s="191" t="s">
        <v>2130</v>
      </c>
      <c r="C12407" s="190" t="s">
        <v>15</v>
      </c>
      <c r="D12407" s="190" t="s">
        <v>2131</v>
      </c>
      <c r="E12407" s="426" t="s">
        <v>2129</v>
      </c>
      <c r="F12407" s="426"/>
      <c r="G12407" s="192" t="s">
        <v>39</v>
      </c>
      <c r="H12407" s="193">
        <v>0.27350000000000002</v>
      </c>
      <c r="I12407" s="189">
        <f t="shared" si="478"/>
        <v>13.533200000000001</v>
      </c>
      <c r="J12407" s="219">
        <f t="shared" si="479"/>
        <v>3.7</v>
      </c>
      <c r="M12407">
        <v>14.71</v>
      </c>
    </row>
    <row r="12408" spans="1:13" ht="51.95" customHeight="1" x14ac:dyDescent="0.2">
      <c r="A12408" s="238" t="s">
        <v>2126</v>
      </c>
      <c r="B12408" s="191" t="s">
        <v>2236</v>
      </c>
      <c r="C12408" s="190" t="s">
        <v>15</v>
      </c>
      <c r="D12408" s="190" t="s">
        <v>2237</v>
      </c>
      <c r="E12408" s="426" t="s">
        <v>2119</v>
      </c>
      <c r="F12408" s="426"/>
      <c r="G12408" s="192" t="s">
        <v>54</v>
      </c>
      <c r="H12408" s="193">
        <v>2.7000000000000001E-3</v>
      </c>
      <c r="I12408" s="189">
        <f t="shared" si="478"/>
        <v>2.6588000000000003</v>
      </c>
      <c r="J12408" s="219">
        <f t="shared" si="479"/>
        <v>0</v>
      </c>
      <c r="M12408">
        <v>2.89</v>
      </c>
    </row>
    <row r="12409" spans="1:13" ht="24" customHeight="1" x14ac:dyDescent="0.2">
      <c r="A12409" s="238" t="s">
        <v>2126</v>
      </c>
      <c r="B12409" s="191" t="s">
        <v>2262</v>
      </c>
      <c r="C12409" s="190" t="s">
        <v>15</v>
      </c>
      <c r="D12409" s="190" t="s">
        <v>2263</v>
      </c>
      <c r="E12409" s="426" t="s">
        <v>2119</v>
      </c>
      <c r="F12409" s="426"/>
      <c r="G12409" s="192" t="s">
        <v>2192</v>
      </c>
      <c r="H12409" s="193">
        <v>3.8600000000000002E-2</v>
      </c>
      <c r="I12409" s="189">
        <f t="shared" si="478"/>
        <v>19.494800000000001</v>
      </c>
      <c r="J12409" s="219">
        <f t="shared" si="479"/>
        <v>0.75</v>
      </c>
      <c r="M12409">
        <v>21.19</v>
      </c>
    </row>
    <row r="12410" spans="1:13" ht="24" customHeight="1" x14ac:dyDescent="0.2">
      <c r="A12410" s="238" t="s">
        <v>2126</v>
      </c>
      <c r="B12410" s="191" t="s">
        <v>2680</v>
      </c>
      <c r="C12410" s="190" t="s">
        <v>15</v>
      </c>
      <c r="D12410" s="190" t="s">
        <v>2681</v>
      </c>
      <c r="E12410" s="426" t="s">
        <v>2119</v>
      </c>
      <c r="F12410" s="426"/>
      <c r="G12410" s="192" t="s">
        <v>54</v>
      </c>
      <c r="H12410" s="193">
        <v>0.18</v>
      </c>
      <c r="I12410" s="189">
        <f t="shared" si="478"/>
        <v>2.5575999999999999</v>
      </c>
      <c r="J12410" s="219">
        <f t="shared" si="479"/>
        <v>0.46</v>
      </c>
      <c r="M12410">
        <v>2.78</v>
      </c>
    </row>
    <row r="12411" spans="1:13" ht="24" customHeight="1" x14ac:dyDescent="0.2">
      <c r="A12411" s="238" t="s">
        <v>2126</v>
      </c>
      <c r="B12411" s="191" t="s">
        <v>2150</v>
      </c>
      <c r="C12411" s="190" t="s">
        <v>15</v>
      </c>
      <c r="D12411" s="190" t="s">
        <v>2151</v>
      </c>
      <c r="E12411" s="426" t="s">
        <v>2129</v>
      </c>
      <c r="F12411" s="426"/>
      <c r="G12411" s="192" t="s">
        <v>39</v>
      </c>
      <c r="H12411" s="193">
        <v>0.24110000000000001</v>
      </c>
      <c r="I12411" s="189">
        <f t="shared" si="478"/>
        <v>19.136000000000003</v>
      </c>
      <c r="J12411" s="219">
        <f t="shared" si="479"/>
        <v>4.6100000000000003</v>
      </c>
      <c r="M12411">
        <v>20.8</v>
      </c>
    </row>
    <row r="12412" spans="1:13" ht="24" customHeight="1" x14ac:dyDescent="0.2">
      <c r="A12412" s="238" t="s">
        <v>2126</v>
      </c>
      <c r="B12412" s="191" t="s">
        <v>3112</v>
      </c>
      <c r="C12412" s="190" t="s">
        <v>15</v>
      </c>
      <c r="D12412" s="190" t="s">
        <v>3113</v>
      </c>
      <c r="E12412" s="426" t="s">
        <v>2119</v>
      </c>
      <c r="F12412" s="426"/>
      <c r="G12412" s="192" t="s">
        <v>2192</v>
      </c>
      <c r="H12412" s="193">
        <v>0.12859999999999999</v>
      </c>
      <c r="I12412" s="189">
        <f t="shared" si="478"/>
        <v>38.106400000000001</v>
      </c>
      <c r="J12412" s="219">
        <f t="shared" si="479"/>
        <v>4.9000000000000004</v>
      </c>
      <c r="M12412">
        <v>41.42</v>
      </c>
    </row>
    <row r="12413" spans="1:13" x14ac:dyDescent="0.2">
      <c r="A12413" s="239"/>
      <c r="B12413" s="195"/>
      <c r="C12413" s="195"/>
      <c r="D12413" s="195"/>
      <c r="E12413" s="195" t="s">
        <v>3847</v>
      </c>
      <c r="F12413" s="196">
        <v>9.0299999999999994</v>
      </c>
      <c r="G12413" s="195" t="s">
        <v>3848</v>
      </c>
      <c r="H12413" s="196">
        <v>0</v>
      </c>
      <c r="I12413" s="196">
        <v>9.0299999999999994</v>
      </c>
      <c r="J12413" s="220"/>
      <c r="M12413">
        <v>9.0299999999999994</v>
      </c>
    </row>
    <row r="12414" spans="1:13" ht="25.5" x14ac:dyDescent="0.2">
      <c r="A12414" s="239"/>
      <c r="B12414" s="195"/>
      <c r="C12414" s="195"/>
      <c r="D12414" s="195"/>
      <c r="E12414" s="195" t="s">
        <v>3849</v>
      </c>
      <c r="F12414" s="196">
        <v>0</v>
      </c>
      <c r="G12414" s="195"/>
      <c r="H12414" s="195" t="s">
        <v>3850</v>
      </c>
      <c r="I12414" s="196">
        <v>15.66</v>
      </c>
      <c r="J12414" s="220"/>
      <c r="M12414">
        <v>15.66</v>
      </c>
    </row>
    <row r="12415" spans="1:13" ht="30" customHeight="1" x14ac:dyDescent="0.2">
      <c r="A12415" s="240"/>
      <c r="B12415" s="197"/>
      <c r="C12415" s="197"/>
      <c r="D12415" s="197"/>
      <c r="E12415" s="197"/>
      <c r="F12415" s="197"/>
      <c r="G12415" s="197" t="s">
        <v>3851</v>
      </c>
      <c r="H12415" s="198">
        <v>50.69</v>
      </c>
      <c r="I12415" s="199">
        <v>793.8</v>
      </c>
      <c r="J12415" s="220"/>
      <c r="M12415">
        <v>793.8</v>
      </c>
    </row>
    <row r="12416" spans="1:13" ht="0.95" customHeight="1" x14ac:dyDescent="0.2">
      <c r="A12416" s="237"/>
      <c r="B12416" s="185"/>
      <c r="C12416" s="185"/>
      <c r="D12416" s="185"/>
      <c r="E12416" s="185"/>
      <c r="F12416" s="185"/>
      <c r="G12416" s="185"/>
      <c r="H12416" s="185"/>
      <c r="I12416" s="185"/>
      <c r="J12416" s="220"/>
    </row>
    <row r="12417" spans="1:13" ht="18" customHeight="1" x14ac:dyDescent="0.2">
      <c r="A12417" s="236" t="s">
        <v>1644</v>
      </c>
      <c r="B12417" s="183" t="s">
        <v>2</v>
      </c>
      <c r="C12417" s="182" t="s">
        <v>3</v>
      </c>
      <c r="D12417" s="182" t="s">
        <v>4</v>
      </c>
      <c r="E12417" s="419" t="s">
        <v>2100</v>
      </c>
      <c r="F12417" s="419"/>
      <c r="G12417" s="184" t="s">
        <v>5</v>
      </c>
      <c r="H12417" s="183" t="s">
        <v>6</v>
      </c>
      <c r="I12417" s="183" t="s">
        <v>7</v>
      </c>
      <c r="J12417" s="218" t="s">
        <v>8</v>
      </c>
      <c r="K12417" s="229">
        <f>J12419+J12420</f>
        <v>8.31</v>
      </c>
      <c r="L12417" s="229">
        <f>J12418-K12417</f>
        <v>2.1999999999999993</v>
      </c>
      <c r="M12417" t="s">
        <v>7</v>
      </c>
    </row>
    <row r="12418" spans="1:13" ht="26.1" customHeight="1" x14ac:dyDescent="0.2">
      <c r="A12418" s="237" t="s">
        <v>2125</v>
      </c>
      <c r="B12418" s="186" t="s">
        <v>1252</v>
      </c>
      <c r="C12418" s="185" t="s">
        <v>15</v>
      </c>
      <c r="D12418" s="185" t="s">
        <v>1253</v>
      </c>
      <c r="E12418" s="425">
        <v>26</v>
      </c>
      <c r="F12418" s="425"/>
      <c r="G12418" s="187" t="s">
        <v>17</v>
      </c>
      <c r="H12418" s="188">
        <v>1</v>
      </c>
      <c r="I12418" s="189">
        <f t="shared" ref="I12418:I12424" si="480">(M12418*$M$13)</f>
        <v>10.515600000000001</v>
      </c>
      <c r="J12418" s="231">
        <f t="shared" ref="J12418:J12424" si="481">TRUNC(I12418*H12418,2)</f>
        <v>10.51</v>
      </c>
      <c r="M12418">
        <v>11.43</v>
      </c>
    </row>
    <row r="12419" spans="1:13" ht="24" customHeight="1" x14ac:dyDescent="0.2">
      <c r="A12419" s="238" t="s">
        <v>2126</v>
      </c>
      <c r="B12419" s="191" t="s">
        <v>2130</v>
      </c>
      <c r="C12419" s="190" t="s">
        <v>15</v>
      </c>
      <c r="D12419" s="190" t="s">
        <v>2131</v>
      </c>
      <c r="E12419" s="426" t="s">
        <v>2129</v>
      </c>
      <c r="F12419" s="426"/>
      <c r="G12419" s="192" t="s">
        <v>39</v>
      </c>
      <c r="H12419" s="193">
        <v>0.27350000000000002</v>
      </c>
      <c r="I12419" s="189">
        <f t="shared" si="480"/>
        <v>13.533200000000001</v>
      </c>
      <c r="J12419" s="219">
        <f t="shared" si="481"/>
        <v>3.7</v>
      </c>
      <c r="M12419">
        <v>14.71</v>
      </c>
    </row>
    <row r="12420" spans="1:13" ht="24" customHeight="1" x14ac:dyDescent="0.2">
      <c r="A12420" s="238" t="s">
        <v>2126</v>
      </c>
      <c r="B12420" s="191" t="s">
        <v>2150</v>
      </c>
      <c r="C12420" s="190" t="s">
        <v>15</v>
      </c>
      <c r="D12420" s="190" t="s">
        <v>2151</v>
      </c>
      <c r="E12420" s="426" t="s">
        <v>2129</v>
      </c>
      <c r="F12420" s="426"/>
      <c r="G12420" s="192" t="s">
        <v>39</v>
      </c>
      <c r="H12420" s="193">
        <v>0.24110000000000001</v>
      </c>
      <c r="I12420" s="189">
        <f t="shared" si="480"/>
        <v>19.136000000000003</v>
      </c>
      <c r="J12420" s="219">
        <f t="shared" si="481"/>
        <v>4.6100000000000003</v>
      </c>
      <c r="M12420">
        <v>20.8</v>
      </c>
    </row>
    <row r="12421" spans="1:13" ht="51.95" customHeight="1" x14ac:dyDescent="0.2">
      <c r="A12421" s="238" t="s">
        <v>2126</v>
      </c>
      <c r="B12421" s="191" t="s">
        <v>2236</v>
      </c>
      <c r="C12421" s="190" t="s">
        <v>15</v>
      </c>
      <c r="D12421" s="190" t="s">
        <v>2237</v>
      </c>
      <c r="E12421" s="426" t="s">
        <v>2119</v>
      </c>
      <c r="F12421" s="426"/>
      <c r="G12421" s="192" t="s">
        <v>54</v>
      </c>
      <c r="H12421" s="193">
        <v>2.7000000000000001E-3</v>
      </c>
      <c r="I12421" s="189">
        <f t="shared" si="480"/>
        <v>2.6588000000000003</v>
      </c>
      <c r="J12421" s="219">
        <f t="shared" si="481"/>
        <v>0</v>
      </c>
      <c r="M12421">
        <v>2.89</v>
      </c>
    </row>
    <row r="12422" spans="1:13" ht="24" customHeight="1" x14ac:dyDescent="0.2">
      <c r="A12422" s="238" t="s">
        <v>2126</v>
      </c>
      <c r="B12422" s="191" t="s">
        <v>2262</v>
      </c>
      <c r="C12422" s="190" t="s">
        <v>15</v>
      </c>
      <c r="D12422" s="190" t="s">
        <v>2263</v>
      </c>
      <c r="E12422" s="426" t="s">
        <v>2119</v>
      </c>
      <c r="F12422" s="426"/>
      <c r="G12422" s="192" t="s">
        <v>2192</v>
      </c>
      <c r="H12422" s="193">
        <v>1.6500000000000001E-2</v>
      </c>
      <c r="I12422" s="189">
        <f t="shared" si="480"/>
        <v>19.494800000000001</v>
      </c>
      <c r="J12422" s="219">
        <f t="shared" si="481"/>
        <v>0.32</v>
      </c>
      <c r="M12422">
        <v>21.19</v>
      </c>
    </row>
    <row r="12423" spans="1:13" ht="24" customHeight="1" x14ac:dyDescent="0.2">
      <c r="A12423" s="238" t="s">
        <v>2126</v>
      </c>
      <c r="B12423" s="191" t="s">
        <v>2680</v>
      </c>
      <c r="C12423" s="190" t="s">
        <v>15</v>
      </c>
      <c r="D12423" s="190" t="s">
        <v>2681</v>
      </c>
      <c r="E12423" s="426" t="s">
        <v>2119</v>
      </c>
      <c r="F12423" s="426"/>
      <c r="G12423" s="192" t="s">
        <v>54</v>
      </c>
      <c r="H12423" s="193">
        <v>0.04</v>
      </c>
      <c r="I12423" s="189">
        <f t="shared" si="480"/>
        <v>2.5575999999999999</v>
      </c>
      <c r="J12423" s="219">
        <f t="shared" si="481"/>
        <v>0.1</v>
      </c>
      <c r="M12423">
        <v>2.78</v>
      </c>
    </row>
    <row r="12424" spans="1:13" ht="24" customHeight="1" x14ac:dyDescent="0.2">
      <c r="A12424" s="238" t="s">
        <v>2126</v>
      </c>
      <c r="B12424" s="191" t="s">
        <v>2286</v>
      </c>
      <c r="C12424" s="190" t="s">
        <v>15</v>
      </c>
      <c r="D12424" s="190" t="s">
        <v>2287</v>
      </c>
      <c r="E12424" s="426" t="s">
        <v>2119</v>
      </c>
      <c r="F12424" s="426"/>
      <c r="G12424" s="192" t="s">
        <v>2192</v>
      </c>
      <c r="H12424" s="193">
        <v>5.4899999999999997E-2</v>
      </c>
      <c r="I12424" s="189">
        <f t="shared" si="480"/>
        <v>32.779600000000002</v>
      </c>
      <c r="J12424" s="219">
        <f t="shared" si="481"/>
        <v>1.79</v>
      </c>
      <c r="M12424">
        <v>35.630000000000003</v>
      </c>
    </row>
    <row r="12425" spans="1:13" x14ac:dyDescent="0.2">
      <c r="A12425" s="239"/>
      <c r="B12425" s="195"/>
      <c r="C12425" s="195"/>
      <c r="D12425" s="195"/>
      <c r="E12425" s="195" t="s">
        <v>3847</v>
      </c>
      <c r="F12425" s="196">
        <v>9.0299999999999994</v>
      </c>
      <c r="G12425" s="195" t="s">
        <v>3848</v>
      </c>
      <c r="H12425" s="196">
        <v>0</v>
      </c>
      <c r="I12425" s="196">
        <v>9.0299999999999994</v>
      </c>
      <c r="J12425" s="220"/>
      <c r="M12425">
        <v>9.0299999999999994</v>
      </c>
    </row>
    <row r="12426" spans="1:13" ht="25.5" x14ac:dyDescent="0.2">
      <c r="A12426" s="239"/>
      <c r="B12426" s="195"/>
      <c r="C12426" s="195"/>
      <c r="D12426" s="195"/>
      <c r="E12426" s="195" t="s">
        <v>3849</v>
      </c>
      <c r="F12426" s="196">
        <v>0</v>
      </c>
      <c r="G12426" s="195"/>
      <c r="H12426" s="195" t="s">
        <v>3850</v>
      </c>
      <c r="I12426" s="196">
        <v>11.43</v>
      </c>
      <c r="J12426" s="220"/>
      <c r="M12426">
        <v>11.43</v>
      </c>
    </row>
    <row r="12427" spans="1:13" ht="30" customHeight="1" x14ac:dyDescent="0.2">
      <c r="A12427" s="240"/>
      <c r="B12427" s="197"/>
      <c r="C12427" s="197"/>
      <c r="D12427" s="197"/>
      <c r="E12427" s="197"/>
      <c r="F12427" s="197"/>
      <c r="G12427" s="197" t="s">
        <v>3851</v>
      </c>
      <c r="H12427" s="198">
        <v>50.69</v>
      </c>
      <c r="I12427" s="199">
        <v>579.38</v>
      </c>
      <c r="J12427" s="220"/>
      <c r="M12427">
        <v>579.38</v>
      </c>
    </row>
    <row r="12428" spans="1:13" ht="0.95" customHeight="1" x14ac:dyDescent="0.2">
      <c r="A12428" s="237"/>
      <c r="B12428" s="185"/>
      <c r="C12428" s="185"/>
      <c r="D12428" s="185"/>
      <c r="E12428" s="185"/>
      <c r="F12428" s="185"/>
      <c r="G12428" s="185"/>
      <c r="H12428" s="185"/>
      <c r="I12428" s="185"/>
      <c r="J12428" s="220"/>
    </row>
    <row r="12429" spans="1:13" ht="24" customHeight="1" x14ac:dyDescent="0.2">
      <c r="A12429" s="242" t="s">
        <v>1645</v>
      </c>
      <c r="B12429" s="24"/>
      <c r="C12429" s="24"/>
      <c r="D12429" s="23" t="s">
        <v>247</v>
      </c>
      <c r="E12429" s="24"/>
      <c r="F12429" s="428"/>
      <c r="G12429" s="428"/>
      <c r="H12429" s="24"/>
      <c r="I12429" s="24"/>
      <c r="J12429" s="210"/>
    </row>
    <row r="12430" spans="1:13" ht="18" customHeight="1" x14ac:dyDescent="0.2">
      <c r="A12430" s="236" t="s">
        <v>1646</v>
      </c>
      <c r="B12430" s="183" t="s">
        <v>2</v>
      </c>
      <c r="C12430" s="182" t="s">
        <v>3</v>
      </c>
      <c r="D12430" s="182" t="s">
        <v>4</v>
      </c>
      <c r="E12430" s="419" t="s">
        <v>2100</v>
      </c>
      <c r="F12430" s="419"/>
      <c r="G12430" s="184" t="s">
        <v>5</v>
      </c>
      <c r="H12430" s="183" t="s">
        <v>6</v>
      </c>
      <c r="I12430" s="183" t="s">
        <v>7</v>
      </c>
      <c r="J12430" s="218" t="s">
        <v>8</v>
      </c>
      <c r="K12430" s="229">
        <f>J12432</f>
        <v>9.56</v>
      </c>
      <c r="L12430" s="229">
        <f>J12431-K12430</f>
        <v>3.09</v>
      </c>
      <c r="M12430" t="s">
        <v>7</v>
      </c>
    </row>
    <row r="12431" spans="1:13" ht="24" customHeight="1" x14ac:dyDescent="0.2">
      <c r="A12431" s="237" t="s">
        <v>2125</v>
      </c>
      <c r="B12431" s="186" t="s">
        <v>979</v>
      </c>
      <c r="C12431" s="185" t="s">
        <v>15</v>
      </c>
      <c r="D12431" s="185" t="s">
        <v>980</v>
      </c>
      <c r="E12431" s="425">
        <v>23</v>
      </c>
      <c r="F12431" s="425"/>
      <c r="G12431" s="187" t="s">
        <v>18</v>
      </c>
      <c r="H12431" s="188">
        <v>1</v>
      </c>
      <c r="I12431" s="189">
        <f>(M12431*$M$13)</f>
        <v>12.65</v>
      </c>
      <c r="J12431" s="231">
        <f>TRUNC(I12431*H12431,2)</f>
        <v>12.65</v>
      </c>
      <c r="M12431">
        <v>13.75</v>
      </c>
    </row>
    <row r="12432" spans="1:13" ht="24" customHeight="1" x14ac:dyDescent="0.2">
      <c r="A12432" s="238" t="s">
        <v>2126</v>
      </c>
      <c r="B12432" s="191" t="s">
        <v>2127</v>
      </c>
      <c r="C12432" s="190" t="s">
        <v>15</v>
      </c>
      <c r="D12432" s="190" t="s">
        <v>2128</v>
      </c>
      <c r="E12432" s="426" t="s">
        <v>2129</v>
      </c>
      <c r="F12432" s="426"/>
      <c r="G12432" s="192" t="s">
        <v>39</v>
      </c>
      <c r="H12432" s="193">
        <v>0.5</v>
      </c>
      <c r="I12432" s="189">
        <f>(M12432*$M$13)</f>
        <v>19.136000000000003</v>
      </c>
      <c r="J12432" s="219">
        <f>TRUNC(I12432*H12432,2)</f>
        <v>9.56</v>
      </c>
      <c r="M12432">
        <v>20.8</v>
      </c>
    </row>
    <row r="12433" spans="1:13" ht="24" customHeight="1" x14ac:dyDescent="0.2">
      <c r="A12433" s="238" t="s">
        <v>2126</v>
      </c>
      <c r="B12433" s="191" t="s">
        <v>2888</v>
      </c>
      <c r="C12433" s="190" t="s">
        <v>15</v>
      </c>
      <c r="D12433" s="190" t="s">
        <v>2889</v>
      </c>
      <c r="E12433" s="426" t="s">
        <v>2119</v>
      </c>
      <c r="F12433" s="426"/>
      <c r="G12433" s="192" t="s">
        <v>54</v>
      </c>
      <c r="H12433" s="193">
        <v>1</v>
      </c>
      <c r="I12433" s="189">
        <f>(M12433*$M$13)</f>
        <v>3.0820000000000003</v>
      </c>
      <c r="J12433" s="219">
        <f>TRUNC(I12433*H12433,2)</f>
        <v>3.08</v>
      </c>
      <c r="M12433">
        <v>3.35</v>
      </c>
    </row>
    <row r="12434" spans="1:13" x14ac:dyDescent="0.2">
      <c r="A12434" s="239"/>
      <c r="B12434" s="195"/>
      <c r="C12434" s="195"/>
      <c r="D12434" s="195"/>
      <c r="E12434" s="195" t="s">
        <v>3847</v>
      </c>
      <c r="F12434" s="196">
        <v>10.4</v>
      </c>
      <c r="G12434" s="195" t="s">
        <v>3848</v>
      </c>
      <c r="H12434" s="196">
        <v>0</v>
      </c>
      <c r="I12434" s="196">
        <v>10.4</v>
      </c>
      <c r="J12434" s="220"/>
      <c r="M12434">
        <v>10.4</v>
      </c>
    </row>
    <row r="12435" spans="1:13" ht="25.5" x14ac:dyDescent="0.2">
      <c r="A12435" s="239"/>
      <c r="B12435" s="195"/>
      <c r="C12435" s="195"/>
      <c r="D12435" s="195"/>
      <c r="E12435" s="195" t="s">
        <v>3849</v>
      </c>
      <c r="F12435" s="196">
        <v>0</v>
      </c>
      <c r="G12435" s="195"/>
      <c r="H12435" s="195" t="s">
        <v>3850</v>
      </c>
      <c r="I12435" s="196">
        <v>13.75</v>
      </c>
      <c r="J12435" s="220"/>
      <c r="M12435">
        <v>13.75</v>
      </c>
    </row>
    <row r="12436" spans="1:13" ht="30" customHeight="1" x14ac:dyDescent="0.2">
      <c r="A12436" s="240"/>
      <c r="B12436" s="197"/>
      <c r="C12436" s="197"/>
      <c r="D12436" s="197"/>
      <c r="E12436" s="197"/>
      <c r="F12436" s="197"/>
      <c r="G12436" s="197" t="s">
        <v>3851</v>
      </c>
      <c r="H12436" s="198">
        <v>14</v>
      </c>
      <c r="I12436" s="199">
        <v>192.5</v>
      </c>
      <c r="J12436" s="220"/>
      <c r="M12436">
        <v>192.5</v>
      </c>
    </row>
    <row r="12437" spans="1:13" ht="0.95" customHeight="1" x14ac:dyDescent="0.2">
      <c r="A12437" s="237"/>
      <c r="B12437" s="185"/>
      <c r="C12437" s="185"/>
      <c r="D12437" s="185"/>
      <c r="E12437" s="185"/>
      <c r="F12437" s="185"/>
      <c r="G12437" s="185"/>
      <c r="H12437" s="185"/>
      <c r="I12437" s="185"/>
      <c r="J12437" s="220"/>
    </row>
    <row r="12438" spans="1:13" ht="18" customHeight="1" x14ac:dyDescent="0.2">
      <c r="A12438" s="236" t="s">
        <v>1647</v>
      </c>
      <c r="B12438" s="183" t="s">
        <v>2</v>
      </c>
      <c r="C12438" s="182" t="s">
        <v>3</v>
      </c>
      <c r="D12438" s="182" t="s">
        <v>4</v>
      </c>
      <c r="E12438" s="419" t="s">
        <v>2100</v>
      </c>
      <c r="F12438" s="419"/>
      <c r="G12438" s="184" t="s">
        <v>5</v>
      </c>
      <c r="H12438" s="183" t="s">
        <v>6</v>
      </c>
      <c r="I12438" s="183" t="s">
        <v>7</v>
      </c>
      <c r="J12438" s="218" t="s">
        <v>8</v>
      </c>
      <c r="K12438" s="229">
        <f>J12440</f>
        <v>5.9</v>
      </c>
      <c r="L12438" s="229">
        <f>J12439-K12438</f>
        <v>329.18</v>
      </c>
      <c r="M12438" t="s">
        <v>7</v>
      </c>
    </row>
    <row r="12439" spans="1:13" ht="39" customHeight="1" x14ac:dyDescent="0.2">
      <c r="A12439" s="237" t="s">
        <v>2125</v>
      </c>
      <c r="B12439" s="186" t="s">
        <v>981</v>
      </c>
      <c r="C12439" s="185" t="s">
        <v>15</v>
      </c>
      <c r="D12439" s="185" t="s">
        <v>1486</v>
      </c>
      <c r="E12439" s="425">
        <v>18</v>
      </c>
      <c r="F12439" s="425"/>
      <c r="G12439" s="187" t="s">
        <v>17</v>
      </c>
      <c r="H12439" s="188">
        <v>1</v>
      </c>
      <c r="I12439" s="189">
        <f t="shared" ref="I12439:I12448" si="482">(M12439*$M$13)</f>
        <v>335.08240000000006</v>
      </c>
      <c r="J12439" s="231">
        <f t="shared" ref="J12439:J12448" si="483">TRUNC(I12439*H12439,2)</f>
        <v>335.08</v>
      </c>
      <c r="M12439">
        <v>364.22</v>
      </c>
    </row>
    <row r="12440" spans="1:13" ht="24" customHeight="1" x14ac:dyDescent="0.2">
      <c r="A12440" s="238" t="s">
        <v>2126</v>
      </c>
      <c r="B12440" s="191" t="s">
        <v>2152</v>
      </c>
      <c r="C12440" s="190" t="s">
        <v>15</v>
      </c>
      <c r="D12440" s="190" t="s">
        <v>2153</v>
      </c>
      <c r="E12440" s="426" t="s">
        <v>2129</v>
      </c>
      <c r="F12440" s="426"/>
      <c r="G12440" s="192" t="s">
        <v>39</v>
      </c>
      <c r="H12440" s="193">
        <v>0.30859999999999999</v>
      </c>
      <c r="I12440" s="189">
        <f t="shared" si="482"/>
        <v>19.136000000000003</v>
      </c>
      <c r="J12440" s="219">
        <f t="shared" si="483"/>
        <v>5.9</v>
      </c>
      <c r="M12440">
        <v>20.8</v>
      </c>
    </row>
    <row r="12441" spans="1:13" ht="24" customHeight="1" x14ac:dyDescent="0.2">
      <c r="A12441" s="238" t="s">
        <v>2126</v>
      </c>
      <c r="B12441" s="191" t="s">
        <v>2158</v>
      </c>
      <c r="C12441" s="190" t="s">
        <v>15</v>
      </c>
      <c r="D12441" s="190" t="s">
        <v>2159</v>
      </c>
      <c r="E12441" s="426" t="s">
        <v>2119</v>
      </c>
      <c r="F12441" s="426"/>
      <c r="G12441" s="192" t="s">
        <v>54</v>
      </c>
      <c r="H12441" s="193">
        <v>3.125</v>
      </c>
      <c r="I12441" s="189">
        <f t="shared" si="482"/>
        <v>24.352399999999999</v>
      </c>
      <c r="J12441" s="219">
        <f t="shared" si="483"/>
        <v>76.099999999999994</v>
      </c>
      <c r="M12441">
        <v>26.47</v>
      </c>
    </row>
    <row r="12442" spans="1:13" ht="26.1" customHeight="1" x14ac:dyDescent="0.2">
      <c r="A12442" s="238" t="s">
        <v>2126</v>
      </c>
      <c r="B12442" s="191" t="s">
        <v>2891</v>
      </c>
      <c r="C12442" s="190" t="s">
        <v>15</v>
      </c>
      <c r="D12442" s="190" t="s">
        <v>2892</v>
      </c>
      <c r="E12442" s="426" t="s">
        <v>2119</v>
      </c>
      <c r="F12442" s="426"/>
      <c r="G12442" s="192" t="s">
        <v>1871</v>
      </c>
      <c r="H12442" s="193">
        <v>15</v>
      </c>
      <c r="I12442" s="189">
        <f t="shared" si="482"/>
        <v>9.8992000000000004</v>
      </c>
      <c r="J12442" s="219">
        <f t="shared" si="483"/>
        <v>148.47999999999999</v>
      </c>
      <c r="M12442">
        <v>10.76</v>
      </c>
    </row>
    <row r="12443" spans="1:13" ht="24" customHeight="1" x14ac:dyDescent="0.2">
      <c r="A12443" s="238" t="s">
        <v>2126</v>
      </c>
      <c r="B12443" s="191" t="s">
        <v>2675</v>
      </c>
      <c r="C12443" s="190" t="s">
        <v>15</v>
      </c>
      <c r="D12443" s="190" t="s">
        <v>2676</v>
      </c>
      <c r="E12443" s="426" t="s">
        <v>2119</v>
      </c>
      <c r="F12443" s="426"/>
      <c r="G12443" s="192" t="s">
        <v>54</v>
      </c>
      <c r="H12443" s="193">
        <v>5.21E-2</v>
      </c>
      <c r="I12443" s="189">
        <f t="shared" si="482"/>
        <v>11.4816</v>
      </c>
      <c r="J12443" s="219">
        <f t="shared" si="483"/>
        <v>0.59</v>
      </c>
      <c r="M12443">
        <v>12.48</v>
      </c>
    </row>
    <row r="12444" spans="1:13" ht="26.1" customHeight="1" x14ac:dyDescent="0.2">
      <c r="A12444" s="238" t="s">
        <v>2126</v>
      </c>
      <c r="B12444" s="191" t="s">
        <v>2677</v>
      </c>
      <c r="C12444" s="190" t="s">
        <v>15</v>
      </c>
      <c r="D12444" s="190" t="s">
        <v>2678</v>
      </c>
      <c r="E12444" s="426" t="s">
        <v>2119</v>
      </c>
      <c r="F12444" s="426"/>
      <c r="G12444" s="192" t="s">
        <v>54</v>
      </c>
      <c r="H12444" s="193">
        <v>5.9499999999999997E-2</v>
      </c>
      <c r="I12444" s="189">
        <f t="shared" si="482"/>
        <v>14.6648</v>
      </c>
      <c r="J12444" s="219">
        <f t="shared" si="483"/>
        <v>0.87</v>
      </c>
      <c r="M12444">
        <v>15.94</v>
      </c>
    </row>
    <row r="12445" spans="1:13" ht="24" customHeight="1" x14ac:dyDescent="0.2">
      <c r="A12445" s="238" t="s">
        <v>2126</v>
      </c>
      <c r="B12445" s="191" t="s">
        <v>2671</v>
      </c>
      <c r="C12445" s="190" t="s">
        <v>15</v>
      </c>
      <c r="D12445" s="190" t="s">
        <v>2672</v>
      </c>
      <c r="E12445" s="426" t="s">
        <v>2119</v>
      </c>
      <c r="F12445" s="426"/>
      <c r="G12445" s="192" t="s">
        <v>1871</v>
      </c>
      <c r="H12445" s="193">
        <v>4.1700000000000001E-2</v>
      </c>
      <c r="I12445" s="189">
        <f t="shared" si="482"/>
        <v>23.8096</v>
      </c>
      <c r="J12445" s="219">
        <f t="shared" si="483"/>
        <v>0.99</v>
      </c>
      <c r="M12445">
        <v>25.88</v>
      </c>
    </row>
    <row r="12446" spans="1:13" ht="24" customHeight="1" x14ac:dyDescent="0.2">
      <c r="A12446" s="238" t="s">
        <v>2126</v>
      </c>
      <c r="B12446" s="191" t="s">
        <v>2890</v>
      </c>
      <c r="C12446" s="190" t="s">
        <v>15</v>
      </c>
      <c r="D12446" s="190" t="s">
        <v>2679</v>
      </c>
      <c r="E12446" s="426" t="s">
        <v>2119</v>
      </c>
      <c r="F12446" s="426"/>
      <c r="G12446" s="192" t="s">
        <v>54</v>
      </c>
      <c r="H12446" s="193">
        <v>1</v>
      </c>
      <c r="I12446" s="189">
        <f t="shared" si="482"/>
        <v>94.0608</v>
      </c>
      <c r="J12446" s="219">
        <f t="shared" si="483"/>
        <v>94.06</v>
      </c>
      <c r="M12446">
        <v>102.24</v>
      </c>
    </row>
    <row r="12447" spans="1:13" ht="24" customHeight="1" x14ac:dyDescent="0.2">
      <c r="A12447" s="238" t="s">
        <v>2126</v>
      </c>
      <c r="B12447" s="191" t="s">
        <v>2680</v>
      </c>
      <c r="C12447" s="190" t="s">
        <v>15</v>
      </c>
      <c r="D12447" s="190" t="s">
        <v>2681</v>
      </c>
      <c r="E12447" s="426" t="s">
        <v>2119</v>
      </c>
      <c r="F12447" s="426"/>
      <c r="G12447" s="192" t="s">
        <v>54</v>
      </c>
      <c r="H12447" s="193">
        <v>0.29759999999999998</v>
      </c>
      <c r="I12447" s="189">
        <f t="shared" si="482"/>
        <v>2.5575999999999999</v>
      </c>
      <c r="J12447" s="219">
        <f t="shared" si="483"/>
        <v>0.76</v>
      </c>
      <c r="M12447">
        <v>2.78</v>
      </c>
    </row>
    <row r="12448" spans="1:13" ht="24" customHeight="1" x14ac:dyDescent="0.2">
      <c r="A12448" s="238" t="s">
        <v>2126</v>
      </c>
      <c r="B12448" s="191" t="s">
        <v>2673</v>
      </c>
      <c r="C12448" s="190" t="s">
        <v>15</v>
      </c>
      <c r="D12448" s="190" t="s">
        <v>2674</v>
      </c>
      <c r="E12448" s="426" t="s">
        <v>2119</v>
      </c>
      <c r="F12448" s="426"/>
      <c r="G12448" s="192" t="s">
        <v>1871</v>
      </c>
      <c r="H12448" s="193">
        <v>0.23799999999999999</v>
      </c>
      <c r="I12448" s="189">
        <f t="shared" si="482"/>
        <v>30.847600000000003</v>
      </c>
      <c r="J12448" s="219">
        <f t="shared" si="483"/>
        <v>7.34</v>
      </c>
      <c r="M12448">
        <v>33.53</v>
      </c>
    </row>
    <row r="12449" spans="1:13" x14ac:dyDescent="0.2">
      <c r="A12449" s="239"/>
      <c r="B12449" s="195"/>
      <c r="C12449" s="195"/>
      <c r="D12449" s="195"/>
      <c r="E12449" s="195" t="s">
        <v>3847</v>
      </c>
      <c r="F12449" s="196">
        <v>6.41</v>
      </c>
      <c r="G12449" s="195" t="s">
        <v>3848</v>
      </c>
      <c r="H12449" s="196">
        <v>0</v>
      </c>
      <c r="I12449" s="196">
        <v>6.41</v>
      </c>
      <c r="J12449" s="220"/>
      <c r="M12449">
        <v>6.41</v>
      </c>
    </row>
    <row r="12450" spans="1:13" ht="25.5" x14ac:dyDescent="0.2">
      <c r="A12450" s="239"/>
      <c r="B12450" s="195"/>
      <c r="C12450" s="195"/>
      <c r="D12450" s="195"/>
      <c r="E12450" s="195" t="s">
        <v>3849</v>
      </c>
      <c r="F12450" s="196">
        <v>0</v>
      </c>
      <c r="G12450" s="195"/>
      <c r="H12450" s="195" t="s">
        <v>3850</v>
      </c>
      <c r="I12450" s="196">
        <v>364.22</v>
      </c>
      <c r="J12450" s="220"/>
      <c r="M12450">
        <v>364.22</v>
      </c>
    </row>
    <row r="12451" spans="1:13" ht="30" customHeight="1" x14ac:dyDescent="0.2">
      <c r="A12451" s="240"/>
      <c r="B12451" s="197"/>
      <c r="C12451" s="197"/>
      <c r="D12451" s="197"/>
      <c r="E12451" s="197"/>
      <c r="F12451" s="197"/>
      <c r="G12451" s="197" t="s">
        <v>3851</v>
      </c>
      <c r="H12451" s="198">
        <v>0.36</v>
      </c>
      <c r="I12451" s="199">
        <v>131.11000000000001</v>
      </c>
      <c r="J12451" s="220"/>
      <c r="M12451">
        <v>131.11000000000001</v>
      </c>
    </row>
    <row r="12452" spans="1:13" ht="0.95" customHeight="1" x14ac:dyDescent="0.2">
      <c r="A12452" s="237"/>
      <c r="B12452" s="185"/>
      <c r="C12452" s="185"/>
      <c r="D12452" s="185"/>
      <c r="E12452" s="185"/>
      <c r="F12452" s="185"/>
      <c r="G12452" s="185"/>
      <c r="H12452" s="185"/>
      <c r="I12452" s="185"/>
      <c r="J12452" s="220"/>
    </row>
    <row r="12453" spans="1:13" ht="18" customHeight="1" x14ac:dyDescent="0.2">
      <c r="A12453" s="236" t="s">
        <v>1648</v>
      </c>
      <c r="B12453" s="183" t="s">
        <v>2</v>
      </c>
      <c r="C12453" s="182" t="s">
        <v>3</v>
      </c>
      <c r="D12453" s="182" t="s">
        <v>4</v>
      </c>
      <c r="E12453" s="419" t="s">
        <v>2100</v>
      </c>
      <c r="F12453" s="419"/>
      <c r="G12453" s="184" t="s">
        <v>5</v>
      </c>
      <c r="H12453" s="183" t="s">
        <v>6</v>
      </c>
      <c r="I12453" s="183" t="s">
        <v>7</v>
      </c>
      <c r="J12453" s="218" t="s">
        <v>8</v>
      </c>
      <c r="K12453" s="229">
        <f>J12455-J12456</f>
        <v>11.370000000000001</v>
      </c>
      <c r="L12453" s="229">
        <f>J12454-K12453</f>
        <v>186.57999999999998</v>
      </c>
      <c r="M12453" t="s">
        <v>7</v>
      </c>
    </row>
    <row r="12454" spans="1:13" ht="39" customHeight="1" x14ac:dyDescent="0.2">
      <c r="A12454" s="237" t="s">
        <v>2125</v>
      </c>
      <c r="B12454" s="186" t="s">
        <v>984</v>
      </c>
      <c r="C12454" s="185" t="s">
        <v>26</v>
      </c>
      <c r="D12454" s="185" t="s">
        <v>985</v>
      </c>
      <c r="E12454" s="425" t="s">
        <v>2101</v>
      </c>
      <c r="F12454" s="425"/>
      <c r="G12454" s="187" t="s">
        <v>331</v>
      </c>
      <c r="H12454" s="188">
        <v>1</v>
      </c>
      <c r="I12454" s="189">
        <f>(M12454*$M$13)</f>
        <v>197.9564</v>
      </c>
      <c r="J12454" s="231">
        <f>TRUNC(I12454*H12454,2)</f>
        <v>197.95</v>
      </c>
      <c r="M12454">
        <v>215.17</v>
      </c>
    </row>
    <row r="12455" spans="1:13" ht="26.1" customHeight="1" x14ac:dyDescent="0.2">
      <c r="A12455" s="241" t="s">
        <v>2395</v>
      </c>
      <c r="B12455" s="201" t="s">
        <v>2590</v>
      </c>
      <c r="C12455" s="200" t="s">
        <v>26</v>
      </c>
      <c r="D12455" s="200" t="s">
        <v>2591</v>
      </c>
      <c r="E12455" s="427" t="s">
        <v>2123</v>
      </c>
      <c r="F12455" s="427"/>
      <c r="G12455" s="202" t="s">
        <v>32</v>
      </c>
      <c r="H12455" s="203">
        <v>0.76700000000000002</v>
      </c>
      <c r="I12455" s="189">
        <f>(M12455*$M$13)</f>
        <v>23.570400000000003</v>
      </c>
      <c r="J12455" s="219">
        <f>TRUNC(I12455*H12455,2)</f>
        <v>18.07</v>
      </c>
      <c r="M12455">
        <v>25.62</v>
      </c>
    </row>
    <row r="12456" spans="1:13" ht="24" customHeight="1" x14ac:dyDescent="0.2">
      <c r="A12456" s="241" t="s">
        <v>2395</v>
      </c>
      <c r="B12456" s="201" t="s">
        <v>2446</v>
      </c>
      <c r="C12456" s="200" t="s">
        <v>26</v>
      </c>
      <c r="D12456" s="200" t="s">
        <v>2447</v>
      </c>
      <c r="E12456" s="427" t="s">
        <v>2123</v>
      </c>
      <c r="F12456" s="427"/>
      <c r="G12456" s="202" t="s">
        <v>32</v>
      </c>
      <c r="H12456" s="203">
        <v>0.38400000000000001</v>
      </c>
      <c r="I12456" s="189">
        <f>(M12456*$M$13)</f>
        <v>17.461600000000001</v>
      </c>
      <c r="J12456" s="219">
        <f>TRUNC(I12456*H12456,2)</f>
        <v>6.7</v>
      </c>
      <c r="M12456">
        <v>18.98</v>
      </c>
    </row>
    <row r="12457" spans="1:13" ht="65.099999999999994" customHeight="1" x14ac:dyDescent="0.2">
      <c r="A12457" s="238" t="s">
        <v>2126</v>
      </c>
      <c r="B12457" s="191" t="s">
        <v>2893</v>
      </c>
      <c r="C12457" s="190" t="s">
        <v>26</v>
      </c>
      <c r="D12457" s="190" t="s">
        <v>2894</v>
      </c>
      <c r="E12457" s="426" t="s">
        <v>2119</v>
      </c>
      <c r="F12457" s="426"/>
      <c r="G12457" s="192" t="s">
        <v>1009</v>
      </c>
      <c r="H12457" s="193">
        <v>1</v>
      </c>
      <c r="I12457" s="189">
        <f>(M12457*$M$13)</f>
        <v>173.1808</v>
      </c>
      <c r="J12457" s="219">
        <f>TRUNC(I12457*H12457,2)</f>
        <v>173.18</v>
      </c>
      <c r="M12457">
        <v>188.24</v>
      </c>
    </row>
    <row r="12458" spans="1:13" x14ac:dyDescent="0.2">
      <c r="A12458" s="239"/>
      <c r="B12458" s="195"/>
      <c r="C12458" s="195"/>
      <c r="D12458" s="195"/>
      <c r="E12458" s="195" t="s">
        <v>3847</v>
      </c>
      <c r="F12458" s="196">
        <v>20.18</v>
      </c>
      <c r="G12458" s="195" t="s">
        <v>3848</v>
      </c>
      <c r="H12458" s="196">
        <v>0</v>
      </c>
      <c r="I12458" s="196">
        <v>20.18</v>
      </c>
      <c r="J12458" s="220"/>
      <c r="M12458">
        <v>20.18</v>
      </c>
    </row>
    <row r="12459" spans="1:13" ht="25.5" x14ac:dyDescent="0.2">
      <c r="A12459" s="239"/>
      <c r="B12459" s="195"/>
      <c r="C12459" s="195"/>
      <c r="D12459" s="195"/>
      <c r="E12459" s="195" t="s">
        <v>3849</v>
      </c>
      <c r="F12459" s="196">
        <v>0</v>
      </c>
      <c r="G12459" s="195"/>
      <c r="H12459" s="195" t="s">
        <v>3850</v>
      </c>
      <c r="I12459" s="196">
        <v>215.17</v>
      </c>
      <c r="J12459" s="220"/>
      <c r="M12459">
        <v>215.17</v>
      </c>
    </row>
    <row r="12460" spans="1:13" ht="30" customHeight="1" x14ac:dyDescent="0.2">
      <c r="A12460" s="240"/>
      <c r="B12460" s="197"/>
      <c r="C12460" s="197"/>
      <c r="D12460" s="197"/>
      <c r="E12460" s="197"/>
      <c r="F12460" s="197"/>
      <c r="G12460" s="197" t="s">
        <v>3851</v>
      </c>
      <c r="H12460" s="198">
        <v>16</v>
      </c>
      <c r="I12460" s="199">
        <v>3442.72</v>
      </c>
      <c r="J12460" s="220"/>
      <c r="M12460">
        <v>3442.72</v>
      </c>
    </row>
    <row r="12461" spans="1:13" ht="0.95" customHeight="1" x14ac:dyDescent="0.2">
      <c r="A12461" s="237"/>
      <c r="B12461" s="185"/>
      <c r="C12461" s="185"/>
      <c r="D12461" s="185"/>
      <c r="E12461" s="185"/>
      <c r="F12461" s="185"/>
      <c r="G12461" s="185"/>
      <c r="H12461" s="185"/>
      <c r="I12461" s="185"/>
      <c r="J12461" s="220"/>
    </row>
    <row r="12462" spans="1:13" ht="18" customHeight="1" x14ac:dyDescent="0.2">
      <c r="A12462" s="236" t="s">
        <v>1649</v>
      </c>
      <c r="B12462" s="183" t="s">
        <v>2</v>
      </c>
      <c r="C12462" s="182" t="s">
        <v>3</v>
      </c>
      <c r="D12462" s="182" t="s">
        <v>4</v>
      </c>
      <c r="E12462" s="419" t="s">
        <v>2100</v>
      </c>
      <c r="F12462" s="419"/>
      <c r="G12462" s="184" t="s">
        <v>5</v>
      </c>
      <c r="H12462" s="183" t="s">
        <v>6</v>
      </c>
      <c r="I12462" s="183" t="s">
        <v>7</v>
      </c>
      <c r="J12462" s="218" t="s">
        <v>8</v>
      </c>
      <c r="K12462" s="229">
        <f>J12467+J12468</f>
        <v>44.66</v>
      </c>
      <c r="L12462" s="229">
        <f>J12463-K12462</f>
        <v>438.39</v>
      </c>
      <c r="M12462" t="s">
        <v>7</v>
      </c>
    </row>
    <row r="12463" spans="1:13" ht="24" customHeight="1" x14ac:dyDescent="0.2">
      <c r="A12463" s="237" t="s">
        <v>2125</v>
      </c>
      <c r="B12463" s="186" t="s">
        <v>994</v>
      </c>
      <c r="C12463" s="185" t="s">
        <v>15</v>
      </c>
      <c r="D12463" s="185" t="s">
        <v>1257</v>
      </c>
      <c r="E12463" s="425">
        <v>27</v>
      </c>
      <c r="F12463" s="425"/>
      <c r="G12463" s="187" t="s">
        <v>17</v>
      </c>
      <c r="H12463" s="188">
        <v>1</v>
      </c>
      <c r="I12463" s="189">
        <f t="shared" ref="I12463:I12468" si="484">(M12463*$M$13)</f>
        <v>483.05519999999996</v>
      </c>
      <c r="J12463" s="231">
        <f t="shared" ref="J12463:J12468" si="485">TRUNC(I12463*H12463,2)</f>
        <v>483.05</v>
      </c>
      <c r="M12463">
        <v>525.05999999999995</v>
      </c>
    </row>
    <row r="12464" spans="1:13" ht="24" customHeight="1" x14ac:dyDescent="0.2">
      <c r="A12464" s="238" t="s">
        <v>2126</v>
      </c>
      <c r="B12464" s="191" t="s">
        <v>2164</v>
      </c>
      <c r="C12464" s="190" t="s">
        <v>15</v>
      </c>
      <c r="D12464" s="190" t="s">
        <v>2165</v>
      </c>
      <c r="E12464" s="426" t="s">
        <v>2119</v>
      </c>
      <c r="F12464" s="426"/>
      <c r="G12464" s="192" t="s">
        <v>50</v>
      </c>
      <c r="H12464" s="193">
        <v>1.04E-2</v>
      </c>
      <c r="I12464" s="189">
        <f t="shared" si="484"/>
        <v>160.77000000000001</v>
      </c>
      <c r="J12464" s="219">
        <f t="shared" si="485"/>
        <v>1.67</v>
      </c>
      <c r="M12464">
        <v>174.75</v>
      </c>
    </row>
    <row r="12465" spans="1:13" ht="24" customHeight="1" x14ac:dyDescent="0.2">
      <c r="A12465" s="238" t="s">
        <v>2126</v>
      </c>
      <c r="B12465" s="191" t="s">
        <v>2140</v>
      </c>
      <c r="C12465" s="190" t="s">
        <v>15</v>
      </c>
      <c r="D12465" s="190" t="s">
        <v>2141</v>
      </c>
      <c r="E12465" s="426" t="s">
        <v>2119</v>
      </c>
      <c r="F12465" s="426"/>
      <c r="G12465" s="192" t="s">
        <v>1871</v>
      </c>
      <c r="H12465" s="193">
        <v>4.54</v>
      </c>
      <c r="I12465" s="189">
        <f t="shared" si="484"/>
        <v>0.59800000000000009</v>
      </c>
      <c r="J12465" s="219">
        <f t="shared" si="485"/>
        <v>2.71</v>
      </c>
      <c r="M12465">
        <v>0.65</v>
      </c>
    </row>
    <row r="12466" spans="1:13" ht="24" customHeight="1" x14ac:dyDescent="0.2">
      <c r="A12466" s="238" t="s">
        <v>2126</v>
      </c>
      <c r="B12466" s="191" t="s">
        <v>2910</v>
      </c>
      <c r="C12466" s="190" t="s">
        <v>15</v>
      </c>
      <c r="D12466" s="190" t="s">
        <v>2911</v>
      </c>
      <c r="E12466" s="426" t="s">
        <v>2119</v>
      </c>
      <c r="F12466" s="426"/>
      <c r="G12466" s="192" t="s">
        <v>17</v>
      </c>
      <c r="H12466" s="193">
        <v>1.2</v>
      </c>
      <c r="I12466" s="189">
        <f t="shared" si="484"/>
        <v>361.67959999999999</v>
      </c>
      <c r="J12466" s="219">
        <f t="shared" si="485"/>
        <v>434.01</v>
      </c>
      <c r="M12466">
        <v>393.13</v>
      </c>
    </row>
    <row r="12467" spans="1:13" ht="24" customHeight="1" x14ac:dyDescent="0.2">
      <c r="A12467" s="238" t="s">
        <v>2126</v>
      </c>
      <c r="B12467" s="191" t="s">
        <v>2152</v>
      </c>
      <c r="C12467" s="190" t="s">
        <v>15</v>
      </c>
      <c r="D12467" s="190" t="s">
        <v>2153</v>
      </c>
      <c r="E12467" s="426" t="s">
        <v>2129</v>
      </c>
      <c r="F12467" s="426"/>
      <c r="G12467" s="192" t="s">
        <v>39</v>
      </c>
      <c r="H12467" s="193">
        <v>1.5371999999999999</v>
      </c>
      <c r="I12467" s="189">
        <f t="shared" si="484"/>
        <v>19.136000000000003</v>
      </c>
      <c r="J12467" s="219">
        <f t="shared" si="485"/>
        <v>29.41</v>
      </c>
      <c r="M12467">
        <v>20.8</v>
      </c>
    </row>
    <row r="12468" spans="1:13" ht="24" customHeight="1" x14ac:dyDescent="0.2">
      <c r="A12468" s="238" t="s">
        <v>2126</v>
      </c>
      <c r="B12468" s="191" t="s">
        <v>2156</v>
      </c>
      <c r="C12468" s="190" t="s">
        <v>15</v>
      </c>
      <c r="D12468" s="190" t="s">
        <v>2157</v>
      </c>
      <c r="E12468" s="426" t="s">
        <v>2129</v>
      </c>
      <c r="F12468" s="426"/>
      <c r="G12468" s="192" t="s">
        <v>39</v>
      </c>
      <c r="H12468" s="193">
        <v>1.2844</v>
      </c>
      <c r="I12468" s="189">
        <f t="shared" si="484"/>
        <v>11.8772</v>
      </c>
      <c r="J12468" s="219">
        <f t="shared" si="485"/>
        <v>15.25</v>
      </c>
      <c r="M12468">
        <v>12.91</v>
      </c>
    </row>
    <row r="12469" spans="1:13" x14ac:dyDescent="0.2">
      <c r="A12469" s="239"/>
      <c r="B12469" s="195"/>
      <c r="C12469" s="195"/>
      <c r="D12469" s="195"/>
      <c r="E12469" s="195" t="s">
        <v>3847</v>
      </c>
      <c r="F12469" s="196">
        <v>48.55</v>
      </c>
      <c r="G12469" s="195" t="s">
        <v>3848</v>
      </c>
      <c r="H12469" s="196">
        <v>0</v>
      </c>
      <c r="I12469" s="196">
        <v>48.55</v>
      </c>
      <c r="J12469" s="220"/>
      <c r="M12469">
        <v>48.55</v>
      </c>
    </row>
    <row r="12470" spans="1:13" ht="25.5" x14ac:dyDescent="0.2">
      <c r="A12470" s="239"/>
      <c r="B12470" s="195"/>
      <c r="C12470" s="195"/>
      <c r="D12470" s="195"/>
      <c r="E12470" s="195" t="s">
        <v>3849</v>
      </c>
      <c r="F12470" s="196">
        <v>0</v>
      </c>
      <c r="G12470" s="195"/>
      <c r="H12470" s="195" t="s">
        <v>3850</v>
      </c>
      <c r="I12470" s="196">
        <v>525.05999999999995</v>
      </c>
      <c r="J12470" s="220"/>
      <c r="M12470">
        <v>525.05999999999995</v>
      </c>
    </row>
    <row r="12471" spans="1:13" ht="30" customHeight="1" x14ac:dyDescent="0.2">
      <c r="A12471" s="240"/>
      <c r="B12471" s="197"/>
      <c r="C12471" s="197"/>
      <c r="D12471" s="197"/>
      <c r="E12471" s="197"/>
      <c r="F12471" s="197"/>
      <c r="G12471" s="197" t="s">
        <v>3851</v>
      </c>
      <c r="H12471" s="198">
        <v>6.26</v>
      </c>
      <c r="I12471" s="199">
        <v>3286.87</v>
      </c>
      <c r="J12471" s="220"/>
      <c r="M12471">
        <v>3286.87</v>
      </c>
    </row>
    <row r="12472" spans="1:13" ht="0.95" customHeight="1" x14ac:dyDescent="0.2">
      <c r="A12472" s="237"/>
      <c r="B12472" s="185"/>
      <c r="C12472" s="185"/>
      <c r="D12472" s="185"/>
      <c r="E12472" s="185"/>
      <c r="F12472" s="185"/>
      <c r="G12472" s="185"/>
      <c r="H12472" s="185"/>
      <c r="I12472" s="185"/>
      <c r="J12472" s="220"/>
    </row>
    <row r="12473" spans="1:13" ht="18" customHeight="1" x14ac:dyDescent="0.2">
      <c r="A12473" s="236" t="s">
        <v>1650</v>
      </c>
      <c r="B12473" s="183" t="s">
        <v>2</v>
      </c>
      <c r="C12473" s="182" t="s">
        <v>3</v>
      </c>
      <c r="D12473" s="182" t="s">
        <v>4</v>
      </c>
      <c r="E12473" s="419" t="s">
        <v>2100</v>
      </c>
      <c r="F12473" s="419"/>
      <c r="G12473" s="184" t="s">
        <v>5</v>
      </c>
      <c r="H12473" s="183" t="s">
        <v>6</v>
      </c>
      <c r="I12473" s="183" t="s">
        <v>7</v>
      </c>
      <c r="J12473" s="218" t="s">
        <v>8</v>
      </c>
      <c r="K12473" s="229">
        <v>0</v>
      </c>
      <c r="L12473" s="229">
        <f>J12474</f>
        <v>52.44</v>
      </c>
      <c r="M12473" t="s">
        <v>7</v>
      </c>
    </row>
    <row r="12474" spans="1:13" ht="26.1" customHeight="1" x14ac:dyDescent="0.2">
      <c r="A12474" s="237" t="s">
        <v>2125</v>
      </c>
      <c r="B12474" s="186" t="s">
        <v>988</v>
      </c>
      <c r="C12474" s="185" t="s">
        <v>15</v>
      </c>
      <c r="D12474" s="185" t="s">
        <v>989</v>
      </c>
      <c r="E12474" s="425">
        <v>23</v>
      </c>
      <c r="F12474" s="425"/>
      <c r="G12474" s="187" t="s">
        <v>18</v>
      </c>
      <c r="H12474" s="188">
        <v>1</v>
      </c>
      <c r="I12474" s="189">
        <f>(M12474*$M$13)</f>
        <v>52.440000000000005</v>
      </c>
      <c r="J12474" s="231">
        <f>TRUNC(I12474*H12474,2)</f>
        <v>52.44</v>
      </c>
      <c r="M12474">
        <v>57</v>
      </c>
    </row>
    <row r="12475" spans="1:13" ht="26.1" customHeight="1" x14ac:dyDescent="0.2">
      <c r="A12475" s="238" t="s">
        <v>2126</v>
      </c>
      <c r="B12475" s="191" t="s">
        <v>2897</v>
      </c>
      <c r="C12475" s="190" t="s">
        <v>15</v>
      </c>
      <c r="D12475" s="190" t="s">
        <v>2898</v>
      </c>
      <c r="E12475" s="426" t="s">
        <v>2119</v>
      </c>
      <c r="F12475" s="426"/>
      <c r="G12475" s="192" t="s">
        <v>54</v>
      </c>
      <c r="H12475" s="193">
        <v>1</v>
      </c>
      <c r="I12475" s="189">
        <f>(M12475*$M$13)</f>
        <v>52.440000000000005</v>
      </c>
      <c r="J12475" s="219">
        <f>TRUNC(I12475*H12475,2)</f>
        <v>52.44</v>
      </c>
      <c r="M12475">
        <v>57</v>
      </c>
    </row>
    <row r="12476" spans="1:13" x14ac:dyDescent="0.2">
      <c r="A12476" s="239"/>
      <c r="B12476" s="195"/>
      <c r="C12476" s="195"/>
      <c r="D12476" s="195"/>
      <c r="E12476" s="195" t="s">
        <v>3847</v>
      </c>
      <c r="F12476" s="196">
        <v>0</v>
      </c>
      <c r="G12476" s="195" t="s">
        <v>3848</v>
      </c>
      <c r="H12476" s="196">
        <v>0</v>
      </c>
      <c r="I12476" s="196">
        <v>0</v>
      </c>
      <c r="J12476" s="220"/>
      <c r="M12476">
        <v>0</v>
      </c>
    </row>
    <row r="12477" spans="1:13" ht="25.5" x14ac:dyDescent="0.2">
      <c r="A12477" s="239"/>
      <c r="B12477" s="195"/>
      <c r="C12477" s="195"/>
      <c r="D12477" s="195"/>
      <c r="E12477" s="195" t="s">
        <v>3849</v>
      </c>
      <c r="F12477" s="196">
        <v>0</v>
      </c>
      <c r="G12477" s="195"/>
      <c r="H12477" s="195" t="s">
        <v>3850</v>
      </c>
      <c r="I12477" s="196">
        <v>57</v>
      </c>
      <c r="J12477" s="220"/>
      <c r="M12477">
        <v>57</v>
      </c>
    </row>
    <row r="12478" spans="1:13" ht="30" customHeight="1" x14ac:dyDescent="0.2">
      <c r="A12478" s="240"/>
      <c r="B12478" s="197"/>
      <c r="C12478" s="197"/>
      <c r="D12478" s="197"/>
      <c r="E12478" s="197"/>
      <c r="F12478" s="197"/>
      <c r="G12478" s="197" t="s">
        <v>3851</v>
      </c>
      <c r="H12478" s="198">
        <v>16</v>
      </c>
      <c r="I12478" s="199">
        <v>912</v>
      </c>
      <c r="J12478" s="220"/>
      <c r="M12478">
        <v>912</v>
      </c>
    </row>
    <row r="12479" spans="1:13" ht="0.95" customHeight="1" x14ac:dyDescent="0.2">
      <c r="A12479" s="237"/>
      <c r="B12479" s="185"/>
      <c r="C12479" s="185"/>
      <c r="D12479" s="185"/>
      <c r="E12479" s="185"/>
      <c r="F12479" s="185"/>
      <c r="G12479" s="185"/>
      <c r="H12479" s="185"/>
      <c r="I12479" s="185"/>
      <c r="J12479" s="220"/>
    </row>
    <row r="12480" spans="1:13" ht="18" customHeight="1" x14ac:dyDescent="0.2">
      <c r="A12480" s="236" t="s">
        <v>1651</v>
      </c>
      <c r="B12480" s="183" t="s">
        <v>2</v>
      </c>
      <c r="C12480" s="182" t="s">
        <v>3</v>
      </c>
      <c r="D12480" s="182" t="s">
        <v>4</v>
      </c>
      <c r="E12480" s="419" t="s">
        <v>2100</v>
      </c>
      <c r="F12480" s="419"/>
      <c r="G12480" s="184" t="s">
        <v>5</v>
      </c>
      <c r="H12480" s="183" t="s">
        <v>6</v>
      </c>
      <c r="I12480" s="183" t="s">
        <v>7</v>
      </c>
      <c r="J12480" s="218" t="s">
        <v>8</v>
      </c>
      <c r="K12480" s="229">
        <f>J12482+J12483</f>
        <v>28.27</v>
      </c>
      <c r="L12480" s="229">
        <f>J12481-K12480</f>
        <v>258.63</v>
      </c>
      <c r="M12480" t="s">
        <v>7</v>
      </c>
    </row>
    <row r="12481" spans="1:13" ht="26.1" customHeight="1" x14ac:dyDescent="0.2">
      <c r="A12481" s="237" t="s">
        <v>2125</v>
      </c>
      <c r="B12481" s="186" t="s">
        <v>990</v>
      </c>
      <c r="C12481" s="185" t="s">
        <v>26</v>
      </c>
      <c r="D12481" s="185" t="s">
        <v>991</v>
      </c>
      <c r="E12481" s="425" t="s">
        <v>2115</v>
      </c>
      <c r="F12481" s="425"/>
      <c r="G12481" s="187" t="s">
        <v>331</v>
      </c>
      <c r="H12481" s="188">
        <v>1</v>
      </c>
      <c r="I12481" s="189">
        <f>(M12481*$M$13)</f>
        <v>286.90200000000004</v>
      </c>
      <c r="J12481" s="231">
        <f>TRUNC(I12481*H12481,2)</f>
        <v>286.89999999999998</v>
      </c>
      <c r="M12481">
        <v>311.85000000000002</v>
      </c>
    </row>
    <row r="12482" spans="1:13" ht="26.1" customHeight="1" x14ac:dyDescent="0.2">
      <c r="A12482" s="241" t="s">
        <v>2395</v>
      </c>
      <c r="B12482" s="201" t="s">
        <v>2477</v>
      </c>
      <c r="C12482" s="200" t="s">
        <v>26</v>
      </c>
      <c r="D12482" s="200" t="s">
        <v>2478</v>
      </c>
      <c r="E12482" s="427" t="s">
        <v>2123</v>
      </c>
      <c r="F12482" s="427"/>
      <c r="G12482" s="202" t="s">
        <v>32</v>
      </c>
      <c r="H12482" s="203">
        <v>0.94850000000000001</v>
      </c>
      <c r="I12482" s="189">
        <f>(M12482*$M$13)</f>
        <v>24.3156</v>
      </c>
      <c r="J12482" s="219">
        <f>TRUNC(I12482*H12482,2)</f>
        <v>23.06</v>
      </c>
      <c r="M12482">
        <v>26.43</v>
      </c>
    </row>
    <row r="12483" spans="1:13" ht="24" customHeight="1" x14ac:dyDescent="0.2">
      <c r="A12483" s="241" t="s">
        <v>2395</v>
      </c>
      <c r="B12483" s="201" t="s">
        <v>2446</v>
      </c>
      <c r="C12483" s="200" t="s">
        <v>26</v>
      </c>
      <c r="D12483" s="200" t="s">
        <v>2447</v>
      </c>
      <c r="E12483" s="427" t="s">
        <v>2123</v>
      </c>
      <c r="F12483" s="427"/>
      <c r="G12483" s="202" t="s">
        <v>32</v>
      </c>
      <c r="H12483" s="203">
        <v>0.29880000000000001</v>
      </c>
      <c r="I12483" s="189">
        <f>(M12483*$M$13)</f>
        <v>17.461600000000001</v>
      </c>
      <c r="J12483" s="219">
        <f>TRUNC(I12483*H12483,2)</f>
        <v>5.21</v>
      </c>
      <c r="M12483">
        <v>18.98</v>
      </c>
    </row>
    <row r="12484" spans="1:13" ht="39" customHeight="1" x14ac:dyDescent="0.2">
      <c r="A12484" s="238" t="s">
        <v>2126</v>
      </c>
      <c r="B12484" s="191" t="s">
        <v>2901</v>
      </c>
      <c r="C12484" s="190" t="s">
        <v>26</v>
      </c>
      <c r="D12484" s="190" t="s">
        <v>2902</v>
      </c>
      <c r="E12484" s="426" t="s">
        <v>2119</v>
      </c>
      <c r="F12484" s="426"/>
      <c r="G12484" s="192" t="s">
        <v>331</v>
      </c>
      <c r="H12484" s="193">
        <v>6</v>
      </c>
      <c r="I12484" s="189">
        <f>(M12484*$M$13)</f>
        <v>16.366800000000001</v>
      </c>
      <c r="J12484" s="219">
        <f>TRUNC(I12484*H12484,2)</f>
        <v>98.2</v>
      </c>
      <c r="M12484">
        <v>17.79</v>
      </c>
    </row>
    <row r="12485" spans="1:13" ht="26.1" customHeight="1" x14ac:dyDescent="0.2">
      <c r="A12485" s="238" t="s">
        <v>2126</v>
      </c>
      <c r="B12485" s="191" t="s">
        <v>2899</v>
      </c>
      <c r="C12485" s="190" t="s">
        <v>26</v>
      </c>
      <c r="D12485" s="190" t="s">
        <v>2900</v>
      </c>
      <c r="E12485" s="426" t="s">
        <v>2119</v>
      </c>
      <c r="F12485" s="426"/>
      <c r="G12485" s="192" t="s">
        <v>331</v>
      </c>
      <c r="H12485" s="193">
        <v>1</v>
      </c>
      <c r="I12485" s="189">
        <f>(M12485*$M$13)</f>
        <v>160.42959999999999</v>
      </c>
      <c r="J12485" s="219">
        <f>TRUNC(I12485*H12485,2)</f>
        <v>160.41999999999999</v>
      </c>
      <c r="M12485">
        <v>174.38</v>
      </c>
    </row>
    <row r="12486" spans="1:13" x14ac:dyDescent="0.2">
      <c r="A12486" s="239"/>
      <c r="B12486" s="195"/>
      <c r="C12486" s="195"/>
      <c r="D12486" s="195"/>
      <c r="E12486" s="195" t="s">
        <v>3847</v>
      </c>
      <c r="F12486" s="196">
        <v>23.89</v>
      </c>
      <c r="G12486" s="195" t="s">
        <v>3848</v>
      </c>
      <c r="H12486" s="196">
        <v>0</v>
      </c>
      <c r="I12486" s="196">
        <v>23.89</v>
      </c>
      <c r="J12486" s="220"/>
      <c r="M12486">
        <v>23.89</v>
      </c>
    </row>
    <row r="12487" spans="1:13" ht="25.5" x14ac:dyDescent="0.2">
      <c r="A12487" s="239"/>
      <c r="B12487" s="195"/>
      <c r="C12487" s="195"/>
      <c r="D12487" s="195"/>
      <c r="E12487" s="195" t="s">
        <v>3849</v>
      </c>
      <c r="F12487" s="196">
        <v>0</v>
      </c>
      <c r="G12487" s="195"/>
      <c r="H12487" s="195" t="s">
        <v>3850</v>
      </c>
      <c r="I12487" s="196">
        <v>311.85000000000002</v>
      </c>
      <c r="J12487" s="220"/>
      <c r="M12487">
        <v>311.85000000000002</v>
      </c>
    </row>
    <row r="12488" spans="1:13" ht="30" customHeight="1" x14ac:dyDescent="0.2">
      <c r="A12488" s="240"/>
      <c r="B12488" s="197"/>
      <c r="C12488" s="197"/>
      <c r="D12488" s="197"/>
      <c r="E12488" s="197"/>
      <c r="F12488" s="197"/>
      <c r="G12488" s="197" t="s">
        <v>3851</v>
      </c>
      <c r="H12488" s="198">
        <v>4</v>
      </c>
      <c r="I12488" s="199">
        <v>1247.4000000000001</v>
      </c>
      <c r="J12488" s="220"/>
      <c r="M12488">
        <v>1247.4000000000001</v>
      </c>
    </row>
    <row r="12489" spans="1:13" ht="0.95" customHeight="1" x14ac:dyDescent="0.2">
      <c r="A12489" s="237"/>
      <c r="B12489" s="185"/>
      <c r="C12489" s="185"/>
      <c r="D12489" s="185"/>
      <c r="E12489" s="185"/>
      <c r="F12489" s="185"/>
      <c r="G12489" s="185"/>
      <c r="H12489" s="185"/>
      <c r="I12489" s="185"/>
      <c r="J12489" s="220"/>
    </row>
    <row r="12490" spans="1:13" ht="18" customHeight="1" x14ac:dyDescent="0.2">
      <c r="A12490" s="236" t="s">
        <v>1652</v>
      </c>
      <c r="B12490" s="183" t="s">
        <v>2</v>
      </c>
      <c r="C12490" s="182" t="s">
        <v>3</v>
      </c>
      <c r="D12490" s="182" t="s">
        <v>4</v>
      </c>
      <c r="E12490" s="419" t="s">
        <v>2100</v>
      </c>
      <c r="F12490" s="419"/>
      <c r="G12490" s="184" t="s">
        <v>5</v>
      </c>
      <c r="H12490" s="183" t="s">
        <v>6</v>
      </c>
      <c r="I12490" s="183" t="s">
        <v>7</v>
      </c>
      <c r="J12490" s="218" t="s">
        <v>8</v>
      </c>
      <c r="K12490" s="229">
        <f>J12492+J12493</f>
        <v>8.16</v>
      </c>
      <c r="L12490" s="229">
        <f>J12491-K12490</f>
        <v>6.1199999999999992</v>
      </c>
      <c r="M12490" t="s">
        <v>7</v>
      </c>
    </row>
    <row r="12491" spans="1:13" ht="24" customHeight="1" x14ac:dyDescent="0.2">
      <c r="A12491" s="237" t="s">
        <v>2125</v>
      </c>
      <c r="B12491" s="186" t="s">
        <v>986</v>
      </c>
      <c r="C12491" s="185" t="s">
        <v>15</v>
      </c>
      <c r="D12491" s="185" t="s">
        <v>987</v>
      </c>
      <c r="E12491" s="425">
        <v>23</v>
      </c>
      <c r="F12491" s="425"/>
      <c r="G12491" s="187" t="s">
        <v>18</v>
      </c>
      <c r="H12491" s="188">
        <v>1</v>
      </c>
      <c r="I12491" s="189">
        <f>(M12491*$M$13)</f>
        <v>14.287599999999999</v>
      </c>
      <c r="J12491" s="231">
        <f>TRUNC(I12491*H12491,2)</f>
        <v>14.28</v>
      </c>
      <c r="M12491">
        <v>15.53</v>
      </c>
    </row>
    <row r="12492" spans="1:13" ht="24" customHeight="1" x14ac:dyDescent="0.2">
      <c r="A12492" s="238" t="s">
        <v>2126</v>
      </c>
      <c r="B12492" s="191" t="s">
        <v>2130</v>
      </c>
      <c r="C12492" s="190" t="s">
        <v>15</v>
      </c>
      <c r="D12492" s="190" t="s">
        <v>2131</v>
      </c>
      <c r="E12492" s="426" t="s">
        <v>2129</v>
      </c>
      <c r="F12492" s="426"/>
      <c r="G12492" s="192" t="s">
        <v>39</v>
      </c>
      <c r="H12492" s="193">
        <v>0.25</v>
      </c>
      <c r="I12492" s="189">
        <f>(M12492*$M$13)</f>
        <v>13.533200000000001</v>
      </c>
      <c r="J12492" s="219">
        <f>TRUNC(I12492*H12492,2)</f>
        <v>3.38</v>
      </c>
      <c r="M12492">
        <v>14.71</v>
      </c>
    </row>
    <row r="12493" spans="1:13" ht="24" customHeight="1" x14ac:dyDescent="0.2">
      <c r="A12493" s="238" t="s">
        <v>2126</v>
      </c>
      <c r="B12493" s="191" t="s">
        <v>2127</v>
      </c>
      <c r="C12493" s="190" t="s">
        <v>15</v>
      </c>
      <c r="D12493" s="190" t="s">
        <v>2128</v>
      </c>
      <c r="E12493" s="426" t="s">
        <v>2129</v>
      </c>
      <c r="F12493" s="426"/>
      <c r="G12493" s="192" t="s">
        <v>39</v>
      </c>
      <c r="H12493" s="193">
        <v>0.25</v>
      </c>
      <c r="I12493" s="189">
        <f>(M12493*$M$13)</f>
        <v>19.136000000000003</v>
      </c>
      <c r="J12493" s="219">
        <f>TRUNC(I12493*H12493,2)</f>
        <v>4.78</v>
      </c>
      <c r="M12493">
        <v>20.8</v>
      </c>
    </row>
    <row r="12494" spans="1:13" ht="24" customHeight="1" x14ac:dyDescent="0.2">
      <c r="A12494" s="238" t="s">
        <v>2126</v>
      </c>
      <c r="B12494" s="191" t="s">
        <v>2895</v>
      </c>
      <c r="C12494" s="190" t="s">
        <v>15</v>
      </c>
      <c r="D12494" s="190" t="s">
        <v>2896</v>
      </c>
      <c r="E12494" s="426" t="s">
        <v>2119</v>
      </c>
      <c r="F12494" s="426"/>
      <c r="G12494" s="192" t="s">
        <v>54</v>
      </c>
      <c r="H12494" s="193">
        <v>1</v>
      </c>
      <c r="I12494" s="189">
        <f>(M12494*$M$13)</f>
        <v>6.1272000000000002</v>
      </c>
      <c r="J12494" s="219">
        <f>TRUNC(I12494*H12494,2)</f>
        <v>6.12</v>
      </c>
      <c r="M12494">
        <v>6.66</v>
      </c>
    </row>
    <row r="12495" spans="1:13" x14ac:dyDescent="0.2">
      <c r="A12495" s="239"/>
      <c r="B12495" s="195"/>
      <c r="C12495" s="195"/>
      <c r="D12495" s="195"/>
      <c r="E12495" s="195" t="s">
        <v>3847</v>
      </c>
      <c r="F12495" s="196">
        <v>8.8699999999999992</v>
      </c>
      <c r="G12495" s="195" t="s">
        <v>3848</v>
      </c>
      <c r="H12495" s="196">
        <v>0</v>
      </c>
      <c r="I12495" s="196">
        <v>8.8699999999999992</v>
      </c>
      <c r="J12495" s="220"/>
      <c r="M12495">
        <v>8.8699999999999992</v>
      </c>
    </row>
    <row r="12496" spans="1:13" ht="25.5" x14ac:dyDescent="0.2">
      <c r="A12496" s="239"/>
      <c r="B12496" s="195"/>
      <c r="C12496" s="195"/>
      <c r="D12496" s="195"/>
      <c r="E12496" s="195" t="s">
        <v>3849</v>
      </c>
      <c r="F12496" s="196">
        <v>0</v>
      </c>
      <c r="G12496" s="195"/>
      <c r="H12496" s="195" t="s">
        <v>3850</v>
      </c>
      <c r="I12496" s="196">
        <v>15.53</v>
      </c>
      <c r="J12496" s="220"/>
      <c r="M12496">
        <v>15.53</v>
      </c>
    </row>
    <row r="12497" spans="1:13" ht="30" customHeight="1" x14ac:dyDescent="0.2">
      <c r="A12497" s="240"/>
      <c r="B12497" s="197"/>
      <c r="C12497" s="197"/>
      <c r="D12497" s="197"/>
      <c r="E12497" s="197"/>
      <c r="F12497" s="197"/>
      <c r="G12497" s="197" t="s">
        <v>3851</v>
      </c>
      <c r="H12497" s="198">
        <v>48</v>
      </c>
      <c r="I12497" s="199">
        <v>745.44</v>
      </c>
      <c r="J12497" s="220"/>
      <c r="M12497">
        <v>745.44</v>
      </c>
    </row>
    <row r="12498" spans="1:13" ht="0.95" customHeight="1" x14ac:dyDescent="0.2">
      <c r="A12498" s="237"/>
      <c r="B12498" s="185"/>
      <c r="C12498" s="185"/>
      <c r="D12498" s="185"/>
      <c r="E12498" s="185"/>
      <c r="F12498" s="185"/>
      <c r="G12498" s="185"/>
      <c r="H12498" s="185"/>
      <c r="I12498" s="185"/>
      <c r="J12498" s="220"/>
    </row>
    <row r="12499" spans="1:13" ht="18" customHeight="1" x14ac:dyDescent="0.2">
      <c r="A12499" s="236" t="s">
        <v>1653</v>
      </c>
      <c r="B12499" s="183" t="s">
        <v>2</v>
      </c>
      <c r="C12499" s="182" t="s">
        <v>3</v>
      </c>
      <c r="D12499" s="182" t="s">
        <v>4</v>
      </c>
      <c r="E12499" s="419" t="s">
        <v>2100</v>
      </c>
      <c r="F12499" s="419"/>
      <c r="G12499" s="184" t="s">
        <v>5</v>
      </c>
      <c r="H12499" s="183" t="s">
        <v>6</v>
      </c>
      <c r="I12499" s="183" t="s">
        <v>7</v>
      </c>
      <c r="J12499" s="218" t="s">
        <v>8</v>
      </c>
      <c r="K12499" s="229">
        <v>0</v>
      </c>
      <c r="L12499" s="229">
        <f>J12500</f>
        <v>29.51</v>
      </c>
      <c r="M12499" t="s">
        <v>7</v>
      </c>
    </row>
    <row r="12500" spans="1:13" ht="24" customHeight="1" x14ac:dyDescent="0.2">
      <c r="A12500" s="237" t="s">
        <v>2125</v>
      </c>
      <c r="B12500" s="186" t="s">
        <v>1654</v>
      </c>
      <c r="C12500" s="185" t="s">
        <v>15</v>
      </c>
      <c r="D12500" s="185" t="s">
        <v>1655</v>
      </c>
      <c r="E12500" s="425">
        <v>27</v>
      </c>
      <c r="F12500" s="425"/>
      <c r="G12500" s="187" t="s">
        <v>17</v>
      </c>
      <c r="H12500" s="188">
        <v>1</v>
      </c>
      <c r="I12500" s="189">
        <f>(M12500*$M$13)</f>
        <v>29.5136</v>
      </c>
      <c r="J12500" s="231">
        <f>TRUNC(I12500*H12500,2)</f>
        <v>29.51</v>
      </c>
      <c r="M12500">
        <v>32.08</v>
      </c>
    </row>
    <row r="12501" spans="1:13" ht="26.1" customHeight="1" x14ac:dyDescent="0.2">
      <c r="A12501" s="238" t="s">
        <v>2126</v>
      </c>
      <c r="B12501" s="191" t="s">
        <v>3279</v>
      </c>
      <c r="C12501" s="190" t="s">
        <v>15</v>
      </c>
      <c r="D12501" s="190" t="s">
        <v>3280</v>
      </c>
      <c r="E12501" s="426" t="s">
        <v>2119</v>
      </c>
      <c r="F12501" s="426"/>
      <c r="G12501" s="192" t="s">
        <v>17</v>
      </c>
      <c r="H12501" s="193">
        <v>1</v>
      </c>
      <c r="I12501" s="189">
        <f>(M12501*$M$13)</f>
        <v>29.5136</v>
      </c>
      <c r="J12501" s="219">
        <f>TRUNC(I12501*H12501,2)</f>
        <v>29.51</v>
      </c>
      <c r="M12501">
        <v>32.08</v>
      </c>
    </row>
    <row r="12502" spans="1:13" x14ac:dyDescent="0.2">
      <c r="A12502" s="239"/>
      <c r="B12502" s="195"/>
      <c r="C12502" s="195"/>
      <c r="D12502" s="195"/>
      <c r="E12502" s="195" t="s">
        <v>3847</v>
      </c>
      <c r="F12502" s="196">
        <v>0</v>
      </c>
      <c r="G12502" s="195" t="s">
        <v>3848</v>
      </c>
      <c r="H12502" s="196">
        <v>0</v>
      </c>
      <c r="I12502" s="196">
        <v>0</v>
      </c>
      <c r="J12502" s="220"/>
      <c r="M12502">
        <v>0</v>
      </c>
    </row>
    <row r="12503" spans="1:13" ht="25.5" x14ac:dyDescent="0.2">
      <c r="A12503" s="239"/>
      <c r="B12503" s="195"/>
      <c r="C12503" s="195"/>
      <c r="D12503" s="195"/>
      <c r="E12503" s="195" t="s">
        <v>3849</v>
      </c>
      <c r="F12503" s="196">
        <v>0</v>
      </c>
      <c r="G12503" s="195"/>
      <c r="H12503" s="195" t="s">
        <v>3850</v>
      </c>
      <c r="I12503" s="196">
        <v>32.08</v>
      </c>
      <c r="J12503" s="220"/>
      <c r="M12503">
        <v>32.08</v>
      </c>
    </row>
    <row r="12504" spans="1:13" ht="30" customHeight="1" x14ac:dyDescent="0.2">
      <c r="A12504" s="240"/>
      <c r="B12504" s="197"/>
      <c r="C12504" s="197"/>
      <c r="D12504" s="197"/>
      <c r="E12504" s="197"/>
      <c r="F12504" s="197"/>
      <c r="G12504" s="197" t="s">
        <v>3851</v>
      </c>
      <c r="H12504" s="198">
        <v>611.53</v>
      </c>
      <c r="I12504" s="199">
        <v>19617.88</v>
      </c>
      <c r="J12504" s="220"/>
      <c r="M12504">
        <v>19617.88</v>
      </c>
    </row>
    <row r="12505" spans="1:13" ht="0.95" customHeight="1" x14ac:dyDescent="0.2">
      <c r="A12505" s="237"/>
      <c r="B12505" s="185"/>
      <c r="C12505" s="185"/>
      <c r="D12505" s="185"/>
      <c r="E12505" s="185"/>
      <c r="F12505" s="185"/>
      <c r="G12505" s="185"/>
      <c r="H12505" s="185"/>
      <c r="I12505" s="185"/>
      <c r="J12505" s="220"/>
    </row>
    <row r="12506" spans="1:13" ht="18" customHeight="1" x14ac:dyDescent="0.2">
      <c r="A12506" s="236" t="s">
        <v>1656</v>
      </c>
      <c r="B12506" s="183" t="s">
        <v>2</v>
      </c>
      <c r="C12506" s="182" t="s">
        <v>3</v>
      </c>
      <c r="D12506" s="182" t="s">
        <v>4</v>
      </c>
      <c r="E12506" s="419" t="s">
        <v>2100</v>
      </c>
      <c r="F12506" s="419"/>
      <c r="G12506" s="184" t="s">
        <v>5</v>
      </c>
      <c r="H12506" s="183" t="s">
        <v>6</v>
      </c>
      <c r="I12506" s="183" t="s">
        <v>7</v>
      </c>
      <c r="J12506" s="218" t="s">
        <v>8</v>
      </c>
      <c r="K12506" s="229">
        <f>J12510+J12517+J12518+J12524+J12525+J12526+J12527+J12528</f>
        <v>97.140000000000015</v>
      </c>
      <c r="L12506" s="229">
        <f>J12507-K12506</f>
        <v>180.79</v>
      </c>
      <c r="M12506" t="s">
        <v>7</v>
      </c>
    </row>
    <row r="12507" spans="1:13" ht="26.1" customHeight="1" x14ac:dyDescent="0.2">
      <c r="A12507" s="237" t="s">
        <v>2125</v>
      </c>
      <c r="B12507" s="186" t="s">
        <v>1657</v>
      </c>
      <c r="C12507" s="185" t="s">
        <v>15</v>
      </c>
      <c r="D12507" s="185" t="s">
        <v>1658</v>
      </c>
      <c r="E12507" s="425">
        <v>27</v>
      </c>
      <c r="F12507" s="425"/>
      <c r="G12507" s="187" t="s">
        <v>132</v>
      </c>
      <c r="H12507" s="188">
        <v>1</v>
      </c>
      <c r="I12507" s="189">
        <f t="shared" ref="I12507:I12532" si="486">(M12507*$M$13)</f>
        <v>277.93200000000002</v>
      </c>
      <c r="J12507" s="231">
        <f t="shared" ref="J12507:J12532" si="487">TRUNC(I12507*H12507,2)</f>
        <v>277.93</v>
      </c>
      <c r="M12507">
        <v>302.10000000000002</v>
      </c>
    </row>
    <row r="12508" spans="1:13" ht="24" customHeight="1" x14ac:dyDescent="0.2">
      <c r="A12508" s="238" t="s">
        <v>2126</v>
      </c>
      <c r="B12508" s="191" t="s">
        <v>2164</v>
      </c>
      <c r="C12508" s="190" t="s">
        <v>15</v>
      </c>
      <c r="D12508" s="190" t="s">
        <v>2165</v>
      </c>
      <c r="E12508" s="426" t="s">
        <v>2119</v>
      </c>
      <c r="F12508" s="426"/>
      <c r="G12508" s="192" t="s">
        <v>50</v>
      </c>
      <c r="H12508" s="193">
        <v>2.1100000000000001E-2</v>
      </c>
      <c r="I12508" s="189">
        <f t="shared" si="486"/>
        <v>160.77000000000001</v>
      </c>
      <c r="J12508" s="219">
        <f t="shared" si="487"/>
        <v>3.39</v>
      </c>
      <c r="M12508">
        <v>174.75</v>
      </c>
    </row>
    <row r="12509" spans="1:13" ht="24" customHeight="1" x14ac:dyDescent="0.2">
      <c r="A12509" s="238" t="s">
        <v>2126</v>
      </c>
      <c r="B12509" s="191" t="s">
        <v>2245</v>
      </c>
      <c r="C12509" s="190" t="s">
        <v>15</v>
      </c>
      <c r="D12509" s="190" t="s">
        <v>2246</v>
      </c>
      <c r="E12509" s="426" t="s">
        <v>2119</v>
      </c>
      <c r="F12509" s="426"/>
      <c r="G12509" s="192" t="s">
        <v>50</v>
      </c>
      <c r="H12509" s="193">
        <v>7.6899999999999996E-2</v>
      </c>
      <c r="I12509" s="189">
        <f t="shared" si="486"/>
        <v>123.36280000000001</v>
      </c>
      <c r="J12509" s="219">
        <f t="shared" si="487"/>
        <v>9.48</v>
      </c>
      <c r="M12509">
        <v>134.09</v>
      </c>
    </row>
    <row r="12510" spans="1:13" ht="24" customHeight="1" x14ac:dyDescent="0.2">
      <c r="A12510" s="238" t="s">
        <v>2126</v>
      </c>
      <c r="B12510" s="191" t="s">
        <v>2130</v>
      </c>
      <c r="C12510" s="190" t="s">
        <v>15</v>
      </c>
      <c r="D12510" s="190" t="s">
        <v>2131</v>
      </c>
      <c r="E12510" s="426" t="s">
        <v>2129</v>
      </c>
      <c r="F12510" s="426"/>
      <c r="G12510" s="192" t="s">
        <v>39</v>
      </c>
      <c r="H12510" s="193">
        <v>1.0972999999999999</v>
      </c>
      <c r="I12510" s="189">
        <f t="shared" si="486"/>
        <v>13.533200000000001</v>
      </c>
      <c r="J12510" s="219">
        <f t="shared" si="487"/>
        <v>14.84</v>
      </c>
      <c r="M12510">
        <v>14.71</v>
      </c>
    </row>
    <row r="12511" spans="1:13" ht="24" customHeight="1" x14ac:dyDescent="0.2">
      <c r="A12511" s="238" t="s">
        <v>2126</v>
      </c>
      <c r="B12511" s="191" t="s">
        <v>2809</v>
      </c>
      <c r="C12511" s="190" t="s">
        <v>15</v>
      </c>
      <c r="D12511" s="190" t="s">
        <v>2810</v>
      </c>
      <c r="E12511" s="426" t="s">
        <v>2119</v>
      </c>
      <c r="F12511" s="426"/>
      <c r="G12511" s="192" t="s">
        <v>1871</v>
      </c>
      <c r="H12511" s="193">
        <v>7.3333000000000004</v>
      </c>
      <c r="I12511" s="189">
        <f t="shared" si="486"/>
        <v>7.3784000000000001</v>
      </c>
      <c r="J12511" s="219">
        <f t="shared" si="487"/>
        <v>54.1</v>
      </c>
      <c r="M12511">
        <v>8.02</v>
      </c>
    </row>
    <row r="12512" spans="1:13" ht="24" customHeight="1" x14ac:dyDescent="0.2">
      <c r="A12512" s="238" t="s">
        <v>2126</v>
      </c>
      <c r="B12512" s="191" t="s">
        <v>2811</v>
      </c>
      <c r="C12512" s="190" t="s">
        <v>15</v>
      </c>
      <c r="D12512" s="190" t="s">
        <v>2812</v>
      </c>
      <c r="E12512" s="426" t="s">
        <v>2119</v>
      </c>
      <c r="F12512" s="426"/>
      <c r="G12512" s="192" t="s">
        <v>1871</v>
      </c>
      <c r="H12512" s="193">
        <v>2.9333</v>
      </c>
      <c r="I12512" s="189">
        <f t="shared" si="486"/>
        <v>10.478800000000001</v>
      </c>
      <c r="J12512" s="219">
        <f t="shared" si="487"/>
        <v>30.73</v>
      </c>
      <c r="M12512">
        <v>11.39</v>
      </c>
    </row>
    <row r="12513" spans="1:13" ht="24" customHeight="1" x14ac:dyDescent="0.2">
      <c r="A12513" s="238" t="s">
        <v>2126</v>
      </c>
      <c r="B12513" s="191" t="s">
        <v>2705</v>
      </c>
      <c r="C12513" s="190" t="s">
        <v>15</v>
      </c>
      <c r="D12513" s="190" t="s">
        <v>2706</v>
      </c>
      <c r="E12513" s="426" t="s">
        <v>2119</v>
      </c>
      <c r="F12513" s="426"/>
      <c r="G12513" s="192" t="s">
        <v>1871</v>
      </c>
      <c r="H12513" s="193">
        <v>1.37E-2</v>
      </c>
      <c r="I12513" s="189">
        <f t="shared" si="486"/>
        <v>19.6052</v>
      </c>
      <c r="J12513" s="219">
        <f t="shared" si="487"/>
        <v>0.26</v>
      </c>
      <c r="M12513">
        <v>21.31</v>
      </c>
    </row>
    <row r="12514" spans="1:13" ht="24" customHeight="1" x14ac:dyDescent="0.2">
      <c r="A12514" s="238" t="s">
        <v>2126</v>
      </c>
      <c r="B12514" s="191" t="s">
        <v>2813</v>
      </c>
      <c r="C12514" s="190" t="s">
        <v>15</v>
      </c>
      <c r="D12514" s="190" t="s">
        <v>2814</v>
      </c>
      <c r="E12514" s="426" t="s">
        <v>2119</v>
      </c>
      <c r="F12514" s="426"/>
      <c r="G12514" s="192" t="s">
        <v>1871</v>
      </c>
      <c r="H12514" s="193">
        <v>0.1867</v>
      </c>
      <c r="I12514" s="189">
        <f t="shared" si="486"/>
        <v>23.2852</v>
      </c>
      <c r="J12514" s="219">
        <f t="shared" si="487"/>
        <v>4.34</v>
      </c>
      <c r="M12514">
        <v>25.31</v>
      </c>
    </row>
    <row r="12515" spans="1:13" ht="24" customHeight="1" x14ac:dyDescent="0.2">
      <c r="A12515" s="238" t="s">
        <v>2126</v>
      </c>
      <c r="B12515" s="191" t="s">
        <v>2168</v>
      </c>
      <c r="C12515" s="190" t="s">
        <v>15</v>
      </c>
      <c r="D12515" s="190" t="s">
        <v>2169</v>
      </c>
      <c r="E12515" s="426" t="s">
        <v>2119</v>
      </c>
      <c r="F12515" s="426"/>
      <c r="G12515" s="192" t="s">
        <v>50</v>
      </c>
      <c r="H12515" s="193">
        <v>2.8199999999999999E-2</v>
      </c>
      <c r="I12515" s="189">
        <f t="shared" si="486"/>
        <v>125.49720000000001</v>
      </c>
      <c r="J12515" s="219">
        <f t="shared" si="487"/>
        <v>3.53</v>
      </c>
      <c r="M12515">
        <v>136.41</v>
      </c>
    </row>
    <row r="12516" spans="1:13" ht="24" customHeight="1" x14ac:dyDescent="0.2">
      <c r="A12516" s="238" t="s">
        <v>2126</v>
      </c>
      <c r="B12516" s="191" t="s">
        <v>2460</v>
      </c>
      <c r="C12516" s="190" t="s">
        <v>15</v>
      </c>
      <c r="D12516" s="190" t="s">
        <v>2461</v>
      </c>
      <c r="E12516" s="426" t="s">
        <v>2119</v>
      </c>
      <c r="F12516" s="426"/>
      <c r="G12516" s="192" t="s">
        <v>1871</v>
      </c>
      <c r="H12516" s="193">
        <v>3.1627000000000001</v>
      </c>
      <c r="I12516" s="189">
        <f t="shared" si="486"/>
        <v>0.91080000000000005</v>
      </c>
      <c r="J12516" s="219">
        <f t="shared" si="487"/>
        <v>2.88</v>
      </c>
      <c r="M12516">
        <v>0.99</v>
      </c>
    </row>
    <row r="12517" spans="1:13" ht="24" customHeight="1" x14ac:dyDescent="0.2">
      <c r="A12517" s="238" t="s">
        <v>2126</v>
      </c>
      <c r="B12517" s="191" t="s">
        <v>2127</v>
      </c>
      <c r="C12517" s="190" t="s">
        <v>15</v>
      </c>
      <c r="D12517" s="190" t="s">
        <v>2128</v>
      </c>
      <c r="E12517" s="426" t="s">
        <v>2129</v>
      </c>
      <c r="F12517" s="426"/>
      <c r="G12517" s="192" t="s">
        <v>39</v>
      </c>
      <c r="H12517" s="193">
        <v>0.32819999999999999</v>
      </c>
      <c r="I12517" s="189">
        <f t="shared" si="486"/>
        <v>19.136000000000003</v>
      </c>
      <c r="J12517" s="219">
        <f t="shared" si="487"/>
        <v>6.28</v>
      </c>
      <c r="M12517">
        <v>20.8</v>
      </c>
    </row>
    <row r="12518" spans="1:13" ht="24" customHeight="1" x14ac:dyDescent="0.2">
      <c r="A12518" s="238" t="s">
        <v>2126</v>
      </c>
      <c r="B12518" s="191" t="s">
        <v>2148</v>
      </c>
      <c r="C12518" s="190" t="s">
        <v>15</v>
      </c>
      <c r="D12518" s="190" t="s">
        <v>2149</v>
      </c>
      <c r="E12518" s="426" t="s">
        <v>2129</v>
      </c>
      <c r="F12518" s="426"/>
      <c r="G12518" s="192" t="s">
        <v>39</v>
      </c>
      <c r="H12518" s="193">
        <v>5.0700000000000002E-2</v>
      </c>
      <c r="I12518" s="189">
        <f t="shared" si="486"/>
        <v>13.938000000000001</v>
      </c>
      <c r="J12518" s="219">
        <f t="shared" si="487"/>
        <v>0.7</v>
      </c>
      <c r="M12518">
        <v>15.15</v>
      </c>
    </row>
    <row r="12519" spans="1:13" ht="24" customHeight="1" x14ac:dyDescent="0.2">
      <c r="A12519" s="238" t="s">
        <v>2126</v>
      </c>
      <c r="B12519" s="191" t="s">
        <v>2270</v>
      </c>
      <c r="C12519" s="190" t="s">
        <v>15</v>
      </c>
      <c r="D12519" s="190" t="s">
        <v>2271</v>
      </c>
      <c r="E12519" s="426" t="s">
        <v>2119</v>
      </c>
      <c r="F12519" s="426"/>
      <c r="G12519" s="192" t="s">
        <v>50</v>
      </c>
      <c r="H12519" s="193">
        <v>9.5299999999999996E-2</v>
      </c>
      <c r="I12519" s="189">
        <f t="shared" si="486"/>
        <v>159.69360000000003</v>
      </c>
      <c r="J12519" s="219">
        <f t="shared" si="487"/>
        <v>15.21</v>
      </c>
      <c r="M12519">
        <v>173.58</v>
      </c>
    </row>
    <row r="12520" spans="1:13" ht="24" customHeight="1" x14ac:dyDescent="0.2">
      <c r="A12520" s="238" t="s">
        <v>2126</v>
      </c>
      <c r="B12520" s="191" t="s">
        <v>2140</v>
      </c>
      <c r="C12520" s="190" t="s">
        <v>15</v>
      </c>
      <c r="D12520" s="190" t="s">
        <v>2141</v>
      </c>
      <c r="E12520" s="426" t="s">
        <v>2119</v>
      </c>
      <c r="F12520" s="426"/>
      <c r="G12520" s="192" t="s">
        <v>1871</v>
      </c>
      <c r="H12520" s="193">
        <v>36.555399999999999</v>
      </c>
      <c r="I12520" s="189">
        <f t="shared" si="486"/>
        <v>0.59800000000000009</v>
      </c>
      <c r="J12520" s="219">
        <f t="shared" si="487"/>
        <v>21.86</v>
      </c>
      <c r="M12520">
        <v>0.65</v>
      </c>
    </row>
    <row r="12521" spans="1:13" ht="24" customHeight="1" x14ac:dyDescent="0.2">
      <c r="A12521" s="238" t="s">
        <v>2126</v>
      </c>
      <c r="B12521" s="191" t="s">
        <v>2258</v>
      </c>
      <c r="C12521" s="190" t="s">
        <v>15</v>
      </c>
      <c r="D12521" s="190" t="s">
        <v>2259</v>
      </c>
      <c r="E12521" s="426" t="s">
        <v>2119</v>
      </c>
      <c r="F12521" s="426"/>
      <c r="G12521" s="192" t="s">
        <v>132</v>
      </c>
      <c r="H12521" s="193">
        <v>1.0219</v>
      </c>
      <c r="I12521" s="189">
        <f t="shared" si="486"/>
        <v>13.496400000000001</v>
      </c>
      <c r="J12521" s="219">
        <f t="shared" si="487"/>
        <v>13.79</v>
      </c>
      <c r="M12521">
        <v>14.67</v>
      </c>
    </row>
    <row r="12522" spans="1:13" ht="24" customHeight="1" x14ac:dyDescent="0.2">
      <c r="A12522" s="238" t="s">
        <v>2126</v>
      </c>
      <c r="B12522" s="191" t="s">
        <v>2669</v>
      </c>
      <c r="C12522" s="190" t="s">
        <v>15</v>
      </c>
      <c r="D12522" s="190" t="s">
        <v>2670</v>
      </c>
      <c r="E12522" s="426" t="s">
        <v>2119</v>
      </c>
      <c r="F12522" s="426"/>
      <c r="G12522" s="192" t="s">
        <v>54</v>
      </c>
      <c r="H12522" s="193">
        <v>28.588000000000001</v>
      </c>
      <c r="I12522" s="189">
        <f t="shared" si="486"/>
        <v>0.36800000000000005</v>
      </c>
      <c r="J12522" s="219">
        <f t="shared" si="487"/>
        <v>10.52</v>
      </c>
      <c r="M12522">
        <v>0.4</v>
      </c>
    </row>
    <row r="12523" spans="1:13" ht="24" customHeight="1" x14ac:dyDescent="0.2">
      <c r="A12523" s="238" t="s">
        <v>2126</v>
      </c>
      <c r="B12523" s="191" t="s">
        <v>2562</v>
      </c>
      <c r="C12523" s="190" t="s">
        <v>15</v>
      </c>
      <c r="D12523" s="190" t="s">
        <v>2563</v>
      </c>
      <c r="E12523" s="426" t="s">
        <v>2119</v>
      </c>
      <c r="F12523" s="426"/>
      <c r="G12523" s="192" t="s">
        <v>2192</v>
      </c>
      <c r="H12523" s="193">
        <v>6.7599999999999993E-2</v>
      </c>
      <c r="I12523" s="189">
        <f t="shared" si="486"/>
        <v>24.748000000000001</v>
      </c>
      <c r="J12523" s="219">
        <f t="shared" si="487"/>
        <v>1.67</v>
      </c>
      <c r="M12523">
        <v>26.9</v>
      </c>
    </row>
    <row r="12524" spans="1:13" ht="24" customHeight="1" x14ac:dyDescent="0.2">
      <c r="A12524" s="238" t="s">
        <v>2126</v>
      </c>
      <c r="B12524" s="191" t="s">
        <v>2807</v>
      </c>
      <c r="C12524" s="190" t="s">
        <v>15</v>
      </c>
      <c r="D12524" s="190" t="s">
        <v>2808</v>
      </c>
      <c r="E12524" s="426" t="s">
        <v>2129</v>
      </c>
      <c r="F12524" s="426"/>
      <c r="G12524" s="192" t="s">
        <v>39</v>
      </c>
      <c r="H12524" s="193">
        <v>0.72</v>
      </c>
      <c r="I12524" s="189">
        <f t="shared" si="486"/>
        <v>19.136000000000003</v>
      </c>
      <c r="J12524" s="219">
        <f t="shared" si="487"/>
        <v>13.77</v>
      </c>
      <c r="M12524">
        <v>20.8</v>
      </c>
    </row>
    <row r="12525" spans="1:13" ht="24" customHeight="1" x14ac:dyDescent="0.2">
      <c r="A12525" s="238" t="s">
        <v>2126</v>
      </c>
      <c r="B12525" s="191" t="s">
        <v>2210</v>
      </c>
      <c r="C12525" s="190" t="s">
        <v>15</v>
      </c>
      <c r="D12525" s="190" t="s">
        <v>2211</v>
      </c>
      <c r="E12525" s="426" t="s">
        <v>2129</v>
      </c>
      <c r="F12525" s="426"/>
      <c r="G12525" s="192" t="s">
        <v>39</v>
      </c>
      <c r="H12525" s="193">
        <v>0.1837</v>
      </c>
      <c r="I12525" s="189">
        <f t="shared" si="486"/>
        <v>19.430400000000002</v>
      </c>
      <c r="J12525" s="219">
        <f t="shared" si="487"/>
        <v>3.56</v>
      </c>
      <c r="M12525">
        <v>21.12</v>
      </c>
    </row>
    <row r="12526" spans="1:13" ht="24" customHeight="1" x14ac:dyDescent="0.2">
      <c r="A12526" s="238" t="s">
        <v>2126</v>
      </c>
      <c r="B12526" s="191" t="s">
        <v>2152</v>
      </c>
      <c r="C12526" s="190" t="s">
        <v>15</v>
      </c>
      <c r="D12526" s="190" t="s">
        <v>2153</v>
      </c>
      <c r="E12526" s="426" t="s">
        <v>2129</v>
      </c>
      <c r="F12526" s="426"/>
      <c r="G12526" s="192" t="s">
        <v>39</v>
      </c>
      <c r="H12526" s="193">
        <v>0.59440000000000004</v>
      </c>
      <c r="I12526" s="189">
        <f t="shared" si="486"/>
        <v>19.136000000000003</v>
      </c>
      <c r="J12526" s="219">
        <f t="shared" si="487"/>
        <v>11.37</v>
      </c>
      <c r="M12526">
        <v>20.8</v>
      </c>
    </row>
    <row r="12527" spans="1:13" ht="24" customHeight="1" x14ac:dyDescent="0.2">
      <c r="A12527" s="238" t="s">
        <v>2126</v>
      </c>
      <c r="B12527" s="191" t="s">
        <v>2150</v>
      </c>
      <c r="C12527" s="190" t="s">
        <v>15</v>
      </c>
      <c r="D12527" s="190" t="s">
        <v>2151</v>
      </c>
      <c r="E12527" s="426" t="s">
        <v>2129</v>
      </c>
      <c r="F12527" s="426"/>
      <c r="G12527" s="192" t="s">
        <v>39</v>
      </c>
      <c r="H12527" s="193">
        <v>0.12670000000000001</v>
      </c>
      <c r="I12527" s="189">
        <f t="shared" si="486"/>
        <v>19.136000000000003</v>
      </c>
      <c r="J12527" s="219">
        <f t="shared" si="487"/>
        <v>2.42</v>
      </c>
      <c r="M12527">
        <v>20.8</v>
      </c>
    </row>
    <row r="12528" spans="1:13" ht="24" customHeight="1" x14ac:dyDescent="0.2">
      <c r="A12528" s="238" t="s">
        <v>2126</v>
      </c>
      <c r="B12528" s="191" t="s">
        <v>2156</v>
      </c>
      <c r="C12528" s="190" t="s">
        <v>15</v>
      </c>
      <c r="D12528" s="190" t="s">
        <v>2157</v>
      </c>
      <c r="E12528" s="426" t="s">
        <v>2129</v>
      </c>
      <c r="F12528" s="426"/>
      <c r="G12528" s="192" t="s">
        <v>39</v>
      </c>
      <c r="H12528" s="193">
        <v>3.7222</v>
      </c>
      <c r="I12528" s="189">
        <f t="shared" si="486"/>
        <v>11.8772</v>
      </c>
      <c r="J12528" s="219">
        <f t="shared" si="487"/>
        <v>44.2</v>
      </c>
      <c r="M12528">
        <v>12.91</v>
      </c>
    </row>
    <row r="12529" spans="1:13" ht="26.1" customHeight="1" x14ac:dyDescent="0.2">
      <c r="A12529" s="238" t="s">
        <v>2126</v>
      </c>
      <c r="B12529" s="191" t="s">
        <v>3281</v>
      </c>
      <c r="C12529" s="190" t="s">
        <v>15</v>
      </c>
      <c r="D12529" s="190" t="s">
        <v>3282</v>
      </c>
      <c r="E12529" s="426" t="s">
        <v>2119</v>
      </c>
      <c r="F12529" s="426"/>
      <c r="G12529" s="192" t="s">
        <v>17</v>
      </c>
      <c r="H12529" s="193">
        <v>0.57969999999999999</v>
      </c>
      <c r="I12529" s="189">
        <f t="shared" si="486"/>
        <v>2.6496</v>
      </c>
      <c r="J12529" s="219">
        <f t="shared" si="487"/>
        <v>1.53</v>
      </c>
      <c r="M12529">
        <v>2.88</v>
      </c>
    </row>
    <row r="12530" spans="1:13" ht="24" customHeight="1" x14ac:dyDescent="0.2">
      <c r="A12530" s="238" t="s">
        <v>2126</v>
      </c>
      <c r="B12530" s="191" t="s">
        <v>2172</v>
      </c>
      <c r="C12530" s="190" t="s">
        <v>15</v>
      </c>
      <c r="D12530" s="190" t="s">
        <v>2173</v>
      </c>
      <c r="E12530" s="426" t="s">
        <v>2119</v>
      </c>
      <c r="F12530" s="426"/>
      <c r="G12530" s="192" t="s">
        <v>1871</v>
      </c>
      <c r="H12530" s="193">
        <v>7.8200000000000006E-2</v>
      </c>
      <c r="I12530" s="189">
        <f t="shared" si="486"/>
        <v>23.184000000000001</v>
      </c>
      <c r="J12530" s="219">
        <f t="shared" si="487"/>
        <v>1.81</v>
      </c>
      <c r="M12530">
        <v>25.2</v>
      </c>
    </row>
    <row r="12531" spans="1:13" ht="24" customHeight="1" x14ac:dyDescent="0.2">
      <c r="A12531" s="238" t="s">
        <v>2126</v>
      </c>
      <c r="B12531" s="191" t="s">
        <v>2162</v>
      </c>
      <c r="C12531" s="190" t="s">
        <v>15</v>
      </c>
      <c r="D12531" s="190" t="s">
        <v>2163</v>
      </c>
      <c r="E12531" s="426" t="s">
        <v>2119</v>
      </c>
      <c r="F12531" s="426"/>
      <c r="G12531" s="192" t="s">
        <v>54</v>
      </c>
      <c r="H12531" s="193">
        <v>4.2200000000000001E-2</v>
      </c>
      <c r="I12531" s="189">
        <f t="shared" si="486"/>
        <v>1.0120000000000002</v>
      </c>
      <c r="J12531" s="219">
        <f t="shared" si="487"/>
        <v>0.04</v>
      </c>
      <c r="M12531">
        <v>1.1000000000000001</v>
      </c>
    </row>
    <row r="12532" spans="1:13" ht="24" customHeight="1" x14ac:dyDescent="0.2">
      <c r="A12532" s="238" t="s">
        <v>2126</v>
      </c>
      <c r="B12532" s="191" t="s">
        <v>2166</v>
      </c>
      <c r="C12532" s="190" t="s">
        <v>15</v>
      </c>
      <c r="D12532" s="190" t="s">
        <v>2167</v>
      </c>
      <c r="E12532" s="426" t="s">
        <v>2119</v>
      </c>
      <c r="F12532" s="426"/>
      <c r="G12532" s="192" t="s">
        <v>132</v>
      </c>
      <c r="H12532" s="193">
        <v>0.75800000000000001</v>
      </c>
      <c r="I12532" s="189">
        <f t="shared" si="486"/>
        <v>7.4244000000000003</v>
      </c>
      <c r="J12532" s="219">
        <f t="shared" si="487"/>
        <v>5.62</v>
      </c>
      <c r="M12532">
        <v>8.07</v>
      </c>
    </row>
    <row r="12533" spans="1:13" x14ac:dyDescent="0.2">
      <c r="A12533" s="239"/>
      <c r="B12533" s="195"/>
      <c r="C12533" s="195"/>
      <c r="D12533" s="195"/>
      <c r="E12533" s="195" t="s">
        <v>3847</v>
      </c>
      <c r="F12533" s="196">
        <v>105.6</v>
      </c>
      <c r="G12533" s="195" t="s">
        <v>3848</v>
      </c>
      <c r="H12533" s="196">
        <v>0</v>
      </c>
      <c r="I12533" s="196">
        <v>105.6</v>
      </c>
      <c r="J12533" s="220"/>
      <c r="M12533">
        <v>105.6</v>
      </c>
    </row>
    <row r="12534" spans="1:13" ht="25.5" x14ac:dyDescent="0.2">
      <c r="A12534" s="239"/>
      <c r="B12534" s="195"/>
      <c r="C12534" s="195"/>
      <c r="D12534" s="195"/>
      <c r="E12534" s="195" t="s">
        <v>3849</v>
      </c>
      <c r="F12534" s="196">
        <v>0</v>
      </c>
      <c r="G12534" s="195"/>
      <c r="H12534" s="195" t="s">
        <v>3850</v>
      </c>
      <c r="I12534" s="196">
        <v>302.10000000000002</v>
      </c>
      <c r="J12534" s="220"/>
      <c r="M12534">
        <v>302.10000000000002</v>
      </c>
    </row>
    <row r="12535" spans="1:13" ht="30" customHeight="1" x14ac:dyDescent="0.2">
      <c r="A12535" s="240"/>
      <c r="B12535" s="197"/>
      <c r="C12535" s="197"/>
      <c r="D12535" s="197"/>
      <c r="E12535" s="197"/>
      <c r="F12535" s="197"/>
      <c r="G12535" s="197" t="s">
        <v>3851</v>
      </c>
      <c r="H12535" s="198">
        <v>314.39999999999998</v>
      </c>
      <c r="I12535" s="199">
        <v>94980.24</v>
      </c>
      <c r="J12535" s="220"/>
      <c r="M12535">
        <v>94980.24</v>
      </c>
    </row>
    <row r="12536" spans="1:13" ht="0.95" customHeight="1" x14ac:dyDescent="0.2">
      <c r="A12536" s="237"/>
      <c r="B12536" s="185"/>
      <c r="C12536" s="185"/>
      <c r="D12536" s="185"/>
      <c r="E12536" s="185"/>
      <c r="F12536" s="185"/>
      <c r="G12536" s="185"/>
      <c r="H12536" s="185"/>
      <c r="I12536" s="185"/>
      <c r="J12536" s="220"/>
    </row>
    <row r="12537" spans="1:13" ht="18" customHeight="1" x14ac:dyDescent="0.2">
      <c r="A12537" s="236" t="s">
        <v>1659</v>
      </c>
      <c r="B12537" s="183" t="s">
        <v>2</v>
      </c>
      <c r="C12537" s="182" t="s">
        <v>3</v>
      </c>
      <c r="D12537" s="182" t="s">
        <v>4</v>
      </c>
      <c r="E12537" s="419" t="s">
        <v>2100</v>
      </c>
      <c r="F12537" s="419"/>
      <c r="G12537" s="184" t="s">
        <v>5</v>
      </c>
      <c r="H12537" s="183" t="s">
        <v>6</v>
      </c>
      <c r="I12537" s="183" t="s">
        <v>7</v>
      </c>
      <c r="J12537" s="218" t="s">
        <v>8</v>
      </c>
      <c r="K12537" s="229">
        <f>J12542+J12547</f>
        <v>120.83999999999999</v>
      </c>
      <c r="L12537" s="229">
        <f>J12538-K12537</f>
        <v>5068.17</v>
      </c>
      <c r="M12537" t="s">
        <v>7</v>
      </c>
    </row>
    <row r="12538" spans="1:13" ht="26.1" customHeight="1" x14ac:dyDescent="0.2">
      <c r="A12538" s="237" t="s">
        <v>2125</v>
      </c>
      <c r="B12538" s="186" t="s">
        <v>1660</v>
      </c>
      <c r="C12538" s="185" t="s">
        <v>15</v>
      </c>
      <c r="D12538" s="185" t="s">
        <v>1661</v>
      </c>
      <c r="E12538" s="425">
        <v>27</v>
      </c>
      <c r="F12538" s="425"/>
      <c r="G12538" s="187" t="s">
        <v>1009</v>
      </c>
      <c r="H12538" s="188">
        <v>1</v>
      </c>
      <c r="I12538" s="189">
        <f t="shared" ref="I12538:I12555" si="488">(M12538*$M$13)</f>
        <v>5189.0115999999998</v>
      </c>
      <c r="J12538" s="231">
        <f t="shared" ref="J12538:J12555" si="489">TRUNC(I12538*H12538,2)</f>
        <v>5189.01</v>
      </c>
      <c r="M12538">
        <v>5640.23</v>
      </c>
    </row>
    <row r="12539" spans="1:13" ht="24" customHeight="1" x14ac:dyDescent="0.2">
      <c r="A12539" s="238" t="s">
        <v>2126</v>
      </c>
      <c r="B12539" s="191" t="s">
        <v>2675</v>
      </c>
      <c r="C12539" s="190" t="s">
        <v>15</v>
      </c>
      <c r="D12539" s="190" t="s">
        <v>2676</v>
      </c>
      <c r="E12539" s="426" t="s">
        <v>2119</v>
      </c>
      <c r="F12539" s="426"/>
      <c r="G12539" s="192" t="s">
        <v>54</v>
      </c>
      <c r="H12539" s="193">
        <v>1.4348000000000001</v>
      </c>
      <c r="I12539" s="189">
        <f t="shared" si="488"/>
        <v>11.4816</v>
      </c>
      <c r="J12539" s="219">
        <f t="shared" si="489"/>
        <v>16.47</v>
      </c>
      <c r="M12539">
        <v>12.48</v>
      </c>
    </row>
    <row r="12540" spans="1:13" ht="26.1" customHeight="1" x14ac:dyDescent="0.2">
      <c r="A12540" s="238" t="s">
        <v>2126</v>
      </c>
      <c r="B12540" s="191" t="s">
        <v>2677</v>
      </c>
      <c r="C12540" s="190" t="s">
        <v>15</v>
      </c>
      <c r="D12540" s="190" t="s">
        <v>2678</v>
      </c>
      <c r="E12540" s="426" t="s">
        <v>2119</v>
      </c>
      <c r="F12540" s="426"/>
      <c r="G12540" s="192" t="s">
        <v>54</v>
      </c>
      <c r="H12540" s="193">
        <v>0.28499999999999998</v>
      </c>
      <c r="I12540" s="189">
        <f t="shared" si="488"/>
        <v>14.6648</v>
      </c>
      <c r="J12540" s="219">
        <f t="shared" si="489"/>
        <v>4.17</v>
      </c>
      <c r="M12540">
        <v>15.94</v>
      </c>
    </row>
    <row r="12541" spans="1:13" ht="24" customHeight="1" x14ac:dyDescent="0.2">
      <c r="A12541" s="238" t="s">
        <v>2126</v>
      </c>
      <c r="B12541" s="191" t="s">
        <v>3285</v>
      </c>
      <c r="C12541" s="190" t="s">
        <v>15</v>
      </c>
      <c r="D12541" s="190" t="s">
        <v>2679</v>
      </c>
      <c r="E12541" s="426" t="s">
        <v>2119</v>
      </c>
      <c r="F12541" s="426"/>
      <c r="G12541" s="192" t="s">
        <v>54</v>
      </c>
      <c r="H12541" s="193">
        <v>1</v>
      </c>
      <c r="I12541" s="189">
        <f t="shared" si="488"/>
        <v>1423.4056</v>
      </c>
      <c r="J12541" s="219">
        <f t="shared" si="489"/>
        <v>1423.4</v>
      </c>
      <c r="M12541">
        <v>1547.18</v>
      </c>
    </row>
    <row r="12542" spans="1:13" ht="24" customHeight="1" x14ac:dyDescent="0.2">
      <c r="A12542" s="238" t="s">
        <v>2126</v>
      </c>
      <c r="B12542" s="191" t="s">
        <v>2130</v>
      </c>
      <c r="C12542" s="190" t="s">
        <v>15</v>
      </c>
      <c r="D12542" s="190" t="s">
        <v>2131</v>
      </c>
      <c r="E12542" s="426" t="s">
        <v>2129</v>
      </c>
      <c r="F12542" s="426"/>
      <c r="G12542" s="192" t="s">
        <v>39</v>
      </c>
      <c r="H12542" s="193">
        <v>1.8841000000000001</v>
      </c>
      <c r="I12542" s="189">
        <f t="shared" si="488"/>
        <v>13.533200000000001</v>
      </c>
      <c r="J12542" s="219">
        <f t="shared" si="489"/>
        <v>25.49</v>
      </c>
      <c r="M12542">
        <v>14.71</v>
      </c>
    </row>
    <row r="12543" spans="1:13" ht="51.95" customHeight="1" x14ac:dyDescent="0.2">
      <c r="A12543" s="238" t="s">
        <v>2126</v>
      </c>
      <c r="B12543" s="191" t="s">
        <v>2236</v>
      </c>
      <c r="C12543" s="190" t="s">
        <v>15</v>
      </c>
      <c r="D12543" s="190" t="s">
        <v>2237</v>
      </c>
      <c r="E12543" s="426" t="s">
        <v>2119</v>
      </c>
      <c r="F12543" s="426"/>
      <c r="G12543" s="192" t="s">
        <v>54</v>
      </c>
      <c r="H12543" s="193">
        <v>5.5100000000000003E-2</v>
      </c>
      <c r="I12543" s="189">
        <f t="shared" si="488"/>
        <v>2.6588000000000003</v>
      </c>
      <c r="J12543" s="219">
        <f t="shared" si="489"/>
        <v>0.14000000000000001</v>
      </c>
      <c r="M12543">
        <v>2.89</v>
      </c>
    </row>
    <row r="12544" spans="1:13" ht="24" customHeight="1" x14ac:dyDescent="0.2">
      <c r="A12544" s="238" t="s">
        <v>2126</v>
      </c>
      <c r="B12544" s="191" t="s">
        <v>2262</v>
      </c>
      <c r="C12544" s="190" t="s">
        <v>15</v>
      </c>
      <c r="D12544" s="190" t="s">
        <v>2263</v>
      </c>
      <c r="E12544" s="426" t="s">
        <v>2119</v>
      </c>
      <c r="F12544" s="426"/>
      <c r="G12544" s="192" t="s">
        <v>2192</v>
      </c>
      <c r="H12544" s="193">
        <v>0.49259999999999998</v>
      </c>
      <c r="I12544" s="189">
        <f t="shared" si="488"/>
        <v>19.494800000000001</v>
      </c>
      <c r="J12544" s="219">
        <f t="shared" si="489"/>
        <v>9.6</v>
      </c>
      <c r="M12544">
        <v>21.19</v>
      </c>
    </row>
    <row r="12545" spans="1:13" ht="26.1" customHeight="1" x14ac:dyDescent="0.2">
      <c r="A12545" s="238" t="s">
        <v>2126</v>
      </c>
      <c r="B12545" s="191" t="s">
        <v>3267</v>
      </c>
      <c r="C12545" s="190" t="s">
        <v>15</v>
      </c>
      <c r="D12545" s="190" t="s">
        <v>3268</v>
      </c>
      <c r="E12545" s="426" t="s">
        <v>2119</v>
      </c>
      <c r="F12545" s="426"/>
      <c r="G12545" s="192" t="s">
        <v>2192</v>
      </c>
      <c r="H12545" s="193">
        <v>3.7900000000000003E-2</v>
      </c>
      <c r="I12545" s="189">
        <f t="shared" si="488"/>
        <v>23.717600000000001</v>
      </c>
      <c r="J12545" s="219">
        <f t="shared" si="489"/>
        <v>0.89</v>
      </c>
      <c r="M12545">
        <v>25.78</v>
      </c>
    </row>
    <row r="12546" spans="1:13" ht="24" customHeight="1" x14ac:dyDescent="0.2">
      <c r="A12546" s="238" t="s">
        <v>2126</v>
      </c>
      <c r="B12546" s="191" t="s">
        <v>2680</v>
      </c>
      <c r="C12546" s="190" t="s">
        <v>15</v>
      </c>
      <c r="D12546" s="190" t="s">
        <v>2681</v>
      </c>
      <c r="E12546" s="426" t="s">
        <v>2119</v>
      </c>
      <c r="F12546" s="426"/>
      <c r="G12546" s="192" t="s">
        <v>54</v>
      </c>
      <c r="H12546" s="193">
        <v>1.24</v>
      </c>
      <c r="I12546" s="189">
        <f t="shared" si="488"/>
        <v>2.5575999999999999</v>
      </c>
      <c r="J12546" s="219">
        <f t="shared" si="489"/>
        <v>3.17</v>
      </c>
      <c r="M12546">
        <v>2.78</v>
      </c>
    </row>
    <row r="12547" spans="1:13" ht="24" customHeight="1" x14ac:dyDescent="0.2">
      <c r="A12547" s="238" t="s">
        <v>2126</v>
      </c>
      <c r="B12547" s="191" t="s">
        <v>2150</v>
      </c>
      <c r="C12547" s="190" t="s">
        <v>15</v>
      </c>
      <c r="D12547" s="190" t="s">
        <v>2151</v>
      </c>
      <c r="E12547" s="426" t="s">
        <v>2129</v>
      </c>
      <c r="F12547" s="426"/>
      <c r="G12547" s="192" t="s">
        <v>39</v>
      </c>
      <c r="H12547" s="193">
        <v>4.9828000000000001</v>
      </c>
      <c r="I12547" s="189">
        <f t="shared" si="488"/>
        <v>19.136000000000003</v>
      </c>
      <c r="J12547" s="219">
        <f t="shared" si="489"/>
        <v>95.35</v>
      </c>
      <c r="M12547">
        <v>20.8</v>
      </c>
    </row>
    <row r="12548" spans="1:13" ht="24" customHeight="1" x14ac:dyDescent="0.2">
      <c r="A12548" s="238" t="s">
        <v>2126</v>
      </c>
      <c r="B12548" s="191" t="s">
        <v>2903</v>
      </c>
      <c r="C12548" s="190" t="s">
        <v>15</v>
      </c>
      <c r="D12548" s="190" t="s">
        <v>2904</v>
      </c>
      <c r="E12548" s="426" t="s">
        <v>2119</v>
      </c>
      <c r="F12548" s="426"/>
      <c r="G12548" s="192" t="s">
        <v>1871</v>
      </c>
      <c r="H12548" s="193">
        <v>2.0840000000000001</v>
      </c>
      <c r="I12548" s="189">
        <f t="shared" si="488"/>
        <v>8.3444000000000003</v>
      </c>
      <c r="J12548" s="219">
        <f t="shared" si="489"/>
        <v>17.38</v>
      </c>
      <c r="M12548">
        <v>9.07</v>
      </c>
    </row>
    <row r="12549" spans="1:13" ht="24" customHeight="1" x14ac:dyDescent="0.2">
      <c r="A12549" s="238" t="s">
        <v>2126</v>
      </c>
      <c r="B12549" s="191" t="s">
        <v>2671</v>
      </c>
      <c r="C12549" s="190" t="s">
        <v>15</v>
      </c>
      <c r="D12549" s="190" t="s">
        <v>2672</v>
      </c>
      <c r="E12549" s="426" t="s">
        <v>2119</v>
      </c>
      <c r="F12549" s="426"/>
      <c r="G12549" s="192" t="s">
        <v>1871</v>
      </c>
      <c r="H12549" s="193">
        <v>0.28560000000000002</v>
      </c>
      <c r="I12549" s="189">
        <f t="shared" si="488"/>
        <v>23.8096</v>
      </c>
      <c r="J12549" s="219">
        <f t="shared" si="489"/>
        <v>6.8</v>
      </c>
      <c r="M12549">
        <v>25.88</v>
      </c>
    </row>
    <row r="12550" spans="1:13" ht="24" customHeight="1" x14ac:dyDescent="0.2">
      <c r="A12550" s="238" t="s">
        <v>2126</v>
      </c>
      <c r="B12550" s="191" t="s">
        <v>3283</v>
      </c>
      <c r="C12550" s="190" t="s">
        <v>15</v>
      </c>
      <c r="D12550" s="190" t="s">
        <v>3284</v>
      </c>
      <c r="E12550" s="426" t="s">
        <v>2119</v>
      </c>
      <c r="F12550" s="426"/>
      <c r="G12550" s="192" t="s">
        <v>2192</v>
      </c>
      <c r="H12550" s="193">
        <v>0.38169999999999998</v>
      </c>
      <c r="I12550" s="189">
        <f t="shared" si="488"/>
        <v>45.31</v>
      </c>
      <c r="J12550" s="219">
        <f t="shared" si="489"/>
        <v>17.29</v>
      </c>
      <c r="M12550">
        <v>49.25</v>
      </c>
    </row>
    <row r="12551" spans="1:13" ht="24" customHeight="1" x14ac:dyDescent="0.2">
      <c r="A12551" s="238" t="s">
        <v>2126</v>
      </c>
      <c r="B12551" s="191" t="s">
        <v>3112</v>
      </c>
      <c r="C12551" s="190" t="s">
        <v>15</v>
      </c>
      <c r="D12551" s="190" t="s">
        <v>3113</v>
      </c>
      <c r="E12551" s="426" t="s">
        <v>2119</v>
      </c>
      <c r="F12551" s="426"/>
      <c r="G12551" s="192" t="s">
        <v>2192</v>
      </c>
      <c r="H12551" s="193">
        <v>0.88590000000000002</v>
      </c>
      <c r="I12551" s="189">
        <f t="shared" si="488"/>
        <v>38.106400000000001</v>
      </c>
      <c r="J12551" s="219">
        <f t="shared" si="489"/>
        <v>33.75</v>
      </c>
      <c r="M12551">
        <v>41.42</v>
      </c>
    </row>
    <row r="12552" spans="1:13" ht="24" customHeight="1" x14ac:dyDescent="0.2">
      <c r="A12552" s="238" t="s">
        <v>2126</v>
      </c>
      <c r="B12552" s="191" t="s">
        <v>2673</v>
      </c>
      <c r="C12552" s="190" t="s">
        <v>15</v>
      </c>
      <c r="D12552" s="190" t="s">
        <v>2674</v>
      </c>
      <c r="E12552" s="426" t="s">
        <v>2119</v>
      </c>
      <c r="F12552" s="426"/>
      <c r="G12552" s="192" t="s">
        <v>1871</v>
      </c>
      <c r="H12552" s="193">
        <v>0.4</v>
      </c>
      <c r="I12552" s="189">
        <f t="shared" si="488"/>
        <v>30.847600000000003</v>
      </c>
      <c r="J12552" s="219">
        <f t="shared" si="489"/>
        <v>12.33</v>
      </c>
      <c r="M12552">
        <v>33.53</v>
      </c>
    </row>
    <row r="12553" spans="1:13" ht="24" customHeight="1" x14ac:dyDescent="0.2">
      <c r="A12553" s="238" t="s">
        <v>2126</v>
      </c>
      <c r="B12553" s="191" t="s">
        <v>2286</v>
      </c>
      <c r="C12553" s="190" t="s">
        <v>15</v>
      </c>
      <c r="D12553" s="190" t="s">
        <v>2287</v>
      </c>
      <c r="E12553" s="426" t="s">
        <v>2119</v>
      </c>
      <c r="F12553" s="426"/>
      <c r="G12553" s="192" t="s">
        <v>2192</v>
      </c>
      <c r="H12553" s="193">
        <v>0.75090000000000001</v>
      </c>
      <c r="I12553" s="189">
        <f t="shared" si="488"/>
        <v>32.779600000000002</v>
      </c>
      <c r="J12553" s="219">
        <f t="shared" si="489"/>
        <v>24.61</v>
      </c>
      <c r="M12553">
        <v>35.630000000000003</v>
      </c>
    </row>
    <row r="12554" spans="1:13" ht="24" customHeight="1" x14ac:dyDescent="0.2">
      <c r="A12554" s="238" t="s">
        <v>2126</v>
      </c>
      <c r="B12554" s="191" t="s">
        <v>3286</v>
      </c>
      <c r="C12554" s="190" t="s">
        <v>15</v>
      </c>
      <c r="D12554" s="190" t="s">
        <v>3287</v>
      </c>
      <c r="E12554" s="426" t="s">
        <v>2119</v>
      </c>
      <c r="F12554" s="426"/>
      <c r="G12554" s="192" t="s">
        <v>132</v>
      </c>
      <c r="H12554" s="193">
        <v>14.463200000000001</v>
      </c>
      <c r="I12554" s="189">
        <f t="shared" si="488"/>
        <v>148.1568</v>
      </c>
      <c r="J12554" s="219">
        <f t="shared" si="489"/>
        <v>2142.8200000000002</v>
      </c>
      <c r="M12554">
        <v>161.04</v>
      </c>
    </row>
    <row r="12555" spans="1:13" ht="24" customHeight="1" x14ac:dyDescent="0.2">
      <c r="A12555" s="238" t="s">
        <v>2126</v>
      </c>
      <c r="B12555" s="191" t="s">
        <v>3288</v>
      </c>
      <c r="C12555" s="190" t="s">
        <v>15</v>
      </c>
      <c r="D12555" s="190" t="s">
        <v>3289</v>
      </c>
      <c r="E12555" s="426" t="s">
        <v>2119</v>
      </c>
      <c r="F12555" s="426"/>
      <c r="G12555" s="192" t="s">
        <v>132</v>
      </c>
      <c r="H12555" s="193">
        <v>20.280799999999999</v>
      </c>
      <c r="I12555" s="189">
        <f t="shared" si="488"/>
        <v>66.828800000000001</v>
      </c>
      <c r="J12555" s="219">
        <f t="shared" si="489"/>
        <v>1355.34</v>
      </c>
      <c r="M12555">
        <v>72.64</v>
      </c>
    </row>
    <row r="12556" spans="1:13" x14ac:dyDescent="0.2">
      <c r="A12556" s="239"/>
      <c r="B12556" s="195"/>
      <c r="C12556" s="195"/>
      <c r="D12556" s="195"/>
      <c r="E12556" s="195" t="s">
        <v>3847</v>
      </c>
      <c r="F12556" s="196">
        <v>131.35</v>
      </c>
      <c r="G12556" s="195" t="s">
        <v>3848</v>
      </c>
      <c r="H12556" s="196">
        <v>0</v>
      </c>
      <c r="I12556" s="196">
        <v>131.35</v>
      </c>
      <c r="J12556" s="220"/>
      <c r="M12556">
        <v>131.35</v>
      </c>
    </row>
    <row r="12557" spans="1:13" ht="25.5" x14ac:dyDescent="0.2">
      <c r="A12557" s="239"/>
      <c r="B12557" s="195"/>
      <c r="C12557" s="195"/>
      <c r="D12557" s="195"/>
      <c r="E12557" s="195" t="s">
        <v>3849</v>
      </c>
      <c r="F12557" s="196">
        <v>0</v>
      </c>
      <c r="G12557" s="195"/>
      <c r="H12557" s="195" t="s">
        <v>3850</v>
      </c>
      <c r="I12557" s="196">
        <v>5640.23</v>
      </c>
      <c r="J12557" s="220"/>
      <c r="M12557">
        <v>5640.23</v>
      </c>
    </row>
    <row r="12558" spans="1:13" ht="30" customHeight="1" x14ac:dyDescent="0.2">
      <c r="A12558" s="240"/>
      <c r="B12558" s="197"/>
      <c r="C12558" s="197"/>
      <c r="D12558" s="197"/>
      <c r="E12558" s="197"/>
      <c r="F12558" s="197"/>
      <c r="G12558" s="197" t="s">
        <v>3851</v>
      </c>
      <c r="H12558" s="198">
        <v>1</v>
      </c>
      <c r="I12558" s="199">
        <v>5640.23</v>
      </c>
      <c r="J12558" s="220"/>
      <c r="M12558">
        <v>5640.23</v>
      </c>
    </row>
    <row r="12559" spans="1:13" ht="0.95" customHeight="1" x14ac:dyDescent="0.2">
      <c r="A12559" s="237"/>
      <c r="B12559" s="185"/>
      <c r="C12559" s="185"/>
      <c r="D12559" s="185"/>
      <c r="E12559" s="185"/>
      <c r="F12559" s="185"/>
      <c r="G12559" s="185"/>
      <c r="H12559" s="185"/>
      <c r="I12559" s="185"/>
      <c r="J12559" s="220"/>
    </row>
    <row r="12560" spans="1:13" ht="18" customHeight="1" x14ac:dyDescent="0.2">
      <c r="A12560" s="236" t="s">
        <v>1662</v>
      </c>
      <c r="B12560" s="183" t="s">
        <v>2</v>
      </c>
      <c r="C12560" s="182" t="s">
        <v>3</v>
      </c>
      <c r="D12560" s="182" t="s">
        <v>4</v>
      </c>
      <c r="E12560" s="419" t="s">
        <v>2100</v>
      </c>
      <c r="F12560" s="419"/>
      <c r="G12560" s="184" t="s">
        <v>5</v>
      </c>
      <c r="H12560" s="183" t="s">
        <v>6</v>
      </c>
      <c r="I12560" s="183" t="s">
        <v>7</v>
      </c>
      <c r="J12560" s="218" t="s">
        <v>8</v>
      </c>
      <c r="K12560" s="229">
        <f>J12565+J12568+J12571</f>
        <v>169.75</v>
      </c>
      <c r="L12560" s="229">
        <f>J12561-K12560</f>
        <v>1643.85</v>
      </c>
      <c r="M12560" t="s">
        <v>7</v>
      </c>
    </row>
    <row r="12561" spans="1:13" ht="26.1" customHeight="1" x14ac:dyDescent="0.2">
      <c r="A12561" s="237" t="s">
        <v>2125</v>
      </c>
      <c r="B12561" s="186" t="s">
        <v>1663</v>
      </c>
      <c r="C12561" s="185" t="s">
        <v>15</v>
      </c>
      <c r="D12561" s="185" t="s">
        <v>1664</v>
      </c>
      <c r="E12561" s="425">
        <v>27</v>
      </c>
      <c r="F12561" s="425"/>
      <c r="G12561" s="187" t="s">
        <v>1009</v>
      </c>
      <c r="H12561" s="188">
        <v>1</v>
      </c>
      <c r="I12561" s="189">
        <f t="shared" ref="I12561:I12581" si="490">(M12561*$M$13)</f>
        <v>1813.6052</v>
      </c>
      <c r="J12561" s="231">
        <f t="shared" ref="J12561:J12581" si="491">TRUNC(I12561*H12561,2)</f>
        <v>1813.6</v>
      </c>
      <c r="M12561">
        <v>1971.31</v>
      </c>
    </row>
    <row r="12562" spans="1:13" ht="24" customHeight="1" x14ac:dyDescent="0.2">
      <c r="A12562" s="238" t="s">
        <v>2126</v>
      </c>
      <c r="B12562" s="191" t="s">
        <v>3290</v>
      </c>
      <c r="C12562" s="190" t="s">
        <v>15</v>
      </c>
      <c r="D12562" s="190" t="s">
        <v>3291</v>
      </c>
      <c r="E12562" s="426" t="s">
        <v>2119</v>
      </c>
      <c r="F12562" s="426"/>
      <c r="G12562" s="192" t="s">
        <v>1871</v>
      </c>
      <c r="H12562" s="193">
        <v>9.0808</v>
      </c>
      <c r="I12562" s="189">
        <f t="shared" si="490"/>
        <v>7.7648000000000001</v>
      </c>
      <c r="J12562" s="219">
        <f t="shared" si="491"/>
        <v>70.510000000000005</v>
      </c>
      <c r="M12562">
        <v>8.44</v>
      </c>
    </row>
    <row r="12563" spans="1:13" ht="24" customHeight="1" x14ac:dyDescent="0.2">
      <c r="A12563" s="238" t="s">
        <v>2126</v>
      </c>
      <c r="B12563" s="191" t="s">
        <v>2675</v>
      </c>
      <c r="C12563" s="190" t="s">
        <v>15</v>
      </c>
      <c r="D12563" s="190" t="s">
        <v>2676</v>
      </c>
      <c r="E12563" s="426" t="s">
        <v>2119</v>
      </c>
      <c r="F12563" s="426"/>
      <c r="G12563" s="192" t="s">
        <v>54</v>
      </c>
      <c r="H12563" s="193">
        <v>0.86480000000000001</v>
      </c>
      <c r="I12563" s="189">
        <f t="shared" si="490"/>
        <v>11.4816</v>
      </c>
      <c r="J12563" s="219">
        <f t="shared" si="491"/>
        <v>9.92</v>
      </c>
      <c r="M12563">
        <v>12.48</v>
      </c>
    </row>
    <row r="12564" spans="1:13" ht="26.1" customHeight="1" x14ac:dyDescent="0.2">
      <c r="A12564" s="238" t="s">
        <v>2126</v>
      </c>
      <c r="B12564" s="191" t="s">
        <v>2677</v>
      </c>
      <c r="C12564" s="190" t="s">
        <v>15</v>
      </c>
      <c r="D12564" s="190" t="s">
        <v>2678</v>
      </c>
      <c r="E12564" s="426" t="s">
        <v>2119</v>
      </c>
      <c r="F12564" s="426"/>
      <c r="G12564" s="192" t="s">
        <v>54</v>
      </c>
      <c r="H12564" s="193">
        <v>0.1</v>
      </c>
      <c r="I12564" s="189">
        <f t="shared" si="490"/>
        <v>14.6648</v>
      </c>
      <c r="J12564" s="219">
        <f t="shared" si="491"/>
        <v>1.46</v>
      </c>
      <c r="M12564">
        <v>15.94</v>
      </c>
    </row>
    <row r="12565" spans="1:13" ht="24" customHeight="1" x14ac:dyDescent="0.2">
      <c r="A12565" s="238" t="s">
        <v>2126</v>
      </c>
      <c r="B12565" s="191" t="s">
        <v>2130</v>
      </c>
      <c r="C12565" s="190" t="s">
        <v>15</v>
      </c>
      <c r="D12565" s="190" t="s">
        <v>2131</v>
      </c>
      <c r="E12565" s="426" t="s">
        <v>2129</v>
      </c>
      <c r="F12565" s="426"/>
      <c r="G12565" s="192" t="s">
        <v>39</v>
      </c>
      <c r="H12565" s="193">
        <v>2.7814999999999999</v>
      </c>
      <c r="I12565" s="189">
        <f t="shared" si="490"/>
        <v>13.533200000000001</v>
      </c>
      <c r="J12565" s="219">
        <f t="shared" si="491"/>
        <v>37.64</v>
      </c>
      <c r="M12565">
        <v>14.71</v>
      </c>
    </row>
    <row r="12566" spans="1:13" ht="24" customHeight="1" x14ac:dyDescent="0.2">
      <c r="A12566" s="238" t="s">
        <v>2126</v>
      </c>
      <c r="B12566" s="191" t="s">
        <v>3293</v>
      </c>
      <c r="C12566" s="190" t="s">
        <v>15</v>
      </c>
      <c r="D12566" s="190" t="s">
        <v>3294</v>
      </c>
      <c r="E12566" s="426" t="s">
        <v>2119</v>
      </c>
      <c r="F12566" s="426"/>
      <c r="G12566" s="192" t="s">
        <v>1871</v>
      </c>
      <c r="H12566" s="193">
        <v>33</v>
      </c>
      <c r="I12566" s="189">
        <f t="shared" si="490"/>
        <v>10.000399999999999</v>
      </c>
      <c r="J12566" s="219">
        <f t="shared" si="491"/>
        <v>330.01</v>
      </c>
      <c r="M12566">
        <v>10.87</v>
      </c>
    </row>
    <row r="12567" spans="1:13" ht="51.95" customHeight="1" x14ac:dyDescent="0.2">
      <c r="A12567" s="238" t="s">
        <v>2126</v>
      </c>
      <c r="B12567" s="191" t="s">
        <v>2236</v>
      </c>
      <c r="C12567" s="190" t="s">
        <v>15</v>
      </c>
      <c r="D12567" s="190" t="s">
        <v>2237</v>
      </c>
      <c r="E12567" s="426" t="s">
        <v>2119</v>
      </c>
      <c r="F12567" s="426"/>
      <c r="G12567" s="192" t="s">
        <v>54</v>
      </c>
      <c r="H12567" s="193">
        <v>5.3999999999999999E-2</v>
      </c>
      <c r="I12567" s="189">
        <f t="shared" si="490"/>
        <v>2.6588000000000003</v>
      </c>
      <c r="J12567" s="219">
        <f t="shared" si="491"/>
        <v>0.14000000000000001</v>
      </c>
      <c r="M12567">
        <v>2.89</v>
      </c>
    </row>
    <row r="12568" spans="1:13" ht="24" customHeight="1" x14ac:dyDescent="0.2">
      <c r="A12568" s="238" t="s">
        <v>2126</v>
      </c>
      <c r="B12568" s="191" t="s">
        <v>2127</v>
      </c>
      <c r="C12568" s="190" t="s">
        <v>15</v>
      </c>
      <c r="D12568" s="190" t="s">
        <v>2128</v>
      </c>
      <c r="E12568" s="426" t="s">
        <v>2129</v>
      </c>
      <c r="F12568" s="426"/>
      <c r="G12568" s="192" t="s">
        <v>39</v>
      </c>
      <c r="H12568" s="193">
        <v>2</v>
      </c>
      <c r="I12568" s="189">
        <f t="shared" si="490"/>
        <v>19.136000000000003</v>
      </c>
      <c r="J12568" s="219">
        <f t="shared" si="491"/>
        <v>38.270000000000003</v>
      </c>
      <c r="M12568">
        <v>20.8</v>
      </c>
    </row>
    <row r="12569" spans="1:13" ht="24" customHeight="1" x14ac:dyDescent="0.2">
      <c r="A12569" s="238" t="s">
        <v>2126</v>
      </c>
      <c r="B12569" s="191" t="s">
        <v>2262</v>
      </c>
      <c r="C12569" s="190" t="s">
        <v>15</v>
      </c>
      <c r="D12569" s="190" t="s">
        <v>2263</v>
      </c>
      <c r="E12569" s="426" t="s">
        <v>2119</v>
      </c>
      <c r="F12569" s="426"/>
      <c r="G12569" s="192" t="s">
        <v>2192</v>
      </c>
      <c r="H12569" s="193">
        <v>0.72719999999999996</v>
      </c>
      <c r="I12569" s="189">
        <f t="shared" si="490"/>
        <v>19.494800000000001</v>
      </c>
      <c r="J12569" s="219">
        <f t="shared" si="491"/>
        <v>14.17</v>
      </c>
      <c r="M12569">
        <v>21.19</v>
      </c>
    </row>
    <row r="12570" spans="1:13" ht="24" customHeight="1" x14ac:dyDescent="0.2">
      <c r="A12570" s="238" t="s">
        <v>2126</v>
      </c>
      <c r="B12570" s="191" t="s">
        <v>2680</v>
      </c>
      <c r="C12570" s="190" t="s">
        <v>15</v>
      </c>
      <c r="D12570" s="190" t="s">
        <v>2681</v>
      </c>
      <c r="E12570" s="426" t="s">
        <v>2119</v>
      </c>
      <c r="F12570" s="426"/>
      <c r="G12570" s="192" t="s">
        <v>54</v>
      </c>
      <c r="H12570" s="193">
        <v>9.3600000000000003E-2</v>
      </c>
      <c r="I12570" s="189">
        <f t="shared" si="490"/>
        <v>2.5575999999999999</v>
      </c>
      <c r="J12570" s="219">
        <f t="shared" si="491"/>
        <v>0.23</v>
      </c>
      <c r="M12570">
        <v>2.78</v>
      </c>
    </row>
    <row r="12571" spans="1:13" ht="24" customHeight="1" x14ac:dyDescent="0.2">
      <c r="A12571" s="238" t="s">
        <v>2126</v>
      </c>
      <c r="B12571" s="191" t="s">
        <v>2150</v>
      </c>
      <c r="C12571" s="190" t="s">
        <v>15</v>
      </c>
      <c r="D12571" s="190" t="s">
        <v>2151</v>
      </c>
      <c r="E12571" s="426" t="s">
        <v>2129</v>
      </c>
      <c r="F12571" s="426"/>
      <c r="G12571" s="192" t="s">
        <v>39</v>
      </c>
      <c r="H12571" s="193">
        <v>4.9039000000000001</v>
      </c>
      <c r="I12571" s="189">
        <f t="shared" si="490"/>
        <v>19.136000000000003</v>
      </c>
      <c r="J12571" s="219">
        <f t="shared" si="491"/>
        <v>93.84</v>
      </c>
      <c r="M12571">
        <v>20.8</v>
      </c>
    </row>
    <row r="12572" spans="1:13" ht="24" customHeight="1" x14ac:dyDescent="0.2">
      <c r="A12572" s="238" t="s">
        <v>2126</v>
      </c>
      <c r="B12572" s="191" t="s">
        <v>2903</v>
      </c>
      <c r="C12572" s="190" t="s">
        <v>15</v>
      </c>
      <c r="D12572" s="190" t="s">
        <v>2904</v>
      </c>
      <c r="E12572" s="426" t="s">
        <v>2119</v>
      </c>
      <c r="F12572" s="426"/>
      <c r="G12572" s="192" t="s">
        <v>1871</v>
      </c>
      <c r="H12572" s="193">
        <v>0.71140000000000003</v>
      </c>
      <c r="I12572" s="189">
        <f t="shared" si="490"/>
        <v>8.3444000000000003</v>
      </c>
      <c r="J12572" s="219">
        <f t="shared" si="491"/>
        <v>5.93</v>
      </c>
      <c r="M12572">
        <v>9.07</v>
      </c>
    </row>
    <row r="12573" spans="1:13" ht="24" customHeight="1" x14ac:dyDescent="0.2">
      <c r="A12573" s="238" t="s">
        <v>2126</v>
      </c>
      <c r="B12573" s="191" t="s">
        <v>3295</v>
      </c>
      <c r="C12573" s="190" t="s">
        <v>15</v>
      </c>
      <c r="D12573" s="190" t="s">
        <v>3296</v>
      </c>
      <c r="E12573" s="426" t="s">
        <v>2119</v>
      </c>
      <c r="F12573" s="426"/>
      <c r="G12573" s="192" t="s">
        <v>1871</v>
      </c>
      <c r="H12573" s="193">
        <v>5.8528000000000002</v>
      </c>
      <c r="I12573" s="189">
        <f t="shared" si="490"/>
        <v>8.2524000000000015</v>
      </c>
      <c r="J12573" s="219">
        <f t="shared" si="491"/>
        <v>48.29</v>
      </c>
      <c r="M12573">
        <v>8.9700000000000006</v>
      </c>
    </row>
    <row r="12574" spans="1:13" ht="24" customHeight="1" x14ac:dyDescent="0.2">
      <c r="A12574" s="238" t="s">
        <v>2126</v>
      </c>
      <c r="B12574" s="191" t="s">
        <v>2671</v>
      </c>
      <c r="C12574" s="190" t="s">
        <v>15</v>
      </c>
      <c r="D12574" s="190" t="s">
        <v>2672</v>
      </c>
      <c r="E12574" s="426" t="s">
        <v>2119</v>
      </c>
      <c r="F12574" s="426"/>
      <c r="G12574" s="192" t="s">
        <v>1871</v>
      </c>
      <c r="H12574" s="193">
        <v>6.13E-2</v>
      </c>
      <c r="I12574" s="189">
        <f t="shared" si="490"/>
        <v>23.8096</v>
      </c>
      <c r="J12574" s="219">
        <f t="shared" si="491"/>
        <v>1.45</v>
      </c>
      <c r="M12574">
        <v>25.88</v>
      </c>
    </row>
    <row r="12575" spans="1:13" ht="24" customHeight="1" x14ac:dyDescent="0.2">
      <c r="A12575" s="238" t="s">
        <v>2126</v>
      </c>
      <c r="B12575" s="191" t="s">
        <v>2240</v>
      </c>
      <c r="C12575" s="190" t="s">
        <v>15</v>
      </c>
      <c r="D12575" s="190" t="s">
        <v>2241</v>
      </c>
      <c r="E12575" s="426" t="s">
        <v>2119</v>
      </c>
      <c r="F12575" s="426"/>
      <c r="G12575" s="192" t="s">
        <v>54</v>
      </c>
      <c r="H12575" s="193">
        <v>1.7370000000000001</v>
      </c>
      <c r="I12575" s="189">
        <f t="shared" si="490"/>
        <v>1.7020000000000002</v>
      </c>
      <c r="J12575" s="219">
        <f t="shared" si="491"/>
        <v>2.95</v>
      </c>
      <c r="M12575">
        <v>1.85</v>
      </c>
    </row>
    <row r="12576" spans="1:13" ht="24" customHeight="1" x14ac:dyDescent="0.2">
      <c r="A12576" s="238" t="s">
        <v>2126</v>
      </c>
      <c r="B12576" s="191" t="s">
        <v>3112</v>
      </c>
      <c r="C12576" s="190" t="s">
        <v>15</v>
      </c>
      <c r="D12576" s="190" t="s">
        <v>3113</v>
      </c>
      <c r="E12576" s="426" t="s">
        <v>2119</v>
      </c>
      <c r="F12576" s="426"/>
      <c r="G12576" s="192" t="s">
        <v>2192</v>
      </c>
      <c r="H12576" s="193">
        <v>6.6900000000000001E-2</v>
      </c>
      <c r="I12576" s="189">
        <f t="shared" si="490"/>
        <v>38.106400000000001</v>
      </c>
      <c r="J12576" s="219">
        <f t="shared" si="491"/>
        <v>2.54</v>
      </c>
      <c r="M12576">
        <v>41.42</v>
      </c>
    </row>
    <row r="12577" spans="1:13" ht="24" customHeight="1" x14ac:dyDescent="0.2">
      <c r="A12577" s="238" t="s">
        <v>2126</v>
      </c>
      <c r="B12577" s="191" t="s">
        <v>2673</v>
      </c>
      <c r="C12577" s="190" t="s">
        <v>15</v>
      </c>
      <c r="D12577" s="190" t="s">
        <v>2674</v>
      </c>
      <c r="E12577" s="426" t="s">
        <v>2119</v>
      </c>
      <c r="F12577" s="426"/>
      <c r="G12577" s="192" t="s">
        <v>1871</v>
      </c>
      <c r="H12577" s="193">
        <v>0.4</v>
      </c>
      <c r="I12577" s="189">
        <f t="shared" si="490"/>
        <v>30.847600000000003</v>
      </c>
      <c r="J12577" s="219">
        <f t="shared" si="491"/>
        <v>12.33</v>
      </c>
      <c r="M12577">
        <v>33.53</v>
      </c>
    </row>
    <row r="12578" spans="1:13" ht="24" customHeight="1" x14ac:dyDescent="0.2">
      <c r="A12578" s="238" t="s">
        <v>2126</v>
      </c>
      <c r="B12578" s="191" t="s">
        <v>3292</v>
      </c>
      <c r="C12578" s="190" t="s">
        <v>15</v>
      </c>
      <c r="D12578" s="190" t="s">
        <v>2679</v>
      </c>
      <c r="E12578" s="426" t="s">
        <v>2119</v>
      </c>
      <c r="F12578" s="426"/>
      <c r="G12578" s="192" t="s">
        <v>54</v>
      </c>
      <c r="H12578" s="193">
        <v>1</v>
      </c>
      <c r="I12578" s="189">
        <f t="shared" si="490"/>
        <v>192.07760000000002</v>
      </c>
      <c r="J12578" s="219">
        <f t="shared" si="491"/>
        <v>192.07</v>
      </c>
      <c r="M12578">
        <v>208.78</v>
      </c>
    </row>
    <row r="12579" spans="1:13" ht="24" customHeight="1" x14ac:dyDescent="0.2">
      <c r="A12579" s="238" t="s">
        <v>2126</v>
      </c>
      <c r="B12579" s="191" t="s">
        <v>2264</v>
      </c>
      <c r="C12579" s="190" t="s">
        <v>15</v>
      </c>
      <c r="D12579" s="190" t="s">
        <v>2265</v>
      </c>
      <c r="E12579" s="426" t="s">
        <v>2119</v>
      </c>
      <c r="F12579" s="426"/>
      <c r="G12579" s="192" t="s">
        <v>2192</v>
      </c>
      <c r="H12579" s="193">
        <v>1.2410000000000001</v>
      </c>
      <c r="I12579" s="189">
        <f t="shared" si="490"/>
        <v>13.9656</v>
      </c>
      <c r="J12579" s="219">
        <f t="shared" si="491"/>
        <v>17.329999999999998</v>
      </c>
      <c r="M12579">
        <v>15.18</v>
      </c>
    </row>
    <row r="12580" spans="1:13" ht="24" customHeight="1" x14ac:dyDescent="0.2">
      <c r="A12580" s="238" t="s">
        <v>2126</v>
      </c>
      <c r="B12580" s="191" t="s">
        <v>2232</v>
      </c>
      <c r="C12580" s="190" t="s">
        <v>15</v>
      </c>
      <c r="D12580" s="190" t="s">
        <v>2233</v>
      </c>
      <c r="E12580" s="426" t="s">
        <v>2119</v>
      </c>
      <c r="F12580" s="426"/>
      <c r="G12580" s="192" t="s">
        <v>50</v>
      </c>
      <c r="H12580" s="193">
        <v>0.21529999999999999</v>
      </c>
      <c r="I12580" s="189">
        <f t="shared" si="490"/>
        <v>4170.6360000000004</v>
      </c>
      <c r="J12580" s="219">
        <f t="shared" si="491"/>
        <v>897.93</v>
      </c>
      <c r="M12580">
        <v>4533.3</v>
      </c>
    </row>
    <row r="12581" spans="1:13" ht="24" customHeight="1" x14ac:dyDescent="0.2">
      <c r="A12581" s="238" t="s">
        <v>2126</v>
      </c>
      <c r="B12581" s="191" t="s">
        <v>2286</v>
      </c>
      <c r="C12581" s="190" t="s">
        <v>15</v>
      </c>
      <c r="D12581" s="190" t="s">
        <v>2287</v>
      </c>
      <c r="E12581" s="426" t="s">
        <v>2119</v>
      </c>
      <c r="F12581" s="426"/>
      <c r="G12581" s="192" t="s">
        <v>2192</v>
      </c>
      <c r="H12581" s="193">
        <v>1.1153</v>
      </c>
      <c r="I12581" s="189">
        <f t="shared" si="490"/>
        <v>32.779600000000002</v>
      </c>
      <c r="J12581" s="219">
        <f t="shared" si="491"/>
        <v>36.549999999999997</v>
      </c>
      <c r="M12581">
        <v>35.630000000000003</v>
      </c>
    </row>
    <row r="12582" spans="1:13" x14ac:dyDescent="0.2">
      <c r="A12582" s="239"/>
      <c r="B12582" s="195"/>
      <c r="C12582" s="195"/>
      <c r="D12582" s="195"/>
      <c r="E12582" s="195" t="s">
        <v>3847</v>
      </c>
      <c r="F12582" s="196">
        <v>184.51</v>
      </c>
      <c r="G12582" s="195" t="s">
        <v>3848</v>
      </c>
      <c r="H12582" s="196">
        <v>0</v>
      </c>
      <c r="I12582" s="196">
        <v>184.51</v>
      </c>
      <c r="J12582" s="220"/>
      <c r="M12582">
        <v>184.51</v>
      </c>
    </row>
    <row r="12583" spans="1:13" ht="25.5" x14ac:dyDescent="0.2">
      <c r="A12583" s="239"/>
      <c r="B12583" s="195"/>
      <c r="C12583" s="195"/>
      <c r="D12583" s="195"/>
      <c r="E12583" s="195" t="s">
        <v>3849</v>
      </c>
      <c r="F12583" s="196">
        <v>0</v>
      </c>
      <c r="G12583" s="195"/>
      <c r="H12583" s="195" t="s">
        <v>3850</v>
      </c>
      <c r="I12583" s="196">
        <v>1971.31</v>
      </c>
      <c r="J12583" s="220"/>
      <c r="M12583">
        <v>1971.31</v>
      </c>
    </row>
    <row r="12584" spans="1:13" ht="30" customHeight="1" x14ac:dyDescent="0.2">
      <c r="A12584" s="240"/>
      <c r="B12584" s="197"/>
      <c r="C12584" s="197"/>
      <c r="D12584" s="197"/>
      <c r="E12584" s="197"/>
      <c r="F12584" s="197"/>
      <c r="G12584" s="197" t="s">
        <v>3851</v>
      </c>
      <c r="H12584" s="198">
        <v>1</v>
      </c>
      <c r="I12584" s="199">
        <v>1971.31</v>
      </c>
      <c r="J12584" s="220"/>
      <c r="M12584">
        <v>1971.31</v>
      </c>
    </row>
    <row r="12585" spans="1:13" ht="0.95" customHeight="1" x14ac:dyDescent="0.2">
      <c r="A12585" s="237"/>
      <c r="B12585" s="185"/>
      <c r="C12585" s="185"/>
      <c r="D12585" s="185"/>
      <c r="E12585" s="185"/>
      <c r="F12585" s="185"/>
      <c r="G12585" s="185"/>
      <c r="H12585" s="185"/>
      <c r="I12585" s="185"/>
      <c r="J12585" s="220"/>
    </row>
    <row r="12586" spans="1:13" ht="18" customHeight="1" x14ac:dyDescent="0.2">
      <c r="A12586" s="236" t="s">
        <v>1665</v>
      </c>
      <c r="B12586" s="183" t="s">
        <v>2</v>
      </c>
      <c r="C12586" s="182" t="s">
        <v>3</v>
      </c>
      <c r="D12586" s="182" t="s">
        <v>4</v>
      </c>
      <c r="E12586" s="419" t="s">
        <v>2100</v>
      </c>
      <c r="F12586" s="419"/>
      <c r="G12586" s="184" t="s">
        <v>5</v>
      </c>
      <c r="H12586" s="183" t="s">
        <v>6</v>
      </c>
      <c r="I12586" s="183" t="s">
        <v>7</v>
      </c>
      <c r="J12586" s="218" t="s">
        <v>8</v>
      </c>
      <c r="K12586" s="229">
        <f>J12591+J12594+J12600+J12601+J12602</f>
        <v>53.98</v>
      </c>
      <c r="L12586" s="229">
        <f>J12587-K12586</f>
        <v>1624.8</v>
      </c>
      <c r="M12586" t="s">
        <v>7</v>
      </c>
    </row>
    <row r="12587" spans="1:13" ht="26.1" customHeight="1" x14ac:dyDescent="0.2">
      <c r="A12587" s="237" t="s">
        <v>2125</v>
      </c>
      <c r="B12587" s="186" t="s">
        <v>1666</v>
      </c>
      <c r="C12587" s="185" t="s">
        <v>15</v>
      </c>
      <c r="D12587" s="185" t="s">
        <v>1667</v>
      </c>
      <c r="E12587" s="425">
        <v>27</v>
      </c>
      <c r="F12587" s="425"/>
      <c r="G12587" s="187" t="s">
        <v>1009</v>
      </c>
      <c r="H12587" s="188">
        <v>1</v>
      </c>
      <c r="I12587" s="189">
        <f t="shared" ref="I12587:I12613" si="492">(M12587*$M$13)</f>
        <v>1678.7884000000001</v>
      </c>
      <c r="J12587" s="231">
        <f t="shared" ref="J12587:J12613" si="493">TRUNC(I12587*H12587,2)</f>
        <v>1678.78</v>
      </c>
      <c r="M12587">
        <v>1824.77</v>
      </c>
    </row>
    <row r="12588" spans="1:13" ht="24" customHeight="1" x14ac:dyDescent="0.2">
      <c r="A12588" s="238" t="s">
        <v>2126</v>
      </c>
      <c r="B12588" s="191" t="s">
        <v>2245</v>
      </c>
      <c r="C12588" s="190" t="s">
        <v>15</v>
      </c>
      <c r="D12588" s="190" t="s">
        <v>2246</v>
      </c>
      <c r="E12588" s="426" t="s">
        <v>2119</v>
      </c>
      <c r="F12588" s="426"/>
      <c r="G12588" s="192" t="s">
        <v>50</v>
      </c>
      <c r="H12588" s="193">
        <v>7.5200000000000003E-2</v>
      </c>
      <c r="I12588" s="189">
        <f t="shared" si="492"/>
        <v>123.36280000000001</v>
      </c>
      <c r="J12588" s="219">
        <f t="shared" si="493"/>
        <v>9.27</v>
      </c>
      <c r="M12588">
        <v>134.09</v>
      </c>
    </row>
    <row r="12589" spans="1:13" ht="24" customHeight="1" x14ac:dyDescent="0.2">
      <c r="A12589" s="238" t="s">
        <v>2126</v>
      </c>
      <c r="B12589" s="191" t="s">
        <v>2675</v>
      </c>
      <c r="C12589" s="190" t="s">
        <v>15</v>
      </c>
      <c r="D12589" s="190" t="s">
        <v>2676</v>
      </c>
      <c r="E12589" s="426" t="s">
        <v>2119</v>
      </c>
      <c r="F12589" s="426"/>
      <c r="G12589" s="192" t="s">
        <v>54</v>
      </c>
      <c r="H12589" s="193">
        <v>0.4511</v>
      </c>
      <c r="I12589" s="189">
        <f t="shared" si="492"/>
        <v>11.4816</v>
      </c>
      <c r="J12589" s="219">
        <f t="shared" si="493"/>
        <v>5.17</v>
      </c>
      <c r="M12589">
        <v>12.48</v>
      </c>
    </row>
    <row r="12590" spans="1:13" ht="26.1" customHeight="1" x14ac:dyDescent="0.2">
      <c r="A12590" s="238" t="s">
        <v>2126</v>
      </c>
      <c r="B12590" s="191" t="s">
        <v>2677</v>
      </c>
      <c r="C12590" s="190" t="s">
        <v>15</v>
      </c>
      <c r="D12590" s="190" t="s">
        <v>2678</v>
      </c>
      <c r="E12590" s="426" t="s">
        <v>2119</v>
      </c>
      <c r="F12590" s="426"/>
      <c r="G12590" s="192" t="s">
        <v>54</v>
      </c>
      <c r="H12590" s="193">
        <v>6.6600000000000006E-2</v>
      </c>
      <c r="I12590" s="189">
        <f t="shared" si="492"/>
        <v>14.6648</v>
      </c>
      <c r="J12590" s="219">
        <f t="shared" si="493"/>
        <v>0.97</v>
      </c>
      <c r="M12590">
        <v>15.94</v>
      </c>
    </row>
    <row r="12591" spans="1:13" ht="24" customHeight="1" x14ac:dyDescent="0.2">
      <c r="A12591" s="238" t="s">
        <v>2126</v>
      </c>
      <c r="B12591" s="191" t="s">
        <v>2130</v>
      </c>
      <c r="C12591" s="190" t="s">
        <v>15</v>
      </c>
      <c r="D12591" s="190" t="s">
        <v>2131</v>
      </c>
      <c r="E12591" s="426" t="s">
        <v>2129</v>
      </c>
      <c r="F12591" s="426"/>
      <c r="G12591" s="192" t="s">
        <v>39</v>
      </c>
      <c r="H12591" s="193">
        <v>0.40200000000000002</v>
      </c>
      <c r="I12591" s="189">
        <f t="shared" si="492"/>
        <v>13.533200000000001</v>
      </c>
      <c r="J12591" s="219">
        <f t="shared" si="493"/>
        <v>5.44</v>
      </c>
      <c r="M12591">
        <v>14.71</v>
      </c>
    </row>
    <row r="12592" spans="1:13" ht="24" customHeight="1" x14ac:dyDescent="0.2">
      <c r="A12592" s="238" t="s">
        <v>2126</v>
      </c>
      <c r="B12592" s="191" t="s">
        <v>2168</v>
      </c>
      <c r="C12592" s="190" t="s">
        <v>15</v>
      </c>
      <c r="D12592" s="190" t="s">
        <v>2169</v>
      </c>
      <c r="E12592" s="426" t="s">
        <v>2119</v>
      </c>
      <c r="F12592" s="426"/>
      <c r="G12592" s="192" t="s">
        <v>50</v>
      </c>
      <c r="H12592" s="193">
        <v>2.5100000000000001E-2</v>
      </c>
      <c r="I12592" s="189">
        <f t="shared" si="492"/>
        <v>125.49720000000001</v>
      </c>
      <c r="J12592" s="219">
        <f t="shared" si="493"/>
        <v>3.14</v>
      </c>
      <c r="M12592">
        <v>136.41</v>
      </c>
    </row>
    <row r="12593" spans="1:13" ht="51.95" customHeight="1" x14ac:dyDescent="0.2">
      <c r="A12593" s="238" t="s">
        <v>2126</v>
      </c>
      <c r="B12593" s="191" t="s">
        <v>2236</v>
      </c>
      <c r="C12593" s="190" t="s">
        <v>15</v>
      </c>
      <c r="D12593" s="190" t="s">
        <v>2237</v>
      </c>
      <c r="E12593" s="426" t="s">
        <v>2119</v>
      </c>
      <c r="F12593" s="426"/>
      <c r="G12593" s="192" t="s">
        <v>54</v>
      </c>
      <c r="H12593" s="193">
        <v>1.18E-2</v>
      </c>
      <c r="I12593" s="189">
        <f t="shared" si="492"/>
        <v>2.6588000000000003</v>
      </c>
      <c r="J12593" s="219">
        <f t="shared" si="493"/>
        <v>0.03</v>
      </c>
      <c r="M12593">
        <v>2.89</v>
      </c>
    </row>
    <row r="12594" spans="1:13" ht="24" customHeight="1" x14ac:dyDescent="0.2">
      <c r="A12594" s="238" t="s">
        <v>2126</v>
      </c>
      <c r="B12594" s="191" t="s">
        <v>2148</v>
      </c>
      <c r="C12594" s="190" t="s">
        <v>15</v>
      </c>
      <c r="D12594" s="190" t="s">
        <v>2149</v>
      </c>
      <c r="E12594" s="426" t="s">
        <v>2129</v>
      </c>
      <c r="F12594" s="426"/>
      <c r="G12594" s="192" t="s">
        <v>39</v>
      </c>
      <c r="H12594" s="193">
        <v>0.22</v>
      </c>
      <c r="I12594" s="189">
        <f t="shared" si="492"/>
        <v>13.938000000000001</v>
      </c>
      <c r="J12594" s="219">
        <f t="shared" si="493"/>
        <v>3.06</v>
      </c>
      <c r="M12594">
        <v>15.15</v>
      </c>
    </row>
    <row r="12595" spans="1:13" ht="24" customHeight="1" x14ac:dyDescent="0.2">
      <c r="A12595" s="238" t="s">
        <v>2126</v>
      </c>
      <c r="B12595" s="191" t="s">
        <v>2270</v>
      </c>
      <c r="C12595" s="190" t="s">
        <v>15</v>
      </c>
      <c r="D12595" s="190" t="s">
        <v>2271</v>
      </c>
      <c r="E12595" s="426" t="s">
        <v>2119</v>
      </c>
      <c r="F12595" s="426"/>
      <c r="G12595" s="192" t="s">
        <v>50</v>
      </c>
      <c r="H12595" s="193">
        <v>0.112</v>
      </c>
      <c r="I12595" s="189">
        <f t="shared" si="492"/>
        <v>159.69360000000003</v>
      </c>
      <c r="J12595" s="219">
        <f t="shared" si="493"/>
        <v>17.88</v>
      </c>
      <c r="M12595">
        <v>173.58</v>
      </c>
    </row>
    <row r="12596" spans="1:13" ht="24" customHeight="1" x14ac:dyDescent="0.2">
      <c r="A12596" s="238" t="s">
        <v>2126</v>
      </c>
      <c r="B12596" s="191" t="s">
        <v>2140</v>
      </c>
      <c r="C12596" s="190" t="s">
        <v>15</v>
      </c>
      <c r="D12596" s="190" t="s">
        <v>2141</v>
      </c>
      <c r="E12596" s="426" t="s">
        <v>2119</v>
      </c>
      <c r="F12596" s="426"/>
      <c r="G12596" s="192" t="s">
        <v>1871</v>
      </c>
      <c r="H12596" s="193">
        <v>32.159999999999997</v>
      </c>
      <c r="I12596" s="189">
        <f t="shared" si="492"/>
        <v>0.59800000000000009</v>
      </c>
      <c r="J12596" s="219">
        <f t="shared" si="493"/>
        <v>19.23</v>
      </c>
      <c r="M12596">
        <v>0.65</v>
      </c>
    </row>
    <row r="12597" spans="1:13" ht="24" customHeight="1" x14ac:dyDescent="0.2">
      <c r="A12597" s="238" t="s">
        <v>2126</v>
      </c>
      <c r="B12597" s="191" t="s">
        <v>2262</v>
      </c>
      <c r="C12597" s="190" t="s">
        <v>15</v>
      </c>
      <c r="D12597" s="190" t="s">
        <v>2263</v>
      </c>
      <c r="E12597" s="426" t="s">
        <v>2119</v>
      </c>
      <c r="F12597" s="426"/>
      <c r="G12597" s="192" t="s">
        <v>2192</v>
      </c>
      <c r="H12597" s="193">
        <v>0.1051</v>
      </c>
      <c r="I12597" s="189">
        <f t="shared" si="492"/>
        <v>19.494800000000001</v>
      </c>
      <c r="J12597" s="219">
        <f t="shared" si="493"/>
        <v>2.04</v>
      </c>
      <c r="M12597">
        <v>21.19</v>
      </c>
    </row>
    <row r="12598" spans="1:13" ht="26.1" customHeight="1" x14ac:dyDescent="0.2">
      <c r="A12598" s="238" t="s">
        <v>2126</v>
      </c>
      <c r="B12598" s="191" t="s">
        <v>3267</v>
      </c>
      <c r="C12598" s="190" t="s">
        <v>15</v>
      </c>
      <c r="D12598" s="190" t="s">
        <v>3268</v>
      </c>
      <c r="E12598" s="426" t="s">
        <v>2119</v>
      </c>
      <c r="F12598" s="426"/>
      <c r="G12598" s="192" t="s">
        <v>2192</v>
      </c>
      <c r="H12598" s="193">
        <v>8.0999999999999996E-3</v>
      </c>
      <c r="I12598" s="189">
        <f t="shared" si="492"/>
        <v>23.717600000000001</v>
      </c>
      <c r="J12598" s="219">
        <f t="shared" si="493"/>
        <v>0.19</v>
      </c>
      <c r="M12598">
        <v>25.78</v>
      </c>
    </row>
    <row r="12599" spans="1:13" ht="24" customHeight="1" x14ac:dyDescent="0.2">
      <c r="A12599" s="238" t="s">
        <v>2126</v>
      </c>
      <c r="B12599" s="191" t="s">
        <v>2680</v>
      </c>
      <c r="C12599" s="190" t="s">
        <v>15</v>
      </c>
      <c r="D12599" s="190" t="s">
        <v>2681</v>
      </c>
      <c r="E12599" s="426" t="s">
        <v>2119</v>
      </c>
      <c r="F12599" s="426"/>
      <c r="G12599" s="192" t="s">
        <v>54</v>
      </c>
      <c r="H12599" s="193">
        <v>0.2646</v>
      </c>
      <c r="I12599" s="189">
        <f t="shared" si="492"/>
        <v>2.5575999999999999</v>
      </c>
      <c r="J12599" s="219">
        <f t="shared" si="493"/>
        <v>0.67</v>
      </c>
      <c r="M12599">
        <v>2.78</v>
      </c>
    </row>
    <row r="12600" spans="1:13" ht="24" customHeight="1" x14ac:dyDescent="0.2">
      <c r="A12600" s="238" t="s">
        <v>2126</v>
      </c>
      <c r="B12600" s="191" t="s">
        <v>2152</v>
      </c>
      <c r="C12600" s="190" t="s">
        <v>15</v>
      </c>
      <c r="D12600" s="190" t="s">
        <v>2153</v>
      </c>
      <c r="E12600" s="426" t="s">
        <v>2129</v>
      </c>
      <c r="F12600" s="426"/>
      <c r="G12600" s="192" t="s">
        <v>39</v>
      </c>
      <c r="H12600" s="193">
        <v>0.81089999999999995</v>
      </c>
      <c r="I12600" s="189">
        <f t="shared" si="492"/>
        <v>19.136000000000003</v>
      </c>
      <c r="J12600" s="219">
        <f t="shared" si="493"/>
        <v>15.51</v>
      </c>
      <c r="M12600">
        <v>20.8</v>
      </c>
    </row>
    <row r="12601" spans="1:13" ht="24" customHeight="1" x14ac:dyDescent="0.2">
      <c r="A12601" s="238" t="s">
        <v>2126</v>
      </c>
      <c r="B12601" s="191" t="s">
        <v>2150</v>
      </c>
      <c r="C12601" s="190" t="s">
        <v>15</v>
      </c>
      <c r="D12601" s="190" t="s">
        <v>2151</v>
      </c>
      <c r="E12601" s="426" t="s">
        <v>2129</v>
      </c>
      <c r="F12601" s="426"/>
      <c r="G12601" s="192" t="s">
        <v>39</v>
      </c>
      <c r="H12601" s="193">
        <v>1.0631999999999999</v>
      </c>
      <c r="I12601" s="189">
        <f t="shared" si="492"/>
        <v>19.136000000000003</v>
      </c>
      <c r="J12601" s="219">
        <f t="shared" si="493"/>
        <v>20.34</v>
      </c>
      <c r="M12601">
        <v>20.8</v>
      </c>
    </row>
    <row r="12602" spans="1:13" ht="24" customHeight="1" x14ac:dyDescent="0.2">
      <c r="A12602" s="238" t="s">
        <v>2126</v>
      </c>
      <c r="B12602" s="191" t="s">
        <v>2156</v>
      </c>
      <c r="C12602" s="190" t="s">
        <v>15</v>
      </c>
      <c r="D12602" s="190" t="s">
        <v>2157</v>
      </c>
      <c r="E12602" s="426" t="s">
        <v>2129</v>
      </c>
      <c r="F12602" s="426"/>
      <c r="G12602" s="192" t="s">
        <v>39</v>
      </c>
      <c r="H12602" s="193">
        <v>0.81089999999999995</v>
      </c>
      <c r="I12602" s="189">
        <f t="shared" si="492"/>
        <v>11.8772</v>
      </c>
      <c r="J12602" s="219">
        <f t="shared" si="493"/>
        <v>9.6300000000000008</v>
      </c>
      <c r="M12602">
        <v>12.91</v>
      </c>
    </row>
    <row r="12603" spans="1:13" ht="24" customHeight="1" x14ac:dyDescent="0.2">
      <c r="A12603" s="238" t="s">
        <v>2126</v>
      </c>
      <c r="B12603" s="191" t="s">
        <v>3299</v>
      </c>
      <c r="C12603" s="190" t="s">
        <v>15</v>
      </c>
      <c r="D12603" s="190" t="s">
        <v>3300</v>
      </c>
      <c r="E12603" s="426" t="s">
        <v>2119</v>
      </c>
      <c r="F12603" s="426"/>
      <c r="G12603" s="192" t="s">
        <v>132</v>
      </c>
      <c r="H12603" s="193">
        <v>7.1406999999999998</v>
      </c>
      <c r="I12603" s="189">
        <f t="shared" si="492"/>
        <v>8.307599999999999</v>
      </c>
      <c r="J12603" s="219">
        <f t="shared" si="493"/>
        <v>59.32</v>
      </c>
      <c r="M12603">
        <v>9.0299999999999994</v>
      </c>
    </row>
    <row r="12604" spans="1:13" ht="24" customHeight="1" x14ac:dyDescent="0.2">
      <c r="A12604" s="238" t="s">
        <v>2126</v>
      </c>
      <c r="B12604" s="191" t="s">
        <v>2671</v>
      </c>
      <c r="C12604" s="190" t="s">
        <v>15</v>
      </c>
      <c r="D12604" s="190" t="s">
        <v>2672</v>
      </c>
      <c r="E12604" s="426" t="s">
        <v>2119</v>
      </c>
      <c r="F12604" s="426"/>
      <c r="G12604" s="192" t="s">
        <v>1871</v>
      </c>
      <c r="H12604" s="193">
        <v>0.10349999999999999</v>
      </c>
      <c r="I12604" s="189">
        <f t="shared" si="492"/>
        <v>23.8096</v>
      </c>
      <c r="J12604" s="219">
        <f t="shared" si="493"/>
        <v>2.46</v>
      </c>
      <c r="M12604">
        <v>25.88</v>
      </c>
    </row>
    <row r="12605" spans="1:13" ht="24" customHeight="1" x14ac:dyDescent="0.2">
      <c r="A12605" s="238" t="s">
        <v>2126</v>
      </c>
      <c r="B12605" s="191" t="s">
        <v>3297</v>
      </c>
      <c r="C12605" s="190" t="s">
        <v>15</v>
      </c>
      <c r="D12605" s="190" t="s">
        <v>1985</v>
      </c>
      <c r="E12605" s="426" t="s">
        <v>2119</v>
      </c>
      <c r="F12605" s="426"/>
      <c r="G12605" s="192" t="s">
        <v>54</v>
      </c>
      <c r="H12605" s="193">
        <v>4</v>
      </c>
      <c r="I12605" s="189">
        <f t="shared" si="492"/>
        <v>1.0212000000000001</v>
      </c>
      <c r="J12605" s="219">
        <f t="shared" si="493"/>
        <v>4.08</v>
      </c>
      <c r="M12605">
        <v>1.1100000000000001</v>
      </c>
    </row>
    <row r="12606" spans="1:13" ht="24" customHeight="1" x14ac:dyDescent="0.2">
      <c r="A12606" s="238" t="s">
        <v>2126</v>
      </c>
      <c r="B12606" s="191" t="s">
        <v>3283</v>
      </c>
      <c r="C12606" s="190" t="s">
        <v>15</v>
      </c>
      <c r="D12606" s="190" t="s">
        <v>3284</v>
      </c>
      <c r="E12606" s="426" t="s">
        <v>2119</v>
      </c>
      <c r="F12606" s="426"/>
      <c r="G12606" s="192" t="s">
        <v>2192</v>
      </c>
      <c r="H12606" s="193">
        <v>8.14E-2</v>
      </c>
      <c r="I12606" s="189">
        <f t="shared" si="492"/>
        <v>45.31</v>
      </c>
      <c r="J12606" s="219">
        <f t="shared" si="493"/>
        <v>3.68</v>
      </c>
      <c r="M12606">
        <v>49.25</v>
      </c>
    </row>
    <row r="12607" spans="1:13" ht="24" customHeight="1" x14ac:dyDescent="0.2">
      <c r="A12607" s="238" t="s">
        <v>2126</v>
      </c>
      <c r="B12607" s="191" t="s">
        <v>3112</v>
      </c>
      <c r="C12607" s="190" t="s">
        <v>15</v>
      </c>
      <c r="D12607" s="190" t="s">
        <v>3113</v>
      </c>
      <c r="E12607" s="426" t="s">
        <v>2119</v>
      </c>
      <c r="F12607" s="426"/>
      <c r="G12607" s="192" t="s">
        <v>2192</v>
      </c>
      <c r="H12607" s="193">
        <v>0.189</v>
      </c>
      <c r="I12607" s="189">
        <f t="shared" si="492"/>
        <v>38.106400000000001</v>
      </c>
      <c r="J12607" s="219">
        <f t="shared" si="493"/>
        <v>7.2</v>
      </c>
      <c r="M12607">
        <v>41.42</v>
      </c>
    </row>
    <row r="12608" spans="1:13" ht="24" customHeight="1" x14ac:dyDescent="0.2">
      <c r="A12608" s="238" t="s">
        <v>2126</v>
      </c>
      <c r="B12608" s="191" t="s">
        <v>3298</v>
      </c>
      <c r="C12608" s="190" t="s">
        <v>15</v>
      </c>
      <c r="D12608" s="190" t="s">
        <v>2679</v>
      </c>
      <c r="E12608" s="426" t="s">
        <v>2119</v>
      </c>
      <c r="F12608" s="426"/>
      <c r="G12608" s="192" t="s">
        <v>54</v>
      </c>
      <c r="H12608" s="193">
        <v>1</v>
      </c>
      <c r="I12608" s="189">
        <f t="shared" si="492"/>
        <v>444.8476</v>
      </c>
      <c r="J12608" s="219">
        <f t="shared" si="493"/>
        <v>444.84</v>
      </c>
      <c r="M12608">
        <v>483.53</v>
      </c>
    </row>
    <row r="12609" spans="1:13" ht="24" customHeight="1" x14ac:dyDescent="0.2">
      <c r="A12609" s="238" t="s">
        <v>2126</v>
      </c>
      <c r="B12609" s="191" t="s">
        <v>2673</v>
      </c>
      <c r="C12609" s="190" t="s">
        <v>15</v>
      </c>
      <c r="D12609" s="190" t="s">
        <v>2674</v>
      </c>
      <c r="E12609" s="426" t="s">
        <v>2119</v>
      </c>
      <c r="F12609" s="426"/>
      <c r="G12609" s="192" t="s">
        <v>1871</v>
      </c>
      <c r="H12609" s="193">
        <v>0.4</v>
      </c>
      <c r="I12609" s="189">
        <f t="shared" si="492"/>
        <v>30.847600000000003</v>
      </c>
      <c r="J12609" s="219">
        <f t="shared" si="493"/>
        <v>12.33</v>
      </c>
      <c r="M12609">
        <v>33.53</v>
      </c>
    </row>
    <row r="12610" spans="1:13" ht="24" customHeight="1" x14ac:dyDescent="0.2">
      <c r="A12610" s="238" t="s">
        <v>2126</v>
      </c>
      <c r="B12610" s="191" t="s">
        <v>2286</v>
      </c>
      <c r="C12610" s="190" t="s">
        <v>15</v>
      </c>
      <c r="D12610" s="190" t="s">
        <v>2287</v>
      </c>
      <c r="E12610" s="426" t="s">
        <v>2119</v>
      </c>
      <c r="F12610" s="426"/>
      <c r="G12610" s="192" t="s">
        <v>2192</v>
      </c>
      <c r="H12610" s="193">
        <v>0.16020000000000001</v>
      </c>
      <c r="I12610" s="189">
        <f t="shared" si="492"/>
        <v>32.779600000000002</v>
      </c>
      <c r="J12610" s="219">
        <f t="shared" si="493"/>
        <v>5.25</v>
      </c>
      <c r="M12610">
        <v>35.630000000000003</v>
      </c>
    </row>
    <row r="12611" spans="1:13" ht="24" customHeight="1" x14ac:dyDescent="0.2">
      <c r="A12611" s="238" t="s">
        <v>2126</v>
      </c>
      <c r="B12611" s="191" t="s">
        <v>3301</v>
      </c>
      <c r="C12611" s="190" t="s">
        <v>15</v>
      </c>
      <c r="D12611" s="190" t="s">
        <v>3302</v>
      </c>
      <c r="E12611" s="426" t="s">
        <v>2119</v>
      </c>
      <c r="F12611" s="426"/>
      <c r="G12611" s="192" t="s">
        <v>132</v>
      </c>
      <c r="H12611" s="193">
        <v>1.7776000000000001</v>
      </c>
      <c r="I12611" s="189">
        <f t="shared" si="492"/>
        <v>86.553600000000003</v>
      </c>
      <c r="J12611" s="219">
        <f t="shared" si="493"/>
        <v>153.85</v>
      </c>
      <c r="M12611">
        <v>94.08</v>
      </c>
    </row>
    <row r="12612" spans="1:13" ht="24" customHeight="1" x14ac:dyDescent="0.2">
      <c r="A12612" s="238" t="s">
        <v>2126</v>
      </c>
      <c r="B12612" s="191" t="s">
        <v>3286</v>
      </c>
      <c r="C12612" s="190" t="s">
        <v>15</v>
      </c>
      <c r="D12612" s="190" t="s">
        <v>3287</v>
      </c>
      <c r="E12612" s="426" t="s">
        <v>2119</v>
      </c>
      <c r="F12612" s="426"/>
      <c r="G12612" s="192" t="s">
        <v>132</v>
      </c>
      <c r="H12612" s="193">
        <v>4.5823999999999998</v>
      </c>
      <c r="I12612" s="189">
        <f t="shared" si="492"/>
        <v>148.1568</v>
      </c>
      <c r="J12612" s="219">
        <f t="shared" si="493"/>
        <v>678.91</v>
      </c>
      <c r="M12612">
        <v>161.04</v>
      </c>
    </row>
    <row r="12613" spans="1:13" ht="24" customHeight="1" x14ac:dyDescent="0.2">
      <c r="A12613" s="238" t="s">
        <v>2126</v>
      </c>
      <c r="B12613" s="191" t="s">
        <v>3303</v>
      </c>
      <c r="C12613" s="190" t="s">
        <v>15</v>
      </c>
      <c r="D12613" s="190" t="s">
        <v>3304</v>
      </c>
      <c r="E12613" s="426" t="s">
        <v>2119</v>
      </c>
      <c r="F12613" s="426"/>
      <c r="G12613" s="192" t="s">
        <v>132</v>
      </c>
      <c r="H12613" s="193">
        <v>0.94499999999999995</v>
      </c>
      <c r="I12613" s="189">
        <f t="shared" si="492"/>
        <v>205.60159999999999</v>
      </c>
      <c r="J12613" s="219">
        <f t="shared" si="493"/>
        <v>194.29</v>
      </c>
      <c r="M12613">
        <v>223.48</v>
      </c>
    </row>
    <row r="12614" spans="1:13" x14ac:dyDescent="0.2">
      <c r="A12614" s="239"/>
      <c r="B12614" s="195"/>
      <c r="C12614" s="195"/>
      <c r="D12614" s="195"/>
      <c r="E12614" s="195" t="s">
        <v>3847</v>
      </c>
      <c r="F12614" s="196">
        <v>58.67</v>
      </c>
      <c r="G12614" s="195" t="s">
        <v>3848</v>
      </c>
      <c r="H12614" s="196">
        <v>0</v>
      </c>
      <c r="I12614" s="196">
        <v>58.67</v>
      </c>
      <c r="J12614" s="220"/>
      <c r="M12614">
        <v>58.67</v>
      </c>
    </row>
    <row r="12615" spans="1:13" ht="25.5" x14ac:dyDescent="0.2">
      <c r="A12615" s="239"/>
      <c r="B12615" s="195"/>
      <c r="C12615" s="195"/>
      <c r="D12615" s="195"/>
      <c r="E12615" s="195" t="s">
        <v>3849</v>
      </c>
      <c r="F12615" s="196">
        <v>0</v>
      </c>
      <c r="G12615" s="195"/>
      <c r="H12615" s="195" t="s">
        <v>3850</v>
      </c>
      <c r="I12615" s="196">
        <v>1824.77</v>
      </c>
      <c r="J12615" s="220"/>
      <c r="M12615">
        <v>1824.77</v>
      </c>
    </row>
    <row r="12616" spans="1:13" ht="30" customHeight="1" x14ac:dyDescent="0.2">
      <c r="A12616" s="240"/>
      <c r="B12616" s="197"/>
      <c r="C12616" s="197"/>
      <c r="D12616" s="197"/>
      <c r="E12616" s="197"/>
      <c r="F12616" s="197"/>
      <c r="G12616" s="197" t="s">
        <v>3851</v>
      </c>
      <c r="H12616" s="198">
        <v>1</v>
      </c>
      <c r="I12616" s="199">
        <v>1824.77</v>
      </c>
      <c r="J12616" s="220"/>
      <c r="M12616">
        <v>1824.77</v>
      </c>
    </row>
    <row r="12617" spans="1:13" ht="0.95" customHeight="1" x14ac:dyDescent="0.2">
      <c r="A12617" s="237"/>
      <c r="B12617" s="185"/>
      <c r="C12617" s="185"/>
      <c r="D12617" s="185"/>
      <c r="E12617" s="185"/>
      <c r="F12617" s="185"/>
      <c r="G12617" s="185"/>
      <c r="H12617" s="185"/>
      <c r="I12617" s="185"/>
      <c r="J12617" s="220"/>
    </row>
    <row r="12618" spans="1:13" ht="18" customHeight="1" x14ac:dyDescent="0.2">
      <c r="A12618" s="236" t="s">
        <v>1668</v>
      </c>
      <c r="B12618" s="183" t="s">
        <v>2</v>
      </c>
      <c r="C12618" s="182" t="s">
        <v>3</v>
      </c>
      <c r="D12618" s="182" t="s">
        <v>4</v>
      </c>
      <c r="E12618" s="419" t="s">
        <v>2100</v>
      </c>
      <c r="F12618" s="419"/>
      <c r="G12618" s="184" t="s">
        <v>5</v>
      </c>
      <c r="H12618" s="183" t="s">
        <v>6</v>
      </c>
      <c r="I12618" s="183" t="s">
        <v>7</v>
      </c>
      <c r="J12618" s="218" t="s">
        <v>8</v>
      </c>
      <c r="K12618" s="229">
        <v>0</v>
      </c>
      <c r="L12618" s="229">
        <f>J12619</f>
        <v>817.46</v>
      </c>
      <c r="M12618" t="s">
        <v>7</v>
      </c>
    </row>
    <row r="12619" spans="1:13" ht="26.1" customHeight="1" x14ac:dyDescent="0.2">
      <c r="A12619" s="237" t="s">
        <v>2125</v>
      </c>
      <c r="B12619" s="186" t="s">
        <v>1669</v>
      </c>
      <c r="C12619" s="185" t="s">
        <v>167</v>
      </c>
      <c r="D12619" s="185" t="s">
        <v>1670</v>
      </c>
      <c r="E12619" s="425" t="s">
        <v>2107</v>
      </c>
      <c r="F12619" s="425"/>
      <c r="G12619" s="187" t="s">
        <v>180</v>
      </c>
      <c r="H12619" s="188">
        <v>1</v>
      </c>
      <c r="I12619" s="189">
        <f>(M12619*$M$13)</f>
        <v>817.46600000000001</v>
      </c>
      <c r="J12619" s="231">
        <f>TRUNC(I12619*H12619,2)</f>
        <v>817.46</v>
      </c>
      <c r="M12619">
        <v>888.55</v>
      </c>
    </row>
    <row r="12620" spans="1:13" ht="26.1" customHeight="1" x14ac:dyDescent="0.2">
      <c r="A12620" s="241" t="s">
        <v>2395</v>
      </c>
      <c r="B12620" s="201" t="s">
        <v>3305</v>
      </c>
      <c r="C12620" s="200" t="s">
        <v>569</v>
      </c>
      <c r="D12620" s="200" t="s">
        <v>3306</v>
      </c>
      <c r="E12620" s="427" t="s">
        <v>3307</v>
      </c>
      <c r="F12620" s="427"/>
      <c r="G12620" s="202" t="s">
        <v>17</v>
      </c>
      <c r="H12620" s="203">
        <v>1</v>
      </c>
      <c r="I12620" s="189">
        <f>(M12620*$M$13)</f>
        <v>817.46600000000001</v>
      </c>
      <c r="J12620" s="219">
        <f>TRUNC(I12620*H12620,2)</f>
        <v>817.46</v>
      </c>
      <c r="M12620">
        <v>888.55</v>
      </c>
    </row>
    <row r="12621" spans="1:13" x14ac:dyDescent="0.2">
      <c r="A12621" s="239"/>
      <c r="B12621" s="195"/>
      <c r="C12621" s="195"/>
      <c r="D12621" s="195"/>
      <c r="E12621" s="195" t="s">
        <v>3847</v>
      </c>
      <c r="F12621" s="196">
        <v>0</v>
      </c>
      <c r="G12621" s="195" t="s">
        <v>3848</v>
      </c>
      <c r="H12621" s="196">
        <v>0</v>
      </c>
      <c r="I12621" s="196">
        <v>0</v>
      </c>
      <c r="J12621" s="220"/>
      <c r="M12621">
        <v>0</v>
      </c>
    </row>
    <row r="12622" spans="1:13" ht="25.5" x14ac:dyDescent="0.2">
      <c r="A12622" s="239"/>
      <c r="B12622" s="195"/>
      <c r="C12622" s="195"/>
      <c r="D12622" s="195"/>
      <c r="E12622" s="195" t="s">
        <v>3849</v>
      </c>
      <c r="F12622" s="196">
        <v>0</v>
      </c>
      <c r="G12622" s="195"/>
      <c r="H12622" s="195" t="s">
        <v>3850</v>
      </c>
      <c r="I12622" s="196">
        <v>888.55</v>
      </c>
      <c r="J12622" s="220"/>
      <c r="M12622">
        <v>888.55</v>
      </c>
    </row>
    <row r="12623" spans="1:13" ht="30" customHeight="1" x14ac:dyDescent="0.2">
      <c r="A12623" s="240"/>
      <c r="B12623" s="197"/>
      <c r="C12623" s="197"/>
      <c r="D12623" s="197"/>
      <c r="E12623" s="197"/>
      <c r="F12623" s="197"/>
      <c r="G12623" s="197" t="s">
        <v>3851</v>
      </c>
      <c r="H12623" s="198">
        <v>70</v>
      </c>
      <c r="I12623" s="199">
        <v>62198.5</v>
      </c>
      <c r="J12623" s="220"/>
      <c r="M12623">
        <v>62198.5</v>
      </c>
    </row>
    <row r="12624" spans="1:13" ht="0.95" customHeight="1" x14ac:dyDescent="0.2">
      <c r="A12624" s="237"/>
      <c r="B12624" s="185"/>
      <c r="C12624" s="185"/>
      <c r="D12624" s="185"/>
      <c r="E12624" s="185"/>
      <c r="F12624" s="185"/>
      <c r="G12624" s="185"/>
      <c r="H12624" s="185"/>
      <c r="I12624" s="185"/>
      <c r="J12624" s="220"/>
    </row>
    <row r="12625" spans="1:13" ht="18" customHeight="1" x14ac:dyDescent="0.2">
      <c r="A12625" s="236" t="s">
        <v>3789</v>
      </c>
      <c r="B12625" s="183" t="s">
        <v>2</v>
      </c>
      <c r="C12625" s="182" t="s">
        <v>3</v>
      </c>
      <c r="D12625" s="182" t="s">
        <v>4</v>
      </c>
      <c r="E12625" s="419" t="s">
        <v>2100</v>
      </c>
      <c r="F12625" s="419"/>
      <c r="G12625" s="184" t="s">
        <v>5</v>
      </c>
      <c r="H12625" s="183" t="s">
        <v>6</v>
      </c>
      <c r="I12625" s="183" t="s">
        <v>7</v>
      </c>
      <c r="J12625" s="218" t="s">
        <v>8</v>
      </c>
      <c r="K12625" s="229">
        <f>J12629+J12635</f>
        <v>16.47</v>
      </c>
      <c r="L12625" s="229">
        <f>J12626-K12625</f>
        <v>398.08000000000004</v>
      </c>
      <c r="M12625" t="s">
        <v>7</v>
      </c>
    </row>
    <row r="12626" spans="1:13" ht="26.1" customHeight="1" x14ac:dyDescent="0.2">
      <c r="A12626" s="237" t="s">
        <v>2125</v>
      </c>
      <c r="B12626" s="186" t="s">
        <v>1265</v>
      </c>
      <c r="C12626" s="185" t="s">
        <v>15</v>
      </c>
      <c r="D12626" s="185" t="s">
        <v>1266</v>
      </c>
      <c r="E12626" s="425">
        <v>18</v>
      </c>
      <c r="F12626" s="425"/>
      <c r="G12626" s="187" t="s">
        <v>17</v>
      </c>
      <c r="H12626" s="188">
        <v>1</v>
      </c>
      <c r="I12626" s="189">
        <f t="shared" ref="I12626:I12642" si="494">(M12626*$M$13)</f>
        <v>414.55200000000002</v>
      </c>
      <c r="J12626" s="231">
        <f t="shared" ref="J12626:J12642" si="495">TRUNC(I12626*H12626,2)</f>
        <v>414.55</v>
      </c>
      <c r="M12626">
        <v>450.6</v>
      </c>
    </row>
    <row r="12627" spans="1:13" ht="24" customHeight="1" x14ac:dyDescent="0.2">
      <c r="A12627" s="238" t="s">
        <v>2126</v>
      </c>
      <c r="B12627" s="191" t="s">
        <v>2675</v>
      </c>
      <c r="C12627" s="190" t="s">
        <v>15</v>
      </c>
      <c r="D12627" s="190" t="s">
        <v>2676</v>
      </c>
      <c r="E12627" s="426" t="s">
        <v>2119</v>
      </c>
      <c r="F12627" s="426"/>
      <c r="G12627" s="192" t="s">
        <v>54</v>
      </c>
      <c r="H12627" s="193">
        <v>0.2049</v>
      </c>
      <c r="I12627" s="189">
        <f t="shared" si="494"/>
        <v>11.4816</v>
      </c>
      <c r="J12627" s="219">
        <f t="shared" si="495"/>
        <v>2.35</v>
      </c>
      <c r="M12627">
        <v>12.48</v>
      </c>
    </row>
    <row r="12628" spans="1:13" ht="26.1" customHeight="1" x14ac:dyDescent="0.2">
      <c r="A12628" s="238" t="s">
        <v>2126</v>
      </c>
      <c r="B12628" s="191" t="s">
        <v>2677</v>
      </c>
      <c r="C12628" s="190" t="s">
        <v>15</v>
      </c>
      <c r="D12628" s="190" t="s">
        <v>2678</v>
      </c>
      <c r="E12628" s="426" t="s">
        <v>2119</v>
      </c>
      <c r="F12628" s="426"/>
      <c r="G12628" s="192" t="s">
        <v>54</v>
      </c>
      <c r="H12628" s="193">
        <v>5.0999999999999997E-2</v>
      </c>
      <c r="I12628" s="189">
        <f t="shared" si="494"/>
        <v>14.6648</v>
      </c>
      <c r="J12628" s="219">
        <f t="shared" si="495"/>
        <v>0.74</v>
      </c>
      <c r="M12628">
        <v>15.94</v>
      </c>
    </row>
    <row r="12629" spans="1:13" ht="24" customHeight="1" x14ac:dyDescent="0.2">
      <c r="A12629" s="238" t="s">
        <v>2126</v>
      </c>
      <c r="B12629" s="191" t="s">
        <v>2130</v>
      </c>
      <c r="C12629" s="190" t="s">
        <v>15</v>
      </c>
      <c r="D12629" s="190" t="s">
        <v>2131</v>
      </c>
      <c r="E12629" s="426" t="s">
        <v>2129</v>
      </c>
      <c r="F12629" s="426"/>
      <c r="G12629" s="192" t="s">
        <v>39</v>
      </c>
      <c r="H12629" s="193">
        <v>0.5</v>
      </c>
      <c r="I12629" s="189">
        <f t="shared" si="494"/>
        <v>13.533200000000001</v>
      </c>
      <c r="J12629" s="219">
        <f t="shared" si="495"/>
        <v>6.76</v>
      </c>
      <c r="M12629">
        <v>14.71</v>
      </c>
    </row>
    <row r="12630" spans="1:13" ht="24" customHeight="1" x14ac:dyDescent="0.2">
      <c r="A12630" s="238" t="s">
        <v>2126</v>
      </c>
      <c r="B12630" s="191" t="s">
        <v>2272</v>
      </c>
      <c r="C12630" s="190" t="s">
        <v>15</v>
      </c>
      <c r="D12630" s="190" t="s">
        <v>2273</v>
      </c>
      <c r="E12630" s="426" t="s">
        <v>2119</v>
      </c>
      <c r="F12630" s="426"/>
      <c r="G12630" s="192" t="s">
        <v>1871</v>
      </c>
      <c r="H12630" s="193">
        <v>1.4286000000000001</v>
      </c>
      <c r="I12630" s="189">
        <f t="shared" si="494"/>
        <v>10.009600000000001</v>
      </c>
      <c r="J12630" s="219">
        <f t="shared" si="495"/>
        <v>14.29</v>
      </c>
      <c r="M12630">
        <v>10.88</v>
      </c>
    </row>
    <row r="12631" spans="1:13" ht="24" customHeight="1" x14ac:dyDescent="0.2">
      <c r="A12631" s="238" t="s">
        <v>2126</v>
      </c>
      <c r="B12631" s="191" t="s">
        <v>3117</v>
      </c>
      <c r="C12631" s="190" t="s">
        <v>15</v>
      </c>
      <c r="D12631" s="190" t="s">
        <v>3118</v>
      </c>
      <c r="E12631" s="426" t="s">
        <v>2119</v>
      </c>
      <c r="F12631" s="426"/>
      <c r="G12631" s="192" t="s">
        <v>1871</v>
      </c>
      <c r="H12631" s="193">
        <v>0.373</v>
      </c>
      <c r="I12631" s="189">
        <f t="shared" si="494"/>
        <v>8.942400000000001</v>
      </c>
      <c r="J12631" s="219">
        <f t="shared" si="495"/>
        <v>3.33</v>
      </c>
      <c r="M12631">
        <v>9.7200000000000006</v>
      </c>
    </row>
    <row r="12632" spans="1:13" ht="24" customHeight="1" x14ac:dyDescent="0.2">
      <c r="A12632" s="238" t="s">
        <v>2126</v>
      </c>
      <c r="B12632" s="191" t="s">
        <v>2682</v>
      </c>
      <c r="C12632" s="190" t="s">
        <v>15</v>
      </c>
      <c r="D12632" s="190" t="s">
        <v>2683</v>
      </c>
      <c r="E12632" s="426" t="s">
        <v>2119</v>
      </c>
      <c r="F12632" s="426"/>
      <c r="G12632" s="192" t="s">
        <v>1871</v>
      </c>
      <c r="H12632" s="193">
        <v>0.69840000000000002</v>
      </c>
      <c r="I12632" s="189">
        <f t="shared" si="494"/>
        <v>9.1356000000000002</v>
      </c>
      <c r="J12632" s="219">
        <f t="shared" si="495"/>
        <v>6.38</v>
      </c>
      <c r="M12632">
        <v>9.93</v>
      </c>
    </row>
    <row r="12633" spans="1:13" ht="24" customHeight="1" x14ac:dyDescent="0.2">
      <c r="A12633" s="238" t="s">
        <v>2126</v>
      </c>
      <c r="B12633" s="191" t="s">
        <v>2680</v>
      </c>
      <c r="C12633" s="190" t="s">
        <v>15</v>
      </c>
      <c r="D12633" s="190" t="s">
        <v>2681</v>
      </c>
      <c r="E12633" s="426" t="s">
        <v>2119</v>
      </c>
      <c r="F12633" s="426"/>
      <c r="G12633" s="192" t="s">
        <v>54</v>
      </c>
      <c r="H12633" s="193">
        <v>0.25509999999999999</v>
      </c>
      <c r="I12633" s="189">
        <f t="shared" si="494"/>
        <v>2.5575999999999999</v>
      </c>
      <c r="J12633" s="219">
        <f t="shared" si="495"/>
        <v>0.65</v>
      </c>
      <c r="M12633">
        <v>2.78</v>
      </c>
    </row>
    <row r="12634" spans="1:13" ht="24" customHeight="1" x14ac:dyDescent="0.2">
      <c r="A12634" s="238" t="s">
        <v>2126</v>
      </c>
      <c r="B12634" s="191" t="s">
        <v>3120</v>
      </c>
      <c r="C12634" s="190" t="s">
        <v>15</v>
      </c>
      <c r="D12634" s="190" t="s">
        <v>3121</v>
      </c>
      <c r="E12634" s="426" t="s">
        <v>2119</v>
      </c>
      <c r="F12634" s="426"/>
      <c r="G12634" s="192" t="s">
        <v>1871</v>
      </c>
      <c r="H12634" s="193">
        <v>9.3016000000000005</v>
      </c>
      <c r="I12634" s="189">
        <f t="shared" si="494"/>
        <v>12.236000000000001</v>
      </c>
      <c r="J12634" s="219">
        <f t="shared" si="495"/>
        <v>113.81</v>
      </c>
      <c r="M12634">
        <v>13.3</v>
      </c>
    </row>
    <row r="12635" spans="1:13" ht="24" customHeight="1" x14ac:dyDescent="0.2">
      <c r="A12635" s="238" t="s">
        <v>2126</v>
      </c>
      <c r="B12635" s="191" t="s">
        <v>2210</v>
      </c>
      <c r="C12635" s="190" t="s">
        <v>15</v>
      </c>
      <c r="D12635" s="190" t="s">
        <v>2211</v>
      </c>
      <c r="E12635" s="426" t="s">
        <v>2129</v>
      </c>
      <c r="F12635" s="426"/>
      <c r="G12635" s="192" t="s">
        <v>39</v>
      </c>
      <c r="H12635" s="193">
        <v>0.5</v>
      </c>
      <c r="I12635" s="189">
        <f t="shared" si="494"/>
        <v>19.430400000000002</v>
      </c>
      <c r="J12635" s="219">
        <f t="shared" si="495"/>
        <v>9.7100000000000009</v>
      </c>
      <c r="M12635">
        <v>21.12</v>
      </c>
    </row>
    <row r="12636" spans="1:13" ht="24" customHeight="1" x14ac:dyDescent="0.2">
      <c r="A12636" s="238" t="s">
        <v>2126</v>
      </c>
      <c r="B12636" s="191" t="s">
        <v>2903</v>
      </c>
      <c r="C12636" s="190" t="s">
        <v>15</v>
      </c>
      <c r="D12636" s="190" t="s">
        <v>2904</v>
      </c>
      <c r="E12636" s="426" t="s">
        <v>2119</v>
      </c>
      <c r="F12636" s="426"/>
      <c r="G12636" s="192" t="s">
        <v>1871</v>
      </c>
      <c r="H12636" s="193">
        <v>0.19839999999999999</v>
      </c>
      <c r="I12636" s="189">
        <f t="shared" si="494"/>
        <v>8.3444000000000003</v>
      </c>
      <c r="J12636" s="219">
        <f t="shared" si="495"/>
        <v>1.65</v>
      </c>
      <c r="M12636">
        <v>9.07</v>
      </c>
    </row>
    <row r="12637" spans="1:13" ht="24" customHeight="1" x14ac:dyDescent="0.2">
      <c r="A12637" s="238" t="s">
        <v>2126</v>
      </c>
      <c r="B12637" s="191" t="s">
        <v>2671</v>
      </c>
      <c r="C12637" s="190" t="s">
        <v>15</v>
      </c>
      <c r="D12637" s="190" t="s">
        <v>2672</v>
      </c>
      <c r="E12637" s="426" t="s">
        <v>2119</v>
      </c>
      <c r="F12637" s="426"/>
      <c r="G12637" s="192" t="s">
        <v>1871</v>
      </c>
      <c r="H12637" s="193">
        <v>0.11219999999999999</v>
      </c>
      <c r="I12637" s="189">
        <f t="shared" si="494"/>
        <v>23.8096</v>
      </c>
      <c r="J12637" s="219">
        <f t="shared" si="495"/>
        <v>2.67</v>
      </c>
      <c r="M12637">
        <v>25.88</v>
      </c>
    </row>
    <row r="12638" spans="1:13" ht="24" customHeight="1" x14ac:dyDescent="0.2">
      <c r="A12638" s="238" t="s">
        <v>2126</v>
      </c>
      <c r="B12638" s="191" t="s">
        <v>2908</v>
      </c>
      <c r="C12638" s="190" t="s">
        <v>15</v>
      </c>
      <c r="D12638" s="190" t="s">
        <v>2909</v>
      </c>
      <c r="E12638" s="426" t="s">
        <v>2119</v>
      </c>
      <c r="F12638" s="426"/>
      <c r="G12638" s="192" t="s">
        <v>1871</v>
      </c>
      <c r="H12638" s="193">
        <v>1.6349</v>
      </c>
      <c r="I12638" s="189">
        <f t="shared" si="494"/>
        <v>9.9636000000000013</v>
      </c>
      <c r="J12638" s="219">
        <f t="shared" si="495"/>
        <v>16.28</v>
      </c>
      <c r="M12638">
        <v>10.83</v>
      </c>
    </row>
    <row r="12639" spans="1:13" ht="24" customHeight="1" x14ac:dyDescent="0.2">
      <c r="A12639" s="238" t="s">
        <v>2126</v>
      </c>
      <c r="B12639" s="191" t="s">
        <v>2673</v>
      </c>
      <c r="C12639" s="190" t="s">
        <v>15</v>
      </c>
      <c r="D12639" s="190" t="s">
        <v>2674</v>
      </c>
      <c r="E12639" s="426" t="s">
        <v>2119</v>
      </c>
      <c r="F12639" s="426"/>
      <c r="G12639" s="192" t="s">
        <v>1871</v>
      </c>
      <c r="H12639" s="193">
        <v>0.2041</v>
      </c>
      <c r="I12639" s="189">
        <f t="shared" si="494"/>
        <v>30.847600000000003</v>
      </c>
      <c r="J12639" s="219">
        <f t="shared" si="495"/>
        <v>6.29</v>
      </c>
      <c r="M12639">
        <v>33.53</v>
      </c>
    </row>
    <row r="12640" spans="1:13" ht="24" customHeight="1" x14ac:dyDescent="0.2">
      <c r="A12640" s="238" t="s">
        <v>2126</v>
      </c>
      <c r="B12640" s="191" t="s">
        <v>3115</v>
      </c>
      <c r="C12640" s="190" t="s">
        <v>15</v>
      </c>
      <c r="D12640" s="190" t="s">
        <v>3116</v>
      </c>
      <c r="E12640" s="426" t="s">
        <v>2119</v>
      </c>
      <c r="F12640" s="426"/>
      <c r="G12640" s="192" t="s">
        <v>17</v>
      </c>
      <c r="H12640" s="193">
        <v>0.65069999999999995</v>
      </c>
      <c r="I12640" s="189">
        <f t="shared" si="494"/>
        <v>45.880400000000002</v>
      </c>
      <c r="J12640" s="219">
        <f t="shared" si="495"/>
        <v>29.85</v>
      </c>
      <c r="M12640">
        <v>49.87</v>
      </c>
    </row>
    <row r="12641" spans="1:13" ht="24" customHeight="1" x14ac:dyDescent="0.2">
      <c r="A12641" s="238" t="s">
        <v>2126</v>
      </c>
      <c r="B12641" s="191" t="s">
        <v>3119</v>
      </c>
      <c r="C12641" s="190" t="s">
        <v>15</v>
      </c>
      <c r="D12641" s="190" t="s">
        <v>2679</v>
      </c>
      <c r="E12641" s="426" t="s">
        <v>2119</v>
      </c>
      <c r="F12641" s="426"/>
      <c r="G12641" s="192" t="s">
        <v>54</v>
      </c>
      <c r="H12641" s="193">
        <v>1</v>
      </c>
      <c r="I12641" s="189">
        <f t="shared" si="494"/>
        <v>113.7488</v>
      </c>
      <c r="J12641" s="219">
        <f t="shared" si="495"/>
        <v>113.74</v>
      </c>
      <c r="M12641">
        <v>123.64</v>
      </c>
    </row>
    <row r="12642" spans="1:13" ht="24" customHeight="1" x14ac:dyDescent="0.2">
      <c r="A12642" s="238" t="s">
        <v>2126</v>
      </c>
      <c r="B12642" s="191" t="s">
        <v>3122</v>
      </c>
      <c r="C12642" s="190" t="s">
        <v>15</v>
      </c>
      <c r="D12642" s="190" t="s">
        <v>3123</v>
      </c>
      <c r="E12642" s="426" t="s">
        <v>2119</v>
      </c>
      <c r="F12642" s="426"/>
      <c r="G12642" s="192" t="s">
        <v>1871</v>
      </c>
      <c r="H12642" s="193">
        <v>8.5556000000000001</v>
      </c>
      <c r="I12642" s="189">
        <f t="shared" si="494"/>
        <v>10.0556</v>
      </c>
      <c r="J12642" s="219">
        <f t="shared" si="495"/>
        <v>86.03</v>
      </c>
      <c r="M12642">
        <v>10.93</v>
      </c>
    </row>
    <row r="12643" spans="1:13" x14ac:dyDescent="0.2">
      <c r="A12643" s="239"/>
      <c r="B12643" s="195"/>
      <c r="C12643" s="195"/>
      <c r="D12643" s="195"/>
      <c r="E12643" s="195" t="s">
        <v>3847</v>
      </c>
      <c r="F12643" s="196">
        <v>17.91</v>
      </c>
      <c r="G12643" s="195" t="s">
        <v>3848</v>
      </c>
      <c r="H12643" s="196">
        <v>0</v>
      </c>
      <c r="I12643" s="196">
        <v>17.91</v>
      </c>
      <c r="J12643" s="220"/>
      <c r="M12643">
        <v>17.91</v>
      </c>
    </row>
    <row r="12644" spans="1:13" ht="25.5" x14ac:dyDescent="0.2">
      <c r="A12644" s="239"/>
      <c r="B12644" s="195"/>
      <c r="C12644" s="195"/>
      <c r="D12644" s="195"/>
      <c r="E12644" s="195" t="s">
        <v>3849</v>
      </c>
      <c r="F12644" s="196">
        <v>0</v>
      </c>
      <c r="G12644" s="195"/>
      <c r="H12644" s="195" t="s">
        <v>3850</v>
      </c>
      <c r="I12644" s="196">
        <v>450.6</v>
      </c>
      <c r="J12644" s="220"/>
      <c r="M12644">
        <v>450.6</v>
      </c>
    </row>
    <row r="12645" spans="1:13" ht="30" customHeight="1" x14ac:dyDescent="0.2">
      <c r="A12645" s="240"/>
      <c r="B12645" s="197"/>
      <c r="C12645" s="197"/>
      <c r="D12645" s="197"/>
      <c r="E12645" s="197"/>
      <c r="F12645" s="197"/>
      <c r="G12645" s="197" t="s">
        <v>3851</v>
      </c>
      <c r="H12645" s="198">
        <v>82.17</v>
      </c>
      <c r="I12645" s="199">
        <v>37025.800000000003</v>
      </c>
      <c r="J12645" s="220"/>
      <c r="M12645">
        <v>37025.800000000003</v>
      </c>
    </row>
    <row r="12646" spans="1:13" ht="0.95" customHeight="1" x14ac:dyDescent="0.2">
      <c r="A12646" s="237"/>
      <c r="B12646" s="185"/>
      <c r="C12646" s="185"/>
      <c r="D12646" s="185"/>
      <c r="E12646" s="185"/>
      <c r="F12646" s="185"/>
      <c r="G12646" s="185"/>
      <c r="H12646" s="185"/>
      <c r="I12646" s="185"/>
      <c r="J12646" s="220"/>
    </row>
    <row r="12647" spans="1:13" ht="18" customHeight="1" x14ac:dyDescent="0.2">
      <c r="A12647" s="236" t="s">
        <v>3844</v>
      </c>
      <c r="B12647" s="183" t="s">
        <v>2</v>
      </c>
      <c r="C12647" s="182" t="s">
        <v>3</v>
      </c>
      <c r="D12647" s="182" t="s">
        <v>4</v>
      </c>
      <c r="E12647" s="419" t="s">
        <v>2100</v>
      </c>
      <c r="F12647" s="419"/>
      <c r="G12647" s="184" t="s">
        <v>5</v>
      </c>
      <c r="H12647" s="183" t="s">
        <v>6</v>
      </c>
      <c r="I12647" s="183" t="s">
        <v>7</v>
      </c>
      <c r="J12647" s="218" t="s">
        <v>8</v>
      </c>
      <c r="K12647" s="229">
        <f>J12651+J12656</f>
        <v>518.16999999999996</v>
      </c>
      <c r="L12647" s="229">
        <f>J12648-K12647</f>
        <v>10045.67</v>
      </c>
      <c r="M12647" t="s">
        <v>7</v>
      </c>
    </row>
    <row r="12648" spans="1:13" ht="26.1" customHeight="1" x14ac:dyDescent="0.2">
      <c r="A12648" s="237" t="s">
        <v>2125</v>
      </c>
      <c r="B12648" s="186" t="s">
        <v>3845</v>
      </c>
      <c r="C12648" s="185" t="s">
        <v>15</v>
      </c>
      <c r="D12648" s="185" t="s">
        <v>3790</v>
      </c>
      <c r="E12648" s="425">
        <v>27</v>
      </c>
      <c r="F12648" s="425"/>
      <c r="G12648" s="187" t="s">
        <v>1009</v>
      </c>
      <c r="H12648" s="188">
        <v>1</v>
      </c>
      <c r="I12648" s="189">
        <f t="shared" ref="I12648:I12669" si="496">(M12648*$M$13)</f>
        <v>10563.844800000001</v>
      </c>
      <c r="J12648" s="231">
        <f t="shared" ref="J12648:J12669" si="497">TRUNC(I12648*H12648,2)</f>
        <v>10563.84</v>
      </c>
      <c r="M12648">
        <v>11482.44</v>
      </c>
    </row>
    <row r="12649" spans="1:13" ht="24" customHeight="1" x14ac:dyDescent="0.2">
      <c r="A12649" s="238" t="s">
        <v>2126</v>
      </c>
      <c r="B12649" s="191" t="s">
        <v>2675</v>
      </c>
      <c r="C12649" s="190" t="s">
        <v>15</v>
      </c>
      <c r="D12649" s="190" t="s">
        <v>2676</v>
      </c>
      <c r="E12649" s="426" t="s">
        <v>2119</v>
      </c>
      <c r="F12649" s="426"/>
      <c r="G12649" s="192" t="s">
        <v>54</v>
      </c>
      <c r="H12649" s="193">
        <v>9.3537999999999997</v>
      </c>
      <c r="I12649" s="189">
        <f t="shared" si="496"/>
        <v>11.4816</v>
      </c>
      <c r="J12649" s="219">
        <f t="shared" si="497"/>
        <v>107.39</v>
      </c>
      <c r="M12649">
        <v>12.48</v>
      </c>
    </row>
    <row r="12650" spans="1:13" ht="26.1" customHeight="1" x14ac:dyDescent="0.2">
      <c r="A12650" s="238" t="s">
        <v>2126</v>
      </c>
      <c r="B12650" s="191" t="s">
        <v>2677</v>
      </c>
      <c r="C12650" s="190" t="s">
        <v>15</v>
      </c>
      <c r="D12650" s="190" t="s">
        <v>2678</v>
      </c>
      <c r="E12650" s="426" t="s">
        <v>2119</v>
      </c>
      <c r="F12650" s="426"/>
      <c r="G12650" s="192" t="s">
        <v>54</v>
      </c>
      <c r="H12650" s="193">
        <v>0.3</v>
      </c>
      <c r="I12650" s="189">
        <f t="shared" si="496"/>
        <v>14.6648</v>
      </c>
      <c r="J12650" s="219">
        <f t="shared" si="497"/>
        <v>4.3899999999999997</v>
      </c>
      <c r="M12650">
        <v>15.94</v>
      </c>
    </row>
    <row r="12651" spans="1:13" ht="24" customHeight="1" x14ac:dyDescent="0.2">
      <c r="A12651" s="238" t="s">
        <v>2126</v>
      </c>
      <c r="B12651" s="191" t="s">
        <v>2130</v>
      </c>
      <c r="C12651" s="190" t="s">
        <v>15</v>
      </c>
      <c r="D12651" s="190" t="s">
        <v>2131</v>
      </c>
      <c r="E12651" s="426" t="s">
        <v>2129</v>
      </c>
      <c r="F12651" s="426"/>
      <c r="G12651" s="192" t="s">
        <v>39</v>
      </c>
      <c r="H12651" s="193">
        <v>10.9619</v>
      </c>
      <c r="I12651" s="189">
        <f t="shared" si="496"/>
        <v>13.533200000000001</v>
      </c>
      <c r="J12651" s="219">
        <f t="shared" si="497"/>
        <v>148.34</v>
      </c>
      <c r="M12651">
        <v>14.71</v>
      </c>
    </row>
    <row r="12652" spans="1:13" ht="51.95" customHeight="1" x14ac:dyDescent="0.2">
      <c r="A12652" s="238" t="s">
        <v>2126</v>
      </c>
      <c r="B12652" s="191" t="s">
        <v>2236</v>
      </c>
      <c r="C12652" s="190" t="s">
        <v>15</v>
      </c>
      <c r="D12652" s="190" t="s">
        <v>2237</v>
      </c>
      <c r="E12652" s="426" t="s">
        <v>2119</v>
      </c>
      <c r="F12652" s="426"/>
      <c r="G12652" s="192" t="s">
        <v>54</v>
      </c>
      <c r="H12652" s="193">
        <v>0.21240000000000001</v>
      </c>
      <c r="I12652" s="189">
        <f t="shared" si="496"/>
        <v>2.6588000000000003</v>
      </c>
      <c r="J12652" s="219">
        <f t="shared" si="497"/>
        <v>0.56000000000000005</v>
      </c>
      <c r="M12652">
        <v>2.89</v>
      </c>
    </row>
    <row r="12653" spans="1:13" ht="24" customHeight="1" x14ac:dyDescent="0.2">
      <c r="A12653" s="238" t="s">
        <v>2126</v>
      </c>
      <c r="B12653" s="191" t="s">
        <v>2262</v>
      </c>
      <c r="C12653" s="190" t="s">
        <v>15</v>
      </c>
      <c r="D12653" s="190" t="s">
        <v>2263</v>
      </c>
      <c r="E12653" s="426" t="s">
        <v>2119</v>
      </c>
      <c r="F12653" s="426"/>
      <c r="G12653" s="192" t="s">
        <v>2192</v>
      </c>
      <c r="H12653" s="193">
        <v>2.8656999999999999</v>
      </c>
      <c r="I12653" s="189">
        <f t="shared" si="496"/>
        <v>19.494800000000001</v>
      </c>
      <c r="J12653" s="219">
        <f t="shared" si="497"/>
        <v>55.86</v>
      </c>
      <c r="M12653">
        <v>21.19</v>
      </c>
    </row>
    <row r="12654" spans="1:13" ht="24" customHeight="1" x14ac:dyDescent="0.2">
      <c r="A12654" s="238" t="s">
        <v>2126</v>
      </c>
      <c r="B12654" s="191" t="s">
        <v>2680</v>
      </c>
      <c r="C12654" s="190" t="s">
        <v>15</v>
      </c>
      <c r="D12654" s="190" t="s">
        <v>2681</v>
      </c>
      <c r="E12654" s="426" t="s">
        <v>2119</v>
      </c>
      <c r="F12654" s="426"/>
      <c r="G12654" s="192" t="s">
        <v>54</v>
      </c>
      <c r="H12654" s="193">
        <v>7.2144000000000004</v>
      </c>
      <c r="I12654" s="189">
        <f t="shared" si="496"/>
        <v>2.5575999999999999</v>
      </c>
      <c r="J12654" s="219">
        <f t="shared" si="497"/>
        <v>18.45</v>
      </c>
      <c r="M12654">
        <v>2.78</v>
      </c>
    </row>
    <row r="12655" spans="1:13" ht="24" customHeight="1" x14ac:dyDescent="0.2">
      <c r="A12655" s="238" t="s">
        <v>2126</v>
      </c>
      <c r="B12655" s="191" t="s">
        <v>3886</v>
      </c>
      <c r="C12655" s="190" t="s">
        <v>15</v>
      </c>
      <c r="D12655" s="190" t="s">
        <v>3887</v>
      </c>
      <c r="E12655" s="426" t="s">
        <v>2119</v>
      </c>
      <c r="F12655" s="426"/>
      <c r="G12655" s="192" t="s">
        <v>1871</v>
      </c>
      <c r="H12655" s="193">
        <v>14.94</v>
      </c>
      <c r="I12655" s="189">
        <f t="shared" si="496"/>
        <v>11.454000000000001</v>
      </c>
      <c r="J12655" s="219">
        <f t="shared" si="497"/>
        <v>171.12</v>
      </c>
      <c r="M12655">
        <v>12.45</v>
      </c>
    </row>
    <row r="12656" spans="1:13" ht="24" customHeight="1" x14ac:dyDescent="0.2">
      <c r="A12656" s="238" t="s">
        <v>2126</v>
      </c>
      <c r="B12656" s="191" t="s">
        <v>2150</v>
      </c>
      <c r="C12656" s="190" t="s">
        <v>15</v>
      </c>
      <c r="D12656" s="190" t="s">
        <v>2151</v>
      </c>
      <c r="E12656" s="426" t="s">
        <v>2129</v>
      </c>
      <c r="F12656" s="426"/>
      <c r="G12656" s="192" t="s">
        <v>39</v>
      </c>
      <c r="H12656" s="193">
        <v>19.326599999999999</v>
      </c>
      <c r="I12656" s="189">
        <f t="shared" si="496"/>
        <v>19.136000000000003</v>
      </c>
      <c r="J12656" s="219">
        <f t="shared" si="497"/>
        <v>369.83</v>
      </c>
      <c r="M12656">
        <v>20.8</v>
      </c>
    </row>
    <row r="12657" spans="1:13" ht="24" customHeight="1" x14ac:dyDescent="0.2">
      <c r="A12657" s="238" t="s">
        <v>2126</v>
      </c>
      <c r="B12657" s="191" t="s">
        <v>3299</v>
      </c>
      <c r="C12657" s="190" t="s">
        <v>15</v>
      </c>
      <c r="D12657" s="190" t="s">
        <v>3300</v>
      </c>
      <c r="E12657" s="426" t="s">
        <v>2119</v>
      </c>
      <c r="F12657" s="426"/>
      <c r="G12657" s="192" t="s">
        <v>132</v>
      </c>
      <c r="H12657" s="193">
        <v>59.8</v>
      </c>
      <c r="I12657" s="189">
        <f t="shared" si="496"/>
        <v>8.307599999999999</v>
      </c>
      <c r="J12657" s="219">
        <f t="shared" si="497"/>
        <v>496.79</v>
      </c>
      <c r="M12657">
        <v>9.0299999999999994</v>
      </c>
    </row>
    <row r="12658" spans="1:13" ht="24" customHeight="1" x14ac:dyDescent="0.2">
      <c r="A12658" s="238" t="s">
        <v>2126</v>
      </c>
      <c r="B12658" s="191" t="s">
        <v>2671</v>
      </c>
      <c r="C12658" s="190" t="s">
        <v>15</v>
      </c>
      <c r="D12658" s="190" t="s">
        <v>2672</v>
      </c>
      <c r="E12658" s="426" t="s">
        <v>2119</v>
      </c>
      <c r="F12658" s="426"/>
      <c r="G12658" s="192" t="s">
        <v>1871</v>
      </c>
      <c r="H12658" s="193">
        <v>4.1050000000000004</v>
      </c>
      <c r="I12658" s="189">
        <f t="shared" si="496"/>
        <v>23.8096</v>
      </c>
      <c r="J12658" s="219">
        <f t="shared" si="497"/>
        <v>97.73</v>
      </c>
      <c r="M12658">
        <v>25.88</v>
      </c>
    </row>
    <row r="12659" spans="1:13" ht="24" customHeight="1" x14ac:dyDescent="0.2">
      <c r="A12659" s="238" t="s">
        <v>2126</v>
      </c>
      <c r="B12659" s="191" t="s">
        <v>3888</v>
      </c>
      <c r="C12659" s="190" t="s">
        <v>15</v>
      </c>
      <c r="D12659" s="190" t="s">
        <v>3889</v>
      </c>
      <c r="E12659" s="426" t="s">
        <v>2119</v>
      </c>
      <c r="F12659" s="426"/>
      <c r="G12659" s="192" t="s">
        <v>54</v>
      </c>
      <c r="H12659" s="193">
        <v>6</v>
      </c>
      <c r="I12659" s="189">
        <f t="shared" si="496"/>
        <v>29.347999999999999</v>
      </c>
      <c r="J12659" s="219">
        <f t="shared" si="497"/>
        <v>176.08</v>
      </c>
      <c r="M12659">
        <v>31.9</v>
      </c>
    </row>
    <row r="12660" spans="1:13" ht="24" customHeight="1" x14ac:dyDescent="0.2">
      <c r="A12660" s="238" t="s">
        <v>2126</v>
      </c>
      <c r="B12660" s="191" t="s">
        <v>2908</v>
      </c>
      <c r="C12660" s="190" t="s">
        <v>15</v>
      </c>
      <c r="D12660" s="190" t="s">
        <v>2909</v>
      </c>
      <c r="E12660" s="426" t="s">
        <v>2119</v>
      </c>
      <c r="F12660" s="426"/>
      <c r="G12660" s="192" t="s">
        <v>1871</v>
      </c>
      <c r="H12660" s="193">
        <v>95.04</v>
      </c>
      <c r="I12660" s="189">
        <f t="shared" si="496"/>
        <v>9.9636000000000013</v>
      </c>
      <c r="J12660" s="219">
        <f t="shared" si="497"/>
        <v>946.94</v>
      </c>
      <c r="M12660">
        <v>10.83</v>
      </c>
    </row>
    <row r="12661" spans="1:13" ht="24" customHeight="1" x14ac:dyDescent="0.2">
      <c r="A12661" s="238" t="s">
        <v>2126</v>
      </c>
      <c r="B12661" s="191" t="s">
        <v>2906</v>
      </c>
      <c r="C12661" s="190" t="s">
        <v>15</v>
      </c>
      <c r="D12661" s="190" t="s">
        <v>2907</v>
      </c>
      <c r="E12661" s="426" t="s">
        <v>2119</v>
      </c>
      <c r="F12661" s="426"/>
      <c r="G12661" s="192" t="s">
        <v>1871</v>
      </c>
      <c r="H12661" s="193">
        <v>151.19999999999999</v>
      </c>
      <c r="I12661" s="189">
        <f t="shared" si="496"/>
        <v>9.613999999999999</v>
      </c>
      <c r="J12661" s="219">
        <f t="shared" si="497"/>
        <v>1453.63</v>
      </c>
      <c r="M12661">
        <v>10.45</v>
      </c>
    </row>
    <row r="12662" spans="1:13" ht="24" customHeight="1" x14ac:dyDescent="0.2">
      <c r="A12662" s="238" t="s">
        <v>2126</v>
      </c>
      <c r="B12662" s="191" t="s">
        <v>3890</v>
      </c>
      <c r="C12662" s="190" t="s">
        <v>15</v>
      </c>
      <c r="D12662" s="190" t="s">
        <v>3891</v>
      </c>
      <c r="E12662" s="426" t="s">
        <v>2119</v>
      </c>
      <c r="F12662" s="426"/>
      <c r="G12662" s="192" t="s">
        <v>1871</v>
      </c>
      <c r="H12662" s="193">
        <v>180.44</v>
      </c>
      <c r="I12662" s="189">
        <f t="shared" si="496"/>
        <v>10.3592</v>
      </c>
      <c r="J12662" s="219">
        <f t="shared" si="497"/>
        <v>1869.21</v>
      </c>
      <c r="M12662">
        <v>11.26</v>
      </c>
    </row>
    <row r="12663" spans="1:13" ht="24" customHeight="1" x14ac:dyDescent="0.2">
      <c r="A12663" s="238" t="s">
        <v>2126</v>
      </c>
      <c r="B12663" s="191" t="s">
        <v>3112</v>
      </c>
      <c r="C12663" s="190" t="s">
        <v>15</v>
      </c>
      <c r="D12663" s="190" t="s">
        <v>3113</v>
      </c>
      <c r="E12663" s="426" t="s">
        <v>2119</v>
      </c>
      <c r="F12663" s="426"/>
      <c r="G12663" s="192" t="s">
        <v>2192</v>
      </c>
      <c r="H12663" s="193">
        <v>5.1543000000000001</v>
      </c>
      <c r="I12663" s="189">
        <f t="shared" si="496"/>
        <v>38.106400000000001</v>
      </c>
      <c r="J12663" s="219">
        <f t="shared" si="497"/>
        <v>196.41</v>
      </c>
      <c r="M12663">
        <v>41.42</v>
      </c>
    </row>
    <row r="12664" spans="1:13" ht="24" customHeight="1" x14ac:dyDescent="0.2">
      <c r="A12664" s="238" t="s">
        <v>2126</v>
      </c>
      <c r="B12664" s="191" t="s">
        <v>3892</v>
      </c>
      <c r="C12664" s="190" t="s">
        <v>15</v>
      </c>
      <c r="D12664" s="190" t="s">
        <v>2679</v>
      </c>
      <c r="E12664" s="426" t="s">
        <v>2119</v>
      </c>
      <c r="F12664" s="426"/>
      <c r="G12664" s="192" t="s">
        <v>54</v>
      </c>
      <c r="H12664" s="193">
        <v>1</v>
      </c>
      <c r="I12664" s="189">
        <f t="shared" si="496"/>
        <v>2757.0560000000005</v>
      </c>
      <c r="J12664" s="219">
        <f t="shared" si="497"/>
        <v>2757.05</v>
      </c>
      <c r="M12664">
        <v>2996.8</v>
      </c>
    </row>
    <row r="12665" spans="1:13" ht="24" customHeight="1" x14ac:dyDescent="0.2">
      <c r="A12665" s="238" t="s">
        <v>2126</v>
      </c>
      <c r="B12665" s="191" t="s">
        <v>2673</v>
      </c>
      <c r="C12665" s="190" t="s">
        <v>15</v>
      </c>
      <c r="D12665" s="190" t="s">
        <v>2674</v>
      </c>
      <c r="E12665" s="426" t="s">
        <v>2119</v>
      </c>
      <c r="F12665" s="426"/>
      <c r="G12665" s="192" t="s">
        <v>1871</v>
      </c>
      <c r="H12665" s="193">
        <v>2.0312000000000001</v>
      </c>
      <c r="I12665" s="189">
        <f t="shared" si="496"/>
        <v>30.847600000000003</v>
      </c>
      <c r="J12665" s="219">
        <f t="shared" si="497"/>
        <v>62.65</v>
      </c>
      <c r="M12665">
        <v>33.53</v>
      </c>
    </row>
    <row r="12666" spans="1:13" ht="26.1" customHeight="1" x14ac:dyDescent="0.2">
      <c r="A12666" s="238" t="s">
        <v>2126</v>
      </c>
      <c r="B12666" s="191" t="s">
        <v>3893</v>
      </c>
      <c r="C12666" s="190" t="s">
        <v>15</v>
      </c>
      <c r="D12666" s="190" t="s">
        <v>3894</v>
      </c>
      <c r="E12666" s="426" t="s">
        <v>2119</v>
      </c>
      <c r="F12666" s="426"/>
      <c r="G12666" s="192" t="s">
        <v>1871</v>
      </c>
      <c r="H12666" s="193">
        <v>18.84</v>
      </c>
      <c r="I12666" s="189">
        <f t="shared" si="496"/>
        <v>8.4548000000000005</v>
      </c>
      <c r="J12666" s="219">
        <f t="shared" si="497"/>
        <v>159.28</v>
      </c>
      <c r="M12666">
        <v>9.19</v>
      </c>
    </row>
    <row r="12667" spans="1:13" ht="24" customHeight="1" x14ac:dyDescent="0.2">
      <c r="A12667" s="238" t="s">
        <v>2126</v>
      </c>
      <c r="B12667" s="191" t="s">
        <v>3895</v>
      </c>
      <c r="C12667" s="190" t="s">
        <v>15</v>
      </c>
      <c r="D12667" s="190" t="s">
        <v>3896</v>
      </c>
      <c r="E12667" s="426" t="s">
        <v>2119</v>
      </c>
      <c r="F12667" s="426"/>
      <c r="G12667" s="192" t="s">
        <v>1871</v>
      </c>
      <c r="H12667" s="193">
        <v>1.1000000000000001</v>
      </c>
      <c r="I12667" s="189">
        <f t="shared" si="496"/>
        <v>10.524800000000001</v>
      </c>
      <c r="J12667" s="219">
        <f t="shared" si="497"/>
        <v>11.57</v>
      </c>
      <c r="M12667">
        <v>11.44</v>
      </c>
    </row>
    <row r="12668" spans="1:13" ht="24" customHeight="1" x14ac:dyDescent="0.2">
      <c r="A12668" s="238" t="s">
        <v>2126</v>
      </c>
      <c r="B12668" s="191" t="s">
        <v>3897</v>
      </c>
      <c r="C12668" s="190" t="s">
        <v>15</v>
      </c>
      <c r="D12668" s="190" t="s">
        <v>3898</v>
      </c>
      <c r="E12668" s="426" t="s">
        <v>2119</v>
      </c>
      <c r="F12668" s="426"/>
      <c r="G12668" s="192" t="s">
        <v>1871</v>
      </c>
      <c r="H12668" s="193">
        <v>96.88</v>
      </c>
      <c r="I12668" s="189">
        <f t="shared" si="496"/>
        <v>13.5976</v>
      </c>
      <c r="J12668" s="219">
        <f t="shared" si="497"/>
        <v>1317.33</v>
      </c>
      <c r="M12668">
        <v>14.78</v>
      </c>
    </row>
    <row r="12669" spans="1:13" ht="24" customHeight="1" x14ac:dyDescent="0.2">
      <c r="A12669" s="238" t="s">
        <v>2126</v>
      </c>
      <c r="B12669" s="191" t="s">
        <v>2286</v>
      </c>
      <c r="C12669" s="190" t="s">
        <v>15</v>
      </c>
      <c r="D12669" s="190" t="s">
        <v>2287</v>
      </c>
      <c r="E12669" s="426" t="s">
        <v>2119</v>
      </c>
      <c r="F12669" s="426"/>
      <c r="G12669" s="192" t="s">
        <v>2192</v>
      </c>
      <c r="H12669" s="193">
        <v>4.3686999999999996</v>
      </c>
      <c r="I12669" s="189">
        <f t="shared" si="496"/>
        <v>32.779600000000002</v>
      </c>
      <c r="J12669" s="219">
        <f t="shared" si="497"/>
        <v>143.19999999999999</v>
      </c>
      <c r="M12669">
        <v>35.630000000000003</v>
      </c>
    </row>
    <row r="12670" spans="1:13" x14ac:dyDescent="0.2">
      <c r="A12670" s="239"/>
      <c r="B12670" s="195"/>
      <c r="C12670" s="195"/>
      <c r="D12670" s="195"/>
      <c r="E12670" s="195" t="s">
        <v>3847</v>
      </c>
      <c r="F12670" s="196">
        <v>563.23</v>
      </c>
      <c r="G12670" s="195" t="s">
        <v>3848</v>
      </c>
      <c r="H12670" s="196">
        <v>0</v>
      </c>
      <c r="I12670" s="196">
        <v>563.23</v>
      </c>
      <c r="J12670" s="220"/>
      <c r="M12670">
        <v>563.23</v>
      </c>
    </row>
    <row r="12671" spans="1:13" ht="25.5" x14ac:dyDescent="0.2">
      <c r="A12671" s="239"/>
      <c r="B12671" s="195"/>
      <c r="C12671" s="195"/>
      <c r="D12671" s="195"/>
      <c r="E12671" s="195" t="s">
        <v>3849</v>
      </c>
      <c r="F12671" s="196">
        <v>0</v>
      </c>
      <c r="G12671" s="195"/>
      <c r="H12671" s="195" t="s">
        <v>3850</v>
      </c>
      <c r="I12671" s="196">
        <v>11482.44</v>
      </c>
      <c r="J12671" s="220"/>
      <c r="M12671">
        <v>11482.44</v>
      </c>
    </row>
    <row r="12672" spans="1:13" ht="30" customHeight="1" x14ac:dyDescent="0.2">
      <c r="A12672" s="240"/>
      <c r="B12672" s="197"/>
      <c r="C12672" s="197"/>
      <c r="D12672" s="197"/>
      <c r="E12672" s="197"/>
      <c r="F12672" s="197"/>
      <c r="G12672" s="197" t="s">
        <v>3851</v>
      </c>
      <c r="H12672" s="198">
        <v>1</v>
      </c>
      <c r="I12672" s="199">
        <v>11482.44</v>
      </c>
      <c r="J12672" s="220"/>
      <c r="M12672">
        <v>11482.44</v>
      </c>
    </row>
    <row r="12673" spans="1:13" ht="0.95" customHeight="1" x14ac:dyDescent="0.2">
      <c r="A12673" s="237"/>
      <c r="B12673" s="185"/>
      <c r="C12673" s="185"/>
      <c r="D12673" s="185"/>
      <c r="E12673" s="185"/>
      <c r="F12673" s="185"/>
      <c r="G12673" s="185"/>
      <c r="H12673" s="185"/>
      <c r="I12673" s="185"/>
      <c r="J12673" s="220"/>
    </row>
    <row r="12674" spans="1:13" ht="24" customHeight="1" x14ac:dyDescent="0.2">
      <c r="A12674" s="242" t="s">
        <v>1671</v>
      </c>
      <c r="B12674" s="24"/>
      <c r="C12674" s="24"/>
      <c r="D12674" s="23" t="s">
        <v>875</v>
      </c>
      <c r="E12674" s="24"/>
      <c r="F12674" s="428"/>
      <c r="G12674" s="428"/>
      <c r="H12674" s="24"/>
      <c r="I12674" s="24"/>
      <c r="J12674" s="210"/>
    </row>
    <row r="12675" spans="1:13" ht="24" customHeight="1" x14ac:dyDescent="0.2">
      <c r="A12675" s="243" t="s">
        <v>1672</v>
      </c>
      <c r="B12675" s="28"/>
      <c r="C12675" s="28"/>
      <c r="D12675" s="27" t="s">
        <v>1002</v>
      </c>
      <c r="E12675" s="28"/>
      <c r="F12675" s="429"/>
      <c r="G12675" s="429"/>
      <c r="H12675" s="28"/>
      <c r="I12675" s="28"/>
      <c r="J12675" s="211"/>
    </row>
    <row r="12676" spans="1:13" ht="18" customHeight="1" x14ac:dyDescent="0.2">
      <c r="A12676" s="236" t="s">
        <v>1673</v>
      </c>
      <c r="B12676" s="183" t="s">
        <v>2</v>
      </c>
      <c r="C12676" s="182" t="s">
        <v>3</v>
      </c>
      <c r="D12676" s="182" t="s">
        <v>4</v>
      </c>
      <c r="E12676" s="419" t="s">
        <v>2100</v>
      </c>
      <c r="F12676" s="419"/>
      <c r="G12676" s="184" t="s">
        <v>5</v>
      </c>
      <c r="H12676" s="183" t="s">
        <v>6</v>
      </c>
      <c r="I12676" s="183" t="s">
        <v>7</v>
      </c>
      <c r="J12676" s="218" t="s">
        <v>8</v>
      </c>
      <c r="K12676" s="229">
        <f>J12678+J12679</f>
        <v>37.769999999999996</v>
      </c>
      <c r="L12676" s="229">
        <f>J12677-K12676</f>
        <v>732.61</v>
      </c>
      <c r="M12676" t="s">
        <v>7</v>
      </c>
    </row>
    <row r="12677" spans="1:13" ht="39" customHeight="1" x14ac:dyDescent="0.2">
      <c r="A12677" s="237" t="s">
        <v>2125</v>
      </c>
      <c r="B12677" s="186" t="s">
        <v>1003</v>
      </c>
      <c r="C12677" s="185" t="s">
        <v>26</v>
      </c>
      <c r="D12677" s="185" t="s">
        <v>1004</v>
      </c>
      <c r="E12677" s="425" t="s">
        <v>2115</v>
      </c>
      <c r="F12677" s="425"/>
      <c r="G12677" s="187" t="s">
        <v>331</v>
      </c>
      <c r="H12677" s="188">
        <v>1</v>
      </c>
      <c r="I12677" s="189">
        <f t="shared" ref="I12677:I12683" si="498">(M12677*$M$13)</f>
        <v>770.38040000000001</v>
      </c>
      <c r="J12677" s="231">
        <f t="shared" ref="J12677:J12683" si="499">TRUNC(I12677*H12677,2)</f>
        <v>770.38</v>
      </c>
      <c r="M12677">
        <v>837.37</v>
      </c>
    </row>
    <row r="12678" spans="1:13" ht="26.1" customHeight="1" x14ac:dyDescent="0.2">
      <c r="A12678" s="241" t="s">
        <v>2395</v>
      </c>
      <c r="B12678" s="201" t="s">
        <v>2477</v>
      </c>
      <c r="C12678" s="200" t="s">
        <v>26</v>
      </c>
      <c r="D12678" s="200" t="s">
        <v>2478</v>
      </c>
      <c r="E12678" s="427" t="s">
        <v>2123</v>
      </c>
      <c r="F12678" s="427"/>
      <c r="G12678" s="202" t="s">
        <v>32</v>
      </c>
      <c r="H12678" s="203">
        <v>1.1539999999999999</v>
      </c>
      <c r="I12678" s="189">
        <f t="shared" si="498"/>
        <v>24.3156</v>
      </c>
      <c r="J12678" s="219">
        <f t="shared" si="499"/>
        <v>28.06</v>
      </c>
      <c r="M12678">
        <v>26.43</v>
      </c>
    </row>
    <row r="12679" spans="1:13" ht="24" customHeight="1" x14ac:dyDescent="0.2">
      <c r="A12679" s="241" t="s">
        <v>2395</v>
      </c>
      <c r="B12679" s="201" t="s">
        <v>2446</v>
      </c>
      <c r="C12679" s="200" t="s">
        <v>26</v>
      </c>
      <c r="D12679" s="200" t="s">
        <v>2447</v>
      </c>
      <c r="E12679" s="427" t="s">
        <v>2123</v>
      </c>
      <c r="F12679" s="427"/>
      <c r="G12679" s="202" t="s">
        <v>32</v>
      </c>
      <c r="H12679" s="203">
        <v>0.55649999999999999</v>
      </c>
      <c r="I12679" s="189">
        <f t="shared" si="498"/>
        <v>17.461600000000001</v>
      </c>
      <c r="J12679" s="219">
        <f t="shared" si="499"/>
        <v>9.7100000000000009</v>
      </c>
      <c r="M12679">
        <v>18.98</v>
      </c>
    </row>
    <row r="12680" spans="1:13" ht="39" customHeight="1" x14ac:dyDescent="0.2">
      <c r="A12680" s="238" t="s">
        <v>2126</v>
      </c>
      <c r="B12680" s="191" t="s">
        <v>2923</v>
      </c>
      <c r="C12680" s="190" t="s">
        <v>26</v>
      </c>
      <c r="D12680" s="190" t="s">
        <v>2924</v>
      </c>
      <c r="E12680" s="426" t="s">
        <v>2119</v>
      </c>
      <c r="F12680" s="426"/>
      <c r="G12680" s="192" t="s">
        <v>331</v>
      </c>
      <c r="H12680" s="193">
        <v>2</v>
      </c>
      <c r="I12680" s="189">
        <f t="shared" si="498"/>
        <v>22.080000000000002</v>
      </c>
      <c r="J12680" s="219">
        <f t="shared" si="499"/>
        <v>44.16</v>
      </c>
      <c r="M12680">
        <v>24</v>
      </c>
    </row>
    <row r="12681" spans="1:13" ht="26.1" customHeight="1" x14ac:dyDescent="0.2">
      <c r="A12681" s="238" t="s">
        <v>2126</v>
      </c>
      <c r="B12681" s="191" t="s">
        <v>2925</v>
      </c>
      <c r="C12681" s="190" t="s">
        <v>26</v>
      </c>
      <c r="D12681" s="190" t="s">
        <v>2926</v>
      </c>
      <c r="E12681" s="426" t="s">
        <v>2119</v>
      </c>
      <c r="F12681" s="426"/>
      <c r="G12681" s="192" t="s">
        <v>331</v>
      </c>
      <c r="H12681" s="193">
        <v>1</v>
      </c>
      <c r="I12681" s="189">
        <f t="shared" si="498"/>
        <v>9.4391999999999996</v>
      </c>
      <c r="J12681" s="219">
        <f t="shared" si="499"/>
        <v>9.43</v>
      </c>
      <c r="M12681">
        <v>10.26</v>
      </c>
    </row>
    <row r="12682" spans="1:13" ht="26.1" customHeight="1" x14ac:dyDescent="0.2">
      <c r="A12682" s="238" t="s">
        <v>2126</v>
      </c>
      <c r="B12682" s="191" t="s">
        <v>2927</v>
      </c>
      <c r="C12682" s="190" t="s">
        <v>26</v>
      </c>
      <c r="D12682" s="190" t="s">
        <v>2928</v>
      </c>
      <c r="E12682" s="426" t="s">
        <v>2119</v>
      </c>
      <c r="F12682" s="426"/>
      <c r="G12682" s="192" t="s">
        <v>331</v>
      </c>
      <c r="H12682" s="193">
        <v>1</v>
      </c>
      <c r="I12682" s="189">
        <f t="shared" si="498"/>
        <v>671.4896</v>
      </c>
      <c r="J12682" s="219">
        <f t="shared" si="499"/>
        <v>671.48</v>
      </c>
      <c r="M12682">
        <v>729.88</v>
      </c>
    </row>
    <row r="12683" spans="1:13" ht="24" customHeight="1" x14ac:dyDescent="0.2">
      <c r="A12683" s="238" t="s">
        <v>2126</v>
      </c>
      <c r="B12683" s="191" t="s">
        <v>2929</v>
      </c>
      <c r="C12683" s="190" t="s">
        <v>26</v>
      </c>
      <c r="D12683" s="190" t="s">
        <v>2930</v>
      </c>
      <c r="E12683" s="426" t="s">
        <v>2119</v>
      </c>
      <c r="F12683" s="426"/>
      <c r="G12683" s="192" t="s">
        <v>2413</v>
      </c>
      <c r="H12683" s="193">
        <v>8.8099999999999998E-2</v>
      </c>
      <c r="I12683" s="189">
        <f t="shared" si="498"/>
        <v>85.33</v>
      </c>
      <c r="J12683" s="219">
        <f t="shared" si="499"/>
        <v>7.51</v>
      </c>
      <c r="M12683">
        <v>92.75</v>
      </c>
    </row>
    <row r="12684" spans="1:13" x14ac:dyDescent="0.2">
      <c r="A12684" s="239"/>
      <c r="B12684" s="195"/>
      <c r="C12684" s="195"/>
      <c r="D12684" s="195"/>
      <c r="E12684" s="195" t="s">
        <v>3847</v>
      </c>
      <c r="F12684" s="196">
        <v>31.6</v>
      </c>
      <c r="G12684" s="195" t="s">
        <v>3848</v>
      </c>
      <c r="H12684" s="196">
        <v>0</v>
      </c>
      <c r="I12684" s="196">
        <v>31.6</v>
      </c>
      <c r="J12684" s="220"/>
      <c r="M12684">
        <v>31.6</v>
      </c>
    </row>
    <row r="12685" spans="1:13" ht="25.5" x14ac:dyDescent="0.2">
      <c r="A12685" s="239"/>
      <c r="B12685" s="195"/>
      <c r="C12685" s="195"/>
      <c r="D12685" s="195"/>
      <c r="E12685" s="195" t="s">
        <v>3849</v>
      </c>
      <c r="F12685" s="196">
        <v>0</v>
      </c>
      <c r="G12685" s="195"/>
      <c r="H12685" s="195" t="s">
        <v>3850</v>
      </c>
      <c r="I12685" s="196">
        <v>837.37</v>
      </c>
      <c r="J12685" s="220"/>
      <c r="M12685">
        <v>837.37</v>
      </c>
    </row>
    <row r="12686" spans="1:13" ht="30" customHeight="1" x14ac:dyDescent="0.2">
      <c r="A12686" s="240"/>
      <c r="B12686" s="197"/>
      <c r="C12686" s="197"/>
      <c r="D12686" s="197"/>
      <c r="E12686" s="197"/>
      <c r="F12686" s="197"/>
      <c r="G12686" s="197" t="s">
        <v>3851</v>
      </c>
      <c r="H12686" s="198">
        <v>2</v>
      </c>
      <c r="I12686" s="199">
        <v>1674.74</v>
      </c>
      <c r="J12686" s="220"/>
      <c r="M12686">
        <v>1674.74</v>
      </c>
    </row>
    <row r="12687" spans="1:13" ht="0.95" customHeight="1" x14ac:dyDescent="0.2">
      <c r="A12687" s="237"/>
      <c r="B12687" s="185"/>
      <c r="C12687" s="185"/>
      <c r="D12687" s="185"/>
      <c r="E12687" s="185"/>
      <c r="F12687" s="185"/>
      <c r="G12687" s="185"/>
      <c r="H12687" s="185"/>
      <c r="I12687" s="185"/>
      <c r="J12687" s="220"/>
    </row>
    <row r="12688" spans="1:13" ht="18" customHeight="1" x14ac:dyDescent="0.2">
      <c r="A12688" s="236" t="s">
        <v>1674</v>
      </c>
      <c r="B12688" s="183" t="s">
        <v>2</v>
      </c>
      <c r="C12688" s="182" t="s">
        <v>3</v>
      </c>
      <c r="D12688" s="182" t="s">
        <v>4</v>
      </c>
      <c r="E12688" s="419" t="s">
        <v>2100</v>
      </c>
      <c r="F12688" s="419"/>
      <c r="G12688" s="184" t="s">
        <v>5</v>
      </c>
      <c r="H12688" s="183" t="s">
        <v>6</v>
      </c>
      <c r="I12688" s="183" t="s">
        <v>7</v>
      </c>
      <c r="J12688" s="218" t="s">
        <v>8</v>
      </c>
      <c r="K12688" s="229">
        <f>J12690+J12691</f>
        <v>18.170000000000002</v>
      </c>
      <c r="L12688" s="229">
        <f>J12689-K12688</f>
        <v>274.56</v>
      </c>
      <c r="M12688" t="s">
        <v>7</v>
      </c>
    </row>
    <row r="12689" spans="1:13" ht="26.1" customHeight="1" x14ac:dyDescent="0.2">
      <c r="A12689" s="237" t="s">
        <v>2125</v>
      </c>
      <c r="B12689" s="186" t="s">
        <v>1675</v>
      </c>
      <c r="C12689" s="185" t="s">
        <v>26</v>
      </c>
      <c r="D12689" s="185" t="s">
        <v>1676</v>
      </c>
      <c r="E12689" s="425" t="s">
        <v>2115</v>
      </c>
      <c r="F12689" s="425"/>
      <c r="G12689" s="187" t="s">
        <v>331</v>
      </c>
      <c r="H12689" s="188">
        <v>1</v>
      </c>
      <c r="I12689" s="189">
        <f t="shared" ref="I12689:I12695" si="500">(M12689*$M$13)</f>
        <v>292.73480000000001</v>
      </c>
      <c r="J12689" s="231">
        <f t="shared" ref="J12689:J12695" si="501">TRUNC(I12689*H12689,2)</f>
        <v>292.73</v>
      </c>
      <c r="M12689">
        <v>318.19</v>
      </c>
    </row>
    <row r="12690" spans="1:13" ht="26.1" customHeight="1" x14ac:dyDescent="0.2">
      <c r="A12690" s="241" t="s">
        <v>2395</v>
      </c>
      <c r="B12690" s="201" t="s">
        <v>2477</v>
      </c>
      <c r="C12690" s="200" t="s">
        <v>26</v>
      </c>
      <c r="D12690" s="200" t="s">
        <v>2478</v>
      </c>
      <c r="E12690" s="427" t="s">
        <v>2123</v>
      </c>
      <c r="F12690" s="427"/>
      <c r="G12690" s="202" t="s">
        <v>32</v>
      </c>
      <c r="H12690" s="203">
        <v>0.49680000000000002</v>
      </c>
      <c r="I12690" s="189">
        <f t="shared" si="500"/>
        <v>24.3156</v>
      </c>
      <c r="J12690" s="219">
        <f t="shared" si="501"/>
        <v>12.07</v>
      </c>
      <c r="M12690">
        <v>26.43</v>
      </c>
    </row>
    <row r="12691" spans="1:13" ht="24" customHeight="1" x14ac:dyDescent="0.2">
      <c r="A12691" s="241" t="s">
        <v>2395</v>
      </c>
      <c r="B12691" s="201" t="s">
        <v>2446</v>
      </c>
      <c r="C12691" s="200" t="s">
        <v>26</v>
      </c>
      <c r="D12691" s="200" t="s">
        <v>2447</v>
      </c>
      <c r="E12691" s="427" t="s">
        <v>2123</v>
      </c>
      <c r="F12691" s="427"/>
      <c r="G12691" s="202" t="s">
        <v>32</v>
      </c>
      <c r="H12691" s="203">
        <v>0.34949999999999998</v>
      </c>
      <c r="I12691" s="189">
        <f t="shared" si="500"/>
        <v>17.461600000000001</v>
      </c>
      <c r="J12691" s="219">
        <f t="shared" si="501"/>
        <v>6.1</v>
      </c>
      <c r="M12691">
        <v>18.98</v>
      </c>
    </row>
    <row r="12692" spans="1:13" ht="39" customHeight="1" x14ac:dyDescent="0.2">
      <c r="A12692" s="238" t="s">
        <v>2126</v>
      </c>
      <c r="B12692" s="191" t="s">
        <v>2923</v>
      </c>
      <c r="C12692" s="190" t="s">
        <v>26</v>
      </c>
      <c r="D12692" s="190" t="s">
        <v>2924</v>
      </c>
      <c r="E12692" s="426" t="s">
        <v>2119</v>
      </c>
      <c r="F12692" s="426"/>
      <c r="G12692" s="192" t="s">
        <v>331</v>
      </c>
      <c r="H12692" s="193">
        <v>2</v>
      </c>
      <c r="I12692" s="189">
        <f t="shared" si="500"/>
        <v>22.080000000000002</v>
      </c>
      <c r="J12692" s="219">
        <f t="shared" si="501"/>
        <v>44.16</v>
      </c>
      <c r="M12692">
        <v>24</v>
      </c>
    </row>
    <row r="12693" spans="1:13" ht="26.1" customHeight="1" x14ac:dyDescent="0.2">
      <c r="A12693" s="238" t="s">
        <v>2126</v>
      </c>
      <c r="B12693" s="191" t="s">
        <v>2925</v>
      </c>
      <c r="C12693" s="190" t="s">
        <v>26</v>
      </c>
      <c r="D12693" s="190" t="s">
        <v>2926</v>
      </c>
      <c r="E12693" s="426" t="s">
        <v>2119</v>
      </c>
      <c r="F12693" s="426"/>
      <c r="G12693" s="192" t="s">
        <v>331</v>
      </c>
      <c r="H12693" s="193">
        <v>1</v>
      </c>
      <c r="I12693" s="189">
        <f t="shared" si="500"/>
        <v>9.4391999999999996</v>
      </c>
      <c r="J12693" s="219">
        <f t="shared" si="501"/>
        <v>9.43</v>
      </c>
      <c r="M12693">
        <v>10.26</v>
      </c>
    </row>
    <row r="12694" spans="1:13" ht="26.1" customHeight="1" x14ac:dyDescent="0.2">
      <c r="A12694" s="238" t="s">
        <v>2126</v>
      </c>
      <c r="B12694" s="191" t="s">
        <v>3308</v>
      </c>
      <c r="C12694" s="190" t="s">
        <v>26</v>
      </c>
      <c r="D12694" s="190" t="s">
        <v>3309</v>
      </c>
      <c r="E12694" s="426" t="s">
        <v>2119</v>
      </c>
      <c r="F12694" s="426"/>
      <c r="G12694" s="192" t="s">
        <v>331</v>
      </c>
      <c r="H12694" s="193">
        <v>1</v>
      </c>
      <c r="I12694" s="189">
        <f t="shared" si="500"/>
        <v>213.44</v>
      </c>
      <c r="J12694" s="219">
        <f t="shared" si="501"/>
        <v>213.44</v>
      </c>
      <c r="M12694">
        <v>232</v>
      </c>
    </row>
    <row r="12695" spans="1:13" ht="24" customHeight="1" x14ac:dyDescent="0.2">
      <c r="A12695" s="238" t="s">
        <v>2126</v>
      </c>
      <c r="B12695" s="191" t="s">
        <v>2929</v>
      </c>
      <c r="C12695" s="190" t="s">
        <v>26</v>
      </c>
      <c r="D12695" s="190" t="s">
        <v>2930</v>
      </c>
      <c r="E12695" s="426" t="s">
        <v>2119</v>
      </c>
      <c r="F12695" s="426"/>
      <c r="G12695" s="192" t="s">
        <v>2413</v>
      </c>
      <c r="H12695" s="193">
        <v>8.8099999999999998E-2</v>
      </c>
      <c r="I12695" s="189">
        <f t="shared" si="500"/>
        <v>85.33</v>
      </c>
      <c r="J12695" s="219">
        <f t="shared" si="501"/>
        <v>7.51</v>
      </c>
      <c r="M12695">
        <v>92.75</v>
      </c>
    </row>
    <row r="12696" spans="1:13" x14ac:dyDescent="0.2">
      <c r="A12696" s="239"/>
      <c r="B12696" s="195"/>
      <c r="C12696" s="195"/>
      <c r="D12696" s="195"/>
      <c r="E12696" s="195" t="s">
        <v>3847</v>
      </c>
      <c r="F12696" s="196">
        <v>15.04</v>
      </c>
      <c r="G12696" s="195" t="s">
        <v>3848</v>
      </c>
      <c r="H12696" s="196">
        <v>0</v>
      </c>
      <c r="I12696" s="196">
        <v>15.04</v>
      </c>
      <c r="J12696" s="220"/>
      <c r="M12696">
        <v>15.04</v>
      </c>
    </row>
    <row r="12697" spans="1:13" ht="25.5" x14ac:dyDescent="0.2">
      <c r="A12697" s="239"/>
      <c r="B12697" s="195"/>
      <c r="C12697" s="195"/>
      <c r="D12697" s="195"/>
      <c r="E12697" s="195" t="s">
        <v>3849</v>
      </c>
      <c r="F12697" s="196">
        <v>0</v>
      </c>
      <c r="G12697" s="195"/>
      <c r="H12697" s="195" t="s">
        <v>3850</v>
      </c>
      <c r="I12697" s="196">
        <v>318.19</v>
      </c>
      <c r="J12697" s="220"/>
      <c r="M12697">
        <v>318.19</v>
      </c>
    </row>
    <row r="12698" spans="1:13" ht="30" customHeight="1" x14ac:dyDescent="0.2">
      <c r="A12698" s="240"/>
      <c r="B12698" s="197"/>
      <c r="C12698" s="197"/>
      <c r="D12698" s="197"/>
      <c r="E12698" s="197"/>
      <c r="F12698" s="197"/>
      <c r="G12698" s="197" t="s">
        <v>3851</v>
      </c>
      <c r="H12698" s="198">
        <v>12</v>
      </c>
      <c r="I12698" s="199">
        <v>3818.28</v>
      </c>
      <c r="J12698" s="220"/>
      <c r="M12698">
        <v>3818.28</v>
      </c>
    </row>
    <row r="12699" spans="1:13" ht="0.95" customHeight="1" x14ac:dyDescent="0.2">
      <c r="A12699" s="237"/>
      <c r="B12699" s="185"/>
      <c r="C12699" s="185"/>
      <c r="D12699" s="185"/>
      <c r="E12699" s="185"/>
      <c r="F12699" s="185"/>
      <c r="G12699" s="185"/>
      <c r="H12699" s="185"/>
      <c r="I12699" s="185"/>
      <c r="J12699" s="220"/>
    </row>
    <row r="12700" spans="1:13" ht="18" customHeight="1" x14ac:dyDescent="0.2">
      <c r="A12700" s="236" t="s">
        <v>1677</v>
      </c>
      <c r="B12700" s="183" t="s">
        <v>2</v>
      </c>
      <c r="C12700" s="182" t="s">
        <v>3</v>
      </c>
      <c r="D12700" s="182" t="s">
        <v>4</v>
      </c>
      <c r="E12700" s="419" t="s">
        <v>2100</v>
      </c>
      <c r="F12700" s="419"/>
      <c r="G12700" s="184" t="s">
        <v>5</v>
      </c>
      <c r="H12700" s="183" t="s">
        <v>6</v>
      </c>
      <c r="I12700" s="183" t="s">
        <v>7</v>
      </c>
      <c r="J12700" s="218" t="s">
        <v>8</v>
      </c>
      <c r="K12700" s="229">
        <f>J12702+J12703</f>
        <v>53.18</v>
      </c>
      <c r="L12700" s="229">
        <f>J12701-K12700</f>
        <v>291.34999999999997</v>
      </c>
      <c r="M12700" t="s">
        <v>7</v>
      </c>
    </row>
    <row r="12701" spans="1:13" ht="26.1" customHeight="1" x14ac:dyDescent="0.2">
      <c r="A12701" s="237" t="s">
        <v>2125</v>
      </c>
      <c r="B12701" s="186" t="s">
        <v>1275</v>
      </c>
      <c r="C12701" s="185" t="s">
        <v>15</v>
      </c>
      <c r="D12701" s="185" t="s">
        <v>1276</v>
      </c>
      <c r="E12701" s="425">
        <v>8</v>
      </c>
      <c r="F12701" s="425"/>
      <c r="G12701" s="187" t="s">
        <v>18</v>
      </c>
      <c r="H12701" s="188">
        <v>1</v>
      </c>
      <c r="I12701" s="189">
        <f>(M12701*$M$13)</f>
        <v>344.5308</v>
      </c>
      <c r="J12701" s="231">
        <f>TRUNC(I12701*H12701,2)</f>
        <v>344.53</v>
      </c>
      <c r="M12701">
        <v>374.49</v>
      </c>
    </row>
    <row r="12702" spans="1:13" ht="24" customHeight="1" x14ac:dyDescent="0.2">
      <c r="A12702" s="238" t="s">
        <v>2126</v>
      </c>
      <c r="B12702" s="191" t="s">
        <v>2130</v>
      </c>
      <c r="C12702" s="190" t="s">
        <v>15</v>
      </c>
      <c r="D12702" s="190" t="s">
        <v>2131</v>
      </c>
      <c r="E12702" s="426" t="s">
        <v>2129</v>
      </c>
      <c r="F12702" s="426"/>
      <c r="G12702" s="192" t="s">
        <v>39</v>
      </c>
      <c r="H12702" s="193">
        <v>1.6279999999999999</v>
      </c>
      <c r="I12702" s="189">
        <f>(M12702*$M$13)</f>
        <v>13.533200000000001</v>
      </c>
      <c r="J12702" s="219">
        <f>TRUNC(I12702*H12702,2)</f>
        <v>22.03</v>
      </c>
      <c r="M12702">
        <v>14.71</v>
      </c>
    </row>
    <row r="12703" spans="1:13" ht="24" customHeight="1" x14ac:dyDescent="0.2">
      <c r="A12703" s="238" t="s">
        <v>2126</v>
      </c>
      <c r="B12703" s="191" t="s">
        <v>2216</v>
      </c>
      <c r="C12703" s="190" t="s">
        <v>15</v>
      </c>
      <c r="D12703" s="190" t="s">
        <v>2217</v>
      </c>
      <c r="E12703" s="426" t="s">
        <v>2129</v>
      </c>
      <c r="F12703" s="426"/>
      <c r="G12703" s="192" t="s">
        <v>39</v>
      </c>
      <c r="H12703" s="193">
        <v>1.6279999999999999</v>
      </c>
      <c r="I12703" s="189">
        <f>(M12703*$M$13)</f>
        <v>19.136000000000003</v>
      </c>
      <c r="J12703" s="219">
        <f>TRUNC(I12703*H12703,2)</f>
        <v>31.15</v>
      </c>
      <c r="M12703">
        <v>20.8</v>
      </c>
    </row>
    <row r="12704" spans="1:13" ht="24" customHeight="1" x14ac:dyDescent="0.2">
      <c r="A12704" s="238" t="s">
        <v>2126</v>
      </c>
      <c r="B12704" s="191" t="s">
        <v>2931</v>
      </c>
      <c r="C12704" s="190" t="s">
        <v>15</v>
      </c>
      <c r="D12704" s="190" t="s">
        <v>2932</v>
      </c>
      <c r="E12704" s="426" t="s">
        <v>2119</v>
      </c>
      <c r="F12704" s="426"/>
      <c r="G12704" s="192" t="s">
        <v>132</v>
      </c>
      <c r="H12704" s="193">
        <v>1.88</v>
      </c>
      <c r="I12704" s="189">
        <f>(M12704*$M$13)</f>
        <v>0.42320000000000002</v>
      </c>
      <c r="J12704" s="219">
        <f>TRUNC(I12704*H12704,2)</f>
        <v>0.79</v>
      </c>
      <c r="M12704">
        <v>0.46</v>
      </c>
    </row>
    <row r="12705" spans="1:13" ht="26.1" customHeight="1" x14ac:dyDescent="0.2">
      <c r="A12705" s="238" t="s">
        <v>2126</v>
      </c>
      <c r="B12705" s="191" t="s">
        <v>3124</v>
      </c>
      <c r="C12705" s="190" t="s">
        <v>15</v>
      </c>
      <c r="D12705" s="190" t="s">
        <v>3125</v>
      </c>
      <c r="E12705" s="426" t="s">
        <v>2119</v>
      </c>
      <c r="F12705" s="426"/>
      <c r="G12705" s="192" t="s">
        <v>54</v>
      </c>
      <c r="H12705" s="193">
        <v>1</v>
      </c>
      <c r="I12705" s="189">
        <f>(M12705*$M$13)</f>
        <v>290.56360000000001</v>
      </c>
      <c r="J12705" s="219">
        <f>TRUNC(I12705*H12705,2)</f>
        <v>290.56</v>
      </c>
      <c r="M12705">
        <v>315.83</v>
      </c>
    </row>
    <row r="12706" spans="1:13" x14ac:dyDescent="0.2">
      <c r="A12706" s="239"/>
      <c r="B12706" s="195"/>
      <c r="C12706" s="195"/>
      <c r="D12706" s="195"/>
      <c r="E12706" s="195" t="s">
        <v>3847</v>
      </c>
      <c r="F12706" s="196">
        <v>57.8</v>
      </c>
      <c r="G12706" s="195" t="s">
        <v>3848</v>
      </c>
      <c r="H12706" s="196">
        <v>0</v>
      </c>
      <c r="I12706" s="196">
        <v>57.8</v>
      </c>
      <c r="J12706" s="220"/>
      <c r="M12706">
        <v>57.8</v>
      </c>
    </row>
    <row r="12707" spans="1:13" ht="25.5" x14ac:dyDescent="0.2">
      <c r="A12707" s="239"/>
      <c r="B12707" s="195"/>
      <c r="C12707" s="195"/>
      <c r="D12707" s="195"/>
      <c r="E12707" s="195" t="s">
        <v>3849</v>
      </c>
      <c r="F12707" s="196">
        <v>0</v>
      </c>
      <c r="G12707" s="195"/>
      <c r="H12707" s="195" t="s">
        <v>3850</v>
      </c>
      <c r="I12707" s="196">
        <v>374.49</v>
      </c>
      <c r="J12707" s="220"/>
      <c r="M12707">
        <v>374.49</v>
      </c>
    </row>
    <row r="12708" spans="1:13" ht="30" customHeight="1" x14ac:dyDescent="0.2">
      <c r="A12708" s="240"/>
      <c r="B12708" s="197"/>
      <c r="C12708" s="197"/>
      <c r="D12708" s="197"/>
      <c r="E12708" s="197"/>
      <c r="F12708" s="197"/>
      <c r="G12708" s="197" t="s">
        <v>3851</v>
      </c>
      <c r="H12708" s="198">
        <v>12</v>
      </c>
      <c r="I12708" s="199">
        <v>4493.88</v>
      </c>
      <c r="J12708" s="220"/>
      <c r="M12708">
        <v>4493.88</v>
      </c>
    </row>
    <row r="12709" spans="1:13" ht="0.95" customHeight="1" x14ac:dyDescent="0.2">
      <c r="A12709" s="237"/>
      <c r="B12709" s="185"/>
      <c r="C12709" s="185"/>
      <c r="D12709" s="185"/>
      <c r="E12709" s="185"/>
      <c r="F12709" s="185"/>
      <c r="G12709" s="185"/>
      <c r="H12709" s="185"/>
      <c r="I12709" s="185"/>
      <c r="J12709" s="220"/>
    </row>
    <row r="12710" spans="1:13" ht="18" customHeight="1" x14ac:dyDescent="0.2">
      <c r="A12710" s="236" t="s">
        <v>1678</v>
      </c>
      <c r="B12710" s="183" t="s">
        <v>2</v>
      </c>
      <c r="C12710" s="182" t="s">
        <v>3</v>
      </c>
      <c r="D12710" s="182" t="s">
        <v>4</v>
      </c>
      <c r="E12710" s="419" t="s">
        <v>2100</v>
      </c>
      <c r="F12710" s="419"/>
      <c r="G12710" s="184" t="s">
        <v>5</v>
      </c>
      <c r="H12710" s="183" t="s">
        <v>6</v>
      </c>
      <c r="I12710" s="183" t="s">
        <v>7</v>
      </c>
      <c r="J12710" s="218" t="s">
        <v>8</v>
      </c>
      <c r="K12710" s="229">
        <f>J12712+J12713</f>
        <v>53.18</v>
      </c>
      <c r="L12710" s="229">
        <f>J12711-K12710</f>
        <v>391.78</v>
      </c>
      <c r="M12710" t="s">
        <v>7</v>
      </c>
    </row>
    <row r="12711" spans="1:13" ht="26.1" customHeight="1" x14ac:dyDescent="0.2">
      <c r="A12711" s="237" t="s">
        <v>2125</v>
      </c>
      <c r="B12711" s="186" t="s">
        <v>1005</v>
      </c>
      <c r="C12711" s="185" t="s">
        <v>15</v>
      </c>
      <c r="D12711" s="185" t="s">
        <v>1006</v>
      </c>
      <c r="E12711" s="425">
        <v>8</v>
      </c>
      <c r="F12711" s="425"/>
      <c r="G12711" s="187" t="s">
        <v>54</v>
      </c>
      <c r="H12711" s="188">
        <v>1</v>
      </c>
      <c r="I12711" s="189">
        <f>(M12711*$M$13)</f>
        <v>444.96720000000005</v>
      </c>
      <c r="J12711" s="231">
        <f>TRUNC(I12711*H12711,2)</f>
        <v>444.96</v>
      </c>
      <c r="M12711">
        <v>483.66</v>
      </c>
    </row>
    <row r="12712" spans="1:13" ht="24" customHeight="1" x14ac:dyDescent="0.2">
      <c r="A12712" s="238" t="s">
        <v>2126</v>
      </c>
      <c r="B12712" s="191" t="s">
        <v>2130</v>
      </c>
      <c r="C12712" s="190" t="s">
        <v>15</v>
      </c>
      <c r="D12712" s="190" t="s">
        <v>2131</v>
      </c>
      <c r="E12712" s="426" t="s">
        <v>2129</v>
      </c>
      <c r="F12712" s="426"/>
      <c r="G12712" s="192" t="s">
        <v>39</v>
      </c>
      <c r="H12712" s="193">
        <v>1.6279999999999999</v>
      </c>
      <c r="I12712" s="189">
        <f>(M12712*$M$13)</f>
        <v>13.533200000000001</v>
      </c>
      <c r="J12712" s="219">
        <f>TRUNC(I12712*H12712,2)</f>
        <v>22.03</v>
      </c>
      <c r="M12712">
        <v>14.71</v>
      </c>
    </row>
    <row r="12713" spans="1:13" ht="24" customHeight="1" x14ac:dyDescent="0.2">
      <c r="A12713" s="238" t="s">
        <v>2126</v>
      </c>
      <c r="B12713" s="191" t="s">
        <v>2216</v>
      </c>
      <c r="C12713" s="190" t="s">
        <v>15</v>
      </c>
      <c r="D12713" s="190" t="s">
        <v>2217</v>
      </c>
      <c r="E12713" s="426" t="s">
        <v>2129</v>
      </c>
      <c r="F12713" s="426"/>
      <c r="G12713" s="192" t="s">
        <v>39</v>
      </c>
      <c r="H12713" s="193">
        <v>1.6279999999999999</v>
      </c>
      <c r="I12713" s="189">
        <f>(M12713*$M$13)</f>
        <v>19.136000000000003</v>
      </c>
      <c r="J12713" s="219">
        <f>TRUNC(I12713*H12713,2)</f>
        <v>31.15</v>
      </c>
      <c r="M12713">
        <v>20.8</v>
      </c>
    </row>
    <row r="12714" spans="1:13" ht="24" customHeight="1" x14ac:dyDescent="0.2">
      <c r="A12714" s="238" t="s">
        <v>2126</v>
      </c>
      <c r="B12714" s="191" t="s">
        <v>2931</v>
      </c>
      <c r="C12714" s="190" t="s">
        <v>15</v>
      </c>
      <c r="D12714" s="190" t="s">
        <v>2932</v>
      </c>
      <c r="E12714" s="426" t="s">
        <v>2119</v>
      </c>
      <c r="F12714" s="426"/>
      <c r="G12714" s="192" t="s">
        <v>132</v>
      </c>
      <c r="H12714" s="193">
        <v>1.88</v>
      </c>
      <c r="I12714" s="189">
        <f>(M12714*$M$13)</f>
        <v>0.42320000000000002</v>
      </c>
      <c r="J12714" s="219">
        <f>TRUNC(I12714*H12714,2)</f>
        <v>0.79</v>
      </c>
      <c r="M12714">
        <v>0.46</v>
      </c>
    </row>
    <row r="12715" spans="1:13" ht="26.1" customHeight="1" x14ac:dyDescent="0.2">
      <c r="A12715" s="238" t="s">
        <v>2126</v>
      </c>
      <c r="B12715" s="191" t="s">
        <v>2933</v>
      </c>
      <c r="C12715" s="190" t="s">
        <v>15</v>
      </c>
      <c r="D12715" s="190" t="s">
        <v>2934</v>
      </c>
      <c r="E12715" s="426" t="s">
        <v>2119</v>
      </c>
      <c r="F12715" s="426"/>
      <c r="G12715" s="192" t="s">
        <v>54</v>
      </c>
      <c r="H12715" s="193">
        <v>1</v>
      </c>
      <c r="I12715" s="189">
        <f>(M12715*$M$13)</f>
        <v>391</v>
      </c>
      <c r="J12715" s="219">
        <f>TRUNC(I12715*H12715,2)</f>
        <v>391</v>
      </c>
      <c r="M12715">
        <v>425</v>
      </c>
    </row>
    <row r="12716" spans="1:13" x14ac:dyDescent="0.2">
      <c r="A12716" s="239"/>
      <c r="B12716" s="195"/>
      <c r="C12716" s="195"/>
      <c r="D12716" s="195"/>
      <c r="E12716" s="195" t="s">
        <v>3847</v>
      </c>
      <c r="F12716" s="196">
        <v>57.8</v>
      </c>
      <c r="G12716" s="195" t="s">
        <v>3848</v>
      </c>
      <c r="H12716" s="196">
        <v>0</v>
      </c>
      <c r="I12716" s="196">
        <v>57.8</v>
      </c>
      <c r="J12716" s="220"/>
      <c r="M12716">
        <v>57.8</v>
      </c>
    </row>
    <row r="12717" spans="1:13" ht="25.5" x14ac:dyDescent="0.2">
      <c r="A12717" s="239"/>
      <c r="B12717" s="195"/>
      <c r="C12717" s="195"/>
      <c r="D12717" s="195"/>
      <c r="E12717" s="195" t="s">
        <v>3849</v>
      </c>
      <c r="F12717" s="196">
        <v>0</v>
      </c>
      <c r="G12717" s="195"/>
      <c r="H12717" s="195" t="s">
        <v>3850</v>
      </c>
      <c r="I12717" s="196">
        <v>483.66</v>
      </c>
      <c r="J12717" s="220"/>
      <c r="M12717">
        <v>483.66</v>
      </c>
    </row>
    <row r="12718" spans="1:13" ht="30" customHeight="1" x14ac:dyDescent="0.2">
      <c r="A12718" s="240"/>
      <c r="B12718" s="197"/>
      <c r="C12718" s="197"/>
      <c r="D12718" s="197"/>
      <c r="E12718" s="197"/>
      <c r="F12718" s="197"/>
      <c r="G12718" s="197" t="s">
        <v>3851</v>
      </c>
      <c r="H12718" s="198">
        <v>2</v>
      </c>
      <c r="I12718" s="199">
        <v>967.32</v>
      </c>
      <c r="J12718" s="220"/>
      <c r="M12718">
        <v>967.32</v>
      </c>
    </row>
    <row r="12719" spans="1:13" ht="0.95" customHeight="1" x14ac:dyDescent="0.2">
      <c r="A12719" s="237"/>
      <c r="B12719" s="185"/>
      <c r="C12719" s="185"/>
      <c r="D12719" s="185"/>
      <c r="E12719" s="185"/>
      <c r="F12719" s="185"/>
      <c r="G12719" s="185"/>
      <c r="H12719" s="185"/>
      <c r="I12719" s="185"/>
      <c r="J12719" s="220"/>
    </row>
    <row r="12720" spans="1:13" ht="18" customHeight="1" x14ac:dyDescent="0.2">
      <c r="A12720" s="236" t="s">
        <v>1679</v>
      </c>
      <c r="B12720" s="183" t="s">
        <v>2</v>
      </c>
      <c r="C12720" s="182" t="s">
        <v>3</v>
      </c>
      <c r="D12720" s="182" t="s">
        <v>4</v>
      </c>
      <c r="E12720" s="419" t="s">
        <v>2100</v>
      </c>
      <c r="F12720" s="419"/>
      <c r="G12720" s="184" t="s">
        <v>5</v>
      </c>
      <c r="H12720" s="183" t="s">
        <v>6</v>
      </c>
      <c r="I12720" s="183" t="s">
        <v>7</v>
      </c>
      <c r="J12720" s="218" t="s">
        <v>8</v>
      </c>
      <c r="K12720" s="229">
        <f>J12722+J12723</f>
        <v>6.52</v>
      </c>
      <c r="L12720" s="229">
        <f>J12721-K12720</f>
        <v>4.4700000000000006</v>
      </c>
      <c r="M12720" t="s">
        <v>7</v>
      </c>
    </row>
    <row r="12721" spans="1:13" ht="24" customHeight="1" x14ac:dyDescent="0.2">
      <c r="A12721" s="237" t="s">
        <v>2125</v>
      </c>
      <c r="B12721" s="186" t="s">
        <v>1007</v>
      </c>
      <c r="C12721" s="185" t="s">
        <v>15</v>
      </c>
      <c r="D12721" s="185" t="s">
        <v>1008</v>
      </c>
      <c r="E12721" s="425">
        <v>8</v>
      </c>
      <c r="F12721" s="425"/>
      <c r="G12721" s="187" t="s">
        <v>1009</v>
      </c>
      <c r="H12721" s="188">
        <v>1</v>
      </c>
      <c r="I12721" s="189">
        <f>(M12721*$M$13)</f>
        <v>10.994</v>
      </c>
      <c r="J12721" s="231">
        <f>TRUNC(I12721*H12721,2)</f>
        <v>10.99</v>
      </c>
      <c r="M12721">
        <v>11.95</v>
      </c>
    </row>
    <row r="12722" spans="1:13" ht="24" customHeight="1" x14ac:dyDescent="0.2">
      <c r="A12722" s="238" t="s">
        <v>2126</v>
      </c>
      <c r="B12722" s="191" t="s">
        <v>2130</v>
      </c>
      <c r="C12722" s="190" t="s">
        <v>15</v>
      </c>
      <c r="D12722" s="190" t="s">
        <v>2131</v>
      </c>
      <c r="E12722" s="426" t="s">
        <v>2129</v>
      </c>
      <c r="F12722" s="426"/>
      <c r="G12722" s="192" t="s">
        <v>39</v>
      </c>
      <c r="H12722" s="193">
        <v>0.2</v>
      </c>
      <c r="I12722" s="189">
        <f>(M12722*$M$13)</f>
        <v>13.533200000000001</v>
      </c>
      <c r="J12722" s="219">
        <f>TRUNC(I12722*H12722,2)</f>
        <v>2.7</v>
      </c>
      <c r="M12722">
        <v>14.71</v>
      </c>
    </row>
    <row r="12723" spans="1:13" ht="24" customHeight="1" x14ac:dyDescent="0.2">
      <c r="A12723" s="238" t="s">
        <v>2126</v>
      </c>
      <c r="B12723" s="191" t="s">
        <v>2216</v>
      </c>
      <c r="C12723" s="190" t="s">
        <v>15</v>
      </c>
      <c r="D12723" s="190" t="s">
        <v>2217</v>
      </c>
      <c r="E12723" s="426" t="s">
        <v>2129</v>
      </c>
      <c r="F12723" s="426"/>
      <c r="G12723" s="192" t="s">
        <v>39</v>
      </c>
      <c r="H12723" s="193">
        <v>0.2</v>
      </c>
      <c r="I12723" s="189">
        <f>(M12723*$M$13)</f>
        <v>19.136000000000003</v>
      </c>
      <c r="J12723" s="219">
        <f>TRUNC(I12723*H12723,2)</f>
        <v>3.82</v>
      </c>
      <c r="M12723">
        <v>20.8</v>
      </c>
    </row>
    <row r="12724" spans="1:13" ht="26.1" customHeight="1" x14ac:dyDescent="0.2">
      <c r="A12724" s="238" t="s">
        <v>2126</v>
      </c>
      <c r="B12724" s="191" t="s">
        <v>2935</v>
      </c>
      <c r="C12724" s="190" t="s">
        <v>15</v>
      </c>
      <c r="D12724" s="190" t="s">
        <v>2936</v>
      </c>
      <c r="E12724" s="426" t="s">
        <v>2119</v>
      </c>
      <c r="F12724" s="426"/>
      <c r="G12724" s="192" t="s">
        <v>54</v>
      </c>
      <c r="H12724" s="193">
        <v>1</v>
      </c>
      <c r="I12724" s="189">
        <f>(M12724*$M$13)</f>
        <v>4.4619999999999997</v>
      </c>
      <c r="J12724" s="219">
        <f>TRUNC(I12724*H12724,2)</f>
        <v>4.46</v>
      </c>
      <c r="M12724">
        <v>4.8499999999999996</v>
      </c>
    </row>
    <row r="12725" spans="1:13" x14ac:dyDescent="0.2">
      <c r="A12725" s="239"/>
      <c r="B12725" s="195"/>
      <c r="C12725" s="195"/>
      <c r="D12725" s="195"/>
      <c r="E12725" s="195" t="s">
        <v>3847</v>
      </c>
      <c r="F12725" s="196">
        <v>7.1</v>
      </c>
      <c r="G12725" s="195" t="s">
        <v>3848</v>
      </c>
      <c r="H12725" s="196">
        <v>0</v>
      </c>
      <c r="I12725" s="196">
        <v>7.1</v>
      </c>
      <c r="J12725" s="220"/>
      <c r="M12725">
        <v>7.1</v>
      </c>
    </row>
    <row r="12726" spans="1:13" ht="25.5" x14ac:dyDescent="0.2">
      <c r="A12726" s="239"/>
      <c r="B12726" s="195"/>
      <c r="C12726" s="195"/>
      <c r="D12726" s="195"/>
      <c r="E12726" s="195" t="s">
        <v>3849</v>
      </c>
      <c r="F12726" s="196">
        <v>0</v>
      </c>
      <c r="G12726" s="195"/>
      <c r="H12726" s="195" t="s">
        <v>3850</v>
      </c>
      <c r="I12726" s="196">
        <v>11.95</v>
      </c>
      <c r="J12726" s="220"/>
      <c r="M12726">
        <v>11.95</v>
      </c>
    </row>
    <row r="12727" spans="1:13" ht="30" customHeight="1" x14ac:dyDescent="0.2">
      <c r="A12727" s="240"/>
      <c r="B12727" s="197"/>
      <c r="C12727" s="197"/>
      <c r="D12727" s="197"/>
      <c r="E12727" s="197"/>
      <c r="F12727" s="197"/>
      <c r="G12727" s="197" t="s">
        <v>3851</v>
      </c>
      <c r="H12727" s="198">
        <v>14</v>
      </c>
      <c r="I12727" s="199">
        <v>167.3</v>
      </c>
      <c r="J12727" s="220"/>
      <c r="M12727">
        <v>167.3</v>
      </c>
    </row>
    <row r="12728" spans="1:13" ht="0.95" customHeight="1" x14ac:dyDescent="0.2">
      <c r="A12728" s="237"/>
      <c r="B12728" s="185"/>
      <c r="C12728" s="185"/>
      <c r="D12728" s="185"/>
      <c r="E12728" s="185"/>
      <c r="F12728" s="185"/>
      <c r="G12728" s="185"/>
      <c r="H12728" s="185"/>
      <c r="I12728" s="185"/>
      <c r="J12728" s="220"/>
    </row>
    <row r="12729" spans="1:13" ht="18" customHeight="1" x14ac:dyDescent="0.2">
      <c r="A12729" s="236" t="s">
        <v>1680</v>
      </c>
      <c r="B12729" s="183" t="s">
        <v>2</v>
      </c>
      <c r="C12729" s="182" t="s">
        <v>3</v>
      </c>
      <c r="D12729" s="182" t="s">
        <v>4</v>
      </c>
      <c r="E12729" s="419" t="s">
        <v>2100</v>
      </c>
      <c r="F12729" s="419"/>
      <c r="G12729" s="184" t="s">
        <v>5</v>
      </c>
      <c r="H12729" s="183" t="s">
        <v>6</v>
      </c>
      <c r="I12729" s="183" t="s">
        <v>7</v>
      </c>
      <c r="J12729" s="218" t="s">
        <v>8</v>
      </c>
      <c r="K12729" s="229">
        <f>J12731+J12732</f>
        <v>10.45</v>
      </c>
      <c r="L12729" s="229">
        <f>J12730-K12729</f>
        <v>10.5</v>
      </c>
      <c r="M12729" t="s">
        <v>7</v>
      </c>
    </row>
    <row r="12730" spans="1:13" ht="24" customHeight="1" x14ac:dyDescent="0.2">
      <c r="A12730" s="237" t="s">
        <v>2125</v>
      </c>
      <c r="B12730" s="186" t="s">
        <v>1010</v>
      </c>
      <c r="C12730" s="185" t="s">
        <v>15</v>
      </c>
      <c r="D12730" s="185" t="s">
        <v>1011</v>
      </c>
      <c r="E12730" s="425">
        <v>8</v>
      </c>
      <c r="F12730" s="425"/>
      <c r="G12730" s="187" t="s">
        <v>18</v>
      </c>
      <c r="H12730" s="188">
        <v>1</v>
      </c>
      <c r="I12730" s="189">
        <f>(M12730*$M$13)</f>
        <v>20.957600000000003</v>
      </c>
      <c r="J12730" s="231">
        <f>TRUNC(I12730*H12730,2)</f>
        <v>20.95</v>
      </c>
      <c r="M12730">
        <v>22.78</v>
      </c>
    </row>
    <row r="12731" spans="1:13" ht="24" customHeight="1" x14ac:dyDescent="0.2">
      <c r="A12731" s="238" t="s">
        <v>2126</v>
      </c>
      <c r="B12731" s="191" t="s">
        <v>2130</v>
      </c>
      <c r="C12731" s="190" t="s">
        <v>15</v>
      </c>
      <c r="D12731" s="190" t="s">
        <v>2131</v>
      </c>
      <c r="E12731" s="426" t="s">
        <v>2129</v>
      </c>
      <c r="F12731" s="426"/>
      <c r="G12731" s="192" t="s">
        <v>39</v>
      </c>
      <c r="H12731" s="193">
        <v>0.32</v>
      </c>
      <c r="I12731" s="189">
        <f>(M12731*$M$13)</f>
        <v>13.533200000000001</v>
      </c>
      <c r="J12731" s="219">
        <f>TRUNC(I12731*H12731,2)</f>
        <v>4.33</v>
      </c>
      <c r="M12731">
        <v>14.71</v>
      </c>
    </row>
    <row r="12732" spans="1:13" ht="24" customHeight="1" x14ac:dyDescent="0.2">
      <c r="A12732" s="238" t="s">
        <v>2126</v>
      </c>
      <c r="B12732" s="191" t="s">
        <v>2216</v>
      </c>
      <c r="C12732" s="190" t="s">
        <v>15</v>
      </c>
      <c r="D12732" s="190" t="s">
        <v>2217</v>
      </c>
      <c r="E12732" s="426" t="s">
        <v>2129</v>
      </c>
      <c r="F12732" s="426"/>
      <c r="G12732" s="192" t="s">
        <v>39</v>
      </c>
      <c r="H12732" s="193">
        <v>0.32</v>
      </c>
      <c r="I12732" s="189">
        <f>(M12732*$M$13)</f>
        <v>19.136000000000003</v>
      </c>
      <c r="J12732" s="219">
        <f>TRUNC(I12732*H12732,2)</f>
        <v>6.12</v>
      </c>
      <c r="M12732">
        <v>20.8</v>
      </c>
    </row>
    <row r="12733" spans="1:13" ht="24" customHeight="1" x14ac:dyDescent="0.2">
      <c r="A12733" s="238" t="s">
        <v>2126</v>
      </c>
      <c r="B12733" s="191" t="s">
        <v>2937</v>
      </c>
      <c r="C12733" s="190" t="s">
        <v>15</v>
      </c>
      <c r="D12733" s="190" t="s">
        <v>2938</v>
      </c>
      <c r="E12733" s="426" t="s">
        <v>2119</v>
      </c>
      <c r="F12733" s="426"/>
      <c r="G12733" s="192" t="s">
        <v>54</v>
      </c>
      <c r="H12733" s="193">
        <v>1</v>
      </c>
      <c r="I12733" s="189">
        <f>(M12733*$M$13)</f>
        <v>10.515600000000001</v>
      </c>
      <c r="J12733" s="219">
        <f>TRUNC(I12733*H12733,2)</f>
        <v>10.51</v>
      </c>
      <c r="M12733">
        <v>11.43</v>
      </c>
    </row>
    <row r="12734" spans="1:13" x14ac:dyDescent="0.2">
      <c r="A12734" s="239"/>
      <c r="B12734" s="195"/>
      <c r="C12734" s="195"/>
      <c r="D12734" s="195"/>
      <c r="E12734" s="195" t="s">
        <v>3847</v>
      </c>
      <c r="F12734" s="196">
        <v>11.35</v>
      </c>
      <c r="G12734" s="195" t="s">
        <v>3848</v>
      </c>
      <c r="H12734" s="196">
        <v>0</v>
      </c>
      <c r="I12734" s="196">
        <v>11.35</v>
      </c>
      <c r="J12734" s="220"/>
      <c r="M12734">
        <v>11.35</v>
      </c>
    </row>
    <row r="12735" spans="1:13" ht="25.5" x14ac:dyDescent="0.2">
      <c r="A12735" s="239"/>
      <c r="B12735" s="195"/>
      <c r="C12735" s="195"/>
      <c r="D12735" s="195"/>
      <c r="E12735" s="195" t="s">
        <v>3849</v>
      </c>
      <c r="F12735" s="196">
        <v>0</v>
      </c>
      <c r="G12735" s="195"/>
      <c r="H12735" s="195" t="s">
        <v>3850</v>
      </c>
      <c r="I12735" s="196">
        <v>22.78</v>
      </c>
      <c r="J12735" s="220"/>
      <c r="M12735">
        <v>22.78</v>
      </c>
    </row>
    <row r="12736" spans="1:13" ht="30" customHeight="1" x14ac:dyDescent="0.2">
      <c r="A12736" s="240"/>
      <c r="B12736" s="197"/>
      <c r="C12736" s="197"/>
      <c r="D12736" s="197"/>
      <c r="E12736" s="197"/>
      <c r="F12736" s="197"/>
      <c r="G12736" s="197" t="s">
        <v>3851</v>
      </c>
      <c r="H12736" s="198">
        <v>14</v>
      </c>
      <c r="I12736" s="199">
        <v>318.92</v>
      </c>
      <c r="J12736" s="220"/>
      <c r="M12736">
        <v>318.92</v>
      </c>
    </row>
    <row r="12737" spans="1:13" ht="0.95" customHeight="1" x14ac:dyDescent="0.2">
      <c r="A12737" s="237"/>
      <c r="B12737" s="185"/>
      <c r="C12737" s="185"/>
      <c r="D12737" s="185"/>
      <c r="E12737" s="185"/>
      <c r="F12737" s="185"/>
      <c r="G12737" s="185"/>
      <c r="H12737" s="185"/>
      <c r="I12737" s="185"/>
      <c r="J12737" s="220"/>
    </row>
    <row r="12738" spans="1:13" ht="18" customHeight="1" x14ac:dyDescent="0.2">
      <c r="A12738" s="236" t="s">
        <v>1681</v>
      </c>
      <c r="B12738" s="183" t="s">
        <v>2</v>
      </c>
      <c r="C12738" s="182" t="s">
        <v>3</v>
      </c>
      <c r="D12738" s="182" t="s">
        <v>4</v>
      </c>
      <c r="E12738" s="419" t="s">
        <v>2100</v>
      </c>
      <c r="F12738" s="419"/>
      <c r="G12738" s="184" t="s">
        <v>5</v>
      </c>
      <c r="H12738" s="183" t="s">
        <v>6</v>
      </c>
      <c r="I12738" s="183" t="s">
        <v>7</v>
      </c>
      <c r="J12738" s="218" t="s">
        <v>8</v>
      </c>
      <c r="K12738" s="229">
        <f>J12740+J12741</f>
        <v>4.5599999999999996</v>
      </c>
      <c r="L12738" s="229">
        <f>J12739-K12738</f>
        <v>32.5</v>
      </c>
      <c r="M12738" t="s">
        <v>7</v>
      </c>
    </row>
    <row r="12739" spans="1:13" ht="26.1" customHeight="1" x14ac:dyDescent="0.2">
      <c r="A12739" s="237" t="s">
        <v>2125</v>
      </c>
      <c r="B12739" s="186" t="s">
        <v>1012</v>
      </c>
      <c r="C12739" s="185" t="s">
        <v>15</v>
      </c>
      <c r="D12739" s="185" t="s">
        <v>1013</v>
      </c>
      <c r="E12739" s="425">
        <v>8</v>
      </c>
      <c r="F12739" s="425"/>
      <c r="G12739" s="187" t="s">
        <v>18</v>
      </c>
      <c r="H12739" s="188">
        <v>1</v>
      </c>
      <c r="I12739" s="189">
        <f>(M12739*$M$13)</f>
        <v>37.066800000000001</v>
      </c>
      <c r="J12739" s="231">
        <f>TRUNC(I12739*H12739,2)</f>
        <v>37.06</v>
      </c>
      <c r="M12739">
        <v>40.29</v>
      </c>
    </row>
    <row r="12740" spans="1:13" ht="24" customHeight="1" x14ac:dyDescent="0.2">
      <c r="A12740" s="238" t="s">
        <v>2126</v>
      </c>
      <c r="B12740" s="191" t="s">
        <v>2130</v>
      </c>
      <c r="C12740" s="190" t="s">
        <v>15</v>
      </c>
      <c r="D12740" s="190" t="s">
        <v>2131</v>
      </c>
      <c r="E12740" s="426" t="s">
        <v>2129</v>
      </c>
      <c r="F12740" s="426"/>
      <c r="G12740" s="192" t="s">
        <v>39</v>
      </c>
      <c r="H12740" s="193">
        <v>0.14000000000000001</v>
      </c>
      <c r="I12740" s="189">
        <f>(M12740*$M$13)</f>
        <v>13.533200000000001</v>
      </c>
      <c r="J12740" s="219">
        <f>TRUNC(I12740*H12740,2)</f>
        <v>1.89</v>
      </c>
      <c r="M12740">
        <v>14.71</v>
      </c>
    </row>
    <row r="12741" spans="1:13" ht="24" customHeight="1" x14ac:dyDescent="0.2">
      <c r="A12741" s="238" t="s">
        <v>2126</v>
      </c>
      <c r="B12741" s="191" t="s">
        <v>2216</v>
      </c>
      <c r="C12741" s="190" t="s">
        <v>15</v>
      </c>
      <c r="D12741" s="190" t="s">
        <v>2217</v>
      </c>
      <c r="E12741" s="426" t="s">
        <v>2129</v>
      </c>
      <c r="F12741" s="426"/>
      <c r="G12741" s="192" t="s">
        <v>39</v>
      </c>
      <c r="H12741" s="193">
        <v>0.14000000000000001</v>
      </c>
      <c r="I12741" s="189">
        <f>(M12741*$M$13)</f>
        <v>19.136000000000003</v>
      </c>
      <c r="J12741" s="219">
        <f>TRUNC(I12741*H12741,2)</f>
        <v>2.67</v>
      </c>
      <c r="M12741">
        <v>20.8</v>
      </c>
    </row>
    <row r="12742" spans="1:13" ht="24" customHeight="1" x14ac:dyDescent="0.2">
      <c r="A12742" s="238" t="s">
        <v>2126</v>
      </c>
      <c r="B12742" s="191" t="s">
        <v>2939</v>
      </c>
      <c r="C12742" s="190" t="s">
        <v>15</v>
      </c>
      <c r="D12742" s="190" t="s">
        <v>2940</v>
      </c>
      <c r="E12742" s="426" t="s">
        <v>2119</v>
      </c>
      <c r="F12742" s="426"/>
      <c r="G12742" s="192" t="s">
        <v>54</v>
      </c>
      <c r="H12742" s="193">
        <v>1</v>
      </c>
      <c r="I12742" s="189">
        <f>(M12742*$M$13)</f>
        <v>9.595600000000001</v>
      </c>
      <c r="J12742" s="219">
        <f>TRUNC(I12742*H12742,2)</f>
        <v>9.59</v>
      </c>
      <c r="M12742">
        <v>10.43</v>
      </c>
    </row>
    <row r="12743" spans="1:13" ht="24" customHeight="1" x14ac:dyDescent="0.2">
      <c r="A12743" s="238" t="s">
        <v>2126</v>
      </c>
      <c r="B12743" s="191" t="s">
        <v>2363</v>
      </c>
      <c r="C12743" s="190" t="s">
        <v>15</v>
      </c>
      <c r="D12743" s="190" t="s">
        <v>2364</v>
      </c>
      <c r="E12743" s="426" t="s">
        <v>2119</v>
      </c>
      <c r="F12743" s="426"/>
      <c r="G12743" s="192" t="s">
        <v>54</v>
      </c>
      <c r="H12743" s="193">
        <v>1</v>
      </c>
      <c r="I12743" s="189">
        <f>(M12743*$M$13)</f>
        <v>22.908000000000001</v>
      </c>
      <c r="J12743" s="219">
        <f>TRUNC(I12743*H12743,2)</f>
        <v>22.9</v>
      </c>
      <c r="M12743">
        <v>24.9</v>
      </c>
    </row>
    <row r="12744" spans="1:13" x14ac:dyDescent="0.2">
      <c r="A12744" s="239"/>
      <c r="B12744" s="195"/>
      <c r="C12744" s="195"/>
      <c r="D12744" s="195"/>
      <c r="E12744" s="195" t="s">
        <v>3847</v>
      </c>
      <c r="F12744" s="196">
        <v>4.96</v>
      </c>
      <c r="G12744" s="195" t="s">
        <v>3848</v>
      </c>
      <c r="H12744" s="196">
        <v>0</v>
      </c>
      <c r="I12744" s="196">
        <v>4.96</v>
      </c>
      <c r="J12744" s="220"/>
      <c r="M12744">
        <v>4.96</v>
      </c>
    </row>
    <row r="12745" spans="1:13" ht="25.5" x14ac:dyDescent="0.2">
      <c r="A12745" s="239"/>
      <c r="B12745" s="195"/>
      <c r="C12745" s="195"/>
      <c r="D12745" s="195"/>
      <c r="E12745" s="195" t="s">
        <v>3849</v>
      </c>
      <c r="F12745" s="196">
        <v>0</v>
      </c>
      <c r="G12745" s="195"/>
      <c r="H12745" s="195" t="s">
        <v>3850</v>
      </c>
      <c r="I12745" s="196">
        <v>40.29</v>
      </c>
      <c r="J12745" s="220"/>
      <c r="M12745">
        <v>40.29</v>
      </c>
    </row>
    <row r="12746" spans="1:13" ht="30" customHeight="1" x14ac:dyDescent="0.2">
      <c r="A12746" s="240"/>
      <c r="B12746" s="197"/>
      <c r="C12746" s="197"/>
      <c r="D12746" s="197"/>
      <c r="E12746" s="197"/>
      <c r="F12746" s="197"/>
      <c r="G12746" s="197" t="s">
        <v>3851</v>
      </c>
      <c r="H12746" s="198">
        <v>14</v>
      </c>
      <c r="I12746" s="199">
        <v>564.05999999999995</v>
      </c>
      <c r="J12746" s="220"/>
      <c r="M12746">
        <v>564.05999999999995</v>
      </c>
    </row>
    <row r="12747" spans="1:13" ht="0.95" customHeight="1" x14ac:dyDescent="0.2">
      <c r="A12747" s="237"/>
      <c r="B12747" s="185"/>
      <c r="C12747" s="185"/>
      <c r="D12747" s="185"/>
      <c r="E12747" s="185"/>
      <c r="F12747" s="185"/>
      <c r="G12747" s="185"/>
      <c r="H12747" s="185"/>
      <c r="I12747" s="185"/>
      <c r="J12747" s="220"/>
    </row>
    <row r="12748" spans="1:13" ht="18" customHeight="1" x14ac:dyDescent="0.2">
      <c r="A12748" s="236" t="s">
        <v>1682</v>
      </c>
      <c r="B12748" s="183" t="s">
        <v>2</v>
      </c>
      <c r="C12748" s="182" t="s">
        <v>3</v>
      </c>
      <c r="D12748" s="182" t="s">
        <v>4</v>
      </c>
      <c r="E12748" s="419" t="s">
        <v>2100</v>
      </c>
      <c r="F12748" s="419"/>
      <c r="G12748" s="184" t="s">
        <v>5</v>
      </c>
      <c r="H12748" s="183" t="s">
        <v>6</v>
      </c>
      <c r="I12748" s="183" t="s">
        <v>7</v>
      </c>
      <c r="J12748" s="218" t="s">
        <v>8</v>
      </c>
      <c r="K12748" s="229">
        <f>J12750+J12751</f>
        <v>4.8900000000000006</v>
      </c>
      <c r="L12748" s="229">
        <f>J12749-K12748</f>
        <v>11.489999999999998</v>
      </c>
      <c r="M12748" t="s">
        <v>7</v>
      </c>
    </row>
    <row r="12749" spans="1:13" ht="24" customHeight="1" x14ac:dyDescent="0.2">
      <c r="A12749" s="237" t="s">
        <v>2125</v>
      </c>
      <c r="B12749" s="186" t="s">
        <v>1014</v>
      </c>
      <c r="C12749" s="185" t="s">
        <v>15</v>
      </c>
      <c r="D12749" s="185" t="s">
        <v>1015</v>
      </c>
      <c r="E12749" s="425">
        <v>8</v>
      </c>
      <c r="F12749" s="425"/>
      <c r="G12749" s="187" t="s">
        <v>18</v>
      </c>
      <c r="H12749" s="188">
        <v>1</v>
      </c>
      <c r="I12749" s="189">
        <f>(M12749*$M$13)</f>
        <v>16.385200000000001</v>
      </c>
      <c r="J12749" s="231">
        <f>TRUNC(I12749*H12749,2)</f>
        <v>16.38</v>
      </c>
      <c r="M12749">
        <v>17.809999999999999</v>
      </c>
    </row>
    <row r="12750" spans="1:13" ht="24" customHeight="1" x14ac:dyDescent="0.2">
      <c r="A12750" s="238" t="s">
        <v>2126</v>
      </c>
      <c r="B12750" s="191" t="s">
        <v>2130</v>
      </c>
      <c r="C12750" s="190" t="s">
        <v>15</v>
      </c>
      <c r="D12750" s="190" t="s">
        <v>2131</v>
      </c>
      <c r="E12750" s="426" t="s">
        <v>2129</v>
      </c>
      <c r="F12750" s="426"/>
      <c r="G12750" s="192" t="s">
        <v>39</v>
      </c>
      <c r="H12750" s="193">
        <v>0.15</v>
      </c>
      <c r="I12750" s="189">
        <f>(M12750*$M$13)</f>
        <v>13.533200000000001</v>
      </c>
      <c r="J12750" s="219">
        <f>TRUNC(I12750*H12750,2)</f>
        <v>2.02</v>
      </c>
      <c r="M12750">
        <v>14.71</v>
      </c>
    </row>
    <row r="12751" spans="1:13" ht="24" customHeight="1" x14ac:dyDescent="0.2">
      <c r="A12751" s="238" t="s">
        <v>2126</v>
      </c>
      <c r="B12751" s="191" t="s">
        <v>2216</v>
      </c>
      <c r="C12751" s="190" t="s">
        <v>15</v>
      </c>
      <c r="D12751" s="190" t="s">
        <v>2217</v>
      </c>
      <c r="E12751" s="426" t="s">
        <v>2129</v>
      </c>
      <c r="F12751" s="426"/>
      <c r="G12751" s="192" t="s">
        <v>39</v>
      </c>
      <c r="H12751" s="193">
        <v>0.15</v>
      </c>
      <c r="I12751" s="189">
        <f>(M12751*$M$13)</f>
        <v>19.136000000000003</v>
      </c>
      <c r="J12751" s="219">
        <f>TRUNC(I12751*H12751,2)</f>
        <v>2.87</v>
      </c>
      <c r="M12751">
        <v>20.8</v>
      </c>
    </row>
    <row r="12752" spans="1:13" ht="24" customHeight="1" x14ac:dyDescent="0.2">
      <c r="A12752" s="238" t="s">
        <v>2126</v>
      </c>
      <c r="B12752" s="191" t="s">
        <v>2344</v>
      </c>
      <c r="C12752" s="190" t="s">
        <v>15</v>
      </c>
      <c r="D12752" s="190" t="s">
        <v>1015</v>
      </c>
      <c r="E12752" s="426" t="s">
        <v>2119</v>
      </c>
      <c r="F12752" s="426"/>
      <c r="G12752" s="192" t="s">
        <v>54</v>
      </c>
      <c r="H12752" s="193">
        <v>1</v>
      </c>
      <c r="I12752" s="189">
        <f>(M12752*$M$13)</f>
        <v>11.4908</v>
      </c>
      <c r="J12752" s="219">
        <f>TRUNC(I12752*H12752,2)</f>
        <v>11.49</v>
      </c>
      <c r="M12752">
        <v>12.49</v>
      </c>
    </row>
    <row r="12753" spans="1:13" x14ac:dyDescent="0.2">
      <c r="A12753" s="239"/>
      <c r="B12753" s="195"/>
      <c r="C12753" s="195"/>
      <c r="D12753" s="195"/>
      <c r="E12753" s="195" t="s">
        <v>3847</v>
      </c>
      <c r="F12753" s="196">
        <v>5.32</v>
      </c>
      <c r="G12753" s="195" t="s">
        <v>3848</v>
      </c>
      <c r="H12753" s="196">
        <v>0</v>
      </c>
      <c r="I12753" s="196">
        <v>5.32</v>
      </c>
      <c r="J12753" s="220"/>
      <c r="M12753">
        <v>5.32</v>
      </c>
    </row>
    <row r="12754" spans="1:13" ht="25.5" x14ac:dyDescent="0.2">
      <c r="A12754" s="239"/>
      <c r="B12754" s="195"/>
      <c r="C12754" s="195"/>
      <c r="D12754" s="195"/>
      <c r="E12754" s="195" t="s">
        <v>3849</v>
      </c>
      <c r="F12754" s="196">
        <v>0</v>
      </c>
      <c r="G12754" s="195"/>
      <c r="H12754" s="195" t="s">
        <v>3850</v>
      </c>
      <c r="I12754" s="196">
        <v>17.809999999999999</v>
      </c>
      <c r="J12754" s="220"/>
      <c r="M12754">
        <v>17.809999999999999</v>
      </c>
    </row>
    <row r="12755" spans="1:13" ht="30" customHeight="1" x14ac:dyDescent="0.2">
      <c r="A12755" s="240"/>
      <c r="B12755" s="197"/>
      <c r="C12755" s="197"/>
      <c r="D12755" s="197"/>
      <c r="E12755" s="197"/>
      <c r="F12755" s="197"/>
      <c r="G12755" s="197" t="s">
        <v>3851</v>
      </c>
      <c r="H12755" s="198">
        <v>14</v>
      </c>
      <c r="I12755" s="199">
        <v>249.34</v>
      </c>
      <c r="J12755" s="220"/>
      <c r="M12755">
        <v>249.34</v>
      </c>
    </row>
    <row r="12756" spans="1:13" ht="0.95" customHeight="1" x14ac:dyDescent="0.2">
      <c r="A12756" s="237"/>
      <c r="B12756" s="185"/>
      <c r="C12756" s="185"/>
      <c r="D12756" s="185"/>
      <c r="E12756" s="185"/>
      <c r="F12756" s="185"/>
      <c r="G12756" s="185"/>
      <c r="H12756" s="185"/>
      <c r="I12756" s="185"/>
      <c r="J12756" s="220"/>
    </row>
    <row r="12757" spans="1:13" ht="18" customHeight="1" x14ac:dyDescent="0.2">
      <c r="A12757" s="236" t="s">
        <v>1683</v>
      </c>
      <c r="B12757" s="183" t="s">
        <v>2</v>
      </c>
      <c r="C12757" s="182" t="s">
        <v>3</v>
      </c>
      <c r="D12757" s="182" t="s">
        <v>4</v>
      </c>
      <c r="E12757" s="419" t="s">
        <v>2100</v>
      </c>
      <c r="F12757" s="419"/>
      <c r="G12757" s="184" t="s">
        <v>5</v>
      </c>
      <c r="H12757" s="183" t="s">
        <v>6</v>
      </c>
      <c r="I12757" s="183" t="s">
        <v>7</v>
      </c>
      <c r="J12757" s="218" t="s">
        <v>8</v>
      </c>
      <c r="K12757" s="229">
        <f>J12759+J12760</f>
        <v>11.420000000000002</v>
      </c>
      <c r="L12757" s="229">
        <f>J12758-K12757</f>
        <v>31.989999999999995</v>
      </c>
      <c r="M12757" t="s">
        <v>7</v>
      </c>
    </row>
    <row r="12758" spans="1:13" ht="26.1" customHeight="1" x14ac:dyDescent="0.2">
      <c r="A12758" s="237" t="s">
        <v>2125</v>
      </c>
      <c r="B12758" s="186" t="s">
        <v>1684</v>
      </c>
      <c r="C12758" s="185" t="s">
        <v>15</v>
      </c>
      <c r="D12758" s="185" t="s">
        <v>1685</v>
      </c>
      <c r="E12758" s="425">
        <v>8</v>
      </c>
      <c r="F12758" s="425"/>
      <c r="G12758" s="187" t="s">
        <v>18</v>
      </c>
      <c r="H12758" s="188">
        <v>1</v>
      </c>
      <c r="I12758" s="189">
        <f>(M12758*$M$13)</f>
        <v>43.4148</v>
      </c>
      <c r="J12758" s="231">
        <f>TRUNC(I12758*H12758,2)</f>
        <v>43.41</v>
      </c>
      <c r="M12758">
        <v>47.19</v>
      </c>
    </row>
    <row r="12759" spans="1:13" ht="24" customHeight="1" x14ac:dyDescent="0.2">
      <c r="A12759" s="238" t="s">
        <v>2126</v>
      </c>
      <c r="B12759" s="191" t="s">
        <v>2130</v>
      </c>
      <c r="C12759" s="190" t="s">
        <v>15</v>
      </c>
      <c r="D12759" s="190" t="s">
        <v>2131</v>
      </c>
      <c r="E12759" s="426" t="s">
        <v>2129</v>
      </c>
      <c r="F12759" s="426"/>
      <c r="G12759" s="192" t="s">
        <v>39</v>
      </c>
      <c r="H12759" s="193">
        <v>0.35</v>
      </c>
      <c r="I12759" s="189">
        <f>(M12759*$M$13)</f>
        <v>13.533200000000001</v>
      </c>
      <c r="J12759" s="219">
        <f>TRUNC(I12759*H12759,2)</f>
        <v>4.7300000000000004</v>
      </c>
      <c r="M12759">
        <v>14.71</v>
      </c>
    </row>
    <row r="12760" spans="1:13" ht="24" customHeight="1" x14ac:dyDescent="0.2">
      <c r="A12760" s="238" t="s">
        <v>2126</v>
      </c>
      <c r="B12760" s="191" t="s">
        <v>2216</v>
      </c>
      <c r="C12760" s="190" t="s">
        <v>15</v>
      </c>
      <c r="D12760" s="190" t="s">
        <v>2217</v>
      </c>
      <c r="E12760" s="426" t="s">
        <v>2129</v>
      </c>
      <c r="F12760" s="426"/>
      <c r="G12760" s="192" t="s">
        <v>39</v>
      </c>
      <c r="H12760" s="193">
        <v>0.35</v>
      </c>
      <c r="I12760" s="189">
        <f>(M12760*$M$13)</f>
        <v>19.136000000000003</v>
      </c>
      <c r="J12760" s="219">
        <f>TRUNC(I12760*H12760,2)</f>
        <v>6.69</v>
      </c>
      <c r="M12760">
        <v>20.8</v>
      </c>
    </row>
    <row r="12761" spans="1:13" ht="26.1" customHeight="1" x14ac:dyDescent="0.2">
      <c r="A12761" s="238" t="s">
        <v>2126</v>
      </c>
      <c r="B12761" s="191" t="s">
        <v>3310</v>
      </c>
      <c r="C12761" s="190" t="s">
        <v>15</v>
      </c>
      <c r="D12761" s="190" t="s">
        <v>3311</v>
      </c>
      <c r="E12761" s="426" t="s">
        <v>2119</v>
      </c>
      <c r="F12761" s="426"/>
      <c r="G12761" s="192" t="s">
        <v>54</v>
      </c>
      <c r="H12761" s="193">
        <v>1</v>
      </c>
      <c r="I12761" s="189">
        <f>(M12761*$M$13)</f>
        <v>31.988400000000006</v>
      </c>
      <c r="J12761" s="219">
        <f>TRUNC(I12761*H12761,2)</f>
        <v>31.98</v>
      </c>
      <c r="M12761">
        <v>34.770000000000003</v>
      </c>
    </row>
    <row r="12762" spans="1:13" x14ac:dyDescent="0.2">
      <c r="A12762" s="239"/>
      <c r="B12762" s="195"/>
      <c r="C12762" s="195"/>
      <c r="D12762" s="195"/>
      <c r="E12762" s="195" t="s">
        <v>3847</v>
      </c>
      <c r="F12762" s="196">
        <v>12.42</v>
      </c>
      <c r="G12762" s="195" t="s">
        <v>3848</v>
      </c>
      <c r="H12762" s="196">
        <v>0</v>
      </c>
      <c r="I12762" s="196">
        <v>12.42</v>
      </c>
      <c r="J12762" s="220"/>
      <c r="M12762">
        <v>12.42</v>
      </c>
    </row>
    <row r="12763" spans="1:13" ht="25.5" x14ac:dyDescent="0.2">
      <c r="A12763" s="239"/>
      <c r="B12763" s="195"/>
      <c r="C12763" s="195"/>
      <c r="D12763" s="195"/>
      <c r="E12763" s="195" t="s">
        <v>3849</v>
      </c>
      <c r="F12763" s="196">
        <v>0</v>
      </c>
      <c r="G12763" s="195"/>
      <c r="H12763" s="195" t="s">
        <v>3850</v>
      </c>
      <c r="I12763" s="196">
        <v>47.19</v>
      </c>
      <c r="J12763" s="220"/>
      <c r="M12763">
        <v>47.19</v>
      </c>
    </row>
    <row r="12764" spans="1:13" ht="30" customHeight="1" x14ac:dyDescent="0.2">
      <c r="A12764" s="240"/>
      <c r="B12764" s="197"/>
      <c r="C12764" s="197"/>
      <c r="D12764" s="197"/>
      <c r="E12764" s="197"/>
      <c r="F12764" s="197"/>
      <c r="G12764" s="197" t="s">
        <v>3851</v>
      </c>
      <c r="H12764" s="198">
        <v>14</v>
      </c>
      <c r="I12764" s="199">
        <v>660.66</v>
      </c>
      <c r="J12764" s="220"/>
      <c r="M12764">
        <v>660.66</v>
      </c>
    </row>
    <row r="12765" spans="1:13" ht="0.95" customHeight="1" x14ac:dyDescent="0.2">
      <c r="A12765" s="237"/>
      <c r="B12765" s="185"/>
      <c r="C12765" s="185"/>
      <c r="D12765" s="185"/>
      <c r="E12765" s="185"/>
      <c r="F12765" s="185"/>
      <c r="G12765" s="185"/>
      <c r="H12765" s="185"/>
      <c r="I12765" s="185"/>
      <c r="J12765" s="220"/>
    </row>
    <row r="12766" spans="1:13" ht="18" customHeight="1" x14ac:dyDescent="0.2">
      <c r="A12766" s="236" t="s">
        <v>1686</v>
      </c>
      <c r="B12766" s="183" t="s">
        <v>2</v>
      </c>
      <c r="C12766" s="182" t="s">
        <v>3</v>
      </c>
      <c r="D12766" s="182" t="s">
        <v>4</v>
      </c>
      <c r="E12766" s="419" t="s">
        <v>2100</v>
      </c>
      <c r="F12766" s="419"/>
      <c r="G12766" s="184" t="s">
        <v>5</v>
      </c>
      <c r="H12766" s="183" t="s">
        <v>6</v>
      </c>
      <c r="I12766" s="183" t="s">
        <v>7</v>
      </c>
      <c r="J12766" s="218" t="s">
        <v>8</v>
      </c>
      <c r="K12766" s="229">
        <f>J12768+J12769</f>
        <v>4.8900000000000006</v>
      </c>
      <c r="L12766" s="229">
        <f>J12767-K12766</f>
        <v>145.23000000000002</v>
      </c>
      <c r="M12766" t="s">
        <v>7</v>
      </c>
    </row>
    <row r="12767" spans="1:13" ht="26.1" customHeight="1" x14ac:dyDescent="0.2">
      <c r="A12767" s="237" t="s">
        <v>2125</v>
      </c>
      <c r="B12767" s="186" t="s">
        <v>1016</v>
      </c>
      <c r="C12767" s="185" t="s">
        <v>15</v>
      </c>
      <c r="D12767" s="185" t="s">
        <v>1017</v>
      </c>
      <c r="E12767" s="425">
        <v>8</v>
      </c>
      <c r="F12767" s="425"/>
      <c r="G12767" s="187" t="s">
        <v>18</v>
      </c>
      <c r="H12767" s="188">
        <v>1</v>
      </c>
      <c r="I12767" s="189">
        <f>(M12767*$M$13)</f>
        <v>150.12560000000002</v>
      </c>
      <c r="J12767" s="231">
        <f>TRUNC(I12767*H12767,2)</f>
        <v>150.12</v>
      </c>
      <c r="M12767">
        <v>163.18</v>
      </c>
    </row>
    <row r="12768" spans="1:13" ht="24" customHeight="1" x14ac:dyDescent="0.2">
      <c r="A12768" s="238" t="s">
        <v>2126</v>
      </c>
      <c r="B12768" s="191" t="s">
        <v>2130</v>
      </c>
      <c r="C12768" s="190" t="s">
        <v>15</v>
      </c>
      <c r="D12768" s="190" t="s">
        <v>2131</v>
      </c>
      <c r="E12768" s="426" t="s">
        <v>2129</v>
      </c>
      <c r="F12768" s="426"/>
      <c r="G12768" s="192" t="s">
        <v>39</v>
      </c>
      <c r="H12768" s="193">
        <v>0.15</v>
      </c>
      <c r="I12768" s="189">
        <f>(M12768*$M$13)</f>
        <v>13.533200000000001</v>
      </c>
      <c r="J12768" s="219">
        <f>TRUNC(I12768*H12768,2)</f>
        <v>2.02</v>
      </c>
      <c r="M12768">
        <v>14.71</v>
      </c>
    </row>
    <row r="12769" spans="1:13" ht="24" customHeight="1" x14ac:dyDescent="0.2">
      <c r="A12769" s="238" t="s">
        <v>2126</v>
      </c>
      <c r="B12769" s="191" t="s">
        <v>2216</v>
      </c>
      <c r="C12769" s="190" t="s">
        <v>15</v>
      </c>
      <c r="D12769" s="190" t="s">
        <v>2217</v>
      </c>
      <c r="E12769" s="426" t="s">
        <v>2129</v>
      </c>
      <c r="F12769" s="426"/>
      <c r="G12769" s="192" t="s">
        <v>39</v>
      </c>
      <c r="H12769" s="193">
        <v>0.15</v>
      </c>
      <c r="I12769" s="189">
        <f>(M12769*$M$13)</f>
        <v>19.136000000000003</v>
      </c>
      <c r="J12769" s="219">
        <f>TRUNC(I12769*H12769,2)</f>
        <v>2.87</v>
      </c>
      <c r="M12769">
        <v>20.8</v>
      </c>
    </row>
    <row r="12770" spans="1:13" ht="39" customHeight="1" x14ac:dyDescent="0.2">
      <c r="A12770" s="238" t="s">
        <v>2126</v>
      </c>
      <c r="B12770" s="191" t="s">
        <v>2941</v>
      </c>
      <c r="C12770" s="190" t="s">
        <v>15</v>
      </c>
      <c r="D12770" s="190" t="s">
        <v>2942</v>
      </c>
      <c r="E12770" s="426" t="s">
        <v>2119</v>
      </c>
      <c r="F12770" s="426"/>
      <c r="G12770" s="192" t="s">
        <v>54</v>
      </c>
      <c r="H12770" s="193">
        <v>1</v>
      </c>
      <c r="I12770" s="189">
        <f>(M12770*$M$13)</f>
        <v>145.23120000000003</v>
      </c>
      <c r="J12770" s="219">
        <f>TRUNC(I12770*H12770,2)</f>
        <v>145.22999999999999</v>
      </c>
      <c r="M12770">
        <v>157.86000000000001</v>
      </c>
    </row>
    <row r="12771" spans="1:13" x14ac:dyDescent="0.2">
      <c r="A12771" s="239"/>
      <c r="B12771" s="195"/>
      <c r="C12771" s="195"/>
      <c r="D12771" s="195"/>
      <c r="E12771" s="195" t="s">
        <v>3847</v>
      </c>
      <c r="F12771" s="196">
        <v>5.32</v>
      </c>
      <c r="G12771" s="195" t="s">
        <v>3848</v>
      </c>
      <c r="H12771" s="196">
        <v>0</v>
      </c>
      <c r="I12771" s="196">
        <v>5.32</v>
      </c>
      <c r="J12771" s="220"/>
      <c r="M12771">
        <v>5.32</v>
      </c>
    </row>
    <row r="12772" spans="1:13" ht="25.5" x14ac:dyDescent="0.2">
      <c r="A12772" s="239"/>
      <c r="B12772" s="195"/>
      <c r="C12772" s="195"/>
      <c r="D12772" s="195"/>
      <c r="E12772" s="195" t="s">
        <v>3849</v>
      </c>
      <c r="F12772" s="196">
        <v>0</v>
      </c>
      <c r="G12772" s="195"/>
      <c r="H12772" s="195" t="s">
        <v>3850</v>
      </c>
      <c r="I12772" s="196">
        <v>163.18</v>
      </c>
      <c r="J12772" s="220"/>
      <c r="M12772">
        <v>163.18</v>
      </c>
    </row>
    <row r="12773" spans="1:13" ht="30" customHeight="1" x14ac:dyDescent="0.2">
      <c r="A12773" s="240"/>
      <c r="B12773" s="197"/>
      <c r="C12773" s="197"/>
      <c r="D12773" s="197"/>
      <c r="E12773" s="197"/>
      <c r="F12773" s="197"/>
      <c r="G12773" s="197" t="s">
        <v>3851</v>
      </c>
      <c r="H12773" s="198">
        <v>14</v>
      </c>
      <c r="I12773" s="199">
        <v>2284.52</v>
      </c>
      <c r="J12773" s="220"/>
      <c r="M12773">
        <v>2284.52</v>
      </c>
    </row>
    <row r="12774" spans="1:13" ht="0.95" customHeight="1" x14ac:dyDescent="0.2">
      <c r="A12774" s="237"/>
      <c r="B12774" s="185"/>
      <c r="C12774" s="185"/>
      <c r="D12774" s="185"/>
      <c r="E12774" s="185"/>
      <c r="F12774" s="185"/>
      <c r="G12774" s="185"/>
      <c r="H12774" s="185"/>
      <c r="I12774" s="185"/>
      <c r="J12774" s="220"/>
    </row>
    <row r="12775" spans="1:13" ht="18" customHeight="1" x14ac:dyDescent="0.2">
      <c r="A12775" s="236" t="s">
        <v>1687</v>
      </c>
      <c r="B12775" s="183" t="s">
        <v>2</v>
      </c>
      <c r="C12775" s="182" t="s">
        <v>3</v>
      </c>
      <c r="D12775" s="182" t="s">
        <v>4</v>
      </c>
      <c r="E12775" s="419" t="s">
        <v>2100</v>
      </c>
      <c r="F12775" s="419"/>
      <c r="G12775" s="184" t="s">
        <v>5</v>
      </c>
      <c r="H12775" s="183" t="s">
        <v>6</v>
      </c>
      <c r="I12775" s="183" t="s">
        <v>7</v>
      </c>
      <c r="J12775" s="218" t="s">
        <v>8</v>
      </c>
      <c r="K12775" s="229">
        <f>J12777+J12778</f>
        <v>9.41</v>
      </c>
      <c r="L12775" s="229">
        <f>J12776-K12775</f>
        <v>19.059999999999999</v>
      </c>
      <c r="M12775" t="s">
        <v>7</v>
      </c>
    </row>
    <row r="12776" spans="1:13" ht="26.1" customHeight="1" x14ac:dyDescent="0.2">
      <c r="A12776" s="237" t="s">
        <v>2125</v>
      </c>
      <c r="B12776" s="186" t="s">
        <v>1018</v>
      </c>
      <c r="C12776" s="185" t="s">
        <v>26</v>
      </c>
      <c r="D12776" s="185" t="s">
        <v>1019</v>
      </c>
      <c r="E12776" s="425" t="s">
        <v>2115</v>
      </c>
      <c r="F12776" s="425"/>
      <c r="G12776" s="187" t="s">
        <v>331</v>
      </c>
      <c r="H12776" s="188">
        <v>1</v>
      </c>
      <c r="I12776" s="189">
        <f>(M12776*$M$13)</f>
        <v>28.474</v>
      </c>
      <c r="J12776" s="231">
        <f>TRUNC(I12776*H12776,2)</f>
        <v>28.47</v>
      </c>
      <c r="M12776">
        <v>30.95</v>
      </c>
    </row>
    <row r="12777" spans="1:13" ht="26.1" customHeight="1" x14ac:dyDescent="0.2">
      <c r="A12777" s="241" t="s">
        <v>2395</v>
      </c>
      <c r="B12777" s="201" t="s">
        <v>2477</v>
      </c>
      <c r="C12777" s="200" t="s">
        <v>26</v>
      </c>
      <c r="D12777" s="200" t="s">
        <v>2478</v>
      </c>
      <c r="E12777" s="427" t="s">
        <v>2123</v>
      </c>
      <c r="F12777" s="427"/>
      <c r="G12777" s="202" t="s">
        <v>32</v>
      </c>
      <c r="H12777" s="203">
        <v>0.31619999999999998</v>
      </c>
      <c r="I12777" s="189">
        <f>(M12777*$M$13)</f>
        <v>24.3156</v>
      </c>
      <c r="J12777" s="219">
        <f>TRUNC(I12777*H12777,2)</f>
        <v>7.68</v>
      </c>
      <c r="M12777">
        <v>26.43</v>
      </c>
    </row>
    <row r="12778" spans="1:13" ht="24" customHeight="1" x14ac:dyDescent="0.2">
      <c r="A12778" s="241" t="s">
        <v>2395</v>
      </c>
      <c r="B12778" s="201" t="s">
        <v>2446</v>
      </c>
      <c r="C12778" s="200" t="s">
        <v>26</v>
      </c>
      <c r="D12778" s="200" t="s">
        <v>2447</v>
      </c>
      <c r="E12778" s="427" t="s">
        <v>2123</v>
      </c>
      <c r="F12778" s="427"/>
      <c r="G12778" s="202" t="s">
        <v>32</v>
      </c>
      <c r="H12778" s="203">
        <v>9.9599999999999994E-2</v>
      </c>
      <c r="I12778" s="189">
        <f>(M12778*$M$13)</f>
        <v>17.461600000000001</v>
      </c>
      <c r="J12778" s="219">
        <f>TRUNC(I12778*H12778,2)</f>
        <v>1.73</v>
      </c>
      <c r="M12778">
        <v>18.98</v>
      </c>
    </row>
    <row r="12779" spans="1:13" ht="24" customHeight="1" x14ac:dyDescent="0.2">
      <c r="A12779" s="238" t="s">
        <v>2126</v>
      </c>
      <c r="B12779" s="191" t="s">
        <v>2943</v>
      </c>
      <c r="C12779" s="190" t="s">
        <v>26</v>
      </c>
      <c r="D12779" s="190" t="s">
        <v>2944</v>
      </c>
      <c r="E12779" s="426" t="s">
        <v>2119</v>
      </c>
      <c r="F12779" s="426"/>
      <c r="G12779" s="192" t="s">
        <v>331</v>
      </c>
      <c r="H12779" s="193">
        <v>1</v>
      </c>
      <c r="I12779" s="189">
        <f>(M12779*$M$13)</f>
        <v>19.0532</v>
      </c>
      <c r="J12779" s="219">
        <f>TRUNC(I12779*H12779,2)</f>
        <v>19.05</v>
      </c>
      <c r="M12779">
        <v>20.71</v>
      </c>
    </row>
    <row r="12780" spans="1:13" x14ac:dyDescent="0.2">
      <c r="A12780" s="239"/>
      <c r="B12780" s="195"/>
      <c r="C12780" s="195"/>
      <c r="D12780" s="195"/>
      <c r="E12780" s="195" t="s">
        <v>3847</v>
      </c>
      <c r="F12780" s="196">
        <v>7.96</v>
      </c>
      <c r="G12780" s="195" t="s">
        <v>3848</v>
      </c>
      <c r="H12780" s="196">
        <v>0</v>
      </c>
      <c r="I12780" s="196">
        <v>7.96</v>
      </c>
      <c r="J12780" s="220"/>
      <c r="M12780">
        <v>7.96</v>
      </c>
    </row>
    <row r="12781" spans="1:13" ht="25.5" x14ac:dyDescent="0.2">
      <c r="A12781" s="239"/>
      <c r="B12781" s="195"/>
      <c r="C12781" s="195"/>
      <c r="D12781" s="195"/>
      <c r="E12781" s="195" t="s">
        <v>3849</v>
      </c>
      <c r="F12781" s="196">
        <v>0</v>
      </c>
      <c r="G12781" s="195"/>
      <c r="H12781" s="195" t="s">
        <v>3850</v>
      </c>
      <c r="I12781" s="196">
        <v>30.95</v>
      </c>
      <c r="J12781" s="220"/>
      <c r="M12781">
        <v>30.95</v>
      </c>
    </row>
    <row r="12782" spans="1:13" ht="30" customHeight="1" x14ac:dyDescent="0.2">
      <c r="A12782" s="240"/>
      <c r="B12782" s="197"/>
      <c r="C12782" s="197"/>
      <c r="D12782" s="197"/>
      <c r="E12782" s="197"/>
      <c r="F12782" s="197"/>
      <c r="G12782" s="197" t="s">
        <v>3851</v>
      </c>
      <c r="H12782" s="198">
        <v>12</v>
      </c>
      <c r="I12782" s="199">
        <v>371.4</v>
      </c>
      <c r="J12782" s="220"/>
      <c r="M12782">
        <v>371.4</v>
      </c>
    </row>
    <row r="12783" spans="1:13" ht="0.95" customHeight="1" x14ac:dyDescent="0.2">
      <c r="A12783" s="237"/>
      <c r="B12783" s="185"/>
      <c r="C12783" s="185"/>
      <c r="D12783" s="185"/>
      <c r="E12783" s="185"/>
      <c r="F12783" s="185"/>
      <c r="G12783" s="185"/>
      <c r="H12783" s="185"/>
      <c r="I12783" s="185"/>
      <c r="J12783" s="220"/>
    </row>
    <row r="12784" spans="1:13" ht="18" customHeight="1" x14ac:dyDescent="0.2">
      <c r="A12784" s="236" t="s">
        <v>1688</v>
      </c>
      <c r="B12784" s="183" t="s">
        <v>2</v>
      </c>
      <c r="C12784" s="182" t="s">
        <v>3</v>
      </c>
      <c r="D12784" s="182" t="s">
        <v>4</v>
      </c>
      <c r="E12784" s="419" t="s">
        <v>2100</v>
      </c>
      <c r="F12784" s="419"/>
      <c r="G12784" s="184" t="s">
        <v>5</v>
      </c>
      <c r="H12784" s="183" t="s">
        <v>6</v>
      </c>
      <c r="I12784" s="183" t="s">
        <v>7</v>
      </c>
      <c r="J12784" s="218" t="s">
        <v>8</v>
      </c>
      <c r="K12784" s="229">
        <f>J12786+J12787</f>
        <v>53.57</v>
      </c>
      <c r="L12784" s="229">
        <f>J12785-K12784</f>
        <v>92.550000000000011</v>
      </c>
      <c r="M12784" t="s">
        <v>7</v>
      </c>
    </row>
    <row r="12785" spans="1:13" ht="24" customHeight="1" x14ac:dyDescent="0.2">
      <c r="A12785" s="237" t="s">
        <v>2125</v>
      </c>
      <c r="B12785" s="186" t="s">
        <v>1296</v>
      </c>
      <c r="C12785" s="185" t="s">
        <v>15</v>
      </c>
      <c r="D12785" s="185" t="s">
        <v>1297</v>
      </c>
      <c r="E12785" s="425">
        <v>8</v>
      </c>
      <c r="F12785" s="425"/>
      <c r="G12785" s="187" t="s">
        <v>18</v>
      </c>
      <c r="H12785" s="188">
        <v>1</v>
      </c>
      <c r="I12785" s="189">
        <f>(M12785*$M$13)</f>
        <v>146.12360000000001</v>
      </c>
      <c r="J12785" s="231">
        <f>TRUNC(I12785*H12785,2)</f>
        <v>146.12</v>
      </c>
      <c r="M12785">
        <v>158.83000000000001</v>
      </c>
    </row>
    <row r="12786" spans="1:13" ht="24" customHeight="1" x14ac:dyDescent="0.2">
      <c r="A12786" s="238" t="s">
        <v>2126</v>
      </c>
      <c r="B12786" s="191" t="s">
        <v>2130</v>
      </c>
      <c r="C12786" s="190" t="s">
        <v>15</v>
      </c>
      <c r="D12786" s="190" t="s">
        <v>2131</v>
      </c>
      <c r="E12786" s="426" t="s">
        <v>2129</v>
      </c>
      <c r="F12786" s="426"/>
      <c r="G12786" s="192" t="s">
        <v>39</v>
      </c>
      <c r="H12786" s="193">
        <v>1.64</v>
      </c>
      <c r="I12786" s="189">
        <f>(M12786*$M$13)</f>
        <v>13.533200000000001</v>
      </c>
      <c r="J12786" s="219">
        <f>TRUNC(I12786*H12786,2)</f>
        <v>22.19</v>
      </c>
      <c r="M12786">
        <v>14.71</v>
      </c>
    </row>
    <row r="12787" spans="1:13" ht="24" customHeight="1" x14ac:dyDescent="0.2">
      <c r="A12787" s="238" t="s">
        <v>2126</v>
      </c>
      <c r="B12787" s="191" t="s">
        <v>2216</v>
      </c>
      <c r="C12787" s="190" t="s">
        <v>15</v>
      </c>
      <c r="D12787" s="190" t="s">
        <v>2217</v>
      </c>
      <c r="E12787" s="426" t="s">
        <v>2129</v>
      </c>
      <c r="F12787" s="426"/>
      <c r="G12787" s="192" t="s">
        <v>39</v>
      </c>
      <c r="H12787" s="193">
        <v>1.64</v>
      </c>
      <c r="I12787" s="189">
        <f>(M12787*$M$13)</f>
        <v>19.136000000000003</v>
      </c>
      <c r="J12787" s="219">
        <f>TRUNC(I12787*H12787,2)</f>
        <v>31.38</v>
      </c>
      <c r="M12787">
        <v>20.8</v>
      </c>
    </row>
    <row r="12788" spans="1:13" ht="24" customHeight="1" x14ac:dyDescent="0.2">
      <c r="A12788" s="238" t="s">
        <v>2126</v>
      </c>
      <c r="B12788" s="191" t="s">
        <v>2326</v>
      </c>
      <c r="C12788" s="190" t="s">
        <v>15</v>
      </c>
      <c r="D12788" s="190" t="s">
        <v>1297</v>
      </c>
      <c r="E12788" s="426" t="s">
        <v>2119</v>
      </c>
      <c r="F12788" s="426"/>
      <c r="G12788" s="192" t="s">
        <v>54</v>
      </c>
      <c r="H12788" s="193">
        <v>1</v>
      </c>
      <c r="I12788" s="189">
        <f>(M12788*$M$13)</f>
        <v>92.551999999999992</v>
      </c>
      <c r="J12788" s="219">
        <f>TRUNC(I12788*H12788,2)</f>
        <v>92.55</v>
      </c>
      <c r="M12788">
        <v>100.6</v>
      </c>
    </row>
    <row r="12789" spans="1:13" x14ac:dyDescent="0.2">
      <c r="A12789" s="239"/>
      <c r="B12789" s="195"/>
      <c r="C12789" s="195"/>
      <c r="D12789" s="195"/>
      <c r="E12789" s="195" t="s">
        <v>3847</v>
      </c>
      <c r="F12789" s="196">
        <v>58.23</v>
      </c>
      <c r="G12789" s="195" t="s">
        <v>3848</v>
      </c>
      <c r="H12789" s="196">
        <v>0</v>
      </c>
      <c r="I12789" s="196">
        <v>58.23</v>
      </c>
      <c r="J12789" s="220"/>
      <c r="M12789">
        <v>58.23</v>
      </c>
    </row>
    <row r="12790" spans="1:13" ht="25.5" x14ac:dyDescent="0.2">
      <c r="A12790" s="239"/>
      <c r="B12790" s="195"/>
      <c r="C12790" s="195"/>
      <c r="D12790" s="195"/>
      <c r="E12790" s="195" t="s">
        <v>3849</v>
      </c>
      <c r="F12790" s="196">
        <v>0</v>
      </c>
      <c r="G12790" s="195"/>
      <c r="H12790" s="195" t="s">
        <v>3850</v>
      </c>
      <c r="I12790" s="196">
        <v>158.83000000000001</v>
      </c>
      <c r="J12790" s="220"/>
      <c r="M12790">
        <v>158.83000000000001</v>
      </c>
    </row>
    <row r="12791" spans="1:13" ht="30" customHeight="1" x14ac:dyDescent="0.2">
      <c r="A12791" s="240"/>
      <c r="B12791" s="197"/>
      <c r="C12791" s="197"/>
      <c r="D12791" s="197"/>
      <c r="E12791" s="197"/>
      <c r="F12791" s="197"/>
      <c r="G12791" s="197" t="s">
        <v>3851</v>
      </c>
      <c r="H12791" s="198">
        <v>4</v>
      </c>
      <c r="I12791" s="199">
        <v>635.32000000000005</v>
      </c>
      <c r="J12791" s="220"/>
      <c r="M12791">
        <v>635.32000000000005</v>
      </c>
    </row>
    <row r="12792" spans="1:13" ht="0.95" customHeight="1" x14ac:dyDescent="0.2">
      <c r="A12792" s="237"/>
      <c r="B12792" s="185"/>
      <c r="C12792" s="185"/>
      <c r="D12792" s="185"/>
      <c r="E12792" s="185"/>
      <c r="F12792" s="185"/>
      <c r="G12792" s="185"/>
      <c r="H12792" s="185"/>
      <c r="I12792" s="185"/>
      <c r="J12792" s="220"/>
    </row>
    <row r="12793" spans="1:13" ht="18" customHeight="1" x14ac:dyDescent="0.2">
      <c r="A12793" s="236" t="s">
        <v>1689</v>
      </c>
      <c r="B12793" s="183" t="s">
        <v>2</v>
      </c>
      <c r="C12793" s="182" t="s">
        <v>3</v>
      </c>
      <c r="D12793" s="182" t="s">
        <v>4</v>
      </c>
      <c r="E12793" s="419" t="s">
        <v>2100</v>
      </c>
      <c r="F12793" s="419"/>
      <c r="G12793" s="184" t="s">
        <v>5</v>
      </c>
      <c r="H12793" s="183" t="s">
        <v>6</v>
      </c>
      <c r="I12793" s="183" t="s">
        <v>7</v>
      </c>
      <c r="J12793" s="218" t="s">
        <v>8</v>
      </c>
      <c r="K12793" s="229">
        <f>J12795+J12796</f>
        <v>4.8900000000000006</v>
      </c>
      <c r="L12793" s="229">
        <f>J12794-K12793</f>
        <v>3.8200000000000003</v>
      </c>
      <c r="M12793" t="s">
        <v>7</v>
      </c>
    </row>
    <row r="12794" spans="1:13" ht="24" customHeight="1" x14ac:dyDescent="0.2">
      <c r="A12794" s="237" t="s">
        <v>2125</v>
      </c>
      <c r="B12794" s="186" t="s">
        <v>1022</v>
      </c>
      <c r="C12794" s="185" t="s">
        <v>15</v>
      </c>
      <c r="D12794" s="185" t="s">
        <v>1023</v>
      </c>
      <c r="E12794" s="425">
        <v>8</v>
      </c>
      <c r="F12794" s="425"/>
      <c r="G12794" s="187" t="s">
        <v>1024</v>
      </c>
      <c r="H12794" s="188">
        <v>1</v>
      </c>
      <c r="I12794" s="189">
        <f>(M12794*$M$13)</f>
        <v>8.7124000000000006</v>
      </c>
      <c r="J12794" s="231">
        <f>TRUNC(I12794*H12794,2)</f>
        <v>8.7100000000000009</v>
      </c>
      <c r="M12794">
        <v>9.4700000000000006</v>
      </c>
    </row>
    <row r="12795" spans="1:13" ht="24" customHeight="1" x14ac:dyDescent="0.2">
      <c r="A12795" s="238" t="s">
        <v>2126</v>
      </c>
      <c r="B12795" s="191" t="s">
        <v>2130</v>
      </c>
      <c r="C12795" s="190" t="s">
        <v>15</v>
      </c>
      <c r="D12795" s="190" t="s">
        <v>2131</v>
      </c>
      <c r="E12795" s="426" t="s">
        <v>2129</v>
      </c>
      <c r="F12795" s="426"/>
      <c r="G12795" s="192" t="s">
        <v>39</v>
      </c>
      <c r="H12795" s="193">
        <v>0.15</v>
      </c>
      <c r="I12795" s="189">
        <f>(M12795*$M$13)</f>
        <v>13.533200000000001</v>
      </c>
      <c r="J12795" s="219">
        <f>TRUNC(I12795*H12795,2)</f>
        <v>2.02</v>
      </c>
      <c r="M12795">
        <v>14.71</v>
      </c>
    </row>
    <row r="12796" spans="1:13" ht="24" customHeight="1" x14ac:dyDescent="0.2">
      <c r="A12796" s="238" t="s">
        <v>2126</v>
      </c>
      <c r="B12796" s="191" t="s">
        <v>2216</v>
      </c>
      <c r="C12796" s="190" t="s">
        <v>15</v>
      </c>
      <c r="D12796" s="190" t="s">
        <v>2217</v>
      </c>
      <c r="E12796" s="426" t="s">
        <v>2129</v>
      </c>
      <c r="F12796" s="426"/>
      <c r="G12796" s="192" t="s">
        <v>39</v>
      </c>
      <c r="H12796" s="193">
        <v>0.15</v>
      </c>
      <c r="I12796" s="189">
        <f>(M12796*$M$13)</f>
        <v>19.136000000000003</v>
      </c>
      <c r="J12796" s="219">
        <f>TRUNC(I12796*H12796,2)</f>
        <v>2.87</v>
      </c>
      <c r="M12796">
        <v>20.8</v>
      </c>
    </row>
    <row r="12797" spans="1:13" ht="26.1" customHeight="1" x14ac:dyDescent="0.2">
      <c r="A12797" s="238" t="s">
        <v>2126</v>
      </c>
      <c r="B12797" s="191" t="s">
        <v>2333</v>
      </c>
      <c r="C12797" s="190" t="s">
        <v>15</v>
      </c>
      <c r="D12797" s="190" t="s">
        <v>2334</v>
      </c>
      <c r="E12797" s="426" t="s">
        <v>2119</v>
      </c>
      <c r="F12797" s="426"/>
      <c r="G12797" s="192" t="s">
        <v>2335</v>
      </c>
      <c r="H12797" s="193">
        <v>1</v>
      </c>
      <c r="I12797" s="189">
        <f>(M12797*$M$13)</f>
        <v>3.8180000000000005</v>
      </c>
      <c r="J12797" s="219">
        <f>TRUNC(I12797*H12797,2)</f>
        <v>3.81</v>
      </c>
      <c r="M12797">
        <v>4.1500000000000004</v>
      </c>
    </row>
    <row r="12798" spans="1:13" x14ac:dyDescent="0.2">
      <c r="A12798" s="239"/>
      <c r="B12798" s="195"/>
      <c r="C12798" s="195"/>
      <c r="D12798" s="195"/>
      <c r="E12798" s="195" t="s">
        <v>3847</v>
      </c>
      <c r="F12798" s="196">
        <v>5.32</v>
      </c>
      <c r="G12798" s="195" t="s">
        <v>3848</v>
      </c>
      <c r="H12798" s="196">
        <v>0</v>
      </c>
      <c r="I12798" s="196">
        <v>5.32</v>
      </c>
      <c r="J12798" s="220"/>
      <c r="M12798">
        <v>5.32</v>
      </c>
    </row>
    <row r="12799" spans="1:13" ht="25.5" x14ac:dyDescent="0.2">
      <c r="A12799" s="239"/>
      <c r="B12799" s="195"/>
      <c r="C12799" s="195"/>
      <c r="D12799" s="195"/>
      <c r="E12799" s="195" t="s">
        <v>3849</v>
      </c>
      <c r="F12799" s="196">
        <v>0</v>
      </c>
      <c r="G12799" s="195"/>
      <c r="H12799" s="195" t="s">
        <v>3850</v>
      </c>
      <c r="I12799" s="196">
        <v>9.4700000000000006</v>
      </c>
      <c r="J12799" s="220"/>
      <c r="M12799">
        <v>9.4700000000000006</v>
      </c>
    </row>
    <row r="12800" spans="1:13" ht="30" customHeight="1" x14ac:dyDescent="0.2">
      <c r="A12800" s="240"/>
      <c r="B12800" s="197"/>
      <c r="C12800" s="197"/>
      <c r="D12800" s="197"/>
      <c r="E12800" s="197"/>
      <c r="F12800" s="197"/>
      <c r="G12800" s="197" t="s">
        <v>3851</v>
      </c>
      <c r="H12800" s="198">
        <v>4</v>
      </c>
      <c r="I12800" s="199">
        <v>37.880000000000003</v>
      </c>
      <c r="J12800" s="220"/>
      <c r="M12800">
        <v>37.880000000000003</v>
      </c>
    </row>
    <row r="12801" spans="1:13" ht="0.95" customHeight="1" x14ac:dyDescent="0.2">
      <c r="A12801" s="237"/>
      <c r="B12801" s="185"/>
      <c r="C12801" s="185"/>
      <c r="D12801" s="185"/>
      <c r="E12801" s="185"/>
      <c r="F12801" s="185"/>
      <c r="G12801" s="185"/>
      <c r="H12801" s="185"/>
      <c r="I12801" s="185"/>
      <c r="J12801" s="220"/>
    </row>
    <row r="12802" spans="1:13" ht="18" customHeight="1" x14ac:dyDescent="0.2">
      <c r="A12802" s="236" t="s">
        <v>1690</v>
      </c>
      <c r="B12802" s="183" t="s">
        <v>2</v>
      </c>
      <c r="C12802" s="182" t="s">
        <v>3</v>
      </c>
      <c r="D12802" s="182" t="s">
        <v>4</v>
      </c>
      <c r="E12802" s="419" t="s">
        <v>2100</v>
      </c>
      <c r="F12802" s="419"/>
      <c r="G12802" s="184" t="s">
        <v>5</v>
      </c>
      <c r="H12802" s="183" t="s">
        <v>6</v>
      </c>
      <c r="I12802" s="183" t="s">
        <v>7</v>
      </c>
      <c r="J12802" s="218" t="s">
        <v>8</v>
      </c>
      <c r="K12802" s="229">
        <f>J12804+J12805</f>
        <v>8.16</v>
      </c>
      <c r="L12802" s="229">
        <f>J12803-K12802</f>
        <v>47.84</v>
      </c>
      <c r="M12802" t="s">
        <v>7</v>
      </c>
    </row>
    <row r="12803" spans="1:13" ht="24" customHeight="1" x14ac:dyDescent="0.2">
      <c r="A12803" s="237" t="s">
        <v>2125</v>
      </c>
      <c r="B12803" s="186" t="s">
        <v>1289</v>
      </c>
      <c r="C12803" s="185" t="s">
        <v>15</v>
      </c>
      <c r="D12803" s="185" t="s">
        <v>1290</v>
      </c>
      <c r="E12803" s="425">
        <v>8</v>
      </c>
      <c r="F12803" s="425"/>
      <c r="G12803" s="187" t="s">
        <v>18</v>
      </c>
      <c r="H12803" s="188">
        <v>1</v>
      </c>
      <c r="I12803" s="189">
        <f>(M12803*$M$13)</f>
        <v>56.000399999999999</v>
      </c>
      <c r="J12803" s="231">
        <f>TRUNC(I12803*H12803,2)</f>
        <v>56</v>
      </c>
      <c r="M12803">
        <v>60.87</v>
      </c>
    </row>
    <row r="12804" spans="1:13" ht="24" customHeight="1" x14ac:dyDescent="0.2">
      <c r="A12804" s="238" t="s">
        <v>2126</v>
      </c>
      <c r="B12804" s="191" t="s">
        <v>2130</v>
      </c>
      <c r="C12804" s="190" t="s">
        <v>15</v>
      </c>
      <c r="D12804" s="190" t="s">
        <v>2131</v>
      </c>
      <c r="E12804" s="426" t="s">
        <v>2129</v>
      </c>
      <c r="F12804" s="426"/>
      <c r="G12804" s="192" t="s">
        <v>39</v>
      </c>
      <c r="H12804" s="193">
        <v>0.25</v>
      </c>
      <c r="I12804" s="189">
        <f>(M12804*$M$13)</f>
        <v>13.533200000000001</v>
      </c>
      <c r="J12804" s="219">
        <f>TRUNC(I12804*H12804,2)</f>
        <v>3.38</v>
      </c>
      <c r="M12804">
        <v>14.71</v>
      </c>
    </row>
    <row r="12805" spans="1:13" ht="24" customHeight="1" x14ac:dyDescent="0.2">
      <c r="A12805" s="238" t="s">
        <v>2126</v>
      </c>
      <c r="B12805" s="191" t="s">
        <v>2216</v>
      </c>
      <c r="C12805" s="190" t="s">
        <v>15</v>
      </c>
      <c r="D12805" s="190" t="s">
        <v>2217</v>
      </c>
      <c r="E12805" s="426" t="s">
        <v>2129</v>
      </c>
      <c r="F12805" s="426"/>
      <c r="G12805" s="192" t="s">
        <v>39</v>
      </c>
      <c r="H12805" s="193">
        <v>0.25</v>
      </c>
      <c r="I12805" s="189">
        <f>(M12805*$M$13)</f>
        <v>19.136000000000003</v>
      </c>
      <c r="J12805" s="219">
        <f>TRUNC(I12805*H12805,2)</f>
        <v>4.78</v>
      </c>
      <c r="M12805">
        <v>20.8</v>
      </c>
    </row>
    <row r="12806" spans="1:13" ht="24" customHeight="1" x14ac:dyDescent="0.2">
      <c r="A12806" s="238" t="s">
        <v>2126</v>
      </c>
      <c r="B12806" s="191" t="s">
        <v>2931</v>
      </c>
      <c r="C12806" s="190" t="s">
        <v>15</v>
      </c>
      <c r="D12806" s="190" t="s">
        <v>2932</v>
      </c>
      <c r="E12806" s="426" t="s">
        <v>2119</v>
      </c>
      <c r="F12806" s="426"/>
      <c r="G12806" s="192" t="s">
        <v>132</v>
      </c>
      <c r="H12806" s="193">
        <v>0.28000000000000003</v>
      </c>
      <c r="I12806" s="189">
        <f>(M12806*$M$13)</f>
        <v>0.42320000000000002</v>
      </c>
      <c r="J12806" s="219">
        <f>TRUNC(I12806*H12806,2)</f>
        <v>0.11</v>
      </c>
      <c r="M12806">
        <v>0.46</v>
      </c>
    </row>
    <row r="12807" spans="1:13" ht="24" customHeight="1" x14ac:dyDescent="0.2">
      <c r="A12807" s="238" t="s">
        <v>2126</v>
      </c>
      <c r="B12807" s="191" t="s">
        <v>3126</v>
      </c>
      <c r="C12807" s="190" t="s">
        <v>15</v>
      </c>
      <c r="D12807" s="190" t="s">
        <v>3127</v>
      </c>
      <c r="E12807" s="426" t="s">
        <v>2119</v>
      </c>
      <c r="F12807" s="426"/>
      <c r="G12807" s="192" t="s">
        <v>54</v>
      </c>
      <c r="H12807" s="193">
        <v>1</v>
      </c>
      <c r="I12807" s="189">
        <f>(M12807*$M$13)</f>
        <v>47.729600000000005</v>
      </c>
      <c r="J12807" s="219">
        <f>TRUNC(I12807*H12807,2)</f>
        <v>47.72</v>
      </c>
      <c r="M12807">
        <v>51.88</v>
      </c>
    </row>
    <row r="12808" spans="1:13" x14ac:dyDescent="0.2">
      <c r="A12808" s="239"/>
      <c r="B12808" s="195"/>
      <c r="C12808" s="195"/>
      <c r="D12808" s="195"/>
      <c r="E12808" s="195" t="s">
        <v>3847</v>
      </c>
      <c r="F12808" s="196">
        <v>8.8699999999999992</v>
      </c>
      <c r="G12808" s="195" t="s">
        <v>3848</v>
      </c>
      <c r="H12808" s="196">
        <v>0</v>
      </c>
      <c r="I12808" s="196">
        <v>8.8699999999999992</v>
      </c>
      <c r="J12808" s="220"/>
      <c r="M12808">
        <v>8.8699999999999992</v>
      </c>
    </row>
    <row r="12809" spans="1:13" ht="25.5" x14ac:dyDescent="0.2">
      <c r="A12809" s="239"/>
      <c r="B12809" s="195"/>
      <c r="C12809" s="195"/>
      <c r="D12809" s="195"/>
      <c r="E12809" s="195" t="s">
        <v>3849</v>
      </c>
      <c r="F12809" s="196">
        <v>0</v>
      </c>
      <c r="G12809" s="195"/>
      <c r="H12809" s="195" t="s">
        <v>3850</v>
      </c>
      <c r="I12809" s="196">
        <v>60.87</v>
      </c>
      <c r="J12809" s="220"/>
      <c r="M12809">
        <v>60.87</v>
      </c>
    </row>
    <row r="12810" spans="1:13" ht="30" customHeight="1" x14ac:dyDescent="0.2">
      <c r="A12810" s="240"/>
      <c r="B12810" s="197"/>
      <c r="C12810" s="197"/>
      <c r="D12810" s="197"/>
      <c r="E12810" s="197"/>
      <c r="F12810" s="197"/>
      <c r="G12810" s="197" t="s">
        <v>3851</v>
      </c>
      <c r="H12810" s="198">
        <v>20</v>
      </c>
      <c r="I12810" s="199">
        <v>1217.4000000000001</v>
      </c>
      <c r="J12810" s="220"/>
      <c r="M12810">
        <v>1217.4000000000001</v>
      </c>
    </row>
    <row r="12811" spans="1:13" ht="0.95" customHeight="1" x14ac:dyDescent="0.2">
      <c r="A12811" s="237"/>
      <c r="B12811" s="185"/>
      <c r="C12811" s="185"/>
      <c r="D12811" s="185"/>
      <c r="E12811" s="185"/>
      <c r="F12811" s="185"/>
      <c r="G12811" s="185"/>
      <c r="H12811" s="185"/>
      <c r="I12811" s="185"/>
      <c r="J12811" s="220"/>
    </row>
    <row r="12812" spans="1:13" ht="18" customHeight="1" x14ac:dyDescent="0.2">
      <c r="A12812" s="236" t="s">
        <v>1691</v>
      </c>
      <c r="B12812" s="183" t="s">
        <v>2</v>
      </c>
      <c r="C12812" s="182" t="s">
        <v>3</v>
      </c>
      <c r="D12812" s="182" t="s">
        <v>4</v>
      </c>
      <c r="E12812" s="419" t="s">
        <v>2100</v>
      </c>
      <c r="F12812" s="419"/>
      <c r="G12812" s="184" t="s">
        <v>5</v>
      </c>
      <c r="H12812" s="183" t="s">
        <v>6</v>
      </c>
      <c r="I12812" s="183" t="s">
        <v>7</v>
      </c>
      <c r="J12812" s="218" t="s">
        <v>8</v>
      </c>
      <c r="K12812" s="229">
        <f>J12814+J12815</f>
        <v>2.5099999999999998</v>
      </c>
      <c r="L12812" s="229">
        <f>J12813-K12812</f>
        <v>7.4700000000000006</v>
      </c>
      <c r="M12812" t="s">
        <v>7</v>
      </c>
    </row>
    <row r="12813" spans="1:13" ht="26.1" customHeight="1" x14ac:dyDescent="0.2">
      <c r="A12813" s="237" t="s">
        <v>2125</v>
      </c>
      <c r="B12813" s="186" t="s">
        <v>1027</v>
      </c>
      <c r="C12813" s="185" t="s">
        <v>26</v>
      </c>
      <c r="D12813" s="185" t="s">
        <v>1028</v>
      </c>
      <c r="E12813" s="425" t="s">
        <v>2115</v>
      </c>
      <c r="F12813" s="425"/>
      <c r="G12813" s="187" t="s">
        <v>331</v>
      </c>
      <c r="H12813" s="188">
        <v>1</v>
      </c>
      <c r="I12813" s="189">
        <f>(M12813*$M$13)</f>
        <v>9.9819999999999993</v>
      </c>
      <c r="J12813" s="231">
        <f>TRUNC(I12813*H12813,2)</f>
        <v>9.98</v>
      </c>
      <c r="M12813">
        <v>10.85</v>
      </c>
    </row>
    <row r="12814" spans="1:13" ht="26.1" customHeight="1" x14ac:dyDescent="0.2">
      <c r="A12814" s="241" t="s">
        <v>2395</v>
      </c>
      <c r="B12814" s="201" t="s">
        <v>2477</v>
      </c>
      <c r="C12814" s="200" t="s">
        <v>26</v>
      </c>
      <c r="D12814" s="200" t="s">
        <v>2478</v>
      </c>
      <c r="E12814" s="427" t="s">
        <v>2123</v>
      </c>
      <c r="F12814" s="427"/>
      <c r="G12814" s="202" t="s">
        <v>32</v>
      </c>
      <c r="H12814" s="203">
        <v>8.4500000000000006E-2</v>
      </c>
      <c r="I12814" s="189">
        <f>(M12814*$M$13)</f>
        <v>24.3156</v>
      </c>
      <c r="J12814" s="219">
        <f>TRUNC(I12814*H12814,2)</f>
        <v>2.0499999999999998</v>
      </c>
      <c r="M12814">
        <v>26.43</v>
      </c>
    </row>
    <row r="12815" spans="1:13" ht="24" customHeight="1" x14ac:dyDescent="0.2">
      <c r="A12815" s="241" t="s">
        <v>2395</v>
      </c>
      <c r="B12815" s="201" t="s">
        <v>2446</v>
      </c>
      <c r="C12815" s="200" t="s">
        <v>26</v>
      </c>
      <c r="D12815" s="200" t="s">
        <v>2447</v>
      </c>
      <c r="E12815" s="427" t="s">
        <v>2123</v>
      </c>
      <c r="F12815" s="427"/>
      <c r="G12815" s="202" t="s">
        <v>32</v>
      </c>
      <c r="H12815" s="203">
        <v>2.6599999999999999E-2</v>
      </c>
      <c r="I12815" s="189">
        <f>(M12815*$M$13)</f>
        <v>17.461600000000001</v>
      </c>
      <c r="J12815" s="219">
        <f>TRUNC(I12815*H12815,2)</f>
        <v>0.46</v>
      </c>
      <c r="M12815">
        <v>18.98</v>
      </c>
    </row>
    <row r="12816" spans="1:13" ht="24" customHeight="1" x14ac:dyDescent="0.2">
      <c r="A12816" s="238" t="s">
        <v>2126</v>
      </c>
      <c r="B12816" s="191" t="s">
        <v>2946</v>
      </c>
      <c r="C12816" s="190" t="s">
        <v>26</v>
      </c>
      <c r="D12816" s="190" t="s">
        <v>2947</v>
      </c>
      <c r="E12816" s="426" t="s">
        <v>2119</v>
      </c>
      <c r="F12816" s="426"/>
      <c r="G12816" s="192" t="s">
        <v>331</v>
      </c>
      <c r="H12816" s="193">
        <v>3.32E-2</v>
      </c>
      <c r="I12816" s="189">
        <f>(M12816*$M$13)</f>
        <v>3.4316</v>
      </c>
      <c r="J12816" s="219">
        <f>TRUNC(I12816*H12816,2)</f>
        <v>0.11</v>
      </c>
      <c r="M12816">
        <v>3.73</v>
      </c>
    </row>
    <row r="12817" spans="1:13" ht="39" customHeight="1" x14ac:dyDescent="0.2">
      <c r="A12817" s="238" t="s">
        <v>2126</v>
      </c>
      <c r="B12817" s="191" t="s">
        <v>2948</v>
      </c>
      <c r="C12817" s="190" t="s">
        <v>26</v>
      </c>
      <c r="D12817" s="190" t="s">
        <v>2949</v>
      </c>
      <c r="E12817" s="426" t="s">
        <v>2119</v>
      </c>
      <c r="F12817" s="426"/>
      <c r="G12817" s="192" t="s">
        <v>331</v>
      </c>
      <c r="H12817" s="193">
        <v>1</v>
      </c>
      <c r="I12817" s="189">
        <f>(M12817*$M$13)</f>
        <v>7.36</v>
      </c>
      <c r="J12817" s="219">
        <f>TRUNC(I12817*H12817,2)</f>
        <v>7.36</v>
      </c>
      <c r="M12817">
        <v>8</v>
      </c>
    </row>
    <row r="12818" spans="1:13" x14ac:dyDescent="0.2">
      <c r="A12818" s="239"/>
      <c r="B12818" s="195"/>
      <c r="C12818" s="195"/>
      <c r="D12818" s="195"/>
      <c r="E12818" s="195" t="s">
        <v>3847</v>
      </c>
      <c r="F12818" s="196">
        <v>2.12</v>
      </c>
      <c r="G12818" s="195" t="s">
        <v>3848</v>
      </c>
      <c r="H12818" s="196">
        <v>0</v>
      </c>
      <c r="I12818" s="196">
        <v>2.12</v>
      </c>
      <c r="J12818" s="220"/>
      <c r="M12818">
        <v>2.12</v>
      </c>
    </row>
    <row r="12819" spans="1:13" ht="25.5" x14ac:dyDescent="0.2">
      <c r="A12819" s="239"/>
      <c r="B12819" s="195"/>
      <c r="C12819" s="195"/>
      <c r="D12819" s="195"/>
      <c r="E12819" s="195" t="s">
        <v>3849</v>
      </c>
      <c r="F12819" s="196">
        <v>0</v>
      </c>
      <c r="G12819" s="195"/>
      <c r="H12819" s="195" t="s">
        <v>3850</v>
      </c>
      <c r="I12819" s="196">
        <v>10.85</v>
      </c>
      <c r="J12819" s="220"/>
      <c r="M12819">
        <v>10.85</v>
      </c>
    </row>
    <row r="12820" spans="1:13" ht="30" customHeight="1" x14ac:dyDescent="0.2">
      <c r="A12820" s="240"/>
      <c r="B12820" s="197"/>
      <c r="C12820" s="197"/>
      <c r="D12820" s="197"/>
      <c r="E12820" s="197"/>
      <c r="F12820" s="197"/>
      <c r="G12820" s="197" t="s">
        <v>3851</v>
      </c>
      <c r="H12820" s="198">
        <v>20</v>
      </c>
      <c r="I12820" s="199">
        <v>217</v>
      </c>
      <c r="J12820" s="220"/>
      <c r="M12820">
        <v>217</v>
      </c>
    </row>
    <row r="12821" spans="1:13" ht="0.95" customHeight="1" x14ac:dyDescent="0.2">
      <c r="A12821" s="237"/>
      <c r="B12821" s="185"/>
      <c r="C12821" s="185"/>
      <c r="D12821" s="185"/>
      <c r="E12821" s="185"/>
      <c r="F12821" s="185"/>
      <c r="G12821" s="185"/>
      <c r="H12821" s="185"/>
      <c r="I12821" s="185"/>
      <c r="J12821" s="220"/>
    </row>
    <row r="12822" spans="1:13" ht="18" customHeight="1" x14ac:dyDescent="0.2">
      <c r="A12822" s="236" t="s">
        <v>1692</v>
      </c>
      <c r="B12822" s="183" t="s">
        <v>2</v>
      </c>
      <c r="C12822" s="182" t="s">
        <v>3</v>
      </c>
      <c r="D12822" s="182" t="s">
        <v>4</v>
      </c>
      <c r="E12822" s="419" t="s">
        <v>2100</v>
      </c>
      <c r="F12822" s="419"/>
      <c r="G12822" s="184" t="s">
        <v>5</v>
      </c>
      <c r="H12822" s="183" t="s">
        <v>6</v>
      </c>
      <c r="I12822" s="183" t="s">
        <v>7</v>
      </c>
      <c r="J12822" s="218" t="s">
        <v>8</v>
      </c>
      <c r="K12822" s="229">
        <f>J12824+J12825</f>
        <v>6.52</v>
      </c>
      <c r="L12822" s="229">
        <f>J12823-K12822</f>
        <v>113.86</v>
      </c>
      <c r="M12822" t="s">
        <v>7</v>
      </c>
    </row>
    <row r="12823" spans="1:13" ht="26.1" customHeight="1" x14ac:dyDescent="0.2">
      <c r="A12823" s="237" t="s">
        <v>2125</v>
      </c>
      <c r="B12823" s="186" t="s">
        <v>1693</v>
      </c>
      <c r="C12823" s="185" t="s">
        <v>15</v>
      </c>
      <c r="D12823" s="185" t="s">
        <v>1694</v>
      </c>
      <c r="E12823" s="425">
        <v>8</v>
      </c>
      <c r="F12823" s="425"/>
      <c r="G12823" s="187" t="s">
        <v>54</v>
      </c>
      <c r="H12823" s="188">
        <v>1</v>
      </c>
      <c r="I12823" s="189">
        <f>(M12823*$M$13)</f>
        <v>120.38200000000001</v>
      </c>
      <c r="J12823" s="231">
        <f>TRUNC(I12823*H12823,2)</f>
        <v>120.38</v>
      </c>
      <c r="M12823">
        <v>130.85</v>
      </c>
    </row>
    <row r="12824" spans="1:13" ht="24" customHeight="1" x14ac:dyDescent="0.2">
      <c r="A12824" s="238" t="s">
        <v>2126</v>
      </c>
      <c r="B12824" s="191" t="s">
        <v>2130</v>
      </c>
      <c r="C12824" s="190" t="s">
        <v>15</v>
      </c>
      <c r="D12824" s="190" t="s">
        <v>2131</v>
      </c>
      <c r="E12824" s="426" t="s">
        <v>2129</v>
      </c>
      <c r="F12824" s="426"/>
      <c r="G12824" s="192" t="s">
        <v>39</v>
      </c>
      <c r="H12824" s="193">
        <v>0.2</v>
      </c>
      <c r="I12824" s="189">
        <f>(M12824*$M$13)</f>
        <v>13.533200000000001</v>
      </c>
      <c r="J12824" s="219">
        <f>TRUNC(I12824*H12824,2)</f>
        <v>2.7</v>
      </c>
      <c r="M12824">
        <v>14.71</v>
      </c>
    </row>
    <row r="12825" spans="1:13" ht="24" customHeight="1" x14ac:dyDescent="0.2">
      <c r="A12825" s="238" t="s">
        <v>2126</v>
      </c>
      <c r="B12825" s="191" t="s">
        <v>2216</v>
      </c>
      <c r="C12825" s="190" t="s">
        <v>15</v>
      </c>
      <c r="D12825" s="190" t="s">
        <v>2217</v>
      </c>
      <c r="E12825" s="426" t="s">
        <v>2129</v>
      </c>
      <c r="F12825" s="426"/>
      <c r="G12825" s="192" t="s">
        <v>39</v>
      </c>
      <c r="H12825" s="193">
        <v>0.2</v>
      </c>
      <c r="I12825" s="189">
        <f>(M12825*$M$13)</f>
        <v>19.136000000000003</v>
      </c>
      <c r="J12825" s="219">
        <f>TRUNC(I12825*H12825,2)</f>
        <v>3.82</v>
      </c>
      <c r="M12825">
        <v>20.8</v>
      </c>
    </row>
    <row r="12826" spans="1:13" ht="24" customHeight="1" x14ac:dyDescent="0.2">
      <c r="A12826" s="238" t="s">
        <v>2126</v>
      </c>
      <c r="B12826" s="191" t="s">
        <v>2931</v>
      </c>
      <c r="C12826" s="190" t="s">
        <v>15</v>
      </c>
      <c r="D12826" s="190" t="s">
        <v>2932</v>
      </c>
      <c r="E12826" s="426" t="s">
        <v>2119</v>
      </c>
      <c r="F12826" s="426"/>
      <c r="G12826" s="192" t="s">
        <v>132</v>
      </c>
      <c r="H12826" s="193">
        <v>0.28000000000000003</v>
      </c>
      <c r="I12826" s="189">
        <f>(M12826*$M$13)</f>
        <v>0.42320000000000002</v>
      </c>
      <c r="J12826" s="219">
        <f>TRUNC(I12826*H12826,2)</f>
        <v>0.11</v>
      </c>
      <c r="M12826">
        <v>0.46</v>
      </c>
    </row>
    <row r="12827" spans="1:13" ht="26.1" customHeight="1" x14ac:dyDescent="0.2">
      <c r="A12827" s="238" t="s">
        <v>2126</v>
      </c>
      <c r="B12827" s="191" t="s">
        <v>3312</v>
      </c>
      <c r="C12827" s="190" t="s">
        <v>15</v>
      </c>
      <c r="D12827" s="190" t="s">
        <v>1694</v>
      </c>
      <c r="E12827" s="426" t="s">
        <v>2119</v>
      </c>
      <c r="F12827" s="426"/>
      <c r="G12827" s="192" t="s">
        <v>54</v>
      </c>
      <c r="H12827" s="193">
        <v>1</v>
      </c>
      <c r="I12827" s="189">
        <f>(M12827*$M$13)</f>
        <v>113.7396</v>
      </c>
      <c r="J12827" s="219">
        <f>TRUNC(I12827*H12827,2)</f>
        <v>113.73</v>
      </c>
      <c r="M12827">
        <v>123.63</v>
      </c>
    </row>
    <row r="12828" spans="1:13" x14ac:dyDescent="0.2">
      <c r="A12828" s="239"/>
      <c r="B12828" s="195"/>
      <c r="C12828" s="195"/>
      <c r="D12828" s="195"/>
      <c r="E12828" s="195" t="s">
        <v>3847</v>
      </c>
      <c r="F12828" s="196">
        <v>7.1</v>
      </c>
      <c r="G12828" s="195" t="s">
        <v>3848</v>
      </c>
      <c r="H12828" s="196">
        <v>0</v>
      </c>
      <c r="I12828" s="196">
        <v>7.1</v>
      </c>
      <c r="J12828" s="220"/>
      <c r="M12828">
        <v>7.1</v>
      </c>
    </row>
    <row r="12829" spans="1:13" ht="25.5" x14ac:dyDescent="0.2">
      <c r="A12829" s="239"/>
      <c r="B12829" s="195"/>
      <c r="C12829" s="195"/>
      <c r="D12829" s="195"/>
      <c r="E12829" s="195" t="s">
        <v>3849</v>
      </c>
      <c r="F12829" s="196">
        <v>0</v>
      </c>
      <c r="G12829" s="195"/>
      <c r="H12829" s="195" t="s">
        <v>3850</v>
      </c>
      <c r="I12829" s="196">
        <v>130.85</v>
      </c>
      <c r="J12829" s="220"/>
      <c r="M12829">
        <v>130.85</v>
      </c>
    </row>
    <row r="12830" spans="1:13" ht="30" customHeight="1" x14ac:dyDescent="0.2">
      <c r="A12830" s="240"/>
      <c r="B12830" s="197"/>
      <c r="C12830" s="197"/>
      <c r="D12830" s="197"/>
      <c r="E12830" s="197"/>
      <c r="F12830" s="197"/>
      <c r="G12830" s="197" t="s">
        <v>3851</v>
      </c>
      <c r="H12830" s="198">
        <v>18</v>
      </c>
      <c r="I12830" s="199">
        <v>2355.3000000000002</v>
      </c>
      <c r="J12830" s="220"/>
      <c r="M12830">
        <v>2355.3000000000002</v>
      </c>
    </row>
    <row r="12831" spans="1:13" ht="0.95" customHeight="1" x14ac:dyDescent="0.2">
      <c r="A12831" s="237"/>
      <c r="B12831" s="185"/>
      <c r="C12831" s="185"/>
      <c r="D12831" s="185"/>
      <c r="E12831" s="185"/>
      <c r="F12831" s="185"/>
      <c r="G12831" s="185"/>
      <c r="H12831" s="185"/>
      <c r="I12831" s="185"/>
      <c r="J12831" s="220"/>
    </row>
    <row r="12832" spans="1:13" ht="18" customHeight="1" x14ac:dyDescent="0.2">
      <c r="A12832" s="236" t="s">
        <v>1695</v>
      </c>
      <c r="B12832" s="183" t="s">
        <v>2</v>
      </c>
      <c r="C12832" s="182" t="s">
        <v>3</v>
      </c>
      <c r="D12832" s="182" t="s">
        <v>4</v>
      </c>
      <c r="E12832" s="419" t="s">
        <v>2100</v>
      </c>
      <c r="F12832" s="419"/>
      <c r="G12832" s="184" t="s">
        <v>5</v>
      </c>
      <c r="H12832" s="183" t="s">
        <v>6</v>
      </c>
      <c r="I12832" s="183" t="s">
        <v>7</v>
      </c>
      <c r="J12832" s="218" t="s">
        <v>8</v>
      </c>
      <c r="K12832" s="229">
        <f>J12834+J12835</f>
        <v>6.52</v>
      </c>
      <c r="L12832" s="229">
        <f>J12833-K12832</f>
        <v>673.76</v>
      </c>
      <c r="M12832" t="s">
        <v>7</v>
      </c>
    </row>
    <row r="12833" spans="1:13" ht="26.1" customHeight="1" x14ac:dyDescent="0.2">
      <c r="A12833" s="237" t="s">
        <v>2125</v>
      </c>
      <c r="B12833" s="186" t="s">
        <v>1031</v>
      </c>
      <c r="C12833" s="185" t="s">
        <v>15</v>
      </c>
      <c r="D12833" s="185" t="s">
        <v>1032</v>
      </c>
      <c r="E12833" s="425">
        <v>8</v>
      </c>
      <c r="F12833" s="425"/>
      <c r="G12833" s="187" t="s">
        <v>54</v>
      </c>
      <c r="H12833" s="188">
        <v>1</v>
      </c>
      <c r="I12833" s="189">
        <f>(M12833*$M$13)</f>
        <v>680.28480000000013</v>
      </c>
      <c r="J12833" s="231">
        <f>TRUNC(I12833*H12833,2)</f>
        <v>680.28</v>
      </c>
      <c r="M12833">
        <v>739.44</v>
      </c>
    </row>
    <row r="12834" spans="1:13" ht="24" customHeight="1" x14ac:dyDescent="0.2">
      <c r="A12834" s="238" t="s">
        <v>2126</v>
      </c>
      <c r="B12834" s="191" t="s">
        <v>2130</v>
      </c>
      <c r="C12834" s="190" t="s">
        <v>15</v>
      </c>
      <c r="D12834" s="190" t="s">
        <v>2131</v>
      </c>
      <c r="E12834" s="426" t="s">
        <v>2129</v>
      </c>
      <c r="F12834" s="426"/>
      <c r="G12834" s="192" t="s">
        <v>39</v>
      </c>
      <c r="H12834" s="193">
        <v>0.2</v>
      </c>
      <c r="I12834" s="189">
        <f>(M12834*$M$13)</f>
        <v>13.533200000000001</v>
      </c>
      <c r="J12834" s="219">
        <f>TRUNC(I12834*H12834,2)</f>
        <v>2.7</v>
      </c>
      <c r="M12834">
        <v>14.71</v>
      </c>
    </row>
    <row r="12835" spans="1:13" ht="24" customHeight="1" x14ac:dyDescent="0.2">
      <c r="A12835" s="238" t="s">
        <v>2126</v>
      </c>
      <c r="B12835" s="191" t="s">
        <v>2216</v>
      </c>
      <c r="C12835" s="190" t="s">
        <v>15</v>
      </c>
      <c r="D12835" s="190" t="s">
        <v>2217</v>
      </c>
      <c r="E12835" s="426" t="s">
        <v>2129</v>
      </c>
      <c r="F12835" s="426"/>
      <c r="G12835" s="192" t="s">
        <v>39</v>
      </c>
      <c r="H12835" s="193">
        <v>0.2</v>
      </c>
      <c r="I12835" s="189">
        <f>(M12835*$M$13)</f>
        <v>19.136000000000003</v>
      </c>
      <c r="J12835" s="219">
        <f>TRUNC(I12835*H12835,2)</f>
        <v>3.82</v>
      </c>
      <c r="M12835">
        <v>20.8</v>
      </c>
    </row>
    <row r="12836" spans="1:13" ht="24" customHeight="1" x14ac:dyDescent="0.2">
      <c r="A12836" s="238" t="s">
        <v>2126</v>
      </c>
      <c r="B12836" s="191" t="s">
        <v>2931</v>
      </c>
      <c r="C12836" s="190" t="s">
        <v>15</v>
      </c>
      <c r="D12836" s="190" t="s">
        <v>2932</v>
      </c>
      <c r="E12836" s="426" t="s">
        <v>2119</v>
      </c>
      <c r="F12836" s="426"/>
      <c r="G12836" s="192" t="s">
        <v>132</v>
      </c>
      <c r="H12836" s="193">
        <v>0.28000000000000003</v>
      </c>
      <c r="I12836" s="189">
        <f>(M12836*$M$13)</f>
        <v>0.42320000000000002</v>
      </c>
      <c r="J12836" s="219">
        <f>TRUNC(I12836*H12836,2)</f>
        <v>0.11</v>
      </c>
      <c r="M12836">
        <v>0.46</v>
      </c>
    </row>
    <row r="12837" spans="1:13" ht="26.1" customHeight="1" x14ac:dyDescent="0.2">
      <c r="A12837" s="238" t="s">
        <v>2126</v>
      </c>
      <c r="B12837" s="191" t="s">
        <v>2950</v>
      </c>
      <c r="C12837" s="190" t="s">
        <v>15</v>
      </c>
      <c r="D12837" s="190" t="s">
        <v>2951</v>
      </c>
      <c r="E12837" s="426" t="s">
        <v>2119</v>
      </c>
      <c r="F12837" s="426"/>
      <c r="G12837" s="192" t="s">
        <v>54</v>
      </c>
      <c r="H12837" s="193">
        <v>1</v>
      </c>
      <c r="I12837" s="189">
        <f>(M12837*$M$13)</f>
        <v>673.64240000000007</v>
      </c>
      <c r="J12837" s="219">
        <f>TRUNC(I12837*H12837,2)</f>
        <v>673.64</v>
      </c>
      <c r="M12837">
        <v>732.22</v>
      </c>
    </row>
    <row r="12838" spans="1:13" x14ac:dyDescent="0.2">
      <c r="A12838" s="239"/>
      <c r="B12838" s="195"/>
      <c r="C12838" s="195"/>
      <c r="D12838" s="195"/>
      <c r="E12838" s="195" t="s">
        <v>3847</v>
      </c>
      <c r="F12838" s="196">
        <v>7.1</v>
      </c>
      <c r="G12838" s="195" t="s">
        <v>3848</v>
      </c>
      <c r="H12838" s="196">
        <v>0</v>
      </c>
      <c r="I12838" s="196">
        <v>7.1</v>
      </c>
      <c r="J12838" s="220"/>
      <c r="M12838">
        <v>7.1</v>
      </c>
    </row>
    <row r="12839" spans="1:13" ht="25.5" x14ac:dyDescent="0.2">
      <c r="A12839" s="239"/>
      <c r="B12839" s="195"/>
      <c r="C12839" s="195"/>
      <c r="D12839" s="195"/>
      <c r="E12839" s="195" t="s">
        <v>3849</v>
      </c>
      <c r="F12839" s="196">
        <v>0</v>
      </c>
      <c r="G12839" s="195"/>
      <c r="H12839" s="195" t="s">
        <v>3850</v>
      </c>
      <c r="I12839" s="196">
        <v>739.44</v>
      </c>
      <c r="J12839" s="220"/>
      <c r="M12839">
        <v>739.44</v>
      </c>
    </row>
    <row r="12840" spans="1:13" ht="30" customHeight="1" x14ac:dyDescent="0.2">
      <c r="A12840" s="240"/>
      <c r="B12840" s="197"/>
      <c r="C12840" s="197"/>
      <c r="D12840" s="197"/>
      <c r="E12840" s="197"/>
      <c r="F12840" s="197"/>
      <c r="G12840" s="197" t="s">
        <v>3851</v>
      </c>
      <c r="H12840" s="198">
        <v>2</v>
      </c>
      <c r="I12840" s="199">
        <v>1478.88</v>
      </c>
      <c r="J12840" s="220"/>
      <c r="M12840">
        <v>1478.88</v>
      </c>
    </row>
    <row r="12841" spans="1:13" ht="0.95" customHeight="1" x14ac:dyDescent="0.2">
      <c r="A12841" s="237"/>
      <c r="B12841" s="185"/>
      <c r="C12841" s="185"/>
      <c r="D12841" s="185"/>
      <c r="E12841" s="185"/>
      <c r="F12841" s="185"/>
      <c r="G12841" s="185"/>
      <c r="H12841" s="185"/>
      <c r="I12841" s="185"/>
      <c r="J12841" s="220"/>
    </row>
    <row r="12842" spans="1:13" ht="18" customHeight="1" x14ac:dyDescent="0.2">
      <c r="A12842" s="236" t="s">
        <v>1696</v>
      </c>
      <c r="B12842" s="183" t="s">
        <v>2</v>
      </c>
      <c r="C12842" s="182" t="s">
        <v>3</v>
      </c>
      <c r="D12842" s="182" t="s">
        <v>4</v>
      </c>
      <c r="E12842" s="419" t="s">
        <v>2100</v>
      </c>
      <c r="F12842" s="419"/>
      <c r="G12842" s="184" t="s">
        <v>5</v>
      </c>
      <c r="H12842" s="183" t="s">
        <v>6</v>
      </c>
      <c r="I12842" s="183" t="s">
        <v>7</v>
      </c>
      <c r="J12842" s="218" t="s">
        <v>8</v>
      </c>
      <c r="K12842" s="229">
        <f>J12844+J12845</f>
        <v>4.8900000000000006</v>
      </c>
      <c r="L12842" s="229">
        <f>J12843-K12842</f>
        <v>63.7</v>
      </c>
      <c r="M12842" t="s">
        <v>7</v>
      </c>
    </row>
    <row r="12843" spans="1:13" ht="26.1" customHeight="1" x14ac:dyDescent="0.2">
      <c r="A12843" s="237" t="s">
        <v>2125</v>
      </c>
      <c r="B12843" s="186" t="s">
        <v>1033</v>
      </c>
      <c r="C12843" s="185" t="s">
        <v>15</v>
      </c>
      <c r="D12843" s="185" t="s">
        <v>1034</v>
      </c>
      <c r="E12843" s="425">
        <v>8</v>
      </c>
      <c r="F12843" s="425"/>
      <c r="G12843" s="187" t="s">
        <v>18</v>
      </c>
      <c r="H12843" s="188">
        <v>1</v>
      </c>
      <c r="I12843" s="189">
        <f>(M12843*$M$13)</f>
        <v>68.595200000000006</v>
      </c>
      <c r="J12843" s="231">
        <f>TRUNC(I12843*H12843,2)</f>
        <v>68.59</v>
      </c>
      <c r="L12843" s="229" t="s">
        <v>5389</v>
      </c>
      <c r="M12843">
        <v>74.56</v>
      </c>
    </row>
    <row r="12844" spans="1:13" ht="24" customHeight="1" x14ac:dyDescent="0.2">
      <c r="A12844" s="238" t="s">
        <v>2126</v>
      </c>
      <c r="B12844" s="191" t="s">
        <v>2130</v>
      </c>
      <c r="C12844" s="190" t="s">
        <v>15</v>
      </c>
      <c r="D12844" s="190" t="s">
        <v>2131</v>
      </c>
      <c r="E12844" s="426" t="s">
        <v>2129</v>
      </c>
      <c r="F12844" s="426"/>
      <c r="G12844" s="192" t="s">
        <v>39</v>
      </c>
      <c r="H12844" s="193">
        <v>0.15</v>
      </c>
      <c r="I12844" s="189">
        <f>(M12844*$M$13)</f>
        <v>13.533200000000001</v>
      </c>
      <c r="J12844" s="219">
        <f>TRUNC(I12844*H12844,2)</f>
        <v>2.02</v>
      </c>
      <c r="M12844">
        <v>14.71</v>
      </c>
    </row>
    <row r="12845" spans="1:13" ht="24" customHeight="1" x14ac:dyDescent="0.2">
      <c r="A12845" s="238" t="s">
        <v>2126</v>
      </c>
      <c r="B12845" s="191" t="s">
        <v>2216</v>
      </c>
      <c r="C12845" s="190" t="s">
        <v>15</v>
      </c>
      <c r="D12845" s="190" t="s">
        <v>2217</v>
      </c>
      <c r="E12845" s="426" t="s">
        <v>2129</v>
      </c>
      <c r="F12845" s="426"/>
      <c r="G12845" s="192" t="s">
        <v>39</v>
      </c>
      <c r="H12845" s="193">
        <v>0.15</v>
      </c>
      <c r="I12845" s="189">
        <f>(M12845*$M$13)</f>
        <v>19.136000000000003</v>
      </c>
      <c r="J12845" s="219">
        <f>TRUNC(I12845*H12845,2)</f>
        <v>2.87</v>
      </c>
      <c r="M12845">
        <v>20.8</v>
      </c>
    </row>
    <row r="12846" spans="1:13" ht="26.1" customHeight="1" x14ac:dyDescent="0.2">
      <c r="A12846" s="238" t="s">
        <v>2126</v>
      </c>
      <c r="B12846" s="191" t="s">
        <v>2952</v>
      </c>
      <c r="C12846" s="190" t="s">
        <v>15</v>
      </c>
      <c r="D12846" s="190" t="s">
        <v>1034</v>
      </c>
      <c r="E12846" s="426" t="s">
        <v>2119</v>
      </c>
      <c r="F12846" s="426"/>
      <c r="G12846" s="192" t="s">
        <v>54</v>
      </c>
      <c r="H12846" s="193">
        <v>1</v>
      </c>
      <c r="I12846" s="189">
        <f>(M12846*$M$13)</f>
        <v>63.700800000000001</v>
      </c>
      <c r="J12846" s="219">
        <f>TRUNC(I12846*H12846,2)</f>
        <v>63.7</v>
      </c>
      <c r="M12846">
        <v>69.239999999999995</v>
      </c>
    </row>
    <row r="12847" spans="1:13" x14ac:dyDescent="0.2">
      <c r="A12847" s="239"/>
      <c r="B12847" s="195"/>
      <c r="C12847" s="195"/>
      <c r="D12847" s="195"/>
      <c r="E12847" s="195" t="s">
        <v>3847</v>
      </c>
      <c r="F12847" s="196">
        <v>5.32</v>
      </c>
      <c r="G12847" s="195" t="s">
        <v>3848</v>
      </c>
      <c r="H12847" s="196">
        <v>0</v>
      </c>
      <c r="I12847" s="196">
        <v>5.32</v>
      </c>
      <c r="J12847" s="220"/>
      <c r="M12847">
        <v>5.32</v>
      </c>
    </row>
    <row r="12848" spans="1:13" ht="25.5" x14ac:dyDescent="0.2">
      <c r="A12848" s="239"/>
      <c r="B12848" s="195"/>
      <c r="C12848" s="195"/>
      <c r="D12848" s="195"/>
      <c r="E12848" s="195" t="s">
        <v>3849</v>
      </c>
      <c r="F12848" s="196">
        <v>0</v>
      </c>
      <c r="G12848" s="195"/>
      <c r="H12848" s="195" t="s">
        <v>3850</v>
      </c>
      <c r="I12848" s="196">
        <v>74.56</v>
      </c>
      <c r="J12848" s="220"/>
      <c r="M12848">
        <v>74.56</v>
      </c>
    </row>
    <row r="12849" spans="1:13" ht="30" customHeight="1" x14ac:dyDescent="0.2">
      <c r="A12849" s="240"/>
      <c r="B12849" s="197"/>
      <c r="C12849" s="197"/>
      <c r="D12849" s="197"/>
      <c r="E12849" s="197"/>
      <c r="F12849" s="197"/>
      <c r="G12849" s="197" t="s">
        <v>3851</v>
      </c>
      <c r="H12849" s="198">
        <v>20</v>
      </c>
      <c r="I12849" s="199">
        <v>1491.2</v>
      </c>
      <c r="J12849" s="220"/>
      <c r="M12849">
        <v>1491.2</v>
      </c>
    </row>
    <row r="12850" spans="1:13" ht="0.95" customHeight="1" x14ac:dyDescent="0.2">
      <c r="A12850" s="237"/>
      <c r="B12850" s="185"/>
      <c r="C12850" s="185"/>
      <c r="D12850" s="185"/>
      <c r="E12850" s="185"/>
      <c r="F12850" s="185"/>
      <c r="G12850" s="185"/>
      <c r="H12850" s="185"/>
      <c r="I12850" s="185"/>
      <c r="J12850" s="220"/>
    </row>
    <row r="12851" spans="1:13" ht="18" customHeight="1" x14ac:dyDescent="0.2">
      <c r="A12851" s="236" t="s">
        <v>1697</v>
      </c>
      <c r="B12851" s="183" t="s">
        <v>2</v>
      </c>
      <c r="C12851" s="182" t="s">
        <v>3</v>
      </c>
      <c r="D12851" s="182" t="s">
        <v>4</v>
      </c>
      <c r="E12851" s="419" t="s">
        <v>2100</v>
      </c>
      <c r="F12851" s="419"/>
      <c r="G12851" s="184" t="s">
        <v>5</v>
      </c>
      <c r="H12851" s="183" t="s">
        <v>6</v>
      </c>
      <c r="I12851" s="183" t="s">
        <v>7</v>
      </c>
      <c r="J12851" s="218" t="s">
        <v>8</v>
      </c>
      <c r="K12851" s="229">
        <f>J12853+J12854</f>
        <v>12.73</v>
      </c>
      <c r="L12851" s="229">
        <f>J12852-K12851</f>
        <v>82.089999999999989</v>
      </c>
      <c r="M12851" t="s">
        <v>7</v>
      </c>
    </row>
    <row r="12852" spans="1:13" ht="24" customHeight="1" x14ac:dyDescent="0.2">
      <c r="A12852" s="237" t="s">
        <v>2125</v>
      </c>
      <c r="B12852" s="186" t="s">
        <v>1035</v>
      </c>
      <c r="C12852" s="185" t="s">
        <v>15</v>
      </c>
      <c r="D12852" s="185" t="s">
        <v>1036</v>
      </c>
      <c r="E12852" s="425">
        <v>8</v>
      </c>
      <c r="F12852" s="425"/>
      <c r="G12852" s="187" t="s">
        <v>54</v>
      </c>
      <c r="H12852" s="188">
        <v>1</v>
      </c>
      <c r="I12852" s="189">
        <f>(M12852*$M$13)</f>
        <v>94.824399999999997</v>
      </c>
      <c r="J12852" s="231">
        <f>TRUNC(I12852*H12852,2)</f>
        <v>94.82</v>
      </c>
      <c r="M12852">
        <v>103.07</v>
      </c>
    </row>
    <row r="12853" spans="1:13" ht="24" customHeight="1" x14ac:dyDescent="0.2">
      <c r="A12853" s="238" t="s">
        <v>2126</v>
      </c>
      <c r="B12853" s="191" t="s">
        <v>2130</v>
      </c>
      <c r="C12853" s="190" t="s">
        <v>15</v>
      </c>
      <c r="D12853" s="190" t="s">
        <v>2131</v>
      </c>
      <c r="E12853" s="426" t="s">
        <v>2129</v>
      </c>
      <c r="F12853" s="426"/>
      <c r="G12853" s="192" t="s">
        <v>39</v>
      </c>
      <c r="H12853" s="193">
        <v>0.39</v>
      </c>
      <c r="I12853" s="189">
        <f>(M12853*$M$13)</f>
        <v>13.533200000000001</v>
      </c>
      <c r="J12853" s="219">
        <f>TRUNC(I12853*H12853,2)</f>
        <v>5.27</v>
      </c>
      <c r="M12853">
        <v>14.71</v>
      </c>
    </row>
    <row r="12854" spans="1:13" ht="24" customHeight="1" x14ac:dyDescent="0.2">
      <c r="A12854" s="238" t="s">
        <v>2126</v>
      </c>
      <c r="B12854" s="191" t="s">
        <v>2216</v>
      </c>
      <c r="C12854" s="190" t="s">
        <v>15</v>
      </c>
      <c r="D12854" s="190" t="s">
        <v>2217</v>
      </c>
      <c r="E12854" s="426" t="s">
        <v>2129</v>
      </c>
      <c r="F12854" s="426"/>
      <c r="G12854" s="192" t="s">
        <v>39</v>
      </c>
      <c r="H12854" s="193">
        <v>0.39</v>
      </c>
      <c r="I12854" s="189">
        <f>(M12854*$M$13)</f>
        <v>19.136000000000003</v>
      </c>
      <c r="J12854" s="219">
        <f>TRUNC(I12854*H12854,2)</f>
        <v>7.46</v>
      </c>
      <c r="M12854">
        <v>20.8</v>
      </c>
    </row>
    <row r="12855" spans="1:13" ht="24" customHeight="1" x14ac:dyDescent="0.2">
      <c r="A12855" s="238" t="s">
        <v>2126</v>
      </c>
      <c r="B12855" s="191" t="s">
        <v>2953</v>
      </c>
      <c r="C12855" s="190" t="s">
        <v>15</v>
      </c>
      <c r="D12855" s="190" t="s">
        <v>1036</v>
      </c>
      <c r="E12855" s="426" t="s">
        <v>2119</v>
      </c>
      <c r="F12855" s="426"/>
      <c r="G12855" s="192" t="s">
        <v>54</v>
      </c>
      <c r="H12855" s="193">
        <v>1</v>
      </c>
      <c r="I12855" s="189">
        <f>(M12855*$M$13)</f>
        <v>82.091600000000014</v>
      </c>
      <c r="J12855" s="219">
        <f>TRUNC(I12855*H12855,2)</f>
        <v>82.09</v>
      </c>
      <c r="M12855">
        <v>89.23</v>
      </c>
    </row>
    <row r="12856" spans="1:13" x14ac:dyDescent="0.2">
      <c r="A12856" s="239"/>
      <c r="B12856" s="195"/>
      <c r="C12856" s="195"/>
      <c r="D12856" s="195"/>
      <c r="E12856" s="195" t="s">
        <v>3847</v>
      </c>
      <c r="F12856" s="196">
        <v>13.84</v>
      </c>
      <c r="G12856" s="195" t="s">
        <v>3848</v>
      </c>
      <c r="H12856" s="196">
        <v>0</v>
      </c>
      <c r="I12856" s="196">
        <v>13.84</v>
      </c>
      <c r="J12856" s="220"/>
      <c r="M12856">
        <v>13.84</v>
      </c>
    </row>
    <row r="12857" spans="1:13" ht="25.5" x14ac:dyDescent="0.2">
      <c r="A12857" s="239"/>
      <c r="B12857" s="195"/>
      <c r="C12857" s="195"/>
      <c r="D12857" s="195"/>
      <c r="E12857" s="195" t="s">
        <v>3849</v>
      </c>
      <c r="F12857" s="196">
        <v>0</v>
      </c>
      <c r="G12857" s="195"/>
      <c r="H12857" s="195" t="s">
        <v>3850</v>
      </c>
      <c r="I12857" s="196">
        <v>103.07</v>
      </c>
      <c r="J12857" s="220"/>
      <c r="M12857">
        <v>103.07</v>
      </c>
    </row>
    <row r="12858" spans="1:13" ht="30" customHeight="1" x14ac:dyDescent="0.2">
      <c r="A12858" s="240"/>
      <c r="B12858" s="197"/>
      <c r="C12858" s="197"/>
      <c r="D12858" s="197"/>
      <c r="E12858" s="197"/>
      <c r="F12858" s="197"/>
      <c r="G12858" s="197" t="s">
        <v>3851</v>
      </c>
      <c r="H12858" s="198">
        <v>24</v>
      </c>
      <c r="I12858" s="199">
        <v>2473.6799999999998</v>
      </c>
      <c r="J12858" s="220"/>
      <c r="M12858">
        <v>2473.6799999999998</v>
      </c>
    </row>
    <row r="12859" spans="1:13" ht="0.95" customHeight="1" x14ac:dyDescent="0.2">
      <c r="A12859" s="237"/>
      <c r="B12859" s="185"/>
      <c r="C12859" s="185"/>
      <c r="D12859" s="185"/>
      <c r="E12859" s="185"/>
      <c r="F12859" s="185"/>
      <c r="G12859" s="185"/>
      <c r="H12859" s="185"/>
      <c r="I12859" s="185"/>
      <c r="J12859" s="220"/>
    </row>
    <row r="12860" spans="1:13" ht="18" customHeight="1" x14ac:dyDescent="0.2">
      <c r="A12860" s="236" t="s">
        <v>1698</v>
      </c>
      <c r="B12860" s="183" t="s">
        <v>2</v>
      </c>
      <c r="C12860" s="182" t="s">
        <v>3</v>
      </c>
      <c r="D12860" s="182" t="s">
        <v>4</v>
      </c>
      <c r="E12860" s="419" t="s">
        <v>2100</v>
      </c>
      <c r="F12860" s="419"/>
      <c r="G12860" s="184" t="s">
        <v>5</v>
      </c>
      <c r="H12860" s="183" t="s">
        <v>6</v>
      </c>
      <c r="I12860" s="183" t="s">
        <v>7</v>
      </c>
      <c r="J12860" s="218" t="s">
        <v>8</v>
      </c>
      <c r="K12860" s="229">
        <f>J12862+J12863</f>
        <v>57.16</v>
      </c>
      <c r="L12860" s="229">
        <f>J12861-K12860</f>
        <v>362.72</v>
      </c>
      <c r="M12860" t="s">
        <v>7</v>
      </c>
    </row>
    <row r="12861" spans="1:13" ht="24" customHeight="1" x14ac:dyDescent="0.2">
      <c r="A12861" s="237" t="s">
        <v>2125</v>
      </c>
      <c r="B12861" s="186" t="s">
        <v>1037</v>
      </c>
      <c r="C12861" s="185" t="s">
        <v>15</v>
      </c>
      <c r="D12861" s="185" t="s">
        <v>1038</v>
      </c>
      <c r="E12861" s="425">
        <v>8</v>
      </c>
      <c r="F12861" s="425"/>
      <c r="G12861" s="187" t="s">
        <v>18</v>
      </c>
      <c r="H12861" s="188">
        <v>1</v>
      </c>
      <c r="I12861" s="189">
        <f>(M12861*$M$13)</f>
        <v>419.88799999999998</v>
      </c>
      <c r="J12861" s="231">
        <f>TRUNC(I12861*H12861,2)</f>
        <v>419.88</v>
      </c>
      <c r="M12861">
        <v>456.4</v>
      </c>
    </row>
    <row r="12862" spans="1:13" ht="24" customHeight="1" x14ac:dyDescent="0.2">
      <c r="A12862" s="238" t="s">
        <v>2126</v>
      </c>
      <c r="B12862" s="191" t="s">
        <v>2130</v>
      </c>
      <c r="C12862" s="190" t="s">
        <v>15</v>
      </c>
      <c r="D12862" s="190" t="s">
        <v>2131</v>
      </c>
      <c r="E12862" s="426" t="s">
        <v>2129</v>
      </c>
      <c r="F12862" s="426"/>
      <c r="G12862" s="192" t="s">
        <v>39</v>
      </c>
      <c r="H12862" s="193">
        <v>1.75</v>
      </c>
      <c r="I12862" s="189">
        <f>(M12862*$M$13)</f>
        <v>13.533200000000001</v>
      </c>
      <c r="J12862" s="219">
        <f>TRUNC(I12862*H12862,2)</f>
        <v>23.68</v>
      </c>
      <c r="M12862">
        <v>14.71</v>
      </c>
    </row>
    <row r="12863" spans="1:13" ht="24" customHeight="1" x14ac:dyDescent="0.2">
      <c r="A12863" s="238" t="s">
        <v>2126</v>
      </c>
      <c r="B12863" s="191" t="s">
        <v>2216</v>
      </c>
      <c r="C12863" s="190" t="s">
        <v>15</v>
      </c>
      <c r="D12863" s="190" t="s">
        <v>2217</v>
      </c>
      <c r="E12863" s="426" t="s">
        <v>2129</v>
      </c>
      <c r="F12863" s="426"/>
      <c r="G12863" s="192" t="s">
        <v>39</v>
      </c>
      <c r="H12863" s="193">
        <v>1.75</v>
      </c>
      <c r="I12863" s="189">
        <f>(M12863*$M$13)</f>
        <v>19.136000000000003</v>
      </c>
      <c r="J12863" s="219">
        <f>TRUNC(I12863*H12863,2)</f>
        <v>33.479999999999997</v>
      </c>
      <c r="M12863">
        <v>20.8</v>
      </c>
    </row>
    <row r="12864" spans="1:13" ht="24" customHeight="1" x14ac:dyDescent="0.2">
      <c r="A12864" s="238" t="s">
        <v>2126</v>
      </c>
      <c r="B12864" s="191" t="s">
        <v>2954</v>
      </c>
      <c r="C12864" s="190" t="s">
        <v>15</v>
      </c>
      <c r="D12864" s="190" t="s">
        <v>2955</v>
      </c>
      <c r="E12864" s="426" t="s">
        <v>2119</v>
      </c>
      <c r="F12864" s="426"/>
      <c r="G12864" s="192" t="s">
        <v>54</v>
      </c>
      <c r="H12864" s="193">
        <v>1</v>
      </c>
      <c r="I12864" s="189">
        <f>(M12864*$M$13)</f>
        <v>362.7192</v>
      </c>
      <c r="J12864" s="219">
        <f>TRUNC(I12864*H12864,2)</f>
        <v>362.71</v>
      </c>
      <c r="M12864">
        <v>394.26</v>
      </c>
    </row>
    <row r="12865" spans="1:13" x14ac:dyDescent="0.2">
      <c r="A12865" s="239"/>
      <c r="B12865" s="195"/>
      <c r="C12865" s="195"/>
      <c r="D12865" s="195"/>
      <c r="E12865" s="195" t="s">
        <v>3847</v>
      </c>
      <c r="F12865" s="196">
        <v>62.14</v>
      </c>
      <c r="G12865" s="195" t="s">
        <v>3848</v>
      </c>
      <c r="H12865" s="196">
        <v>0</v>
      </c>
      <c r="I12865" s="196">
        <v>62.14</v>
      </c>
      <c r="J12865" s="220"/>
      <c r="M12865">
        <v>62.14</v>
      </c>
    </row>
    <row r="12866" spans="1:13" ht="25.5" x14ac:dyDescent="0.2">
      <c r="A12866" s="239"/>
      <c r="B12866" s="195"/>
      <c r="C12866" s="195"/>
      <c r="D12866" s="195"/>
      <c r="E12866" s="195" t="s">
        <v>3849</v>
      </c>
      <c r="F12866" s="196">
        <v>0</v>
      </c>
      <c r="G12866" s="195"/>
      <c r="H12866" s="195" t="s">
        <v>3850</v>
      </c>
      <c r="I12866" s="196">
        <v>456.4</v>
      </c>
      <c r="J12866" s="220"/>
      <c r="M12866">
        <v>456.4</v>
      </c>
    </row>
    <row r="12867" spans="1:13" ht="30" customHeight="1" x14ac:dyDescent="0.2">
      <c r="A12867" s="240"/>
      <c r="B12867" s="197"/>
      <c r="C12867" s="197"/>
      <c r="D12867" s="197"/>
      <c r="E12867" s="197"/>
      <c r="F12867" s="197"/>
      <c r="G12867" s="197" t="s">
        <v>3851</v>
      </c>
      <c r="H12867" s="198">
        <v>2</v>
      </c>
      <c r="I12867" s="199">
        <v>912.8</v>
      </c>
      <c r="J12867" s="220"/>
      <c r="M12867">
        <v>912.8</v>
      </c>
    </row>
    <row r="12868" spans="1:13" ht="0.95" customHeight="1" x14ac:dyDescent="0.2">
      <c r="A12868" s="237"/>
      <c r="B12868" s="185"/>
      <c r="C12868" s="185"/>
      <c r="D12868" s="185"/>
      <c r="E12868" s="185"/>
      <c r="F12868" s="185"/>
      <c r="G12868" s="185"/>
      <c r="H12868" s="185"/>
      <c r="I12868" s="185"/>
      <c r="J12868" s="220"/>
    </row>
    <row r="12869" spans="1:13" ht="18" customHeight="1" x14ac:dyDescent="0.2">
      <c r="A12869" s="236" t="s">
        <v>1699</v>
      </c>
      <c r="B12869" s="183" t="s">
        <v>2</v>
      </c>
      <c r="C12869" s="182" t="s">
        <v>3</v>
      </c>
      <c r="D12869" s="182" t="s">
        <v>4</v>
      </c>
      <c r="E12869" s="419" t="s">
        <v>2100</v>
      </c>
      <c r="F12869" s="419"/>
      <c r="G12869" s="184" t="s">
        <v>5</v>
      </c>
      <c r="H12869" s="183" t="s">
        <v>6</v>
      </c>
      <c r="I12869" s="183" t="s">
        <v>7</v>
      </c>
      <c r="J12869" s="218" t="s">
        <v>8</v>
      </c>
      <c r="K12869" s="229">
        <f>J12871+J12872</f>
        <v>29.39</v>
      </c>
      <c r="L12869" s="229">
        <f>J12870-K12869</f>
        <v>81.42</v>
      </c>
      <c r="M12869" t="s">
        <v>7</v>
      </c>
    </row>
    <row r="12870" spans="1:13" ht="26.1" customHeight="1" x14ac:dyDescent="0.2">
      <c r="A12870" s="237" t="s">
        <v>2125</v>
      </c>
      <c r="B12870" s="186" t="s">
        <v>1039</v>
      </c>
      <c r="C12870" s="185" t="s">
        <v>15</v>
      </c>
      <c r="D12870" s="185" t="s">
        <v>1040</v>
      </c>
      <c r="E12870" s="425">
        <v>8</v>
      </c>
      <c r="F12870" s="425"/>
      <c r="G12870" s="187" t="s">
        <v>18</v>
      </c>
      <c r="H12870" s="188">
        <v>1</v>
      </c>
      <c r="I12870" s="189">
        <f>(M12870*$M$13)</f>
        <v>110.81400000000001</v>
      </c>
      <c r="J12870" s="231">
        <f>TRUNC(I12870*H12870,2)</f>
        <v>110.81</v>
      </c>
      <c r="M12870">
        <v>120.45</v>
      </c>
    </row>
    <row r="12871" spans="1:13" ht="24" customHeight="1" x14ac:dyDescent="0.2">
      <c r="A12871" s="238" t="s">
        <v>2126</v>
      </c>
      <c r="B12871" s="191" t="s">
        <v>2130</v>
      </c>
      <c r="C12871" s="190" t="s">
        <v>15</v>
      </c>
      <c r="D12871" s="190" t="s">
        <v>2131</v>
      </c>
      <c r="E12871" s="426" t="s">
        <v>2129</v>
      </c>
      <c r="F12871" s="426"/>
      <c r="G12871" s="192" t="s">
        <v>39</v>
      </c>
      <c r="H12871" s="193">
        <v>0.9</v>
      </c>
      <c r="I12871" s="189">
        <f>(M12871*$M$13)</f>
        <v>13.533200000000001</v>
      </c>
      <c r="J12871" s="219">
        <f>TRUNC(I12871*H12871,2)</f>
        <v>12.17</v>
      </c>
      <c r="M12871">
        <v>14.71</v>
      </c>
    </row>
    <row r="12872" spans="1:13" ht="24" customHeight="1" x14ac:dyDescent="0.2">
      <c r="A12872" s="238" t="s">
        <v>2126</v>
      </c>
      <c r="B12872" s="191" t="s">
        <v>2216</v>
      </c>
      <c r="C12872" s="190" t="s">
        <v>15</v>
      </c>
      <c r="D12872" s="190" t="s">
        <v>2217</v>
      </c>
      <c r="E12872" s="426" t="s">
        <v>2129</v>
      </c>
      <c r="F12872" s="426"/>
      <c r="G12872" s="192" t="s">
        <v>39</v>
      </c>
      <c r="H12872" s="193">
        <v>0.9</v>
      </c>
      <c r="I12872" s="189">
        <f>(M12872*$M$13)</f>
        <v>19.136000000000003</v>
      </c>
      <c r="J12872" s="219">
        <f>TRUNC(I12872*H12872,2)</f>
        <v>17.22</v>
      </c>
      <c r="M12872">
        <v>20.8</v>
      </c>
    </row>
    <row r="12873" spans="1:13" ht="24" customHeight="1" x14ac:dyDescent="0.2">
      <c r="A12873" s="238" t="s">
        <v>2126</v>
      </c>
      <c r="B12873" s="191" t="s">
        <v>2956</v>
      </c>
      <c r="C12873" s="190" t="s">
        <v>15</v>
      </c>
      <c r="D12873" s="190" t="s">
        <v>2957</v>
      </c>
      <c r="E12873" s="426" t="s">
        <v>2119</v>
      </c>
      <c r="F12873" s="426"/>
      <c r="G12873" s="192" t="s">
        <v>54</v>
      </c>
      <c r="H12873" s="193">
        <v>1</v>
      </c>
      <c r="I12873" s="189">
        <f>(M12873*$M$13)</f>
        <v>81.42</v>
      </c>
      <c r="J12873" s="219">
        <f>TRUNC(I12873*H12873,2)</f>
        <v>81.42</v>
      </c>
      <c r="M12873">
        <v>88.5</v>
      </c>
    </row>
    <row r="12874" spans="1:13" x14ac:dyDescent="0.2">
      <c r="A12874" s="239"/>
      <c r="B12874" s="195"/>
      <c r="C12874" s="195"/>
      <c r="D12874" s="195"/>
      <c r="E12874" s="195" t="s">
        <v>3847</v>
      </c>
      <c r="F12874" s="196">
        <v>31.95</v>
      </c>
      <c r="G12874" s="195" t="s">
        <v>3848</v>
      </c>
      <c r="H12874" s="196">
        <v>0</v>
      </c>
      <c r="I12874" s="196">
        <v>31.95</v>
      </c>
      <c r="J12874" s="220"/>
      <c r="M12874">
        <v>31.95</v>
      </c>
    </row>
    <row r="12875" spans="1:13" ht="25.5" x14ac:dyDescent="0.2">
      <c r="A12875" s="239"/>
      <c r="B12875" s="195"/>
      <c r="C12875" s="195"/>
      <c r="D12875" s="195"/>
      <c r="E12875" s="195" t="s">
        <v>3849</v>
      </c>
      <c r="F12875" s="196">
        <v>0</v>
      </c>
      <c r="G12875" s="195"/>
      <c r="H12875" s="195" t="s">
        <v>3850</v>
      </c>
      <c r="I12875" s="196">
        <v>120.45</v>
      </c>
      <c r="J12875" s="220"/>
      <c r="M12875">
        <v>120.45</v>
      </c>
    </row>
    <row r="12876" spans="1:13" ht="30" customHeight="1" x14ac:dyDescent="0.2">
      <c r="A12876" s="240"/>
      <c r="B12876" s="197"/>
      <c r="C12876" s="197"/>
      <c r="D12876" s="197"/>
      <c r="E12876" s="197"/>
      <c r="F12876" s="197"/>
      <c r="G12876" s="197" t="s">
        <v>3851</v>
      </c>
      <c r="H12876" s="198">
        <v>2</v>
      </c>
      <c r="I12876" s="199">
        <v>240.9</v>
      </c>
      <c r="J12876" s="220"/>
      <c r="M12876">
        <v>240.9</v>
      </c>
    </row>
    <row r="12877" spans="1:13" ht="0.95" customHeight="1" x14ac:dyDescent="0.2">
      <c r="A12877" s="237"/>
      <c r="B12877" s="185"/>
      <c r="C12877" s="185"/>
      <c r="D12877" s="185"/>
      <c r="E12877" s="185"/>
      <c r="F12877" s="185"/>
      <c r="G12877" s="185"/>
      <c r="H12877" s="185"/>
      <c r="I12877" s="185"/>
      <c r="J12877" s="220"/>
    </row>
    <row r="12878" spans="1:13" ht="18" customHeight="1" x14ac:dyDescent="0.2">
      <c r="A12878" s="236" t="s">
        <v>1700</v>
      </c>
      <c r="B12878" s="183" t="s">
        <v>2</v>
      </c>
      <c r="C12878" s="182" t="s">
        <v>3</v>
      </c>
      <c r="D12878" s="182" t="s">
        <v>4</v>
      </c>
      <c r="E12878" s="419" t="s">
        <v>2100</v>
      </c>
      <c r="F12878" s="419"/>
      <c r="G12878" s="184" t="s">
        <v>5</v>
      </c>
      <c r="H12878" s="183" t="s">
        <v>6</v>
      </c>
      <c r="I12878" s="183" t="s">
        <v>7</v>
      </c>
      <c r="J12878" s="218" t="s">
        <v>8</v>
      </c>
      <c r="K12878" s="229">
        <f>J12880+J12881</f>
        <v>11.75</v>
      </c>
      <c r="L12878" s="229">
        <f>J12879-K12878</f>
        <v>182.85</v>
      </c>
      <c r="M12878" t="s">
        <v>7</v>
      </c>
    </row>
    <row r="12879" spans="1:13" ht="24" customHeight="1" x14ac:dyDescent="0.2">
      <c r="A12879" s="237" t="s">
        <v>2125</v>
      </c>
      <c r="B12879" s="186" t="s">
        <v>1701</v>
      </c>
      <c r="C12879" s="185" t="s">
        <v>15</v>
      </c>
      <c r="D12879" s="185" t="s">
        <v>1702</v>
      </c>
      <c r="E12879" s="425">
        <v>8</v>
      </c>
      <c r="F12879" s="425"/>
      <c r="G12879" s="187" t="s">
        <v>18</v>
      </c>
      <c r="H12879" s="188">
        <v>1</v>
      </c>
      <c r="I12879" s="189">
        <f>(M12879*$M$13)</f>
        <v>194.60760000000002</v>
      </c>
      <c r="J12879" s="231">
        <f>TRUNC(I12879*H12879,2)</f>
        <v>194.6</v>
      </c>
      <c r="M12879">
        <v>211.53</v>
      </c>
    </row>
    <row r="12880" spans="1:13" ht="24" customHeight="1" x14ac:dyDescent="0.2">
      <c r="A12880" s="238" t="s">
        <v>2126</v>
      </c>
      <c r="B12880" s="191" t="s">
        <v>2130</v>
      </c>
      <c r="C12880" s="190" t="s">
        <v>15</v>
      </c>
      <c r="D12880" s="190" t="s">
        <v>2131</v>
      </c>
      <c r="E12880" s="426" t="s">
        <v>2129</v>
      </c>
      <c r="F12880" s="426"/>
      <c r="G12880" s="192" t="s">
        <v>39</v>
      </c>
      <c r="H12880" s="193">
        <v>0.36</v>
      </c>
      <c r="I12880" s="189">
        <f>(M12880*$M$13)</f>
        <v>13.533200000000001</v>
      </c>
      <c r="J12880" s="219">
        <f>TRUNC(I12880*H12880,2)</f>
        <v>4.87</v>
      </c>
      <c r="M12880">
        <v>14.71</v>
      </c>
    </row>
    <row r="12881" spans="1:13" ht="24" customHeight="1" x14ac:dyDescent="0.2">
      <c r="A12881" s="238" t="s">
        <v>2126</v>
      </c>
      <c r="B12881" s="191" t="s">
        <v>2216</v>
      </c>
      <c r="C12881" s="190" t="s">
        <v>15</v>
      </c>
      <c r="D12881" s="190" t="s">
        <v>2217</v>
      </c>
      <c r="E12881" s="426" t="s">
        <v>2129</v>
      </c>
      <c r="F12881" s="426"/>
      <c r="G12881" s="192" t="s">
        <v>39</v>
      </c>
      <c r="H12881" s="193">
        <v>0.36</v>
      </c>
      <c r="I12881" s="189">
        <f>(M12881*$M$13)</f>
        <v>19.136000000000003</v>
      </c>
      <c r="J12881" s="219">
        <f>TRUNC(I12881*H12881,2)</f>
        <v>6.88</v>
      </c>
      <c r="M12881">
        <v>20.8</v>
      </c>
    </row>
    <row r="12882" spans="1:13" ht="24" customHeight="1" x14ac:dyDescent="0.2">
      <c r="A12882" s="238" t="s">
        <v>2126</v>
      </c>
      <c r="B12882" s="191" t="s">
        <v>2931</v>
      </c>
      <c r="C12882" s="190" t="s">
        <v>15</v>
      </c>
      <c r="D12882" s="190" t="s">
        <v>2932</v>
      </c>
      <c r="E12882" s="426" t="s">
        <v>2119</v>
      </c>
      <c r="F12882" s="426"/>
      <c r="G12882" s="192" t="s">
        <v>132</v>
      </c>
      <c r="H12882" s="193">
        <v>0.27</v>
      </c>
      <c r="I12882" s="189">
        <f>(M12882*$M$13)</f>
        <v>0.42320000000000002</v>
      </c>
      <c r="J12882" s="219">
        <f>TRUNC(I12882*H12882,2)</f>
        <v>0.11</v>
      </c>
      <c r="M12882">
        <v>0.46</v>
      </c>
    </row>
    <row r="12883" spans="1:13" ht="24" customHeight="1" x14ac:dyDescent="0.2">
      <c r="A12883" s="238" t="s">
        <v>2126</v>
      </c>
      <c r="B12883" s="191" t="s">
        <v>2314</v>
      </c>
      <c r="C12883" s="190" t="s">
        <v>15</v>
      </c>
      <c r="D12883" s="190" t="s">
        <v>2315</v>
      </c>
      <c r="E12883" s="426" t="s">
        <v>2119</v>
      </c>
      <c r="F12883" s="426"/>
      <c r="G12883" s="192" t="s">
        <v>54</v>
      </c>
      <c r="H12883" s="193">
        <v>1</v>
      </c>
      <c r="I12883" s="189">
        <f>(M12883*$M$13)</f>
        <v>182.74879999999999</v>
      </c>
      <c r="J12883" s="219">
        <f>TRUNC(I12883*H12883,2)</f>
        <v>182.74</v>
      </c>
      <c r="M12883">
        <v>198.64</v>
      </c>
    </row>
    <row r="12884" spans="1:13" x14ac:dyDescent="0.2">
      <c r="A12884" s="239"/>
      <c r="B12884" s="195"/>
      <c r="C12884" s="195"/>
      <c r="D12884" s="195"/>
      <c r="E12884" s="195" t="s">
        <v>3847</v>
      </c>
      <c r="F12884" s="196">
        <v>12.77</v>
      </c>
      <c r="G12884" s="195" t="s">
        <v>3848</v>
      </c>
      <c r="H12884" s="196">
        <v>0</v>
      </c>
      <c r="I12884" s="196">
        <v>12.77</v>
      </c>
      <c r="J12884" s="220"/>
      <c r="M12884">
        <v>12.77</v>
      </c>
    </row>
    <row r="12885" spans="1:13" ht="25.5" x14ac:dyDescent="0.2">
      <c r="A12885" s="239"/>
      <c r="B12885" s="195"/>
      <c r="C12885" s="195"/>
      <c r="D12885" s="195"/>
      <c r="E12885" s="195" t="s">
        <v>3849</v>
      </c>
      <c r="F12885" s="196">
        <v>0</v>
      </c>
      <c r="G12885" s="195"/>
      <c r="H12885" s="195" t="s">
        <v>3850</v>
      </c>
      <c r="I12885" s="196">
        <v>211.53</v>
      </c>
      <c r="J12885" s="220"/>
      <c r="M12885">
        <v>211.53</v>
      </c>
    </row>
    <row r="12886" spans="1:13" ht="30" customHeight="1" x14ac:dyDescent="0.2">
      <c r="A12886" s="240"/>
      <c r="B12886" s="197"/>
      <c r="C12886" s="197"/>
      <c r="D12886" s="197"/>
      <c r="E12886" s="197"/>
      <c r="F12886" s="197"/>
      <c r="G12886" s="197" t="s">
        <v>3851</v>
      </c>
      <c r="H12886" s="198">
        <v>2</v>
      </c>
      <c r="I12886" s="199">
        <v>423.06</v>
      </c>
      <c r="J12886" s="220"/>
      <c r="M12886">
        <v>423.06</v>
      </c>
    </row>
    <row r="12887" spans="1:13" ht="0.95" customHeight="1" x14ac:dyDescent="0.2">
      <c r="A12887" s="237"/>
      <c r="B12887" s="185"/>
      <c r="C12887" s="185"/>
      <c r="D12887" s="185"/>
      <c r="E12887" s="185"/>
      <c r="F12887" s="185"/>
      <c r="G12887" s="185"/>
      <c r="H12887" s="185"/>
      <c r="I12887" s="185"/>
      <c r="J12887" s="220"/>
    </row>
    <row r="12888" spans="1:13" ht="18" customHeight="1" x14ac:dyDescent="0.2">
      <c r="A12888" s="236" t="s">
        <v>1703</v>
      </c>
      <c r="B12888" s="183" t="s">
        <v>2</v>
      </c>
      <c r="C12888" s="182" t="s">
        <v>3</v>
      </c>
      <c r="D12888" s="182" t="s">
        <v>4</v>
      </c>
      <c r="E12888" s="419" t="s">
        <v>2100</v>
      </c>
      <c r="F12888" s="419"/>
      <c r="G12888" s="184" t="s">
        <v>5</v>
      </c>
      <c r="H12888" s="183" t="s">
        <v>6</v>
      </c>
      <c r="I12888" s="183" t="s">
        <v>7</v>
      </c>
      <c r="J12888" s="218" t="s">
        <v>8</v>
      </c>
      <c r="K12888" s="229">
        <f>J12890+J12891</f>
        <v>71.210000000000008</v>
      </c>
      <c r="L12888" s="229">
        <f>J12889-K12888</f>
        <v>106.42999999999998</v>
      </c>
      <c r="M12888" t="s">
        <v>7</v>
      </c>
    </row>
    <row r="12889" spans="1:13" ht="26.1" customHeight="1" x14ac:dyDescent="0.2">
      <c r="A12889" s="237" t="s">
        <v>2125</v>
      </c>
      <c r="B12889" s="186" t="s">
        <v>1704</v>
      </c>
      <c r="C12889" s="185" t="s">
        <v>15</v>
      </c>
      <c r="D12889" s="185" t="s">
        <v>1705</v>
      </c>
      <c r="E12889" s="425">
        <v>8</v>
      </c>
      <c r="F12889" s="425"/>
      <c r="G12889" s="187" t="s">
        <v>18</v>
      </c>
      <c r="H12889" s="188">
        <v>1</v>
      </c>
      <c r="I12889" s="189">
        <f t="shared" ref="I12889:I12896" si="502">(M12889*$M$13)</f>
        <v>177.64280000000002</v>
      </c>
      <c r="J12889" s="231">
        <f t="shared" ref="J12889:J12896" si="503">TRUNC(I12889*H12889,2)</f>
        <v>177.64</v>
      </c>
      <c r="M12889">
        <v>193.09</v>
      </c>
    </row>
    <row r="12890" spans="1:13" ht="24" customHeight="1" x14ac:dyDescent="0.2">
      <c r="A12890" s="238" t="s">
        <v>2126</v>
      </c>
      <c r="B12890" s="191" t="s">
        <v>2130</v>
      </c>
      <c r="C12890" s="190" t="s">
        <v>15</v>
      </c>
      <c r="D12890" s="190" t="s">
        <v>2131</v>
      </c>
      <c r="E12890" s="426" t="s">
        <v>2129</v>
      </c>
      <c r="F12890" s="426"/>
      <c r="G12890" s="192" t="s">
        <v>39</v>
      </c>
      <c r="H12890" s="193">
        <v>2.1800000000000002</v>
      </c>
      <c r="I12890" s="189">
        <f t="shared" si="502"/>
        <v>13.533200000000001</v>
      </c>
      <c r="J12890" s="219">
        <f t="shared" si="503"/>
        <v>29.5</v>
      </c>
      <c r="M12890">
        <v>14.71</v>
      </c>
    </row>
    <row r="12891" spans="1:13" ht="24" customHeight="1" x14ac:dyDescent="0.2">
      <c r="A12891" s="238" t="s">
        <v>2126</v>
      </c>
      <c r="B12891" s="191" t="s">
        <v>2216</v>
      </c>
      <c r="C12891" s="190" t="s">
        <v>15</v>
      </c>
      <c r="D12891" s="190" t="s">
        <v>2217</v>
      </c>
      <c r="E12891" s="426" t="s">
        <v>2129</v>
      </c>
      <c r="F12891" s="426"/>
      <c r="G12891" s="192" t="s">
        <v>39</v>
      </c>
      <c r="H12891" s="193">
        <v>2.1800000000000002</v>
      </c>
      <c r="I12891" s="189">
        <f t="shared" si="502"/>
        <v>19.136000000000003</v>
      </c>
      <c r="J12891" s="219">
        <f t="shared" si="503"/>
        <v>41.71</v>
      </c>
      <c r="M12891">
        <v>20.8</v>
      </c>
    </row>
    <row r="12892" spans="1:13" ht="24" customHeight="1" x14ac:dyDescent="0.2">
      <c r="A12892" s="238" t="s">
        <v>2126</v>
      </c>
      <c r="B12892" s="191" t="s">
        <v>3319</v>
      </c>
      <c r="C12892" s="190" t="s">
        <v>15</v>
      </c>
      <c r="D12892" s="190" t="s">
        <v>3320</v>
      </c>
      <c r="E12892" s="426" t="s">
        <v>2119</v>
      </c>
      <c r="F12892" s="426"/>
      <c r="G12892" s="192" t="s">
        <v>132</v>
      </c>
      <c r="H12892" s="193">
        <v>0.15</v>
      </c>
      <c r="I12892" s="189">
        <f t="shared" si="502"/>
        <v>3.1095999999999999</v>
      </c>
      <c r="J12892" s="219">
        <f t="shared" si="503"/>
        <v>0.46</v>
      </c>
      <c r="M12892">
        <v>3.38</v>
      </c>
    </row>
    <row r="12893" spans="1:13" ht="24" customHeight="1" x14ac:dyDescent="0.2">
      <c r="A12893" s="238" t="s">
        <v>2126</v>
      </c>
      <c r="B12893" s="191" t="s">
        <v>2931</v>
      </c>
      <c r="C12893" s="190" t="s">
        <v>15</v>
      </c>
      <c r="D12893" s="190" t="s">
        <v>2932</v>
      </c>
      <c r="E12893" s="426" t="s">
        <v>2119</v>
      </c>
      <c r="F12893" s="426"/>
      <c r="G12893" s="192" t="s">
        <v>132</v>
      </c>
      <c r="H12893" s="193">
        <v>1.88</v>
      </c>
      <c r="I12893" s="189">
        <f t="shared" si="502"/>
        <v>0.42320000000000002</v>
      </c>
      <c r="J12893" s="219">
        <f t="shared" si="503"/>
        <v>0.79</v>
      </c>
      <c r="M12893">
        <v>0.46</v>
      </c>
    </row>
    <row r="12894" spans="1:13" ht="24" customHeight="1" x14ac:dyDescent="0.2">
      <c r="A12894" s="238" t="s">
        <v>2126</v>
      </c>
      <c r="B12894" s="191" t="s">
        <v>3317</v>
      </c>
      <c r="C12894" s="190" t="s">
        <v>15</v>
      </c>
      <c r="D12894" s="190" t="s">
        <v>3318</v>
      </c>
      <c r="E12894" s="426" t="s">
        <v>2119</v>
      </c>
      <c r="F12894" s="426"/>
      <c r="G12894" s="192" t="s">
        <v>132</v>
      </c>
      <c r="H12894" s="193">
        <v>0.2</v>
      </c>
      <c r="I12894" s="189">
        <f t="shared" si="502"/>
        <v>25.824400000000001</v>
      </c>
      <c r="J12894" s="219">
        <f t="shared" si="503"/>
        <v>5.16</v>
      </c>
      <c r="M12894">
        <v>28.07</v>
      </c>
    </row>
    <row r="12895" spans="1:13" ht="24" customHeight="1" x14ac:dyDescent="0.2">
      <c r="A12895" s="238" t="s">
        <v>2126</v>
      </c>
      <c r="B12895" s="191" t="s">
        <v>3313</v>
      </c>
      <c r="C12895" s="190" t="s">
        <v>15</v>
      </c>
      <c r="D12895" s="190" t="s">
        <v>3314</v>
      </c>
      <c r="E12895" s="426" t="s">
        <v>2119</v>
      </c>
      <c r="F12895" s="426"/>
      <c r="G12895" s="192" t="s">
        <v>132</v>
      </c>
      <c r="H12895" s="193">
        <v>2.1999999999999999E-2</v>
      </c>
      <c r="I12895" s="189">
        <f t="shared" si="502"/>
        <v>38.594000000000001</v>
      </c>
      <c r="J12895" s="219">
        <f t="shared" si="503"/>
        <v>0.84</v>
      </c>
      <c r="M12895">
        <v>41.95</v>
      </c>
    </row>
    <row r="12896" spans="1:13" ht="26.1" customHeight="1" x14ac:dyDescent="0.2">
      <c r="A12896" s="238" t="s">
        <v>2126</v>
      </c>
      <c r="B12896" s="191" t="s">
        <v>3315</v>
      </c>
      <c r="C12896" s="190" t="s">
        <v>15</v>
      </c>
      <c r="D12896" s="190" t="s">
        <v>3316</v>
      </c>
      <c r="E12896" s="426" t="s">
        <v>2119</v>
      </c>
      <c r="F12896" s="426"/>
      <c r="G12896" s="192" t="s">
        <v>54</v>
      </c>
      <c r="H12896" s="193">
        <v>1</v>
      </c>
      <c r="I12896" s="189">
        <f t="shared" si="502"/>
        <v>99.176000000000002</v>
      </c>
      <c r="J12896" s="219">
        <f t="shared" si="503"/>
        <v>99.17</v>
      </c>
      <c r="M12896">
        <v>107.8</v>
      </c>
    </row>
    <row r="12897" spans="1:13" x14ac:dyDescent="0.2">
      <c r="A12897" s="239"/>
      <c r="B12897" s="195"/>
      <c r="C12897" s="195"/>
      <c r="D12897" s="195"/>
      <c r="E12897" s="195" t="s">
        <v>3847</v>
      </c>
      <c r="F12897" s="196">
        <v>77.400000000000006</v>
      </c>
      <c r="G12897" s="195" t="s">
        <v>3848</v>
      </c>
      <c r="H12897" s="196">
        <v>0</v>
      </c>
      <c r="I12897" s="196">
        <v>77.400000000000006</v>
      </c>
      <c r="J12897" s="220"/>
      <c r="M12897">
        <v>77.400000000000006</v>
      </c>
    </row>
    <row r="12898" spans="1:13" ht="25.5" x14ac:dyDescent="0.2">
      <c r="A12898" s="239"/>
      <c r="B12898" s="195"/>
      <c r="C12898" s="195"/>
      <c r="D12898" s="195"/>
      <c r="E12898" s="195" t="s">
        <v>3849</v>
      </c>
      <c r="F12898" s="196">
        <v>0</v>
      </c>
      <c r="G12898" s="195"/>
      <c r="H12898" s="195" t="s">
        <v>3850</v>
      </c>
      <c r="I12898" s="196">
        <v>193.09</v>
      </c>
      <c r="J12898" s="220"/>
      <c r="M12898">
        <v>193.09</v>
      </c>
    </row>
    <row r="12899" spans="1:13" ht="30" customHeight="1" x14ac:dyDescent="0.2">
      <c r="A12899" s="240"/>
      <c r="B12899" s="197"/>
      <c r="C12899" s="197"/>
      <c r="D12899" s="197"/>
      <c r="E12899" s="197"/>
      <c r="F12899" s="197"/>
      <c r="G12899" s="197" t="s">
        <v>3851</v>
      </c>
      <c r="H12899" s="198">
        <v>2</v>
      </c>
      <c r="I12899" s="199">
        <v>386.18</v>
      </c>
      <c r="J12899" s="220"/>
      <c r="M12899">
        <v>386.18</v>
      </c>
    </row>
    <row r="12900" spans="1:13" ht="0.95" customHeight="1" x14ac:dyDescent="0.2">
      <c r="A12900" s="237"/>
      <c r="B12900" s="185"/>
      <c r="C12900" s="185"/>
      <c r="D12900" s="185"/>
      <c r="E12900" s="185"/>
      <c r="F12900" s="185"/>
      <c r="G12900" s="185"/>
      <c r="H12900" s="185"/>
      <c r="I12900" s="185"/>
      <c r="J12900" s="220"/>
    </row>
    <row r="12901" spans="1:13" ht="18" customHeight="1" x14ac:dyDescent="0.2">
      <c r="A12901" s="236" t="s">
        <v>1706</v>
      </c>
      <c r="B12901" s="183" t="s">
        <v>2</v>
      </c>
      <c r="C12901" s="182" t="s">
        <v>3</v>
      </c>
      <c r="D12901" s="182" t="s">
        <v>4</v>
      </c>
      <c r="E12901" s="419" t="s">
        <v>2100</v>
      </c>
      <c r="F12901" s="419"/>
      <c r="G12901" s="184" t="s">
        <v>5</v>
      </c>
      <c r="H12901" s="183" t="s">
        <v>6</v>
      </c>
      <c r="I12901" s="183" t="s">
        <v>7</v>
      </c>
      <c r="J12901" s="218" t="s">
        <v>8</v>
      </c>
      <c r="K12901" s="229">
        <f>J12903+J12904</f>
        <v>16.32</v>
      </c>
      <c r="L12901" s="229">
        <f>J12902-K12901</f>
        <v>80.09</v>
      </c>
      <c r="M12901" t="s">
        <v>7</v>
      </c>
    </row>
    <row r="12902" spans="1:13" ht="24" customHeight="1" x14ac:dyDescent="0.2">
      <c r="A12902" s="237" t="s">
        <v>2125</v>
      </c>
      <c r="B12902" s="186" t="s">
        <v>1312</v>
      </c>
      <c r="C12902" s="185" t="s">
        <v>15</v>
      </c>
      <c r="D12902" s="185" t="s">
        <v>1313</v>
      </c>
      <c r="E12902" s="425">
        <v>8</v>
      </c>
      <c r="F12902" s="425"/>
      <c r="G12902" s="187" t="s">
        <v>18</v>
      </c>
      <c r="H12902" s="188">
        <v>1</v>
      </c>
      <c r="I12902" s="189">
        <f t="shared" ref="I12902:I12907" si="504">(M12902*$M$13)</f>
        <v>96.415999999999997</v>
      </c>
      <c r="J12902" s="231">
        <f t="shared" ref="J12902:J12907" si="505">TRUNC(I12902*H12902,2)</f>
        <v>96.41</v>
      </c>
      <c r="M12902">
        <v>104.8</v>
      </c>
    </row>
    <row r="12903" spans="1:13" ht="24" customHeight="1" x14ac:dyDescent="0.2">
      <c r="A12903" s="238" t="s">
        <v>2126</v>
      </c>
      <c r="B12903" s="191" t="s">
        <v>2130</v>
      </c>
      <c r="C12903" s="190" t="s">
        <v>15</v>
      </c>
      <c r="D12903" s="190" t="s">
        <v>2131</v>
      </c>
      <c r="E12903" s="426" t="s">
        <v>2129</v>
      </c>
      <c r="F12903" s="426"/>
      <c r="G12903" s="192" t="s">
        <v>39</v>
      </c>
      <c r="H12903" s="193">
        <v>0.5</v>
      </c>
      <c r="I12903" s="189">
        <f t="shared" si="504"/>
        <v>13.533200000000001</v>
      </c>
      <c r="J12903" s="219">
        <f t="shared" si="505"/>
        <v>6.76</v>
      </c>
      <c r="M12903">
        <v>14.71</v>
      </c>
    </row>
    <row r="12904" spans="1:13" ht="24" customHeight="1" x14ac:dyDescent="0.2">
      <c r="A12904" s="238" t="s">
        <v>2126</v>
      </c>
      <c r="B12904" s="191" t="s">
        <v>2154</v>
      </c>
      <c r="C12904" s="190" t="s">
        <v>15</v>
      </c>
      <c r="D12904" s="190" t="s">
        <v>2155</v>
      </c>
      <c r="E12904" s="426" t="s">
        <v>2129</v>
      </c>
      <c r="F12904" s="426"/>
      <c r="G12904" s="192" t="s">
        <v>39</v>
      </c>
      <c r="H12904" s="193">
        <v>0.5</v>
      </c>
      <c r="I12904" s="189">
        <f t="shared" si="504"/>
        <v>19.136000000000003</v>
      </c>
      <c r="J12904" s="219">
        <f t="shared" si="505"/>
        <v>9.56</v>
      </c>
      <c r="M12904">
        <v>20.8</v>
      </c>
    </row>
    <row r="12905" spans="1:13" ht="24" customHeight="1" x14ac:dyDescent="0.2">
      <c r="A12905" s="238" t="s">
        <v>2126</v>
      </c>
      <c r="B12905" s="191" t="s">
        <v>2310</v>
      </c>
      <c r="C12905" s="190" t="s">
        <v>15</v>
      </c>
      <c r="D12905" s="190" t="s">
        <v>2311</v>
      </c>
      <c r="E12905" s="426" t="s">
        <v>2119</v>
      </c>
      <c r="F12905" s="426"/>
      <c r="G12905" s="192" t="s">
        <v>54</v>
      </c>
      <c r="H12905" s="193">
        <v>1</v>
      </c>
      <c r="I12905" s="189">
        <f t="shared" si="504"/>
        <v>23.322000000000003</v>
      </c>
      <c r="J12905" s="219">
        <f t="shared" si="505"/>
        <v>23.32</v>
      </c>
      <c r="M12905">
        <v>25.35</v>
      </c>
    </row>
    <row r="12906" spans="1:13" ht="24" customHeight="1" x14ac:dyDescent="0.2">
      <c r="A12906" s="238" t="s">
        <v>2126</v>
      </c>
      <c r="B12906" s="191" t="s">
        <v>2389</v>
      </c>
      <c r="C12906" s="190" t="s">
        <v>15</v>
      </c>
      <c r="D12906" s="190" t="s">
        <v>2390</v>
      </c>
      <c r="E12906" s="426" t="s">
        <v>2119</v>
      </c>
      <c r="F12906" s="426"/>
      <c r="G12906" s="192" t="s">
        <v>54</v>
      </c>
      <c r="H12906" s="193">
        <v>1</v>
      </c>
      <c r="I12906" s="189">
        <f t="shared" si="504"/>
        <v>56.653600000000004</v>
      </c>
      <c r="J12906" s="219">
        <f t="shared" si="505"/>
        <v>56.65</v>
      </c>
      <c r="M12906">
        <v>61.58</v>
      </c>
    </row>
    <row r="12907" spans="1:13" ht="24" customHeight="1" x14ac:dyDescent="0.2">
      <c r="A12907" s="238" t="s">
        <v>2126</v>
      </c>
      <c r="B12907" s="191" t="s">
        <v>2931</v>
      </c>
      <c r="C12907" s="190" t="s">
        <v>15</v>
      </c>
      <c r="D12907" s="190" t="s">
        <v>2932</v>
      </c>
      <c r="E12907" s="426" t="s">
        <v>2119</v>
      </c>
      <c r="F12907" s="426"/>
      <c r="G12907" s="192" t="s">
        <v>132</v>
      </c>
      <c r="H12907" s="193">
        <v>0.28000000000000003</v>
      </c>
      <c r="I12907" s="189">
        <f t="shared" si="504"/>
        <v>0.42320000000000002</v>
      </c>
      <c r="J12907" s="219">
        <f t="shared" si="505"/>
        <v>0.11</v>
      </c>
      <c r="M12907">
        <v>0.46</v>
      </c>
    </row>
    <row r="12908" spans="1:13" x14ac:dyDescent="0.2">
      <c r="A12908" s="239"/>
      <c r="B12908" s="195"/>
      <c r="C12908" s="195"/>
      <c r="D12908" s="195"/>
      <c r="E12908" s="195" t="s">
        <v>3847</v>
      </c>
      <c r="F12908" s="196">
        <v>17.75</v>
      </c>
      <c r="G12908" s="195" t="s">
        <v>3848</v>
      </c>
      <c r="H12908" s="196">
        <v>0</v>
      </c>
      <c r="I12908" s="196">
        <v>17.75</v>
      </c>
      <c r="J12908" s="220"/>
      <c r="M12908">
        <v>17.75</v>
      </c>
    </row>
    <row r="12909" spans="1:13" ht="25.5" x14ac:dyDescent="0.2">
      <c r="A12909" s="239"/>
      <c r="B12909" s="195"/>
      <c r="C12909" s="195"/>
      <c r="D12909" s="195"/>
      <c r="E12909" s="195" t="s">
        <v>3849</v>
      </c>
      <c r="F12909" s="196">
        <v>0</v>
      </c>
      <c r="G12909" s="195"/>
      <c r="H12909" s="195" t="s">
        <v>3850</v>
      </c>
      <c r="I12909" s="196">
        <v>104.8</v>
      </c>
      <c r="J12909" s="220"/>
      <c r="M12909">
        <v>104.8</v>
      </c>
    </row>
    <row r="12910" spans="1:13" ht="30" customHeight="1" x14ac:dyDescent="0.2">
      <c r="A12910" s="240"/>
      <c r="B12910" s="197"/>
      <c r="C12910" s="197"/>
      <c r="D12910" s="197"/>
      <c r="E12910" s="197"/>
      <c r="F12910" s="197"/>
      <c r="G12910" s="197" t="s">
        <v>3851</v>
      </c>
      <c r="H12910" s="198">
        <v>12</v>
      </c>
      <c r="I12910" s="199">
        <v>1257.5999999999999</v>
      </c>
      <c r="J12910" s="220"/>
      <c r="M12910">
        <v>1257.5999999999999</v>
      </c>
    </row>
    <row r="12911" spans="1:13" ht="0.95" customHeight="1" x14ac:dyDescent="0.2">
      <c r="A12911" s="237"/>
      <c r="B12911" s="185"/>
      <c r="C12911" s="185"/>
      <c r="D12911" s="185"/>
      <c r="E12911" s="185"/>
      <c r="F12911" s="185"/>
      <c r="G12911" s="185"/>
      <c r="H12911" s="185"/>
      <c r="I12911" s="185"/>
      <c r="J12911" s="220"/>
    </row>
    <row r="12912" spans="1:13" ht="18" customHeight="1" x14ac:dyDescent="0.2">
      <c r="A12912" s="236" t="s">
        <v>1707</v>
      </c>
      <c r="B12912" s="183" t="s">
        <v>2</v>
      </c>
      <c r="C12912" s="182" t="s">
        <v>3</v>
      </c>
      <c r="D12912" s="182" t="s">
        <v>4</v>
      </c>
      <c r="E12912" s="419" t="s">
        <v>2100</v>
      </c>
      <c r="F12912" s="419"/>
      <c r="G12912" s="184" t="s">
        <v>5</v>
      </c>
      <c r="H12912" s="183" t="s">
        <v>6</v>
      </c>
      <c r="I12912" s="183" t="s">
        <v>7</v>
      </c>
      <c r="J12912" s="218" t="s">
        <v>8</v>
      </c>
      <c r="K12912" s="229">
        <f>J12914+J12915</f>
        <v>11.420000000000002</v>
      </c>
      <c r="L12912" s="229">
        <f>J12913-K12912</f>
        <v>32.489999999999995</v>
      </c>
      <c r="M12912" t="s">
        <v>7</v>
      </c>
    </row>
    <row r="12913" spans="1:13" ht="26.1" customHeight="1" x14ac:dyDescent="0.2">
      <c r="A12913" s="237" t="s">
        <v>2125</v>
      </c>
      <c r="B12913" s="186" t="s">
        <v>1708</v>
      </c>
      <c r="C12913" s="185" t="s">
        <v>15</v>
      </c>
      <c r="D12913" s="185" t="s">
        <v>1709</v>
      </c>
      <c r="E12913" s="425">
        <v>8</v>
      </c>
      <c r="F12913" s="425"/>
      <c r="G12913" s="187" t="s">
        <v>18</v>
      </c>
      <c r="H12913" s="188">
        <v>1</v>
      </c>
      <c r="I12913" s="189">
        <f>(M12913*$M$13)</f>
        <v>43.9116</v>
      </c>
      <c r="J12913" s="231">
        <f>TRUNC(I12913*H12913,2)</f>
        <v>43.91</v>
      </c>
      <c r="M12913">
        <v>47.73</v>
      </c>
    </row>
    <row r="12914" spans="1:13" ht="24" customHeight="1" x14ac:dyDescent="0.2">
      <c r="A12914" s="238" t="s">
        <v>2126</v>
      </c>
      <c r="B12914" s="191" t="s">
        <v>2130</v>
      </c>
      <c r="C12914" s="190" t="s">
        <v>15</v>
      </c>
      <c r="D12914" s="190" t="s">
        <v>2131</v>
      </c>
      <c r="E12914" s="426" t="s">
        <v>2129</v>
      </c>
      <c r="F12914" s="426"/>
      <c r="G12914" s="192" t="s">
        <v>39</v>
      </c>
      <c r="H12914" s="193">
        <v>0.35</v>
      </c>
      <c r="I12914" s="189">
        <f>(M12914*$M$13)</f>
        <v>13.533200000000001</v>
      </c>
      <c r="J12914" s="219">
        <f>TRUNC(I12914*H12914,2)</f>
        <v>4.7300000000000004</v>
      </c>
      <c r="M12914">
        <v>14.71</v>
      </c>
    </row>
    <row r="12915" spans="1:13" ht="24" customHeight="1" x14ac:dyDescent="0.2">
      <c r="A12915" s="238" t="s">
        <v>2126</v>
      </c>
      <c r="B12915" s="191" t="s">
        <v>2216</v>
      </c>
      <c r="C12915" s="190" t="s">
        <v>15</v>
      </c>
      <c r="D12915" s="190" t="s">
        <v>2217</v>
      </c>
      <c r="E12915" s="426" t="s">
        <v>2129</v>
      </c>
      <c r="F12915" s="426"/>
      <c r="G12915" s="192" t="s">
        <v>39</v>
      </c>
      <c r="H12915" s="193">
        <v>0.35</v>
      </c>
      <c r="I12915" s="189">
        <f>(M12915*$M$13)</f>
        <v>19.136000000000003</v>
      </c>
      <c r="J12915" s="219">
        <f>TRUNC(I12915*H12915,2)</f>
        <v>6.69</v>
      </c>
      <c r="M12915">
        <v>20.8</v>
      </c>
    </row>
    <row r="12916" spans="1:13" ht="26.1" customHeight="1" x14ac:dyDescent="0.2">
      <c r="A12916" s="238" t="s">
        <v>2126</v>
      </c>
      <c r="B12916" s="191" t="s">
        <v>3321</v>
      </c>
      <c r="C12916" s="190" t="s">
        <v>15</v>
      </c>
      <c r="D12916" s="190" t="s">
        <v>3322</v>
      </c>
      <c r="E12916" s="426" t="s">
        <v>2119</v>
      </c>
      <c r="F12916" s="426"/>
      <c r="G12916" s="192" t="s">
        <v>54</v>
      </c>
      <c r="H12916" s="193">
        <v>1</v>
      </c>
      <c r="I12916" s="189">
        <f>(M12916*$M$13)</f>
        <v>32.485200000000006</v>
      </c>
      <c r="J12916" s="219">
        <f>TRUNC(I12916*H12916,2)</f>
        <v>32.479999999999997</v>
      </c>
      <c r="M12916">
        <v>35.31</v>
      </c>
    </row>
    <row r="12917" spans="1:13" x14ac:dyDescent="0.2">
      <c r="A12917" s="239"/>
      <c r="B12917" s="195"/>
      <c r="C12917" s="195"/>
      <c r="D12917" s="195"/>
      <c r="E12917" s="195" t="s">
        <v>3847</v>
      </c>
      <c r="F12917" s="196">
        <v>12.42</v>
      </c>
      <c r="G12917" s="195" t="s">
        <v>3848</v>
      </c>
      <c r="H12917" s="196">
        <v>0</v>
      </c>
      <c r="I12917" s="196">
        <v>12.42</v>
      </c>
      <c r="J12917" s="220"/>
      <c r="M12917">
        <v>12.42</v>
      </c>
    </row>
    <row r="12918" spans="1:13" ht="25.5" x14ac:dyDescent="0.2">
      <c r="A12918" s="239"/>
      <c r="B12918" s="195"/>
      <c r="C12918" s="195"/>
      <c r="D12918" s="195"/>
      <c r="E12918" s="195" t="s">
        <v>3849</v>
      </c>
      <c r="F12918" s="196">
        <v>0</v>
      </c>
      <c r="G12918" s="195"/>
      <c r="H12918" s="195" t="s">
        <v>3850</v>
      </c>
      <c r="I12918" s="196">
        <v>47.73</v>
      </c>
      <c r="J12918" s="220"/>
      <c r="M12918">
        <v>47.73</v>
      </c>
    </row>
    <row r="12919" spans="1:13" ht="30" customHeight="1" x14ac:dyDescent="0.2">
      <c r="A12919" s="240"/>
      <c r="B12919" s="197"/>
      <c r="C12919" s="197"/>
      <c r="D12919" s="197"/>
      <c r="E12919" s="197"/>
      <c r="F12919" s="197"/>
      <c r="G12919" s="197" t="s">
        <v>3851</v>
      </c>
      <c r="H12919" s="198">
        <v>12</v>
      </c>
      <c r="I12919" s="199">
        <v>572.76</v>
      </c>
      <c r="J12919" s="220"/>
      <c r="M12919">
        <v>572.76</v>
      </c>
    </row>
    <row r="12920" spans="1:13" ht="0.95" customHeight="1" x14ac:dyDescent="0.2">
      <c r="A12920" s="237"/>
      <c r="B12920" s="185"/>
      <c r="C12920" s="185"/>
      <c r="D12920" s="185"/>
      <c r="E12920" s="185"/>
      <c r="F12920" s="185"/>
      <c r="G12920" s="185"/>
      <c r="H12920" s="185"/>
      <c r="I12920" s="185"/>
      <c r="J12920" s="220"/>
    </row>
    <row r="12921" spans="1:13" ht="18" customHeight="1" x14ac:dyDescent="0.2">
      <c r="A12921" s="236" t="s">
        <v>1710</v>
      </c>
      <c r="B12921" s="183" t="s">
        <v>2</v>
      </c>
      <c r="C12921" s="182" t="s">
        <v>3</v>
      </c>
      <c r="D12921" s="182" t="s">
        <v>4</v>
      </c>
      <c r="E12921" s="419" t="s">
        <v>2100</v>
      </c>
      <c r="F12921" s="419"/>
      <c r="G12921" s="184" t="s">
        <v>5</v>
      </c>
      <c r="H12921" s="183" t="s">
        <v>6</v>
      </c>
      <c r="I12921" s="183" t="s">
        <v>7</v>
      </c>
      <c r="J12921" s="218" t="s">
        <v>8</v>
      </c>
      <c r="K12921" s="229">
        <f>J12923+J12924</f>
        <v>8.16</v>
      </c>
      <c r="L12921" s="229">
        <f>J12922-K12921</f>
        <v>23.16</v>
      </c>
      <c r="M12921" t="s">
        <v>7</v>
      </c>
    </row>
    <row r="12922" spans="1:13" ht="24" customHeight="1" x14ac:dyDescent="0.2">
      <c r="A12922" s="237" t="s">
        <v>2125</v>
      </c>
      <c r="B12922" s="186" t="s">
        <v>1711</v>
      </c>
      <c r="C12922" s="185" t="s">
        <v>15</v>
      </c>
      <c r="D12922" s="185" t="s">
        <v>1712</v>
      </c>
      <c r="E12922" s="425">
        <v>8</v>
      </c>
      <c r="F12922" s="425"/>
      <c r="G12922" s="187" t="s">
        <v>18</v>
      </c>
      <c r="H12922" s="188">
        <v>1</v>
      </c>
      <c r="I12922" s="189">
        <f>(M12922*$M$13)</f>
        <v>31.326000000000001</v>
      </c>
      <c r="J12922" s="231">
        <f>TRUNC(I12922*H12922,2)</f>
        <v>31.32</v>
      </c>
      <c r="M12922">
        <v>34.049999999999997</v>
      </c>
    </row>
    <row r="12923" spans="1:13" ht="24" customHeight="1" x14ac:dyDescent="0.2">
      <c r="A12923" s="238" t="s">
        <v>2126</v>
      </c>
      <c r="B12923" s="191" t="s">
        <v>2130</v>
      </c>
      <c r="C12923" s="190" t="s">
        <v>15</v>
      </c>
      <c r="D12923" s="190" t="s">
        <v>2131</v>
      </c>
      <c r="E12923" s="426" t="s">
        <v>2129</v>
      </c>
      <c r="F12923" s="426"/>
      <c r="G12923" s="192" t="s">
        <v>39</v>
      </c>
      <c r="H12923" s="193">
        <v>0.25</v>
      </c>
      <c r="I12923" s="189">
        <f>(M12923*$M$13)</f>
        <v>13.533200000000001</v>
      </c>
      <c r="J12923" s="219">
        <f>TRUNC(I12923*H12923,2)</f>
        <v>3.38</v>
      </c>
      <c r="M12923">
        <v>14.71</v>
      </c>
    </row>
    <row r="12924" spans="1:13" ht="24" customHeight="1" x14ac:dyDescent="0.2">
      <c r="A12924" s="238" t="s">
        <v>2126</v>
      </c>
      <c r="B12924" s="191" t="s">
        <v>2216</v>
      </c>
      <c r="C12924" s="190" t="s">
        <v>15</v>
      </c>
      <c r="D12924" s="190" t="s">
        <v>2217</v>
      </c>
      <c r="E12924" s="426" t="s">
        <v>2129</v>
      </c>
      <c r="F12924" s="426"/>
      <c r="G12924" s="192" t="s">
        <v>39</v>
      </c>
      <c r="H12924" s="193">
        <v>0.25</v>
      </c>
      <c r="I12924" s="189">
        <f>(M12924*$M$13)</f>
        <v>19.136000000000003</v>
      </c>
      <c r="J12924" s="219">
        <f>TRUNC(I12924*H12924,2)</f>
        <v>4.78</v>
      </c>
      <c r="M12924">
        <v>20.8</v>
      </c>
    </row>
    <row r="12925" spans="1:13" ht="26.1" customHeight="1" x14ac:dyDescent="0.2">
      <c r="A12925" s="238" t="s">
        <v>2126</v>
      </c>
      <c r="B12925" s="191" t="s">
        <v>3323</v>
      </c>
      <c r="C12925" s="190" t="s">
        <v>15</v>
      </c>
      <c r="D12925" s="190" t="s">
        <v>3324</v>
      </c>
      <c r="E12925" s="426" t="s">
        <v>2119</v>
      </c>
      <c r="F12925" s="426"/>
      <c r="G12925" s="192" t="s">
        <v>54</v>
      </c>
      <c r="H12925" s="193">
        <v>1</v>
      </c>
      <c r="I12925" s="189">
        <f>(M12925*$M$13)</f>
        <v>23.165600000000001</v>
      </c>
      <c r="J12925" s="219">
        <f>TRUNC(I12925*H12925,2)</f>
        <v>23.16</v>
      </c>
      <c r="M12925">
        <v>25.18</v>
      </c>
    </row>
    <row r="12926" spans="1:13" x14ac:dyDescent="0.2">
      <c r="A12926" s="239"/>
      <c r="B12926" s="195"/>
      <c r="C12926" s="195"/>
      <c r="D12926" s="195"/>
      <c r="E12926" s="195" t="s">
        <v>3847</v>
      </c>
      <c r="F12926" s="196">
        <v>8.8699999999999992</v>
      </c>
      <c r="G12926" s="195" t="s">
        <v>3848</v>
      </c>
      <c r="H12926" s="196">
        <v>0</v>
      </c>
      <c r="I12926" s="196">
        <v>8.8699999999999992</v>
      </c>
      <c r="J12926" s="220"/>
      <c r="M12926">
        <v>8.8699999999999992</v>
      </c>
    </row>
    <row r="12927" spans="1:13" ht="25.5" x14ac:dyDescent="0.2">
      <c r="A12927" s="239"/>
      <c r="B12927" s="195"/>
      <c r="C12927" s="195"/>
      <c r="D12927" s="195"/>
      <c r="E12927" s="195" t="s">
        <v>3849</v>
      </c>
      <c r="F12927" s="196">
        <v>0</v>
      </c>
      <c r="G12927" s="195"/>
      <c r="H12927" s="195" t="s">
        <v>3850</v>
      </c>
      <c r="I12927" s="196">
        <v>34.049999999999997</v>
      </c>
      <c r="J12927" s="220"/>
      <c r="M12927">
        <v>34.049999999999997</v>
      </c>
    </row>
    <row r="12928" spans="1:13" ht="30" customHeight="1" x14ac:dyDescent="0.2">
      <c r="A12928" s="240"/>
      <c r="B12928" s="197"/>
      <c r="C12928" s="197"/>
      <c r="D12928" s="197"/>
      <c r="E12928" s="197"/>
      <c r="F12928" s="197"/>
      <c r="G12928" s="197" t="s">
        <v>3851</v>
      </c>
      <c r="H12928" s="198">
        <v>12</v>
      </c>
      <c r="I12928" s="199">
        <v>408.6</v>
      </c>
      <c r="J12928" s="220"/>
      <c r="M12928">
        <v>408.6</v>
      </c>
    </row>
    <row r="12929" spans="1:13" ht="0.95" customHeight="1" x14ac:dyDescent="0.2">
      <c r="A12929" s="237"/>
      <c r="B12929" s="185"/>
      <c r="C12929" s="185"/>
      <c r="D12929" s="185"/>
      <c r="E12929" s="185"/>
      <c r="F12929" s="185"/>
      <c r="G12929" s="185"/>
      <c r="H12929" s="185"/>
      <c r="I12929" s="185"/>
      <c r="J12929" s="220"/>
    </row>
    <row r="12930" spans="1:13" ht="18" customHeight="1" x14ac:dyDescent="0.2">
      <c r="A12930" s="236" t="s">
        <v>1713</v>
      </c>
      <c r="B12930" s="183" t="s">
        <v>2</v>
      </c>
      <c r="C12930" s="182" t="s">
        <v>3</v>
      </c>
      <c r="D12930" s="182" t="s">
        <v>4</v>
      </c>
      <c r="E12930" s="419" t="s">
        <v>2100</v>
      </c>
      <c r="F12930" s="419"/>
      <c r="G12930" s="184" t="s">
        <v>5</v>
      </c>
      <c r="H12930" s="183" t="s">
        <v>6</v>
      </c>
      <c r="I12930" s="183" t="s">
        <v>7</v>
      </c>
      <c r="J12930" s="218" t="s">
        <v>8</v>
      </c>
      <c r="K12930" s="229">
        <f>J12932</f>
        <v>1.53</v>
      </c>
      <c r="L12930" s="229">
        <f>J12931-K12930</f>
        <v>39.82</v>
      </c>
      <c r="M12930" t="s">
        <v>7</v>
      </c>
    </row>
    <row r="12931" spans="1:13" ht="24" customHeight="1" x14ac:dyDescent="0.2">
      <c r="A12931" s="237" t="s">
        <v>2125</v>
      </c>
      <c r="B12931" s="186" t="s">
        <v>1714</v>
      </c>
      <c r="C12931" s="185" t="s">
        <v>15</v>
      </c>
      <c r="D12931" s="185" t="s">
        <v>1715</v>
      </c>
      <c r="E12931" s="425">
        <v>8</v>
      </c>
      <c r="F12931" s="425"/>
      <c r="G12931" s="187" t="s">
        <v>18</v>
      </c>
      <c r="H12931" s="188">
        <v>1</v>
      </c>
      <c r="I12931" s="189">
        <f>(M12931*$M$13)</f>
        <v>41.354000000000006</v>
      </c>
      <c r="J12931" s="231">
        <f>TRUNC(I12931*H12931,2)</f>
        <v>41.35</v>
      </c>
      <c r="M12931">
        <v>44.95</v>
      </c>
    </row>
    <row r="12932" spans="1:13" ht="24" customHeight="1" x14ac:dyDescent="0.2">
      <c r="A12932" s="238" t="s">
        <v>2126</v>
      </c>
      <c r="B12932" s="191" t="s">
        <v>2216</v>
      </c>
      <c r="C12932" s="190" t="s">
        <v>15</v>
      </c>
      <c r="D12932" s="190" t="s">
        <v>2217</v>
      </c>
      <c r="E12932" s="426" t="s">
        <v>2129</v>
      </c>
      <c r="F12932" s="426"/>
      <c r="G12932" s="192" t="s">
        <v>39</v>
      </c>
      <c r="H12932" s="193">
        <v>0.08</v>
      </c>
      <c r="I12932" s="189">
        <f>(M12932*$M$13)</f>
        <v>19.136000000000003</v>
      </c>
      <c r="J12932" s="219">
        <f>TRUNC(I12932*H12932,2)</f>
        <v>1.53</v>
      </c>
      <c r="M12932">
        <v>20.8</v>
      </c>
    </row>
    <row r="12933" spans="1:13" ht="24" customHeight="1" x14ac:dyDescent="0.2">
      <c r="A12933" s="238" t="s">
        <v>2126</v>
      </c>
      <c r="B12933" s="191" t="s">
        <v>3325</v>
      </c>
      <c r="C12933" s="190" t="s">
        <v>15</v>
      </c>
      <c r="D12933" s="190" t="s">
        <v>3326</v>
      </c>
      <c r="E12933" s="426" t="s">
        <v>2119</v>
      </c>
      <c r="F12933" s="426"/>
      <c r="G12933" s="192" t="s">
        <v>54</v>
      </c>
      <c r="H12933" s="193">
        <v>1</v>
      </c>
      <c r="I12933" s="189">
        <f>(M12933*$M$13)</f>
        <v>39.826799999999999</v>
      </c>
      <c r="J12933" s="219">
        <f>TRUNC(I12933*H12933,2)</f>
        <v>39.82</v>
      </c>
      <c r="M12933">
        <v>43.29</v>
      </c>
    </row>
    <row r="12934" spans="1:13" x14ac:dyDescent="0.2">
      <c r="A12934" s="239"/>
      <c r="B12934" s="195"/>
      <c r="C12934" s="195"/>
      <c r="D12934" s="195"/>
      <c r="E12934" s="195" t="s">
        <v>3847</v>
      </c>
      <c r="F12934" s="196">
        <v>1.66</v>
      </c>
      <c r="G12934" s="195" t="s">
        <v>3848</v>
      </c>
      <c r="H12934" s="196">
        <v>0</v>
      </c>
      <c r="I12934" s="196">
        <v>1.66</v>
      </c>
      <c r="J12934" s="220"/>
      <c r="M12934">
        <v>1.66</v>
      </c>
    </row>
    <row r="12935" spans="1:13" ht="25.5" x14ac:dyDescent="0.2">
      <c r="A12935" s="239"/>
      <c r="B12935" s="195"/>
      <c r="C12935" s="195"/>
      <c r="D12935" s="195"/>
      <c r="E12935" s="195" t="s">
        <v>3849</v>
      </c>
      <c r="F12935" s="196">
        <v>0</v>
      </c>
      <c r="G12935" s="195"/>
      <c r="H12935" s="195" t="s">
        <v>3850</v>
      </c>
      <c r="I12935" s="196">
        <v>44.95</v>
      </c>
      <c r="J12935" s="220"/>
      <c r="M12935">
        <v>44.95</v>
      </c>
    </row>
    <row r="12936" spans="1:13" ht="30" customHeight="1" x14ac:dyDescent="0.2">
      <c r="A12936" s="240"/>
      <c r="B12936" s="197"/>
      <c r="C12936" s="197"/>
      <c r="D12936" s="197"/>
      <c r="E12936" s="197"/>
      <c r="F12936" s="197"/>
      <c r="G12936" s="197" t="s">
        <v>3851</v>
      </c>
      <c r="H12936" s="198">
        <v>2</v>
      </c>
      <c r="I12936" s="199">
        <v>89.9</v>
      </c>
      <c r="J12936" s="220"/>
      <c r="M12936">
        <v>89.9</v>
      </c>
    </row>
    <row r="12937" spans="1:13" ht="0.95" customHeight="1" x14ac:dyDescent="0.2">
      <c r="A12937" s="237"/>
      <c r="B12937" s="185"/>
      <c r="C12937" s="185"/>
      <c r="D12937" s="185"/>
      <c r="E12937" s="185"/>
      <c r="F12937" s="185"/>
      <c r="G12937" s="185"/>
      <c r="H12937" s="185"/>
      <c r="I12937" s="185"/>
      <c r="J12937" s="220"/>
    </row>
    <row r="12938" spans="1:13" ht="18" customHeight="1" x14ac:dyDescent="0.2">
      <c r="A12938" s="236" t="s">
        <v>1716</v>
      </c>
      <c r="B12938" s="183" t="s">
        <v>2</v>
      </c>
      <c r="C12938" s="182" t="s">
        <v>3</v>
      </c>
      <c r="D12938" s="182" t="s">
        <v>4</v>
      </c>
      <c r="E12938" s="419" t="s">
        <v>2100</v>
      </c>
      <c r="F12938" s="419"/>
      <c r="G12938" s="184" t="s">
        <v>5</v>
      </c>
      <c r="H12938" s="183" t="s">
        <v>6</v>
      </c>
      <c r="I12938" s="183" t="s">
        <v>7</v>
      </c>
      <c r="J12938" s="218" t="s">
        <v>8</v>
      </c>
      <c r="K12938" s="229">
        <f>J12940+J12941</f>
        <v>31.939999999999998</v>
      </c>
      <c r="L12938" s="229">
        <f>J12939-K12938</f>
        <v>20.770000000000003</v>
      </c>
      <c r="M12938" t="s">
        <v>7</v>
      </c>
    </row>
    <row r="12939" spans="1:13" ht="39" customHeight="1" x14ac:dyDescent="0.2">
      <c r="A12939" s="237" t="s">
        <v>2125</v>
      </c>
      <c r="B12939" s="186" t="s">
        <v>1717</v>
      </c>
      <c r="C12939" s="185" t="s">
        <v>15</v>
      </c>
      <c r="D12939" s="185" t="s">
        <v>1718</v>
      </c>
      <c r="E12939" s="425">
        <v>8</v>
      </c>
      <c r="F12939" s="425"/>
      <c r="G12939" s="187" t="s">
        <v>18</v>
      </c>
      <c r="H12939" s="188">
        <v>1</v>
      </c>
      <c r="I12939" s="189">
        <f t="shared" ref="I12939:I12948" si="506">(M12939*$M$13)</f>
        <v>52.716000000000001</v>
      </c>
      <c r="J12939" s="231">
        <f t="shared" ref="J12939:J12948" si="507">TRUNC(I12939*H12939,2)</f>
        <v>52.71</v>
      </c>
      <c r="M12939">
        <v>57.3</v>
      </c>
    </row>
    <row r="12940" spans="1:13" ht="24" customHeight="1" x14ac:dyDescent="0.2">
      <c r="A12940" s="238" t="s">
        <v>2126</v>
      </c>
      <c r="B12940" s="191" t="s">
        <v>2152</v>
      </c>
      <c r="C12940" s="190" t="s">
        <v>15</v>
      </c>
      <c r="D12940" s="190" t="s">
        <v>2153</v>
      </c>
      <c r="E12940" s="426" t="s">
        <v>2129</v>
      </c>
      <c r="F12940" s="426"/>
      <c r="G12940" s="192" t="s">
        <v>39</v>
      </c>
      <c r="H12940" s="193">
        <v>0.91210000000000002</v>
      </c>
      <c r="I12940" s="189">
        <f t="shared" si="506"/>
        <v>19.136000000000003</v>
      </c>
      <c r="J12940" s="219">
        <f t="shared" si="507"/>
        <v>17.45</v>
      </c>
      <c r="M12940">
        <v>20.8</v>
      </c>
    </row>
    <row r="12941" spans="1:13" ht="24" customHeight="1" x14ac:dyDescent="0.2">
      <c r="A12941" s="238" t="s">
        <v>2126</v>
      </c>
      <c r="B12941" s="191" t="s">
        <v>2156</v>
      </c>
      <c r="C12941" s="190" t="s">
        <v>15</v>
      </c>
      <c r="D12941" s="190" t="s">
        <v>2157</v>
      </c>
      <c r="E12941" s="426" t="s">
        <v>2129</v>
      </c>
      <c r="F12941" s="426"/>
      <c r="G12941" s="192" t="s">
        <v>39</v>
      </c>
      <c r="H12941" s="193">
        <v>1.2201</v>
      </c>
      <c r="I12941" s="189">
        <f t="shared" si="506"/>
        <v>11.8772</v>
      </c>
      <c r="J12941" s="219">
        <f t="shared" si="507"/>
        <v>14.49</v>
      </c>
      <c r="M12941">
        <v>12.91</v>
      </c>
    </row>
    <row r="12942" spans="1:13" ht="39" customHeight="1" x14ac:dyDescent="0.2">
      <c r="A12942" s="238" t="s">
        <v>2126</v>
      </c>
      <c r="B12942" s="191" t="s">
        <v>2797</v>
      </c>
      <c r="C12942" s="190" t="s">
        <v>15</v>
      </c>
      <c r="D12942" s="190" t="s">
        <v>2798</v>
      </c>
      <c r="E12942" s="426" t="s">
        <v>2119</v>
      </c>
      <c r="F12942" s="426"/>
      <c r="G12942" s="192" t="s">
        <v>1871</v>
      </c>
      <c r="H12942" s="193">
        <v>0.1013</v>
      </c>
      <c r="I12942" s="189">
        <f t="shared" si="506"/>
        <v>6.9</v>
      </c>
      <c r="J12942" s="219">
        <f t="shared" si="507"/>
        <v>0.69</v>
      </c>
      <c r="M12942">
        <v>7.5</v>
      </c>
    </row>
    <row r="12943" spans="1:13" ht="24" customHeight="1" x14ac:dyDescent="0.2">
      <c r="A12943" s="238" t="s">
        <v>2126</v>
      </c>
      <c r="B12943" s="191" t="s">
        <v>2164</v>
      </c>
      <c r="C12943" s="190" t="s">
        <v>15</v>
      </c>
      <c r="D12943" s="190" t="s">
        <v>2165</v>
      </c>
      <c r="E12943" s="426" t="s">
        <v>2119</v>
      </c>
      <c r="F12943" s="426"/>
      <c r="G12943" s="192" t="s">
        <v>50</v>
      </c>
      <c r="H12943" s="193">
        <v>2.1499999999999998E-2</v>
      </c>
      <c r="I12943" s="189">
        <f t="shared" si="506"/>
        <v>160.77000000000001</v>
      </c>
      <c r="J12943" s="219">
        <f t="shared" si="507"/>
        <v>3.45</v>
      </c>
      <c r="M12943">
        <v>174.75</v>
      </c>
    </row>
    <row r="12944" spans="1:13" ht="24" customHeight="1" x14ac:dyDescent="0.2">
      <c r="A12944" s="238" t="s">
        <v>2126</v>
      </c>
      <c r="B12944" s="191" t="s">
        <v>2702</v>
      </c>
      <c r="C12944" s="190" t="s">
        <v>15</v>
      </c>
      <c r="D12944" s="190" t="s">
        <v>2703</v>
      </c>
      <c r="E12944" s="426" t="s">
        <v>2119</v>
      </c>
      <c r="F12944" s="426"/>
      <c r="G12944" s="192" t="s">
        <v>50</v>
      </c>
      <c r="H12944" s="193">
        <v>2.3999999999999998E-3</v>
      </c>
      <c r="I12944" s="189">
        <f t="shared" si="506"/>
        <v>134.37520000000001</v>
      </c>
      <c r="J12944" s="219">
        <f t="shared" si="507"/>
        <v>0.32</v>
      </c>
      <c r="M12944">
        <v>146.06</v>
      </c>
    </row>
    <row r="12945" spans="1:13" ht="24" customHeight="1" x14ac:dyDescent="0.2">
      <c r="A12945" s="238" t="s">
        <v>2126</v>
      </c>
      <c r="B12945" s="191" t="s">
        <v>2168</v>
      </c>
      <c r="C12945" s="190" t="s">
        <v>15</v>
      </c>
      <c r="D12945" s="190" t="s">
        <v>2169</v>
      </c>
      <c r="E12945" s="426" t="s">
        <v>2119</v>
      </c>
      <c r="F12945" s="426"/>
      <c r="G12945" s="192" t="s">
        <v>50</v>
      </c>
      <c r="H12945" s="193">
        <v>2.3999999999999998E-3</v>
      </c>
      <c r="I12945" s="189">
        <f t="shared" si="506"/>
        <v>125.49720000000001</v>
      </c>
      <c r="J12945" s="219">
        <f t="shared" si="507"/>
        <v>0.3</v>
      </c>
      <c r="M12945">
        <v>136.41</v>
      </c>
    </row>
    <row r="12946" spans="1:13" ht="24" customHeight="1" x14ac:dyDescent="0.2">
      <c r="A12946" s="238" t="s">
        <v>2126</v>
      </c>
      <c r="B12946" s="191" t="s">
        <v>2460</v>
      </c>
      <c r="C12946" s="190" t="s">
        <v>15</v>
      </c>
      <c r="D12946" s="190" t="s">
        <v>2461</v>
      </c>
      <c r="E12946" s="426" t="s">
        <v>2119</v>
      </c>
      <c r="F12946" s="426"/>
      <c r="G12946" s="192" t="s">
        <v>1871</v>
      </c>
      <c r="H12946" s="193">
        <v>3.2111999999999998</v>
      </c>
      <c r="I12946" s="189">
        <f t="shared" si="506"/>
        <v>0.91080000000000005</v>
      </c>
      <c r="J12946" s="219">
        <f t="shared" si="507"/>
        <v>2.92</v>
      </c>
      <c r="M12946">
        <v>0.99</v>
      </c>
    </row>
    <row r="12947" spans="1:13" ht="24" customHeight="1" x14ac:dyDescent="0.2">
      <c r="A12947" s="238" t="s">
        <v>2126</v>
      </c>
      <c r="B12947" s="191" t="s">
        <v>2140</v>
      </c>
      <c r="C12947" s="190" t="s">
        <v>15</v>
      </c>
      <c r="D12947" s="190" t="s">
        <v>2141</v>
      </c>
      <c r="E12947" s="426" t="s">
        <v>2119</v>
      </c>
      <c r="F12947" s="426"/>
      <c r="G12947" s="192" t="s">
        <v>1871</v>
      </c>
      <c r="H12947" s="193">
        <v>2.5331000000000001</v>
      </c>
      <c r="I12947" s="189">
        <f t="shared" si="506"/>
        <v>0.59800000000000009</v>
      </c>
      <c r="J12947" s="219">
        <f t="shared" si="507"/>
        <v>1.51</v>
      </c>
      <c r="M12947">
        <v>0.65</v>
      </c>
    </row>
    <row r="12948" spans="1:13" ht="24" customHeight="1" x14ac:dyDescent="0.2">
      <c r="A12948" s="238" t="s">
        <v>2126</v>
      </c>
      <c r="B12948" s="191" t="s">
        <v>2669</v>
      </c>
      <c r="C12948" s="190" t="s">
        <v>15</v>
      </c>
      <c r="D12948" s="190" t="s">
        <v>2670</v>
      </c>
      <c r="E12948" s="426" t="s">
        <v>2119</v>
      </c>
      <c r="F12948" s="426"/>
      <c r="G12948" s="192" t="s">
        <v>54</v>
      </c>
      <c r="H12948" s="193">
        <v>31.5</v>
      </c>
      <c r="I12948" s="189">
        <f t="shared" si="506"/>
        <v>0.36800000000000005</v>
      </c>
      <c r="J12948" s="219">
        <f t="shared" si="507"/>
        <v>11.59</v>
      </c>
      <c r="M12948">
        <v>0.4</v>
      </c>
    </row>
    <row r="12949" spans="1:13" x14ac:dyDescent="0.2">
      <c r="A12949" s="239"/>
      <c r="B12949" s="195"/>
      <c r="C12949" s="195"/>
      <c r="D12949" s="195"/>
      <c r="E12949" s="195" t="s">
        <v>3847</v>
      </c>
      <c r="F12949" s="196">
        <v>34.72</v>
      </c>
      <c r="G12949" s="195" t="s">
        <v>3848</v>
      </c>
      <c r="H12949" s="196">
        <v>0</v>
      </c>
      <c r="I12949" s="196">
        <v>34.72</v>
      </c>
      <c r="J12949" s="220"/>
      <c r="M12949">
        <v>34.72</v>
      </c>
    </row>
    <row r="12950" spans="1:13" ht="25.5" x14ac:dyDescent="0.2">
      <c r="A12950" s="239"/>
      <c r="B12950" s="195"/>
      <c r="C12950" s="195"/>
      <c r="D12950" s="195"/>
      <c r="E12950" s="195" t="s">
        <v>3849</v>
      </c>
      <c r="F12950" s="196">
        <v>0</v>
      </c>
      <c r="G12950" s="195"/>
      <c r="H12950" s="195" t="s">
        <v>3850</v>
      </c>
      <c r="I12950" s="196">
        <v>57.3</v>
      </c>
      <c r="J12950" s="220"/>
      <c r="M12950">
        <v>57.3</v>
      </c>
    </row>
    <row r="12951" spans="1:13" ht="30" customHeight="1" x14ac:dyDescent="0.2">
      <c r="A12951" s="240"/>
      <c r="B12951" s="197"/>
      <c r="C12951" s="197"/>
      <c r="D12951" s="197"/>
      <c r="E12951" s="197"/>
      <c r="F12951" s="197"/>
      <c r="G12951" s="197" t="s">
        <v>3851</v>
      </c>
      <c r="H12951" s="198">
        <v>2</v>
      </c>
      <c r="I12951" s="199">
        <v>114.6</v>
      </c>
      <c r="J12951" s="220"/>
      <c r="M12951">
        <v>114.6</v>
      </c>
    </row>
    <row r="12952" spans="1:13" ht="0.95" customHeight="1" x14ac:dyDescent="0.2">
      <c r="A12952" s="237"/>
      <c r="B12952" s="185"/>
      <c r="C12952" s="185"/>
      <c r="D12952" s="185"/>
      <c r="E12952" s="185"/>
      <c r="F12952" s="185"/>
      <c r="G12952" s="185"/>
      <c r="H12952" s="185"/>
      <c r="I12952" s="185"/>
      <c r="J12952" s="220"/>
    </row>
    <row r="12953" spans="1:13" ht="18" customHeight="1" x14ac:dyDescent="0.2">
      <c r="A12953" s="236" t="s">
        <v>1719</v>
      </c>
      <c r="B12953" s="183" t="s">
        <v>2</v>
      </c>
      <c r="C12953" s="182" t="s">
        <v>3</v>
      </c>
      <c r="D12953" s="182" t="s">
        <v>4</v>
      </c>
      <c r="E12953" s="419" t="s">
        <v>2100</v>
      </c>
      <c r="F12953" s="419"/>
      <c r="G12953" s="184" t="s">
        <v>5</v>
      </c>
      <c r="H12953" s="183" t="s">
        <v>6</v>
      </c>
      <c r="I12953" s="183" t="s">
        <v>7</v>
      </c>
      <c r="J12953" s="218" t="s">
        <v>8</v>
      </c>
      <c r="K12953" s="229">
        <f>J12955+J12956</f>
        <v>19.920000000000002</v>
      </c>
      <c r="L12953" s="229">
        <f>J12954-K12953</f>
        <v>71.039999999999992</v>
      </c>
      <c r="M12953" t="s">
        <v>7</v>
      </c>
    </row>
    <row r="12954" spans="1:13" ht="24" customHeight="1" x14ac:dyDescent="0.2">
      <c r="A12954" s="237" t="s">
        <v>2125</v>
      </c>
      <c r="B12954" s="186" t="s">
        <v>1053</v>
      </c>
      <c r="C12954" s="185" t="s">
        <v>15</v>
      </c>
      <c r="D12954" s="185" t="s">
        <v>1054</v>
      </c>
      <c r="E12954" s="425">
        <v>8</v>
      </c>
      <c r="F12954" s="425"/>
      <c r="G12954" s="187" t="s">
        <v>18</v>
      </c>
      <c r="H12954" s="188">
        <v>1</v>
      </c>
      <c r="I12954" s="189">
        <f>(M12954*$M$13)</f>
        <v>90.960400000000007</v>
      </c>
      <c r="J12954" s="231">
        <f>TRUNC(I12954*H12954,2)</f>
        <v>90.96</v>
      </c>
      <c r="M12954">
        <v>98.87</v>
      </c>
    </row>
    <row r="12955" spans="1:13" ht="24" customHeight="1" x14ac:dyDescent="0.2">
      <c r="A12955" s="238" t="s">
        <v>2126</v>
      </c>
      <c r="B12955" s="191" t="s">
        <v>2130</v>
      </c>
      <c r="C12955" s="190" t="s">
        <v>15</v>
      </c>
      <c r="D12955" s="190" t="s">
        <v>2131</v>
      </c>
      <c r="E12955" s="426" t="s">
        <v>2129</v>
      </c>
      <c r="F12955" s="426"/>
      <c r="G12955" s="192" t="s">
        <v>39</v>
      </c>
      <c r="H12955" s="193">
        <v>0.61</v>
      </c>
      <c r="I12955" s="189">
        <f>(M12955*$M$13)</f>
        <v>13.533200000000001</v>
      </c>
      <c r="J12955" s="219">
        <f>TRUNC(I12955*H12955,2)</f>
        <v>8.25</v>
      </c>
      <c r="M12955">
        <v>14.71</v>
      </c>
    </row>
    <row r="12956" spans="1:13" ht="24" customHeight="1" x14ac:dyDescent="0.2">
      <c r="A12956" s="238" t="s">
        <v>2126</v>
      </c>
      <c r="B12956" s="191" t="s">
        <v>2216</v>
      </c>
      <c r="C12956" s="190" t="s">
        <v>15</v>
      </c>
      <c r="D12956" s="190" t="s">
        <v>2217</v>
      </c>
      <c r="E12956" s="426" t="s">
        <v>2129</v>
      </c>
      <c r="F12956" s="426"/>
      <c r="G12956" s="192" t="s">
        <v>39</v>
      </c>
      <c r="H12956" s="193">
        <v>0.61</v>
      </c>
      <c r="I12956" s="189">
        <f>(M12956*$M$13)</f>
        <v>19.136000000000003</v>
      </c>
      <c r="J12956" s="219">
        <f>TRUNC(I12956*H12956,2)</f>
        <v>11.67</v>
      </c>
      <c r="M12956">
        <v>20.8</v>
      </c>
    </row>
    <row r="12957" spans="1:13" ht="24" customHeight="1" x14ac:dyDescent="0.2">
      <c r="A12957" s="238" t="s">
        <v>2126</v>
      </c>
      <c r="B12957" s="191" t="s">
        <v>2931</v>
      </c>
      <c r="C12957" s="190" t="s">
        <v>15</v>
      </c>
      <c r="D12957" s="190" t="s">
        <v>2932</v>
      </c>
      <c r="E12957" s="426" t="s">
        <v>2119</v>
      </c>
      <c r="F12957" s="426"/>
      <c r="G12957" s="192" t="s">
        <v>132</v>
      </c>
      <c r="H12957" s="193">
        <v>0.94</v>
      </c>
      <c r="I12957" s="189">
        <f>(M12957*$M$13)</f>
        <v>0.42320000000000002</v>
      </c>
      <c r="J12957" s="219">
        <f>TRUNC(I12957*H12957,2)</f>
        <v>0.39</v>
      </c>
      <c r="M12957">
        <v>0.46</v>
      </c>
    </row>
    <row r="12958" spans="1:13" ht="24" customHeight="1" x14ac:dyDescent="0.2">
      <c r="A12958" s="238" t="s">
        <v>2126</v>
      </c>
      <c r="B12958" s="191" t="s">
        <v>2966</v>
      </c>
      <c r="C12958" s="190" t="s">
        <v>15</v>
      </c>
      <c r="D12958" s="190" t="s">
        <v>2967</v>
      </c>
      <c r="E12958" s="426" t="s">
        <v>2119</v>
      </c>
      <c r="F12958" s="426"/>
      <c r="G12958" s="192" t="s">
        <v>54</v>
      </c>
      <c r="H12958" s="193">
        <v>1</v>
      </c>
      <c r="I12958" s="189">
        <f>(M12958*$M$13)</f>
        <v>70.646800000000013</v>
      </c>
      <c r="J12958" s="219">
        <f>TRUNC(I12958*H12958,2)</f>
        <v>70.64</v>
      </c>
      <c r="M12958">
        <v>76.790000000000006</v>
      </c>
    </row>
    <row r="12959" spans="1:13" x14ac:dyDescent="0.2">
      <c r="A12959" s="239"/>
      <c r="B12959" s="195"/>
      <c r="C12959" s="195"/>
      <c r="D12959" s="195"/>
      <c r="E12959" s="195" t="s">
        <v>3847</v>
      </c>
      <c r="F12959" s="196">
        <v>21.65</v>
      </c>
      <c r="G12959" s="195" t="s">
        <v>3848</v>
      </c>
      <c r="H12959" s="196">
        <v>0</v>
      </c>
      <c r="I12959" s="196">
        <v>21.650000000000002</v>
      </c>
      <c r="J12959" s="220"/>
      <c r="M12959">
        <v>21.650000000000002</v>
      </c>
    </row>
    <row r="12960" spans="1:13" ht="25.5" x14ac:dyDescent="0.2">
      <c r="A12960" s="239"/>
      <c r="B12960" s="195"/>
      <c r="C12960" s="195"/>
      <c r="D12960" s="195"/>
      <c r="E12960" s="195" t="s">
        <v>3849</v>
      </c>
      <c r="F12960" s="196">
        <v>0</v>
      </c>
      <c r="G12960" s="195"/>
      <c r="H12960" s="195" t="s">
        <v>3850</v>
      </c>
      <c r="I12960" s="196">
        <v>98.87</v>
      </c>
      <c r="J12960" s="220"/>
      <c r="M12960">
        <v>98.87</v>
      </c>
    </row>
    <row r="12961" spans="1:13" ht="30" customHeight="1" x14ac:dyDescent="0.2">
      <c r="A12961" s="240"/>
      <c r="B12961" s="197"/>
      <c r="C12961" s="197"/>
      <c r="D12961" s="197"/>
      <c r="E12961" s="197"/>
      <c r="F12961" s="197"/>
      <c r="G12961" s="197" t="s">
        <v>3851</v>
      </c>
      <c r="H12961" s="198">
        <v>5</v>
      </c>
      <c r="I12961" s="199">
        <v>494.35</v>
      </c>
      <c r="J12961" s="220"/>
      <c r="M12961">
        <v>494.35</v>
      </c>
    </row>
    <row r="12962" spans="1:13" ht="0.95" customHeight="1" x14ac:dyDescent="0.2">
      <c r="A12962" s="237"/>
      <c r="B12962" s="185"/>
      <c r="C12962" s="185"/>
      <c r="D12962" s="185"/>
      <c r="E12962" s="185"/>
      <c r="F12962" s="185"/>
      <c r="G12962" s="185"/>
      <c r="H12962" s="185"/>
      <c r="I12962" s="185"/>
      <c r="J12962" s="220"/>
    </row>
    <row r="12963" spans="1:13" ht="18" customHeight="1" x14ac:dyDescent="0.2">
      <c r="A12963" s="236" t="s">
        <v>1720</v>
      </c>
      <c r="B12963" s="183" t="s">
        <v>2</v>
      </c>
      <c r="C12963" s="182" t="s">
        <v>3</v>
      </c>
      <c r="D12963" s="182" t="s">
        <v>4</v>
      </c>
      <c r="E12963" s="419" t="s">
        <v>2100</v>
      </c>
      <c r="F12963" s="419"/>
      <c r="G12963" s="184" t="s">
        <v>5</v>
      </c>
      <c r="H12963" s="183" t="s">
        <v>6</v>
      </c>
      <c r="I12963" s="183" t="s">
        <v>7</v>
      </c>
      <c r="J12963" s="218" t="s">
        <v>8</v>
      </c>
      <c r="K12963" s="229">
        <f>J12965+J12966</f>
        <v>19.920000000000002</v>
      </c>
      <c r="L12963" s="229">
        <f>J12964-K12963</f>
        <v>68.03</v>
      </c>
      <c r="M12963" t="s">
        <v>7</v>
      </c>
    </row>
    <row r="12964" spans="1:13" ht="24" customHeight="1" x14ac:dyDescent="0.2">
      <c r="A12964" s="237" t="s">
        <v>2125</v>
      </c>
      <c r="B12964" s="186" t="s">
        <v>1315</v>
      </c>
      <c r="C12964" s="185" t="s">
        <v>15</v>
      </c>
      <c r="D12964" s="185" t="s">
        <v>1316</v>
      </c>
      <c r="E12964" s="425">
        <v>8</v>
      </c>
      <c r="F12964" s="425"/>
      <c r="G12964" s="187" t="s">
        <v>18</v>
      </c>
      <c r="H12964" s="188">
        <v>1</v>
      </c>
      <c r="I12964" s="189">
        <f>(M12964*$M$13)</f>
        <v>87.951999999999998</v>
      </c>
      <c r="J12964" s="231">
        <f>TRUNC(I12964*H12964,2)</f>
        <v>87.95</v>
      </c>
      <c r="M12964">
        <v>95.6</v>
      </c>
    </row>
    <row r="12965" spans="1:13" ht="24" customHeight="1" x14ac:dyDescent="0.2">
      <c r="A12965" s="238" t="s">
        <v>2126</v>
      </c>
      <c r="B12965" s="191" t="s">
        <v>2130</v>
      </c>
      <c r="C12965" s="190" t="s">
        <v>15</v>
      </c>
      <c r="D12965" s="190" t="s">
        <v>2131</v>
      </c>
      <c r="E12965" s="426" t="s">
        <v>2129</v>
      </c>
      <c r="F12965" s="426"/>
      <c r="G12965" s="192" t="s">
        <v>39</v>
      </c>
      <c r="H12965" s="193">
        <v>0.61</v>
      </c>
      <c r="I12965" s="189">
        <f>(M12965*$M$13)</f>
        <v>13.533200000000001</v>
      </c>
      <c r="J12965" s="219">
        <f>TRUNC(I12965*H12965,2)</f>
        <v>8.25</v>
      </c>
      <c r="M12965">
        <v>14.71</v>
      </c>
    </row>
    <row r="12966" spans="1:13" ht="24" customHeight="1" x14ac:dyDescent="0.2">
      <c r="A12966" s="238" t="s">
        <v>2126</v>
      </c>
      <c r="B12966" s="191" t="s">
        <v>2216</v>
      </c>
      <c r="C12966" s="190" t="s">
        <v>15</v>
      </c>
      <c r="D12966" s="190" t="s">
        <v>2217</v>
      </c>
      <c r="E12966" s="426" t="s">
        <v>2129</v>
      </c>
      <c r="F12966" s="426"/>
      <c r="G12966" s="192" t="s">
        <v>39</v>
      </c>
      <c r="H12966" s="193">
        <v>0.61</v>
      </c>
      <c r="I12966" s="189">
        <f>(M12966*$M$13)</f>
        <v>19.136000000000003</v>
      </c>
      <c r="J12966" s="219">
        <f>TRUNC(I12966*H12966,2)</f>
        <v>11.67</v>
      </c>
      <c r="M12966">
        <v>20.8</v>
      </c>
    </row>
    <row r="12967" spans="1:13" ht="24" customHeight="1" x14ac:dyDescent="0.2">
      <c r="A12967" s="238" t="s">
        <v>2126</v>
      </c>
      <c r="B12967" s="191" t="s">
        <v>2931</v>
      </c>
      <c r="C12967" s="190" t="s">
        <v>15</v>
      </c>
      <c r="D12967" s="190" t="s">
        <v>2932</v>
      </c>
      <c r="E12967" s="426" t="s">
        <v>2119</v>
      </c>
      <c r="F12967" s="426"/>
      <c r="G12967" s="192" t="s">
        <v>132</v>
      </c>
      <c r="H12967" s="193">
        <v>0.94</v>
      </c>
      <c r="I12967" s="189">
        <f>(M12967*$M$13)</f>
        <v>0.42320000000000002</v>
      </c>
      <c r="J12967" s="219">
        <f>TRUNC(I12967*H12967,2)</f>
        <v>0.39</v>
      </c>
      <c r="M12967">
        <v>0.46</v>
      </c>
    </row>
    <row r="12968" spans="1:13" ht="24" customHeight="1" x14ac:dyDescent="0.2">
      <c r="A12968" s="238" t="s">
        <v>2126</v>
      </c>
      <c r="B12968" s="191" t="s">
        <v>3141</v>
      </c>
      <c r="C12968" s="190" t="s">
        <v>15</v>
      </c>
      <c r="D12968" s="190" t="s">
        <v>3142</v>
      </c>
      <c r="E12968" s="426" t="s">
        <v>2119</v>
      </c>
      <c r="F12968" s="426"/>
      <c r="G12968" s="192" t="s">
        <v>54</v>
      </c>
      <c r="H12968" s="193">
        <v>1</v>
      </c>
      <c r="I12968" s="189">
        <f>(M12968*$M$13)</f>
        <v>67.638400000000004</v>
      </c>
      <c r="J12968" s="219">
        <f>TRUNC(I12968*H12968,2)</f>
        <v>67.63</v>
      </c>
      <c r="M12968">
        <v>73.52</v>
      </c>
    </row>
    <row r="12969" spans="1:13" x14ac:dyDescent="0.2">
      <c r="A12969" s="239"/>
      <c r="B12969" s="195"/>
      <c r="C12969" s="195"/>
      <c r="D12969" s="195"/>
      <c r="E12969" s="195" t="s">
        <v>3847</v>
      </c>
      <c r="F12969" s="196">
        <v>21.65</v>
      </c>
      <c r="G12969" s="195" t="s">
        <v>3848</v>
      </c>
      <c r="H12969" s="196">
        <v>0</v>
      </c>
      <c r="I12969" s="196">
        <v>21.650000000000002</v>
      </c>
      <c r="J12969" s="220"/>
      <c r="M12969">
        <v>21.650000000000002</v>
      </c>
    </row>
    <row r="12970" spans="1:13" ht="25.5" x14ac:dyDescent="0.2">
      <c r="A12970" s="239"/>
      <c r="B12970" s="195"/>
      <c r="C12970" s="195"/>
      <c r="D12970" s="195"/>
      <c r="E12970" s="195" t="s">
        <v>3849</v>
      </c>
      <c r="F12970" s="196">
        <v>0</v>
      </c>
      <c r="G12970" s="195"/>
      <c r="H12970" s="195" t="s">
        <v>3850</v>
      </c>
      <c r="I12970" s="196">
        <v>95.6</v>
      </c>
      <c r="J12970" s="220"/>
      <c r="M12970">
        <v>95.6</v>
      </c>
    </row>
    <row r="12971" spans="1:13" ht="30" customHeight="1" x14ac:dyDescent="0.2">
      <c r="A12971" s="240"/>
      <c r="B12971" s="197"/>
      <c r="C12971" s="197"/>
      <c r="D12971" s="197"/>
      <c r="E12971" s="197"/>
      <c r="F12971" s="197"/>
      <c r="G12971" s="197" t="s">
        <v>3851</v>
      </c>
      <c r="H12971" s="198">
        <v>12</v>
      </c>
      <c r="I12971" s="199">
        <v>1147.2</v>
      </c>
      <c r="J12971" s="220"/>
      <c r="M12971">
        <v>1147.2</v>
      </c>
    </row>
    <row r="12972" spans="1:13" ht="0.95" customHeight="1" x14ac:dyDescent="0.2">
      <c r="A12972" s="237"/>
      <c r="B12972" s="185"/>
      <c r="C12972" s="185"/>
      <c r="D12972" s="185"/>
      <c r="E12972" s="185"/>
      <c r="F12972" s="185"/>
      <c r="G12972" s="185"/>
      <c r="H12972" s="185"/>
      <c r="I12972" s="185"/>
      <c r="J12972" s="220"/>
    </row>
    <row r="12973" spans="1:13" ht="18" customHeight="1" x14ac:dyDescent="0.2">
      <c r="A12973" s="236" t="s">
        <v>1721</v>
      </c>
      <c r="B12973" s="183" t="s">
        <v>2</v>
      </c>
      <c r="C12973" s="182" t="s">
        <v>3</v>
      </c>
      <c r="D12973" s="182" t="s">
        <v>4</v>
      </c>
      <c r="E12973" s="419" t="s">
        <v>2100</v>
      </c>
      <c r="F12973" s="419"/>
      <c r="G12973" s="184" t="s">
        <v>5</v>
      </c>
      <c r="H12973" s="183" t="s">
        <v>6</v>
      </c>
      <c r="I12973" s="183" t="s">
        <v>7</v>
      </c>
      <c r="J12973" s="218" t="s">
        <v>8</v>
      </c>
      <c r="K12973" s="229">
        <f>J12975+J12976</f>
        <v>27.76</v>
      </c>
      <c r="L12973" s="229">
        <f>J12974-K12973</f>
        <v>134.70000000000002</v>
      </c>
      <c r="M12973" t="s">
        <v>7</v>
      </c>
    </row>
    <row r="12974" spans="1:13" ht="24" customHeight="1" x14ac:dyDescent="0.2">
      <c r="A12974" s="237" t="s">
        <v>2125</v>
      </c>
      <c r="B12974" s="186" t="s">
        <v>1723</v>
      </c>
      <c r="C12974" s="185" t="s">
        <v>15</v>
      </c>
      <c r="D12974" s="185" t="s">
        <v>1724</v>
      </c>
      <c r="E12974" s="425">
        <v>8</v>
      </c>
      <c r="F12974" s="425"/>
      <c r="G12974" s="187" t="s">
        <v>18</v>
      </c>
      <c r="H12974" s="188">
        <v>1</v>
      </c>
      <c r="I12974" s="189">
        <f>(M12974*$M$13)</f>
        <v>162.46280000000002</v>
      </c>
      <c r="J12974" s="231">
        <f>TRUNC(I12974*H12974,2)</f>
        <v>162.46</v>
      </c>
      <c r="M12974">
        <v>176.59</v>
      </c>
    </row>
    <row r="12975" spans="1:13" ht="24" customHeight="1" x14ac:dyDescent="0.2">
      <c r="A12975" s="238" t="s">
        <v>2126</v>
      </c>
      <c r="B12975" s="191" t="s">
        <v>2130</v>
      </c>
      <c r="C12975" s="190" t="s">
        <v>15</v>
      </c>
      <c r="D12975" s="190" t="s">
        <v>2131</v>
      </c>
      <c r="E12975" s="426" t="s">
        <v>2129</v>
      </c>
      <c r="F12975" s="426"/>
      <c r="G12975" s="192" t="s">
        <v>39</v>
      </c>
      <c r="H12975" s="193">
        <v>0.85</v>
      </c>
      <c r="I12975" s="189">
        <f>(M12975*$M$13)</f>
        <v>13.533200000000001</v>
      </c>
      <c r="J12975" s="219">
        <f>TRUNC(I12975*H12975,2)</f>
        <v>11.5</v>
      </c>
      <c r="M12975">
        <v>14.71</v>
      </c>
    </row>
    <row r="12976" spans="1:13" ht="24" customHeight="1" x14ac:dyDescent="0.2">
      <c r="A12976" s="238" t="s">
        <v>2126</v>
      </c>
      <c r="B12976" s="191" t="s">
        <v>2216</v>
      </c>
      <c r="C12976" s="190" t="s">
        <v>15</v>
      </c>
      <c r="D12976" s="190" t="s">
        <v>2217</v>
      </c>
      <c r="E12976" s="426" t="s">
        <v>2129</v>
      </c>
      <c r="F12976" s="426"/>
      <c r="G12976" s="192" t="s">
        <v>39</v>
      </c>
      <c r="H12976" s="193">
        <v>0.85</v>
      </c>
      <c r="I12976" s="189">
        <f>(M12976*$M$13)</f>
        <v>19.136000000000003</v>
      </c>
      <c r="J12976" s="219">
        <f>TRUNC(I12976*H12976,2)</f>
        <v>16.260000000000002</v>
      </c>
      <c r="M12976">
        <v>20.8</v>
      </c>
    </row>
    <row r="12977" spans="1:13" ht="24" customHeight="1" x14ac:dyDescent="0.2">
      <c r="A12977" s="238" t="s">
        <v>2126</v>
      </c>
      <c r="B12977" s="191" t="s">
        <v>2931</v>
      </c>
      <c r="C12977" s="190" t="s">
        <v>15</v>
      </c>
      <c r="D12977" s="190" t="s">
        <v>2932</v>
      </c>
      <c r="E12977" s="426" t="s">
        <v>2119</v>
      </c>
      <c r="F12977" s="426"/>
      <c r="G12977" s="192" t="s">
        <v>132</v>
      </c>
      <c r="H12977" s="193">
        <v>1.8</v>
      </c>
      <c r="I12977" s="189">
        <f>(M12977*$M$13)</f>
        <v>0.42320000000000002</v>
      </c>
      <c r="J12977" s="219">
        <f>TRUNC(I12977*H12977,2)</f>
        <v>0.76</v>
      </c>
      <c r="M12977">
        <v>0.46</v>
      </c>
    </row>
    <row r="12978" spans="1:13" ht="24" customHeight="1" x14ac:dyDescent="0.2">
      <c r="A12978" s="238" t="s">
        <v>2126</v>
      </c>
      <c r="B12978" s="191" t="s">
        <v>3327</v>
      </c>
      <c r="C12978" s="190" t="s">
        <v>15</v>
      </c>
      <c r="D12978" s="190" t="s">
        <v>3328</v>
      </c>
      <c r="E12978" s="426" t="s">
        <v>2119</v>
      </c>
      <c r="F12978" s="426"/>
      <c r="G12978" s="192" t="s">
        <v>54</v>
      </c>
      <c r="H12978" s="193">
        <v>1</v>
      </c>
      <c r="I12978" s="189">
        <f>(M12978*$M$13)</f>
        <v>133.94280000000001</v>
      </c>
      <c r="J12978" s="219">
        <f>TRUNC(I12978*H12978,2)</f>
        <v>133.94</v>
      </c>
      <c r="M12978">
        <v>145.59</v>
      </c>
    </row>
    <row r="12979" spans="1:13" x14ac:dyDescent="0.2">
      <c r="A12979" s="239"/>
      <c r="B12979" s="195"/>
      <c r="C12979" s="195"/>
      <c r="D12979" s="195"/>
      <c r="E12979" s="195" t="s">
        <v>3847</v>
      </c>
      <c r="F12979" s="196">
        <v>30.18</v>
      </c>
      <c r="G12979" s="195" t="s">
        <v>3848</v>
      </c>
      <c r="H12979" s="196">
        <v>0</v>
      </c>
      <c r="I12979" s="196">
        <v>30.18</v>
      </c>
      <c r="J12979" s="220"/>
      <c r="M12979">
        <v>30.18</v>
      </c>
    </row>
    <row r="12980" spans="1:13" ht="25.5" x14ac:dyDescent="0.2">
      <c r="A12980" s="239"/>
      <c r="B12980" s="195"/>
      <c r="C12980" s="195"/>
      <c r="D12980" s="195"/>
      <c r="E12980" s="195" t="s">
        <v>3849</v>
      </c>
      <c r="F12980" s="196">
        <v>0</v>
      </c>
      <c r="G12980" s="195"/>
      <c r="H12980" s="195" t="s">
        <v>3850</v>
      </c>
      <c r="I12980" s="196">
        <v>176.59</v>
      </c>
      <c r="J12980" s="220"/>
      <c r="M12980">
        <v>176.59</v>
      </c>
    </row>
    <row r="12981" spans="1:13" ht="30" customHeight="1" x14ac:dyDescent="0.2">
      <c r="A12981" s="240"/>
      <c r="B12981" s="197"/>
      <c r="C12981" s="197"/>
      <c r="D12981" s="197"/>
      <c r="E12981" s="197"/>
      <c r="F12981" s="197"/>
      <c r="G12981" s="197" t="s">
        <v>3851</v>
      </c>
      <c r="H12981" s="198">
        <v>1</v>
      </c>
      <c r="I12981" s="199">
        <v>176.59</v>
      </c>
      <c r="J12981" s="220"/>
      <c r="M12981">
        <v>176.59</v>
      </c>
    </row>
    <row r="12982" spans="1:13" ht="0.95" customHeight="1" x14ac:dyDescent="0.2">
      <c r="A12982" s="237"/>
      <c r="B12982" s="185"/>
      <c r="C12982" s="185"/>
      <c r="D12982" s="185"/>
      <c r="E12982" s="185"/>
      <c r="F12982" s="185"/>
      <c r="G12982" s="185"/>
      <c r="H12982" s="185"/>
      <c r="I12982" s="185"/>
      <c r="J12982" s="220"/>
    </row>
    <row r="12983" spans="1:13" ht="18" customHeight="1" x14ac:dyDescent="0.2">
      <c r="A12983" s="236" t="s">
        <v>1722</v>
      </c>
      <c r="B12983" s="183" t="s">
        <v>2</v>
      </c>
      <c r="C12983" s="182" t="s">
        <v>3</v>
      </c>
      <c r="D12983" s="182" t="s">
        <v>4</v>
      </c>
      <c r="E12983" s="419" t="s">
        <v>2100</v>
      </c>
      <c r="F12983" s="419"/>
      <c r="G12983" s="184" t="s">
        <v>5</v>
      </c>
      <c r="H12983" s="183" t="s">
        <v>6</v>
      </c>
      <c r="I12983" s="183" t="s">
        <v>7</v>
      </c>
      <c r="J12983" s="218" t="s">
        <v>8</v>
      </c>
      <c r="K12983" s="229">
        <f>J12985+J12986</f>
        <v>17.63</v>
      </c>
      <c r="L12983" s="229">
        <f>J12984-K12983</f>
        <v>58.350000000000009</v>
      </c>
      <c r="M12983" t="s">
        <v>7</v>
      </c>
    </row>
    <row r="12984" spans="1:13" ht="24" customHeight="1" x14ac:dyDescent="0.2">
      <c r="A12984" s="237" t="s">
        <v>2125</v>
      </c>
      <c r="B12984" s="186" t="s">
        <v>1319</v>
      </c>
      <c r="C12984" s="185" t="s">
        <v>15</v>
      </c>
      <c r="D12984" s="185" t="s">
        <v>1320</v>
      </c>
      <c r="E12984" s="425">
        <v>8</v>
      </c>
      <c r="F12984" s="425"/>
      <c r="G12984" s="187" t="s">
        <v>18</v>
      </c>
      <c r="H12984" s="188">
        <v>1</v>
      </c>
      <c r="I12984" s="189">
        <f>(M12984*$M$13)</f>
        <v>75.982800000000012</v>
      </c>
      <c r="J12984" s="231">
        <f>TRUNC(I12984*H12984,2)</f>
        <v>75.98</v>
      </c>
      <c r="M12984">
        <v>82.59</v>
      </c>
    </row>
    <row r="12985" spans="1:13" ht="24" customHeight="1" x14ac:dyDescent="0.2">
      <c r="A12985" s="238" t="s">
        <v>2126</v>
      </c>
      <c r="B12985" s="191" t="s">
        <v>2130</v>
      </c>
      <c r="C12985" s="190" t="s">
        <v>15</v>
      </c>
      <c r="D12985" s="190" t="s">
        <v>2131</v>
      </c>
      <c r="E12985" s="426" t="s">
        <v>2129</v>
      </c>
      <c r="F12985" s="426"/>
      <c r="G12985" s="192" t="s">
        <v>39</v>
      </c>
      <c r="H12985" s="193">
        <v>0.54</v>
      </c>
      <c r="I12985" s="189">
        <f>(M12985*$M$13)</f>
        <v>13.533200000000001</v>
      </c>
      <c r="J12985" s="219">
        <f>TRUNC(I12985*H12985,2)</f>
        <v>7.3</v>
      </c>
      <c r="M12985">
        <v>14.71</v>
      </c>
    </row>
    <row r="12986" spans="1:13" ht="24" customHeight="1" x14ac:dyDescent="0.2">
      <c r="A12986" s="238" t="s">
        <v>2126</v>
      </c>
      <c r="B12986" s="191" t="s">
        <v>2216</v>
      </c>
      <c r="C12986" s="190" t="s">
        <v>15</v>
      </c>
      <c r="D12986" s="190" t="s">
        <v>2217</v>
      </c>
      <c r="E12986" s="426" t="s">
        <v>2129</v>
      </c>
      <c r="F12986" s="426"/>
      <c r="G12986" s="192" t="s">
        <v>39</v>
      </c>
      <c r="H12986" s="193">
        <v>0.54</v>
      </c>
      <c r="I12986" s="189">
        <f>(M12986*$M$13)</f>
        <v>19.136000000000003</v>
      </c>
      <c r="J12986" s="219">
        <f>TRUNC(I12986*H12986,2)</f>
        <v>10.33</v>
      </c>
      <c r="M12986">
        <v>20.8</v>
      </c>
    </row>
    <row r="12987" spans="1:13" ht="24" customHeight="1" x14ac:dyDescent="0.2">
      <c r="A12987" s="238" t="s">
        <v>2126</v>
      </c>
      <c r="B12987" s="191" t="s">
        <v>2931</v>
      </c>
      <c r="C12987" s="190" t="s">
        <v>15</v>
      </c>
      <c r="D12987" s="190" t="s">
        <v>2932</v>
      </c>
      <c r="E12987" s="426" t="s">
        <v>2119</v>
      </c>
      <c r="F12987" s="426"/>
      <c r="G12987" s="192" t="s">
        <v>132</v>
      </c>
      <c r="H12987" s="193">
        <v>1.2</v>
      </c>
      <c r="I12987" s="189">
        <f>(M12987*$M$13)</f>
        <v>0.42320000000000002</v>
      </c>
      <c r="J12987" s="219">
        <f>TRUNC(I12987*H12987,2)</f>
        <v>0.5</v>
      </c>
      <c r="M12987">
        <v>0.46</v>
      </c>
    </row>
    <row r="12988" spans="1:13" ht="24" customHeight="1" x14ac:dyDescent="0.2">
      <c r="A12988" s="238" t="s">
        <v>2126</v>
      </c>
      <c r="B12988" s="191" t="s">
        <v>3143</v>
      </c>
      <c r="C12988" s="190" t="s">
        <v>15</v>
      </c>
      <c r="D12988" s="190" t="s">
        <v>3144</v>
      </c>
      <c r="E12988" s="426" t="s">
        <v>2119</v>
      </c>
      <c r="F12988" s="426"/>
      <c r="G12988" s="192" t="s">
        <v>54</v>
      </c>
      <c r="H12988" s="193">
        <v>1</v>
      </c>
      <c r="I12988" s="189">
        <f>(M12988*$M$13)</f>
        <v>57.840400000000002</v>
      </c>
      <c r="J12988" s="219">
        <f>TRUNC(I12988*H12988,2)</f>
        <v>57.84</v>
      </c>
      <c r="M12988">
        <v>62.87</v>
      </c>
    </row>
    <row r="12989" spans="1:13" x14ac:dyDescent="0.2">
      <c r="A12989" s="239"/>
      <c r="B12989" s="195"/>
      <c r="C12989" s="195"/>
      <c r="D12989" s="195"/>
      <c r="E12989" s="195" t="s">
        <v>3847</v>
      </c>
      <c r="F12989" s="196">
        <v>19.170000000000002</v>
      </c>
      <c r="G12989" s="195" t="s">
        <v>3848</v>
      </c>
      <c r="H12989" s="196">
        <v>0</v>
      </c>
      <c r="I12989" s="196">
        <v>19.170000000000002</v>
      </c>
      <c r="J12989" s="220"/>
      <c r="M12989">
        <v>19.170000000000002</v>
      </c>
    </row>
    <row r="12990" spans="1:13" ht="25.5" x14ac:dyDescent="0.2">
      <c r="A12990" s="239"/>
      <c r="B12990" s="195"/>
      <c r="C12990" s="195"/>
      <c r="D12990" s="195"/>
      <c r="E12990" s="195" t="s">
        <v>3849</v>
      </c>
      <c r="F12990" s="196">
        <v>0</v>
      </c>
      <c r="G12990" s="195"/>
      <c r="H12990" s="195" t="s">
        <v>3850</v>
      </c>
      <c r="I12990" s="196">
        <v>82.59</v>
      </c>
      <c r="J12990" s="220"/>
      <c r="M12990">
        <v>82.59</v>
      </c>
    </row>
    <row r="12991" spans="1:13" ht="30" customHeight="1" x14ac:dyDescent="0.2">
      <c r="A12991" s="240"/>
      <c r="B12991" s="197"/>
      <c r="C12991" s="197"/>
      <c r="D12991" s="197"/>
      <c r="E12991" s="197"/>
      <c r="F12991" s="197"/>
      <c r="G12991" s="197" t="s">
        <v>3851</v>
      </c>
      <c r="H12991" s="198">
        <v>1</v>
      </c>
      <c r="I12991" s="199">
        <v>82.59</v>
      </c>
      <c r="J12991" s="220"/>
      <c r="M12991">
        <v>82.59</v>
      </c>
    </row>
    <row r="12992" spans="1:13" ht="0.95" customHeight="1" x14ac:dyDescent="0.2">
      <c r="A12992" s="237"/>
      <c r="B12992" s="185"/>
      <c r="C12992" s="185"/>
      <c r="D12992" s="185"/>
      <c r="E12992" s="185"/>
      <c r="F12992" s="185"/>
      <c r="G12992" s="185"/>
      <c r="H12992" s="185"/>
      <c r="I12992" s="185"/>
      <c r="J12992" s="220"/>
    </row>
    <row r="12993" spans="1:13" ht="18" customHeight="1" x14ac:dyDescent="0.2">
      <c r="A12993" s="236" t="s">
        <v>1725</v>
      </c>
      <c r="B12993" s="183" t="s">
        <v>2</v>
      </c>
      <c r="C12993" s="182" t="s">
        <v>3</v>
      </c>
      <c r="D12993" s="182" t="s">
        <v>4</v>
      </c>
      <c r="E12993" s="419" t="s">
        <v>2100</v>
      </c>
      <c r="F12993" s="419"/>
      <c r="G12993" s="184" t="s">
        <v>5</v>
      </c>
      <c r="H12993" s="183" t="s">
        <v>6</v>
      </c>
      <c r="I12993" s="183" t="s">
        <v>7</v>
      </c>
      <c r="J12993" s="218" t="s">
        <v>8</v>
      </c>
      <c r="K12993" s="229">
        <f>J12995+J12996</f>
        <v>17.63</v>
      </c>
      <c r="L12993" s="229">
        <f>J12994-K12993</f>
        <v>54.78</v>
      </c>
      <c r="M12993" t="s">
        <v>7</v>
      </c>
    </row>
    <row r="12994" spans="1:13" ht="24" customHeight="1" x14ac:dyDescent="0.2">
      <c r="A12994" s="237" t="s">
        <v>2125</v>
      </c>
      <c r="B12994" s="186" t="s">
        <v>1727</v>
      </c>
      <c r="C12994" s="185" t="s">
        <v>15</v>
      </c>
      <c r="D12994" s="185" t="s">
        <v>1728</v>
      </c>
      <c r="E12994" s="425">
        <v>8</v>
      </c>
      <c r="F12994" s="425"/>
      <c r="G12994" s="187" t="s">
        <v>18</v>
      </c>
      <c r="H12994" s="188">
        <v>1</v>
      </c>
      <c r="I12994" s="189">
        <f>(M12994*$M$13)</f>
        <v>72.413200000000003</v>
      </c>
      <c r="J12994" s="231">
        <f>TRUNC(I12994*H12994,2)</f>
        <v>72.41</v>
      </c>
      <c r="M12994">
        <v>78.709999999999994</v>
      </c>
    </row>
    <row r="12995" spans="1:13" ht="24" customHeight="1" x14ac:dyDescent="0.2">
      <c r="A12995" s="238" t="s">
        <v>2126</v>
      </c>
      <c r="B12995" s="191" t="s">
        <v>2130</v>
      </c>
      <c r="C12995" s="190" t="s">
        <v>15</v>
      </c>
      <c r="D12995" s="190" t="s">
        <v>2131</v>
      </c>
      <c r="E12995" s="426" t="s">
        <v>2129</v>
      </c>
      <c r="F12995" s="426"/>
      <c r="G12995" s="192" t="s">
        <v>39</v>
      </c>
      <c r="H12995" s="193">
        <v>0.54</v>
      </c>
      <c r="I12995" s="189">
        <f>(M12995*$M$13)</f>
        <v>13.533200000000001</v>
      </c>
      <c r="J12995" s="219">
        <f>TRUNC(I12995*H12995,2)</f>
        <v>7.3</v>
      </c>
      <c r="M12995">
        <v>14.71</v>
      </c>
    </row>
    <row r="12996" spans="1:13" ht="24" customHeight="1" x14ac:dyDescent="0.2">
      <c r="A12996" s="238" t="s">
        <v>2126</v>
      </c>
      <c r="B12996" s="191" t="s">
        <v>2216</v>
      </c>
      <c r="C12996" s="190" t="s">
        <v>15</v>
      </c>
      <c r="D12996" s="190" t="s">
        <v>2217</v>
      </c>
      <c r="E12996" s="426" t="s">
        <v>2129</v>
      </c>
      <c r="F12996" s="426"/>
      <c r="G12996" s="192" t="s">
        <v>39</v>
      </c>
      <c r="H12996" s="193">
        <v>0.54</v>
      </c>
      <c r="I12996" s="189">
        <f>(M12996*$M$13)</f>
        <v>19.136000000000003</v>
      </c>
      <c r="J12996" s="219">
        <f>TRUNC(I12996*H12996,2)</f>
        <v>10.33</v>
      </c>
      <c r="M12996">
        <v>20.8</v>
      </c>
    </row>
    <row r="12997" spans="1:13" ht="24" customHeight="1" x14ac:dyDescent="0.2">
      <c r="A12997" s="238" t="s">
        <v>2126</v>
      </c>
      <c r="B12997" s="191" t="s">
        <v>2931</v>
      </c>
      <c r="C12997" s="190" t="s">
        <v>15</v>
      </c>
      <c r="D12997" s="190" t="s">
        <v>2932</v>
      </c>
      <c r="E12997" s="426" t="s">
        <v>2119</v>
      </c>
      <c r="F12997" s="426"/>
      <c r="G12997" s="192" t="s">
        <v>132</v>
      </c>
      <c r="H12997" s="193">
        <v>1.2</v>
      </c>
      <c r="I12997" s="189">
        <f>(M12997*$M$13)</f>
        <v>0.42320000000000002</v>
      </c>
      <c r="J12997" s="219">
        <f>TRUNC(I12997*H12997,2)</f>
        <v>0.5</v>
      </c>
      <c r="M12997">
        <v>0.46</v>
      </c>
    </row>
    <row r="12998" spans="1:13" ht="24" customHeight="1" x14ac:dyDescent="0.2">
      <c r="A12998" s="238" t="s">
        <v>2126</v>
      </c>
      <c r="B12998" s="191" t="s">
        <v>3329</v>
      </c>
      <c r="C12998" s="190" t="s">
        <v>15</v>
      </c>
      <c r="D12998" s="190" t="s">
        <v>1728</v>
      </c>
      <c r="E12998" s="426" t="s">
        <v>2119</v>
      </c>
      <c r="F12998" s="426"/>
      <c r="G12998" s="192" t="s">
        <v>54</v>
      </c>
      <c r="H12998" s="193">
        <v>1</v>
      </c>
      <c r="I12998" s="189">
        <f>(M12998*$M$13)</f>
        <v>54.270800000000001</v>
      </c>
      <c r="J12998" s="219">
        <f>TRUNC(I12998*H12998,2)</f>
        <v>54.27</v>
      </c>
      <c r="M12998">
        <v>58.99</v>
      </c>
    </row>
    <row r="12999" spans="1:13" x14ac:dyDescent="0.2">
      <c r="A12999" s="239"/>
      <c r="B12999" s="195"/>
      <c r="C12999" s="195"/>
      <c r="D12999" s="195"/>
      <c r="E12999" s="195" t="s">
        <v>3847</v>
      </c>
      <c r="F12999" s="196">
        <v>19.170000000000002</v>
      </c>
      <c r="G12999" s="195" t="s">
        <v>3848</v>
      </c>
      <c r="H12999" s="196">
        <v>0</v>
      </c>
      <c r="I12999" s="196">
        <v>19.170000000000002</v>
      </c>
      <c r="J12999" s="220"/>
      <c r="M12999">
        <v>19.170000000000002</v>
      </c>
    </row>
    <row r="13000" spans="1:13" ht="25.5" x14ac:dyDescent="0.2">
      <c r="A13000" s="239"/>
      <c r="B13000" s="195"/>
      <c r="C13000" s="195"/>
      <c r="D13000" s="195"/>
      <c r="E13000" s="195" t="s">
        <v>3849</v>
      </c>
      <c r="F13000" s="196">
        <v>0</v>
      </c>
      <c r="G13000" s="195"/>
      <c r="H13000" s="195" t="s">
        <v>3850</v>
      </c>
      <c r="I13000" s="196">
        <v>78.709999999999994</v>
      </c>
      <c r="J13000" s="220"/>
      <c r="M13000">
        <v>78.709999999999994</v>
      </c>
    </row>
    <row r="13001" spans="1:13" ht="30" customHeight="1" x14ac:dyDescent="0.2">
      <c r="A13001" s="240"/>
      <c r="B13001" s="197"/>
      <c r="C13001" s="197"/>
      <c r="D13001" s="197"/>
      <c r="E13001" s="197"/>
      <c r="F13001" s="197"/>
      <c r="G13001" s="197" t="s">
        <v>3851</v>
      </c>
      <c r="H13001" s="198">
        <v>2</v>
      </c>
      <c r="I13001" s="199">
        <v>157.41999999999999</v>
      </c>
      <c r="J13001" s="220"/>
      <c r="M13001">
        <v>157.41999999999999</v>
      </c>
    </row>
    <row r="13002" spans="1:13" ht="0.95" customHeight="1" x14ac:dyDescent="0.2">
      <c r="A13002" s="237"/>
      <c r="B13002" s="185"/>
      <c r="C13002" s="185"/>
      <c r="D13002" s="185"/>
      <c r="E13002" s="185"/>
      <c r="F13002" s="185"/>
      <c r="G13002" s="185"/>
      <c r="H13002" s="185"/>
      <c r="I13002" s="185"/>
      <c r="J13002" s="220"/>
    </row>
    <row r="13003" spans="1:13" ht="18" customHeight="1" x14ac:dyDescent="0.2">
      <c r="A13003" s="236" t="s">
        <v>1726</v>
      </c>
      <c r="B13003" s="183" t="s">
        <v>2</v>
      </c>
      <c r="C13003" s="182" t="s">
        <v>3</v>
      </c>
      <c r="D13003" s="182" t="s">
        <v>4</v>
      </c>
      <c r="E13003" s="419" t="s">
        <v>2100</v>
      </c>
      <c r="F13003" s="419"/>
      <c r="G13003" s="184" t="s">
        <v>5</v>
      </c>
      <c r="H13003" s="183" t="s">
        <v>6</v>
      </c>
      <c r="I13003" s="183" t="s">
        <v>7</v>
      </c>
      <c r="J13003" s="218" t="s">
        <v>8</v>
      </c>
      <c r="K13003" s="229">
        <f>J13005+J13006</f>
        <v>37.56</v>
      </c>
      <c r="L13003" s="229">
        <f>J13004-K13003</f>
        <v>298.64999999999998</v>
      </c>
      <c r="M13003" t="s">
        <v>7</v>
      </c>
    </row>
    <row r="13004" spans="1:13" ht="24" customHeight="1" x14ac:dyDescent="0.2">
      <c r="A13004" s="237" t="s">
        <v>2125</v>
      </c>
      <c r="B13004" s="186" t="s">
        <v>1730</v>
      </c>
      <c r="C13004" s="185" t="s">
        <v>15</v>
      </c>
      <c r="D13004" s="185" t="s">
        <v>1731</v>
      </c>
      <c r="E13004" s="425">
        <v>8</v>
      </c>
      <c r="F13004" s="425"/>
      <c r="G13004" s="187" t="s">
        <v>18</v>
      </c>
      <c r="H13004" s="188">
        <v>1</v>
      </c>
      <c r="I13004" s="189">
        <f>(M13004*$M$13)</f>
        <v>336.214</v>
      </c>
      <c r="J13004" s="231">
        <f>TRUNC(I13004*H13004,2)</f>
        <v>336.21</v>
      </c>
      <c r="M13004">
        <v>365.45</v>
      </c>
    </row>
    <row r="13005" spans="1:13" ht="24" customHeight="1" x14ac:dyDescent="0.2">
      <c r="A13005" s="238" t="s">
        <v>2126</v>
      </c>
      <c r="B13005" s="191" t="s">
        <v>2130</v>
      </c>
      <c r="C13005" s="190" t="s">
        <v>15</v>
      </c>
      <c r="D13005" s="190" t="s">
        <v>2131</v>
      </c>
      <c r="E13005" s="426" t="s">
        <v>2129</v>
      </c>
      <c r="F13005" s="426"/>
      <c r="G13005" s="192" t="s">
        <v>39</v>
      </c>
      <c r="H13005" s="193">
        <v>1.1499999999999999</v>
      </c>
      <c r="I13005" s="189">
        <f>(M13005*$M$13)</f>
        <v>13.533200000000001</v>
      </c>
      <c r="J13005" s="219">
        <f>TRUNC(I13005*H13005,2)</f>
        <v>15.56</v>
      </c>
      <c r="M13005">
        <v>14.71</v>
      </c>
    </row>
    <row r="13006" spans="1:13" ht="24" customHeight="1" x14ac:dyDescent="0.2">
      <c r="A13006" s="238" t="s">
        <v>2126</v>
      </c>
      <c r="B13006" s="191" t="s">
        <v>2216</v>
      </c>
      <c r="C13006" s="190" t="s">
        <v>15</v>
      </c>
      <c r="D13006" s="190" t="s">
        <v>2217</v>
      </c>
      <c r="E13006" s="426" t="s">
        <v>2129</v>
      </c>
      <c r="F13006" s="426"/>
      <c r="G13006" s="192" t="s">
        <v>39</v>
      </c>
      <c r="H13006" s="193">
        <v>1.1499999999999999</v>
      </c>
      <c r="I13006" s="189">
        <f>(M13006*$M$13)</f>
        <v>19.136000000000003</v>
      </c>
      <c r="J13006" s="219">
        <f>TRUNC(I13006*H13006,2)</f>
        <v>22</v>
      </c>
      <c r="M13006">
        <v>20.8</v>
      </c>
    </row>
    <row r="13007" spans="1:13" ht="24" customHeight="1" x14ac:dyDescent="0.2">
      <c r="A13007" s="238" t="s">
        <v>2126</v>
      </c>
      <c r="B13007" s="191" t="s">
        <v>2931</v>
      </c>
      <c r="C13007" s="190" t="s">
        <v>15</v>
      </c>
      <c r="D13007" s="190" t="s">
        <v>2932</v>
      </c>
      <c r="E13007" s="426" t="s">
        <v>2119</v>
      </c>
      <c r="F13007" s="426"/>
      <c r="G13007" s="192" t="s">
        <v>132</v>
      </c>
      <c r="H13007" s="193">
        <v>3.2</v>
      </c>
      <c r="I13007" s="189">
        <f>(M13007*$M$13)</f>
        <v>0.42320000000000002</v>
      </c>
      <c r="J13007" s="219">
        <f>TRUNC(I13007*H13007,2)</f>
        <v>1.35</v>
      </c>
      <c r="M13007">
        <v>0.46</v>
      </c>
    </row>
    <row r="13008" spans="1:13" ht="24" customHeight="1" x14ac:dyDescent="0.2">
      <c r="A13008" s="238" t="s">
        <v>2126</v>
      </c>
      <c r="B13008" s="191" t="s">
        <v>3330</v>
      </c>
      <c r="C13008" s="190" t="s">
        <v>15</v>
      </c>
      <c r="D13008" s="190" t="s">
        <v>1731</v>
      </c>
      <c r="E13008" s="426" t="s">
        <v>2119</v>
      </c>
      <c r="F13008" s="426"/>
      <c r="G13008" s="192" t="s">
        <v>54</v>
      </c>
      <c r="H13008" s="193">
        <v>1</v>
      </c>
      <c r="I13008" s="189">
        <f>(M13008*$M$13)</f>
        <v>297.298</v>
      </c>
      <c r="J13008" s="219">
        <f>TRUNC(I13008*H13008,2)</f>
        <v>297.29000000000002</v>
      </c>
      <c r="M13008">
        <v>323.14999999999998</v>
      </c>
    </row>
    <row r="13009" spans="1:13" x14ac:dyDescent="0.2">
      <c r="A13009" s="239"/>
      <c r="B13009" s="195"/>
      <c r="C13009" s="195"/>
      <c r="D13009" s="195"/>
      <c r="E13009" s="195" t="s">
        <v>3847</v>
      </c>
      <c r="F13009" s="196">
        <v>40.83</v>
      </c>
      <c r="G13009" s="195" t="s">
        <v>3848</v>
      </c>
      <c r="H13009" s="196">
        <v>0</v>
      </c>
      <c r="I13009" s="196">
        <v>40.83</v>
      </c>
      <c r="J13009" s="220"/>
      <c r="M13009">
        <v>40.83</v>
      </c>
    </row>
    <row r="13010" spans="1:13" ht="25.5" x14ac:dyDescent="0.2">
      <c r="A13010" s="239"/>
      <c r="B13010" s="195"/>
      <c r="C13010" s="195"/>
      <c r="D13010" s="195"/>
      <c r="E13010" s="195" t="s">
        <v>3849</v>
      </c>
      <c r="F13010" s="196">
        <v>0</v>
      </c>
      <c r="G13010" s="195"/>
      <c r="H13010" s="195" t="s">
        <v>3850</v>
      </c>
      <c r="I13010" s="196">
        <v>365.45</v>
      </c>
      <c r="J13010" s="220"/>
      <c r="M13010">
        <v>365.45</v>
      </c>
    </row>
    <row r="13011" spans="1:13" ht="30" customHeight="1" x14ac:dyDescent="0.2">
      <c r="A13011" s="240"/>
      <c r="B13011" s="197"/>
      <c r="C13011" s="197"/>
      <c r="D13011" s="197"/>
      <c r="E13011" s="197"/>
      <c r="F13011" s="197"/>
      <c r="G13011" s="197" t="s">
        <v>3851</v>
      </c>
      <c r="H13011" s="198">
        <v>2</v>
      </c>
      <c r="I13011" s="199">
        <v>730.9</v>
      </c>
      <c r="J13011" s="220"/>
      <c r="M13011">
        <v>730.9</v>
      </c>
    </row>
    <row r="13012" spans="1:13" ht="0.95" customHeight="1" x14ac:dyDescent="0.2">
      <c r="A13012" s="237"/>
      <c r="B13012" s="185"/>
      <c r="C13012" s="185"/>
      <c r="D13012" s="185"/>
      <c r="E13012" s="185"/>
      <c r="F13012" s="185"/>
      <c r="G13012" s="185"/>
      <c r="H13012" s="185"/>
      <c r="I13012" s="185"/>
      <c r="J13012" s="220"/>
    </row>
    <row r="13013" spans="1:13" ht="18" customHeight="1" x14ac:dyDescent="0.2">
      <c r="A13013" s="236" t="s">
        <v>1729</v>
      </c>
      <c r="B13013" s="183" t="s">
        <v>2</v>
      </c>
      <c r="C13013" s="182" t="s">
        <v>3</v>
      </c>
      <c r="D13013" s="182" t="s">
        <v>4</v>
      </c>
      <c r="E13013" s="419" t="s">
        <v>2100</v>
      </c>
      <c r="F13013" s="419"/>
      <c r="G13013" s="184" t="s">
        <v>5</v>
      </c>
      <c r="H13013" s="183" t="s">
        <v>6</v>
      </c>
      <c r="I13013" s="183" t="s">
        <v>7</v>
      </c>
      <c r="J13013" s="218" t="s">
        <v>8</v>
      </c>
      <c r="K13013" s="229">
        <f>J13015+J13016</f>
        <v>27.76</v>
      </c>
      <c r="L13013" s="229">
        <f>J13014-K13013</f>
        <v>189.42000000000002</v>
      </c>
      <c r="M13013" t="s">
        <v>7</v>
      </c>
    </row>
    <row r="13014" spans="1:13" ht="24" customHeight="1" x14ac:dyDescent="0.2">
      <c r="A13014" s="237" t="s">
        <v>2125</v>
      </c>
      <c r="B13014" s="186" t="s">
        <v>1057</v>
      </c>
      <c r="C13014" s="185" t="s">
        <v>15</v>
      </c>
      <c r="D13014" s="185" t="s">
        <v>1058</v>
      </c>
      <c r="E13014" s="425">
        <v>8</v>
      </c>
      <c r="F13014" s="425"/>
      <c r="G13014" s="187" t="s">
        <v>18</v>
      </c>
      <c r="H13014" s="188">
        <v>1</v>
      </c>
      <c r="I13014" s="189">
        <f>(M13014*$M$13)</f>
        <v>217.18440000000001</v>
      </c>
      <c r="J13014" s="231">
        <f>TRUNC(I13014*H13014,2)</f>
        <v>217.18</v>
      </c>
      <c r="M13014">
        <v>236.07</v>
      </c>
    </row>
    <row r="13015" spans="1:13" ht="24" customHeight="1" x14ac:dyDescent="0.2">
      <c r="A13015" s="238" t="s">
        <v>2126</v>
      </c>
      <c r="B13015" s="191" t="s">
        <v>2130</v>
      </c>
      <c r="C13015" s="190" t="s">
        <v>15</v>
      </c>
      <c r="D13015" s="190" t="s">
        <v>2131</v>
      </c>
      <c r="E13015" s="426" t="s">
        <v>2129</v>
      </c>
      <c r="F13015" s="426"/>
      <c r="G13015" s="192" t="s">
        <v>39</v>
      </c>
      <c r="H13015" s="193">
        <v>0.85</v>
      </c>
      <c r="I13015" s="189">
        <f>(M13015*$M$13)</f>
        <v>13.533200000000001</v>
      </c>
      <c r="J13015" s="219">
        <f>TRUNC(I13015*H13015,2)</f>
        <v>11.5</v>
      </c>
      <c r="M13015">
        <v>14.71</v>
      </c>
    </row>
    <row r="13016" spans="1:13" ht="24" customHeight="1" x14ac:dyDescent="0.2">
      <c r="A13016" s="238" t="s">
        <v>2126</v>
      </c>
      <c r="B13016" s="191" t="s">
        <v>2216</v>
      </c>
      <c r="C13016" s="190" t="s">
        <v>15</v>
      </c>
      <c r="D13016" s="190" t="s">
        <v>2217</v>
      </c>
      <c r="E13016" s="426" t="s">
        <v>2129</v>
      </c>
      <c r="F13016" s="426"/>
      <c r="G13016" s="192" t="s">
        <v>39</v>
      </c>
      <c r="H13016" s="193">
        <v>0.85</v>
      </c>
      <c r="I13016" s="189">
        <f>(M13016*$M$13)</f>
        <v>19.136000000000003</v>
      </c>
      <c r="J13016" s="219">
        <f>TRUNC(I13016*H13016,2)</f>
        <v>16.260000000000002</v>
      </c>
      <c r="M13016">
        <v>20.8</v>
      </c>
    </row>
    <row r="13017" spans="1:13" ht="24" customHeight="1" x14ac:dyDescent="0.2">
      <c r="A13017" s="238" t="s">
        <v>2126</v>
      </c>
      <c r="B13017" s="191" t="s">
        <v>2931</v>
      </c>
      <c r="C13017" s="190" t="s">
        <v>15</v>
      </c>
      <c r="D13017" s="190" t="s">
        <v>2932</v>
      </c>
      <c r="E13017" s="426" t="s">
        <v>2119</v>
      </c>
      <c r="F13017" s="426"/>
      <c r="G13017" s="192" t="s">
        <v>132</v>
      </c>
      <c r="H13017" s="193">
        <v>2.2599999999999998</v>
      </c>
      <c r="I13017" s="189">
        <f>(M13017*$M$13)</f>
        <v>0.42320000000000002</v>
      </c>
      <c r="J13017" s="219">
        <f>TRUNC(I13017*H13017,2)</f>
        <v>0.95</v>
      </c>
      <c r="M13017">
        <v>0.46</v>
      </c>
    </row>
    <row r="13018" spans="1:13" ht="24" customHeight="1" x14ac:dyDescent="0.2">
      <c r="A13018" s="238" t="s">
        <v>2126</v>
      </c>
      <c r="B13018" s="191" t="s">
        <v>2970</v>
      </c>
      <c r="C13018" s="190" t="s">
        <v>15</v>
      </c>
      <c r="D13018" s="190" t="s">
        <v>2971</v>
      </c>
      <c r="E13018" s="426" t="s">
        <v>2119</v>
      </c>
      <c r="F13018" s="426"/>
      <c r="G13018" s="192" t="s">
        <v>54</v>
      </c>
      <c r="H13018" s="193">
        <v>1</v>
      </c>
      <c r="I13018" s="189">
        <f>(M13018*$M$13)</f>
        <v>188.47120000000001</v>
      </c>
      <c r="J13018" s="219">
        <f>TRUNC(I13018*H13018,2)</f>
        <v>188.47</v>
      </c>
      <c r="M13018">
        <v>204.86</v>
      </c>
    </row>
    <row r="13019" spans="1:13" x14ac:dyDescent="0.2">
      <c r="A13019" s="239"/>
      <c r="B13019" s="195"/>
      <c r="C13019" s="195"/>
      <c r="D13019" s="195"/>
      <c r="E13019" s="195" t="s">
        <v>3847</v>
      </c>
      <c r="F13019" s="196">
        <v>30.18</v>
      </c>
      <c r="G13019" s="195" t="s">
        <v>3848</v>
      </c>
      <c r="H13019" s="196">
        <v>0</v>
      </c>
      <c r="I13019" s="196">
        <v>30.18</v>
      </c>
      <c r="J13019" s="220"/>
      <c r="M13019">
        <v>30.18</v>
      </c>
    </row>
    <row r="13020" spans="1:13" ht="25.5" x14ac:dyDescent="0.2">
      <c r="A13020" s="239"/>
      <c r="B13020" s="195"/>
      <c r="C13020" s="195"/>
      <c r="D13020" s="195"/>
      <c r="E13020" s="195" t="s">
        <v>3849</v>
      </c>
      <c r="F13020" s="196">
        <v>0</v>
      </c>
      <c r="G13020" s="195"/>
      <c r="H13020" s="195" t="s">
        <v>3850</v>
      </c>
      <c r="I13020" s="196">
        <v>236.07</v>
      </c>
      <c r="J13020" s="220"/>
      <c r="M13020">
        <v>236.07</v>
      </c>
    </row>
    <row r="13021" spans="1:13" ht="30" customHeight="1" x14ac:dyDescent="0.2">
      <c r="A13021" s="240"/>
      <c r="B13021" s="197"/>
      <c r="C13021" s="197"/>
      <c r="D13021" s="197"/>
      <c r="E13021" s="197"/>
      <c r="F13021" s="197"/>
      <c r="G13021" s="197" t="s">
        <v>3851</v>
      </c>
      <c r="H13021" s="198">
        <v>4</v>
      </c>
      <c r="I13021" s="199">
        <v>944.28</v>
      </c>
      <c r="J13021" s="220"/>
      <c r="M13021">
        <v>944.28</v>
      </c>
    </row>
    <row r="13022" spans="1:13" ht="0.95" customHeight="1" x14ac:dyDescent="0.2">
      <c r="A13022" s="237"/>
      <c r="B13022" s="185"/>
      <c r="C13022" s="185"/>
      <c r="D13022" s="185"/>
      <c r="E13022" s="185"/>
      <c r="F13022" s="185"/>
      <c r="G13022" s="185"/>
      <c r="H13022" s="185"/>
      <c r="I13022" s="185"/>
      <c r="J13022" s="220"/>
    </row>
    <row r="13023" spans="1:13" ht="18" customHeight="1" x14ac:dyDescent="0.2">
      <c r="A13023" s="236" t="s">
        <v>1732</v>
      </c>
      <c r="B13023" s="183" t="s">
        <v>2</v>
      </c>
      <c r="C13023" s="182" t="s">
        <v>3</v>
      </c>
      <c r="D13023" s="182" t="s">
        <v>4</v>
      </c>
      <c r="E13023" s="419" t="s">
        <v>2100</v>
      </c>
      <c r="F13023" s="419"/>
      <c r="G13023" s="184" t="s">
        <v>5</v>
      </c>
      <c r="H13023" s="183" t="s">
        <v>6</v>
      </c>
      <c r="I13023" s="183" t="s">
        <v>7</v>
      </c>
      <c r="J13023" s="218" t="s">
        <v>8</v>
      </c>
      <c r="K13023" s="229">
        <f>J13025+J13026</f>
        <v>31.020000000000003</v>
      </c>
      <c r="L13023" s="229">
        <f>J13024-K13023</f>
        <v>148.42999999999998</v>
      </c>
      <c r="M13023" t="s">
        <v>7</v>
      </c>
    </row>
    <row r="13024" spans="1:13" ht="24" customHeight="1" x14ac:dyDescent="0.2">
      <c r="A13024" s="237" t="s">
        <v>2125</v>
      </c>
      <c r="B13024" s="186" t="s">
        <v>1055</v>
      </c>
      <c r="C13024" s="185" t="s">
        <v>15</v>
      </c>
      <c r="D13024" s="185" t="s">
        <v>1056</v>
      </c>
      <c r="E13024" s="425">
        <v>8</v>
      </c>
      <c r="F13024" s="425"/>
      <c r="G13024" s="187" t="s">
        <v>18</v>
      </c>
      <c r="H13024" s="188">
        <v>1</v>
      </c>
      <c r="I13024" s="189">
        <f>(M13024*$M$13)</f>
        <v>179.45520000000002</v>
      </c>
      <c r="J13024" s="231">
        <f>TRUNC(I13024*H13024,2)</f>
        <v>179.45</v>
      </c>
      <c r="M13024">
        <v>195.06</v>
      </c>
    </row>
    <row r="13025" spans="1:13" ht="24" customHeight="1" x14ac:dyDescent="0.2">
      <c r="A13025" s="238" t="s">
        <v>2126</v>
      </c>
      <c r="B13025" s="191" t="s">
        <v>2130</v>
      </c>
      <c r="C13025" s="190" t="s">
        <v>15</v>
      </c>
      <c r="D13025" s="190" t="s">
        <v>2131</v>
      </c>
      <c r="E13025" s="426" t="s">
        <v>2129</v>
      </c>
      <c r="F13025" s="426"/>
      <c r="G13025" s="192" t="s">
        <v>39</v>
      </c>
      <c r="H13025" s="193">
        <v>0.95</v>
      </c>
      <c r="I13025" s="189">
        <f>(M13025*$M$13)</f>
        <v>13.533200000000001</v>
      </c>
      <c r="J13025" s="219">
        <f>TRUNC(I13025*H13025,2)</f>
        <v>12.85</v>
      </c>
      <c r="M13025">
        <v>14.71</v>
      </c>
    </row>
    <row r="13026" spans="1:13" ht="24" customHeight="1" x14ac:dyDescent="0.2">
      <c r="A13026" s="238" t="s">
        <v>2126</v>
      </c>
      <c r="B13026" s="191" t="s">
        <v>2216</v>
      </c>
      <c r="C13026" s="190" t="s">
        <v>15</v>
      </c>
      <c r="D13026" s="190" t="s">
        <v>2217</v>
      </c>
      <c r="E13026" s="426" t="s">
        <v>2129</v>
      </c>
      <c r="F13026" s="426"/>
      <c r="G13026" s="192" t="s">
        <v>39</v>
      </c>
      <c r="H13026" s="193">
        <v>0.95</v>
      </c>
      <c r="I13026" s="189">
        <f>(M13026*$M$13)</f>
        <v>19.136000000000003</v>
      </c>
      <c r="J13026" s="219">
        <f>TRUNC(I13026*H13026,2)</f>
        <v>18.170000000000002</v>
      </c>
      <c r="M13026">
        <v>20.8</v>
      </c>
    </row>
    <row r="13027" spans="1:13" ht="24" customHeight="1" x14ac:dyDescent="0.2">
      <c r="A13027" s="238" t="s">
        <v>2126</v>
      </c>
      <c r="B13027" s="191" t="s">
        <v>2931</v>
      </c>
      <c r="C13027" s="190" t="s">
        <v>15</v>
      </c>
      <c r="D13027" s="190" t="s">
        <v>2932</v>
      </c>
      <c r="E13027" s="426" t="s">
        <v>2119</v>
      </c>
      <c r="F13027" s="426"/>
      <c r="G13027" s="192" t="s">
        <v>132</v>
      </c>
      <c r="H13027" s="193">
        <v>1.88</v>
      </c>
      <c r="I13027" s="189">
        <f>(M13027*$M$13)</f>
        <v>0.42320000000000002</v>
      </c>
      <c r="J13027" s="219">
        <f>TRUNC(I13027*H13027,2)</f>
        <v>0.79</v>
      </c>
      <c r="M13027">
        <v>0.46</v>
      </c>
    </row>
    <row r="13028" spans="1:13" ht="24" customHeight="1" x14ac:dyDescent="0.2">
      <c r="A13028" s="238" t="s">
        <v>2126</v>
      </c>
      <c r="B13028" s="191" t="s">
        <v>2968</v>
      </c>
      <c r="C13028" s="190" t="s">
        <v>15</v>
      </c>
      <c r="D13028" s="190" t="s">
        <v>2969</v>
      </c>
      <c r="E13028" s="426" t="s">
        <v>2119</v>
      </c>
      <c r="F13028" s="426"/>
      <c r="G13028" s="192" t="s">
        <v>54</v>
      </c>
      <c r="H13028" s="193">
        <v>1</v>
      </c>
      <c r="I13028" s="189">
        <f>(M13028*$M$13)</f>
        <v>147.63240000000002</v>
      </c>
      <c r="J13028" s="219">
        <f>TRUNC(I13028*H13028,2)</f>
        <v>147.63</v>
      </c>
      <c r="M13028">
        <v>160.47</v>
      </c>
    </row>
    <row r="13029" spans="1:13" x14ac:dyDescent="0.2">
      <c r="A13029" s="239"/>
      <c r="B13029" s="195"/>
      <c r="C13029" s="195"/>
      <c r="D13029" s="195"/>
      <c r="E13029" s="195" t="s">
        <v>3847</v>
      </c>
      <c r="F13029" s="196">
        <v>33.729999999999997</v>
      </c>
      <c r="G13029" s="195" t="s">
        <v>3848</v>
      </c>
      <c r="H13029" s="196">
        <v>0</v>
      </c>
      <c r="I13029" s="196">
        <v>33.729999999999997</v>
      </c>
      <c r="J13029" s="220"/>
      <c r="M13029">
        <v>33.729999999999997</v>
      </c>
    </row>
    <row r="13030" spans="1:13" ht="25.5" x14ac:dyDescent="0.2">
      <c r="A13030" s="239"/>
      <c r="B13030" s="195"/>
      <c r="C13030" s="195"/>
      <c r="D13030" s="195"/>
      <c r="E13030" s="195" t="s">
        <v>3849</v>
      </c>
      <c r="F13030" s="196">
        <v>0</v>
      </c>
      <c r="G13030" s="195"/>
      <c r="H13030" s="195" t="s">
        <v>3850</v>
      </c>
      <c r="I13030" s="196">
        <v>195.06</v>
      </c>
      <c r="J13030" s="220"/>
      <c r="M13030">
        <v>195.06</v>
      </c>
    </row>
    <row r="13031" spans="1:13" ht="30" customHeight="1" x14ac:dyDescent="0.2">
      <c r="A13031" s="240"/>
      <c r="B13031" s="197"/>
      <c r="C13031" s="197"/>
      <c r="D13031" s="197"/>
      <c r="E13031" s="197"/>
      <c r="F13031" s="197"/>
      <c r="G13031" s="197" t="s">
        <v>3851</v>
      </c>
      <c r="H13031" s="198">
        <v>4</v>
      </c>
      <c r="I13031" s="199">
        <v>780.24</v>
      </c>
      <c r="J13031" s="220"/>
      <c r="M13031">
        <v>780.24</v>
      </c>
    </row>
    <row r="13032" spans="1:13" ht="0.95" customHeight="1" x14ac:dyDescent="0.2">
      <c r="A13032" s="237"/>
      <c r="B13032" s="185"/>
      <c r="C13032" s="185"/>
      <c r="D13032" s="185"/>
      <c r="E13032" s="185"/>
      <c r="F13032" s="185"/>
      <c r="G13032" s="185"/>
      <c r="H13032" s="185"/>
      <c r="I13032" s="185"/>
      <c r="J13032" s="220"/>
    </row>
    <row r="13033" spans="1:13" ht="24" customHeight="1" x14ac:dyDescent="0.2">
      <c r="A13033" s="243" t="s">
        <v>1733</v>
      </c>
      <c r="B13033" s="28"/>
      <c r="C13033" s="28"/>
      <c r="D13033" s="27" t="s">
        <v>227</v>
      </c>
      <c r="E13033" s="28"/>
      <c r="F13033" s="429"/>
      <c r="G13033" s="429"/>
      <c r="H13033" s="28"/>
      <c r="I13033" s="28"/>
      <c r="J13033" s="211"/>
    </row>
    <row r="13034" spans="1:13" ht="18" customHeight="1" x14ac:dyDescent="0.2">
      <c r="A13034" s="236" t="s">
        <v>1734</v>
      </c>
      <c r="B13034" s="183" t="s">
        <v>2</v>
      </c>
      <c r="C13034" s="182" t="s">
        <v>3</v>
      </c>
      <c r="D13034" s="182" t="s">
        <v>4</v>
      </c>
      <c r="E13034" s="419" t="s">
        <v>2100</v>
      </c>
      <c r="F13034" s="419"/>
      <c r="G13034" s="184" t="s">
        <v>5</v>
      </c>
      <c r="H13034" s="183" t="s">
        <v>6</v>
      </c>
      <c r="I13034" s="183" t="s">
        <v>7</v>
      </c>
      <c r="J13034" s="218" t="s">
        <v>8</v>
      </c>
      <c r="K13034" s="229">
        <f>J13036+J13037</f>
        <v>3.91</v>
      </c>
      <c r="L13034" s="229">
        <f>J13035-K13034</f>
        <v>3.6799999999999997</v>
      </c>
      <c r="M13034" t="s">
        <v>7</v>
      </c>
    </row>
    <row r="13035" spans="1:13" ht="24" customHeight="1" x14ac:dyDescent="0.2">
      <c r="A13035" s="237" t="s">
        <v>2125</v>
      </c>
      <c r="B13035" s="186" t="s">
        <v>1061</v>
      </c>
      <c r="C13035" s="185" t="s">
        <v>15</v>
      </c>
      <c r="D13035" s="185" t="s">
        <v>1062</v>
      </c>
      <c r="E13035" s="425">
        <v>8</v>
      </c>
      <c r="F13035" s="425"/>
      <c r="G13035" s="187" t="s">
        <v>169</v>
      </c>
      <c r="H13035" s="188">
        <v>1</v>
      </c>
      <c r="I13035" s="189">
        <f>(M13035*$M$13)</f>
        <v>7.5900000000000007</v>
      </c>
      <c r="J13035" s="231">
        <f>TRUNC(I13035*H13035,2)</f>
        <v>7.59</v>
      </c>
      <c r="M13035">
        <v>8.25</v>
      </c>
    </row>
    <row r="13036" spans="1:13" ht="24" customHeight="1" x14ac:dyDescent="0.2">
      <c r="A13036" s="238" t="s">
        <v>2126</v>
      </c>
      <c r="B13036" s="191" t="s">
        <v>2130</v>
      </c>
      <c r="C13036" s="190" t="s">
        <v>15</v>
      </c>
      <c r="D13036" s="190" t="s">
        <v>2131</v>
      </c>
      <c r="E13036" s="426" t="s">
        <v>2129</v>
      </c>
      <c r="F13036" s="426"/>
      <c r="G13036" s="192" t="s">
        <v>39</v>
      </c>
      <c r="H13036" s="193">
        <v>0.12</v>
      </c>
      <c r="I13036" s="189">
        <f>(M13036*$M$13)</f>
        <v>13.533200000000001</v>
      </c>
      <c r="J13036" s="219">
        <f>TRUNC(I13036*H13036,2)</f>
        <v>1.62</v>
      </c>
      <c r="M13036">
        <v>14.71</v>
      </c>
    </row>
    <row r="13037" spans="1:13" ht="24" customHeight="1" x14ac:dyDescent="0.2">
      <c r="A13037" s="238" t="s">
        <v>2126</v>
      </c>
      <c r="B13037" s="191" t="s">
        <v>2216</v>
      </c>
      <c r="C13037" s="190" t="s">
        <v>15</v>
      </c>
      <c r="D13037" s="190" t="s">
        <v>2217</v>
      </c>
      <c r="E13037" s="426" t="s">
        <v>2129</v>
      </c>
      <c r="F13037" s="426"/>
      <c r="G13037" s="192" t="s">
        <v>39</v>
      </c>
      <c r="H13037" s="193">
        <v>0.12</v>
      </c>
      <c r="I13037" s="189">
        <f>(M13037*$M$13)</f>
        <v>19.136000000000003</v>
      </c>
      <c r="J13037" s="219">
        <f>TRUNC(I13037*H13037,2)</f>
        <v>2.29</v>
      </c>
      <c r="M13037">
        <v>20.8</v>
      </c>
    </row>
    <row r="13038" spans="1:13" ht="24" customHeight="1" x14ac:dyDescent="0.2">
      <c r="A13038" s="238" t="s">
        <v>2126</v>
      </c>
      <c r="B13038" s="191" t="s">
        <v>2380</v>
      </c>
      <c r="C13038" s="190" t="s">
        <v>15</v>
      </c>
      <c r="D13038" s="190" t="s">
        <v>1062</v>
      </c>
      <c r="E13038" s="426" t="s">
        <v>2119</v>
      </c>
      <c r="F13038" s="426"/>
      <c r="G13038" s="192" t="s">
        <v>132</v>
      </c>
      <c r="H13038" s="193">
        <v>1.01</v>
      </c>
      <c r="I13038" s="189">
        <f>(M13038*$M$13)</f>
        <v>3.6524000000000005</v>
      </c>
      <c r="J13038" s="219">
        <f>TRUNC(I13038*H13038,2)</f>
        <v>3.68</v>
      </c>
      <c r="M13038">
        <v>3.97</v>
      </c>
    </row>
    <row r="13039" spans="1:13" x14ac:dyDescent="0.2">
      <c r="A13039" s="239"/>
      <c r="B13039" s="195"/>
      <c r="C13039" s="195"/>
      <c r="D13039" s="195"/>
      <c r="E13039" s="195" t="s">
        <v>3847</v>
      </c>
      <c r="F13039" s="196">
        <v>4.25</v>
      </c>
      <c r="G13039" s="195" t="s">
        <v>3848</v>
      </c>
      <c r="H13039" s="196">
        <v>0</v>
      </c>
      <c r="I13039" s="196">
        <v>4.25</v>
      </c>
      <c r="J13039" s="220"/>
      <c r="M13039">
        <v>4.25</v>
      </c>
    </row>
    <row r="13040" spans="1:13" ht="25.5" x14ac:dyDescent="0.2">
      <c r="A13040" s="239"/>
      <c r="B13040" s="195"/>
      <c r="C13040" s="195"/>
      <c r="D13040" s="195"/>
      <c r="E13040" s="195" t="s">
        <v>3849</v>
      </c>
      <c r="F13040" s="196">
        <v>0</v>
      </c>
      <c r="G13040" s="195"/>
      <c r="H13040" s="195" t="s">
        <v>3850</v>
      </c>
      <c r="I13040" s="196">
        <v>8.25</v>
      </c>
      <c r="J13040" s="220"/>
      <c r="M13040">
        <v>8.25</v>
      </c>
    </row>
    <row r="13041" spans="1:13" ht="30" customHeight="1" x14ac:dyDescent="0.2">
      <c r="A13041" s="240"/>
      <c r="B13041" s="197"/>
      <c r="C13041" s="197"/>
      <c r="D13041" s="197"/>
      <c r="E13041" s="197"/>
      <c r="F13041" s="197"/>
      <c r="G13041" s="197" t="s">
        <v>3851</v>
      </c>
      <c r="H13041" s="198">
        <v>72</v>
      </c>
      <c r="I13041" s="199">
        <v>594</v>
      </c>
      <c r="J13041" s="220"/>
      <c r="M13041">
        <v>594</v>
      </c>
    </row>
    <row r="13042" spans="1:13" ht="0.95" customHeight="1" x14ac:dyDescent="0.2">
      <c r="A13042" s="237"/>
      <c r="B13042" s="185"/>
      <c r="C13042" s="185"/>
      <c r="D13042" s="185"/>
      <c r="E13042" s="185"/>
      <c r="F13042" s="185"/>
      <c r="G13042" s="185"/>
      <c r="H13042" s="185"/>
      <c r="I13042" s="185"/>
      <c r="J13042" s="220"/>
    </row>
    <row r="13043" spans="1:13" ht="18" customHeight="1" x14ac:dyDescent="0.2">
      <c r="A13043" s="236" t="s">
        <v>1735</v>
      </c>
      <c r="B13043" s="183" t="s">
        <v>2</v>
      </c>
      <c r="C13043" s="182" t="s">
        <v>3</v>
      </c>
      <c r="D13043" s="182" t="s">
        <v>4</v>
      </c>
      <c r="E13043" s="419" t="s">
        <v>2100</v>
      </c>
      <c r="F13043" s="419"/>
      <c r="G13043" s="184" t="s">
        <v>5</v>
      </c>
      <c r="H13043" s="183" t="s">
        <v>6</v>
      </c>
      <c r="I13043" s="183" t="s">
        <v>7</v>
      </c>
      <c r="J13043" s="218" t="s">
        <v>8</v>
      </c>
      <c r="K13043" s="229">
        <f>J13046+J13045</f>
        <v>0.98</v>
      </c>
      <c r="L13043" s="229">
        <f>J13044-K13043</f>
        <v>11.77</v>
      </c>
      <c r="M13043" t="s">
        <v>7</v>
      </c>
    </row>
    <row r="13044" spans="1:13" ht="26.1" customHeight="1" x14ac:dyDescent="0.2">
      <c r="A13044" s="237" t="s">
        <v>2125</v>
      </c>
      <c r="B13044" s="186" t="s">
        <v>1063</v>
      </c>
      <c r="C13044" s="185" t="s">
        <v>26</v>
      </c>
      <c r="D13044" s="185" t="s">
        <v>1064</v>
      </c>
      <c r="E13044" s="425" t="s">
        <v>2115</v>
      </c>
      <c r="F13044" s="425"/>
      <c r="G13044" s="187" t="s">
        <v>169</v>
      </c>
      <c r="H13044" s="188">
        <v>1</v>
      </c>
      <c r="I13044" s="189">
        <f>(M13044*$M$13)</f>
        <v>12.751200000000001</v>
      </c>
      <c r="J13044" s="231">
        <f>TRUNC(I13044*H13044,2)</f>
        <v>12.75</v>
      </c>
      <c r="M13044">
        <v>13.86</v>
      </c>
    </row>
    <row r="13045" spans="1:13" ht="26.1" customHeight="1" x14ac:dyDescent="0.2">
      <c r="A13045" s="241" t="s">
        <v>2395</v>
      </c>
      <c r="B13045" s="201" t="s">
        <v>2772</v>
      </c>
      <c r="C13045" s="200" t="s">
        <v>26</v>
      </c>
      <c r="D13045" s="200" t="s">
        <v>2773</v>
      </c>
      <c r="E13045" s="427" t="s">
        <v>2123</v>
      </c>
      <c r="F13045" s="427"/>
      <c r="G13045" s="202" t="s">
        <v>32</v>
      </c>
      <c r="H13045" s="203">
        <v>2.35E-2</v>
      </c>
      <c r="I13045" s="189">
        <f>(M13045*$M$13)</f>
        <v>17.526</v>
      </c>
      <c r="J13045" s="219">
        <f>TRUNC(I13045*H13045,2)</f>
        <v>0.41</v>
      </c>
      <c r="M13045">
        <v>19.05</v>
      </c>
    </row>
    <row r="13046" spans="1:13" ht="26.1" customHeight="1" x14ac:dyDescent="0.2">
      <c r="A13046" s="241" t="s">
        <v>2395</v>
      </c>
      <c r="B13046" s="201" t="s">
        <v>2477</v>
      </c>
      <c r="C13046" s="200" t="s">
        <v>26</v>
      </c>
      <c r="D13046" s="200" t="s">
        <v>2478</v>
      </c>
      <c r="E13046" s="427" t="s">
        <v>2123</v>
      </c>
      <c r="F13046" s="427"/>
      <c r="G13046" s="202" t="s">
        <v>32</v>
      </c>
      <c r="H13046" s="203">
        <v>2.35E-2</v>
      </c>
      <c r="I13046" s="189">
        <f>(M13046*$M$13)</f>
        <v>24.3156</v>
      </c>
      <c r="J13046" s="219">
        <f>TRUNC(I13046*H13046,2)</f>
        <v>0.56999999999999995</v>
      </c>
      <c r="M13046">
        <v>26.43</v>
      </c>
    </row>
    <row r="13047" spans="1:13" ht="26.1" customHeight="1" x14ac:dyDescent="0.2">
      <c r="A13047" s="238" t="s">
        <v>2126</v>
      </c>
      <c r="B13047" s="191" t="s">
        <v>2973</v>
      </c>
      <c r="C13047" s="190" t="s">
        <v>26</v>
      </c>
      <c r="D13047" s="190" t="s">
        <v>2974</v>
      </c>
      <c r="E13047" s="426" t="s">
        <v>2119</v>
      </c>
      <c r="F13047" s="426"/>
      <c r="G13047" s="192" t="s">
        <v>169</v>
      </c>
      <c r="H13047" s="193">
        <v>1.0492999999999999</v>
      </c>
      <c r="I13047" s="189">
        <f>(M13047*$M$13)</f>
        <v>11.2148</v>
      </c>
      <c r="J13047" s="219">
        <f>TRUNC(I13047*H13047,2)</f>
        <v>11.76</v>
      </c>
      <c r="M13047">
        <v>12.19</v>
      </c>
    </row>
    <row r="13048" spans="1:13" ht="24" customHeight="1" x14ac:dyDescent="0.2">
      <c r="A13048" s="238" t="s">
        <v>2126</v>
      </c>
      <c r="B13048" s="191" t="s">
        <v>2778</v>
      </c>
      <c r="C13048" s="190" t="s">
        <v>26</v>
      </c>
      <c r="D13048" s="190" t="s">
        <v>2779</v>
      </c>
      <c r="E13048" s="426" t="s">
        <v>2119</v>
      </c>
      <c r="F13048" s="426"/>
      <c r="G13048" s="192" t="s">
        <v>331</v>
      </c>
      <c r="H13048" s="193">
        <v>5.4999999999999997E-3</v>
      </c>
      <c r="I13048" s="189">
        <f>(M13048*$M$13)</f>
        <v>1.8768</v>
      </c>
      <c r="J13048" s="219">
        <f>TRUNC(I13048*H13048,2)</f>
        <v>0.01</v>
      </c>
      <c r="M13048">
        <v>2.04</v>
      </c>
    </row>
    <row r="13049" spans="1:13" x14ac:dyDescent="0.2">
      <c r="A13049" s="239"/>
      <c r="B13049" s="195"/>
      <c r="C13049" s="195"/>
      <c r="D13049" s="195"/>
      <c r="E13049" s="195" t="s">
        <v>3847</v>
      </c>
      <c r="F13049" s="196">
        <v>0.81</v>
      </c>
      <c r="G13049" s="195" t="s">
        <v>3848</v>
      </c>
      <c r="H13049" s="196">
        <v>0</v>
      </c>
      <c r="I13049" s="196">
        <v>0.81</v>
      </c>
      <c r="J13049" s="220"/>
      <c r="M13049">
        <v>0.81</v>
      </c>
    </row>
    <row r="13050" spans="1:13" ht="25.5" x14ac:dyDescent="0.2">
      <c r="A13050" s="239"/>
      <c r="B13050" s="195"/>
      <c r="C13050" s="195"/>
      <c r="D13050" s="195"/>
      <c r="E13050" s="195" t="s">
        <v>3849</v>
      </c>
      <c r="F13050" s="196">
        <v>0</v>
      </c>
      <c r="G13050" s="195"/>
      <c r="H13050" s="195" t="s">
        <v>3850</v>
      </c>
      <c r="I13050" s="196">
        <v>13.86</v>
      </c>
      <c r="J13050" s="220"/>
      <c r="M13050">
        <v>13.86</v>
      </c>
    </row>
    <row r="13051" spans="1:13" ht="30" customHeight="1" x14ac:dyDescent="0.2">
      <c r="A13051" s="240"/>
      <c r="B13051" s="197"/>
      <c r="C13051" s="197"/>
      <c r="D13051" s="197"/>
      <c r="E13051" s="197"/>
      <c r="F13051" s="197"/>
      <c r="G13051" s="197" t="s">
        <v>3851</v>
      </c>
      <c r="H13051" s="198">
        <v>30</v>
      </c>
      <c r="I13051" s="199">
        <v>415.8</v>
      </c>
      <c r="J13051" s="220"/>
      <c r="M13051">
        <v>415.8</v>
      </c>
    </row>
    <row r="13052" spans="1:13" ht="0.95" customHeight="1" x14ac:dyDescent="0.2">
      <c r="A13052" s="237"/>
      <c r="B13052" s="185"/>
      <c r="C13052" s="185"/>
      <c r="D13052" s="185"/>
      <c r="E13052" s="185"/>
      <c r="F13052" s="185"/>
      <c r="G13052" s="185"/>
      <c r="H13052" s="185"/>
      <c r="I13052" s="185"/>
      <c r="J13052" s="220"/>
    </row>
    <row r="13053" spans="1:13" ht="18" customHeight="1" x14ac:dyDescent="0.2">
      <c r="A13053" s="236" t="s">
        <v>1736</v>
      </c>
      <c r="B13053" s="183" t="s">
        <v>2</v>
      </c>
      <c r="C13053" s="182" t="s">
        <v>3</v>
      </c>
      <c r="D13053" s="182" t="s">
        <v>4</v>
      </c>
      <c r="E13053" s="419" t="s">
        <v>2100</v>
      </c>
      <c r="F13053" s="419"/>
      <c r="G13053" s="184" t="s">
        <v>5</v>
      </c>
      <c r="H13053" s="183" t="s">
        <v>6</v>
      </c>
      <c r="I13053" s="183" t="s">
        <v>7</v>
      </c>
      <c r="J13053" s="218" t="s">
        <v>8</v>
      </c>
      <c r="K13053" s="229">
        <f>J13055+J13056</f>
        <v>1.41</v>
      </c>
      <c r="L13053" s="229">
        <f>J13054-K13053</f>
        <v>20.28</v>
      </c>
      <c r="M13053" t="s">
        <v>7</v>
      </c>
    </row>
    <row r="13054" spans="1:13" ht="26.1" customHeight="1" x14ac:dyDescent="0.2">
      <c r="A13054" s="237" t="s">
        <v>2125</v>
      </c>
      <c r="B13054" s="186" t="s">
        <v>1065</v>
      </c>
      <c r="C13054" s="185" t="s">
        <v>26</v>
      </c>
      <c r="D13054" s="185" t="s">
        <v>1066</v>
      </c>
      <c r="E13054" s="425" t="s">
        <v>2115</v>
      </c>
      <c r="F13054" s="425"/>
      <c r="G13054" s="187" t="s">
        <v>169</v>
      </c>
      <c r="H13054" s="188">
        <v>1</v>
      </c>
      <c r="I13054" s="189">
        <f>(M13054*$M$13)</f>
        <v>21.6936</v>
      </c>
      <c r="J13054" s="231">
        <f>TRUNC(I13054*H13054,2)</f>
        <v>21.69</v>
      </c>
      <c r="M13054">
        <v>23.58</v>
      </c>
    </row>
    <row r="13055" spans="1:13" ht="26.1" customHeight="1" x14ac:dyDescent="0.2">
      <c r="A13055" s="241" t="s">
        <v>2395</v>
      </c>
      <c r="B13055" s="201" t="s">
        <v>2772</v>
      </c>
      <c r="C13055" s="200" t="s">
        <v>26</v>
      </c>
      <c r="D13055" s="200" t="s">
        <v>2773</v>
      </c>
      <c r="E13055" s="427" t="s">
        <v>2123</v>
      </c>
      <c r="F13055" s="427"/>
      <c r="G13055" s="202" t="s">
        <v>32</v>
      </c>
      <c r="H13055" s="203">
        <v>3.4099999999999998E-2</v>
      </c>
      <c r="I13055" s="189">
        <f>(M13055*$M$13)</f>
        <v>17.526</v>
      </c>
      <c r="J13055" s="219">
        <f>TRUNC(I13055*H13055,2)</f>
        <v>0.59</v>
      </c>
      <c r="M13055">
        <v>19.05</v>
      </c>
    </row>
    <row r="13056" spans="1:13" ht="26.1" customHeight="1" x14ac:dyDescent="0.2">
      <c r="A13056" s="241" t="s">
        <v>2395</v>
      </c>
      <c r="B13056" s="201" t="s">
        <v>2477</v>
      </c>
      <c r="C13056" s="200" t="s">
        <v>26</v>
      </c>
      <c r="D13056" s="200" t="s">
        <v>2478</v>
      </c>
      <c r="E13056" s="427" t="s">
        <v>2123</v>
      </c>
      <c r="F13056" s="427"/>
      <c r="G13056" s="202" t="s">
        <v>32</v>
      </c>
      <c r="H13056" s="203">
        <v>3.4099999999999998E-2</v>
      </c>
      <c r="I13056" s="189">
        <f>(M13056*$M$13)</f>
        <v>24.3156</v>
      </c>
      <c r="J13056" s="219">
        <f>TRUNC(I13056*H13056,2)</f>
        <v>0.82</v>
      </c>
      <c r="M13056">
        <v>26.43</v>
      </c>
    </row>
    <row r="13057" spans="1:13" ht="26.1" customHeight="1" x14ac:dyDescent="0.2">
      <c r="A13057" s="238" t="s">
        <v>2126</v>
      </c>
      <c r="B13057" s="191" t="s">
        <v>2975</v>
      </c>
      <c r="C13057" s="190" t="s">
        <v>26</v>
      </c>
      <c r="D13057" s="190" t="s">
        <v>2976</v>
      </c>
      <c r="E13057" s="426" t="s">
        <v>2119</v>
      </c>
      <c r="F13057" s="426"/>
      <c r="G13057" s="192" t="s">
        <v>169</v>
      </c>
      <c r="H13057" s="193">
        <v>1.0492999999999999</v>
      </c>
      <c r="I13057" s="189">
        <f>(M13057*$M$13)</f>
        <v>19.32</v>
      </c>
      <c r="J13057" s="219">
        <f>TRUNC(I13057*H13057,2)</f>
        <v>20.27</v>
      </c>
      <c r="M13057">
        <v>21</v>
      </c>
    </row>
    <row r="13058" spans="1:13" ht="24" customHeight="1" x14ac:dyDescent="0.2">
      <c r="A13058" s="238" t="s">
        <v>2126</v>
      </c>
      <c r="B13058" s="191" t="s">
        <v>2778</v>
      </c>
      <c r="C13058" s="190" t="s">
        <v>26</v>
      </c>
      <c r="D13058" s="190" t="s">
        <v>2779</v>
      </c>
      <c r="E13058" s="426" t="s">
        <v>2119</v>
      </c>
      <c r="F13058" s="426"/>
      <c r="G13058" s="192" t="s">
        <v>331</v>
      </c>
      <c r="H13058" s="193">
        <v>8.0000000000000002E-3</v>
      </c>
      <c r="I13058" s="189">
        <f>(M13058*$M$13)</f>
        <v>1.8768</v>
      </c>
      <c r="J13058" s="219">
        <f>TRUNC(I13058*H13058,2)</f>
        <v>0.01</v>
      </c>
      <c r="M13058">
        <v>2.04</v>
      </c>
    </row>
    <row r="13059" spans="1:13" x14ac:dyDescent="0.2">
      <c r="A13059" s="239"/>
      <c r="B13059" s="195"/>
      <c r="C13059" s="195"/>
      <c r="D13059" s="195"/>
      <c r="E13059" s="195" t="s">
        <v>3847</v>
      </c>
      <c r="F13059" s="196">
        <v>1.17</v>
      </c>
      <c r="G13059" s="195" t="s">
        <v>3848</v>
      </c>
      <c r="H13059" s="196">
        <v>0</v>
      </c>
      <c r="I13059" s="196">
        <v>1.17</v>
      </c>
      <c r="J13059" s="220"/>
      <c r="M13059">
        <v>1.17</v>
      </c>
    </row>
    <row r="13060" spans="1:13" ht="25.5" x14ac:dyDescent="0.2">
      <c r="A13060" s="239"/>
      <c r="B13060" s="195"/>
      <c r="C13060" s="195"/>
      <c r="D13060" s="195"/>
      <c r="E13060" s="195" t="s">
        <v>3849</v>
      </c>
      <c r="F13060" s="196">
        <v>0</v>
      </c>
      <c r="G13060" s="195"/>
      <c r="H13060" s="195" t="s">
        <v>3850</v>
      </c>
      <c r="I13060" s="196">
        <v>23.58</v>
      </c>
      <c r="J13060" s="220"/>
      <c r="M13060">
        <v>23.58</v>
      </c>
    </row>
    <row r="13061" spans="1:13" ht="30" customHeight="1" x14ac:dyDescent="0.2">
      <c r="A13061" s="240"/>
      <c r="B13061" s="197"/>
      <c r="C13061" s="197"/>
      <c r="D13061" s="197"/>
      <c r="E13061" s="197"/>
      <c r="F13061" s="197"/>
      <c r="G13061" s="197" t="s">
        <v>3851</v>
      </c>
      <c r="H13061" s="198">
        <v>108</v>
      </c>
      <c r="I13061" s="199">
        <v>2546.64</v>
      </c>
      <c r="J13061" s="220"/>
      <c r="M13061">
        <v>2546.64</v>
      </c>
    </row>
    <row r="13062" spans="1:13" ht="0.95" customHeight="1" x14ac:dyDescent="0.2">
      <c r="A13062" s="237"/>
      <c r="B13062" s="185"/>
      <c r="C13062" s="185"/>
      <c r="D13062" s="185"/>
      <c r="E13062" s="185"/>
      <c r="F13062" s="185"/>
      <c r="G13062" s="185"/>
      <c r="H13062" s="185"/>
      <c r="I13062" s="185"/>
      <c r="J13062" s="220"/>
    </row>
    <row r="13063" spans="1:13" ht="18" customHeight="1" x14ac:dyDescent="0.2">
      <c r="A13063" s="236" t="s">
        <v>1737</v>
      </c>
      <c r="B13063" s="183" t="s">
        <v>2</v>
      </c>
      <c r="C13063" s="182" t="s">
        <v>3</v>
      </c>
      <c r="D13063" s="182" t="s">
        <v>4</v>
      </c>
      <c r="E13063" s="419" t="s">
        <v>2100</v>
      </c>
      <c r="F13063" s="419"/>
      <c r="G13063" s="184" t="s">
        <v>5</v>
      </c>
      <c r="H13063" s="183" t="s">
        <v>6</v>
      </c>
      <c r="I13063" s="183" t="s">
        <v>7</v>
      </c>
      <c r="J13063" s="218" t="s">
        <v>8</v>
      </c>
      <c r="K13063" s="229">
        <f>J13065+J13066</f>
        <v>2.06</v>
      </c>
      <c r="L13063" s="229">
        <f>J13064-K13063</f>
        <v>55.28</v>
      </c>
      <c r="M13063" t="s">
        <v>7</v>
      </c>
    </row>
    <row r="13064" spans="1:13" ht="26.1" customHeight="1" x14ac:dyDescent="0.2">
      <c r="A13064" s="237" t="s">
        <v>2125</v>
      </c>
      <c r="B13064" s="186" t="s">
        <v>1366</v>
      </c>
      <c r="C13064" s="185" t="s">
        <v>26</v>
      </c>
      <c r="D13064" s="185" t="s">
        <v>1367</v>
      </c>
      <c r="E13064" s="425" t="s">
        <v>2115</v>
      </c>
      <c r="F13064" s="425"/>
      <c r="G13064" s="187" t="s">
        <v>169</v>
      </c>
      <c r="H13064" s="188">
        <v>1</v>
      </c>
      <c r="I13064" s="189">
        <f>(M13064*$M$13)</f>
        <v>57.343600000000002</v>
      </c>
      <c r="J13064" s="231">
        <f>TRUNC(I13064*H13064,2)</f>
        <v>57.34</v>
      </c>
      <c r="M13064">
        <v>62.33</v>
      </c>
    </row>
    <row r="13065" spans="1:13" ht="26.1" customHeight="1" x14ac:dyDescent="0.2">
      <c r="A13065" s="241" t="s">
        <v>2395</v>
      </c>
      <c r="B13065" s="201" t="s">
        <v>2772</v>
      </c>
      <c r="C13065" s="200" t="s">
        <v>26</v>
      </c>
      <c r="D13065" s="200" t="s">
        <v>2773</v>
      </c>
      <c r="E13065" s="427" t="s">
        <v>2123</v>
      </c>
      <c r="F13065" s="427"/>
      <c r="G13065" s="202" t="s">
        <v>32</v>
      </c>
      <c r="H13065" s="203">
        <v>4.9399999999999999E-2</v>
      </c>
      <c r="I13065" s="189">
        <f>(M13065*$M$13)</f>
        <v>17.526</v>
      </c>
      <c r="J13065" s="219">
        <f>TRUNC(I13065*H13065,2)</f>
        <v>0.86</v>
      </c>
      <c r="M13065">
        <v>19.05</v>
      </c>
    </row>
    <row r="13066" spans="1:13" ht="26.1" customHeight="1" x14ac:dyDescent="0.2">
      <c r="A13066" s="241" t="s">
        <v>2395</v>
      </c>
      <c r="B13066" s="201" t="s">
        <v>2477</v>
      </c>
      <c r="C13066" s="200" t="s">
        <v>26</v>
      </c>
      <c r="D13066" s="200" t="s">
        <v>2478</v>
      </c>
      <c r="E13066" s="427" t="s">
        <v>2123</v>
      </c>
      <c r="F13066" s="427"/>
      <c r="G13066" s="202" t="s">
        <v>32</v>
      </c>
      <c r="H13066" s="203">
        <v>4.9399999999999999E-2</v>
      </c>
      <c r="I13066" s="189">
        <f>(M13066*$M$13)</f>
        <v>24.3156</v>
      </c>
      <c r="J13066" s="219">
        <f>TRUNC(I13066*H13066,2)</f>
        <v>1.2</v>
      </c>
      <c r="M13066">
        <v>26.43</v>
      </c>
    </row>
    <row r="13067" spans="1:13" ht="26.1" customHeight="1" x14ac:dyDescent="0.2">
      <c r="A13067" s="238" t="s">
        <v>2126</v>
      </c>
      <c r="B13067" s="191" t="s">
        <v>3189</v>
      </c>
      <c r="C13067" s="190" t="s">
        <v>26</v>
      </c>
      <c r="D13067" s="190" t="s">
        <v>3190</v>
      </c>
      <c r="E13067" s="426" t="s">
        <v>2119</v>
      </c>
      <c r="F13067" s="426"/>
      <c r="G13067" s="192" t="s">
        <v>169</v>
      </c>
      <c r="H13067" s="193">
        <v>1.0492999999999999</v>
      </c>
      <c r="I13067" s="189">
        <f>(M13067*$M$13)</f>
        <v>52.67</v>
      </c>
      <c r="J13067" s="219">
        <f>TRUNC(I13067*H13067,2)</f>
        <v>55.26</v>
      </c>
      <c r="M13067">
        <v>57.25</v>
      </c>
    </row>
    <row r="13068" spans="1:13" ht="24" customHeight="1" x14ac:dyDescent="0.2">
      <c r="A13068" s="238" t="s">
        <v>2126</v>
      </c>
      <c r="B13068" s="191" t="s">
        <v>2778</v>
      </c>
      <c r="C13068" s="190" t="s">
        <v>26</v>
      </c>
      <c r="D13068" s="190" t="s">
        <v>2779</v>
      </c>
      <c r="E13068" s="426" t="s">
        <v>2119</v>
      </c>
      <c r="F13068" s="426"/>
      <c r="G13068" s="192" t="s">
        <v>331</v>
      </c>
      <c r="H13068" s="193">
        <v>1.15E-2</v>
      </c>
      <c r="I13068" s="189">
        <f>(M13068*$M$13)</f>
        <v>1.8768</v>
      </c>
      <c r="J13068" s="219">
        <f>TRUNC(I13068*H13068,2)</f>
        <v>0.02</v>
      </c>
      <c r="M13068">
        <v>2.04</v>
      </c>
    </row>
    <row r="13069" spans="1:13" x14ac:dyDescent="0.2">
      <c r="A13069" s="239"/>
      <c r="B13069" s="195"/>
      <c r="C13069" s="195"/>
      <c r="D13069" s="195"/>
      <c r="E13069" s="195" t="s">
        <v>3847</v>
      </c>
      <c r="F13069" s="196">
        <v>1.71</v>
      </c>
      <c r="G13069" s="195" t="s">
        <v>3848</v>
      </c>
      <c r="H13069" s="196">
        <v>0</v>
      </c>
      <c r="I13069" s="196">
        <v>1.71</v>
      </c>
      <c r="J13069" s="220"/>
      <c r="M13069">
        <v>1.71</v>
      </c>
    </row>
    <row r="13070" spans="1:13" ht="25.5" x14ac:dyDescent="0.2">
      <c r="A13070" s="239"/>
      <c r="B13070" s="195"/>
      <c r="C13070" s="195"/>
      <c r="D13070" s="195"/>
      <c r="E13070" s="195" t="s">
        <v>3849</v>
      </c>
      <c r="F13070" s="196">
        <v>0</v>
      </c>
      <c r="G13070" s="195"/>
      <c r="H13070" s="195" t="s">
        <v>3850</v>
      </c>
      <c r="I13070" s="196">
        <v>62.33</v>
      </c>
      <c r="J13070" s="220"/>
      <c r="M13070">
        <v>62.33</v>
      </c>
    </row>
    <row r="13071" spans="1:13" ht="30" customHeight="1" x14ac:dyDescent="0.2">
      <c r="A13071" s="240"/>
      <c r="B13071" s="197"/>
      <c r="C13071" s="197"/>
      <c r="D13071" s="197"/>
      <c r="E13071" s="197"/>
      <c r="F13071" s="197"/>
      <c r="G13071" s="197" t="s">
        <v>3851</v>
      </c>
      <c r="H13071" s="198">
        <v>96</v>
      </c>
      <c r="I13071" s="199">
        <v>5983.68</v>
      </c>
      <c r="J13071" s="220"/>
      <c r="M13071">
        <v>5983.68</v>
      </c>
    </row>
    <row r="13072" spans="1:13" ht="0.95" customHeight="1" x14ac:dyDescent="0.2">
      <c r="A13072" s="237"/>
      <c r="B13072" s="185"/>
      <c r="C13072" s="185"/>
      <c r="D13072" s="185"/>
      <c r="E13072" s="185"/>
      <c r="F13072" s="185"/>
      <c r="G13072" s="185"/>
      <c r="H13072" s="185"/>
      <c r="I13072" s="185"/>
      <c r="J13072" s="220"/>
    </row>
    <row r="13073" spans="1:13" ht="18" customHeight="1" x14ac:dyDescent="0.2">
      <c r="A13073" s="236" t="s">
        <v>1738</v>
      </c>
      <c r="B13073" s="183" t="s">
        <v>2</v>
      </c>
      <c r="C13073" s="182" t="s">
        <v>3</v>
      </c>
      <c r="D13073" s="182" t="s">
        <v>4</v>
      </c>
      <c r="E13073" s="419" t="s">
        <v>2100</v>
      </c>
      <c r="F13073" s="419"/>
      <c r="G13073" s="184" t="s">
        <v>5</v>
      </c>
      <c r="H13073" s="183" t="s">
        <v>6</v>
      </c>
      <c r="I13073" s="183" t="s">
        <v>7</v>
      </c>
      <c r="J13073" s="218" t="s">
        <v>8</v>
      </c>
      <c r="K13073" s="229">
        <f>J13075+J13076</f>
        <v>1.67</v>
      </c>
      <c r="L13073" s="229">
        <f>J13074-K13073</f>
        <v>33.35</v>
      </c>
      <c r="M13073" t="s">
        <v>7</v>
      </c>
    </row>
    <row r="13074" spans="1:13" ht="26.1" customHeight="1" x14ac:dyDescent="0.2">
      <c r="A13074" s="237" t="s">
        <v>2125</v>
      </c>
      <c r="B13074" s="186" t="s">
        <v>1739</v>
      </c>
      <c r="C13074" s="185" t="s">
        <v>26</v>
      </c>
      <c r="D13074" s="185" t="s">
        <v>1740</v>
      </c>
      <c r="E13074" s="425" t="s">
        <v>2115</v>
      </c>
      <c r="F13074" s="425"/>
      <c r="G13074" s="187" t="s">
        <v>169</v>
      </c>
      <c r="H13074" s="188">
        <v>1</v>
      </c>
      <c r="I13074" s="189">
        <f>(M13074*$M$13)</f>
        <v>35.0244</v>
      </c>
      <c r="J13074" s="231">
        <f>TRUNC(I13074*H13074,2)</f>
        <v>35.020000000000003</v>
      </c>
      <c r="M13074">
        <v>38.07</v>
      </c>
    </row>
    <row r="13075" spans="1:13" ht="26.1" customHeight="1" x14ac:dyDescent="0.2">
      <c r="A13075" s="241" t="s">
        <v>2395</v>
      </c>
      <c r="B13075" s="201" t="s">
        <v>2772</v>
      </c>
      <c r="C13075" s="200" t="s">
        <v>26</v>
      </c>
      <c r="D13075" s="200" t="s">
        <v>2773</v>
      </c>
      <c r="E13075" s="427" t="s">
        <v>2123</v>
      </c>
      <c r="F13075" s="427"/>
      <c r="G13075" s="202" t="s">
        <v>32</v>
      </c>
      <c r="H13075" s="203">
        <v>0.04</v>
      </c>
      <c r="I13075" s="189">
        <f>(M13075*$M$13)</f>
        <v>17.526</v>
      </c>
      <c r="J13075" s="219">
        <f>TRUNC(I13075*H13075,2)</f>
        <v>0.7</v>
      </c>
      <c r="M13075">
        <v>19.05</v>
      </c>
    </row>
    <row r="13076" spans="1:13" ht="26.1" customHeight="1" x14ac:dyDescent="0.2">
      <c r="A13076" s="241" t="s">
        <v>2395</v>
      </c>
      <c r="B13076" s="201" t="s">
        <v>2477</v>
      </c>
      <c r="C13076" s="200" t="s">
        <v>26</v>
      </c>
      <c r="D13076" s="200" t="s">
        <v>2478</v>
      </c>
      <c r="E13076" s="427" t="s">
        <v>2123</v>
      </c>
      <c r="F13076" s="427"/>
      <c r="G13076" s="202" t="s">
        <v>32</v>
      </c>
      <c r="H13076" s="203">
        <v>0.04</v>
      </c>
      <c r="I13076" s="189">
        <f>(M13076*$M$13)</f>
        <v>24.3156</v>
      </c>
      <c r="J13076" s="219">
        <f>TRUNC(I13076*H13076,2)</f>
        <v>0.97</v>
      </c>
      <c r="M13076">
        <v>26.43</v>
      </c>
    </row>
    <row r="13077" spans="1:13" ht="26.1" customHeight="1" x14ac:dyDescent="0.2">
      <c r="A13077" s="238" t="s">
        <v>2126</v>
      </c>
      <c r="B13077" s="191" t="s">
        <v>2977</v>
      </c>
      <c r="C13077" s="190" t="s">
        <v>26</v>
      </c>
      <c r="D13077" s="190" t="s">
        <v>2978</v>
      </c>
      <c r="E13077" s="426" t="s">
        <v>2119</v>
      </c>
      <c r="F13077" s="426"/>
      <c r="G13077" s="192" t="s">
        <v>169</v>
      </c>
      <c r="H13077" s="193">
        <v>1.0492999999999999</v>
      </c>
      <c r="I13077" s="189">
        <f>(M13077*$M$13)</f>
        <v>31.785999999999998</v>
      </c>
      <c r="J13077" s="219">
        <f>TRUNC(I13077*H13077,2)</f>
        <v>33.35</v>
      </c>
      <c r="M13077">
        <v>34.549999999999997</v>
      </c>
    </row>
    <row r="13078" spans="1:13" ht="24" customHeight="1" x14ac:dyDescent="0.2">
      <c r="A13078" s="238" t="s">
        <v>2126</v>
      </c>
      <c r="B13078" s="191" t="s">
        <v>2778</v>
      </c>
      <c r="C13078" s="190" t="s">
        <v>26</v>
      </c>
      <c r="D13078" s="190" t="s">
        <v>2779</v>
      </c>
      <c r="E13078" s="426" t="s">
        <v>2119</v>
      </c>
      <c r="F13078" s="426"/>
      <c r="G13078" s="192" t="s">
        <v>331</v>
      </c>
      <c r="H13078" s="193">
        <v>9.2999999999999992E-3</v>
      </c>
      <c r="I13078" s="189">
        <f>(M13078*$M$13)</f>
        <v>1.8768</v>
      </c>
      <c r="J13078" s="219">
        <f>TRUNC(I13078*H13078,2)</f>
        <v>0.01</v>
      </c>
      <c r="M13078">
        <v>2.04</v>
      </c>
    </row>
    <row r="13079" spans="1:13" x14ac:dyDescent="0.2">
      <c r="A13079" s="239"/>
      <c r="B13079" s="195"/>
      <c r="C13079" s="195"/>
      <c r="D13079" s="195"/>
      <c r="E13079" s="195" t="s">
        <v>3847</v>
      </c>
      <c r="F13079" s="196">
        <v>1.38</v>
      </c>
      <c r="G13079" s="195" t="s">
        <v>3848</v>
      </c>
      <c r="H13079" s="196">
        <v>0</v>
      </c>
      <c r="I13079" s="196">
        <v>1.38</v>
      </c>
      <c r="J13079" s="220"/>
      <c r="M13079">
        <v>1.38</v>
      </c>
    </row>
    <row r="13080" spans="1:13" ht="25.5" x14ac:dyDescent="0.2">
      <c r="A13080" s="239"/>
      <c r="B13080" s="195"/>
      <c r="C13080" s="195"/>
      <c r="D13080" s="195"/>
      <c r="E13080" s="195" t="s">
        <v>3849</v>
      </c>
      <c r="F13080" s="196">
        <v>0</v>
      </c>
      <c r="G13080" s="195"/>
      <c r="H13080" s="195" t="s">
        <v>3850</v>
      </c>
      <c r="I13080" s="196">
        <v>38.07</v>
      </c>
      <c r="J13080" s="220"/>
      <c r="M13080">
        <v>38.07</v>
      </c>
    </row>
    <row r="13081" spans="1:13" ht="30" customHeight="1" x14ac:dyDescent="0.2">
      <c r="A13081" s="240"/>
      <c r="B13081" s="197"/>
      <c r="C13081" s="197"/>
      <c r="D13081" s="197"/>
      <c r="E13081" s="197"/>
      <c r="F13081" s="197"/>
      <c r="G13081" s="197" t="s">
        <v>3851</v>
      </c>
      <c r="H13081" s="198">
        <v>30</v>
      </c>
      <c r="I13081" s="199">
        <v>1142.0999999999999</v>
      </c>
      <c r="J13081" s="220"/>
      <c r="M13081">
        <v>1142.0999999999999</v>
      </c>
    </row>
    <row r="13082" spans="1:13" ht="0.95" customHeight="1" x14ac:dyDescent="0.2">
      <c r="A13082" s="237"/>
      <c r="B13082" s="185"/>
      <c r="C13082" s="185"/>
      <c r="D13082" s="185"/>
      <c r="E13082" s="185"/>
      <c r="F13082" s="185"/>
      <c r="G13082" s="185"/>
      <c r="H13082" s="185"/>
      <c r="I13082" s="185"/>
      <c r="J13082" s="220"/>
    </row>
    <row r="13083" spans="1:13" ht="18" customHeight="1" x14ac:dyDescent="0.2">
      <c r="A13083" s="236" t="s">
        <v>1741</v>
      </c>
      <c r="B13083" s="183" t="s">
        <v>2</v>
      </c>
      <c r="C13083" s="182" t="s">
        <v>3</v>
      </c>
      <c r="D13083" s="182" t="s">
        <v>4</v>
      </c>
      <c r="E13083" s="419" t="s">
        <v>2100</v>
      </c>
      <c r="F13083" s="419"/>
      <c r="G13083" s="184" t="s">
        <v>5</v>
      </c>
      <c r="H13083" s="183" t="s">
        <v>6</v>
      </c>
      <c r="I13083" s="183" t="s">
        <v>7</v>
      </c>
      <c r="J13083" s="218" t="s">
        <v>8</v>
      </c>
      <c r="K13083" s="229">
        <f>J13085+J13086</f>
        <v>2.2999999999999998</v>
      </c>
      <c r="L13083" s="229">
        <f>J13084-K13083</f>
        <v>76.91</v>
      </c>
      <c r="M13083" t="s">
        <v>7</v>
      </c>
    </row>
    <row r="13084" spans="1:13" ht="26.1" customHeight="1" x14ac:dyDescent="0.2">
      <c r="A13084" s="237" t="s">
        <v>2125</v>
      </c>
      <c r="B13084" s="186" t="s">
        <v>1742</v>
      </c>
      <c r="C13084" s="185" t="s">
        <v>26</v>
      </c>
      <c r="D13084" s="185" t="s">
        <v>1743</v>
      </c>
      <c r="E13084" s="425" t="s">
        <v>2115</v>
      </c>
      <c r="F13084" s="425"/>
      <c r="G13084" s="187" t="s">
        <v>169</v>
      </c>
      <c r="H13084" s="188">
        <v>1</v>
      </c>
      <c r="I13084" s="189">
        <f>(M13084*$M$13)</f>
        <v>79.212000000000003</v>
      </c>
      <c r="J13084" s="231">
        <f>TRUNC(I13084*H13084,2)</f>
        <v>79.209999999999994</v>
      </c>
      <c r="M13084">
        <v>86.1</v>
      </c>
    </row>
    <row r="13085" spans="1:13" ht="26.1" customHeight="1" x14ac:dyDescent="0.2">
      <c r="A13085" s="241" t="s">
        <v>2395</v>
      </c>
      <c r="B13085" s="201" t="s">
        <v>2772</v>
      </c>
      <c r="C13085" s="200" t="s">
        <v>26</v>
      </c>
      <c r="D13085" s="200" t="s">
        <v>2773</v>
      </c>
      <c r="E13085" s="427" t="s">
        <v>2123</v>
      </c>
      <c r="F13085" s="427"/>
      <c r="G13085" s="202" t="s">
        <v>32</v>
      </c>
      <c r="H13085" s="203">
        <v>5.5300000000000002E-2</v>
      </c>
      <c r="I13085" s="189">
        <f>(M13085*$M$13)</f>
        <v>17.526</v>
      </c>
      <c r="J13085" s="219">
        <f>TRUNC(I13085*H13085,2)</f>
        <v>0.96</v>
      </c>
      <c r="M13085">
        <v>19.05</v>
      </c>
    </row>
    <row r="13086" spans="1:13" ht="26.1" customHeight="1" x14ac:dyDescent="0.2">
      <c r="A13086" s="241" t="s">
        <v>2395</v>
      </c>
      <c r="B13086" s="201" t="s">
        <v>2477</v>
      </c>
      <c r="C13086" s="200" t="s">
        <v>26</v>
      </c>
      <c r="D13086" s="200" t="s">
        <v>2478</v>
      </c>
      <c r="E13086" s="427" t="s">
        <v>2123</v>
      </c>
      <c r="F13086" s="427"/>
      <c r="G13086" s="202" t="s">
        <v>32</v>
      </c>
      <c r="H13086" s="203">
        <v>5.5300000000000002E-2</v>
      </c>
      <c r="I13086" s="189">
        <f>(M13086*$M$13)</f>
        <v>24.3156</v>
      </c>
      <c r="J13086" s="219">
        <f>TRUNC(I13086*H13086,2)</f>
        <v>1.34</v>
      </c>
      <c r="M13086">
        <v>26.43</v>
      </c>
    </row>
    <row r="13087" spans="1:13" ht="26.1" customHeight="1" x14ac:dyDescent="0.2">
      <c r="A13087" s="238" t="s">
        <v>2126</v>
      </c>
      <c r="B13087" s="191" t="s">
        <v>3331</v>
      </c>
      <c r="C13087" s="190" t="s">
        <v>26</v>
      </c>
      <c r="D13087" s="190" t="s">
        <v>3332</v>
      </c>
      <c r="E13087" s="426" t="s">
        <v>2119</v>
      </c>
      <c r="F13087" s="426"/>
      <c r="G13087" s="192" t="s">
        <v>169</v>
      </c>
      <c r="H13087" s="193">
        <v>1.0492999999999999</v>
      </c>
      <c r="I13087" s="189">
        <f>(M13087*$M$13)</f>
        <v>73.278000000000006</v>
      </c>
      <c r="J13087" s="219">
        <f>TRUNC(I13087*H13087,2)</f>
        <v>76.89</v>
      </c>
      <c r="M13087">
        <v>79.650000000000006</v>
      </c>
    </row>
    <row r="13088" spans="1:13" ht="24" customHeight="1" x14ac:dyDescent="0.2">
      <c r="A13088" s="238" t="s">
        <v>2126</v>
      </c>
      <c r="B13088" s="191" t="s">
        <v>2778</v>
      </c>
      <c r="C13088" s="190" t="s">
        <v>26</v>
      </c>
      <c r="D13088" s="190" t="s">
        <v>2779</v>
      </c>
      <c r="E13088" s="426" t="s">
        <v>2119</v>
      </c>
      <c r="F13088" s="426"/>
      <c r="G13088" s="192" t="s">
        <v>331</v>
      </c>
      <c r="H13088" s="193">
        <v>1.29E-2</v>
      </c>
      <c r="I13088" s="189">
        <f>(M13088*$M$13)</f>
        <v>1.8768</v>
      </c>
      <c r="J13088" s="219">
        <f>TRUNC(I13088*H13088,2)</f>
        <v>0.02</v>
      </c>
      <c r="M13088">
        <v>2.04</v>
      </c>
    </row>
    <row r="13089" spans="1:13" x14ac:dyDescent="0.2">
      <c r="A13089" s="239"/>
      <c r="B13089" s="195"/>
      <c r="C13089" s="195"/>
      <c r="D13089" s="195"/>
      <c r="E13089" s="195" t="s">
        <v>3847</v>
      </c>
      <c r="F13089" s="196">
        <v>1.91</v>
      </c>
      <c r="G13089" s="195" t="s">
        <v>3848</v>
      </c>
      <c r="H13089" s="196">
        <v>0</v>
      </c>
      <c r="I13089" s="196">
        <v>1.91</v>
      </c>
      <c r="J13089" s="220"/>
      <c r="M13089">
        <v>1.91</v>
      </c>
    </row>
    <row r="13090" spans="1:13" ht="25.5" x14ac:dyDescent="0.2">
      <c r="A13090" s="239"/>
      <c r="B13090" s="195"/>
      <c r="C13090" s="195"/>
      <c r="D13090" s="195"/>
      <c r="E13090" s="195" t="s">
        <v>3849</v>
      </c>
      <c r="F13090" s="196">
        <v>0</v>
      </c>
      <c r="G13090" s="195"/>
      <c r="H13090" s="195" t="s">
        <v>3850</v>
      </c>
      <c r="I13090" s="196">
        <v>86.1</v>
      </c>
      <c r="J13090" s="220"/>
      <c r="M13090">
        <v>86.1</v>
      </c>
    </row>
    <row r="13091" spans="1:13" ht="30" customHeight="1" x14ac:dyDescent="0.2">
      <c r="A13091" s="240"/>
      <c r="B13091" s="197"/>
      <c r="C13091" s="197"/>
      <c r="D13091" s="197"/>
      <c r="E13091" s="197"/>
      <c r="F13091" s="197"/>
      <c r="G13091" s="197" t="s">
        <v>3851</v>
      </c>
      <c r="H13091" s="198">
        <v>18</v>
      </c>
      <c r="I13091" s="199">
        <v>1549.8</v>
      </c>
      <c r="J13091" s="220"/>
      <c r="M13091">
        <v>1549.8</v>
      </c>
    </row>
    <row r="13092" spans="1:13" ht="0.95" customHeight="1" x14ac:dyDescent="0.2">
      <c r="A13092" s="237"/>
      <c r="B13092" s="185"/>
      <c r="C13092" s="185"/>
      <c r="D13092" s="185"/>
      <c r="E13092" s="185"/>
      <c r="F13092" s="185"/>
      <c r="G13092" s="185"/>
      <c r="H13092" s="185"/>
      <c r="I13092" s="185"/>
      <c r="J13092" s="220"/>
    </row>
    <row r="13093" spans="1:13" ht="18" customHeight="1" x14ac:dyDescent="0.2">
      <c r="A13093" s="236" t="s">
        <v>1744</v>
      </c>
      <c r="B13093" s="183" t="s">
        <v>2</v>
      </c>
      <c r="C13093" s="182" t="s">
        <v>3</v>
      </c>
      <c r="D13093" s="182" t="s">
        <v>4</v>
      </c>
      <c r="E13093" s="419" t="s">
        <v>2100</v>
      </c>
      <c r="F13093" s="419"/>
      <c r="G13093" s="184" t="s">
        <v>5</v>
      </c>
      <c r="H13093" s="183" t="s">
        <v>6</v>
      </c>
      <c r="I13093" s="183" t="s">
        <v>7</v>
      </c>
      <c r="J13093" s="218" t="s">
        <v>8</v>
      </c>
      <c r="K13093" s="229">
        <f>J13095+J13096</f>
        <v>2.9299999999999997</v>
      </c>
      <c r="L13093" s="229">
        <f>J13094-K13093</f>
        <v>14.96</v>
      </c>
      <c r="M13093" t="s">
        <v>7</v>
      </c>
    </row>
    <row r="13094" spans="1:13" ht="26.1" customHeight="1" x14ac:dyDescent="0.2">
      <c r="A13094" s="237" t="s">
        <v>2125</v>
      </c>
      <c r="B13094" s="186" t="s">
        <v>1069</v>
      </c>
      <c r="C13094" s="185" t="s">
        <v>15</v>
      </c>
      <c r="D13094" s="185" t="s">
        <v>1070</v>
      </c>
      <c r="E13094" s="425">
        <v>8</v>
      </c>
      <c r="F13094" s="425"/>
      <c r="G13094" s="187" t="s">
        <v>18</v>
      </c>
      <c r="H13094" s="188">
        <v>1</v>
      </c>
      <c r="I13094" s="189">
        <f>(M13094*$M$13)</f>
        <v>17.893999999999998</v>
      </c>
      <c r="J13094" s="231">
        <f>TRUNC(I13094*H13094,2)</f>
        <v>17.89</v>
      </c>
      <c r="M13094">
        <v>19.45</v>
      </c>
    </row>
    <row r="13095" spans="1:13" ht="24" customHeight="1" x14ac:dyDescent="0.2">
      <c r="A13095" s="238" t="s">
        <v>2126</v>
      </c>
      <c r="B13095" s="191" t="s">
        <v>2130</v>
      </c>
      <c r="C13095" s="190" t="s">
        <v>15</v>
      </c>
      <c r="D13095" s="190" t="s">
        <v>2131</v>
      </c>
      <c r="E13095" s="426" t="s">
        <v>2129</v>
      </c>
      <c r="F13095" s="426"/>
      <c r="G13095" s="192" t="s">
        <v>39</v>
      </c>
      <c r="H13095" s="193">
        <v>0.09</v>
      </c>
      <c r="I13095" s="189">
        <f>(M13095*$M$13)</f>
        <v>13.533200000000001</v>
      </c>
      <c r="J13095" s="219">
        <f>TRUNC(I13095*H13095,2)</f>
        <v>1.21</v>
      </c>
      <c r="M13095">
        <v>14.71</v>
      </c>
    </row>
    <row r="13096" spans="1:13" ht="24" customHeight="1" x14ac:dyDescent="0.2">
      <c r="A13096" s="238" t="s">
        <v>2126</v>
      </c>
      <c r="B13096" s="191" t="s">
        <v>2216</v>
      </c>
      <c r="C13096" s="190" t="s">
        <v>15</v>
      </c>
      <c r="D13096" s="190" t="s">
        <v>2217</v>
      </c>
      <c r="E13096" s="426" t="s">
        <v>2129</v>
      </c>
      <c r="F13096" s="426"/>
      <c r="G13096" s="192" t="s">
        <v>39</v>
      </c>
      <c r="H13096" s="193">
        <v>0.09</v>
      </c>
      <c r="I13096" s="189">
        <f>(M13096*$M$13)</f>
        <v>19.136000000000003</v>
      </c>
      <c r="J13096" s="219">
        <f>TRUNC(I13096*H13096,2)</f>
        <v>1.72</v>
      </c>
      <c r="M13096">
        <v>20.8</v>
      </c>
    </row>
    <row r="13097" spans="1:13" ht="26.1" customHeight="1" x14ac:dyDescent="0.2">
      <c r="A13097" s="238" t="s">
        <v>2126</v>
      </c>
      <c r="B13097" s="191" t="s">
        <v>2979</v>
      </c>
      <c r="C13097" s="190" t="s">
        <v>15</v>
      </c>
      <c r="D13097" s="190" t="s">
        <v>2980</v>
      </c>
      <c r="E13097" s="426" t="s">
        <v>2119</v>
      </c>
      <c r="F13097" s="426"/>
      <c r="G13097" s="192" t="s">
        <v>54</v>
      </c>
      <c r="H13097" s="193">
        <v>1</v>
      </c>
      <c r="I13097" s="189">
        <f>(M13097*$M$13)</f>
        <v>14.628</v>
      </c>
      <c r="J13097" s="219">
        <f>TRUNC(I13097*H13097,2)</f>
        <v>14.62</v>
      </c>
      <c r="M13097">
        <v>15.9</v>
      </c>
    </row>
    <row r="13098" spans="1:13" ht="24" customHeight="1" x14ac:dyDescent="0.2">
      <c r="A13098" s="238" t="s">
        <v>2126</v>
      </c>
      <c r="B13098" s="191" t="s">
        <v>2931</v>
      </c>
      <c r="C13098" s="190" t="s">
        <v>15</v>
      </c>
      <c r="D13098" s="190" t="s">
        <v>2932</v>
      </c>
      <c r="E13098" s="426" t="s">
        <v>2119</v>
      </c>
      <c r="F13098" s="426"/>
      <c r="G13098" s="192" t="s">
        <v>132</v>
      </c>
      <c r="H13098" s="193">
        <v>0.8</v>
      </c>
      <c r="I13098" s="189">
        <f>(M13098*$M$13)</f>
        <v>0.42320000000000002</v>
      </c>
      <c r="J13098" s="219">
        <f>TRUNC(I13098*H13098,2)</f>
        <v>0.33</v>
      </c>
      <c r="M13098">
        <v>0.46</v>
      </c>
    </row>
    <row r="13099" spans="1:13" x14ac:dyDescent="0.2">
      <c r="A13099" s="239"/>
      <c r="B13099" s="195"/>
      <c r="C13099" s="195"/>
      <c r="D13099" s="195"/>
      <c r="E13099" s="195" t="s">
        <v>3847</v>
      </c>
      <c r="F13099" s="196">
        <v>3.19</v>
      </c>
      <c r="G13099" s="195" t="s">
        <v>3848</v>
      </c>
      <c r="H13099" s="196">
        <v>0</v>
      </c>
      <c r="I13099" s="196">
        <v>3.19</v>
      </c>
      <c r="J13099" s="220"/>
      <c r="M13099">
        <v>3.19</v>
      </c>
    </row>
    <row r="13100" spans="1:13" ht="25.5" x14ac:dyDescent="0.2">
      <c r="A13100" s="239"/>
      <c r="B13100" s="195"/>
      <c r="C13100" s="195"/>
      <c r="D13100" s="195"/>
      <c r="E13100" s="195" t="s">
        <v>3849</v>
      </c>
      <c r="F13100" s="196">
        <v>0</v>
      </c>
      <c r="G13100" s="195"/>
      <c r="H13100" s="195" t="s">
        <v>3850</v>
      </c>
      <c r="I13100" s="196">
        <v>19.45</v>
      </c>
      <c r="J13100" s="220"/>
      <c r="M13100">
        <v>19.45</v>
      </c>
    </row>
    <row r="13101" spans="1:13" ht="30" customHeight="1" x14ac:dyDescent="0.2">
      <c r="A13101" s="240"/>
      <c r="B13101" s="197"/>
      <c r="C13101" s="197"/>
      <c r="D13101" s="197"/>
      <c r="E13101" s="197"/>
      <c r="F13101" s="197"/>
      <c r="G13101" s="197" t="s">
        <v>3851</v>
      </c>
      <c r="H13101" s="198">
        <v>11</v>
      </c>
      <c r="I13101" s="199">
        <v>213.95</v>
      </c>
      <c r="J13101" s="220"/>
      <c r="M13101">
        <v>213.95</v>
      </c>
    </row>
    <row r="13102" spans="1:13" ht="0.95" customHeight="1" x14ac:dyDescent="0.2">
      <c r="A13102" s="237"/>
      <c r="B13102" s="185"/>
      <c r="C13102" s="185"/>
      <c r="D13102" s="185"/>
      <c r="E13102" s="185"/>
      <c r="F13102" s="185"/>
      <c r="G13102" s="185"/>
      <c r="H13102" s="185"/>
      <c r="I13102" s="185"/>
      <c r="J13102" s="220"/>
    </row>
    <row r="13103" spans="1:13" ht="18" customHeight="1" x14ac:dyDescent="0.2">
      <c r="A13103" s="236" t="s">
        <v>1745</v>
      </c>
      <c r="B13103" s="183" t="s">
        <v>2</v>
      </c>
      <c r="C13103" s="182" t="s">
        <v>3</v>
      </c>
      <c r="D13103" s="182" t="s">
        <v>4</v>
      </c>
      <c r="E13103" s="419" t="s">
        <v>2100</v>
      </c>
      <c r="F13103" s="419"/>
      <c r="G13103" s="184" t="s">
        <v>5</v>
      </c>
      <c r="H13103" s="183" t="s">
        <v>6</v>
      </c>
      <c r="I13103" s="183" t="s">
        <v>7</v>
      </c>
      <c r="J13103" s="218" t="s">
        <v>8</v>
      </c>
      <c r="K13103" s="229">
        <f>J13105+J13106</f>
        <v>5.43</v>
      </c>
      <c r="L13103" s="229">
        <f>J13104-K13103</f>
        <v>38.840000000000003</v>
      </c>
      <c r="M13103" t="s">
        <v>7</v>
      </c>
    </row>
    <row r="13104" spans="1:13" ht="39" customHeight="1" x14ac:dyDescent="0.2">
      <c r="A13104" s="237" t="s">
        <v>2125</v>
      </c>
      <c r="B13104" s="186" t="s">
        <v>1746</v>
      </c>
      <c r="C13104" s="185" t="s">
        <v>26</v>
      </c>
      <c r="D13104" s="185" t="s">
        <v>1747</v>
      </c>
      <c r="E13104" s="425" t="s">
        <v>2115</v>
      </c>
      <c r="F13104" s="425"/>
      <c r="G13104" s="187" t="s">
        <v>331</v>
      </c>
      <c r="H13104" s="188">
        <v>1</v>
      </c>
      <c r="I13104" s="189">
        <f t="shared" ref="I13104:I13110" si="508">(M13104*$M$13)</f>
        <v>44.270400000000002</v>
      </c>
      <c r="J13104" s="231">
        <f t="shared" ref="J13104:J13110" si="509">TRUNC(I13104*H13104,2)</f>
        <v>44.27</v>
      </c>
      <c r="M13104">
        <v>48.12</v>
      </c>
    </row>
    <row r="13105" spans="1:13" ht="26.1" customHeight="1" x14ac:dyDescent="0.2">
      <c r="A13105" s="241" t="s">
        <v>2395</v>
      </c>
      <c r="B13105" s="201" t="s">
        <v>2772</v>
      </c>
      <c r="C13105" s="200" t="s">
        <v>26</v>
      </c>
      <c r="D13105" s="200" t="s">
        <v>2773</v>
      </c>
      <c r="E13105" s="427" t="s">
        <v>2123</v>
      </c>
      <c r="F13105" s="427"/>
      <c r="G13105" s="202" t="s">
        <v>32</v>
      </c>
      <c r="H13105" s="203">
        <v>0.13</v>
      </c>
      <c r="I13105" s="189">
        <f t="shared" si="508"/>
        <v>17.526</v>
      </c>
      <c r="J13105" s="219">
        <f t="shared" si="509"/>
        <v>2.27</v>
      </c>
      <c r="M13105">
        <v>19.05</v>
      </c>
    </row>
    <row r="13106" spans="1:13" ht="26.1" customHeight="1" x14ac:dyDescent="0.2">
      <c r="A13106" s="241" t="s">
        <v>2395</v>
      </c>
      <c r="B13106" s="201" t="s">
        <v>2477</v>
      </c>
      <c r="C13106" s="200" t="s">
        <v>26</v>
      </c>
      <c r="D13106" s="200" t="s">
        <v>2478</v>
      </c>
      <c r="E13106" s="427" t="s">
        <v>2123</v>
      </c>
      <c r="F13106" s="427"/>
      <c r="G13106" s="202" t="s">
        <v>32</v>
      </c>
      <c r="H13106" s="203">
        <v>0.13</v>
      </c>
      <c r="I13106" s="189">
        <f t="shared" si="508"/>
        <v>24.3156</v>
      </c>
      <c r="J13106" s="219">
        <f t="shared" si="509"/>
        <v>3.16</v>
      </c>
      <c r="M13106">
        <v>26.43</v>
      </c>
    </row>
    <row r="13107" spans="1:13" ht="26.1" customHeight="1" x14ac:dyDescent="0.2">
      <c r="A13107" s="238" t="s">
        <v>2126</v>
      </c>
      <c r="B13107" s="191" t="s">
        <v>3333</v>
      </c>
      <c r="C13107" s="190" t="s">
        <v>26</v>
      </c>
      <c r="D13107" s="190" t="s">
        <v>3334</v>
      </c>
      <c r="E13107" s="426" t="s">
        <v>2119</v>
      </c>
      <c r="F13107" s="426"/>
      <c r="G13107" s="192" t="s">
        <v>331</v>
      </c>
      <c r="H13107" s="193">
        <v>1</v>
      </c>
      <c r="I13107" s="189">
        <f t="shared" si="508"/>
        <v>33.543199999999999</v>
      </c>
      <c r="J13107" s="219">
        <f t="shared" si="509"/>
        <v>33.54</v>
      </c>
      <c r="M13107">
        <v>36.46</v>
      </c>
    </row>
    <row r="13108" spans="1:13" ht="24" customHeight="1" x14ac:dyDescent="0.2">
      <c r="A13108" s="238" t="s">
        <v>2126</v>
      </c>
      <c r="B13108" s="191" t="s">
        <v>2774</v>
      </c>
      <c r="C13108" s="190" t="s">
        <v>26</v>
      </c>
      <c r="D13108" s="190" t="s">
        <v>2775</v>
      </c>
      <c r="E13108" s="426" t="s">
        <v>2119</v>
      </c>
      <c r="F13108" s="426"/>
      <c r="G13108" s="192" t="s">
        <v>331</v>
      </c>
      <c r="H13108" s="193">
        <v>3.0599999999999999E-2</v>
      </c>
      <c r="I13108" s="189">
        <f t="shared" si="508"/>
        <v>56.625999999999998</v>
      </c>
      <c r="J13108" s="219">
        <f t="shared" si="509"/>
        <v>1.73</v>
      </c>
      <c r="M13108">
        <v>61.55</v>
      </c>
    </row>
    <row r="13109" spans="1:13" ht="26.1" customHeight="1" x14ac:dyDescent="0.2">
      <c r="A13109" s="238" t="s">
        <v>2126</v>
      </c>
      <c r="B13109" s="191" t="s">
        <v>2776</v>
      </c>
      <c r="C13109" s="190" t="s">
        <v>26</v>
      </c>
      <c r="D13109" s="190" t="s">
        <v>2777</v>
      </c>
      <c r="E13109" s="426" t="s">
        <v>2119</v>
      </c>
      <c r="F13109" s="426"/>
      <c r="G13109" s="192" t="s">
        <v>331</v>
      </c>
      <c r="H13109" s="193">
        <v>5.5E-2</v>
      </c>
      <c r="I13109" s="189">
        <f t="shared" si="508"/>
        <v>64.160799999999995</v>
      </c>
      <c r="J13109" s="219">
        <f t="shared" si="509"/>
        <v>3.52</v>
      </c>
      <c r="M13109">
        <v>69.739999999999995</v>
      </c>
    </row>
    <row r="13110" spans="1:13" ht="24" customHeight="1" x14ac:dyDescent="0.2">
      <c r="A13110" s="238" t="s">
        <v>2126</v>
      </c>
      <c r="B13110" s="191" t="s">
        <v>2778</v>
      </c>
      <c r="C13110" s="190" t="s">
        <v>26</v>
      </c>
      <c r="D13110" s="190" t="s">
        <v>2779</v>
      </c>
      <c r="E13110" s="426" t="s">
        <v>2119</v>
      </c>
      <c r="F13110" s="426"/>
      <c r="G13110" s="192" t="s">
        <v>331</v>
      </c>
      <c r="H13110" s="193">
        <v>2.9100000000000001E-2</v>
      </c>
      <c r="I13110" s="189">
        <f t="shared" si="508"/>
        <v>1.8768</v>
      </c>
      <c r="J13110" s="219">
        <f t="shared" si="509"/>
        <v>0.05</v>
      </c>
      <c r="M13110">
        <v>2.04</v>
      </c>
    </row>
    <row r="13111" spans="1:13" x14ac:dyDescent="0.2">
      <c r="A13111" s="239"/>
      <c r="B13111" s="195"/>
      <c r="C13111" s="195"/>
      <c r="D13111" s="195"/>
      <c r="E13111" s="195" t="s">
        <v>3847</v>
      </c>
      <c r="F13111" s="196">
        <v>4.5</v>
      </c>
      <c r="G13111" s="195" t="s">
        <v>3848</v>
      </c>
      <c r="H13111" s="196">
        <v>0</v>
      </c>
      <c r="I13111" s="196">
        <v>4.5</v>
      </c>
      <c r="J13111" s="220"/>
      <c r="M13111">
        <v>4.5</v>
      </c>
    </row>
    <row r="13112" spans="1:13" ht="25.5" x14ac:dyDescent="0.2">
      <c r="A13112" s="239"/>
      <c r="B13112" s="195"/>
      <c r="C13112" s="195"/>
      <c r="D13112" s="195"/>
      <c r="E13112" s="195" t="s">
        <v>3849</v>
      </c>
      <c r="F13112" s="196">
        <v>0</v>
      </c>
      <c r="G13112" s="195"/>
      <c r="H13112" s="195" t="s">
        <v>3850</v>
      </c>
      <c r="I13112" s="196">
        <v>48.12</v>
      </c>
      <c r="J13112" s="220"/>
      <c r="M13112">
        <v>48.12</v>
      </c>
    </row>
    <row r="13113" spans="1:13" ht="30" customHeight="1" x14ac:dyDescent="0.2">
      <c r="A13113" s="240"/>
      <c r="B13113" s="197"/>
      <c r="C13113" s="197"/>
      <c r="D13113" s="197"/>
      <c r="E13113" s="197"/>
      <c r="F13113" s="197"/>
      <c r="G13113" s="197" t="s">
        <v>3851</v>
      </c>
      <c r="H13113" s="198">
        <v>4</v>
      </c>
      <c r="I13113" s="199">
        <v>192.48</v>
      </c>
      <c r="J13113" s="220"/>
      <c r="M13113">
        <v>192.48</v>
      </c>
    </row>
    <row r="13114" spans="1:13" ht="0.95" customHeight="1" x14ac:dyDescent="0.2">
      <c r="A13114" s="237"/>
      <c r="B13114" s="185"/>
      <c r="C13114" s="185"/>
      <c r="D13114" s="185"/>
      <c r="E13114" s="185"/>
      <c r="F13114" s="185"/>
      <c r="G13114" s="185"/>
      <c r="H13114" s="185"/>
      <c r="I13114" s="185"/>
      <c r="J13114" s="220"/>
    </row>
    <row r="13115" spans="1:13" ht="18" customHeight="1" x14ac:dyDescent="0.2">
      <c r="A13115" s="236" t="s">
        <v>1748</v>
      </c>
      <c r="B13115" s="183" t="s">
        <v>2</v>
      </c>
      <c r="C13115" s="182" t="s">
        <v>3</v>
      </c>
      <c r="D13115" s="182" t="s">
        <v>4</v>
      </c>
      <c r="E13115" s="419" t="s">
        <v>2100</v>
      </c>
      <c r="F13115" s="419"/>
      <c r="G13115" s="184" t="s">
        <v>5</v>
      </c>
      <c r="H13115" s="183" t="s">
        <v>6</v>
      </c>
      <c r="I13115" s="183" t="s">
        <v>7</v>
      </c>
      <c r="J13115" s="218" t="s">
        <v>8</v>
      </c>
      <c r="K13115" s="229">
        <f>J13117+J13118</f>
        <v>1.67</v>
      </c>
      <c r="L13115" s="229">
        <f>J13116-K13115</f>
        <v>2.02</v>
      </c>
      <c r="M13115" t="s">
        <v>7</v>
      </c>
    </row>
    <row r="13116" spans="1:13" ht="39" customHeight="1" x14ac:dyDescent="0.2">
      <c r="A13116" s="237" t="s">
        <v>2125</v>
      </c>
      <c r="B13116" s="186" t="s">
        <v>1369</v>
      </c>
      <c r="C13116" s="185" t="s">
        <v>26</v>
      </c>
      <c r="D13116" s="185" t="s">
        <v>1370</v>
      </c>
      <c r="E13116" s="425" t="s">
        <v>2115</v>
      </c>
      <c r="F13116" s="425"/>
      <c r="G13116" s="187" t="s">
        <v>331</v>
      </c>
      <c r="H13116" s="188">
        <v>1</v>
      </c>
      <c r="I13116" s="189">
        <f t="shared" ref="I13116:I13122" si="510">(M13116*$M$13)</f>
        <v>3.6983999999999999</v>
      </c>
      <c r="J13116" s="231">
        <f t="shared" ref="J13116:J13122" si="511">TRUNC(I13116*H13116,2)</f>
        <v>3.69</v>
      </c>
      <c r="M13116">
        <v>4.0199999999999996</v>
      </c>
    </row>
    <row r="13117" spans="1:13" ht="26.1" customHeight="1" x14ac:dyDescent="0.2">
      <c r="A13117" s="241" t="s">
        <v>2395</v>
      </c>
      <c r="B13117" s="201" t="s">
        <v>2772</v>
      </c>
      <c r="C13117" s="200" t="s">
        <v>26</v>
      </c>
      <c r="D13117" s="200" t="s">
        <v>2773</v>
      </c>
      <c r="E13117" s="427" t="s">
        <v>2123</v>
      </c>
      <c r="F13117" s="427"/>
      <c r="G13117" s="202" t="s">
        <v>32</v>
      </c>
      <c r="H13117" s="203">
        <v>0.04</v>
      </c>
      <c r="I13117" s="189">
        <f t="shared" si="510"/>
        <v>17.526</v>
      </c>
      <c r="J13117" s="219">
        <f t="shared" si="511"/>
        <v>0.7</v>
      </c>
      <c r="M13117">
        <v>19.05</v>
      </c>
    </row>
    <row r="13118" spans="1:13" ht="26.1" customHeight="1" x14ac:dyDescent="0.2">
      <c r="A13118" s="241" t="s">
        <v>2395</v>
      </c>
      <c r="B13118" s="201" t="s">
        <v>2477</v>
      </c>
      <c r="C13118" s="200" t="s">
        <v>26</v>
      </c>
      <c r="D13118" s="200" t="s">
        <v>2478</v>
      </c>
      <c r="E13118" s="427" t="s">
        <v>2123</v>
      </c>
      <c r="F13118" s="427"/>
      <c r="G13118" s="202" t="s">
        <v>32</v>
      </c>
      <c r="H13118" s="203">
        <v>0.04</v>
      </c>
      <c r="I13118" s="189">
        <f t="shared" si="510"/>
        <v>24.3156</v>
      </c>
      <c r="J13118" s="219">
        <f t="shared" si="511"/>
        <v>0.97</v>
      </c>
      <c r="M13118">
        <v>26.43</v>
      </c>
    </row>
    <row r="13119" spans="1:13" ht="26.1" customHeight="1" x14ac:dyDescent="0.2">
      <c r="A13119" s="238" t="s">
        <v>2126</v>
      </c>
      <c r="B13119" s="191" t="s">
        <v>3191</v>
      </c>
      <c r="C13119" s="190" t="s">
        <v>26</v>
      </c>
      <c r="D13119" s="190" t="s">
        <v>3192</v>
      </c>
      <c r="E13119" s="426" t="s">
        <v>2119</v>
      </c>
      <c r="F13119" s="426"/>
      <c r="G13119" s="192" t="s">
        <v>331</v>
      </c>
      <c r="H13119" s="193">
        <v>1</v>
      </c>
      <c r="I13119" s="189">
        <f t="shared" si="510"/>
        <v>1.1132</v>
      </c>
      <c r="J13119" s="219">
        <f t="shared" si="511"/>
        <v>1.1100000000000001</v>
      </c>
      <c r="M13119">
        <v>1.21</v>
      </c>
    </row>
    <row r="13120" spans="1:13" ht="24" customHeight="1" x14ac:dyDescent="0.2">
      <c r="A13120" s="238" t="s">
        <v>2126</v>
      </c>
      <c r="B13120" s="191" t="s">
        <v>2774</v>
      </c>
      <c r="C13120" s="190" t="s">
        <v>26</v>
      </c>
      <c r="D13120" s="190" t="s">
        <v>2775</v>
      </c>
      <c r="E13120" s="426" t="s">
        <v>2119</v>
      </c>
      <c r="F13120" s="426"/>
      <c r="G13120" s="192" t="s">
        <v>331</v>
      </c>
      <c r="H13120" s="193">
        <v>7.0000000000000001E-3</v>
      </c>
      <c r="I13120" s="189">
        <f t="shared" si="510"/>
        <v>56.625999999999998</v>
      </c>
      <c r="J13120" s="219">
        <f t="shared" si="511"/>
        <v>0.39</v>
      </c>
      <c r="M13120">
        <v>61.55</v>
      </c>
    </row>
    <row r="13121" spans="1:13" ht="26.1" customHeight="1" x14ac:dyDescent="0.2">
      <c r="A13121" s="238" t="s">
        <v>2126</v>
      </c>
      <c r="B13121" s="191" t="s">
        <v>2776</v>
      </c>
      <c r="C13121" s="190" t="s">
        <v>26</v>
      </c>
      <c r="D13121" s="190" t="s">
        <v>2777</v>
      </c>
      <c r="E13121" s="426" t="s">
        <v>2119</v>
      </c>
      <c r="F13121" s="426"/>
      <c r="G13121" s="192" t="s">
        <v>331</v>
      </c>
      <c r="H13121" s="193">
        <v>8.0000000000000002E-3</v>
      </c>
      <c r="I13121" s="189">
        <f t="shared" si="510"/>
        <v>64.160799999999995</v>
      </c>
      <c r="J13121" s="219">
        <f t="shared" si="511"/>
        <v>0.51</v>
      </c>
      <c r="M13121">
        <v>69.739999999999995</v>
      </c>
    </row>
    <row r="13122" spans="1:13" ht="24" customHeight="1" x14ac:dyDescent="0.2">
      <c r="A13122" s="238" t="s">
        <v>2126</v>
      </c>
      <c r="B13122" s="191" t="s">
        <v>2778</v>
      </c>
      <c r="C13122" s="190" t="s">
        <v>26</v>
      </c>
      <c r="D13122" s="190" t="s">
        <v>2779</v>
      </c>
      <c r="E13122" s="426" t="s">
        <v>2119</v>
      </c>
      <c r="F13122" s="426"/>
      <c r="G13122" s="192" t="s">
        <v>331</v>
      </c>
      <c r="H13122" s="193">
        <v>1.2999999999999999E-2</v>
      </c>
      <c r="I13122" s="189">
        <f t="shared" si="510"/>
        <v>1.8768</v>
      </c>
      <c r="J13122" s="219">
        <f t="shared" si="511"/>
        <v>0.02</v>
      </c>
      <c r="M13122">
        <v>2.04</v>
      </c>
    </row>
    <row r="13123" spans="1:13" x14ac:dyDescent="0.2">
      <c r="A13123" s="239"/>
      <c r="B13123" s="195"/>
      <c r="C13123" s="195"/>
      <c r="D13123" s="195"/>
      <c r="E13123" s="195" t="s">
        <v>3847</v>
      </c>
      <c r="F13123" s="196">
        <v>1.38</v>
      </c>
      <c r="G13123" s="195" t="s">
        <v>3848</v>
      </c>
      <c r="H13123" s="196">
        <v>0</v>
      </c>
      <c r="I13123" s="196">
        <v>1.38</v>
      </c>
      <c r="J13123" s="220"/>
      <c r="M13123">
        <v>1.38</v>
      </c>
    </row>
    <row r="13124" spans="1:13" ht="25.5" x14ac:dyDescent="0.2">
      <c r="A13124" s="239"/>
      <c r="B13124" s="195"/>
      <c r="C13124" s="195"/>
      <c r="D13124" s="195"/>
      <c r="E13124" s="195" t="s">
        <v>3849</v>
      </c>
      <c r="F13124" s="196">
        <v>0</v>
      </c>
      <c r="G13124" s="195"/>
      <c r="H13124" s="195" t="s">
        <v>3850</v>
      </c>
      <c r="I13124" s="196">
        <v>4.0199999999999996</v>
      </c>
      <c r="J13124" s="220"/>
      <c r="M13124">
        <v>4.0199999999999996</v>
      </c>
    </row>
    <row r="13125" spans="1:13" ht="30" customHeight="1" x14ac:dyDescent="0.2">
      <c r="A13125" s="240"/>
      <c r="B13125" s="197"/>
      <c r="C13125" s="197"/>
      <c r="D13125" s="197"/>
      <c r="E13125" s="197"/>
      <c r="F13125" s="197"/>
      <c r="G13125" s="197" t="s">
        <v>3851</v>
      </c>
      <c r="H13125" s="198">
        <v>25</v>
      </c>
      <c r="I13125" s="199">
        <v>100.5</v>
      </c>
      <c r="J13125" s="220"/>
      <c r="M13125">
        <v>100.5</v>
      </c>
    </row>
    <row r="13126" spans="1:13" ht="0.95" customHeight="1" x14ac:dyDescent="0.2">
      <c r="A13126" s="237"/>
      <c r="B13126" s="185"/>
      <c r="C13126" s="185"/>
      <c r="D13126" s="185"/>
      <c r="E13126" s="185"/>
      <c r="F13126" s="185"/>
      <c r="G13126" s="185"/>
      <c r="H13126" s="185"/>
      <c r="I13126" s="185"/>
      <c r="J13126" s="220"/>
    </row>
    <row r="13127" spans="1:13" ht="18" customHeight="1" x14ac:dyDescent="0.2">
      <c r="A13127" s="236" t="s">
        <v>1749</v>
      </c>
      <c r="B13127" s="183" t="s">
        <v>2</v>
      </c>
      <c r="C13127" s="182" t="s">
        <v>3</v>
      </c>
      <c r="D13127" s="182" t="s">
        <v>4</v>
      </c>
      <c r="E13127" s="419" t="s">
        <v>2100</v>
      </c>
      <c r="F13127" s="419"/>
      <c r="G13127" s="184" t="s">
        <v>5</v>
      </c>
      <c r="H13127" s="183" t="s">
        <v>6</v>
      </c>
      <c r="I13127" s="183" t="s">
        <v>7</v>
      </c>
      <c r="J13127" s="218" t="s">
        <v>8</v>
      </c>
      <c r="K13127" s="229">
        <f>J13129+J13130</f>
        <v>2.9299999999999997</v>
      </c>
      <c r="L13127" s="229">
        <f>J13128-K13127</f>
        <v>2.1000000000000005</v>
      </c>
      <c r="M13127" t="s">
        <v>7</v>
      </c>
    </row>
    <row r="13128" spans="1:13" ht="26.1" customHeight="1" x14ac:dyDescent="0.2">
      <c r="A13128" s="237" t="s">
        <v>2125</v>
      </c>
      <c r="B13128" s="186" t="s">
        <v>1750</v>
      </c>
      <c r="C13128" s="185" t="s">
        <v>15</v>
      </c>
      <c r="D13128" s="185" t="s">
        <v>1751</v>
      </c>
      <c r="E13128" s="425">
        <v>8</v>
      </c>
      <c r="F13128" s="425"/>
      <c r="G13128" s="187" t="s">
        <v>18</v>
      </c>
      <c r="H13128" s="188">
        <v>1</v>
      </c>
      <c r="I13128" s="189">
        <f>(M13128*$M$13)</f>
        <v>5.0324</v>
      </c>
      <c r="J13128" s="231">
        <f>TRUNC(I13128*H13128,2)</f>
        <v>5.03</v>
      </c>
      <c r="M13128">
        <v>5.47</v>
      </c>
    </row>
    <row r="13129" spans="1:13" ht="24" customHeight="1" x14ac:dyDescent="0.2">
      <c r="A13129" s="238" t="s">
        <v>2126</v>
      </c>
      <c r="B13129" s="191" t="s">
        <v>2130</v>
      </c>
      <c r="C13129" s="190" t="s">
        <v>15</v>
      </c>
      <c r="D13129" s="190" t="s">
        <v>2131</v>
      </c>
      <c r="E13129" s="426" t="s">
        <v>2129</v>
      </c>
      <c r="F13129" s="426"/>
      <c r="G13129" s="192" t="s">
        <v>39</v>
      </c>
      <c r="H13129" s="193">
        <v>0.09</v>
      </c>
      <c r="I13129" s="189">
        <f>(M13129*$M$13)</f>
        <v>13.533200000000001</v>
      </c>
      <c r="J13129" s="219">
        <f>TRUNC(I13129*H13129,2)</f>
        <v>1.21</v>
      </c>
      <c r="M13129">
        <v>14.71</v>
      </c>
    </row>
    <row r="13130" spans="1:13" ht="24" customHeight="1" x14ac:dyDescent="0.2">
      <c r="A13130" s="238" t="s">
        <v>2126</v>
      </c>
      <c r="B13130" s="191" t="s">
        <v>2216</v>
      </c>
      <c r="C13130" s="190" t="s">
        <v>15</v>
      </c>
      <c r="D13130" s="190" t="s">
        <v>2217</v>
      </c>
      <c r="E13130" s="426" t="s">
        <v>2129</v>
      </c>
      <c r="F13130" s="426"/>
      <c r="G13130" s="192" t="s">
        <v>39</v>
      </c>
      <c r="H13130" s="193">
        <v>0.09</v>
      </c>
      <c r="I13130" s="189">
        <f>(M13130*$M$13)</f>
        <v>19.136000000000003</v>
      </c>
      <c r="J13130" s="219">
        <f>TRUNC(I13130*H13130,2)</f>
        <v>1.72</v>
      </c>
      <c r="M13130">
        <v>20.8</v>
      </c>
    </row>
    <row r="13131" spans="1:13" ht="24" customHeight="1" x14ac:dyDescent="0.2">
      <c r="A13131" s="238" t="s">
        <v>2126</v>
      </c>
      <c r="B13131" s="191" t="s">
        <v>2931</v>
      </c>
      <c r="C13131" s="190" t="s">
        <v>15</v>
      </c>
      <c r="D13131" s="190" t="s">
        <v>2932</v>
      </c>
      <c r="E13131" s="426" t="s">
        <v>2119</v>
      </c>
      <c r="F13131" s="426"/>
      <c r="G13131" s="192" t="s">
        <v>132</v>
      </c>
      <c r="H13131" s="193">
        <v>0.5</v>
      </c>
      <c r="I13131" s="189">
        <f>(M13131*$M$13)</f>
        <v>0.42320000000000002</v>
      </c>
      <c r="J13131" s="219">
        <f>TRUNC(I13131*H13131,2)</f>
        <v>0.21</v>
      </c>
      <c r="M13131">
        <v>0.46</v>
      </c>
    </row>
    <row r="13132" spans="1:13" ht="26.1" customHeight="1" x14ac:dyDescent="0.2">
      <c r="A13132" s="238" t="s">
        <v>2126</v>
      </c>
      <c r="B13132" s="191" t="s">
        <v>2342</v>
      </c>
      <c r="C13132" s="190" t="s">
        <v>15</v>
      </c>
      <c r="D13132" s="190" t="s">
        <v>2343</v>
      </c>
      <c r="E13132" s="426" t="s">
        <v>2119</v>
      </c>
      <c r="F13132" s="426"/>
      <c r="G13132" s="192" t="s">
        <v>54</v>
      </c>
      <c r="H13132" s="193">
        <v>1</v>
      </c>
      <c r="I13132" s="189">
        <f>(M13132*$M$13)</f>
        <v>1.8859999999999999</v>
      </c>
      <c r="J13132" s="219">
        <f>TRUNC(I13132*H13132,2)</f>
        <v>1.88</v>
      </c>
      <c r="M13132">
        <v>2.0499999999999998</v>
      </c>
    </row>
    <row r="13133" spans="1:13" x14ac:dyDescent="0.2">
      <c r="A13133" s="239"/>
      <c r="B13133" s="195"/>
      <c r="C13133" s="195"/>
      <c r="D13133" s="195"/>
      <c r="E13133" s="195" t="s">
        <v>3847</v>
      </c>
      <c r="F13133" s="196">
        <v>3.19</v>
      </c>
      <c r="G13133" s="195" t="s">
        <v>3848</v>
      </c>
      <c r="H13133" s="196">
        <v>0</v>
      </c>
      <c r="I13133" s="196">
        <v>3.19</v>
      </c>
      <c r="J13133" s="220"/>
      <c r="M13133">
        <v>3.19</v>
      </c>
    </row>
    <row r="13134" spans="1:13" ht="25.5" x14ac:dyDescent="0.2">
      <c r="A13134" s="239"/>
      <c r="B13134" s="195"/>
      <c r="C13134" s="195"/>
      <c r="D13134" s="195"/>
      <c r="E13134" s="195" t="s">
        <v>3849</v>
      </c>
      <c r="F13134" s="196">
        <v>0</v>
      </c>
      <c r="G13134" s="195"/>
      <c r="H13134" s="195" t="s">
        <v>3850</v>
      </c>
      <c r="I13134" s="196">
        <v>5.47</v>
      </c>
      <c r="J13134" s="220"/>
      <c r="M13134">
        <v>5.47</v>
      </c>
    </row>
    <row r="13135" spans="1:13" ht="30" customHeight="1" x14ac:dyDescent="0.2">
      <c r="A13135" s="240"/>
      <c r="B13135" s="197"/>
      <c r="C13135" s="197"/>
      <c r="D13135" s="197"/>
      <c r="E13135" s="197"/>
      <c r="F13135" s="197"/>
      <c r="G13135" s="197" t="s">
        <v>3851</v>
      </c>
      <c r="H13135" s="198">
        <v>5</v>
      </c>
      <c r="I13135" s="199">
        <v>27.35</v>
      </c>
      <c r="J13135" s="220"/>
      <c r="M13135">
        <v>27.35</v>
      </c>
    </row>
    <row r="13136" spans="1:13" ht="0.95" customHeight="1" x14ac:dyDescent="0.2">
      <c r="A13136" s="237"/>
      <c r="B13136" s="185"/>
      <c r="C13136" s="185"/>
      <c r="D13136" s="185"/>
      <c r="E13136" s="185"/>
      <c r="F13136" s="185"/>
      <c r="G13136" s="185"/>
      <c r="H13136" s="185"/>
      <c r="I13136" s="185"/>
      <c r="J13136" s="220"/>
    </row>
    <row r="13137" spans="1:13" ht="18" customHeight="1" x14ac:dyDescent="0.2">
      <c r="A13137" s="236" t="s">
        <v>1752</v>
      </c>
      <c r="B13137" s="183" t="s">
        <v>2</v>
      </c>
      <c r="C13137" s="182" t="s">
        <v>3</v>
      </c>
      <c r="D13137" s="182" t="s">
        <v>4</v>
      </c>
      <c r="E13137" s="419" t="s">
        <v>2100</v>
      </c>
      <c r="F13137" s="419"/>
      <c r="G13137" s="184" t="s">
        <v>5</v>
      </c>
      <c r="H13137" s="183" t="s">
        <v>6</v>
      </c>
      <c r="I13137" s="183" t="s">
        <v>7</v>
      </c>
      <c r="J13137" s="218" t="s">
        <v>8</v>
      </c>
      <c r="K13137" s="229">
        <f>J13139+J13140</f>
        <v>4.5599999999999996</v>
      </c>
      <c r="L13137" s="229">
        <f>J13138-K13137</f>
        <v>5.330000000000001</v>
      </c>
      <c r="M13137" t="s">
        <v>7</v>
      </c>
    </row>
    <row r="13138" spans="1:13" ht="26.1" customHeight="1" x14ac:dyDescent="0.2">
      <c r="A13138" s="237" t="s">
        <v>2125</v>
      </c>
      <c r="B13138" s="186" t="s">
        <v>1075</v>
      </c>
      <c r="C13138" s="185" t="s">
        <v>15</v>
      </c>
      <c r="D13138" s="185" t="s">
        <v>1076</v>
      </c>
      <c r="E13138" s="425">
        <v>8</v>
      </c>
      <c r="F13138" s="425"/>
      <c r="G13138" s="187" t="s">
        <v>18</v>
      </c>
      <c r="H13138" s="188">
        <v>1</v>
      </c>
      <c r="I13138" s="189">
        <f>(M13138*$M$13)</f>
        <v>9.8992000000000004</v>
      </c>
      <c r="J13138" s="231">
        <f>TRUNC(I13138*H13138,2)</f>
        <v>9.89</v>
      </c>
      <c r="M13138">
        <v>10.76</v>
      </c>
    </row>
    <row r="13139" spans="1:13" ht="24" customHeight="1" x14ac:dyDescent="0.2">
      <c r="A13139" s="238" t="s">
        <v>2126</v>
      </c>
      <c r="B13139" s="191" t="s">
        <v>2130</v>
      </c>
      <c r="C13139" s="190" t="s">
        <v>15</v>
      </c>
      <c r="D13139" s="190" t="s">
        <v>2131</v>
      </c>
      <c r="E13139" s="426" t="s">
        <v>2129</v>
      </c>
      <c r="F13139" s="426"/>
      <c r="G13139" s="192" t="s">
        <v>39</v>
      </c>
      <c r="H13139" s="193">
        <v>0.14000000000000001</v>
      </c>
      <c r="I13139" s="189">
        <f>(M13139*$M$13)</f>
        <v>13.533200000000001</v>
      </c>
      <c r="J13139" s="219">
        <f>TRUNC(I13139*H13139,2)</f>
        <v>1.89</v>
      </c>
      <c r="M13139">
        <v>14.71</v>
      </c>
    </row>
    <row r="13140" spans="1:13" ht="24" customHeight="1" x14ac:dyDescent="0.2">
      <c r="A13140" s="238" t="s">
        <v>2126</v>
      </c>
      <c r="B13140" s="191" t="s">
        <v>2216</v>
      </c>
      <c r="C13140" s="190" t="s">
        <v>15</v>
      </c>
      <c r="D13140" s="190" t="s">
        <v>2217</v>
      </c>
      <c r="E13140" s="426" t="s">
        <v>2129</v>
      </c>
      <c r="F13140" s="426"/>
      <c r="G13140" s="192" t="s">
        <v>39</v>
      </c>
      <c r="H13140" s="193">
        <v>0.14000000000000001</v>
      </c>
      <c r="I13140" s="189">
        <f>(M13140*$M$13)</f>
        <v>19.136000000000003</v>
      </c>
      <c r="J13140" s="219">
        <f>TRUNC(I13140*H13140,2)</f>
        <v>2.67</v>
      </c>
      <c r="M13140">
        <v>20.8</v>
      </c>
    </row>
    <row r="13141" spans="1:13" ht="24" customHeight="1" x14ac:dyDescent="0.2">
      <c r="A13141" s="238" t="s">
        <v>2126</v>
      </c>
      <c r="B13141" s="191" t="s">
        <v>2931</v>
      </c>
      <c r="C13141" s="190" t="s">
        <v>15</v>
      </c>
      <c r="D13141" s="190" t="s">
        <v>2932</v>
      </c>
      <c r="E13141" s="426" t="s">
        <v>2119</v>
      </c>
      <c r="F13141" s="426"/>
      <c r="G13141" s="192" t="s">
        <v>132</v>
      </c>
      <c r="H13141" s="193">
        <v>0.79</v>
      </c>
      <c r="I13141" s="189">
        <f>(M13141*$M$13)</f>
        <v>0.42320000000000002</v>
      </c>
      <c r="J13141" s="219">
        <f>TRUNC(I13141*H13141,2)</f>
        <v>0.33</v>
      </c>
      <c r="M13141">
        <v>0.46</v>
      </c>
    </row>
    <row r="13142" spans="1:13" ht="26.1" customHeight="1" x14ac:dyDescent="0.2">
      <c r="A13142" s="238" t="s">
        <v>2126</v>
      </c>
      <c r="B13142" s="191" t="s">
        <v>2985</v>
      </c>
      <c r="C13142" s="190" t="s">
        <v>15</v>
      </c>
      <c r="D13142" s="190" t="s">
        <v>1076</v>
      </c>
      <c r="E13142" s="426" t="s">
        <v>2119</v>
      </c>
      <c r="F13142" s="426"/>
      <c r="G13142" s="192" t="s">
        <v>54</v>
      </c>
      <c r="H13142" s="193">
        <v>1</v>
      </c>
      <c r="I13142" s="189">
        <f>(M13142*$M$13)</f>
        <v>5.0048000000000004</v>
      </c>
      <c r="J13142" s="219">
        <f>TRUNC(I13142*H13142,2)</f>
        <v>5</v>
      </c>
      <c r="M13142">
        <v>5.44</v>
      </c>
    </row>
    <row r="13143" spans="1:13" x14ac:dyDescent="0.2">
      <c r="A13143" s="239"/>
      <c r="B13143" s="195"/>
      <c r="C13143" s="195"/>
      <c r="D13143" s="195"/>
      <c r="E13143" s="195" t="s">
        <v>3847</v>
      </c>
      <c r="F13143" s="196">
        <v>4.96</v>
      </c>
      <c r="G13143" s="195" t="s">
        <v>3848</v>
      </c>
      <c r="H13143" s="196">
        <v>0</v>
      </c>
      <c r="I13143" s="196">
        <v>4.96</v>
      </c>
      <c r="J13143" s="220"/>
      <c r="M13143">
        <v>4.96</v>
      </c>
    </row>
    <row r="13144" spans="1:13" ht="25.5" x14ac:dyDescent="0.2">
      <c r="A13144" s="239"/>
      <c r="B13144" s="195"/>
      <c r="C13144" s="195"/>
      <c r="D13144" s="195"/>
      <c r="E13144" s="195" t="s">
        <v>3849</v>
      </c>
      <c r="F13144" s="196">
        <v>0</v>
      </c>
      <c r="G13144" s="195"/>
      <c r="H13144" s="195" t="s">
        <v>3850</v>
      </c>
      <c r="I13144" s="196">
        <v>10.76</v>
      </c>
      <c r="J13144" s="220"/>
      <c r="M13144">
        <v>10.76</v>
      </c>
    </row>
    <row r="13145" spans="1:13" ht="30" customHeight="1" x14ac:dyDescent="0.2">
      <c r="A13145" s="240"/>
      <c r="B13145" s="197"/>
      <c r="C13145" s="197"/>
      <c r="D13145" s="197"/>
      <c r="E13145" s="197"/>
      <c r="F13145" s="197"/>
      <c r="G13145" s="197" t="s">
        <v>3851</v>
      </c>
      <c r="H13145" s="198">
        <v>40</v>
      </c>
      <c r="I13145" s="199">
        <v>430.4</v>
      </c>
      <c r="J13145" s="220"/>
      <c r="M13145">
        <v>430.4</v>
      </c>
    </row>
    <row r="13146" spans="1:13" ht="0.95" customHeight="1" x14ac:dyDescent="0.2">
      <c r="A13146" s="237"/>
      <c r="B13146" s="185"/>
      <c r="C13146" s="185"/>
      <c r="D13146" s="185"/>
      <c r="E13146" s="185"/>
      <c r="F13146" s="185"/>
      <c r="G13146" s="185"/>
      <c r="H13146" s="185"/>
      <c r="I13146" s="185"/>
      <c r="J13146" s="220"/>
    </row>
    <row r="13147" spans="1:13" ht="18" customHeight="1" x14ac:dyDescent="0.2">
      <c r="A13147" s="236" t="s">
        <v>1753</v>
      </c>
      <c r="B13147" s="183" t="s">
        <v>2</v>
      </c>
      <c r="C13147" s="182" t="s">
        <v>3</v>
      </c>
      <c r="D13147" s="182" t="s">
        <v>4</v>
      </c>
      <c r="E13147" s="419" t="s">
        <v>2100</v>
      </c>
      <c r="F13147" s="419"/>
      <c r="G13147" s="184" t="s">
        <v>5</v>
      </c>
      <c r="H13147" s="183" t="s">
        <v>6</v>
      </c>
      <c r="I13147" s="183" t="s">
        <v>7</v>
      </c>
      <c r="J13147" s="218" t="s">
        <v>8</v>
      </c>
      <c r="K13147" s="229">
        <f>J13149+J13150</f>
        <v>3.8500000000000005</v>
      </c>
      <c r="L13147" s="229">
        <f>J13148-K13147</f>
        <v>16.75</v>
      </c>
      <c r="M13147" t="s">
        <v>7</v>
      </c>
    </row>
    <row r="13148" spans="1:13" ht="39" customHeight="1" x14ac:dyDescent="0.2">
      <c r="A13148" s="237" t="s">
        <v>2125</v>
      </c>
      <c r="B13148" s="186" t="s">
        <v>1754</v>
      </c>
      <c r="C13148" s="185" t="s">
        <v>26</v>
      </c>
      <c r="D13148" s="185" t="s">
        <v>1755</v>
      </c>
      <c r="E13148" s="425" t="s">
        <v>2115</v>
      </c>
      <c r="F13148" s="425"/>
      <c r="G13148" s="187" t="s">
        <v>331</v>
      </c>
      <c r="H13148" s="188">
        <v>1</v>
      </c>
      <c r="I13148" s="189">
        <f t="shared" ref="I13148:I13154" si="512">(M13148*$M$13)</f>
        <v>20.608000000000001</v>
      </c>
      <c r="J13148" s="231">
        <f t="shared" ref="J13148:J13154" si="513">TRUNC(I13148*H13148,2)</f>
        <v>20.6</v>
      </c>
      <c r="M13148">
        <v>22.4</v>
      </c>
    </row>
    <row r="13149" spans="1:13" ht="26.1" customHeight="1" x14ac:dyDescent="0.2">
      <c r="A13149" s="241" t="s">
        <v>2395</v>
      </c>
      <c r="B13149" s="201" t="s">
        <v>2772</v>
      </c>
      <c r="C13149" s="200" t="s">
        <v>26</v>
      </c>
      <c r="D13149" s="200" t="s">
        <v>2773</v>
      </c>
      <c r="E13149" s="427" t="s">
        <v>2123</v>
      </c>
      <c r="F13149" s="427"/>
      <c r="G13149" s="202" t="s">
        <v>32</v>
      </c>
      <c r="H13149" s="203">
        <v>9.2399999999999996E-2</v>
      </c>
      <c r="I13149" s="189">
        <f t="shared" si="512"/>
        <v>17.526</v>
      </c>
      <c r="J13149" s="219">
        <f t="shared" si="513"/>
        <v>1.61</v>
      </c>
      <c r="M13149">
        <v>19.05</v>
      </c>
    </row>
    <row r="13150" spans="1:13" ht="26.1" customHeight="1" x14ac:dyDescent="0.2">
      <c r="A13150" s="241" t="s">
        <v>2395</v>
      </c>
      <c r="B13150" s="201" t="s">
        <v>2477</v>
      </c>
      <c r="C13150" s="200" t="s">
        <v>26</v>
      </c>
      <c r="D13150" s="200" t="s">
        <v>2478</v>
      </c>
      <c r="E13150" s="427" t="s">
        <v>2123</v>
      </c>
      <c r="F13150" s="427"/>
      <c r="G13150" s="202" t="s">
        <v>32</v>
      </c>
      <c r="H13150" s="203">
        <v>9.2399999999999996E-2</v>
      </c>
      <c r="I13150" s="189">
        <f t="shared" si="512"/>
        <v>24.3156</v>
      </c>
      <c r="J13150" s="219">
        <f t="shared" si="513"/>
        <v>2.2400000000000002</v>
      </c>
      <c r="M13150">
        <v>26.43</v>
      </c>
    </row>
    <row r="13151" spans="1:13" ht="26.1" customHeight="1" x14ac:dyDescent="0.2">
      <c r="A13151" s="238" t="s">
        <v>2126</v>
      </c>
      <c r="B13151" s="191" t="s">
        <v>2986</v>
      </c>
      <c r="C13151" s="190" t="s">
        <v>26</v>
      </c>
      <c r="D13151" s="190" t="s">
        <v>2987</v>
      </c>
      <c r="E13151" s="426" t="s">
        <v>2119</v>
      </c>
      <c r="F13151" s="426"/>
      <c r="G13151" s="192" t="s">
        <v>331</v>
      </c>
      <c r="H13151" s="193">
        <v>1</v>
      </c>
      <c r="I13151" s="189">
        <f t="shared" si="512"/>
        <v>13.984</v>
      </c>
      <c r="J13151" s="219">
        <f t="shared" si="513"/>
        <v>13.98</v>
      </c>
      <c r="M13151">
        <v>15.2</v>
      </c>
    </row>
    <row r="13152" spans="1:13" ht="24" customHeight="1" x14ac:dyDescent="0.2">
      <c r="A13152" s="238" t="s">
        <v>2126</v>
      </c>
      <c r="B13152" s="191" t="s">
        <v>2774</v>
      </c>
      <c r="C13152" s="190" t="s">
        <v>26</v>
      </c>
      <c r="D13152" s="190" t="s">
        <v>2775</v>
      </c>
      <c r="E13152" s="426" t="s">
        <v>2119</v>
      </c>
      <c r="F13152" s="426"/>
      <c r="G13152" s="192" t="s">
        <v>331</v>
      </c>
      <c r="H13152" s="193">
        <v>1.8800000000000001E-2</v>
      </c>
      <c r="I13152" s="189">
        <f t="shared" si="512"/>
        <v>56.625999999999998</v>
      </c>
      <c r="J13152" s="219">
        <f t="shared" si="513"/>
        <v>1.06</v>
      </c>
      <c r="M13152">
        <v>61.55</v>
      </c>
    </row>
    <row r="13153" spans="1:13" ht="26.1" customHeight="1" x14ac:dyDescent="0.2">
      <c r="A13153" s="238" t="s">
        <v>2126</v>
      </c>
      <c r="B13153" s="191" t="s">
        <v>2776</v>
      </c>
      <c r="C13153" s="190" t="s">
        <v>26</v>
      </c>
      <c r="D13153" s="190" t="s">
        <v>2777</v>
      </c>
      <c r="E13153" s="426" t="s">
        <v>2119</v>
      </c>
      <c r="F13153" s="426"/>
      <c r="G13153" s="192" t="s">
        <v>331</v>
      </c>
      <c r="H13153" s="193">
        <v>2.5999999999999999E-2</v>
      </c>
      <c r="I13153" s="189">
        <f t="shared" si="512"/>
        <v>64.160799999999995</v>
      </c>
      <c r="J13153" s="219">
        <f t="shared" si="513"/>
        <v>1.66</v>
      </c>
      <c r="M13153">
        <v>69.739999999999995</v>
      </c>
    </row>
    <row r="13154" spans="1:13" ht="24" customHeight="1" x14ac:dyDescent="0.2">
      <c r="A13154" s="238" t="s">
        <v>2126</v>
      </c>
      <c r="B13154" s="191" t="s">
        <v>2778</v>
      </c>
      <c r="C13154" s="190" t="s">
        <v>26</v>
      </c>
      <c r="D13154" s="190" t="s">
        <v>2779</v>
      </c>
      <c r="E13154" s="426" t="s">
        <v>2119</v>
      </c>
      <c r="F13154" s="426"/>
      <c r="G13154" s="192" t="s">
        <v>331</v>
      </c>
      <c r="H13154" s="193">
        <v>2.06E-2</v>
      </c>
      <c r="I13154" s="189">
        <f t="shared" si="512"/>
        <v>1.8768</v>
      </c>
      <c r="J13154" s="219">
        <f t="shared" si="513"/>
        <v>0.03</v>
      </c>
      <c r="M13154">
        <v>2.04</v>
      </c>
    </row>
    <row r="13155" spans="1:13" x14ac:dyDescent="0.2">
      <c r="A13155" s="239"/>
      <c r="B13155" s="195"/>
      <c r="C13155" s="195"/>
      <c r="D13155" s="195"/>
      <c r="E13155" s="195" t="s">
        <v>3847</v>
      </c>
      <c r="F13155" s="196">
        <v>3.2</v>
      </c>
      <c r="G13155" s="195" t="s">
        <v>3848</v>
      </c>
      <c r="H13155" s="196">
        <v>0</v>
      </c>
      <c r="I13155" s="196">
        <v>3.2</v>
      </c>
      <c r="J13155" s="220"/>
      <c r="M13155">
        <v>3.2</v>
      </c>
    </row>
    <row r="13156" spans="1:13" ht="25.5" x14ac:dyDescent="0.2">
      <c r="A13156" s="239"/>
      <c r="B13156" s="195"/>
      <c r="C13156" s="195"/>
      <c r="D13156" s="195"/>
      <c r="E13156" s="195" t="s">
        <v>3849</v>
      </c>
      <c r="F13156" s="196">
        <v>0</v>
      </c>
      <c r="G13156" s="195"/>
      <c r="H13156" s="195" t="s">
        <v>3850</v>
      </c>
      <c r="I13156" s="196">
        <v>22.4</v>
      </c>
      <c r="J13156" s="220"/>
      <c r="M13156">
        <v>22.4</v>
      </c>
    </row>
    <row r="13157" spans="1:13" ht="30" customHeight="1" x14ac:dyDescent="0.2">
      <c r="A13157" s="240"/>
      <c r="B13157" s="197"/>
      <c r="C13157" s="197"/>
      <c r="D13157" s="197"/>
      <c r="E13157" s="197"/>
      <c r="F13157" s="197"/>
      <c r="G13157" s="197" t="s">
        <v>3851</v>
      </c>
      <c r="H13157" s="198">
        <v>8</v>
      </c>
      <c r="I13157" s="199">
        <v>179.2</v>
      </c>
      <c r="J13157" s="220"/>
      <c r="M13157">
        <v>179.2</v>
      </c>
    </row>
    <row r="13158" spans="1:13" ht="0.95" customHeight="1" x14ac:dyDescent="0.2">
      <c r="A13158" s="237"/>
      <c r="B13158" s="185"/>
      <c r="C13158" s="185"/>
      <c r="D13158" s="185"/>
      <c r="E13158" s="185"/>
      <c r="F13158" s="185"/>
      <c r="G13158" s="185"/>
      <c r="H13158" s="185"/>
      <c r="I13158" s="185"/>
      <c r="J13158" s="220"/>
    </row>
    <row r="13159" spans="1:13" ht="18" customHeight="1" x14ac:dyDescent="0.2">
      <c r="A13159" s="236" t="s">
        <v>1756</v>
      </c>
      <c r="B13159" s="183" t="s">
        <v>2</v>
      </c>
      <c r="C13159" s="182" t="s">
        <v>3</v>
      </c>
      <c r="D13159" s="182" t="s">
        <v>4</v>
      </c>
      <c r="E13159" s="419" t="s">
        <v>2100</v>
      </c>
      <c r="F13159" s="419"/>
      <c r="G13159" s="184" t="s">
        <v>5</v>
      </c>
      <c r="H13159" s="183" t="s">
        <v>6</v>
      </c>
      <c r="I13159" s="183" t="s">
        <v>7</v>
      </c>
      <c r="J13159" s="218" t="s">
        <v>8</v>
      </c>
      <c r="K13159" s="229">
        <f>J13161+J13162</f>
        <v>6.04</v>
      </c>
      <c r="L13159" s="229">
        <f>J13160-K13159</f>
        <v>19</v>
      </c>
      <c r="M13159" t="s">
        <v>7</v>
      </c>
    </row>
    <row r="13160" spans="1:13" ht="26.1" customHeight="1" x14ac:dyDescent="0.2">
      <c r="A13160" s="237" t="s">
        <v>2125</v>
      </c>
      <c r="B13160" s="186" t="s">
        <v>1373</v>
      </c>
      <c r="C13160" s="185" t="s">
        <v>15</v>
      </c>
      <c r="D13160" s="185" t="s">
        <v>1374</v>
      </c>
      <c r="E13160" s="425">
        <v>8</v>
      </c>
      <c r="F13160" s="425"/>
      <c r="G13160" s="187" t="s">
        <v>18</v>
      </c>
      <c r="H13160" s="188">
        <v>1</v>
      </c>
      <c r="I13160" s="189">
        <f>(M13160*$M$13)</f>
        <v>25.042400000000001</v>
      </c>
      <c r="J13160" s="231">
        <f>TRUNC(I13160*H13160,2)</f>
        <v>25.04</v>
      </c>
      <c r="M13160">
        <v>27.22</v>
      </c>
    </row>
    <row r="13161" spans="1:13" ht="24" customHeight="1" x14ac:dyDescent="0.2">
      <c r="A13161" s="238" t="s">
        <v>2126</v>
      </c>
      <c r="B13161" s="191" t="s">
        <v>2130</v>
      </c>
      <c r="C13161" s="190" t="s">
        <v>15</v>
      </c>
      <c r="D13161" s="190" t="s">
        <v>2131</v>
      </c>
      <c r="E13161" s="426" t="s">
        <v>2129</v>
      </c>
      <c r="F13161" s="426"/>
      <c r="G13161" s="192" t="s">
        <v>39</v>
      </c>
      <c r="H13161" s="193">
        <v>0.185</v>
      </c>
      <c r="I13161" s="189">
        <f>(M13161*$M$13)</f>
        <v>13.533200000000001</v>
      </c>
      <c r="J13161" s="219">
        <f>TRUNC(I13161*H13161,2)</f>
        <v>2.5</v>
      </c>
      <c r="M13161">
        <v>14.71</v>
      </c>
    </row>
    <row r="13162" spans="1:13" ht="24" customHeight="1" x14ac:dyDescent="0.2">
      <c r="A13162" s="238" t="s">
        <v>2126</v>
      </c>
      <c r="B13162" s="191" t="s">
        <v>2216</v>
      </c>
      <c r="C13162" s="190" t="s">
        <v>15</v>
      </c>
      <c r="D13162" s="190" t="s">
        <v>2217</v>
      </c>
      <c r="E13162" s="426" t="s">
        <v>2129</v>
      </c>
      <c r="F13162" s="426"/>
      <c r="G13162" s="192" t="s">
        <v>39</v>
      </c>
      <c r="H13162" s="193">
        <v>0.185</v>
      </c>
      <c r="I13162" s="189">
        <f>(M13162*$M$13)</f>
        <v>19.136000000000003</v>
      </c>
      <c r="J13162" s="219">
        <f>TRUNC(I13162*H13162,2)</f>
        <v>3.54</v>
      </c>
      <c r="M13162">
        <v>20.8</v>
      </c>
    </row>
    <row r="13163" spans="1:13" ht="26.1" customHeight="1" x14ac:dyDescent="0.2">
      <c r="A13163" s="238" t="s">
        <v>2126</v>
      </c>
      <c r="B13163" s="191" t="s">
        <v>3193</v>
      </c>
      <c r="C13163" s="190" t="s">
        <v>15</v>
      </c>
      <c r="D13163" s="190" t="s">
        <v>3194</v>
      </c>
      <c r="E13163" s="426" t="s">
        <v>2119</v>
      </c>
      <c r="F13163" s="426"/>
      <c r="G13163" s="192" t="s">
        <v>54</v>
      </c>
      <c r="H13163" s="193">
        <v>1</v>
      </c>
      <c r="I13163" s="189">
        <f>(M13163*$M$13)</f>
        <v>18.5288</v>
      </c>
      <c r="J13163" s="219">
        <f>TRUNC(I13163*H13163,2)</f>
        <v>18.52</v>
      </c>
      <c r="M13163">
        <v>20.14</v>
      </c>
    </row>
    <row r="13164" spans="1:13" ht="24" customHeight="1" x14ac:dyDescent="0.2">
      <c r="A13164" s="238" t="s">
        <v>2126</v>
      </c>
      <c r="B13164" s="191" t="s">
        <v>2931</v>
      </c>
      <c r="C13164" s="190" t="s">
        <v>15</v>
      </c>
      <c r="D13164" s="190" t="s">
        <v>2932</v>
      </c>
      <c r="E13164" s="426" t="s">
        <v>2119</v>
      </c>
      <c r="F13164" s="426"/>
      <c r="G13164" s="192" t="s">
        <v>132</v>
      </c>
      <c r="H13164" s="193">
        <v>1.1499999999999999</v>
      </c>
      <c r="I13164" s="189">
        <f>(M13164*$M$13)</f>
        <v>0.42320000000000002</v>
      </c>
      <c r="J13164" s="219">
        <f>TRUNC(I13164*H13164,2)</f>
        <v>0.48</v>
      </c>
      <c r="M13164">
        <v>0.46</v>
      </c>
    </row>
    <row r="13165" spans="1:13" x14ac:dyDescent="0.2">
      <c r="A13165" s="239"/>
      <c r="B13165" s="195"/>
      <c r="C13165" s="195"/>
      <c r="D13165" s="195"/>
      <c r="E13165" s="195" t="s">
        <v>3847</v>
      </c>
      <c r="F13165" s="196">
        <v>6.56</v>
      </c>
      <c r="G13165" s="195" t="s">
        <v>3848</v>
      </c>
      <c r="H13165" s="196">
        <v>0</v>
      </c>
      <c r="I13165" s="196">
        <v>6.56</v>
      </c>
      <c r="J13165" s="220"/>
      <c r="M13165">
        <v>6.56</v>
      </c>
    </row>
    <row r="13166" spans="1:13" ht="25.5" x14ac:dyDescent="0.2">
      <c r="A13166" s="239"/>
      <c r="B13166" s="195"/>
      <c r="C13166" s="195"/>
      <c r="D13166" s="195"/>
      <c r="E13166" s="195" t="s">
        <v>3849</v>
      </c>
      <c r="F13166" s="196">
        <v>0</v>
      </c>
      <c r="G13166" s="195"/>
      <c r="H13166" s="195" t="s">
        <v>3850</v>
      </c>
      <c r="I13166" s="196">
        <v>27.22</v>
      </c>
      <c r="J13166" s="220"/>
      <c r="M13166">
        <v>27.22</v>
      </c>
    </row>
    <row r="13167" spans="1:13" ht="30" customHeight="1" x14ac:dyDescent="0.2">
      <c r="A13167" s="240"/>
      <c r="B13167" s="197"/>
      <c r="C13167" s="197"/>
      <c r="D13167" s="197"/>
      <c r="E13167" s="197"/>
      <c r="F13167" s="197"/>
      <c r="G13167" s="197" t="s">
        <v>3851</v>
      </c>
      <c r="H13167" s="198">
        <v>2</v>
      </c>
      <c r="I13167" s="199">
        <v>54.44</v>
      </c>
      <c r="J13167" s="220"/>
      <c r="M13167">
        <v>54.44</v>
      </c>
    </row>
    <row r="13168" spans="1:13" ht="0.95" customHeight="1" x14ac:dyDescent="0.2">
      <c r="A13168" s="237"/>
      <c r="B13168" s="185"/>
      <c r="C13168" s="185"/>
      <c r="D13168" s="185"/>
      <c r="E13168" s="185"/>
      <c r="F13168" s="185"/>
      <c r="G13168" s="185"/>
      <c r="H13168" s="185"/>
      <c r="I13168" s="185"/>
      <c r="J13168" s="220"/>
    </row>
    <row r="13169" spans="1:13" ht="18" customHeight="1" x14ac:dyDescent="0.2">
      <c r="A13169" s="236" t="s">
        <v>1757</v>
      </c>
      <c r="B13169" s="183" t="s">
        <v>2</v>
      </c>
      <c r="C13169" s="182" t="s">
        <v>3</v>
      </c>
      <c r="D13169" s="182" t="s">
        <v>4</v>
      </c>
      <c r="E13169" s="419" t="s">
        <v>2100</v>
      </c>
      <c r="F13169" s="419"/>
      <c r="G13169" s="184" t="s">
        <v>5</v>
      </c>
      <c r="H13169" s="183" t="s">
        <v>6</v>
      </c>
      <c r="I13169" s="183" t="s">
        <v>7</v>
      </c>
      <c r="J13169" s="218" t="s">
        <v>8</v>
      </c>
      <c r="K13169" s="229">
        <f>J13171+J13172</f>
        <v>1.96</v>
      </c>
      <c r="L13169" s="229">
        <f>J13170-K13169</f>
        <v>1.9500000000000002</v>
      </c>
      <c r="M13169" t="s">
        <v>7</v>
      </c>
    </row>
    <row r="13170" spans="1:13" ht="26.1" customHeight="1" x14ac:dyDescent="0.2">
      <c r="A13170" s="237" t="s">
        <v>2125</v>
      </c>
      <c r="B13170" s="186" t="s">
        <v>1758</v>
      </c>
      <c r="C13170" s="185" t="s">
        <v>26</v>
      </c>
      <c r="D13170" s="185" t="s">
        <v>1759</v>
      </c>
      <c r="E13170" s="425" t="s">
        <v>2115</v>
      </c>
      <c r="F13170" s="425"/>
      <c r="G13170" s="187" t="s">
        <v>331</v>
      </c>
      <c r="H13170" s="188">
        <v>1</v>
      </c>
      <c r="I13170" s="189">
        <f t="shared" ref="I13170:I13176" si="514">(M13170*$M$13)</f>
        <v>3.91</v>
      </c>
      <c r="J13170" s="231">
        <f t="shared" ref="J13170:J13176" si="515">TRUNC(I13170*H13170,2)</f>
        <v>3.91</v>
      </c>
      <c r="M13170">
        <v>4.25</v>
      </c>
    </row>
    <row r="13171" spans="1:13" ht="26.1" customHeight="1" x14ac:dyDescent="0.2">
      <c r="A13171" s="241" t="s">
        <v>2395</v>
      </c>
      <c r="B13171" s="201" t="s">
        <v>2772</v>
      </c>
      <c r="C13171" s="200" t="s">
        <v>26</v>
      </c>
      <c r="D13171" s="200" t="s">
        <v>2773</v>
      </c>
      <c r="E13171" s="427" t="s">
        <v>2123</v>
      </c>
      <c r="F13171" s="427"/>
      <c r="G13171" s="202" t="s">
        <v>32</v>
      </c>
      <c r="H13171" s="203">
        <v>4.7100000000000003E-2</v>
      </c>
      <c r="I13171" s="189">
        <f t="shared" si="514"/>
        <v>17.526</v>
      </c>
      <c r="J13171" s="219">
        <f t="shared" si="515"/>
        <v>0.82</v>
      </c>
      <c r="M13171">
        <v>19.05</v>
      </c>
    </row>
    <row r="13172" spans="1:13" ht="26.1" customHeight="1" x14ac:dyDescent="0.2">
      <c r="A13172" s="241" t="s">
        <v>2395</v>
      </c>
      <c r="B13172" s="201" t="s">
        <v>2477</v>
      </c>
      <c r="C13172" s="200" t="s">
        <v>26</v>
      </c>
      <c r="D13172" s="200" t="s">
        <v>2478</v>
      </c>
      <c r="E13172" s="427" t="s">
        <v>2123</v>
      </c>
      <c r="F13172" s="427"/>
      <c r="G13172" s="202" t="s">
        <v>32</v>
      </c>
      <c r="H13172" s="203">
        <v>4.7100000000000003E-2</v>
      </c>
      <c r="I13172" s="189">
        <f t="shared" si="514"/>
        <v>24.3156</v>
      </c>
      <c r="J13172" s="219">
        <f t="shared" si="515"/>
        <v>1.1399999999999999</v>
      </c>
      <c r="M13172">
        <v>26.43</v>
      </c>
    </row>
    <row r="13173" spans="1:13" ht="24" customHeight="1" x14ac:dyDescent="0.2">
      <c r="A13173" s="238" t="s">
        <v>2126</v>
      </c>
      <c r="B13173" s="191" t="s">
        <v>2774</v>
      </c>
      <c r="C13173" s="190" t="s">
        <v>26</v>
      </c>
      <c r="D13173" s="190" t="s">
        <v>2775</v>
      </c>
      <c r="E13173" s="426" t="s">
        <v>2119</v>
      </c>
      <c r="F13173" s="426"/>
      <c r="G13173" s="192" t="s">
        <v>331</v>
      </c>
      <c r="H13173" s="193">
        <v>7.1000000000000004E-3</v>
      </c>
      <c r="I13173" s="189">
        <f t="shared" si="514"/>
        <v>56.625999999999998</v>
      </c>
      <c r="J13173" s="219">
        <f t="shared" si="515"/>
        <v>0.4</v>
      </c>
      <c r="M13173">
        <v>61.55</v>
      </c>
    </row>
    <row r="13174" spans="1:13" ht="24" customHeight="1" x14ac:dyDescent="0.2">
      <c r="A13174" s="238" t="s">
        <v>2126</v>
      </c>
      <c r="B13174" s="191" t="s">
        <v>3335</v>
      </c>
      <c r="C13174" s="190" t="s">
        <v>26</v>
      </c>
      <c r="D13174" s="190" t="s">
        <v>3336</v>
      </c>
      <c r="E13174" s="426" t="s">
        <v>2119</v>
      </c>
      <c r="F13174" s="426"/>
      <c r="G13174" s="192" t="s">
        <v>331</v>
      </c>
      <c r="H13174" s="193">
        <v>1</v>
      </c>
      <c r="I13174" s="189">
        <f t="shared" si="514"/>
        <v>1.0304000000000002</v>
      </c>
      <c r="J13174" s="219">
        <f t="shared" si="515"/>
        <v>1.03</v>
      </c>
      <c r="M13174">
        <v>1.1200000000000001</v>
      </c>
    </row>
    <row r="13175" spans="1:13" ht="26.1" customHeight="1" x14ac:dyDescent="0.2">
      <c r="A13175" s="238" t="s">
        <v>2126</v>
      </c>
      <c r="B13175" s="191" t="s">
        <v>2776</v>
      </c>
      <c r="C13175" s="190" t="s">
        <v>26</v>
      </c>
      <c r="D13175" s="190" t="s">
        <v>2777</v>
      </c>
      <c r="E13175" s="426" t="s">
        <v>2119</v>
      </c>
      <c r="F13175" s="426"/>
      <c r="G13175" s="192" t="s">
        <v>331</v>
      </c>
      <c r="H13175" s="193">
        <v>8.0000000000000002E-3</v>
      </c>
      <c r="I13175" s="189">
        <f t="shared" si="514"/>
        <v>64.160799999999995</v>
      </c>
      <c r="J13175" s="219">
        <f t="shared" si="515"/>
        <v>0.51</v>
      </c>
      <c r="M13175">
        <v>69.739999999999995</v>
      </c>
    </row>
    <row r="13176" spans="1:13" ht="24" customHeight="1" x14ac:dyDescent="0.2">
      <c r="A13176" s="238" t="s">
        <v>2126</v>
      </c>
      <c r="B13176" s="191" t="s">
        <v>2778</v>
      </c>
      <c r="C13176" s="190" t="s">
        <v>26</v>
      </c>
      <c r="D13176" s="190" t="s">
        <v>2779</v>
      </c>
      <c r="E13176" s="426" t="s">
        <v>2119</v>
      </c>
      <c r="F13176" s="426"/>
      <c r="G13176" s="192" t="s">
        <v>331</v>
      </c>
      <c r="H13176" s="193">
        <v>1.0800000000000001E-2</v>
      </c>
      <c r="I13176" s="189">
        <f t="shared" si="514"/>
        <v>1.8768</v>
      </c>
      <c r="J13176" s="219">
        <f t="shared" si="515"/>
        <v>0.02</v>
      </c>
      <c r="M13176">
        <v>2.04</v>
      </c>
    </row>
    <row r="13177" spans="1:13" x14ac:dyDescent="0.2">
      <c r="A13177" s="239"/>
      <c r="B13177" s="195"/>
      <c r="C13177" s="195"/>
      <c r="D13177" s="195"/>
      <c r="E13177" s="195" t="s">
        <v>3847</v>
      </c>
      <c r="F13177" s="196">
        <v>1.63</v>
      </c>
      <c r="G13177" s="195" t="s">
        <v>3848</v>
      </c>
      <c r="H13177" s="196">
        <v>0</v>
      </c>
      <c r="I13177" s="196">
        <v>1.63</v>
      </c>
      <c r="J13177" s="220"/>
      <c r="M13177">
        <v>1.63</v>
      </c>
    </row>
    <row r="13178" spans="1:13" ht="25.5" x14ac:dyDescent="0.2">
      <c r="A13178" s="239"/>
      <c r="B13178" s="195"/>
      <c r="C13178" s="195"/>
      <c r="D13178" s="195"/>
      <c r="E13178" s="195" t="s">
        <v>3849</v>
      </c>
      <c r="F13178" s="196">
        <v>0</v>
      </c>
      <c r="G13178" s="195"/>
      <c r="H13178" s="195" t="s">
        <v>3850</v>
      </c>
      <c r="I13178" s="196">
        <v>4.25</v>
      </c>
      <c r="J13178" s="220"/>
      <c r="M13178">
        <v>4.25</v>
      </c>
    </row>
    <row r="13179" spans="1:13" ht="30" customHeight="1" x14ac:dyDescent="0.2">
      <c r="A13179" s="240"/>
      <c r="B13179" s="197"/>
      <c r="C13179" s="197"/>
      <c r="D13179" s="197"/>
      <c r="E13179" s="197"/>
      <c r="F13179" s="197"/>
      <c r="G13179" s="197" t="s">
        <v>3851</v>
      </c>
      <c r="H13179" s="198">
        <v>24</v>
      </c>
      <c r="I13179" s="199">
        <v>102</v>
      </c>
      <c r="J13179" s="220"/>
      <c r="M13179">
        <v>102</v>
      </c>
    </row>
    <row r="13180" spans="1:13" ht="0.95" customHeight="1" x14ac:dyDescent="0.2">
      <c r="A13180" s="237"/>
      <c r="B13180" s="185"/>
      <c r="C13180" s="185"/>
      <c r="D13180" s="185"/>
      <c r="E13180" s="185"/>
      <c r="F13180" s="185"/>
      <c r="G13180" s="185"/>
      <c r="H13180" s="185"/>
      <c r="I13180" s="185"/>
      <c r="J13180" s="220"/>
    </row>
    <row r="13181" spans="1:13" ht="18" customHeight="1" x14ac:dyDescent="0.2">
      <c r="A13181" s="236" t="s">
        <v>1760</v>
      </c>
      <c r="B13181" s="183" t="s">
        <v>2</v>
      </c>
      <c r="C13181" s="182" t="s">
        <v>3</v>
      </c>
      <c r="D13181" s="182" t="s">
        <v>4</v>
      </c>
      <c r="E13181" s="419" t="s">
        <v>2100</v>
      </c>
      <c r="F13181" s="419"/>
      <c r="G13181" s="184" t="s">
        <v>5</v>
      </c>
      <c r="H13181" s="183" t="s">
        <v>6</v>
      </c>
      <c r="I13181" s="183" t="s">
        <v>7</v>
      </c>
      <c r="J13181" s="218" t="s">
        <v>8</v>
      </c>
      <c r="K13181" s="229">
        <f>J13183+J13184</f>
        <v>4.1500000000000004</v>
      </c>
      <c r="L13181" s="229">
        <f>J13182-K13181</f>
        <v>6.76</v>
      </c>
      <c r="M13181" t="s">
        <v>7</v>
      </c>
    </row>
    <row r="13182" spans="1:13" ht="39" customHeight="1" x14ac:dyDescent="0.2">
      <c r="A13182" s="237" t="s">
        <v>2125</v>
      </c>
      <c r="B13182" s="186" t="s">
        <v>1761</v>
      </c>
      <c r="C13182" s="185" t="s">
        <v>26</v>
      </c>
      <c r="D13182" s="185" t="s">
        <v>1762</v>
      </c>
      <c r="E13182" s="425" t="s">
        <v>2115</v>
      </c>
      <c r="F13182" s="425"/>
      <c r="G13182" s="187" t="s">
        <v>331</v>
      </c>
      <c r="H13182" s="188">
        <v>1</v>
      </c>
      <c r="I13182" s="189">
        <f t="shared" ref="I13182:I13188" si="516">(M13182*$M$13)</f>
        <v>10.911199999999999</v>
      </c>
      <c r="J13182" s="231">
        <f t="shared" ref="J13182:J13188" si="517">TRUNC(I13182*H13182,2)</f>
        <v>10.91</v>
      </c>
      <c r="M13182">
        <v>11.86</v>
      </c>
    </row>
    <row r="13183" spans="1:13" ht="26.1" customHeight="1" x14ac:dyDescent="0.2">
      <c r="A13183" s="241" t="s">
        <v>2395</v>
      </c>
      <c r="B13183" s="201" t="s">
        <v>2772</v>
      </c>
      <c r="C13183" s="200" t="s">
        <v>26</v>
      </c>
      <c r="D13183" s="200" t="s">
        <v>2773</v>
      </c>
      <c r="E13183" s="427" t="s">
        <v>2123</v>
      </c>
      <c r="F13183" s="427"/>
      <c r="G13183" s="202" t="s">
        <v>32</v>
      </c>
      <c r="H13183" s="203">
        <v>9.9400000000000002E-2</v>
      </c>
      <c r="I13183" s="189">
        <f t="shared" si="516"/>
        <v>17.526</v>
      </c>
      <c r="J13183" s="219">
        <f t="shared" si="517"/>
        <v>1.74</v>
      </c>
      <c r="M13183">
        <v>19.05</v>
      </c>
    </row>
    <row r="13184" spans="1:13" ht="26.1" customHeight="1" x14ac:dyDescent="0.2">
      <c r="A13184" s="241" t="s">
        <v>2395</v>
      </c>
      <c r="B13184" s="201" t="s">
        <v>2477</v>
      </c>
      <c r="C13184" s="200" t="s">
        <v>26</v>
      </c>
      <c r="D13184" s="200" t="s">
        <v>2478</v>
      </c>
      <c r="E13184" s="427" t="s">
        <v>2123</v>
      </c>
      <c r="F13184" s="427"/>
      <c r="G13184" s="202" t="s">
        <v>32</v>
      </c>
      <c r="H13184" s="203">
        <v>9.9400000000000002E-2</v>
      </c>
      <c r="I13184" s="189">
        <f t="shared" si="516"/>
        <v>24.3156</v>
      </c>
      <c r="J13184" s="219">
        <f t="shared" si="517"/>
        <v>2.41</v>
      </c>
      <c r="M13184">
        <v>26.43</v>
      </c>
    </row>
    <row r="13185" spans="1:13" ht="24" customHeight="1" x14ac:dyDescent="0.2">
      <c r="A13185" s="238" t="s">
        <v>2126</v>
      </c>
      <c r="B13185" s="191" t="s">
        <v>2774</v>
      </c>
      <c r="C13185" s="190" t="s">
        <v>26</v>
      </c>
      <c r="D13185" s="190" t="s">
        <v>2775</v>
      </c>
      <c r="E13185" s="426" t="s">
        <v>2119</v>
      </c>
      <c r="F13185" s="426"/>
      <c r="G13185" s="192" t="s">
        <v>331</v>
      </c>
      <c r="H13185" s="193">
        <v>8.2000000000000007E-3</v>
      </c>
      <c r="I13185" s="189">
        <f t="shared" si="516"/>
        <v>56.625999999999998</v>
      </c>
      <c r="J13185" s="219">
        <f t="shared" si="517"/>
        <v>0.46</v>
      </c>
      <c r="M13185">
        <v>61.55</v>
      </c>
    </row>
    <row r="13186" spans="1:13" ht="26.1" customHeight="1" x14ac:dyDescent="0.2">
      <c r="A13186" s="238" t="s">
        <v>2126</v>
      </c>
      <c r="B13186" s="191" t="s">
        <v>3337</v>
      </c>
      <c r="C13186" s="190" t="s">
        <v>26</v>
      </c>
      <c r="D13186" s="190" t="s">
        <v>3338</v>
      </c>
      <c r="E13186" s="426" t="s">
        <v>2119</v>
      </c>
      <c r="F13186" s="426"/>
      <c r="G13186" s="192" t="s">
        <v>331</v>
      </c>
      <c r="H13186" s="193">
        <v>1</v>
      </c>
      <c r="I13186" s="189">
        <f t="shared" si="516"/>
        <v>5.6395999999999997</v>
      </c>
      <c r="J13186" s="219">
        <f t="shared" si="517"/>
        <v>5.63</v>
      </c>
      <c r="M13186">
        <v>6.13</v>
      </c>
    </row>
    <row r="13187" spans="1:13" ht="26.1" customHeight="1" x14ac:dyDescent="0.2">
      <c r="A13187" s="238" t="s">
        <v>2126</v>
      </c>
      <c r="B13187" s="191" t="s">
        <v>2776</v>
      </c>
      <c r="C13187" s="190" t="s">
        <v>26</v>
      </c>
      <c r="D13187" s="190" t="s">
        <v>2777</v>
      </c>
      <c r="E13187" s="426" t="s">
        <v>2119</v>
      </c>
      <c r="F13187" s="426"/>
      <c r="G13187" s="192" t="s">
        <v>331</v>
      </c>
      <c r="H13187" s="193">
        <v>9.4999999999999998E-3</v>
      </c>
      <c r="I13187" s="189">
        <f t="shared" si="516"/>
        <v>64.160799999999995</v>
      </c>
      <c r="J13187" s="219">
        <f t="shared" si="517"/>
        <v>0.6</v>
      </c>
      <c r="M13187">
        <v>69.739999999999995</v>
      </c>
    </row>
    <row r="13188" spans="1:13" ht="24" customHeight="1" x14ac:dyDescent="0.2">
      <c r="A13188" s="238" t="s">
        <v>2126</v>
      </c>
      <c r="B13188" s="191" t="s">
        <v>2778</v>
      </c>
      <c r="C13188" s="190" t="s">
        <v>26</v>
      </c>
      <c r="D13188" s="190" t="s">
        <v>2779</v>
      </c>
      <c r="E13188" s="426" t="s">
        <v>2119</v>
      </c>
      <c r="F13188" s="426"/>
      <c r="G13188" s="192" t="s">
        <v>331</v>
      </c>
      <c r="H13188" s="193">
        <v>3.3099999999999997E-2</v>
      </c>
      <c r="I13188" s="189">
        <f t="shared" si="516"/>
        <v>1.8768</v>
      </c>
      <c r="J13188" s="219">
        <f t="shared" si="517"/>
        <v>0.06</v>
      </c>
      <c r="M13188">
        <v>2.04</v>
      </c>
    </row>
    <row r="13189" spans="1:13" x14ac:dyDescent="0.2">
      <c r="A13189" s="239"/>
      <c r="B13189" s="195"/>
      <c r="C13189" s="195"/>
      <c r="D13189" s="195"/>
      <c r="E13189" s="195" t="s">
        <v>3847</v>
      </c>
      <c r="F13189" s="196">
        <v>3.45</v>
      </c>
      <c r="G13189" s="195" t="s">
        <v>3848</v>
      </c>
      <c r="H13189" s="196">
        <v>0</v>
      </c>
      <c r="I13189" s="196">
        <v>3.45</v>
      </c>
      <c r="J13189" s="220"/>
      <c r="M13189">
        <v>3.45</v>
      </c>
    </row>
    <row r="13190" spans="1:13" ht="25.5" x14ac:dyDescent="0.2">
      <c r="A13190" s="239"/>
      <c r="B13190" s="195"/>
      <c r="C13190" s="195"/>
      <c r="D13190" s="195"/>
      <c r="E13190" s="195" t="s">
        <v>3849</v>
      </c>
      <c r="F13190" s="196">
        <v>0</v>
      </c>
      <c r="G13190" s="195"/>
      <c r="H13190" s="195" t="s">
        <v>3850</v>
      </c>
      <c r="I13190" s="196">
        <v>11.86</v>
      </c>
      <c r="J13190" s="220"/>
      <c r="M13190">
        <v>11.86</v>
      </c>
    </row>
    <row r="13191" spans="1:13" ht="30" customHeight="1" x14ac:dyDescent="0.2">
      <c r="A13191" s="240"/>
      <c r="B13191" s="197"/>
      <c r="C13191" s="197"/>
      <c r="D13191" s="197"/>
      <c r="E13191" s="197"/>
      <c r="F13191" s="197"/>
      <c r="G13191" s="197" t="s">
        <v>3851</v>
      </c>
      <c r="H13191" s="198">
        <v>4</v>
      </c>
      <c r="I13191" s="199">
        <v>47.44</v>
      </c>
      <c r="J13191" s="220"/>
      <c r="M13191">
        <v>47.44</v>
      </c>
    </row>
    <row r="13192" spans="1:13" ht="0.95" customHeight="1" x14ac:dyDescent="0.2">
      <c r="A13192" s="237"/>
      <c r="B13192" s="185"/>
      <c r="C13192" s="185"/>
      <c r="D13192" s="185"/>
      <c r="E13192" s="185"/>
      <c r="F13192" s="185"/>
      <c r="G13192" s="185"/>
      <c r="H13192" s="185"/>
      <c r="I13192" s="185"/>
      <c r="J13192" s="220"/>
    </row>
    <row r="13193" spans="1:13" ht="18" customHeight="1" x14ac:dyDescent="0.2">
      <c r="A13193" s="236" t="s">
        <v>1763</v>
      </c>
      <c r="B13193" s="183" t="s">
        <v>2</v>
      </c>
      <c r="C13193" s="182" t="s">
        <v>3</v>
      </c>
      <c r="D13193" s="182" t="s">
        <v>4</v>
      </c>
      <c r="E13193" s="419" t="s">
        <v>2100</v>
      </c>
      <c r="F13193" s="419"/>
      <c r="G13193" s="184" t="s">
        <v>5</v>
      </c>
      <c r="H13193" s="183" t="s">
        <v>6</v>
      </c>
      <c r="I13193" s="183" t="s">
        <v>7</v>
      </c>
      <c r="J13193" s="218" t="s">
        <v>8</v>
      </c>
      <c r="K13193" s="229">
        <f>J13195+J13196</f>
        <v>4.5599999999999996</v>
      </c>
      <c r="L13193" s="229">
        <f>J13194-K13193</f>
        <v>5.53</v>
      </c>
      <c r="M13193" t="s">
        <v>7</v>
      </c>
    </row>
    <row r="13194" spans="1:13" ht="24" customHeight="1" x14ac:dyDescent="0.2">
      <c r="A13194" s="237" t="s">
        <v>2125</v>
      </c>
      <c r="B13194" s="186" t="s">
        <v>1376</v>
      </c>
      <c r="C13194" s="185" t="s">
        <v>15</v>
      </c>
      <c r="D13194" s="185" t="s">
        <v>1377</v>
      </c>
      <c r="E13194" s="425">
        <v>8</v>
      </c>
      <c r="F13194" s="425"/>
      <c r="G13194" s="187" t="s">
        <v>18</v>
      </c>
      <c r="H13194" s="188">
        <v>1</v>
      </c>
      <c r="I13194" s="189">
        <f>(M13194*$M$13)</f>
        <v>10.092400000000001</v>
      </c>
      <c r="J13194" s="231">
        <f>TRUNC(I13194*H13194,2)</f>
        <v>10.09</v>
      </c>
      <c r="M13194">
        <v>10.97</v>
      </c>
    </row>
    <row r="13195" spans="1:13" ht="24" customHeight="1" x14ac:dyDescent="0.2">
      <c r="A13195" s="238" t="s">
        <v>2126</v>
      </c>
      <c r="B13195" s="191" t="s">
        <v>2130</v>
      </c>
      <c r="C13195" s="190" t="s">
        <v>15</v>
      </c>
      <c r="D13195" s="190" t="s">
        <v>2131</v>
      </c>
      <c r="E13195" s="426" t="s">
        <v>2129</v>
      </c>
      <c r="F13195" s="426"/>
      <c r="G13195" s="192" t="s">
        <v>39</v>
      </c>
      <c r="H13195" s="193">
        <v>0.14000000000000001</v>
      </c>
      <c r="I13195" s="189">
        <f>(M13195*$M$13)</f>
        <v>13.533200000000001</v>
      </c>
      <c r="J13195" s="219">
        <f>TRUNC(I13195*H13195,2)</f>
        <v>1.89</v>
      </c>
      <c r="M13195">
        <v>14.71</v>
      </c>
    </row>
    <row r="13196" spans="1:13" ht="24" customHeight="1" x14ac:dyDescent="0.2">
      <c r="A13196" s="238" t="s">
        <v>2126</v>
      </c>
      <c r="B13196" s="191" t="s">
        <v>2216</v>
      </c>
      <c r="C13196" s="190" t="s">
        <v>15</v>
      </c>
      <c r="D13196" s="190" t="s">
        <v>2217</v>
      </c>
      <c r="E13196" s="426" t="s">
        <v>2129</v>
      </c>
      <c r="F13196" s="426"/>
      <c r="G13196" s="192" t="s">
        <v>39</v>
      </c>
      <c r="H13196" s="193">
        <v>0.14000000000000001</v>
      </c>
      <c r="I13196" s="189">
        <f>(M13196*$M$13)</f>
        <v>19.136000000000003</v>
      </c>
      <c r="J13196" s="219">
        <f>TRUNC(I13196*H13196,2)</f>
        <v>2.67</v>
      </c>
      <c r="M13196">
        <v>20.8</v>
      </c>
    </row>
    <row r="13197" spans="1:13" ht="24" customHeight="1" x14ac:dyDescent="0.2">
      <c r="A13197" s="238" t="s">
        <v>2126</v>
      </c>
      <c r="B13197" s="191" t="s">
        <v>3195</v>
      </c>
      <c r="C13197" s="190" t="s">
        <v>15</v>
      </c>
      <c r="D13197" s="190" t="s">
        <v>3196</v>
      </c>
      <c r="E13197" s="426" t="s">
        <v>2119</v>
      </c>
      <c r="F13197" s="426"/>
      <c r="G13197" s="192" t="s">
        <v>54</v>
      </c>
      <c r="H13197" s="193">
        <v>1</v>
      </c>
      <c r="I13197" s="189">
        <f>(M13197*$M$13)</f>
        <v>5.5292000000000003</v>
      </c>
      <c r="J13197" s="219">
        <f>TRUNC(I13197*H13197,2)</f>
        <v>5.52</v>
      </c>
      <c r="M13197">
        <v>6.01</v>
      </c>
    </row>
    <row r="13198" spans="1:13" x14ac:dyDescent="0.2">
      <c r="A13198" s="239"/>
      <c r="B13198" s="195"/>
      <c r="C13198" s="195"/>
      <c r="D13198" s="195"/>
      <c r="E13198" s="195" t="s">
        <v>3847</v>
      </c>
      <c r="F13198" s="196">
        <v>4.96</v>
      </c>
      <c r="G13198" s="195" t="s">
        <v>3848</v>
      </c>
      <c r="H13198" s="196">
        <v>0</v>
      </c>
      <c r="I13198" s="196">
        <v>4.96</v>
      </c>
      <c r="J13198" s="220"/>
      <c r="M13198">
        <v>4.96</v>
      </c>
    </row>
    <row r="13199" spans="1:13" ht="25.5" x14ac:dyDescent="0.2">
      <c r="A13199" s="239"/>
      <c r="B13199" s="195"/>
      <c r="C13199" s="195"/>
      <c r="D13199" s="195"/>
      <c r="E13199" s="195" t="s">
        <v>3849</v>
      </c>
      <c r="F13199" s="196">
        <v>0</v>
      </c>
      <c r="G13199" s="195"/>
      <c r="H13199" s="195" t="s">
        <v>3850</v>
      </c>
      <c r="I13199" s="196">
        <v>10.97</v>
      </c>
      <c r="J13199" s="220"/>
      <c r="M13199">
        <v>10.97</v>
      </c>
    </row>
    <row r="13200" spans="1:13" ht="30" customHeight="1" x14ac:dyDescent="0.2">
      <c r="A13200" s="240"/>
      <c r="B13200" s="197"/>
      <c r="C13200" s="197"/>
      <c r="D13200" s="197"/>
      <c r="E13200" s="197"/>
      <c r="F13200" s="197"/>
      <c r="G13200" s="197" t="s">
        <v>3851</v>
      </c>
      <c r="H13200" s="198">
        <v>12</v>
      </c>
      <c r="I13200" s="199">
        <v>131.63999999999999</v>
      </c>
      <c r="J13200" s="220"/>
      <c r="M13200">
        <v>131.63999999999999</v>
      </c>
    </row>
    <row r="13201" spans="1:13" ht="0.95" customHeight="1" x14ac:dyDescent="0.2">
      <c r="A13201" s="237"/>
      <c r="B13201" s="185"/>
      <c r="C13201" s="185"/>
      <c r="D13201" s="185"/>
      <c r="E13201" s="185"/>
      <c r="F13201" s="185"/>
      <c r="G13201" s="185"/>
      <c r="H13201" s="185"/>
      <c r="I13201" s="185"/>
      <c r="J13201" s="220"/>
    </row>
    <row r="13202" spans="1:13" ht="18" customHeight="1" x14ac:dyDescent="0.2">
      <c r="A13202" s="236" t="s">
        <v>1764</v>
      </c>
      <c r="B13202" s="183" t="s">
        <v>2</v>
      </c>
      <c r="C13202" s="182" t="s">
        <v>3</v>
      </c>
      <c r="D13202" s="182" t="s">
        <v>4</v>
      </c>
      <c r="E13202" s="419" t="s">
        <v>2100</v>
      </c>
      <c r="F13202" s="419"/>
      <c r="G13202" s="184" t="s">
        <v>5</v>
      </c>
      <c r="H13202" s="183" t="s">
        <v>6</v>
      </c>
      <c r="I13202" s="183" t="s">
        <v>7</v>
      </c>
      <c r="J13202" s="218" t="s">
        <v>8</v>
      </c>
      <c r="K13202" s="229">
        <f>J13204+J13205</f>
        <v>2.75</v>
      </c>
      <c r="L13202" s="229">
        <f>J13203-K13202</f>
        <v>9.44</v>
      </c>
      <c r="M13202" t="s">
        <v>7</v>
      </c>
    </row>
    <row r="13203" spans="1:13" ht="39" customHeight="1" x14ac:dyDescent="0.2">
      <c r="A13203" s="237" t="s">
        <v>2125</v>
      </c>
      <c r="B13203" s="186" t="s">
        <v>1083</v>
      </c>
      <c r="C13203" s="185" t="s">
        <v>26</v>
      </c>
      <c r="D13203" s="185" t="s">
        <v>1084</v>
      </c>
      <c r="E13203" s="425" t="s">
        <v>2115</v>
      </c>
      <c r="F13203" s="425"/>
      <c r="G13203" s="187" t="s">
        <v>331</v>
      </c>
      <c r="H13203" s="188">
        <v>1</v>
      </c>
      <c r="I13203" s="189">
        <f t="shared" ref="I13203:I13209" si="518">(M13203*$M$13)</f>
        <v>12.190000000000001</v>
      </c>
      <c r="J13203" s="231">
        <f t="shared" ref="J13203:J13209" si="519">TRUNC(I13203*H13203,2)</f>
        <v>12.19</v>
      </c>
      <c r="M13203">
        <v>13.25</v>
      </c>
    </row>
    <row r="13204" spans="1:13" ht="26.1" customHeight="1" x14ac:dyDescent="0.2">
      <c r="A13204" s="241" t="s">
        <v>2395</v>
      </c>
      <c r="B13204" s="201" t="s">
        <v>2772</v>
      </c>
      <c r="C13204" s="200" t="s">
        <v>26</v>
      </c>
      <c r="D13204" s="200" t="s">
        <v>2773</v>
      </c>
      <c r="E13204" s="427" t="s">
        <v>2123</v>
      </c>
      <c r="F13204" s="427"/>
      <c r="G13204" s="202" t="s">
        <v>32</v>
      </c>
      <c r="H13204" s="203">
        <v>6.59E-2</v>
      </c>
      <c r="I13204" s="189">
        <f t="shared" si="518"/>
        <v>17.526</v>
      </c>
      <c r="J13204" s="219">
        <f t="shared" si="519"/>
        <v>1.1499999999999999</v>
      </c>
      <c r="M13204">
        <v>19.05</v>
      </c>
    </row>
    <row r="13205" spans="1:13" ht="26.1" customHeight="1" x14ac:dyDescent="0.2">
      <c r="A13205" s="241" t="s">
        <v>2395</v>
      </c>
      <c r="B13205" s="201" t="s">
        <v>2477</v>
      </c>
      <c r="C13205" s="200" t="s">
        <v>26</v>
      </c>
      <c r="D13205" s="200" t="s">
        <v>2478</v>
      </c>
      <c r="E13205" s="427" t="s">
        <v>2123</v>
      </c>
      <c r="F13205" s="427"/>
      <c r="G13205" s="202" t="s">
        <v>32</v>
      </c>
      <c r="H13205" s="203">
        <v>6.59E-2</v>
      </c>
      <c r="I13205" s="189">
        <f t="shared" si="518"/>
        <v>24.3156</v>
      </c>
      <c r="J13205" s="219">
        <f t="shared" si="519"/>
        <v>1.6</v>
      </c>
      <c r="M13205">
        <v>26.43</v>
      </c>
    </row>
    <row r="13206" spans="1:13" ht="24" customHeight="1" x14ac:dyDescent="0.2">
      <c r="A13206" s="238" t="s">
        <v>2126</v>
      </c>
      <c r="B13206" s="191" t="s">
        <v>2774</v>
      </c>
      <c r="C13206" s="190" t="s">
        <v>26</v>
      </c>
      <c r="D13206" s="190" t="s">
        <v>2775</v>
      </c>
      <c r="E13206" s="426" t="s">
        <v>2119</v>
      </c>
      <c r="F13206" s="426"/>
      <c r="G13206" s="192" t="s">
        <v>331</v>
      </c>
      <c r="H13206" s="193">
        <v>1.18E-2</v>
      </c>
      <c r="I13206" s="189">
        <f t="shared" si="518"/>
        <v>56.625999999999998</v>
      </c>
      <c r="J13206" s="219">
        <f t="shared" si="519"/>
        <v>0.66</v>
      </c>
      <c r="M13206">
        <v>61.55</v>
      </c>
    </row>
    <row r="13207" spans="1:13" ht="26.1" customHeight="1" x14ac:dyDescent="0.2">
      <c r="A13207" s="238" t="s">
        <v>2126</v>
      </c>
      <c r="B13207" s="191" t="s">
        <v>2776</v>
      </c>
      <c r="C13207" s="190" t="s">
        <v>26</v>
      </c>
      <c r="D13207" s="190" t="s">
        <v>2777</v>
      </c>
      <c r="E13207" s="426" t="s">
        <v>2119</v>
      </c>
      <c r="F13207" s="426"/>
      <c r="G13207" s="192" t="s">
        <v>331</v>
      </c>
      <c r="H13207" s="193">
        <v>1.4999999999999999E-2</v>
      </c>
      <c r="I13207" s="189">
        <f t="shared" si="518"/>
        <v>64.160799999999995</v>
      </c>
      <c r="J13207" s="219">
        <f t="shared" si="519"/>
        <v>0.96</v>
      </c>
      <c r="M13207">
        <v>69.739999999999995</v>
      </c>
    </row>
    <row r="13208" spans="1:13" ht="26.1" customHeight="1" x14ac:dyDescent="0.2">
      <c r="A13208" s="238" t="s">
        <v>2126</v>
      </c>
      <c r="B13208" s="191" t="s">
        <v>2992</v>
      </c>
      <c r="C13208" s="190" t="s">
        <v>26</v>
      </c>
      <c r="D13208" s="190" t="s">
        <v>2993</v>
      </c>
      <c r="E13208" s="426" t="s">
        <v>2119</v>
      </c>
      <c r="F13208" s="426"/>
      <c r="G13208" s="192" t="s">
        <v>331</v>
      </c>
      <c r="H13208" s="193">
        <v>1</v>
      </c>
      <c r="I13208" s="189">
        <f t="shared" si="518"/>
        <v>7.7924000000000007</v>
      </c>
      <c r="J13208" s="219">
        <f t="shared" si="519"/>
        <v>7.79</v>
      </c>
      <c r="M13208">
        <v>8.4700000000000006</v>
      </c>
    </row>
    <row r="13209" spans="1:13" ht="24" customHeight="1" x14ac:dyDescent="0.2">
      <c r="A13209" s="238" t="s">
        <v>2126</v>
      </c>
      <c r="B13209" s="191" t="s">
        <v>2778</v>
      </c>
      <c r="C13209" s="190" t="s">
        <v>26</v>
      </c>
      <c r="D13209" s="190" t="s">
        <v>2779</v>
      </c>
      <c r="E13209" s="426" t="s">
        <v>2119</v>
      </c>
      <c r="F13209" s="426"/>
      <c r="G13209" s="192" t="s">
        <v>331</v>
      </c>
      <c r="H13209" s="193">
        <v>1.49E-2</v>
      </c>
      <c r="I13209" s="189">
        <f t="shared" si="518"/>
        <v>1.8768</v>
      </c>
      <c r="J13209" s="219">
        <f t="shared" si="519"/>
        <v>0.02</v>
      </c>
      <c r="M13209">
        <v>2.04</v>
      </c>
    </row>
    <row r="13210" spans="1:13" x14ac:dyDescent="0.2">
      <c r="A13210" s="239"/>
      <c r="B13210" s="195"/>
      <c r="C13210" s="195"/>
      <c r="D13210" s="195"/>
      <c r="E13210" s="195" t="s">
        <v>3847</v>
      </c>
      <c r="F13210" s="196">
        <v>2.2799999999999998</v>
      </c>
      <c r="G13210" s="195" t="s">
        <v>3848</v>
      </c>
      <c r="H13210" s="196">
        <v>0</v>
      </c>
      <c r="I13210" s="196">
        <v>2.2799999999999998</v>
      </c>
      <c r="J13210" s="220"/>
      <c r="M13210">
        <v>2.2799999999999998</v>
      </c>
    </row>
    <row r="13211" spans="1:13" ht="25.5" x14ac:dyDescent="0.2">
      <c r="A13211" s="239"/>
      <c r="B13211" s="195"/>
      <c r="C13211" s="195"/>
      <c r="D13211" s="195"/>
      <c r="E13211" s="195" t="s">
        <v>3849</v>
      </c>
      <c r="F13211" s="196">
        <v>0</v>
      </c>
      <c r="G13211" s="195"/>
      <c r="H13211" s="195" t="s">
        <v>3850</v>
      </c>
      <c r="I13211" s="196">
        <v>13.25</v>
      </c>
      <c r="J13211" s="220"/>
      <c r="M13211">
        <v>13.25</v>
      </c>
    </row>
    <row r="13212" spans="1:13" ht="30" customHeight="1" x14ac:dyDescent="0.2">
      <c r="A13212" s="240"/>
      <c r="B13212" s="197"/>
      <c r="C13212" s="197"/>
      <c r="D13212" s="197"/>
      <c r="E13212" s="197"/>
      <c r="F13212" s="197"/>
      <c r="G13212" s="197" t="s">
        <v>3851</v>
      </c>
      <c r="H13212" s="198">
        <v>5</v>
      </c>
      <c r="I13212" s="199">
        <v>66.25</v>
      </c>
      <c r="J13212" s="220"/>
      <c r="M13212">
        <v>66.25</v>
      </c>
    </row>
    <row r="13213" spans="1:13" ht="0.95" customHeight="1" x14ac:dyDescent="0.2">
      <c r="A13213" s="237"/>
      <c r="B13213" s="185"/>
      <c r="C13213" s="185"/>
      <c r="D13213" s="185"/>
      <c r="E13213" s="185"/>
      <c r="F13213" s="185"/>
      <c r="G13213" s="185"/>
      <c r="H13213" s="185"/>
      <c r="I13213" s="185"/>
      <c r="J13213" s="220"/>
    </row>
    <row r="13214" spans="1:13" ht="18" customHeight="1" x14ac:dyDescent="0.2">
      <c r="A13214" s="236" t="s">
        <v>1765</v>
      </c>
      <c r="B13214" s="183" t="s">
        <v>2</v>
      </c>
      <c r="C13214" s="182" t="s">
        <v>3</v>
      </c>
      <c r="D13214" s="182" t="s">
        <v>4</v>
      </c>
      <c r="E13214" s="419" t="s">
        <v>2100</v>
      </c>
      <c r="F13214" s="419"/>
      <c r="G13214" s="184" t="s">
        <v>5</v>
      </c>
      <c r="H13214" s="183" t="s">
        <v>6</v>
      </c>
      <c r="I13214" s="183" t="s">
        <v>7</v>
      </c>
      <c r="J13214" s="218" t="s">
        <v>8</v>
      </c>
      <c r="K13214" s="229">
        <f>J13216+J13217</f>
        <v>4.5599999999999996</v>
      </c>
      <c r="L13214" s="229">
        <f>J13215-K13214</f>
        <v>6.0900000000000007</v>
      </c>
      <c r="M13214" t="s">
        <v>7</v>
      </c>
    </row>
    <row r="13215" spans="1:13" ht="24" customHeight="1" x14ac:dyDescent="0.2">
      <c r="A13215" s="237" t="s">
        <v>2125</v>
      </c>
      <c r="B13215" s="186" t="s">
        <v>1766</v>
      </c>
      <c r="C13215" s="185" t="s">
        <v>15</v>
      </c>
      <c r="D13215" s="185" t="s">
        <v>1767</v>
      </c>
      <c r="E13215" s="425">
        <v>8</v>
      </c>
      <c r="F13215" s="425"/>
      <c r="G13215" s="187" t="s">
        <v>18</v>
      </c>
      <c r="H13215" s="188">
        <v>1</v>
      </c>
      <c r="I13215" s="189">
        <f>(M13215*$M$13)</f>
        <v>10.653600000000001</v>
      </c>
      <c r="J13215" s="231">
        <f>TRUNC(I13215*H13215,2)</f>
        <v>10.65</v>
      </c>
      <c r="M13215">
        <v>11.58</v>
      </c>
    </row>
    <row r="13216" spans="1:13" ht="24" customHeight="1" x14ac:dyDescent="0.2">
      <c r="A13216" s="238" t="s">
        <v>2126</v>
      </c>
      <c r="B13216" s="191" t="s">
        <v>2130</v>
      </c>
      <c r="C13216" s="190" t="s">
        <v>15</v>
      </c>
      <c r="D13216" s="190" t="s">
        <v>2131</v>
      </c>
      <c r="E13216" s="426" t="s">
        <v>2129</v>
      </c>
      <c r="F13216" s="426"/>
      <c r="G13216" s="192" t="s">
        <v>39</v>
      </c>
      <c r="H13216" s="193">
        <v>0.14000000000000001</v>
      </c>
      <c r="I13216" s="189">
        <f>(M13216*$M$13)</f>
        <v>13.533200000000001</v>
      </c>
      <c r="J13216" s="219">
        <f>TRUNC(I13216*H13216,2)</f>
        <v>1.89</v>
      </c>
      <c r="M13216">
        <v>14.71</v>
      </c>
    </row>
    <row r="13217" spans="1:13" ht="24" customHeight="1" x14ac:dyDescent="0.2">
      <c r="A13217" s="238" t="s">
        <v>2126</v>
      </c>
      <c r="B13217" s="191" t="s">
        <v>2216</v>
      </c>
      <c r="C13217" s="190" t="s">
        <v>15</v>
      </c>
      <c r="D13217" s="190" t="s">
        <v>2217</v>
      </c>
      <c r="E13217" s="426" t="s">
        <v>2129</v>
      </c>
      <c r="F13217" s="426"/>
      <c r="G13217" s="192" t="s">
        <v>39</v>
      </c>
      <c r="H13217" s="193">
        <v>0.14000000000000001</v>
      </c>
      <c r="I13217" s="189">
        <f>(M13217*$M$13)</f>
        <v>19.136000000000003</v>
      </c>
      <c r="J13217" s="219">
        <f>TRUNC(I13217*H13217,2)</f>
        <v>2.67</v>
      </c>
      <c r="M13217">
        <v>20.8</v>
      </c>
    </row>
    <row r="13218" spans="1:13" ht="24" customHeight="1" x14ac:dyDescent="0.2">
      <c r="A13218" s="238" t="s">
        <v>2126</v>
      </c>
      <c r="B13218" s="191" t="s">
        <v>3339</v>
      </c>
      <c r="C13218" s="190" t="s">
        <v>15</v>
      </c>
      <c r="D13218" s="190" t="s">
        <v>3340</v>
      </c>
      <c r="E13218" s="426" t="s">
        <v>2119</v>
      </c>
      <c r="F13218" s="426"/>
      <c r="G13218" s="192" t="s">
        <v>54</v>
      </c>
      <c r="H13218" s="193">
        <v>1</v>
      </c>
      <c r="I13218" s="189">
        <f>(M13218*$M$13)</f>
        <v>6.0904000000000007</v>
      </c>
      <c r="J13218" s="219">
        <f>TRUNC(I13218*H13218,2)</f>
        <v>6.09</v>
      </c>
      <c r="M13218">
        <v>6.62</v>
      </c>
    </row>
    <row r="13219" spans="1:13" x14ac:dyDescent="0.2">
      <c r="A13219" s="239"/>
      <c r="B13219" s="195"/>
      <c r="C13219" s="195"/>
      <c r="D13219" s="195"/>
      <c r="E13219" s="195" t="s">
        <v>3847</v>
      </c>
      <c r="F13219" s="196">
        <v>4.96</v>
      </c>
      <c r="G13219" s="195" t="s">
        <v>3848</v>
      </c>
      <c r="H13219" s="196">
        <v>0</v>
      </c>
      <c r="I13219" s="196">
        <v>4.96</v>
      </c>
      <c r="J13219" s="220"/>
      <c r="M13219">
        <v>4.96</v>
      </c>
    </row>
    <row r="13220" spans="1:13" ht="25.5" x14ac:dyDescent="0.2">
      <c r="A13220" s="239"/>
      <c r="B13220" s="195"/>
      <c r="C13220" s="195"/>
      <c r="D13220" s="195"/>
      <c r="E13220" s="195" t="s">
        <v>3849</v>
      </c>
      <c r="F13220" s="196">
        <v>0</v>
      </c>
      <c r="G13220" s="195"/>
      <c r="H13220" s="195" t="s">
        <v>3850</v>
      </c>
      <c r="I13220" s="196">
        <v>11.58</v>
      </c>
      <c r="J13220" s="220"/>
      <c r="M13220">
        <v>11.58</v>
      </c>
    </row>
    <row r="13221" spans="1:13" ht="30" customHeight="1" x14ac:dyDescent="0.2">
      <c r="A13221" s="240"/>
      <c r="B13221" s="197"/>
      <c r="C13221" s="197"/>
      <c r="D13221" s="197"/>
      <c r="E13221" s="197"/>
      <c r="F13221" s="197"/>
      <c r="G13221" s="197" t="s">
        <v>3851</v>
      </c>
      <c r="H13221" s="198">
        <v>10</v>
      </c>
      <c r="I13221" s="199">
        <v>115.8</v>
      </c>
      <c r="J13221" s="220"/>
      <c r="M13221">
        <v>115.8</v>
      </c>
    </row>
    <row r="13222" spans="1:13" ht="0.95" customHeight="1" x14ac:dyDescent="0.2">
      <c r="A13222" s="237"/>
      <c r="B13222" s="185"/>
      <c r="C13222" s="185"/>
      <c r="D13222" s="185"/>
      <c r="E13222" s="185"/>
      <c r="F13222" s="185"/>
      <c r="G13222" s="185"/>
      <c r="H13222" s="185"/>
      <c r="I13222" s="185"/>
      <c r="J13222" s="220"/>
    </row>
    <row r="13223" spans="1:13" ht="18" customHeight="1" x14ac:dyDescent="0.2">
      <c r="A13223" s="236" t="s">
        <v>1768</v>
      </c>
      <c r="B13223" s="183" t="s">
        <v>2</v>
      </c>
      <c r="C13223" s="182" t="s">
        <v>3</v>
      </c>
      <c r="D13223" s="182" t="s">
        <v>4</v>
      </c>
      <c r="E13223" s="419" t="s">
        <v>2100</v>
      </c>
      <c r="F13223" s="419"/>
      <c r="G13223" s="184" t="s">
        <v>5</v>
      </c>
      <c r="H13223" s="183" t="s">
        <v>6</v>
      </c>
      <c r="I13223" s="183" t="s">
        <v>7</v>
      </c>
      <c r="J13223" s="218" t="s">
        <v>8</v>
      </c>
      <c r="K13223" s="229">
        <f>J13225+J13226</f>
        <v>4.5599999999999996</v>
      </c>
      <c r="L13223" s="229">
        <f>J13224-K13223</f>
        <v>15.3</v>
      </c>
      <c r="M13223" t="s">
        <v>7</v>
      </c>
    </row>
    <row r="13224" spans="1:13" ht="24" customHeight="1" x14ac:dyDescent="0.2">
      <c r="A13224" s="237" t="s">
        <v>2125</v>
      </c>
      <c r="B13224" s="186" t="s">
        <v>1544</v>
      </c>
      <c r="C13224" s="185" t="s">
        <v>15</v>
      </c>
      <c r="D13224" s="185" t="s">
        <v>1545</v>
      </c>
      <c r="E13224" s="425">
        <v>8</v>
      </c>
      <c r="F13224" s="425"/>
      <c r="G13224" s="187" t="s">
        <v>18</v>
      </c>
      <c r="H13224" s="188">
        <v>1</v>
      </c>
      <c r="I13224" s="189">
        <f>(M13224*$M$13)</f>
        <v>19.8628</v>
      </c>
      <c r="J13224" s="231">
        <f>TRUNC(I13224*H13224,2)</f>
        <v>19.86</v>
      </c>
      <c r="M13224">
        <v>21.59</v>
      </c>
    </row>
    <row r="13225" spans="1:13" ht="24" customHeight="1" x14ac:dyDescent="0.2">
      <c r="A13225" s="238" t="s">
        <v>2126</v>
      </c>
      <c r="B13225" s="191" t="s">
        <v>2130</v>
      </c>
      <c r="C13225" s="190" t="s">
        <v>15</v>
      </c>
      <c r="D13225" s="190" t="s">
        <v>2131</v>
      </c>
      <c r="E13225" s="426" t="s">
        <v>2129</v>
      </c>
      <c r="F13225" s="426"/>
      <c r="G13225" s="192" t="s">
        <v>39</v>
      </c>
      <c r="H13225" s="193">
        <v>0.14000000000000001</v>
      </c>
      <c r="I13225" s="189">
        <f>(M13225*$M$13)</f>
        <v>13.533200000000001</v>
      </c>
      <c r="J13225" s="219">
        <f>TRUNC(I13225*H13225,2)</f>
        <v>1.89</v>
      </c>
      <c r="M13225">
        <v>14.71</v>
      </c>
    </row>
    <row r="13226" spans="1:13" ht="24" customHeight="1" x14ac:dyDescent="0.2">
      <c r="A13226" s="238" t="s">
        <v>2126</v>
      </c>
      <c r="B13226" s="191" t="s">
        <v>2216</v>
      </c>
      <c r="C13226" s="190" t="s">
        <v>15</v>
      </c>
      <c r="D13226" s="190" t="s">
        <v>2217</v>
      </c>
      <c r="E13226" s="426" t="s">
        <v>2129</v>
      </c>
      <c r="F13226" s="426"/>
      <c r="G13226" s="192" t="s">
        <v>39</v>
      </c>
      <c r="H13226" s="193">
        <v>0.14000000000000001</v>
      </c>
      <c r="I13226" s="189">
        <f>(M13226*$M$13)</f>
        <v>19.136000000000003</v>
      </c>
      <c r="J13226" s="219">
        <f>TRUNC(I13226*H13226,2)</f>
        <v>2.67</v>
      </c>
      <c r="M13226">
        <v>20.8</v>
      </c>
    </row>
    <row r="13227" spans="1:13" ht="24" customHeight="1" x14ac:dyDescent="0.2">
      <c r="A13227" s="238" t="s">
        <v>2126</v>
      </c>
      <c r="B13227" s="191" t="s">
        <v>3246</v>
      </c>
      <c r="C13227" s="190" t="s">
        <v>15</v>
      </c>
      <c r="D13227" s="190" t="s">
        <v>3247</v>
      </c>
      <c r="E13227" s="426" t="s">
        <v>2119</v>
      </c>
      <c r="F13227" s="426"/>
      <c r="G13227" s="192" t="s">
        <v>54</v>
      </c>
      <c r="H13227" s="193">
        <v>1</v>
      </c>
      <c r="I13227" s="189">
        <f>(M13227*$M$13)</f>
        <v>15.2996</v>
      </c>
      <c r="J13227" s="219">
        <f>TRUNC(I13227*H13227,2)</f>
        <v>15.29</v>
      </c>
      <c r="M13227">
        <v>16.63</v>
      </c>
    </row>
    <row r="13228" spans="1:13" x14ac:dyDescent="0.2">
      <c r="A13228" s="239"/>
      <c r="B13228" s="195"/>
      <c r="C13228" s="195"/>
      <c r="D13228" s="195"/>
      <c r="E13228" s="195" t="s">
        <v>3847</v>
      </c>
      <c r="F13228" s="196">
        <v>4.96</v>
      </c>
      <c r="G13228" s="195" t="s">
        <v>3848</v>
      </c>
      <c r="H13228" s="196">
        <v>0</v>
      </c>
      <c r="I13228" s="196">
        <v>4.96</v>
      </c>
      <c r="J13228" s="220"/>
      <c r="M13228">
        <v>4.96</v>
      </c>
    </row>
    <row r="13229" spans="1:13" ht="25.5" x14ac:dyDescent="0.2">
      <c r="A13229" s="239"/>
      <c r="B13229" s="195"/>
      <c r="C13229" s="195"/>
      <c r="D13229" s="195"/>
      <c r="E13229" s="195" t="s">
        <v>3849</v>
      </c>
      <c r="F13229" s="196">
        <v>0</v>
      </c>
      <c r="G13229" s="195"/>
      <c r="H13229" s="195" t="s">
        <v>3850</v>
      </c>
      <c r="I13229" s="196">
        <v>21.59</v>
      </c>
      <c r="J13229" s="220"/>
      <c r="M13229">
        <v>21.59</v>
      </c>
    </row>
    <row r="13230" spans="1:13" ht="30" customHeight="1" x14ac:dyDescent="0.2">
      <c r="A13230" s="240"/>
      <c r="B13230" s="197"/>
      <c r="C13230" s="197"/>
      <c r="D13230" s="197"/>
      <c r="E13230" s="197"/>
      <c r="F13230" s="197"/>
      <c r="G13230" s="197" t="s">
        <v>3851</v>
      </c>
      <c r="H13230" s="198">
        <v>5</v>
      </c>
      <c r="I13230" s="199">
        <v>107.95</v>
      </c>
      <c r="J13230" s="220"/>
      <c r="M13230">
        <v>107.95</v>
      </c>
    </row>
    <row r="13231" spans="1:13" ht="0.95" customHeight="1" x14ac:dyDescent="0.2">
      <c r="A13231" s="237"/>
      <c r="B13231" s="185"/>
      <c r="C13231" s="185"/>
      <c r="D13231" s="185"/>
      <c r="E13231" s="185"/>
      <c r="F13231" s="185"/>
      <c r="G13231" s="185"/>
      <c r="H13231" s="185"/>
      <c r="I13231" s="185"/>
      <c r="J13231" s="220"/>
    </row>
    <row r="13232" spans="1:13" ht="18" customHeight="1" x14ac:dyDescent="0.2">
      <c r="A13232" s="236" t="s">
        <v>1769</v>
      </c>
      <c r="B13232" s="183" t="s">
        <v>2</v>
      </c>
      <c r="C13232" s="182" t="s">
        <v>3</v>
      </c>
      <c r="D13232" s="182" t="s">
        <v>4</v>
      </c>
      <c r="E13232" s="419" t="s">
        <v>2100</v>
      </c>
      <c r="F13232" s="419"/>
      <c r="G13232" s="184" t="s">
        <v>5</v>
      </c>
      <c r="H13232" s="183" t="s">
        <v>6</v>
      </c>
      <c r="I13232" s="183" t="s">
        <v>7</v>
      </c>
      <c r="J13232" s="218" t="s">
        <v>8</v>
      </c>
      <c r="K13232" s="229">
        <f>J13234+J13235</f>
        <v>6.04</v>
      </c>
      <c r="L13232" s="229">
        <f>J13233-K13232</f>
        <v>18.53</v>
      </c>
      <c r="M13232" t="s">
        <v>7</v>
      </c>
    </row>
    <row r="13233" spans="1:13" ht="24" customHeight="1" x14ac:dyDescent="0.2">
      <c r="A13233" s="237" t="s">
        <v>2125</v>
      </c>
      <c r="B13233" s="186" t="s">
        <v>1386</v>
      </c>
      <c r="C13233" s="185" t="s">
        <v>15</v>
      </c>
      <c r="D13233" s="185" t="s">
        <v>1387</v>
      </c>
      <c r="E13233" s="425">
        <v>8</v>
      </c>
      <c r="F13233" s="425"/>
      <c r="G13233" s="187" t="s">
        <v>54</v>
      </c>
      <c r="H13233" s="188">
        <v>1</v>
      </c>
      <c r="I13233" s="189">
        <f>(M13233*$M$13)</f>
        <v>24.573200000000003</v>
      </c>
      <c r="J13233" s="231">
        <f>TRUNC(I13233*H13233,2)</f>
        <v>24.57</v>
      </c>
      <c r="M13233">
        <v>26.71</v>
      </c>
    </row>
    <row r="13234" spans="1:13" ht="24" customHeight="1" x14ac:dyDescent="0.2">
      <c r="A13234" s="238" t="s">
        <v>2126</v>
      </c>
      <c r="B13234" s="191" t="s">
        <v>2130</v>
      </c>
      <c r="C13234" s="190" t="s">
        <v>15</v>
      </c>
      <c r="D13234" s="190" t="s">
        <v>2131</v>
      </c>
      <c r="E13234" s="426" t="s">
        <v>2129</v>
      </c>
      <c r="F13234" s="426"/>
      <c r="G13234" s="192" t="s">
        <v>39</v>
      </c>
      <c r="H13234" s="193">
        <v>0.185</v>
      </c>
      <c r="I13234" s="189">
        <f>(M13234*$M$13)</f>
        <v>13.533200000000001</v>
      </c>
      <c r="J13234" s="219">
        <f>TRUNC(I13234*H13234,2)</f>
        <v>2.5</v>
      </c>
      <c r="M13234">
        <v>14.71</v>
      </c>
    </row>
    <row r="13235" spans="1:13" ht="24" customHeight="1" x14ac:dyDescent="0.2">
      <c r="A13235" s="238" t="s">
        <v>2126</v>
      </c>
      <c r="B13235" s="191" t="s">
        <v>2216</v>
      </c>
      <c r="C13235" s="190" t="s">
        <v>15</v>
      </c>
      <c r="D13235" s="190" t="s">
        <v>2217</v>
      </c>
      <c r="E13235" s="426" t="s">
        <v>2129</v>
      </c>
      <c r="F13235" s="426"/>
      <c r="G13235" s="192" t="s">
        <v>39</v>
      </c>
      <c r="H13235" s="193">
        <v>0.185</v>
      </c>
      <c r="I13235" s="189">
        <f>(M13235*$M$13)</f>
        <v>19.136000000000003</v>
      </c>
      <c r="J13235" s="219">
        <f>TRUNC(I13235*H13235,2)</f>
        <v>3.54</v>
      </c>
      <c r="M13235">
        <v>20.8</v>
      </c>
    </row>
    <row r="13236" spans="1:13" ht="24" customHeight="1" x14ac:dyDescent="0.2">
      <c r="A13236" s="238" t="s">
        <v>2126</v>
      </c>
      <c r="B13236" s="191" t="s">
        <v>3201</v>
      </c>
      <c r="C13236" s="190" t="s">
        <v>15</v>
      </c>
      <c r="D13236" s="190" t="s">
        <v>3202</v>
      </c>
      <c r="E13236" s="426" t="s">
        <v>2119</v>
      </c>
      <c r="F13236" s="426"/>
      <c r="G13236" s="192" t="s">
        <v>54</v>
      </c>
      <c r="H13236" s="193">
        <v>1</v>
      </c>
      <c r="I13236" s="189">
        <f>(M13236*$M$13)</f>
        <v>18.538</v>
      </c>
      <c r="J13236" s="219">
        <f>TRUNC(I13236*H13236,2)</f>
        <v>18.53</v>
      </c>
      <c r="M13236">
        <v>20.149999999999999</v>
      </c>
    </row>
    <row r="13237" spans="1:13" x14ac:dyDescent="0.2">
      <c r="A13237" s="239"/>
      <c r="B13237" s="195"/>
      <c r="C13237" s="195"/>
      <c r="D13237" s="195"/>
      <c r="E13237" s="195" t="s">
        <v>3847</v>
      </c>
      <c r="F13237" s="196">
        <v>6.56</v>
      </c>
      <c r="G13237" s="195" t="s">
        <v>3848</v>
      </c>
      <c r="H13237" s="196">
        <v>0</v>
      </c>
      <c r="I13237" s="196">
        <v>6.56</v>
      </c>
      <c r="J13237" s="220"/>
      <c r="M13237">
        <v>6.56</v>
      </c>
    </row>
    <row r="13238" spans="1:13" ht="25.5" x14ac:dyDescent="0.2">
      <c r="A13238" s="239"/>
      <c r="B13238" s="195"/>
      <c r="C13238" s="195"/>
      <c r="D13238" s="195"/>
      <c r="E13238" s="195" t="s">
        <v>3849</v>
      </c>
      <c r="F13238" s="196">
        <v>0</v>
      </c>
      <c r="G13238" s="195"/>
      <c r="H13238" s="195" t="s">
        <v>3850</v>
      </c>
      <c r="I13238" s="196">
        <v>26.71</v>
      </c>
      <c r="J13238" s="220"/>
      <c r="M13238">
        <v>26.71</v>
      </c>
    </row>
    <row r="13239" spans="1:13" ht="30" customHeight="1" x14ac:dyDescent="0.2">
      <c r="A13239" s="240"/>
      <c r="B13239" s="197"/>
      <c r="C13239" s="197"/>
      <c r="D13239" s="197"/>
      <c r="E13239" s="197"/>
      <c r="F13239" s="197"/>
      <c r="G13239" s="197" t="s">
        <v>3851</v>
      </c>
      <c r="H13239" s="198">
        <v>10</v>
      </c>
      <c r="I13239" s="199">
        <v>267.10000000000002</v>
      </c>
      <c r="J13239" s="220"/>
      <c r="M13239">
        <v>267.10000000000002</v>
      </c>
    </row>
    <row r="13240" spans="1:13" ht="0.95" customHeight="1" x14ac:dyDescent="0.2">
      <c r="A13240" s="237"/>
      <c r="B13240" s="185"/>
      <c r="C13240" s="185"/>
      <c r="D13240" s="185"/>
      <c r="E13240" s="185"/>
      <c r="F13240" s="185"/>
      <c r="G13240" s="185"/>
      <c r="H13240" s="185"/>
      <c r="I13240" s="185"/>
      <c r="J13240" s="220"/>
    </row>
    <row r="13241" spans="1:13" ht="18" customHeight="1" x14ac:dyDescent="0.2">
      <c r="A13241" s="236" t="s">
        <v>1770</v>
      </c>
      <c r="B13241" s="183" t="s">
        <v>2</v>
      </c>
      <c r="C13241" s="182" t="s">
        <v>3</v>
      </c>
      <c r="D13241" s="182" t="s">
        <v>4</v>
      </c>
      <c r="E13241" s="419" t="s">
        <v>2100</v>
      </c>
      <c r="F13241" s="419"/>
      <c r="G13241" s="184" t="s">
        <v>5</v>
      </c>
      <c r="H13241" s="183" t="s">
        <v>6</v>
      </c>
      <c r="I13241" s="183" t="s">
        <v>7</v>
      </c>
      <c r="J13241" s="218" t="s">
        <v>8</v>
      </c>
      <c r="K13241" s="229">
        <f>J13243+J13244</f>
        <v>5.3100000000000005</v>
      </c>
      <c r="L13241" s="229">
        <f>J13242-K13241</f>
        <v>11.72</v>
      </c>
      <c r="M13241" t="s">
        <v>7</v>
      </c>
    </row>
    <row r="13242" spans="1:13" ht="39" customHeight="1" x14ac:dyDescent="0.2">
      <c r="A13242" s="237" t="s">
        <v>2125</v>
      </c>
      <c r="B13242" s="186" t="s">
        <v>1771</v>
      </c>
      <c r="C13242" s="185" t="s">
        <v>26</v>
      </c>
      <c r="D13242" s="185" t="s">
        <v>1772</v>
      </c>
      <c r="E13242" s="425" t="s">
        <v>2115</v>
      </c>
      <c r="F13242" s="425"/>
      <c r="G13242" s="187" t="s">
        <v>331</v>
      </c>
      <c r="H13242" s="188">
        <v>1</v>
      </c>
      <c r="I13242" s="189">
        <f t="shared" ref="I13242:I13248" si="520">(M13242*$M$13)</f>
        <v>17.038399999999999</v>
      </c>
      <c r="J13242" s="231">
        <f t="shared" ref="J13242:J13248" si="521">TRUNC(I13242*H13242,2)</f>
        <v>17.03</v>
      </c>
      <c r="M13242">
        <v>18.52</v>
      </c>
    </row>
    <row r="13243" spans="1:13" ht="26.1" customHeight="1" x14ac:dyDescent="0.2">
      <c r="A13243" s="241" t="s">
        <v>2395</v>
      </c>
      <c r="B13243" s="201" t="s">
        <v>2772</v>
      </c>
      <c r="C13243" s="200" t="s">
        <v>26</v>
      </c>
      <c r="D13243" s="200" t="s">
        <v>2773</v>
      </c>
      <c r="E13243" s="427" t="s">
        <v>2123</v>
      </c>
      <c r="F13243" s="427"/>
      <c r="G13243" s="202" t="s">
        <v>32</v>
      </c>
      <c r="H13243" s="203">
        <v>0.12709999999999999</v>
      </c>
      <c r="I13243" s="189">
        <f t="shared" si="520"/>
        <v>17.526</v>
      </c>
      <c r="J13243" s="219">
        <f t="shared" si="521"/>
        <v>2.2200000000000002</v>
      </c>
      <c r="M13243">
        <v>19.05</v>
      </c>
    </row>
    <row r="13244" spans="1:13" ht="26.1" customHeight="1" x14ac:dyDescent="0.2">
      <c r="A13244" s="241" t="s">
        <v>2395</v>
      </c>
      <c r="B13244" s="201" t="s">
        <v>2477</v>
      </c>
      <c r="C13244" s="200" t="s">
        <v>26</v>
      </c>
      <c r="D13244" s="200" t="s">
        <v>2478</v>
      </c>
      <c r="E13244" s="427" t="s">
        <v>2123</v>
      </c>
      <c r="F13244" s="427"/>
      <c r="G13244" s="202" t="s">
        <v>32</v>
      </c>
      <c r="H13244" s="203">
        <v>0.12709999999999999</v>
      </c>
      <c r="I13244" s="189">
        <f t="shared" si="520"/>
        <v>24.3156</v>
      </c>
      <c r="J13244" s="219">
        <f t="shared" si="521"/>
        <v>3.09</v>
      </c>
      <c r="M13244">
        <v>26.43</v>
      </c>
    </row>
    <row r="13245" spans="1:13" ht="24" customHeight="1" x14ac:dyDescent="0.2">
      <c r="A13245" s="238" t="s">
        <v>2126</v>
      </c>
      <c r="B13245" s="191" t="s">
        <v>2774</v>
      </c>
      <c r="C13245" s="190" t="s">
        <v>26</v>
      </c>
      <c r="D13245" s="190" t="s">
        <v>2775</v>
      </c>
      <c r="E13245" s="426" t="s">
        <v>2119</v>
      </c>
      <c r="F13245" s="426"/>
      <c r="G13245" s="192" t="s">
        <v>331</v>
      </c>
      <c r="H13245" s="193">
        <v>1.6500000000000001E-2</v>
      </c>
      <c r="I13245" s="189">
        <f t="shared" si="520"/>
        <v>56.625999999999998</v>
      </c>
      <c r="J13245" s="219">
        <f t="shared" si="521"/>
        <v>0.93</v>
      </c>
      <c r="M13245">
        <v>61.55</v>
      </c>
    </row>
    <row r="13246" spans="1:13" ht="26.1" customHeight="1" x14ac:dyDescent="0.2">
      <c r="A13246" s="238" t="s">
        <v>2126</v>
      </c>
      <c r="B13246" s="191" t="s">
        <v>3341</v>
      </c>
      <c r="C13246" s="190" t="s">
        <v>26</v>
      </c>
      <c r="D13246" s="190" t="s">
        <v>3342</v>
      </c>
      <c r="E13246" s="426" t="s">
        <v>2119</v>
      </c>
      <c r="F13246" s="426"/>
      <c r="G13246" s="192" t="s">
        <v>331</v>
      </c>
      <c r="H13246" s="193">
        <v>1</v>
      </c>
      <c r="I13246" s="189">
        <f t="shared" si="520"/>
        <v>9.3656000000000006</v>
      </c>
      <c r="J13246" s="219">
        <f t="shared" si="521"/>
        <v>9.36</v>
      </c>
      <c r="M13246">
        <v>10.18</v>
      </c>
    </row>
    <row r="13247" spans="1:13" ht="26.1" customHeight="1" x14ac:dyDescent="0.2">
      <c r="A13247" s="238" t="s">
        <v>2126</v>
      </c>
      <c r="B13247" s="191" t="s">
        <v>2776</v>
      </c>
      <c r="C13247" s="190" t="s">
        <v>26</v>
      </c>
      <c r="D13247" s="190" t="s">
        <v>2777</v>
      </c>
      <c r="E13247" s="426" t="s">
        <v>2119</v>
      </c>
      <c r="F13247" s="426"/>
      <c r="G13247" s="192" t="s">
        <v>331</v>
      </c>
      <c r="H13247" s="193">
        <v>2.1999999999999999E-2</v>
      </c>
      <c r="I13247" s="189">
        <f t="shared" si="520"/>
        <v>64.160799999999995</v>
      </c>
      <c r="J13247" s="219">
        <f t="shared" si="521"/>
        <v>1.41</v>
      </c>
      <c r="M13247">
        <v>69.739999999999995</v>
      </c>
    </row>
    <row r="13248" spans="1:13" ht="24" customHeight="1" x14ac:dyDescent="0.2">
      <c r="A13248" s="238" t="s">
        <v>2126</v>
      </c>
      <c r="B13248" s="191" t="s">
        <v>2778</v>
      </c>
      <c r="C13248" s="190" t="s">
        <v>26</v>
      </c>
      <c r="D13248" s="190" t="s">
        <v>2779</v>
      </c>
      <c r="E13248" s="426" t="s">
        <v>2119</v>
      </c>
      <c r="F13248" s="426"/>
      <c r="G13248" s="192" t="s">
        <v>331</v>
      </c>
      <c r="H13248" s="193">
        <v>1.9E-2</v>
      </c>
      <c r="I13248" s="189">
        <f t="shared" si="520"/>
        <v>1.8768</v>
      </c>
      <c r="J13248" s="219">
        <f t="shared" si="521"/>
        <v>0.03</v>
      </c>
      <c r="M13248">
        <v>2.04</v>
      </c>
    </row>
    <row r="13249" spans="1:13" x14ac:dyDescent="0.2">
      <c r="A13249" s="239"/>
      <c r="B13249" s="195"/>
      <c r="C13249" s="195"/>
      <c r="D13249" s="195"/>
      <c r="E13249" s="195" t="s">
        <v>3847</v>
      </c>
      <c r="F13249" s="196">
        <v>4.4000000000000004</v>
      </c>
      <c r="G13249" s="195" t="s">
        <v>3848</v>
      </c>
      <c r="H13249" s="196">
        <v>0</v>
      </c>
      <c r="I13249" s="196">
        <v>4.4000000000000004</v>
      </c>
      <c r="J13249" s="220"/>
      <c r="M13249">
        <v>4.4000000000000004</v>
      </c>
    </row>
    <row r="13250" spans="1:13" ht="25.5" x14ac:dyDescent="0.2">
      <c r="A13250" s="239"/>
      <c r="B13250" s="195"/>
      <c r="C13250" s="195"/>
      <c r="D13250" s="195"/>
      <c r="E13250" s="195" t="s">
        <v>3849</v>
      </c>
      <c r="F13250" s="196">
        <v>0</v>
      </c>
      <c r="G13250" s="195"/>
      <c r="H13250" s="195" t="s">
        <v>3850</v>
      </c>
      <c r="I13250" s="196">
        <v>18.52</v>
      </c>
      <c r="J13250" s="220"/>
      <c r="M13250">
        <v>18.52</v>
      </c>
    </row>
    <row r="13251" spans="1:13" ht="30" customHeight="1" x14ac:dyDescent="0.2">
      <c r="A13251" s="240"/>
      <c r="B13251" s="197"/>
      <c r="C13251" s="197"/>
      <c r="D13251" s="197"/>
      <c r="E13251" s="197"/>
      <c r="F13251" s="197"/>
      <c r="G13251" s="197" t="s">
        <v>3851</v>
      </c>
      <c r="H13251" s="198">
        <v>4</v>
      </c>
      <c r="I13251" s="199">
        <v>74.08</v>
      </c>
      <c r="J13251" s="220"/>
      <c r="M13251">
        <v>74.08</v>
      </c>
    </row>
    <row r="13252" spans="1:13" ht="0.95" customHeight="1" x14ac:dyDescent="0.2">
      <c r="A13252" s="237"/>
      <c r="B13252" s="185"/>
      <c r="C13252" s="185"/>
      <c r="D13252" s="185"/>
      <c r="E13252" s="185"/>
      <c r="F13252" s="185"/>
      <c r="G13252" s="185"/>
      <c r="H13252" s="185"/>
      <c r="I13252" s="185"/>
      <c r="J13252" s="220"/>
    </row>
    <row r="13253" spans="1:13" ht="18" customHeight="1" x14ac:dyDescent="0.2">
      <c r="A13253" s="236" t="s">
        <v>1773</v>
      </c>
      <c r="B13253" s="183" t="s">
        <v>2</v>
      </c>
      <c r="C13253" s="182" t="s">
        <v>3</v>
      </c>
      <c r="D13253" s="182" t="s">
        <v>4</v>
      </c>
      <c r="E13253" s="419" t="s">
        <v>2100</v>
      </c>
      <c r="F13253" s="419"/>
      <c r="G13253" s="184" t="s">
        <v>5</v>
      </c>
      <c r="H13253" s="183" t="s">
        <v>6</v>
      </c>
      <c r="I13253" s="183" t="s">
        <v>7</v>
      </c>
      <c r="J13253" s="218" t="s">
        <v>8</v>
      </c>
      <c r="K13253" s="229">
        <f>J13255+J13256</f>
        <v>2.94</v>
      </c>
      <c r="L13253" s="229">
        <f>J13254-K13253</f>
        <v>1.8299999999999996</v>
      </c>
      <c r="M13253" t="s">
        <v>7</v>
      </c>
    </row>
    <row r="13254" spans="1:13" ht="39" customHeight="1" x14ac:dyDescent="0.2">
      <c r="A13254" s="237" t="s">
        <v>2125</v>
      </c>
      <c r="B13254" s="186" t="s">
        <v>1097</v>
      </c>
      <c r="C13254" s="185" t="s">
        <v>26</v>
      </c>
      <c r="D13254" s="185" t="s">
        <v>1098</v>
      </c>
      <c r="E13254" s="425" t="s">
        <v>2115</v>
      </c>
      <c r="F13254" s="425"/>
      <c r="G13254" s="187" t="s">
        <v>331</v>
      </c>
      <c r="H13254" s="188">
        <v>1</v>
      </c>
      <c r="I13254" s="189">
        <f t="shared" ref="I13254:I13260" si="522">(M13254*$M$13)</f>
        <v>4.7748000000000008</v>
      </c>
      <c r="J13254" s="231">
        <f t="shared" ref="J13254:J13260" si="523">TRUNC(I13254*H13254,2)</f>
        <v>4.7699999999999996</v>
      </c>
      <c r="M13254">
        <v>5.19</v>
      </c>
    </row>
    <row r="13255" spans="1:13" ht="26.1" customHeight="1" x14ac:dyDescent="0.2">
      <c r="A13255" s="241" t="s">
        <v>2395</v>
      </c>
      <c r="B13255" s="201" t="s">
        <v>2772</v>
      </c>
      <c r="C13255" s="200" t="s">
        <v>26</v>
      </c>
      <c r="D13255" s="200" t="s">
        <v>2773</v>
      </c>
      <c r="E13255" s="427" t="s">
        <v>2123</v>
      </c>
      <c r="F13255" s="427"/>
      <c r="G13255" s="202" t="s">
        <v>32</v>
      </c>
      <c r="H13255" s="203">
        <v>7.0599999999999996E-2</v>
      </c>
      <c r="I13255" s="189">
        <f t="shared" si="522"/>
        <v>17.526</v>
      </c>
      <c r="J13255" s="219">
        <f t="shared" si="523"/>
        <v>1.23</v>
      </c>
      <c r="M13255">
        <v>19.05</v>
      </c>
    </row>
    <row r="13256" spans="1:13" ht="26.1" customHeight="1" x14ac:dyDescent="0.2">
      <c r="A13256" s="241" t="s">
        <v>2395</v>
      </c>
      <c r="B13256" s="201" t="s">
        <v>2477</v>
      </c>
      <c r="C13256" s="200" t="s">
        <v>26</v>
      </c>
      <c r="D13256" s="200" t="s">
        <v>2478</v>
      </c>
      <c r="E13256" s="427" t="s">
        <v>2123</v>
      </c>
      <c r="F13256" s="427"/>
      <c r="G13256" s="202" t="s">
        <v>32</v>
      </c>
      <c r="H13256" s="203">
        <v>7.0599999999999996E-2</v>
      </c>
      <c r="I13256" s="189">
        <f t="shared" si="522"/>
        <v>24.3156</v>
      </c>
      <c r="J13256" s="219">
        <f t="shared" si="523"/>
        <v>1.71</v>
      </c>
      <c r="M13256">
        <v>26.43</v>
      </c>
    </row>
    <row r="13257" spans="1:13" ht="24" customHeight="1" x14ac:dyDescent="0.2">
      <c r="A13257" s="238" t="s">
        <v>2126</v>
      </c>
      <c r="B13257" s="191" t="s">
        <v>2774</v>
      </c>
      <c r="C13257" s="190" t="s">
        <v>26</v>
      </c>
      <c r="D13257" s="190" t="s">
        <v>2775</v>
      </c>
      <c r="E13257" s="426" t="s">
        <v>2119</v>
      </c>
      <c r="F13257" s="426"/>
      <c r="G13257" s="192" t="s">
        <v>331</v>
      </c>
      <c r="H13257" s="193">
        <v>7.1000000000000004E-3</v>
      </c>
      <c r="I13257" s="189">
        <f t="shared" si="522"/>
        <v>56.625999999999998</v>
      </c>
      <c r="J13257" s="219">
        <f t="shared" si="523"/>
        <v>0.4</v>
      </c>
      <c r="M13257">
        <v>61.55</v>
      </c>
    </row>
    <row r="13258" spans="1:13" ht="26.1" customHeight="1" x14ac:dyDescent="0.2">
      <c r="A13258" s="238" t="s">
        <v>2126</v>
      </c>
      <c r="B13258" s="191" t="s">
        <v>3006</v>
      </c>
      <c r="C13258" s="190" t="s">
        <v>26</v>
      </c>
      <c r="D13258" s="190" t="s">
        <v>3007</v>
      </c>
      <c r="E13258" s="426" t="s">
        <v>2119</v>
      </c>
      <c r="F13258" s="426"/>
      <c r="G13258" s="192" t="s">
        <v>331</v>
      </c>
      <c r="H13258" s="193">
        <v>1</v>
      </c>
      <c r="I13258" s="189">
        <f t="shared" si="522"/>
        <v>0.91080000000000005</v>
      </c>
      <c r="J13258" s="219">
        <f t="shared" si="523"/>
        <v>0.91</v>
      </c>
      <c r="M13258">
        <v>0.99</v>
      </c>
    </row>
    <row r="13259" spans="1:13" ht="26.1" customHeight="1" x14ac:dyDescent="0.2">
      <c r="A13259" s="238" t="s">
        <v>2126</v>
      </c>
      <c r="B13259" s="191" t="s">
        <v>2776</v>
      </c>
      <c r="C13259" s="190" t="s">
        <v>26</v>
      </c>
      <c r="D13259" s="190" t="s">
        <v>2777</v>
      </c>
      <c r="E13259" s="426" t="s">
        <v>2119</v>
      </c>
      <c r="F13259" s="426"/>
      <c r="G13259" s="192" t="s">
        <v>331</v>
      </c>
      <c r="H13259" s="193">
        <v>8.0000000000000002E-3</v>
      </c>
      <c r="I13259" s="189">
        <f t="shared" si="522"/>
        <v>64.160799999999995</v>
      </c>
      <c r="J13259" s="219">
        <f t="shared" si="523"/>
        <v>0.51</v>
      </c>
      <c r="M13259">
        <v>69.739999999999995</v>
      </c>
    </row>
    <row r="13260" spans="1:13" ht="24" customHeight="1" x14ac:dyDescent="0.2">
      <c r="A13260" s="238" t="s">
        <v>2126</v>
      </c>
      <c r="B13260" s="191" t="s">
        <v>2778</v>
      </c>
      <c r="C13260" s="190" t="s">
        <v>26</v>
      </c>
      <c r="D13260" s="190" t="s">
        <v>2779</v>
      </c>
      <c r="E13260" s="426" t="s">
        <v>2119</v>
      </c>
      <c r="F13260" s="426"/>
      <c r="G13260" s="192" t="s">
        <v>331</v>
      </c>
      <c r="H13260" s="193">
        <v>1.0800000000000001E-2</v>
      </c>
      <c r="I13260" s="189">
        <f t="shared" si="522"/>
        <v>1.8768</v>
      </c>
      <c r="J13260" s="219">
        <f t="shared" si="523"/>
        <v>0.02</v>
      </c>
      <c r="M13260">
        <v>2.04</v>
      </c>
    </row>
    <row r="13261" spans="1:13" x14ac:dyDescent="0.2">
      <c r="A13261" s="239"/>
      <c r="B13261" s="195"/>
      <c r="C13261" s="195"/>
      <c r="D13261" s="195"/>
      <c r="E13261" s="195" t="s">
        <v>3847</v>
      </c>
      <c r="F13261" s="196">
        <v>2.44</v>
      </c>
      <c r="G13261" s="195" t="s">
        <v>3848</v>
      </c>
      <c r="H13261" s="196">
        <v>0</v>
      </c>
      <c r="I13261" s="196">
        <v>2.44</v>
      </c>
      <c r="J13261" s="220"/>
      <c r="M13261">
        <v>2.44</v>
      </c>
    </row>
    <row r="13262" spans="1:13" ht="25.5" x14ac:dyDescent="0.2">
      <c r="A13262" s="239"/>
      <c r="B13262" s="195"/>
      <c r="C13262" s="195"/>
      <c r="D13262" s="195"/>
      <c r="E13262" s="195" t="s">
        <v>3849</v>
      </c>
      <c r="F13262" s="196">
        <v>0</v>
      </c>
      <c r="G13262" s="195"/>
      <c r="H13262" s="195" t="s">
        <v>3850</v>
      </c>
      <c r="I13262" s="196">
        <v>5.19</v>
      </c>
      <c r="J13262" s="220"/>
      <c r="M13262">
        <v>5.19</v>
      </c>
    </row>
    <row r="13263" spans="1:13" ht="30" customHeight="1" x14ac:dyDescent="0.2">
      <c r="A13263" s="240"/>
      <c r="B13263" s="197"/>
      <c r="C13263" s="197"/>
      <c r="D13263" s="197"/>
      <c r="E13263" s="197"/>
      <c r="F13263" s="197"/>
      <c r="G13263" s="197" t="s">
        <v>3851</v>
      </c>
      <c r="H13263" s="198">
        <v>64</v>
      </c>
      <c r="I13263" s="199">
        <v>332.16</v>
      </c>
      <c r="J13263" s="220"/>
      <c r="M13263">
        <v>332.16</v>
      </c>
    </row>
    <row r="13264" spans="1:13" ht="0.95" customHeight="1" x14ac:dyDescent="0.2">
      <c r="A13264" s="237"/>
      <c r="B13264" s="185"/>
      <c r="C13264" s="185"/>
      <c r="D13264" s="185"/>
      <c r="E13264" s="185"/>
      <c r="F13264" s="185"/>
      <c r="G13264" s="185"/>
      <c r="H13264" s="185"/>
      <c r="I13264" s="185"/>
      <c r="J13264" s="220"/>
    </row>
    <row r="13265" spans="1:13" ht="18" customHeight="1" x14ac:dyDescent="0.2">
      <c r="A13265" s="236" t="s">
        <v>1774</v>
      </c>
      <c r="B13265" s="183" t="s">
        <v>2</v>
      </c>
      <c r="C13265" s="182" t="s">
        <v>3</v>
      </c>
      <c r="D13265" s="182" t="s">
        <v>4</v>
      </c>
      <c r="E13265" s="419" t="s">
        <v>2100</v>
      </c>
      <c r="F13265" s="419"/>
      <c r="G13265" s="184" t="s">
        <v>5</v>
      </c>
      <c r="H13265" s="183" t="s">
        <v>6</v>
      </c>
      <c r="I13265" s="183" t="s">
        <v>7</v>
      </c>
      <c r="J13265" s="218" t="s">
        <v>8</v>
      </c>
      <c r="K13265" s="229">
        <f>J13267+J13268</f>
        <v>5.87</v>
      </c>
      <c r="L13265" s="229">
        <f>J13266-K13265</f>
        <v>1.9799999999999995</v>
      </c>
      <c r="M13265" t="s">
        <v>7</v>
      </c>
    </row>
    <row r="13266" spans="1:13" ht="24" customHeight="1" x14ac:dyDescent="0.2">
      <c r="A13266" s="237" t="s">
        <v>2125</v>
      </c>
      <c r="B13266" s="186" t="s">
        <v>1099</v>
      </c>
      <c r="C13266" s="185" t="s">
        <v>15</v>
      </c>
      <c r="D13266" s="185" t="s">
        <v>1100</v>
      </c>
      <c r="E13266" s="425">
        <v>8</v>
      </c>
      <c r="F13266" s="425"/>
      <c r="G13266" s="187" t="s">
        <v>18</v>
      </c>
      <c r="H13266" s="188">
        <v>1</v>
      </c>
      <c r="I13266" s="189">
        <f>(M13266*$M$13)</f>
        <v>7.8567999999999998</v>
      </c>
      <c r="J13266" s="231">
        <f>TRUNC(I13266*H13266,2)</f>
        <v>7.85</v>
      </c>
      <c r="M13266">
        <v>8.5399999999999991</v>
      </c>
    </row>
    <row r="13267" spans="1:13" ht="24" customHeight="1" x14ac:dyDescent="0.2">
      <c r="A13267" s="238" t="s">
        <v>2126</v>
      </c>
      <c r="B13267" s="191" t="s">
        <v>2130</v>
      </c>
      <c r="C13267" s="190" t="s">
        <v>15</v>
      </c>
      <c r="D13267" s="190" t="s">
        <v>2131</v>
      </c>
      <c r="E13267" s="426" t="s">
        <v>2129</v>
      </c>
      <c r="F13267" s="426"/>
      <c r="G13267" s="192" t="s">
        <v>39</v>
      </c>
      <c r="H13267" s="193">
        <v>0.18</v>
      </c>
      <c r="I13267" s="189">
        <f>(M13267*$M$13)</f>
        <v>13.533200000000001</v>
      </c>
      <c r="J13267" s="219">
        <f>TRUNC(I13267*H13267,2)</f>
        <v>2.4300000000000002</v>
      </c>
      <c r="M13267">
        <v>14.71</v>
      </c>
    </row>
    <row r="13268" spans="1:13" ht="24" customHeight="1" x14ac:dyDescent="0.2">
      <c r="A13268" s="238" t="s">
        <v>2126</v>
      </c>
      <c r="B13268" s="191" t="s">
        <v>2216</v>
      </c>
      <c r="C13268" s="190" t="s">
        <v>15</v>
      </c>
      <c r="D13268" s="190" t="s">
        <v>2217</v>
      </c>
      <c r="E13268" s="426" t="s">
        <v>2129</v>
      </c>
      <c r="F13268" s="426"/>
      <c r="G13268" s="192" t="s">
        <v>39</v>
      </c>
      <c r="H13268" s="193">
        <v>0.18</v>
      </c>
      <c r="I13268" s="189">
        <f>(M13268*$M$13)</f>
        <v>19.136000000000003</v>
      </c>
      <c r="J13268" s="219">
        <f>TRUNC(I13268*H13268,2)</f>
        <v>3.44</v>
      </c>
      <c r="M13268">
        <v>20.8</v>
      </c>
    </row>
    <row r="13269" spans="1:13" ht="24" customHeight="1" x14ac:dyDescent="0.2">
      <c r="A13269" s="238" t="s">
        <v>2126</v>
      </c>
      <c r="B13269" s="191" t="s">
        <v>2357</v>
      </c>
      <c r="C13269" s="190" t="s">
        <v>15</v>
      </c>
      <c r="D13269" s="190" t="s">
        <v>2358</v>
      </c>
      <c r="E13269" s="426" t="s">
        <v>2119</v>
      </c>
      <c r="F13269" s="426"/>
      <c r="G13269" s="192" t="s">
        <v>54</v>
      </c>
      <c r="H13269" s="193">
        <v>1</v>
      </c>
      <c r="I13269" s="189">
        <f>(M13269*$M$13)</f>
        <v>1.9872000000000003</v>
      </c>
      <c r="J13269" s="219">
        <f>TRUNC(I13269*H13269,2)</f>
        <v>1.98</v>
      </c>
      <c r="M13269">
        <v>2.16</v>
      </c>
    </row>
    <row r="13270" spans="1:13" x14ac:dyDescent="0.2">
      <c r="A13270" s="239"/>
      <c r="B13270" s="195"/>
      <c r="C13270" s="195"/>
      <c r="D13270" s="195"/>
      <c r="E13270" s="195" t="s">
        <v>3847</v>
      </c>
      <c r="F13270" s="196">
        <v>6.38</v>
      </c>
      <c r="G13270" s="195" t="s">
        <v>3848</v>
      </c>
      <c r="H13270" s="196">
        <v>0</v>
      </c>
      <c r="I13270" s="196">
        <v>6.38</v>
      </c>
      <c r="J13270" s="220"/>
      <c r="M13270">
        <v>6.38</v>
      </c>
    </row>
    <row r="13271" spans="1:13" ht="25.5" x14ac:dyDescent="0.2">
      <c r="A13271" s="239"/>
      <c r="B13271" s="195"/>
      <c r="C13271" s="195"/>
      <c r="D13271" s="195"/>
      <c r="E13271" s="195" t="s">
        <v>3849</v>
      </c>
      <c r="F13271" s="196">
        <v>0</v>
      </c>
      <c r="G13271" s="195"/>
      <c r="H13271" s="195" t="s">
        <v>3850</v>
      </c>
      <c r="I13271" s="196">
        <v>8.5399999999999991</v>
      </c>
      <c r="J13271" s="220"/>
      <c r="M13271">
        <v>8.5399999999999991</v>
      </c>
    </row>
    <row r="13272" spans="1:13" ht="30" customHeight="1" x14ac:dyDescent="0.2">
      <c r="A13272" s="240"/>
      <c r="B13272" s="197"/>
      <c r="C13272" s="197"/>
      <c r="D13272" s="197"/>
      <c r="E13272" s="197"/>
      <c r="F13272" s="197"/>
      <c r="G13272" s="197" t="s">
        <v>3851</v>
      </c>
      <c r="H13272" s="198">
        <v>23</v>
      </c>
      <c r="I13272" s="199">
        <v>196.42</v>
      </c>
      <c r="J13272" s="220"/>
      <c r="M13272">
        <v>196.42</v>
      </c>
    </row>
    <row r="13273" spans="1:13" ht="0.95" customHeight="1" x14ac:dyDescent="0.2">
      <c r="A13273" s="237"/>
      <c r="B13273" s="185"/>
      <c r="C13273" s="185"/>
      <c r="D13273" s="185"/>
      <c r="E13273" s="185"/>
      <c r="F13273" s="185"/>
      <c r="G13273" s="185"/>
      <c r="H13273" s="185"/>
      <c r="I13273" s="185"/>
      <c r="J13273" s="220"/>
    </row>
    <row r="13274" spans="1:13" ht="18" customHeight="1" x14ac:dyDescent="0.2">
      <c r="A13274" s="236" t="s">
        <v>1775</v>
      </c>
      <c r="B13274" s="183" t="s">
        <v>2</v>
      </c>
      <c r="C13274" s="182" t="s">
        <v>3</v>
      </c>
      <c r="D13274" s="182" t="s">
        <v>4</v>
      </c>
      <c r="E13274" s="419" t="s">
        <v>2100</v>
      </c>
      <c r="F13274" s="419"/>
      <c r="G13274" s="184" t="s">
        <v>5</v>
      </c>
      <c r="H13274" s="183" t="s">
        <v>6</v>
      </c>
      <c r="I13274" s="183" t="s">
        <v>7</v>
      </c>
      <c r="J13274" s="218" t="s">
        <v>8</v>
      </c>
      <c r="K13274" s="229">
        <f>J13276+J13277</f>
        <v>5.3100000000000005</v>
      </c>
      <c r="L13274" s="229">
        <f>J13275-K13274</f>
        <v>8.6</v>
      </c>
      <c r="M13274" t="s">
        <v>7</v>
      </c>
    </row>
    <row r="13275" spans="1:13" ht="39" customHeight="1" x14ac:dyDescent="0.2">
      <c r="A13275" s="237" t="s">
        <v>2125</v>
      </c>
      <c r="B13275" s="186" t="s">
        <v>1101</v>
      </c>
      <c r="C13275" s="185" t="s">
        <v>26</v>
      </c>
      <c r="D13275" s="185" t="s">
        <v>1102</v>
      </c>
      <c r="E13275" s="425" t="s">
        <v>2115</v>
      </c>
      <c r="F13275" s="425"/>
      <c r="G13275" s="187" t="s">
        <v>331</v>
      </c>
      <c r="H13275" s="188">
        <v>1</v>
      </c>
      <c r="I13275" s="189">
        <f t="shared" ref="I13275:I13281" si="524">(M13275*$M$13)</f>
        <v>13.919600000000001</v>
      </c>
      <c r="J13275" s="231">
        <f t="shared" ref="J13275:J13281" si="525">TRUNC(I13275*H13275,2)</f>
        <v>13.91</v>
      </c>
      <c r="M13275">
        <v>15.13</v>
      </c>
    </row>
    <row r="13276" spans="1:13" ht="26.1" customHeight="1" x14ac:dyDescent="0.2">
      <c r="A13276" s="241" t="s">
        <v>2395</v>
      </c>
      <c r="B13276" s="201" t="s">
        <v>2772</v>
      </c>
      <c r="C13276" s="200" t="s">
        <v>26</v>
      </c>
      <c r="D13276" s="200" t="s">
        <v>2773</v>
      </c>
      <c r="E13276" s="427" t="s">
        <v>2123</v>
      </c>
      <c r="F13276" s="427"/>
      <c r="G13276" s="202" t="s">
        <v>32</v>
      </c>
      <c r="H13276" s="203">
        <v>0.12709999999999999</v>
      </c>
      <c r="I13276" s="189">
        <f t="shared" si="524"/>
        <v>17.526</v>
      </c>
      <c r="J13276" s="219">
        <f t="shared" si="525"/>
        <v>2.2200000000000002</v>
      </c>
      <c r="M13276">
        <v>19.05</v>
      </c>
    </row>
    <row r="13277" spans="1:13" ht="26.1" customHeight="1" x14ac:dyDescent="0.2">
      <c r="A13277" s="241" t="s">
        <v>2395</v>
      </c>
      <c r="B13277" s="201" t="s">
        <v>2477</v>
      </c>
      <c r="C13277" s="200" t="s">
        <v>26</v>
      </c>
      <c r="D13277" s="200" t="s">
        <v>2478</v>
      </c>
      <c r="E13277" s="427" t="s">
        <v>2123</v>
      </c>
      <c r="F13277" s="427"/>
      <c r="G13277" s="202" t="s">
        <v>32</v>
      </c>
      <c r="H13277" s="203">
        <v>0.12709999999999999</v>
      </c>
      <c r="I13277" s="189">
        <f t="shared" si="524"/>
        <v>24.3156</v>
      </c>
      <c r="J13277" s="219">
        <f t="shared" si="525"/>
        <v>3.09</v>
      </c>
      <c r="M13277">
        <v>26.43</v>
      </c>
    </row>
    <row r="13278" spans="1:13" ht="24" customHeight="1" x14ac:dyDescent="0.2">
      <c r="A13278" s="238" t="s">
        <v>2126</v>
      </c>
      <c r="B13278" s="191" t="s">
        <v>2774</v>
      </c>
      <c r="C13278" s="190" t="s">
        <v>26</v>
      </c>
      <c r="D13278" s="190" t="s">
        <v>2775</v>
      </c>
      <c r="E13278" s="426" t="s">
        <v>2119</v>
      </c>
      <c r="F13278" s="426"/>
      <c r="G13278" s="192" t="s">
        <v>331</v>
      </c>
      <c r="H13278" s="193">
        <v>1.6500000000000001E-2</v>
      </c>
      <c r="I13278" s="189">
        <f t="shared" si="524"/>
        <v>56.625999999999998</v>
      </c>
      <c r="J13278" s="219">
        <f t="shared" si="525"/>
        <v>0.93</v>
      </c>
      <c r="M13278">
        <v>61.55</v>
      </c>
    </row>
    <row r="13279" spans="1:13" ht="26.1" customHeight="1" x14ac:dyDescent="0.2">
      <c r="A13279" s="238" t="s">
        <v>2126</v>
      </c>
      <c r="B13279" s="191" t="s">
        <v>3008</v>
      </c>
      <c r="C13279" s="190" t="s">
        <v>26</v>
      </c>
      <c r="D13279" s="190" t="s">
        <v>3009</v>
      </c>
      <c r="E13279" s="426" t="s">
        <v>2119</v>
      </c>
      <c r="F13279" s="426"/>
      <c r="G13279" s="192" t="s">
        <v>331</v>
      </c>
      <c r="H13279" s="193">
        <v>1</v>
      </c>
      <c r="I13279" s="189">
        <f t="shared" si="524"/>
        <v>6.2468000000000004</v>
      </c>
      <c r="J13279" s="219">
        <f t="shared" si="525"/>
        <v>6.24</v>
      </c>
      <c r="M13279">
        <v>6.79</v>
      </c>
    </row>
    <row r="13280" spans="1:13" ht="26.1" customHeight="1" x14ac:dyDescent="0.2">
      <c r="A13280" s="238" t="s">
        <v>2126</v>
      </c>
      <c r="B13280" s="191" t="s">
        <v>2776</v>
      </c>
      <c r="C13280" s="190" t="s">
        <v>26</v>
      </c>
      <c r="D13280" s="190" t="s">
        <v>2777</v>
      </c>
      <c r="E13280" s="426" t="s">
        <v>2119</v>
      </c>
      <c r="F13280" s="426"/>
      <c r="G13280" s="192" t="s">
        <v>331</v>
      </c>
      <c r="H13280" s="193">
        <v>2.1999999999999999E-2</v>
      </c>
      <c r="I13280" s="189">
        <f t="shared" si="524"/>
        <v>64.160799999999995</v>
      </c>
      <c r="J13280" s="219">
        <f t="shared" si="525"/>
        <v>1.41</v>
      </c>
      <c r="M13280">
        <v>69.739999999999995</v>
      </c>
    </row>
    <row r="13281" spans="1:13" ht="24" customHeight="1" x14ac:dyDescent="0.2">
      <c r="A13281" s="238" t="s">
        <v>2126</v>
      </c>
      <c r="B13281" s="191" t="s">
        <v>2778</v>
      </c>
      <c r="C13281" s="190" t="s">
        <v>26</v>
      </c>
      <c r="D13281" s="190" t="s">
        <v>2779</v>
      </c>
      <c r="E13281" s="426" t="s">
        <v>2119</v>
      </c>
      <c r="F13281" s="426"/>
      <c r="G13281" s="192" t="s">
        <v>331</v>
      </c>
      <c r="H13281" s="193">
        <v>1.9E-2</v>
      </c>
      <c r="I13281" s="189">
        <f t="shared" si="524"/>
        <v>1.8768</v>
      </c>
      <c r="J13281" s="219">
        <f t="shared" si="525"/>
        <v>0.03</v>
      </c>
      <c r="M13281">
        <v>2.04</v>
      </c>
    </row>
    <row r="13282" spans="1:13" x14ac:dyDescent="0.2">
      <c r="A13282" s="239"/>
      <c r="B13282" s="195"/>
      <c r="C13282" s="195"/>
      <c r="D13282" s="195"/>
      <c r="E13282" s="195" t="s">
        <v>3847</v>
      </c>
      <c r="F13282" s="196">
        <v>4.4000000000000004</v>
      </c>
      <c r="G13282" s="195" t="s">
        <v>3848</v>
      </c>
      <c r="H13282" s="196">
        <v>0</v>
      </c>
      <c r="I13282" s="196">
        <v>4.4000000000000004</v>
      </c>
      <c r="J13282" s="220"/>
      <c r="M13282">
        <v>4.4000000000000004</v>
      </c>
    </row>
    <row r="13283" spans="1:13" ht="25.5" x14ac:dyDescent="0.2">
      <c r="A13283" s="239"/>
      <c r="B13283" s="195"/>
      <c r="C13283" s="195"/>
      <c r="D13283" s="195"/>
      <c r="E13283" s="195" t="s">
        <v>3849</v>
      </c>
      <c r="F13283" s="196">
        <v>0</v>
      </c>
      <c r="G13283" s="195"/>
      <c r="H13283" s="195" t="s">
        <v>3850</v>
      </c>
      <c r="I13283" s="196">
        <v>15.13</v>
      </c>
      <c r="J13283" s="220"/>
      <c r="M13283">
        <v>15.13</v>
      </c>
    </row>
    <row r="13284" spans="1:13" ht="30" customHeight="1" x14ac:dyDescent="0.2">
      <c r="A13284" s="240"/>
      <c r="B13284" s="197"/>
      <c r="C13284" s="197"/>
      <c r="D13284" s="197"/>
      <c r="E13284" s="197"/>
      <c r="F13284" s="197"/>
      <c r="G13284" s="197" t="s">
        <v>3851</v>
      </c>
      <c r="H13284" s="198">
        <v>40</v>
      </c>
      <c r="I13284" s="199">
        <v>605.20000000000005</v>
      </c>
      <c r="J13284" s="220"/>
      <c r="M13284">
        <v>605.20000000000005</v>
      </c>
    </row>
    <row r="13285" spans="1:13" ht="0.95" customHeight="1" x14ac:dyDescent="0.2">
      <c r="A13285" s="237"/>
      <c r="B13285" s="185"/>
      <c r="C13285" s="185"/>
      <c r="D13285" s="185"/>
      <c r="E13285" s="185"/>
      <c r="F13285" s="185"/>
      <c r="G13285" s="185"/>
      <c r="H13285" s="185"/>
      <c r="I13285" s="185"/>
      <c r="J13285" s="220"/>
    </row>
    <row r="13286" spans="1:13" ht="18" customHeight="1" x14ac:dyDescent="0.2">
      <c r="A13286" s="236" t="s">
        <v>1776</v>
      </c>
      <c r="B13286" s="183" t="s">
        <v>2</v>
      </c>
      <c r="C13286" s="182" t="s">
        <v>3</v>
      </c>
      <c r="D13286" s="182" t="s">
        <v>4</v>
      </c>
      <c r="E13286" s="419" t="s">
        <v>2100</v>
      </c>
      <c r="F13286" s="419"/>
      <c r="G13286" s="184" t="s">
        <v>5</v>
      </c>
      <c r="H13286" s="183" t="s">
        <v>6</v>
      </c>
      <c r="I13286" s="183" t="s">
        <v>7</v>
      </c>
      <c r="J13286" s="218" t="s">
        <v>8</v>
      </c>
      <c r="K13286" s="229">
        <f>J13288+J13289</f>
        <v>12.08</v>
      </c>
      <c r="L13286" s="229">
        <f>J13287-K13286</f>
        <v>98.100000000000009</v>
      </c>
      <c r="M13286" t="s">
        <v>7</v>
      </c>
    </row>
    <row r="13287" spans="1:13" ht="24" customHeight="1" x14ac:dyDescent="0.2">
      <c r="A13287" s="237" t="s">
        <v>2125</v>
      </c>
      <c r="B13287" s="186" t="s">
        <v>1394</v>
      </c>
      <c r="C13287" s="185" t="s">
        <v>15</v>
      </c>
      <c r="D13287" s="185" t="s">
        <v>1395</v>
      </c>
      <c r="E13287" s="425">
        <v>8</v>
      </c>
      <c r="F13287" s="425"/>
      <c r="G13287" s="187" t="s">
        <v>18</v>
      </c>
      <c r="H13287" s="188">
        <v>1</v>
      </c>
      <c r="I13287" s="189">
        <f>(M13287*$M$13)</f>
        <v>110.1884</v>
      </c>
      <c r="J13287" s="231">
        <f>TRUNC(I13287*H13287,2)</f>
        <v>110.18</v>
      </c>
      <c r="M13287">
        <v>119.77</v>
      </c>
    </row>
    <row r="13288" spans="1:13" ht="24" customHeight="1" x14ac:dyDescent="0.2">
      <c r="A13288" s="238" t="s">
        <v>2126</v>
      </c>
      <c r="B13288" s="191" t="s">
        <v>2130</v>
      </c>
      <c r="C13288" s="190" t="s">
        <v>15</v>
      </c>
      <c r="D13288" s="190" t="s">
        <v>2131</v>
      </c>
      <c r="E13288" s="426" t="s">
        <v>2129</v>
      </c>
      <c r="F13288" s="426"/>
      <c r="G13288" s="192" t="s">
        <v>39</v>
      </c>
      <c r="H13288" s="193">
        <v>0.37</v>
      </c>
      <c r="I13288" s="189">
        <f>(M13288*$M$13)</f>
        <v>13.533200000000001</v>
      </c>
      <c r="J13288" s="219">
        <f>TRUNC(I13288*H13288,2)</f>
        <v>5</v>
      </c>
      <c r="M13288">
        <v>14.71</v>
      </c>
    </row>
    <row r="13289" spans="1:13" ht="24" customHeight="1" x14ac:dyDescent="0.2">
      <c r="A13289" s="238" t="s">
        <v>2126</v>
      </c>
      <c r="B13289" s="191" t="s">
        <v>2216</v>
      </c>
      <c r="C13289" s="190" t="s">
        <v>15</v>
      </c>
      <c r="D13289" s="190" t="s">
        <v>2217</v>
      </c>
      <c r="E13289" s="426" t="s">
        <v>2129</v>
      </c>
      <c r="F13289" s="426"/>
      <c r="G13289" s="192" t="s">
        <v>39</v>
      </c>
      <c r="H13289" s="193">
        <v>0.37</v>
      </c>
      <c r="I13289" s="189">
        <f>(M13289*$M$13)</f>
        <v>19.136000000000003</v>
      </c>
      <c r="J13289" s="219">
        <f>TRUNC(I13289*H13289,2)</f>
        <v>7.08</v>
      </c>
      <c r="M13289">
        <v>20.8</v>
      </c>
    </row>
    <row r="13290" spans="1:13" ht="24" customHeight="1" x14ac:dyDescent="0.2">
      <c r="A13290" s="238" t="s">
        <v>2126</v>
      </c>
      <c r="B13290" s="191" t="s">
        <v>3205</v>
      </c>
      <c r="C13290" s="190" t="s">
        <v>15</v>
      </c>
      <c r="D13290" s="190" t="s">
        <v>3206</v>
      </c>
      <c r="E13290" s="426" t="s">
        <v>2119</v>
      </c>
      <c r="F13290" s="426"/>
      <c r="G13290" s="192" t="s">
        <v>54</v>
      </c>
      <c r="H13290" s="193">
        <v>1</v>
      </c>
      <c r="I13290" s="189">
        <f>(M13290*$M$13)</f>
        <v>98.108800000000002</v>
      </c>
      <c r="J13290" s="219">
        <f>TRUNC(I13290*H13290,2)</f>
        <v>98.1</v>
      </c>
      <c r="M13290">
        <v>106.64</v>
      </c>
    </row>
    <row r="13291" spans="1:13" x14ac:dyDescent="0.2">
      <c r="A13291" s="239"/>
      <c r="B13291" s="195"/>
      <c r="C13291" s="195"/>
      <c r="D13291" s="195"/>
      <c r="E13291" s="195" t="s">
        <v>3847</v>
      </c>
      <c r="F13291" s="196">
        <v>13.13</v>
      </c>
      <c r="G13291" s="195" t="s">
        <v>3848</v>
      </c>
      <c r="H13291" s="196">
        <v>0</v>
      </c>
      <c r="I13291" s="196">
        <v>13.13</v>
      </c>
      <c r="J13291" s="220"/>
      <c r="M13291">
        <v>13.13</v>
      </c>
    </row>
    <row r="13292" spans="1:13" ht="25.5" x14ac:dyDescent="0.2">
      <c r="A13292" s="239"/>
      <c r="B13292" s="195"/>
      <c r="C13292" s="195"/>
      <c r="D13292" s="195"/>
      <c r="E13292" s="195" t="s">
        <v>3849</v>
      </c>
      <c r="F13292" s="196">
        <v>0</v>
      </c>
      <c r="G13292" s="195"/>
      <c r="H13292" s="195" t="s">
        <v>3850</v>
      </c>
      <c r="I13292" s="196">
        <v>119.77</v>
      </c>
      <c r="J13292" s="220"/>
      <c r="M13292">
        <v>119.77</v>
      </c>
    </row>
    <row r="13293" spans="1:13" ht="30" customHeight="1" x14ac:dyDescent="0.2">
      <c r="A13293" s="240"/>
      <c r="B13293" s="197"/>
      <c r="C13293" s="197"/>
      <c r="D13293" s="197"/>
      <c r="E13293" s="197"/>
      <c r="F13293" s="197"/>
      <c r="G13293" s="197" t="s">
        <v>3851</v>
      </c>
      <c r="H13293" s="198">
        <v>10</v>
      </c>
      <c r="I13293" s="199">
        <v>1197.7</v>
      </c>
      <c r="J13293" s="220"/>
      <c r="M13293">
        <v>1197.7</v>
      </c>
    </row>
    <row r="13294" spans="1:13" ht="0.95" customHeight="1" x14ac:dyDescent="0.2">
      <c r="A13294" s="237"/>
      <c r="B13294" s="185"/>
      <c r="C13294" s="185"/>
      <c r="D13294" s="185"/>
      <c r="E13294" s="185"/>
      <c r="F13294" s="185"/>
      <c r="G13294" s="185"/>
      <c r="H13294" s="185"/>
      <c r="I13294" s="185"/>
      <c r="J13294" s="220"/>
    </row>
    <row r="13295" spans="1:13" ht="18" customHeight="1" x14ac:dyDescent="0.2">
      <c r="A13295" s="236" t="s">
        <v>1777</v>
      </c>
      <c r="B13295" s="183" t="s">
        <v>2</v>
      </c>
      <c r="C13295" s="182" t="s">
        <v>3</v>
      </c>
      <c r="D13295" s="182" t="s">
        <v>4</v>
      </c>
      <c r="E13295" s="419" t="s">
        <v>2100</v>
      </c>
      <c r="F13295" s="419"/>
      <c r="G13295" s="184" t="s">
        <v>5</v>
      </c>
      <c r="H13295" s="183" t="s">
        <v>6</v>
      </c>
      <c r="I13295" s="183" t="s">
        <v>7</v>
      </c>
      <c r="J13295" s="218" t="s">
        <v>8</v>
      </c>
      <c r="K13295" s="229">
        <f>J13297+J13298</f>
        <v>9.129999999999999</v>
      </c>
      <c r="L13295" s="229">
        <f>J13296-K13295</f>
        <v>23.080000000000002</v>
      </c>
      <c r="M13295" t="s">
        <v>7</v>
      </c>
    </row>
    <row r="13296" spans="1:13" ht="24" customHeight="1" x14ac:dyDescent="0.2">
      <c r="A13296" s="237" t="s">
        <v>2125</v>
      </c>
      <c r="B13296" s="186" t="s">
        <v>1103</v>
      </c>
      <c r="C13296" s="185" t="s">
        <v>15</v>
      </c>
      <c r="D13296" s="185" t="s">
        <v>1104</v>
      </c>
      <c r="E13296" s="425">
        <v>8</v>
      </c>
      <c r="F13296" s="425"/>
      <c r="G13296" s="187" t="s">
        <v>18</v>
      </c>
      <c r="H13296" s="188">
        <v>1</v>
      </c>
      <c r="I13296" s="189">
        <f>(M13296*$M$13)</f>
        <v>32.218400000000003</v>
      </c>
      <c r="J13296" s="231">
        <f>TRUNC(I13296*H13296,2)</f>
        <v>32.21</v>
      </c>
      <c r="M13296">
        <v>35.020000000000003</v>
      </c>
    </row>
    <row r="13297" spans="1:13" ht="24" customHeight="1" x14ac:dyDescent="0.2">
      <c r="A13297" s="238" t="s">
        <v>2126</v>
      </c>
      <c r="B13297" s="191" t="s">
        <v>2130</v>
      </c>
      <c r="C13297" s="190" t="s">
        <v>15</v>
      </c>
      <c r="D13297" s="190" t="s">
        <v>2131</v>
      </c>
      <c r="E13297" s="426" t="s">
        <v>2129</v>
      </c>
      <c r="F13297" s="426"/>
      <c r="G13297" s="192" t="s">
        <v>39</v>
      </c>
      <c r="H13297" s="193">
        <v>0.28000000000000003</v>
      </c>
      <c r="I13297" s="189">
        <f>(M13297*$M$13)</f>
        <v>13.533200000000001</v>
      </c>
      <c r="J13297" s="219">
        <f>TRUNC(I13297*H13297,2)</f>
        <v>3.78</v>
      </c>
      <c r="M13297">
        <v>14.71</v>
      </c>
    </row>
    <row r="13298" spans="1:13" ht="24" customHeight="1" x14ac:dyDescent="0.2">
      <c r="A13298" s="238" t="s">
        <v>2126</v>
      </c>
      <c r="B13298" s="191" t="s">
        <v>2216</v>
      </c>
      <c r="C13298" s="190" t="s">
        <v>15</v>
      </c>
      <c r="D13298" s="190" t="s">
        <v>2217</v>
      </c>
      <c r="E13298" s="426" t="s">
        <v>2129</v>
      </c>
      <c r="F13298" s="426"/>
      <c r="G13298" s="192" t="s">
        <v>39</v>
      </c>
      <c r="H13298" s="193">
        <v>0.28000000000000003</v>
      </c>
      <c r="I13298" s="189">
        <f>(M13298*$M$13)</f>
        <v>19.136000000000003</v>
      </c>
      <c r="J13298" s="219">
        <f>TRUNC(I13298*H13298,2)</f>
        <v>5.35</v>
      </c>
      <c r="M13298">
        <v>20.8</v>
      </c>
    </row>
    <row r="13299" spans="1:13" ht="24" customHeight="1" x14ac:dyDescent="0.2">
      <c r="A13299" s="238" t="s">
        <v>2126</v>
      </c>
      <c r="B13299" s="191" t="s">
        <v>3010</v>
      </c>
      <c r="C13299" s="190" t="s">
        <v>15</v>
      </c>
      <c r="D13299" s="190" t="s">
        <v>3011</v>
      </c>
      <c r="E13299" s="426" t="s">
        <v>2119</v>
      </c>
      <c r="F13299" s="426"/>
      <c r="G13299" s="192" t="s">
        <v>54</v>
      </c>
      <c r="H13299" s="193">
        <v>1</v>
      </c>
      <c r="I13299" s="189">
        <f>(M13299*$M$13)</f>
        <v>23.082800000000002</v>
      </c>
      <c r="J13299" s="219">
        <f>TRUNC(I13299*H13299,2)</f>
        <v>23.08</v>
      </c>
      <c r="M13299">
        <v>25.09</v>
      </c>
    </row>
    <row r="13300" spans="1:13" x14ac:dyDescent="0.2">
      <c r="A13300" s="239"/>
      <c r="B13300" s="195"/>
      <c r="C13300" s="195"/>
      <c r="D13300" s="195"/>
      <c r="E13300" s="195" t="s">
        <v>3847</v>
      </c>
      <c r="F13300" s="196">
        <v>9.93</v>
      </c>
      <c r="G13300" s="195" t="s">
        <v>3848</v>
      </c>
      <c r="H13300" s="196">
        <v>0</v>
      </c>
      <c r="I13300" s="196">
        <v>9.93</v>
      </c>
      <c r="J13300" s="220"/>
      <c r="M13300">
        <v>9.93</v>
      </c>
    </row>
    <row r="13301" spans="1:13" ht="25.5" x14ac:dyDescent="0.2">
      <c r="A13301" s="239"/>
      <c r="B13301" s="195"/>
      <c r="C13301" s="195"/>
      <c r="D13301" s="195"/>
      <c r="E13301" s="195" t="s">
        <v>3849</v>
      </c>
      <c r="F13301" s="196">
        <v>0</v>
      </c>
      <c r="G13301" s="195"/>
      <c r="H13301" s="195" t="s">
        <v>3850</v>
      </c>
      <c r="I13301" s="196">
        <v>35.020000000000003</v>
      </c>
      <c r="J13301" s="220"/>
      <c r="M13301">
        <v>35.020000000000003</v>
      </c>
    </row>
    <row r="13302" spans="1:13" ht="30" customHeight="1" x14ac:dyDescent="0.2">
      <c r="A13302" s="240"/>
      <c r="B13302" s="197"/>
      <c r="C13302" s="197"/>
      <c r="D13302" s="197"/>
      <c r="E13302" s="197"/>
      <c r="F13302" s="197"/>
      <c r="G13302" s="197" t="s">
        <v>3851</v>
      </c>
      <c r="H13302" s="198">
        <v>10</v>
      </c>
      <c r="I13302" s="199">
        <v>350.2</v>
      </c>
      <c r="J13302" s="220"/>
      <c r="M13302">
        <v>350.2</v>
      </c>
    </row>
    <row r="13303" spans="1:13" ht="0.95" customHeight="1" x14ac:dyDescent="0.2">
      <c r="A13303" s="237"/>
      <c r="B13303" s="185"/>
      <c r="C13303" s="185"/>
      <c r="D13303" s="185"/>
      <c r="E13303" s="185"/>
      <c r="F13303" s="185"/>
      <c r="G13303" s="185"/>
      <c r="H13303" s="185"/>
      <c r="I13303" s="185"/>
      <c r="J13303" s="220"/>
    </row>
    <row r="13304" spans="1:13" ht="18" customHeight="1" x14ac:dyDescent="0.2">
      <c r="A13304" s="236" t="s">
        <v>1778</v>
      </c>
      <c r="B13304" s="183" t="s">
        <v>2</v>
      </c>
      <c r="C13304" s="182" t="s">
        <v>3</v>
      </c>
      <c r="D13304" s="182" t="s">
        <v>4</v>
      </c>
      <c r="E13304" s="419" t="s">
        <v>2100</v>
      </c>
      <c r="F13304" s="419"/>
      <c r="G13304" s="184" t="s">
        <v>5</v>
      </c>
      <c r="H13304" s="183" t="s">
        <v>6</v>
      </c>
      <c r="I13304" s="183" t="s">
        <v>7</v>
      </c>
      <c r="J13304" s="218" t="s">
        <v>8</v>
      </c>
      <c r="K13304" s="229">
        <f>J13306+J13307</f>
        <v>12.08</v>
      </c>
      <c r="L13304" s="229">
        <f>J13305-K13304</f>
        <v>118.79</v>
      </c>
      <c r="M13304" t="s">
        <v>7</v>
      </c>
    </row>
    <row r="13305" spans="1:13" ht="24" customHeight="1" x14ac:dyDescent="0.2">
      <c r="A13305" s="237" t="s">
        <v>2125</v>
      </c>
      <c r="B13305" s="186" t="s">
        <v>1779</v>
      </c>
      <c r="C13305" s="185" t="s">
        <v>15</v>
      </c>
      <c r="D13305" s="185" t="s">
        <v>1780</v>
      </c>
      <c r="E13305" s="425">
        <v>8</v>
      </c>
      <c r="F13305" s="425"/>
      <c r="G13305" s="187" t="s">
        <v>18</v>
      </c>
      <c r="H13305" s="188">
        <v>1</v>
      </c>
      <c r="I13305" s="189">
        <f>(M13305*$M$13)</f>
        <v>130.8792</v>
      </c>
      <c r="J13305" s="231">
        <f>TRUNC(I13305*H13305,2)</f>
        <v>130.87</v>
      </c>
      <c r="M13305">
        <v>142.26</v>
      </c>
    </row>
    <row r="13306" spans="1:13" ht="24" customHeight="1" x14ac:dyDescent="0.2">
      <c r="A13306" s="238" t="s">
        <v>2126</v>
      </c>
      <c r="B13306" s="191" t="s">
        <v>2130</v>
      </c>
      <c r="C13306" s="190" t="s">
        <v>15</v>
      </c>
      <c r="D13306" s="190" t="s">
        <v>2131</v>
      </c>
      <c r="E13306" s="426" t="s">
        <v>2129</v>
      </c>
      <c r="F13306" s="426"/>
      <c r="G13306" s="192" t="s">
        <v>39</v>
      </c>
      <c r="H13306" s="193">
        <v>0.37</v>
      </c>
      <c r="I13306" s="189">
        <f>(M13306*$M$13)</f>
        <v>13.533200000000001</v>
      </c>
      <c r="J13306" s="219">
        <f>TRUNC(I13306*H13306,2)</f>
        <v>5</v>
      </c>
      <c r="M13306">
        <v>14.71</v>
      </c>
    </row>
    <row r="13307" spans="1:13" ht="24" customHeight="1" x14ac:dyDescent="0.2">
      <c r="A13307" s="238" t="s">
        <v>2126</v>
      </c>
      <c r="B13307" s="191" t="s">
        <v>2216</v>
      </c>
      <c r="C13307" s="190" t="s">
        <v>15</v>
      </c>
      <c r="D13307" s="190" t="s">
        <v>2217</v>
      </c>
      <c r="E13307" s="426" t="s">
        <v>2129</v>
      </c>
      <c r="F13307" s="426"/>
      <c r="G13307" s="192" t="s">
        <v>39</v>
      </c>
      <c r="H13307" s="193">
        <v>0.37</v>
      </c>
      <c r="I13307" s="189">
        <f>(M13307*$M$13)</f>
        <v>19.136000000000003</v>
      </c>
      <c r="J13307" s="219">
        <f>TRUNC(I13307*H13307,2)</f>
        <v>7.08</v>
      </c>
      <c r="M13307">
        <v>20.8</v>
      </c>
    </row>
    <row r="13308" spans="1:13" ht="24" customHeight="1" x14ac:dyDescent="0.2">
      <c r="A13308" s="238" t="s">
        <v>2126</v>
      </c>
      <c r="B13308" s="191" t="s">
        <v>3343</v>
      </c>
      <c r="C13308" s="190" t="s">
        <v>15</v>
      </c>
      <c r="D13308" s="190" t="s">
        <v>3344</v>
      </c>
      <c r="E13308" s="426" t="s">
        <v>2119</v>
      </c>
      <c r="F13308" s="426"/>
      <c r="G13308" s="192" t="s">
        <v>54</v>
      </c>
      <c r="H13308" s="193">
        <v>1</v>
      </c>
      <c r="I13308" s="189">
        <f>(M13308*$M$13)</f>
        <v>118.7996</v>
      </c>
      <c r="J13308" s="219">
        <f>TRUNC(I13308*H13308,2)</f>
        <v>118.79</v>
      </c>
      <c r="M13308">
        <v>129.13</v>
      </c>
    </row>
    <row r="13309" spans="1:13" x14ac:dyDescent="0.2">
      <c r="A13309" s="239"/>
      <c r="B13309" s="195"/>
      <c r="C13309" s="195"/>
      <c r="D13309" s="195"/>
      <c r="E13309" s="195" t="s">
        <v>3847</v>
      </c>
      <c r="F13309" s="196">
        <v>13.13</v>
      </c>
      <c r="G13309" s="195" t="s">
        <v>3848</v>
      </c>
      <c r="H13309" s="196">
        <v>0</v>
      </c>
      <c r="I13309" s="196">
        <v>13.13</v>
      </c>
      <c r="J13309" s="220"/>
      <c r="M13309">
        <v>13.13</v>
      </c>
    </row>
    <row r="13310" spans="1:13" ht="25.5" x14ac:dyDescent="0.2">
      <c r="A13310" s="239"/>
      <c r="B13310" s="195"/>
      <c r="C13310" s="195"/>
      <c r="D13310" s="195"/>
      <c r="E13310" s="195" t="s">
        <v>3849</v>
      </c>
      <c r="F13310" s="196">
        <v>0</v>
      </c>
      <c r="G13310" s="195"/>
      <c r="H13310" s="195" t="s">
        <v>3850</v>
      </c>
      <c r="I13310" s="196">
        <v>142.26</v>
      </c>
      <c r="J13310" s="220"/>
      <c r="M13310">
        <v>142.26</v>
      </c>
    </row>
    <row r="13311" spans="1:13" ht="30" customHeight="1" x14ac:dyDescent="0.2">
      <c r="A13311" s="240"/>
      <c r="B13311" s="197"/>
      <c r="C13311" s="197"/>
      <c r="D13311" s="197"/>
      <c r="E13311" s="197"/>
      <c r="F13311" s="197"/>
      <c r="G13311" s="197" t="s">
        <v>3851</v>
      </c>
      <c r="H13311" s="198">
        <v>2</v>
      </c>
      <c r="I13311" s="199">
        <v>284.52</v>
      </c>
      <c r="J13311" s="220"/>
      <c r="M13311">
        <v>284.52</v>
      </c>
    </row>
    <row r="13312" spans="1:13" ht="0.95" customHeight="1" x14ac:dyDescent="0.2">
      <c r="A13312" s="237"/>
      <c r="B13312" s="185"/>
      <c r="C13312" s="185"/>
      <c r="D13312" s="185"/>
      <c r="E13312" s="185"/>
      <c r="F13312" s="185"/>
      <c r="G13312" s="185"/>
      <c r="H13312" s="185"/>
      <c r="I13312" s="185"/>
      <c r="J13312" s="220"/>
    </row>
    <row r="13313" spans="1:13" ht="18" customHeight="1" x14ac:dyDescent="0.2">
      <c r="A13313" s="236" t="s">
        <v>1781</v>
      </c>
      <c r="B13313" s="183" t="s">
        <v>2</v>
      </c>
      <c r="C13313" s="182" t="s">
        <v>3</v>
      </c>
      <c r="D13313" s="182" t="s">
        <v>4</v>
      </c>
      <c r="E13313" s="419" t="s">
        <v>2100</v>
      </c>
      <c r="F13313" s="419"/>
      <c r="G13313" s="184" t="s">
        <v>5</v>
      </c>
      <c r="H13313" s="183" t="s">
        <v>6</v>
      </c>
      <c r="I13313" s="183" t="s">
        <v>7</v>
      </c>
      <c r="J13313" s="218" t="s">
        <v>8</v>
      </c>
      <c r="K13313" s="229">
        <f>J13315+J13316</f>
        <v>7.17</v>
      </c>
      <c r="L13313" s="229">
        <f>J13314-K13313</f>
        <v>11.000000000000002</v>
      </c>
      <c r="M13313" t="s">
        <v>7</v>
      </c>
    </row>
    <row r="13314" spans="1:13" ht="24" customHeight="1" x14ac:dyDescent="0.2">
      <c r="A13314" s="237" t="s">
        <v>2125</v>
      </c>
      <c r="B13314" s="186" t="s">
        <v>1782</v>
      </c>
      <c r="C13314" s="185" t="s">
        <v>15</v>
      </c>
      <c r="D13314" s="185" t="s">
        <v>1783</v>
      </c>
      <c r="E13314" s="425">
        <v>8</v>
      </c>
      <c r="F13314" s="425"/>
      <c r="G13314" s="187" t="s">
        <v>18</v>
      </c>
      <c r="H13314" s="188">
        <v>1</v>
      </c>
      <c r="I13314" s="189">
        <f>(M13314*$M$13)</f>
        <v>18.170000000000002</v>
      </c>
      <c r="J13314" s="231">
        <f>TRUNC(I13314*H13314,2)</f>
        <v>18.170000000000002</v>
      </c>
      <c r="M13314">
        <v>19.75</v>
      </c>
    </row>
    <row r="13315" spans="1:13" ht="24" customHeight="1" x14ac:dyDescent="0.2">
      <c r="A13315" s="238" t="s">
        <v>2126</v>
      </c>
      <c r="B13315" s="191" t="s">
        <v>2130</v>
      </c>
      <c r="C13315" s="190" t="s">
        <v>15</v>
      </c>
      <c r="D13315" s="190" t="s">
        <v>2131</v>
      </c>
      <c r="E13315" s="426" t="s">
        <v>2129</v>
      </c>
      <c r="F13315" s="426"/>
      <c r="G13315" s="192" t="s">
        <v>39</v>
      </c>
      <c r="H13315" s="193">
        <v>0.22</v>
      </c>
      <c r="I13315" s="189">
        <f>(M13315*$M$13)</f>
        <v>13.533200000000001</v>
      </c>
      <c r="J13315" s="219">
        <f>TRUNC(I13315*H13315,2)</f>
        <v>2.97</v>
      </c>
      <c r="M13315">
        <v>14.71</v>
      </c>
    </row>
    <row r="13316" spans="1:13" ht="24" customHeight="1" x14ac:dyDescent="0.2">
      <c r="A13316" s="238" t="s">
        <v>2126</v>
      </c>
      <c r="B13316" s="191" t="s">
        <v>2216</v>
      </c>
      <c r="C13316" s="190" t="s">
        <v>15</v>
      </c>
      <c r="D13316" s="190" t="s">
        <v>2217</v>
      </c>
      <c r="E13316" s="426" t="s">
        <v>2129</v>
      </c>
      <c r="F13316" s="426"/>
      <c r="G13316" s="192" t="s">
        <v>39</v>
      </c>
      <c r="H13316" s="193">
        <v>0.22</v>
      </c>
      <c r="I13316" s="189">
        <f>(M13316*$M$13)</f>
        <v>19.136000000000003</v>
      </c>
      <c r="J13316" s="219">
        <f>TRUNC(I13316*H13316,2)</f>
        <v>4.2</v>
      </c>
      <c r="M13316">
        <v>20.8</v>
      </c>
    </row>
    <row r="13317" spans="1:13" ht="24" customHeight="1" x14ac:dyDescent="0.2">
      <c r="A13317" s="238" t="s">
        <v>2126</v>
      </c>
      <c r="B13317" s="191" t="s">
        <v>2931</v>
      </c>
      <c r="C13317" s="190" t="s">
        <v>15</v>
      </c>
      <c r="D13317" s="190" t="s">
        <v>2932</v>
      </c>
      <c r="E13317" s="426" t="s">
        <v>2119</v>
      </c>
      <c r="F13317" s="426"/>
      <c r="G13317" s="192" t="s">
        <v>132</v>
      </c>
      <c r="H13317" s="193">
        <v>0.62</v>
      </c>
      <c r="I13317" s="189">
        <f>(M13317*$M$13)</f>
        <v>0.42320000000000002</v>
      </c>
      <c r="J13317" s="219">
        <f>TRUNC(I13317*H13317,2)</f>
        <v>0.26</v>
      </c>
      <c r="M13317">
        <v>0.46</v>
      </c>
    </row>
    <row r="13318" spans="1:13" ht="24" customHeight="1" x14ac:dyDescent="0.2">
      <c r="A13318" s="238" t="s">
        <v>2126</v>
      </c>
      <c r="B13318" s="191" t="s">
        <v>3345</v>
      </c>
      <c r="C13318" s="190" t="s">
        <v>15</v>
      </c>
      <c r="D13318" s="190" t="s">
        <v>3346</v>
      </c>
      <c r="E13318" s="426" t="s">
        <v>2119</v>
      </c>
      <c r="F13318" s="426"/>
      <c r="G13318" s="192" t="s">
        <v>54</v>
      </c>
      <c r="H13318" s="193">
        <v>1</v>
      </c>
      <c r="I13318" s="189">
        <f>(M13318*$M$13)</f>
        <v>10.7364</v>
      </c>
      <c r="J13318" s="219">
        <f>TRUNC(I13318*H13318,2)</f>
        <v>10.73</v>
      </c>
      <c r="M13318">
        <v>11.67</v>
      </c>
    </row>
    <row r="13319" spans="1:13" x14ac:dyDescent="0.2">
      <c r="A13319" s="239"/>
      <c r="B13319" s="195"/>
      <c r="C13319" s="195"/>
      <c r="D13319" s="195"/>
      <c r="E13319" s="195" t="s">
        <v>3847</v>
      </c>
      <c r="F13319" s="196">
        <v>7.8</v>
      </c>
      <c r="G13319" s="195" t="s">
        <v>3848</v>
      </c>
      <c r="H13319" s="196">
        <v>0</v>
      </c>
      <c r="I13319" s="196">
        <v>7.8</v>
      </c>
      <c r="J13319" s="220"/>
      <c r="M13319">
        <v>7.8</v>
      </c>
    </row>
    <row r="13320" spans="1:13" ht="25.5" x14ac:dyDescent="0.2">
      <c r="A13320" s="239"/>
      <c r="B13320" s="195"/>
      <c r="C13320" s="195"/>
      <c r="D13320" s="195"/>
      <c r="E13320" s="195" t="s">
        <v>3849</v>
      </c>
      <c r="F13320" s="196">
        <v>0</v>
      </c>
      <c r="G13320" s="195"/>
      <c r="H13320" s="195" t="s">
        <v>3850</v>
      </c>
      <c r="I13320" s="196">
        <v>19.75</v>
      </c>
      <c r="J13320" s="220"/>
      <c r="M13320">
        <v>19.75</v>
      </c>
    </row>
    <row r="13321" spans="1:13" ht="30" customHeight="1" x14ac:dyDescent="0.2">
      <c r="A13321" s="240"/>
      <c r="B13321" s="197"/>
      <c r="C13321" s="197"/>
      <c r="D13321" s="197"/>
      <c r="E13321" s="197"/>
      <c r="F13321" s="197"/>
      <c r="G13321" s="197" t="s">
        <v>3851</v>
      </c>
      <c r="H13321" s="198">
        <v>15</v>
      </c>
      <c r="I13321" s="199">
        <v>296.25</v>
      </c>
      <c r="J13321" s="220"/>
      <c r="M13321">
        <v>296.25</v>
      </c>
    </row>
    <row r="13322" spans="1:13" ht="0.95" customHeight="1" x14ac:dyDescent="0.2">
      <c r="A13322" s="237"/>
      <c r="B13322" s="185"/>
      <c r="C13322" s="185"/>
      <c r="D13322" s="185"/>
      <c r="E13322" s="185"/>
      <c r="F13322" s="185"/>
      <c r="G13322" s="185"/>
      <c r="H13322" s="185"/>
      <c r="I13322" s="185"/>
      <c r="J13322" s="220"/>
    </row>
    <row r="13323" spans="1:13" ht="18" customHeight="1" x14ac:dyDescent="0.2">
      <c r="A13323" s="236" t="s">
        <v>1784</v>
      </c>
      <c r="B13323" s="183" t="s">
        <v>2</v>
      </c>
      <c r="C13323" s="182" t="s">
        <v>3</v>
      </c>
      <c r="D13323" s="182" t="s">
        <v>4</v>
      </c>
      <c r="E13323" s="419" t="s">
        <v>2100</v>
      </c>
      <c r="F13323" s="419"/>
      <c r="G13323" s="184" t="s">
        <v>5</v>
      </c>
      <c r="H13323" s="183" t="s">
        <v>6</v>
      </c>
      <c r="I13323" s="183" t="s">
        <v>7</v>
      </c>
      <c r="J13323" s="218" t="s">
        <v>8</v>
      </c>
      <c r="K13323" s="229">
        <f>J13325+J13326</f>
        <v>7.17</v>
      </c>
      <c r="L13323" s="229">
        <f>J13324-K13323</f>
        <v>15.9</v>
      </c>
      <c r="M13323" t="s">
        <v>7</v>
      </c>
    </row>
    <row r="13324" spans="1:13" ht="24" customHeight="1" x14ac:dyDescent="0.2">
      <c r="A13324" s="237" t="s">
        <v>2125</v>
      </c>
      <c r="B13324" s="186" t="s">
        <v>1785</v>
      </c>
      <c r="C13324" s="185" t="s">
        <v>15</v>
      </c>
      <c r="D13324" s="185" t="s">
        <v>1786</v>
      </c>
      <c r="E13324" s="425">
        <v>8</v>
      </c>
      <c r="F13324" s="425"/>
      <c r="G13324" s="187" t="s">
        <v>18</v>
      </c>
      <c r="H13324" s="188">
        <v>1</v>
      </c>
      <c r="I13324" s="189">
        <f>(M13324*$M$13)</f>
        <v>23.073599999999999</v>
      </c>
      <c r="J13324" s="231">
        <f>TRUNC(I13324*H13324,2)</f>
        <v>23.07</v>
      </c>
      <c r="M13324">
        <v>25.08</v>
      </c>
    </row>
    <row r="13325" spans="1:13" ht="24" customHeight="1" x14ac:dyDescent="0.2">
      <c r="A13325" s="238" t="s">
        <v>2126</v>
      </c>
      <c r="B13325" s="191" t="s">
        <v>2130</v>
      </c>
      <c r="C13325" s="190" t="s">
        <v>15</v>
      </c>
      <c r="D13325" s="190" t="s">
        <v>2131</v>
      </c>
      <c r="E13325" s="426" t="s">
        <v>2129</v>
      </c>
      <c r="F13325" s="426"/>
      <c r="G13325" s="192" t="s">
        <v>39</v>
      </c>
      <c r="H13325" s="193">
        <v>0.22</v>
      </c>
      <c r="I13325" s="189">
        <f>(M13325*$M$13)</f>
        <v>13.533200000000001</v>
      </c>
      <c r="J13325" s="219">
        <f>TRUNC(I13325*H13325,2)</f>
        <v>2.97</v>
      </c>
      <c r="M13325">
        <v>14.71</v>
      </c>
    </row>
    <row r="13326" spans="1:13" ht="24" customHeight="1" x14ac:dyDescent="0.2">
      <c r="A13326" s="238" t="s">
        <v>2126</v>
      </c>
      <c r="B13326" s="191" t="s">
        <v>2216</v>
      </c>
      <c r="C13326" s="190" t="s">
        <v>15</v>
      </c>
      <c r="D13326" s="190" t="s">
        <v>2217</v>
      </c>
      <c r="E13326" s="426" t="s">
        <v>2129</v>
      </c>
      <c r="F13326" s="426"/>
      <c r="G13326" s="192" t="s">
        <v>39</v>
      </c>
      <c r="H13326" s="193">
        <v>0.22</v>
      </c>
      <c r="I13326" s="189">
        <f>(M13326*$M$13)</f>
        <v>19.136000000000003</v>
      </c>
      <c r="J13326" s="219">
        <f>TRUNC(I13326*H13326,2)</f>
        <v>4.2</v>
      </c>
      <c r="M13326">
        <v>20.8</v>
      </c>
    </row>
    <row r="13327" spans="1:13" ht="24" customHeight="1" x14ac:dyDescent="0.2">
      <c r="A13327" s="238" t="s">
        <v>2126</v>
      </c>
      <c r="B13327" s="191" t="s">
        <v>2931</v>
      </c>
      <c r="C13327" s="190" t="s">
        <v>15</v>
      </c>
      <c r="D13327" s="190" t="s">
        <v>2932</v>
      </c>
      <c r="E13327" s="426" t="s">
        <v>2119</v>
      </c>
      <c r="F13327" s="426"/>
      <c r="G13327" s="192" t="s">
        <v>132</v>
      </c>
      <c r="H13327" s="193">
        <v>0.78</v>
      </c>
      <c r="I13327" s="189">
        <f>(M13327*$M$13)</f>
        <v>0.42320000000000002</v>
      </c>
      <c r="J13327" s="219">
        <f>TRUNC(I13327*H13327,2)</f>
        <v>0.33</v>
      </c>
      <c r="M13327">
        <v>0.46</v>
      </c>
    </row>
    <row r="13328" spans="1:13" ht="24" customHeight="1" x14ac:dyDescent="0.2">
      <c r="A13328" s="238" t="s">
        <v>2126</v>
      </c>
      <c r="B13328" s="191" t="s">
        <v>3347</v>
      </c>
      <c r="C13328" s="190" t="s">
        <v>15</v>
      </c>
      <c r="D13328" s="190" t="s">
        <v>3348</v>
      </c>
      <c r="E13328" s="426" t="s">
        <v>2119</v>
      </c>
      <c r="F13328" s="426"/>
      <c r="G13328" s="192" t="s">
        <v>54</v>
      </c>
      <c r="H13328" s="193">
        <v>1</v>
      </c>
      <c r="I13328" s="189">
        <f>(M13328*$M$13)</f>
        <v>15.5756</v>
      </c>
      <c r="J13328" s="219">
        <f>TRUNC(I13328*H13328,2)</f>
        <v>15.57</v>
      </c>
      <c r="M13328">
        <v>16.93</v>
      </c>
    </row>
    <row r="13329" spans="1:13" x14ac:dyDescent="0.2">
      <c r="A13329" s="239"/>
      <c r="B13329" s="195"/>
      <c r="C13329" s="195"/>
      <c r="D13329" s="195"/>
      <c r="E13329" s="195" t="s">
        <v>3847</v>
      </c>
      <c r="F13329" s="196">
        <v>7.8</v>
      </c>
      <c r="G13329" s="195" t="s">
        <v>3848</v>
      </c>
      <c r="H13329" s="196">
        <v>0</v>
      </c>
      <c r="I13329" s="196">
        <v>7.8</v>
      </c>
      <c r="J13329" s="220"/>
      <c r="M13329">
        <v>7.8</v>
      </c>
    </row>
    <row r="13330" spans="1:13" ht="25.5" x14ac:dyDescent="0.2">
      <c r="A13330" s="239"/>
      <c r="B13330" s="195"/>
      <c r="C13330" s="195"/>
      <c r="D13330" s="195"/>
      <c r="E13330" s="195" t="s">
        <v>3849</v>
      </c>
      <c r="F13330" s="196">
        <v>0</v>
      </c>
      <c r="G13330" s="195"/>
      <c r="H13330" s="195" t="s">
        <v>3850</v>
      </c>
      <c r="I13330" s="196">
        <v>25.08</v>
      </c>
      <c r="J13330" s="220"/>
      <c r="M13330">
        <v>25.08</v>
      </c>
    </row>
    <row r="13331" spans="1:13" ht="30" customHeight="1" x14ac:dyDescent="0.2">
      <c r="A13331" s="240"/>
      <c r="B13331" s="197"/>
      <c r="C13331" s="197"/>
      <c r="D13331" s="197"/>
      <c r="E13331" s="197"/>
      <c r="F13331" s="197"/>
      <c r="G13331" s="197" t="s">
        <v>3851</v>
      </c>
      <c r="H13331" s="198">
        <v>20</v>
      </c>
      <c r="I13331" s="199">
        <v>501.6</v>
      </c>
      <c r="J13331" s="220"/>
      <c r="M13331">
        <v>501.6</v>
      </c>
    </row>
    <row r="13332" spans="1:13" ht="0.95" customHeight="1" x14ac:dyDescent="0.2">
      <c r="A13332" s="237"/>
      <c r="B13332" s="185"/>
      <c r="C13332" s="185"/>
      <c r="D13332" s="185"/>
      <c r="E13332" s="185"/>
      <c r="F13332" s="185"/>
      <c r="G13332" s="185"/>
      <c r="H13332" s="185"/>
      <c r="I13332" s="185"/>
      <c r="J13332" s="220"/>
    </row>
    <row r="13333" spans="1:13" ht="18" customHeight="1" x14ac:dyDescent="0.2">
      <c r="A13333" s="236" t="s">
        <v>1787</v>
      </c>
      <c r="B13333" s="183" t="s">
        <v>2</v>
      </c>
      <c r="C13333" s="182" t="s">
        <v>3</v>
      </c>
      <c r="D13333" s="182" t="s">
        <v>4</v>
      </c>
      <c r="E13333" s="419" t="s">
        <v>2100</v>
      </c>
      <c r="F13333" s="419"/>
      <c r="G13333" s="184" t="s">
        <v>5</v>
      </c>
      <c r="H13333" s="183" t="s">
        <v>6</v>
      </c>
      <c r="I13333" s="183" t="s">
        <v>7</v>
      </c>
      <c r="J13333" s="218" t="s">
        <v>8</v>
      </c>
      <c r="K13333" s="229">
        <f>J13335+J13336</f>
        <v>3.92</v>
      </c>
      <c r="L13333" s="229">
        <f>J13334-K13333</f>
        <v>2.9000000000000004</v>
      </c>
      <c r="M13333" t="s">
        <v>7</v>
      </c>
    </row>
    <row r="13334" spans="1:13" ht="26.1" customHeight="1" x14ac:dyDescent="0.2">
      <c r="A13334" s="237" t="s">
        <v>2125</v>
      </c>
      <c r="B13334" s="186" t="s">
        <v>1109</v>
      </c>
      <c r="C13334" s="185" t="s">
        <v>26</v>
      </c>
      <c r="D13334" s="185" t="s">
        <v>1110</v>
      </c>
      <c r="E13334" s="425" t="s">
        <v>2115</v>
      </c>
      <c r="F13334" s="425"/>
      <c r="G13334" s="187" t="s">
        <v>331</v>
      </c>
      <c r="H13334" s="188">
        <v>1</v>
      </c>
      <c r="I13334" s="189">
        <f t="shared" ref="I13334:I13340" si="526">(M13334*$M$13)</f>
        <v>6.8264000000000005</v>
      </c>
      <c r="J13334" s="231">
        <f t="shared" ref="J13334:J13340" si="527">TRUNC(I13334*H13334,2)</f>
        <v>6.82</v>
      </c>
      <c r="M13334">
        <v>7.42</v>
      </c>
    </row>
    <row r="13335" spans="1:13" ht="26.1" customHeight="1" x14ac:dyDescent="0.2">
      <c r="A13335" s="241" t="s">
        <v>2395</v>
      </c>
      <c r="B13335" s="201" t="s">
        <v>2772</v>
      </c>
      <c r="C13335" s="200" t="s">
        <v>26</v>
      </c>
      <c r="D13335" s="200" t="s">
        <v>2773</v>
      </c>
      <c r="E13335" s="427" t="s">
        <v>2123</v>
      </c>
      <c r="F13335" s="427"/>
      <c r="G13335" s="202" t="s">
        <v>32</v>
      </c>
      <c r="H13335" s="203">
        <v>9.4100000000000003E-2</v>
      </c>
      <c r="I13335" s="189">
        <f t="shared" si="526"/>
        <v>17.526</v>
      </c>
      <c r="J13335" s="219">
        <f t="shared" si="527"/>
        <v>1.64</v>
      </c>
      <c r="M13335">
        <v>19.05</v>
      </c>
    </row>
    <row r="13336" spans="1:13" ht="26.1" customHeight="1" x14ac:dyDescent="0.2">
      <c r="A13336" s="241" t="s">
        <v>2395</v>
      </c>
      <c r="B13336" s="201" t="s">
        <v>2477</v>
      </c>
      <c r="C13336" s="200" t="s">
        <v>26</v>
      </c>
      <c r="D13336" s="200" t="s">
        <v>2478</v>
      </c>
      <c r="E13336" s="427" t="s">
        <v>2123</v>
      </c>
      <c r="F13336" s="427"/>
      <c r="G13336" s="202" t="s">
        <v>32</v>
      </c>
      <c r="H13336" s="203">
        <v>9.4100000000000003E-2</v>
      </c>
      <c r="I13336" s="189">
        <f t="shared" si="526"/>
        <v>24.3156</v>
      </c>
      <c r="J13336" s="219">
        <f t="shared" si="527"/>
        <v>2.2799999999999998</v>
      </c>
      <c r="M13336">
        <v>26.43</v>
      </c>
    </row>
    <row r="13337" spans="1:13" ht="24" customHeight="1" x14ac:dyDescent="0.2">
      <c r="A13337" s="238" t="s">
        <v>2126</v>
      </c>
      <c r="B13337" s="191" t="s">
        <v>2774</v>
      </c>
      <c r="C13337" s="190" t="s">
        <v>26</v>
      </c>
      <c r="D13337" s="190" t="s">
        <v>2775</v>
      </c>
      <c r="E13337" s="426" t="s">
        <v>2119</v>
      </c>
      <c r="F13337" s="426"/>
      <c r="G13337" s="192" t="s">
        <v>331</v>
      </c>
      <c r="H13337" s="193">
        <v>1.06E-2</v>
      </c>
      <c r="I13337" s="189">
        <f t="shared" si="526"/>
        <v>56.625999999999998</v>
      </c>
      <c r="J13337" s="219">
        <f t="shared" si="527"/>
        <v>0.6</v>
      </c>
      <c r="M13337">
        <v>61.55</v>
      </c>
    </row>
    <row r="13338" spans="1:13" ht="26.1" customHeight="1" x14ac:dyDescent="0.2">
      <c r="A13338" s="238" t="s">
        <v>2126</v>
      </c>
      <c r="B13338" s="191" t="s">
        <v>3015</v>
      </c>
      <c r="C13338" s="190" t="s">
        <v>26</v>
      </c>
      <c r="D13338" s="190" t="s">
        <v>3016</v>
      </c>
      <c r="E13338" s="426" t="s">
        <v>2119</v>
      </c>
      <c r="F13338" s="426"/>
      <c r="G13338" s="192" t="s">
        <v>331</v>
      </c>
      <c r="H13338" s="193">
        <v>1</v>
      </c>
      <c r="I13338" s="189">
        <f t="shared" si="526"/>
        <v>1.5087999999999999</v>
      </c>
      <c r="J13338" s="219">
        <f t="shared" si="527"/>
        <v>1.5</v>
      </c>
      <c r="M13338">
        <v>1.64</v>
      </c>
    </row>
    <row r="13339" spans="1:13" ht="26.1" customHeight="1" x14ac:dyDescent="0.2">
      <c r="A13339" s="238" t="s">
        <v>2126</v>
      </c>
      <c r="B13339" s="191" t="s">
        <v>2776</v>
      </c>
      <c r="C13339" s="190" t="s">
        <v>26</v>
      </c>
      <c r="D13339" s="190" t="s">
        <v>2777</v>
      </c>
      <c r="E13339" s="426" t="s">
        <v>2119</v>
      </c>
      <c r="F13339" s="426"/>
      <c r="G13339" s="192" t="s">
        <v>331</v>
      </c>
      <c r="H13339" s="193">
        <v>1.2E-2</v>
      </c>
      <c r="I13339" s="189">
        <f t="shared" si="526"/>
        <v>64.160799999999995</v>
      </c>
      <c r="J13339" s="219">
        <f t="shared" si="527"/>
        <v>0.76</v>
      </c>
      <c r="M13339">
        <v>69.739999999999995</v>
      </c>
    </row>
    <row r="13340" spans="1:13" ht="24" customHeight="1" x14ac:dyDescent="0.2">
      <c r="A13340" s="238" t="s">
        <v>2126</v>
      </c>
      <c r="B13340" s="191" t="s">
        <v>2778</v>
      </c>
      <c r="C13340" s="190" t="s">
        <v>26</v>
      </c>
      <c r="D13340" s="190" t="s">
        <v>2779</v>
      </c>
      <c r="E13340" s="426" t="s">
        <v>2119</v>
      </c>
      <c r="F13340" s="426"/>
      <c r="G13340" s="192" t="s">
        <v>331</v>
      </c>
      <c r="H13340" s="193">
        <v>1.6199999999999999E-2</v>
      </c>
      <c r="I13340" s="189">
        <f t="shared" si="526"/>
        <v>1.8768</v>
      </c>
      <c r="J13340" s="219">
        <f t="shared" si="527"/>
        <v>0.03</v>
      </c>
      <c r="M13340">
        <v>2.04</v>
      </c>
    </row>
    <row r="13341" spans="1:13" x14ac:dyDescent="0.2">
      <c r="A13341" s="239"/>
      <c r="B13341" s="195"/>
      <c r="C13341" s="195"/>
      <c r="D13341" s="195"/>
      <c r="E13341" s="195" t="s">
        <v>3847</v>
      </c>
      <c r="F13341" s="196">
        <v>3.26</v>
      </c>
      <c r="G13341" s="195" t="s">
        <v>3848</v>
      </c>
      <c r="H13341" s="196">
        <v>0</v>
      </c>
      <c r="I13341" s="196">
        <v>3.26</v>
      </c>
      <c r="J13341" s="220"/>
      <c r="M13341">
        <v>3.26</v>
      </c>
    </row>
    <row r="13342" spans="1:13" ht="25.5" x14ac:dyDescent="0.2">
      <c r="A13342" s="239"/>
      <c r="B13342" s="195"/>
      <c r="C13342" s="195"/>
      <c r="D13342" s="195"/>
      <c r="E13342" s="195" t="s">
        <v>3849</v>
      </c>
      <c r="F13342" s="196">
        <v>0</v>
      </c>
      <c r="G13342" s="195"/>
      <c r="H13342" s="195" t="s">
        <v>3850</v>
      </c>
      <c r="I13342" s="196">
        <v>7.42</v>
      </c>
      <c r="J13342" s="220"/>
      <c r="M13342">
        <v>7.42</v>
      </c>
    </row>
    <row r="13343" spans="1:13" ht="30" customHeight="1" x14ac:dyDescent="0.2">
      <c r="A13343" s="240"/>
      <c r="B13343" s="197"/>
      <c r="C13343" s="197"/>
      <c r="D13343" s="197"/>
      <c r="E13343" s="197"/>
      <c r="F13343" s="197"/>
      <c r="G13343" s="197" t="s">
        <v>3851</v>
      </c>
      <c r="H13343" s="198">
        <v>25</v>
      </c>
      <c r="I13343" s="199">
        <v>185.5</v>
      </c>
      <c r="J13343" s="220"/>
      <c r="M13343">
        <v>185.5</v>
      </c>
    </row>
    <row r="13344" spans="1:13" ht="0.95" customHeight="1" x14ac:dyDescent="0.2">
      <c r="A13344" s="237"/>
      <c r="B13344" s="185"/>
      <c r="C13344" s="185"/>
      <c r="D13344" s="185"/>
      <c r="E13344" s="185"/>
      <c r="F13344" s="185"/>
      <c r="G13344" s="185"/>
      <c r="H13344" s="185"/>
      <c r="I13344" s="185"/>
      <c r="J13344" s="220"/>
    </row>
    <row r="13345" spans="1:13" ht="18" customHeight="1" x14ac:dyDescent="0.2">
      <c r="A13345" s="236" t="s">
        <v>1788</v>
      </c>
      <c r="B13345" s="183" t="s">
        <v>2</v>
      </c>
      <c r="C13345" s="182" t="s">
        <v>3</v>
      </c>
      <c r="D13345" s="182" t="s">
        <v>4</v>
      </c>
      <c r="E13345" s="419" t="s">
        <v>2100</v>
      </c>
      <c r="F13345" s="419"/>
      <c r="G13345" s="184" t="s">
        <v>5</v>
      </c>
      <c r="H13345" s="183" t="s">
        <v>6</v>
      </c>
      <c r="I13345" s="183" t="s">
        <v>7</v>
      </c>
      <c r="J13345" s="218" t="s">
        <v>8</v>
      </c>
      <c r="K13345" s="229">
        <f>J13347+J13348</f>
        <v>9.7899999999999991</v>
      </c>
      <c r="L13345" s="229">
        <f>J13346-K13345</f>
        <v>10.170000000000002</v>
      </c>
      <c r="M13345" t="s">
        <v>7</v>
      </c>
    </row>
    <row r="13346" spans="1:13" ht="24" customHeight="1" x14ac:dyDescent="0.2">
      <c r="A13346" s="237" t="s">
        <v>2125</v>
      </c>
      <c r="B13346" s="186" t="s">
        <v>1113</v>
      </c>
      <c r="C13346" s="185" t="s">
        <v>15</v>
      </c>
      <c r="D13346" s="185" t="s">
        <v>1114</v>
      </c>
      <c r="E13346" s="425">
        <v>8</v>
      </c>
      <c r="F13346" s="425"/>
      <c r="G13346" s="187" t="s">
        <v>18</v>
      </c>
      <c r="H13346" s="188">
        <v>1</v>
      </c>
      <c r="I13346" s="189">
        <f>(M13346*$M$13)</f>
        <v>19.963999999999999</v>
      </c>
      <c r="J13346" s="231">
        <f>TRUNC(I13346*H13346,2)</f>
        <v>19.96</v>
      </c>
      <c r="M13346">
        <v>21.7</v>
      </c>
    </row>
    <row r="13347" spans="1:13" ht="24" customHeight="1" x14ac:dyDescent="0.2">
      <c r="A13347" s="238" t="s">
        <v>2126</v>
      </c>
      <c r="B13347" s="191" t="s">
        <v>2130</v>
      </c>
      <c r="C13347" s="190" t="s">
        <v>15</v>
      </c>
      <c r="D13347" s="190" t="s">
        <v>2131</v>
      </c>
      <c r="E13347" s="426" t="s">
        <v>2129</v>
      </c>
      <c r="F13347" s="426"/>
      <c r="G13347" s="192" t="s">
        <v>39</v>
      </c>
      <c r="H13347" s="193">
        <v>0.3</v>
      </c>
      <c r="I13347" s="189">
        <f>(M13347*$M$13)</f>
        <v>13.533200000000001</v>
      </c>
      <c r="J13347" s="219">
        <f>TRUNC(I13347*H13347,2)</f>
        <v>4.05</v>
      </c>
      <c r="M13347">
        <v>14.71</v>
      </c>
    </row>
    <row r="13348" spans="1:13" ht="24" customHeight="1" x14ac:dyDescent="0.2">
      <c r="A13348" s="238" t="s">
        <v>2126</v>
      </c>
      <c r="B13348" s="191" t="s">
        <v>2216</v>
      </c>
      <c r="C13348" s="190" t="s">
        <v>15</v>
      </c>
      <c r="D13348" s="190" t="s">
        <v>2217</v>
      </c>
      <c r="E13348" s="426" t="s">
        <v>2129</v>
      </c>
      <c r="F13348" s="426"/>
      <c r="G13348" s="192" t="s">
        <v>39</v>
      </c>
      <c r="H13348" s="193">
        <v>0.3</v>
      </c>
      <c r="I13348" s="189">
        <f>(M13348*$M$13)</f>
        <v>19.136000000000003</v>
      </c>
      <c r="J13348" s="219">
        <f>TRUNC(I13348*H13348,2)</f>
        <v>5.74</v>
      </c>
      <c r="M13348">
        <v>20.8</v>
      </c>
    </row>
    <row r="13349" spans="1:13" ht="24" customHeight="1" x14ac:dyDescent="0.2">
      <c r="A13349" s="238" t="s">
        <v>2126</v>
      </c>
      <c r="B13349" s="191" t="s">
        <v>3018</v>
      </c>
      <c r="C13349" s="190" t="s">
        <v>15</v>
      </c>
      <c r="D13349" s="190" t="s">
        <v>1114</v>
      </c>
      <c r="E13349" s="426" t="s">
        <v>2119</v>
      </c>
      <c r="F13349" s="426"/>
      <c r="G13349" s="192" t="s">
        <v>54</v>
      </c>
      <c r="H13349" s="193">
        <v>1</v>
      </c>
      <c r="I13349" s="189">
        <f>(M13349*$M$13)</f>
        <v>10.166</v>
      </c>
      <c r="J13349" s="219">
        <f>TRUNC(I13349*H13349,2)</f>
        <v>10.16</v>
      </c>
      <c r="M13349">
        <v>11.05</v>
      </c>
    </row>
    <row r="13350" spans="1:13" x14ac:dyDescent="0.2">
      <c r="A13350" s="239"/>
      <c r="B13350" s="195"/>
      <c r="C13350" s="195"/>
      <c r="D13350" s="195"/>
      <c r="E13350" s="195" t="s">
        <v>3847</v>
      </c>
      <c r="F13350" s="196">
        <v>10.65</v>
      </c>
      <c r="G13350" s="195" t="s">
        <v>3848</v>
      </c>
      <c r="H13350" s="196">
        <v>0</v>
      </c>
      <c r="I13350" s="196">
        <v>10.65</v>
      </c>
      <c r="J13350" s="220"/>
      <c r="M13350">
        <v>10.65</v>
      </c>
    </row>
    <row r="13351" spans="1:13" ht="25.5" x14ac:dyDescent="0.2">
      <c r="A13351" s="239"/>
      <c r="B13351" s="195"/>
      <c r="C13351" s="195"/>
      <c r="D13351" s="195"/>
      <c r="E13351" s="195" t="s">
        <v>3849</v>
      </c>
      <c r="F13351" s="196">
        <v>0</v>
      </c>
      <c r="G13351" s="195"/>
      <c r="H13351" s="195" t="s">
        <v>3850</v>
      </c>
      <c r="I13351" s="196">
        <v>21.7</v>
      </c>
      <c r="J13351" s="220"/>
      <c r="M13351">
        <v>21.7</v>
      </c>
    </row>
    <row r="13352" spans="1:13" ht="30" customHeight="1" x14ac:dyDescent="0.2">
      <c r="A13352" s="240"/>
      <c r="B13352" s="197"/>
      <c r="C13352" s="197"/>
      <c r="D13352" s="197"/>
      <c r="E13352" s="197"/>
      <c r="F13352" s="197"/>
      <c r="G13352" s="197" t="s">
        <v>3851</v>
      </c>
      <c r="H13352" s="198">
        <v>15</v>
      </c>
      <c r="I13352" s="199">
        <v>325.5</v>
      </c>
      <c r="J13352" s="220"/>
      <c r="M13352">
        <v>325.5</v>
      </c>
    </row>
    <row r="13353" spans="1:13" ht="0.95" customHeight="1" x14ac:dyDescent="0.2">
      <c r="A13353" s="237"/>
      <c r="B13353" s="185"/>
      <c r="C13353" s="185"/>
      <c r="D13353" s="185"/>
      <c r="E13353" s="185"/>
      <c r="F13353" s="185"/>
      <c r="G13353" s="185"/>
      <c r="H13353" s="185"/>
      <c r="I13353" s="185"/>
      <c r="J13353" s="220"/>
    </row>
    <row r="13354" spans="1:13" ht="18" customHeight="1" x14ac:dyDescent="0.2">
      <c r="A13354" s="236" t="s">
        <v>1789</v>
      </c>
      <c r="B13354" s="183" t="s">
        <v>2</v>
      </c>
      <c r="C13354" s="182" t="s">
        <v>3</v>
      </c>
      <c r="D13354" s="182" t="s">
        <v>4</v>
      </c>
      <c r="E13354" s="419" t="s">
        <v>2100</v>
      </c>
      <c r="F13354" s="419"/>
      <c r="G13354" s="184" t="s">
        <v>5</v>
      </c>
      <c r="H13354" s="183" t="s">
        <v>6</v>
      </c>
      <c r="I13354" s="183" t="s">
        <v>7</v>
      </c>
      <c r="J13354" s="218" t="s">
        <v>8</v>
      </c>
      <c r="K13354" s="229">
        <f>J13356+J13357</f>
        <v>14.69</v>
      </c>
      <c r="L13354" s="229">
        <f>J13355-K13354</f>
        <v>57.83</v>
      </c>
      <c r="M13354" t="s">
        <v>7</v>
      </c>
    </row>
    <row r="13355" spans="1:13" ht="24" customHeight="1" x14ac:dyDescent="0.2">
      <c r="A13355" s="237" t="s">
        <v>2125</v>
      </c>
      <c r="B13355" s="186" t="s">
        <v>1400</v>
      </c>
      <c r="C13355" s="185" t="s">
        <v>15</v>
      </c>
      <c r="D13355" s="185" t="s">
        <v>1401</v>
      </c>
      <c r="E13355" s="425">
        <v>8</v>
      </c>
      <c r="F13355" s="425"/>
      <c r="G13355" s="187" t="s">
        <v>18</v>
      </c>
      <c r="H13355" s="188">
        <v>1</v>
      </c>
      <c r="I13355" s="189">
        <f>(M13355*$M$13)</f>
        <v>72.523600000000002</v>
      </c>
      <c r="J13355" s="231">
        <f>TRUNC(I13355*H13355,2)</f>
        <v>72.52</v>
      </c>
      <c r="M13355">
        <v>78.83</v>
      </c>
    </row>
    <row r="13356" spans="1:13" ht="24" customHeight="1" x14ac:dyDescent="0.2">
      <c r="A13356" s="238" t="s">
        <v>2126</v>
      </c>
      <c r="B13356" s="191" t="s">
        <v>2130</v>
      </c>
      <c r="C13356" s="190" t="s">
        <v>15</v>
      </c>
      <c r="D13356" s="190" t="s">
        <v>2131</v>
      </c>
      <c r="E13356" s="426" t="s">
        <v>2129</v>
      </c>
      <c r="F13356" s="426"/>
      <c r="G13356" s="192" t="s">
        <v>39</v>
      </c>
      <c r="H13356" s="193">
        <v>0.45</v>
      </c>
      <c r="I13356" s="189">
        <f>(M13356*$M$13)</f>
        <v>13.533200000000001</v>
      </c>
      <c r="J13356" s="219">
        <f>TRUNC(I13356*H13356,2)</f>
        <v>6.08</v>
      </c>
      <c r="M13356">
        <v>14.71</v>
      </c>
    </row>
    <row r="13357" spans="1:13" ht="24" customHeight="1" x14ac:dyDescent="0.2">
      <c r="A13357" s="238" t="s">
        <v>2126</v>
      </c>
      <c r="B13357" s="191" t="s">
        <v>2216</v>
      </c>
      <c r="C13357" s="190" t="s">
        <v>15</v>
      </c>
      <c r="D13357" s="190" t="s">
        <v>2217</v>
      </c>
      <c r="E13357" s="426" t="s">
        <v>2129</v>
      </c>
      <c r="F13357" s="426"/>
      <c r="G13357" s="192" t="s">
        <v>39</v>
      </c>
      <c r="H13357" s="193">
        <v>0.45</v>
      </c>
      <c r="I13357" s="189">
        <f>(M13357*$M$13)</f>
        <v>19.136000000000003</v>
      </c>
      <c r="J13357" s="219">
        <f>TRUNC(I13357*H13357,2)</f>
        <v>8.61</v>
      </c>
      <c r="M13357">
        <v>20.8</v>
      </c>
    </row>
    <row r="13358" spans="1:13" ht="24" customHeight="1" x14ac:dyDescent="0.2">
      <c r="A13358" s="238" t="s">
        <v>2126</v>
      </c>
      <c r="B13358" s="191" t="s">
        <v>3207</v>
      </c>
      <c r="C13358" s="190" t="s">
        <v>15</v>
      </c>
      <c r="D13358" s="190" t="s">
        <v>1401</v>
      </c>
      <c r="E13358" s="426" t="s">
        <v>2119</v>
      </c>
      <c r="F13358" s="426"/>
      <c r="G13358" s="192" t="s">
        <v>54</v>
      </c>
      <c r="H13358" s="193">
        <v>1</v>
      </c>
      <c r="I13358" s="189">
        <f>(M13358*$M$13)</f>
        <v>57.831200000000003</v>
      </c>
      <c r="J13358" s="219">
        <f>TRUNC(I13358*H13358,2)</f>
        <v>57.83</v>
      </c>
      <c r="M13358">
        <v>62.86</v>
      </c>
    </row>
    <row r="13359" spans="1:13" x14ac:dyDescent="0.2">
      <c r="A13359" s="239"/>
      <c r="B13359" s="195"/>
      <c r="C13359" s="195"/>
      <c r="D13359" s="195"/>
      <c r="E13359" s="195" t="s">
        <v>3847</v>
      </c>
      <c r="F13359" s="196">
        <v>15.969999999999999</v>
      </c>
      <c r="G13359" s="195" t="s">
        <v>3848</v>
      </c>
      <c r="H13359" s="196">
        <v>0</v>
      </c>
      <c r="I13359" s="196">
        <v>15.969999999999999</v>
      </c>
      <c r="J13359" s="220"/>
      <c r="M13359">
        <v>15.969999999999999</v>
      </c>
    </row>
    <row r="13360" spans="1:13" ht="25.5" x14ac:dyDescent="0.2">
      <c r="A13360" s="239"/>
      <c r="B13360" s="195"/>
      <c r="C13360" s="195"/>
      <c r="D13360" s="195"/>
      <c r="E13360" s="195" t="s">
        <v>3849</v>
      </c>
      <c r="F13360" s="196">
        <v>0</v>
      </c>
      <c r="G13360" s="195"/>
      <c r="H13360" s="195" t="s">
        <v>3850</v>
      </c>
      <c r="I13360" s="196">
        <v>78.83</v>
      </c>
      <c r="J13360" s="220"/>
      <c r="M13360">
        <v>78.83</v>
      </c>
    </row>
    <row r="13361" spans="1:13" ht="30" customHeight="1" x14ac:dyDescent="0.2">
      <c r="A13361" s="240"/>
      <c r="B13361" s="197"/>
      <c r="C13361" s="197"/>
      <c r="D13361" s="197"/>
      <c r="E13361" s="197"/>
      <c r="F13361" s="197"/>
      <c r="G13361" s="197" t="s">
        <v>3851</v>
      </c>
      <c r="H13361" s="198">
        <v>8</v>
      </c>
      <c r="I13361" s="199">
        <v>630.64</v>
      </c>
      <c r="J13361" s="220"/>
      <c r="M13361">
        <v>630.64</v>
      </c>
    </row>
    <row r="13362" spans="1:13" ht="0.95" customHeight="1" x14ac:dyDescent="0.2">
      <c r="A13362" s="237"/>
      <c r="B13362" s="185"/>
      <c r="C13362" s="185"/>
      <c r="D13362" s="185"/>
      <c r="E13362" s="185"/>
      <c r="F13362" s="185"/>
      <c r="G13362" s="185"/>
      <c r="H13362" s="185"/>
      <c r="I13362" s="185"/>
      <c r="J13362" s="220"/>
    </row>
    <row r="13363" spans="1:13" ht="18" customHeight="1" x14ac:dyDescent="0.2">
      <c r="A13363" s="236" t="s">
        <v>1790</v>
      </c>
      <c r="B13363" s="183" t="s">
        <v>2</v>
      </c>
      <c r="C13363" s="182" t="s">
        <v>3</v>
      </c>
      <c r="D13363" s="182" t="s">
        <v>4</v>
      </c>
      <c r="E13363" s="419" t="s">
        <v>2100</v>
      </c>
      <c r="F13363" s="419"/>
      <c r="G13363" s="184" t="s">
        <v>5</v>
      </c>
      <c r="H13363" s="183" t="s">
        <v>6</v>
      </c>
      <c r="I13363" s="183" t="s">
        <v>7</v>
      </c>
      <c r="J13363" s="218" t="s">
        <v>8</v>
      </c>
      <c r="K13363" s="229">
        <f>J13365+J13366</f>
        <v>9.7899999999999991</v>
      </c>
      <c r="L13363" s="229">
        <f>J13364-K13363</f>
        <v>8.93</v>
      </c>
      <c r="M13363" t="s">
        <v>7</v>
      </c>
    </row>
    <row r="13364" spans="1:13" ht="24" customHeight="1" x14ac:dyDescent="0.2">
      <c r="A13364" s="237" t="s">
        <v>2125</v>
      </c>
      <c r="B13364" s="186" t="s">
        <v>1117</v>
      </c>
      <c r="C13364" s="185" t="s">
        <v>15</v>
      </c>
      <c r="D13364" s="185" t="s">
        <v>1118</v>
      </c>
      <c r="E13364" s="425">
        <v>8</v>
      </c>
      <c r="F13364" s="425"/>
      <c r="G13364" s="187" t="s">
        <v>18</v>
      </c>
      <c r="H13364" s="188">
        <v>1</v>
      </c>
      <c r="I13364" s="189">
        <f>(M13364*$M$13)</f>
        <v>18.722000000000001</v>
      </c>
      <c r="J13364" s="231">
        <f>TRUNC(I13364*H13364,2)</f>
        <v>18.72</v>
      </c>
      <c r="M13364">
        <v>20.350000000000001</v>
      </c>
    </row>
    <row r="13365" spans="1:13" ht="24" customHeight="1" x14ac:dyDescent="0.2">
      <c r="A13365" s="238" t="s">
        <v>2126</v>
      </c>
      <c r="B13365" s="191" t="s">
        <v>2130</v>
      </c>
      <c r="C13365" s="190" t="s">
        <v>15</v>
      </c>
      <c r="D13365" s="190" t="s">
        <v>2131</v>
      </c>
      <c r="E13365" s="426" t="s">
        <v>2129</v>
      </c>
      <c r="F13365" s="426"/>
      <c r="G13365" s="192" t="s">
        <v>39</v>
      </c>
      <c r="H13365" s="193">
        <v>0.3</v>
      </c>
      <c r="I13365" s="189">
        <f>(M13365*$M$13)</f>
        <v>13.533200000000001</v>
      </c>
      <c r="J13365" s="219">
        <f>TRUNC(I13365*H13365,2)</f>
        <v>4.05</v>
      </c>
      <c r="M13365">
        <v>14.71</v>
      </c>
    </row>
    <row r="13366" spans="1:13" ht="24" customHeight="1" x14ac:dyDescent="0.2">
      <c r="A13366" s="238" t="s">
        <v>2126</v>
      </c>
      <c r="B13366" s="191" t="s">
        <v>2216</v>
      </c>
      <c r="C13366" s="190" t="s">
        <v>15</v>
      </c>
      <c r="D13366" s="190" t="s">
        <v>2217</v>
      </c>
      <c r="E13366" s="426" t="s">
        <v>2129</v>
      </c>
      <c r="F13366" s="426"/>
      <c r="G13366" s="192" t="s">
        <v>39</v>
      </c>
      <c r="H13366" s="193">
        <v>0.3</v>
      </c>
      <c r="I13366" s="189">
        <f>(M13366*$M$13)</f>
        <v>19.136000000000003</v>
      </c>
      <c r="J13366" s="219">
        <f>TRUNC(I13366*H13366,2)</f>
        <v>5.74</v>
      </c>
      <c r="M13366">
        <v>20.8</v>
      </c>
    </row>
    <row r="13367" spans="1:13" ht="24" customHeight="1" x14ac:dyDescent="0.2">
      <c r="A13367" s="238" t="s">
        <v>2126</v>
      </c>
      <c r="B13367" s="191" t="s">
        <v>3021</v>
      </c>
      <c r="C13367" s="190" t="s">
        <v>15</v>
      </c>
      <c r="D13367" s="190" t="s">
        <v>3022</v>
      </c>
      <c r="E13367" s="426" t="s">
        <v>2119</v>
      </c>
      <c r="F13367" s="426"/>
      <c r="G13367" s="192" t="s">
        <v>54</v>
      </c>
      <c r="H13367" s="193">
        <v>1</v>
      </c>
      <c r="I13367" s="189">
        <f>(M13367*$M$13)</f>
        <v>8.9239999999999995</v>
      </c>
      <c r="J13367" s="219">
        <f>TRUNC(I13367*H13367,2)</f>
        <v>8.92</v>
      </c>
      <c r="M13367">
        <v>9.6999999999999993</v>
      </c>
    </row>
    <row r="13368" spans="1:13" x14ac:dyDescent="0.2">
      <c r="A13368" s="239"/>
      <c r="B13368" s="195"/>
      <c r="C13368" s="195"/>
      <c r="D13368" s="195"/>
      <c r="E13368" s="195" t="s">
        <v>3847</v>
      </c>
      <c r="F13368" s="196">
        <v>10.65</v>
      </c>
      <c r="G13368" s="195" t="s">
        <v>3848</v>
      </c>
      <c r="H13368" s="196">
        <v>0</v>
      </c>
      <c r="I13368" s="196">
        <v>10.65</v>
      </c>
      <c r="J13368" s="220"/>
      <c r="M13368">
        <v>10.65</v>
      </c>
    </row>
    <row r="13369" spans="1:13" ht="25.5" x14ac:dyDescent="0.2">
      <c r="A13369" s="239"/>
      <c r="B13369" s="195"/>
      <c r="C13369" s="195"/>
      <c r="D13369" s="195"/>
      <c r="E13369" s="195" t="s">
        <v>3849</v>
      </c>
      <c r="F13369" s="196">
        <v>0</v>
      </c>
      <c r="G13369" s="195"/>
      <c r="H13369" s="195" t="s">
        <v>3850</v>
      </c>
      <c r="I13369" s="196">
        <v>20.350000000000001</v>
      </c>
      <c r="J13369" s="220"/>
      <c r="M13369">
        <v>20.350000000000001</v>
      </c>
    </row>
    <row r="13370" spans="1:13" ht="30" customHeight="1" x14ac:dyDescent="0.2">
      <c r="A13370" s="240"/>
      <c r="B13370" s="197"/>
      <c r="C13370" s="197"/>
      <c r="D13370" s="197"/>
      <c r="E13370" s="197"/>
      <c r="F13370" s="197"/>
      <c r="G13370" s="197" t="s">
        <v>3851</v>
      </c>
      <c r="H13370" s="198">
        <v>5</v>
      </c>
      <c r="I13370" s="199">
        <v>101.75</v>
      </c>
      <c r="J13370" s="220"/>
      <c r="M13370">
        <v>101.75</v>
      </c>
    </row>
    <row r="13371" spans="1:13" ht="0.95" customHeight="1" x14ac:dyDescent="0.2">
      <c r="A13371" s="237"/>
      <c r="B13371" s="185"/>
      <c r="C13371" s="185"/>
      <c r="D13371" s="185"/>
      <c r="E13371" s="185"/>
      <c r="F13371" s="185"/>
      <c r="G13371" s="185"/>
      <c r="H13371" s="185"/>
      <c r="I13371" s="185"/>
      <c r="J13371" s="220"/>
    </row>
    <row r="13372" spans="1:13" ht="18" customHeight="1" x14ac:dyDescent="0.2">
      <c r="A13372" s="236" t="s">
        <v>1791</v>
      </c>
      <c r="B13372" s="183" t="s">
        <v>2</v>
      </c>
      <c r="C13372" s="182" t="s">
        <v>3</v>
      </c>
      <c r="D13372" s="182" t="s">
        <v>4</v>
      </c>
      <c r="E13372" s="419" t="s">
        <v>2100</v>
      </c>
      <c r="F13372" s="419"/>
      <c r="G13372" s="184" t="s">
        <v>5</v>
      </c>
      <c r="H13372" s="183" t="s">
        <v>6</v>
      </c>
      <c r="I13372" s="183" t="s">
        <v>7</v>
      </c>
      <c r="J13372" s="218" t="s">
        <v>8</v>
      </c>
      <c r="K13372" s="229">
        <f>J13374+J13375</f>
        <v>14.69</v>
      </c>
      <c r="L13372" s="229">
        <f>J13373-K13372</f>
        <v>53.379999999999995</v>
      </c>
      <c r="M13372" t="s">
        <v>7</v>
      </c>
    </row>
    <row r="13373" spans="1:13" ht="24" customHeight="1" x14ac:dyDescent="0.2">
      <c r="A13373" s="237" t="s">
        <v>2125</v>
      </c>
      <c r="B13373" s="186" t="s">
        <v>1404</v>
      </c>
      <c r="C13373" s="185" t="s">
        <v>15</v>
      </c>
      <c r="D13373" s="185" t="s">
        <v>1405</v>
      </c>
      <c r="E13373" s="425">
        <v>8</v>
      </c>
      <c r="F13373" s="425"/>
      <c r="G13373" s="187" t="s">
        <v>18</v>
      </c>
      <c r="H13373" s="188">
        <v>1</v>
      </c>
      <c r="I13373" s="189">
        <f>(M13373*$M$13)</f>
        <v>68.070799999999991</v>
      </c>
      <c r="J13373" s="231">
        <f>TRUNC(I13373*H13373,2)</f>
        <v>68.069999999999993</v>
      </c>
      <c r="M13373">
        <v>73.989999999999995</v>
      </c>
    </row>
    <row r="13374" spans="1:13" ht="24" customHeight="1" x14ac:dyDescent="0.2">
      <c r="A13374" s="238" t="s">
        <v>2126</v>
      </c>
      <c r="B13374" s="191" t="s">
        <v>2130</v>
      </c>
      <c r="C13374" s="190" t="s">
        <v>15</v>
      </c>
      <c r="D13374" s="190" t="s">
        <v>2131</v>
      </c>
      <c r="E13374" s="426" t="s">
        <v>2129</v>
      </c>
      <c r="F13374" s="426"/>
      <c r="G13374" s="192" t="s">
        <v>39</v>
      </c>
      <c r="H13374" s="193">
        <v>0.45</v>
      </c>
      <c r="I13374" s="189">
        <f>(M13374*$M$13)</f>
        <v>13.533200000000001</v>
      </c>
      <c r="J13374" s="219">
        <f>TRUNC(I13374*H13374,2)</f>
        <v>6.08</v>
      </c>
      <c r="M13374">
        <v>14.71</v>
      </c>
    </row>
    <row r="13375" spans="1:13" ht="24" customHeight="1" x14ac:dyDescent="0.2">
      <c r="A13375" s="238" t="s">
        <v>2126</v>
      </c>
      <c r="B13375" s="191" t="s">
        <v>2216</v>
      </c>
      <c r="C13375" s="190" t="s">
        <v>15</v>
      </c>
      <c r="D13375" s="190" t="s">
        <v>2217</v>
      </c>
      <c r="E13375" s="426" t="s">
        <v>2129</v>
      </c>
      <c r="F13375" s="426"/>
      <c r="G13375" s="192" t="s">
        <v>39</v>
      </c>
      <c r="H13375" s="193">
        <v>0.45</v>
      </c>
      <c r="I13375" s="189">
        <f>(M13375*$M$13)</f>
        <v>19.136000000000003</v>
      </c>
      <c r="J13375" s="219">
        <f>TRUNC(I13375*H13375,2)</f>
        <v>8.61</v>
      </c>
      <c r="M13375">
        <v>20.8</v>
      </c>
    </row>
    <row r="13376" spans="1:13" ht="24" customHeight="1" x14ac:dyDescent="0.2">
      <c r="A13376" s="238" t="s">
        <v>2126</v>
      </c>
      <c r="B13376" s="191" t="s">
        <v>3208</v>
      </c>
      <c r="C13376" s="190" t="s">
        <v>15</v>
      </c>
      <c r="D13376" s="190" t="s">
        <v>3209</v>
      </c>
      <c r="E13376" s="426" t="s">
        <v>2119</v>
      </c>
      <c r="F13376" s="426"/>
      <c r="G13376" s="192" t="s">
        <v>54</v>
      </c>
      <c r="H13376" s="193">
        <v>1</v>
      </c>
      <c r="I13376" s="189">
        <f>(M13376*$M$13)</f>
        <v>53.378400000000006</v>
      </c>
      <c r="J13376" s="219">
        <f>TRUNC(I13376*H13376,2)</f>
        <v>53.37</v>
      </c>
      <c r="M13376">
        <v>58.02</v>
      </c>
    </row>
    <row r="13377" spans="1:13" x14ac:dyDescent="0.2">
      <c r="A13377" s="239"/>
      <c r="B13377" s="195"/>
      <c r="C13377" s="195"/>
      <c r="D13377" s="195"/>
      <c r="E13377" s="195" t="s">
        <v>3847</v>
      </c>
      <c r="F13377" s="196">
        <v>15.969999999999999</v>
      </c>
      <c r="G13377" s="195" t="s">
        <v>3848</v>
      </c>
      <c r="H13377" s="196">
        <v>0</v>
      </c>
      <c r="I13377" s="196">
        <v>15.969999999999999</v>
      </c>
      <c r="J13377" s="220"/>
      <c r="M13377">
        <v>15.969999999999999</v>
      </c>
    </row>
    <row r="13378" spans="1:13" ht="25.5" x14ac:dyDescent="0.2">
      <c r="A13378" s="239"/>
      <c r="B13378" s="195"/>
      <c r="C13378" s="195"/>
      <c r="D13378" s="195"/>
      <c r="E13378" s="195" t="s">
        <v>3849</v>
      </c>
      <c r="F13378" s="196">
        <v>0</v>
      </c>
      <c r="G13378" s="195"/>
      <c r="H13378" s="195" t="s">
        <v>3850</v>
      </c>
      <c r="I13378" s="196">
        <v>73.989999999999995</v>
      </c>
      <c r="J13378" s="220"/>
      <c r="M13378">
        <v>73.989999999999995</v>
      </c>
    </row>
    <row r="13379" spans="1:13" ht="30" customHeight="1" x14ac:dyDescent="0.2">
      <c r="A13379" s="240"/>
      <c r="B13379" s="197"/>
      <c r="C13379" s="197"/>
      <c r="D13379" s="197"/>
      <c r="E13379" s="197"/>
      <c r="F13379" s="197"/>
      <c r="G13379" s="197" t="s">
        <v>3851</v>
      </c>
      <c r="H13379" s="198">
        <v>15</v>
      </c>
      <c r="I13379" s="199">
        <v>1109.8499999999999</v>
      </c>
      <c r="J13379" s="220"/>
      <c r="M13379">
        <v>1109.8499999999999</v>
      </c>
    </row>
    <row r="13380" spans="1:13" ht="0.95" customHeight="1" x14ac:dyDescent="0.2">
      <c r="A13380" s="237"/>
      <c r="B13380" s="185"/>
      <c r="C13380" s="185"/>
      <c r="D13380" s="185"/>
      <c r="E13380" s="185"/>
      <c r="F13380" s="185"/>
      <c r="G13380" s="185"/>
      <c r="H13380" s="185"/>
      <c r="I13380" s="185"/>
      <c r="J13380" s="220"/>
    </row>
    <row r="13381" spans="1:13" ht="18" customHeight="1" x14ac:dyDescent="0.2">
      <c r="A13381" s="236" t="s">
        <v>1792</v>
      </c>
      <c r="B13381" s="183" t="s">
        <v>2</v>
      </c>
      <c r="C13381" s="182" t="s">
        <v>3</v>
      </c>
      <c r="D13381" s="182" t="s">
        <v>4</v>
      </c>
      <c r="E13381" s="419" t="s">
        <v>2100</v>
      </c>
      <c r="F13381" s="419"/>
      <c r="G13381" s="184" t="s">
        <v>5</v>
      </c>
      <c r="H13381" s="183" t="s">
        <v>6</v>
      </c>
      <c r="I13381" s="183" t="s">
        <v>7</v>
      </c>
      <c r="J13381" s="218" t="s">
        <v>8</v>
      </c>
      <c r="K13381" s="229">
        <f>J13383+J13384</f>
        <v>6.1999999999999993</v>
      </c>
      <c r="L13381" s="229">
        <f>J13382-K13381</f>
        <v>10.57</v>
      </c>
      <c r="M13381" t="s">
        <v>7</v>
      </c>
    </row>
    <row r="13382" spans="1:13" ht="26.1" customHeight="1" x14ac:dyDescent="0.2">
      <c r="A13382" s="237" t="s">
        <v>2125</v>
      </c>
      <c r="B13382" s="186" t="s">
        <v>1119</v>
      </c>
      <c r="C13382" s="185" t="s">
        <v>15</v>
      </c>
      <c r="D13382" s="185" t="s">
        <v>1120</v>
      </c>
      <c r="E13382" s="425">
        <v>8</v>
      </c>
      <c r="F13382" s="425"/>
      <c r="G13382" s="187" t="s">
        <v>18</v>
      </c>
      <c r="H13382" s="188">
        <v>1</v>
      </c>
      <c r="I13382" s="189">
        <f>(M13382*$M$13)</f>
        <v>16.771599999999999</v>
      </c>
      <c r="J13382" s="231">
        <f>TRUNC(I13382*H13382,2)</f>
        <v>16.77</v>
      </c>
      <c r="M13382">
        <v>18.23</v>
      </c>
    </row>
    <row r="13383" spans="1:13" ht="24" customHeight="1" x14ac:dyDescent="0.2">
      <c r="A13383" s="238" t="s">
        <v>2126</v>
      </c>
      <c r="B13383" s="191" t="s">
        <v>2130</v>
      </c>
      <c r="C13383" s="190" t="s">
        <v>15</v>
      </c>
      <c r="D13383" s="190" t="s">
        <v>2131</v>
      </c>
      <c r="E13383" s="426" t="s">
        <v>2129</v>
      </c>
      <c r="F13383" s="426"/>
      <c r="G13383" s="192" t="s">
        <v>39</v>
      </c>
      <c r="H13383" s="193">
        <v>0.19</v>
      </c>
      <c r="I13383" s="189">
        <f>(M13383*$M$13)</f>
        <v>13.533200000000001</v>
      </c>
      <c r="J13383" s="219">
        <f>TRUNC(I13383*H13383,2)</f>
        <v>2.57</v>
      </c>
      <c r="M13383">
        <v>14.71</v>
      </c>
    </row>
    <row r="13384" spans="1:13" ht="24" customHeight="1" x14ac:dyDescent="0.2">
      <c r="A13384" s="238" t="s">
        <v>2126</v>
      </c>
      <c r="B13384" s="191" t="s">
        <v>2216</v>
      </c>
      <c r="C13384" s="190" t="s">
        <v>15</v>
      </c>
      <c r="D13384" s="190" t="s">
        <v>2217</v>
      </c>
      <c r="E13384" s="426" t="s">
        <v>2129</v>
      </c>
      <c r="F13384" s="426"/>
      <c r="G13384" s="192" t="s">
        <v>39</v>
      </c>
      <c r="H13384" s="193">
        <v>0.19</v>
      </c>
      <c r="I13384" s="189">
        <f>(M13384*$M$13)</f>
        <v>19.136000000000003</v>
      </c>
      <c r="J13384" s="219">
        <f>TRUNC(I13384*H13384,2)</f>
        <v>3.63</v>
      </c>
      <c r="M13384">
        <v>20.8</v>
      </c>
    </row>
    <row r="13385" spans="1:13" ht="24" customHeight="1" x14ac:dyDescent="0.2">
      <c r="A13385" s="238" t="s">
        <v>2126</v>
      </c>
      <c r="B13385" s="191" t="s">
        <v>2931</v>
      </c>
      <c r="C13385" s="190" t="s">
        <v>15</v>
      </c>
      <c r="D13385" s="190" t="s">
        <v>2932</v>
      </c>
      <c r="E13385" s="426" t="s">
        <v>2119</v>
      </c>
      <c r="F13385" s="426"/>
      <c r="G13385" s="192" t="s">
        <v>132</v>
      </c>
      <c r="H13385" s="193">
        <v>0.31</v>
      </c>
      <c r="I13385" s="189">
        <f>(M13385*$M$13)</f>
        <v>0.42320000000000002</v>
      </c>
      <c r="J13385" s="219">
        <f>TRUNC(I13385*H13385,2)</f>
        <v>0.13</v>
      </c>
      <c r="M13385">
        <v>0.46</v>
      </c>
    </row>
    <row r="13386" spans="1:13" ht="26.1" customHeight="1" x14ac:dyDescent="0.2">
      <c r="A13386" s="238" t="s">
        <v>2126</v>
      </c>
      <c r="B13386" s="191" t="s">
        <v>3023</v>
      </c>
      <c r="C13386" s="190" t="s">
        <v>15</v>
      </c>
      <c r="D13386" s="190" t="s">
        <v>1120</v>
      </c>
      <c r="E13386" s="426" t="s">
        <v>2119</v>
      </c>
      <c r="F13386" s="426"/>
      <c r="G13386" s="192" t="s">
        <v>54</v>
      </c>
      <c r="H13386" s="193">
        <v>1</v>
      </c>
      <c r="I13386" s="189">
        <f>(M13386*$M$13)</f>
        <v>10.442</v>
      </c>
      <c r="J13386" s="219">
        <f>TRUNC(I13386*H13386,2)</f>
        <v>10.44</v>
      </c>
      <c r="M13386">
        <v>11.35</v>
      </c>
    </row>
    <row r="13387" spans="1:13" x14ac:dyDescent="0.2">
      <c r="A13387" s="239"/>
      <c r="B13387" s="195"/>
      <c r="C13387" s="195"/>
      <c r="D13387" s="195"/>
      <c r="E13387" s="195" t="s">
        <v>3847</v>
      </c>
      <c r="F13387" s="196">
        <v>6.74</v>
      </c>
      <c r="G13387" s="195" t="s">
        <v>3848</v>
      </c>
      <c r="H13387" s="196">
        <v>0</v>
      </c>
      <c r="I13387" s="196">
        <v>6.74</v>
      </c>
      <c r="J13387" s="220"/>
      <c r="M13387">
        <v>6.74</v>
      </c>
    </row>
    <row r="13388" spans="1:13" ht="25.5" x14ac:dyDescent="0.2">
      <c r="A13388" s="239"/>
      <c r="B13388" s="195"/>
      <c r="C13388" s="195"/>
      <c r="D13388" s="195"/>
      <c r="E13388" s="195" t="s">
        <v>3849</v>
      </c>
      <c r="F13388" s="196">
        <v>0</v>
      </c>
      <c r="G13388" s="195"/>
      <c r="H13388" s="195" t="s">
        <v>3850</v>
      </c>
      <c r="I13388" s="196">
        <v>18.23</v>
      </c>
      <c r="J13388" s="220"/>
      <c r="M13388">
        <v>18.23</v>
      </c>
    </row>
    <row r="13389" spans="1:13" ht="30" customHeight="1" x14ac:dyDescent="0.2">
      <c r="A13389" s="240"/>
      <c r="B13389" s="197"/>
      <c r="C13389" s="197"/>
      <c r="D13389" s="197"/>
      <c r="E13389" s="197"/>
      <c r="F13389" s="197"/>
      <c r="G13389" s="197" t="s">
        <v>3851</v>
      </c>
      <c r="H13389" s="198">
        <v>21</v>
      </c>
      <c r="I13389" s="199">
        <v>382.83</v>
      </c>
      <c r="J13389" s="220"/>
      <c r="M13389">
        <v>382.83</v>
      </c>
    </row>
    <row r="13390" spans="1:13" ht="0.95" customHeight="1" x14ac:dyDescent="0.2">
      <c r="A13390" s="237"/>
      <c r="B13390" s="185"/>
      <c r="C13390" s="185"/>
      <c r="D13390" s="185"/>
      <c r="E13390" s="185"/>
      <c r="F13390" s="185"/>
      <c r="G13390" s="185"/>
      <c r="H13390" s="185"/>
      <c r="I13390" s="185"/>
      <c r="J13390" s="220"/>
    </row>
    <row r="13391" spans="1:13" ht="18" customHeight="1" x14ac:dyDescent="0.2">
      <c r="A13391" s="236" t="s">
        <v>1793</v>
      </c>
      <c r="B13391" s="183" t="s">
        <v>2</v>
      </c>
      <c r="C13391" s="182" t="s">
        <v>3</v>
      </c>
      <c r="D13391" s="182" t="s">
        <v>4</v>
      </c>
      <c r="E13391" s="419" t="s">
        <v>2100</v>
      </c>
      <c r="F13391" s="419"/>
      <c r="G13391" s="184" t="s">
        <v>5</v>
      </c>
      <c r="H13391" s="183" t="s">
        <v>6</v>
      </c>
      <c r="I13391" s="183" t="s">
        <v>7</v>
      </c>
      <c r="J13391" s="218" t="s">
        <v>8</v>
      </c>
      <c r="K13391" s="229">
        <v>0</v>
      </c>
      <c r="L13391" s="229">
        <f>J13392</f>
        <v>61.32</v>
      </c>
      <c r="M13391" t="s">
        <v>7</v>
      </c>
    </row>
    <row r="13392" spans="1:13" ht="24" customHeight="1" x14ac:dyDescent="0.2">
      <c r="A13392" s="237" t="s">
        <v>2125</v>
      </c>
      <c r="B13392" s="186" t="s">
        <v>877</v>
      </c>
      <c r="C13392" s="185" t="s">
        <v>15</v>
      </c>
      <c r="D13392" s="185" t="s">
        <v>878</v>
      </c>
      <c r="E13392" s="425">
        <v>8</v>
      </c>
      <c r="F13392" s="425"/>
      <c r="G13392" s="187" t="s">
        <v>18</v>
      </c>
      <c r="H13392" s="188">
        <v>1</v>
      </c>
      <c r="I13392" s="189">
        <f>(M13392*$M$13)</f>
        <v>61.327199999999998</v>
      </c>
      <c r="J13392" s="231">
        <f>TRUNC(I13392*H13392,2)</f>
        <v>61.32</v>
      </c>
      <c r="M13392">
        <v>66.66</v>
      </c>
    </row>
    <row r="13393" spans="1:13" ht="24" customHeight="1" x14ac:dyDescent="0.2">
      <c r="A13393" s="238" t="s">
        <v>2126</v>
      </c>
      <c r="B13393" s="191" t="s">
        <v>2767</v>
      </c>
      <c r="C13393" s="190" t="s">
        <v>15</v>
      </c>
      <c r="D13393" s="190" t="s">
        <v>878</v>
      </c>
      <c r="E13393" s="426" t="s">
        <v>2119</v>
      </c>
      <c r="F13393" s="426"/>
      <c r="G13393" s="192" t="s">
        <v>54</v>
      </c>
      <c r="H13393" s="193">
        <v>1</v>
      </c>
      <c r="I13393" s="189">
        <f>(M13393*$M$13)</f>
        <v>61.327199999999998</v>
      </c>
      <c r="J13393" s="219">
        <f>TRUNC(I13393*H13393,2)</f>
        <v>61.32</v>
      </c>
      <c r="M13393">
        <v>66.66</v>
      </c>
    </row>
    <row r="13394" spans="1:13" x14ac:dyDescent="0.2">
      <c r="A13394" s="239"/>
      <c r="B13394" s="195"/>
      <c r="C13394" s="195"/>
      <c r="D13394" s="195"/>
      <c r="E13394" s="195" t="s">
        <v>3847</v>
      </c>
      <c r="F13394" s="196">
        <v>0</v>
      </c>
      <c r="G13394" s="195" t="s">
        <v>3848</v>
      </c>
      <c r="H13394" s="196">
        <v>0</v>
      </c>
      <c r="I13394" s="196">
        <v>0</v>
      </c>
      <c r="J13394" s="220"/>
      <c r="M13394">
        <v>0</v>
      </c>
    </row>
    <row r="13395" spans="1:13" ht="25.5" x14ac:dyDescent="0.2">
      <c r="A13395" s="239"/>
      <c r="B13395" s="195"/>
      <c r="C13395" s="195"/>
      <c r="D13395" s="195"/>
      <c r="E13395" s="195" t="s">
        <v>3849</v>
      </c>
      <c r="F13395" s="196">
        <v>0</v>
      </c>
      <c r="G13395" s="195"/>
      <c r="H13395" s="195" t="s">
        <v>3850</v>
      </c>
      <c r="I13395" s="196">
        <v>66.66</v>
      </c>
      <c r="J13395" s="220"/>
      <c r="M13395">
        <v>66.66</v>
      </c>
    </row>
    <row r="13396" spans="1:13" ht="30" customHeight="1" x14ac:dyDescent="0.2">
      <c r="A13396" s="240"/>
      <c r="B13396" s="197"/>
      <c r="C13396" s="197"/>
      <c r="D13396" s="197"/>
      <c r="E13396" s="197"/>
      <c r="F13396" s="197"/>
      <c r="G13396" s="197" t="s">
        <v>3851</v>
      </c>
      <c r="H13396" s="198">
        <v>4</v>
      </c>
      <c r="I13396" s="199">
        <v>266.64</v>
      </c>
      <c r="J13396" s="220"/>
      <c r="M13396">
        <v>266.64</v>
      </c>
    </row>
    <row r="13397" spans="1:13" ht="0.95" customHeight="1" x14ac:dyDescent="0.2">
      <c r="A13397" s="237"/>
      <c r="B13397" s="185"/>
      <c r="C13397" s="185"/>
      <c r="D13397" s="185"/>
      <c r="E13397" s="185"/>
      <c r="F13397" s="185"/>
      <c r="G13397" s="185"/>
      <c r="H13397" s="185"/>
      <c r="I13397" s="185"/>
      <c r="J13397" s="220"/>
    </row>
    <row r="13398" spans="1:13" ht="18" customHeight="1" x14ac:dyDescent="0.2">
      <c r="A13398" s="236" t="s">
        <v>1794</v>
      </c>
      <c r="B13398" s="183" t="s">
        <v>2</v>
      </c>
      <c r="C13398" s="182" t="s">
        <v>3</v>
      </c>
      <c r="D13398" s="182" t="s">
        <v>4</v>
      </c>
      <c r="E13398" s="419" t="s">
        <v>2100</v>
      </c>
      <c r="F13398" s="419"/>
      <c r="G13398" s="184" t="s">
        <v>5</v>
      </c>
      <c r="H13398" s="183" t="s">
        <v>6</v>
      </c>
      <c r="I13398" s="183" t="s">
        <v>7</v>
      </c>
      <c r="J13398" s="218" t="s">
        <v>8</v>
      </c>
      <c r="K13398" s="229">
        <v>0</v>
      </c>
      <c r="L13398" s="229">
        <f>J13399</f>
        <v>54.09</v>
      </c>
      <c r="M13398" t="s">
        <v>7</v>
      </c>
    </row>
    <row r="13399" spans="1:13" ht="24" customHeight="1" x14ac:dyDescent="0.2">
      <c r="A13399" s="237" t="s">
        <v>2125</v>
      </c>
      <c r="B13399" s="186" t="s">
        <v>880</v>
      </c>
      <c r="C13399" s="185" t="s">
        <v>15</v>
      </c>
      <c r="D13399" s="185" t="s">
        <v>881</v>
      </c>
      <c r="E13399" s="425">
        <v>8</v>
      </c>
      <c r="F13399" s="425"/>
      <c r="G13399" s="187" t="s">
        <v>18</v>
      </c>
      <c r="H13399" s="188">
        <v>1</v>
      </c>
      <c r="I13399" s="189">
        <f>(M13399*$M$13)</f>
        <v>54.095999999999997</v>
      </c>
      <c r="J13399" s="231">
        <f>TRUNC(I13399*H13399,2)</f>
        <v>54.09</v>
      </c>
      <c r="M13399">
        <v>58.8</v>
      </c>
    </row>
    <row r="13400" spans="1:13" ht="24" customHeight="1" x14ac:dyDescent="0.2">
      <c r="A13400" s="238" t="s">
        <v>2126</v>
      </c>
      <c r="B13400" s="191" t="s">
        <v>2768</v>
      </c>
      <c r="C13400" s="190" t="s">
        <v>15</v>
      </c>
      <c r="D13400" s="190" t="s">
        <v>2769</v>
      </c>
      <c r="E13400" s="426" t="s">
        <v>2119</v>
      </c>
      <c r="F13400" s="426"/>
      <c r="G13400" s="192" t="s">
        <v>54</v>
      </c>
      <c r="H13400" s="193">
        <v>1</v>
      </c>
      <c r="I13400" s="189">
        <f>(M13400*$M$13)</f>
        <v>54.095999999999997</v>
      </c>
      <c r="J13400" s="219">
        <f>TRUNC(I13400*H13400,2)</f>
        <v>54.09</v>
      </c>
      <c r="M13400">
        <v>58.8</v>
      </c>
    </row>
    <row r="13401" spans="1:13" x14ac:dyDescent="0.2">
      <c r="A13401" s="239"/>
      <c r="B13401" s="195"/>
      <c r="C13401" s="195"/>
      <c r="D13401" s="195"/>
      <c r="E13401" s="195" t="s">
        <v>3847</v>
      </c>
      <c r="F13401" s="196">
        <v>0</v>
      </c>
      <c r="G13401" s="195" t="s">
        <v>3848</v>
      </c>
      <c r="H13401" s="196">
        <v>0</v>
      </c>
      <c r="I13401" s="196">
        <v>0</v>
      </c>
      <c r="J13401" s="220"/>
      <c r="M13401">
        <v>0</v>
      </c>
    </row>
    <row r="13402" spans="1:13" ht="25.5" x14ac:dyDescent="0.2">
      <c r="A13402" s="239"/>
      <c r="B13402" s="195"/>
      <c r="C13402" s="195"/>
      <c r="D13402" s="195"/>
      <c r="E13402" s="195" t="s">
        <v>3849</v>
      </c>
      <c r="F13402" s="196">
        <v>0</v>
      </c>
      <c r="G13402" s="195"/>
      <c r="H13402" s="195" t="s">
        <v>3850</v>
      </c>
      <c r="I13402" s="196">
        <v>58.8</v>
      </c>
      <c r="J13402" s="220"/>
      <c r="M13402">
        <v>58.8</v>
      </c>
    </row>
    <row r="13403" spans="1:13" ht="30" customHeight="1" x14ac:dyDescent="0.2">
      <c r="A13403" s="240"/>
      <c r="B13403" s="197"/>
      <c r="C13403" s="197"/>
      <c r="D13403" s="197"/>
      <c r="E13403" s="197"/>
      <c r="F13403" s="197"/>
      <c r="G13403" s="197" t="s">
        <v>3851</v>
      </c>
      <c r="H13403" s="198">
        <v>4</v>
      </c>
      <c r="I13403" s="199">
        <v>235.2</v>
      </c>
      <c r="J13403" s="220"/>
      <c r="M13403">
        <v>235.2</v>
      </c>
    </row>
    <row r="13404" spans="1:13" ht="0.95" customHeight="1" x14ac:dyDescent="0.2">
      <c r="A13404" s="237"/>
      <c r="B13404" s="185"/>
      <c r="C13404" s="185"/>
      <c r="D13404" s="185"/>
      <c r="E13404" s="185"/>
      <c r="F13404" s="185"/>
      <c r="G13404" s="185"/>
      <c r="H13404" s="185"/>
      <c r="I13404" s="185"/>
      <c r="J13404" s="220"/>
    </row>
    <row r="13405" spans="1:13" ht="24" customHeight="1" x14ac:dyDescent="0.2">
      <c r="A13405" s="243" t="s">
        <v>1795</v>
      </c>
      <c r="B13405" s="28"/>
      <c r="C13405" s="28"/>
      <c r="D13405" s="27" t="s">
        <v>883</v>
      </c>
      <c r="E13405" s="28"/>
      <c r="F13405" s="429"/>
      <c r="G13405" s="429"/>
      <c r="H13405" s="28"/>
      <c r="I13405" s="28"/>
      <c r="J13405" s="211"/>
    </row>
    <row r="13406" spans="1:13" ht="18" customHeight="1" x14ac:dyDescent="0.2">
      <c r="A13406" s="236" t="s">
        <v>1796</v>
      </c>
      <c r="B13406" s="183" t="s">
        <v>2</v>
      </c>
      <c r="C13406" s="182" t="s">
        <v>3</v>
      </c>
      <c r="D13406" s="182" t="s">
        <v>4</v>
      </c>
      <c r="E13406" s="419" t="s">
        <v>2100</v>
      </c>
      <c r="F13406" s="419"/>
      <c r="G13406" s="184" t="s">
        <v>5</v>
      </c>
      <c r="H13406" s="183" t="s">
        <v>6</v>
      </c>
      <c r="I13406" s="183" t="s">
        <v>7</v>
      </c>
      <c r="J13406" s="218" t="s">
        <v>8</v>
      </c>
      <c r="K13406" s="229">
        <f>J13408+J13409</f>
        <v>7.17</v>
      </c>
      <c r="L13406" s="229">
        <f>J13407-K13406</f>
        <v>34.08</v>
      </c>
      <c r="M13406" t="s">
        <v>7</v>
      </c>
    </row>
    <row r="13407" spans="1:13" ht="24" customHeight="1" x14ac:dyDescent="0.2">
      <c r="A13407" s="237" t="s">
        <v>2125</v>
      </c>
      <c r="B13407" s="186" t="s">
        <v>1125</v>
      </c>
      <c r="C13407" s="185" t="s">
        <v>15</v>
      </c>
      <c r="D13407" s="185" t="s">
        <v>1126</v>
      </c>
      <c r="E13407" s="425">
        <v>8</v>
      </c>
      <c r="F13407" s="425"/>
      <c r="G13407" s="187" t="s">
        <v>18</v>
      </c>
      <c r="H13407" s="188">
        <v>1</v>
      </c>
      <c r="I13407" s="189">
        <f>(M13407*$M$13)</f>
        <v>41.252800000000008</v>
      </c>
      <c r="J13407" s="231">
        <f>TRUNC(I13407*H13407,2)</f>
        <v>41.25</v>
      </c>
      <c r="M13407">
        <v>44.84</v>
      </c>
    </row>
    <row r="13408" spans="1:13" ht="24" customHeight="1" x14ac:dyDescent="0.2">
      <c r="A13408" s="238" t="s">
        <v>2126</v>
      </c>
      <c r="B13408" s="191" t="s">
        <v>2130</v>
      </c>
      <c r="C13408" s="190" t="s">
        <v>15</v>
      </c>
      <c r="D13408" s="190" t="s">
        <v>2131</v>
      </c>
      <c r="E13408" s="426" t="s">
        <v>2129</v>
      </c>
      <c r="F13408" s="426"/>
      <c r="G13408" s="192" t="s">
        <v>39</v>
      </c>
      <c r="H13408" s="193">
        <v>0.22</v>
      </c>
      <c r="I13408" s="189">
        <f>(M13408*$M$13)</f>
        <v>13.533200000000001</v>
      </c>
      <c r="J13408" s="219">
        <f>TRUNC(I13408*H13408,2)</f>
        <v>2.97</v>
      </c>
      <c r="M13408">
        <v>14.71</v>
      </c>
    </row>
    <row r="13409" spans="1:13" ht="24" customHeight="1" x14ac:dyDescent="0.2">
      <c r="A13409" s="238" t="s">
        <v>2126</v>
      </c>
      <c r="B13409" s="191" t="s">
        <v>2216</v>
      </c>
      <c r="C13409" s="190" t="s">
        <v>15</v>
      </c>
      <c r="D13409" s="190" t="s">
        <v>2217</v>
      </c>
      <c r="E13409" s="426" t="s">
        <v>2129</v>
      </c>
      <c r="F13409" s="426"/>
      <c r="G13409" s="192" t="s">
        <v>39</v>
      </c>
      <c r="H13409" s="193">
        <v>0.22</v>
      </c>
      <c r="I13409" s="189">
        <f>(M13409*$M$13)</f>
        <v>19.136000000000003</v>
      </c>
      <c r="J13409" s="219">
        <f>TRUNC(I13409*H13409,2)</f>
        <v>4.2</v>
      </c>
      <c r="M13409">
        <v>20.8</v>
      </c>
    </row>
    <row r="13410" spans="1:13" ht="24" customHeight="1" x14ac:dyDescent="0.2">
      <c r="A13410" s="238" t="s">
        <v>2126</v>
      </c>
      <c r="B13410" s="191" t="s">
        <v>2383</v>
      </c>
      <c r="C13410" s="190" t="s">
        <v>15</v>
      </c>
      <c r="D13410" s="190" t="s">
        <v>2384</v>
      </c>
      <c r="E13410" s="426" t="s">
        <v>2119</v>
      </c>
      <c r="F13410" s="426"/>
      <c r="G13410" s="192" t="s">
        <v>54</v>
      </c>
      <c r="H13410" s="193">
        <v>1</v>
      </c>
      <c r="I13410" s="189">
        <f>(M13410*$M$13)</f>
        <v>34.076799999999999</v>
      </c>
      <c r="J13410" s="219">
        <f>TRUNC(I13410*H13410,2)</f>
        <v>34.07</v>
      </c>
      <c r="M13410">
        <v>37.04</v>
      </c>
    </row>
    <row r="13411" spans="1:13" x14ac:dyDescent="0.2">
      <c r="A13411" s="239"/>
      <c r="B13411" s="195"/>
      <c r="C13411" s="195"/>
      <c r="D13411" s="195"/>
      <c r="E13411" s="195" t="s">
        <v>3847</v>
      </c>
      <c r="F13411" s="196">
        <v>7.8</v>
      </c>
      <c r="G13411" s="195" t="s">
        <v>3848</v>
      </c>
      <c r="H13411" s="196">
        <v>0</v>
      </c>
      <c r="I13411" s="196">
        <v>7.8</v>
      </c>
      <c r="J13411" s="220"/>
      <c r="M13411">
        <v>7.8</v>
      </c>
    </row>
    <row r="13412" spans="1:13" ht="25.5" x14ac:dyDescent="0.2">
      <c r="A13412" s="239"/>
      <c r="B13412" s="195"/>
      <c r="C13412" s="195"/>
      <c r="D13412" s="195"/>
      <c r="E13412" s="195" t="s">
        <v>3849</v>
      </c>
      <c r="F13412" s="196">
        <v>0</v>
      </c>
      <c r="G13412" s="195"/>
      <c r="H13412" s="195" t="s">
        <v>3850</v>
      </c>
      <c r="I13412" s="196">
        <v>44.84</v>
      </c>
      <c r="J13412" s="220"/>
      <c r="M13412">
        <v>44.84</v>
      </c>
    </row>
    <row r="13413" spans="1:13" ht="30" customHeight="1" x14ac:dyDescent="0.2">
      <c r="A13413" s="240"/>
      <c r="B13413" s="197"/>
      <c r="C13413" s="197"/>
      <c r="D13413" s="197"/>
      <c r="E13413" s="197"/>
      <c r="F13413" s="197"/>
      <c r="G13413" s="197" t="s">
        <v>3851</v>
      </c>
      <c r="H13413" s="198">
        <v>12</v>
      </c>
      <c r="I13413" s="199">
        <v>538.08000000000004</v>
      </c>
      <c r="J13413" s="220"/>
      <c r="M13413">
        <v>538.08000000000004</v>
      </c>
    </row>
    <row r="13414" spans="1:13" ht="0.95" customHeight="1" x14ac:dyDescent="0.2">
      <c r="A13414" s="237"/>
      <c r="B13414" s="185"/>
      <c r="C13414" s="185"/>
      <c r="D13414" s="185"/>
      <c r="E13414" s="185"/>
      <c r="F13414" s="185"/>
      <c r="G13414" s="185"/>
      <c r="H13414" s="185"/>
      <c r="I13414" s="185"/>
      <c r="J13414" s="220"/>
    </row>
    <row r="13415" spans="1:13" ht="18" customHeight="1" x14ac:dyDescent="0.2">
      <c r="A13415" s="236" t="s">
        <v>1797</v>
      </c>
      <c r="B13415" s="183" t="s">
        <v>2</v>
      </c>
      <c r="C13415" s="182" t="s">
        <v>3</v>
      </c>
      <c r="D13415" s="182" t="s">
        <v>4</v>
      </c>
      <c r="E13415" s="419" t="s">
        <v>2100</v>
      </c>
      <c r="F13415" s="419"/>
      <c r="G13415" s="184" t="s">
        <v>5</v>
      </c>
      <c r="H13415" s="183" t="s">
        <v>6</v>
      </c>
      <c r="I13415" s="183" t="s">
        <v>7</v>
      </c>
      <c r="J13415" s="218" t="s">
        <v>8</v>
      </c>
      <c r="K13415" s="229">
        <f>J13417+J13418</f>
        <v>7.17</v>
      </c>
      <c r="L13415" s="229">
        <f>J13416-K13415</f>
        <v>5.6999999999999993</v>
      </c>
      <c r="M13415" t="s">
        <v>7</v>
      </c>
    </row>
    <row r="13416" spans="1:13" ht="24" customHeight="1" x14ac:dyDescent="0.2">
      <c r="A13416" s="237" t="s">
        <v>2125</v>
      </c>
      <c r="B13416" s="186" t="s">
        <v>1798</v>
      </c>
      <c r="C13416" s="185" t="s">
        <v>15</v>
      </c>
      <c r="D13416" s="185" t="s">
        <v>1799</v>
      </c>
      <c r="E13416" s="425">
        <v>8</v>
      </c>
      <c r="F13416" s="425"/>
      <c r="G13416" s="187" t="s">
        <v>18</v>
      </c>
      <c r="H13416" s="188">
        <v>1</v>
      </c>
      <c r="I13416" s="189">
        <f>(M13416*$M$13)</f>
        <v>12.870800000000001</v>
      </c>
      <c r="J13416" s="231">
        <f>TRUNC(I13416*H13416,2)</f>
        <v>12.87</v>
      </c>
      <c r="M13416">
        <v>13.99</v>
      </c>
    </row>
    <row r="13417" spans="1:13" ht="24" customHeight="1" x14ac:dyDescent="0.2">
      <c r="A13417" s="238" t="s">
        <v>2126</v>
      </c>
      <c r="B13417" s="191" t="s">
        <v>2130</v>
      </c>
      <c r="C13417" s="190" t="s">
        <v>15</v>
      </c>
      <c r="D13417" s="190" t="s">
        <v>2131</v>
      </c>
      <c r="E13417" s="426" t="s">
        <v>2129</v>
      </c>
      <c r="F13417" s="426"/>
      <c r="G13417" s="192" t="s">
        <v>39</v>
      </c>
      <c r="H13417" s="193">
        <v>0.22</v>
      </c>
      <c r="I13417" s="189">
        <f>(M13417*$M$13)</f>
        <v>13.533200000000001</v>
      </c>
      <c r="J13417" s="219">
        <f>TRUNC(I13417*H13417,2)</f>
        <v>2.97</v>
      </c>
      <c r="M13417">
        <v>14.71</v>
      </c>
    </row>
    <row r="13418" spans="1:13" ht="24" customHeight="1" x14ac:dyDescent="0.2">
      <c r="A13418" s="238" t="s">
        <v>2126</v>
      </c>
      <c r="B13418" s="191" t="s">
        <v>2216</v>
      </c>
      <c r="C13418" s="190" t="s">
        <v>15</v>
      </c>
      <c r="D13418" s="190" t="s">
        <v>2217</v>
      </c>
      <c r="E13418" s="426" t="s">
        <v>2129</v>
      </c>
      <c r="F13418" s="426"/>
      <c r="G13418" s="192" t="s">
        <v>39</v>
      </c>
      <c r="H13418" s="193">
        <v>0.22</v>
      </c>
      <c r="I13418" s="189">
        <f>(M13418*$M$13)</f>
        <v>19.136000000000003</v>
      </c>
      <c r="J13418" s="219">
        <f>TRUNC(I13418*H13418,2)</f>
        <v>4.2</v>
      </c>
      <c r="M13418">
        <v>20.8</v>
      </c>
    </row>
    <row r="13419" spans="1:13" ht="24" customHeight="1" x14ac:dyDescent="0.2">
      <c r="A13419" s="238" t="s">
        <v>2126</v>
      </c>
      <c r="B13419" s="191" t="s">
        <v>3349</v>
      </c>
      <c r="C13419" s="190" t="s">
        <v>15</v>
      </c>
      <c r="D13419" s="190" t="s">
        <v>3350</v>
      </c>
      <c r="E13419" s="426" t="s">
        <v>2119</v>
      </c>
      <c r="F13419" s="426"/>
      <c r="G13419" s="192" t="s">
        <v>54</v>
      </c>
      <c r="H13419" s="193">
        <v>1</v>
      </c>
      <c r="I13419" s="189">
        <f>(M13419*$M$13)</f>
        <v>5.6948000000000008</v>
      </c>
      <c r="J13419" s="219">
        <f>TRUNC(I13419*H13419,2)</f>
        <v>5.69</v>
      </c>
      <c r="M13419">
        <v>6.19</v>
      </c>
    </row>
    <row r="13420" spans="1:13" x14ac:dyDescent="0.2">
      <c r="A13420" s="239"/>
      <c r="B13420" s="195"/>
      <c r="C13420" s="195"/>
      <c r="D13420" s="195"/>
      <c r="E13420" s="195" t="s">
        <v>3847</v>
      </c>
      <c r="F13420" s="196">
        <v>7.8</v>
      </c>
      <c r="G13420" s="195" t="s">
        <v>3848</v>
      </c>
      <c r="H13420" s="196">
        <v>0</v>
      </c>
      <c r="I13420" s="196">
        <v>7.8</v>
      </c>
      <c r="J13420" s="220"/>
      <c r="M13420">
        <v>7.8</v>
      </c>
    </row>
    <row r="13421" spans="1:13" ht="25.5" x14ac:dyDescent="0.2">
      <c r="A13421" s="239"/>
      <c r="B13421" s="195"/>
      <c r="C13421" s="195"/>
      <c r="D13421" s="195"/>
      <c r="E13421" s="195" t="s">
        <v>3849</v>
      </c>
      <c r="F13421" s="196">
        <v>0</v>
      </c>
      <c r="G13421" s="195"/>
      <c r="H13421" s="195" t="s">
        <v>3850</v>
      </c>
      <c r="I13421" s="196">
        <v>13.99</v>
      </c>
      <c r="J13421" s="220"/>
      <c r="M13421">
        <v>13.99</v>
      </c>
    </row>
    <row r="13422" spans="1:13" ht="30" customHeight="1" x14ac:dyDescent="0.2">
      <c r="A13422" s="240"/>
      <c r="B13422" s="197"/>
      <c r="C13422" s="197"/>
      <c r="D13422" s="197"/>
      <c r="E13422" s="197"/>
      <c r="F13422" s="197"/>
      <c r="G13422" s="197" t="s">
        <v>3851</v>
      </c>
      <c r="H13422" s="198">
        <v>12</v>
      </c>
      <c r="I13422" s="199">
        <v>167.88</v>
      </c>
      <c r="J13422" s="220"/>
      <c r="M13422">
        <v>167.88</v>
      </c>
    </row>
    <row r="13423" spans="1:13" ht="0.95" customHeight="1" x14ac:dyDescent="0.2">
      <c r="A13423" s="237"/>
      <c r="B13423" s="185"/>
      <c r="C13423" s="185"/>
      <c r="D13423" s="185"/>
      <c r="E13423" s="185"/>
      <c r="F13423" s="185"/>
      <c r="G13423" s="185"/>
      <c r="H13423" s="185"/>
      <c r="I13423" s="185"/>
      <c r="J13423" s="220"/>
    </row>
    <row r="13424" spans="1:13" ht="18" customHeight="1" x14ac:dyDescent="0.2">
      <c r="A13424" s="236" t="s">
        <v>1800</v>
      </c>
      <c r="B13424" s="183" t="s">
        <v>2</v>
      </c>
      <c r="C13424" s="182" t="s">
        <v>3</v>
      </c>
      <c r="D13424" s="182" t="s">
        <v>4</v>
      </c>
      <c r="E13424" s="419" t="s">
        <v>2100</v>
      </c>
      <c r="F13424" s="419"/>
      <c r="G13424" s="184" t="s">
        <v>5</v>
      </c>
      <c r="H13424" s="183" t="s">
        <v>6</v>
      </c>
      <c r="I13424" s="183" t="s">
        <v>7</v>
      </c>
      <c r="J13424" s="218" t="s">
        <v>8</v>
      </c>
      <c r="K13424" s="229">
        <f>J13426+J13427</f>
        <v>10.77</v>
      </c>
      <c r="L13424" s="229">
        <f>J13425-K13424</f>
        <v>28.3</v>
      </c>
      <c r="M13424" t="s">
        <v>7</v>
      </c>
    </row>
    <row r="13425" spans="1:13" ht="24" customHeight="1" x14ac:dyDescent="0.2">
      <c r="A13425" s="237" t="s">
        <v>2125</v>
      </c>
      <c r="B13425" s="186" t="s">
        <v>1801</v>
      </c>
      <c r="C13425" s="185" t="s">
        <v>15</v>
      </c>
      <c r="D13425" s="185" t="s">
        <v>1802</v>
      </c>
      <c r="E13425" s="425">
        <v>8</v>
      </c>
      <c r="F13425" s="425"/>
      <c r="G13425" s="187" t="s">
        <v>18</v>
      </c>
      <c r="H13425" s="188">
        <v>1</v>
      </c>
      <c r="I13425" s="189">
        <f>(M13425*$M$13)</f>
        <v>39.072400000000002</v>
      </c>
      <c r="J13425" s="231">
        <f>TRUNC(I13425*H13425,2)</f>
        <v>39.07</v>
      </c>
      <c r="M13425">
        <v>42.47</v>
      </c>
    </row>
    <row r="13426" spans="1:13" ht="24" customHeight="1" x14ac:dyDescent="0.2">
      <c r="A13426" s="238" t="s">
        <v>2126</v>
      </c>
      <c r="B13426" s="191" t="s">
        <v>2130</v>
      </c>
      <c r="C13426" s="190" t="s">
        <v>15</v>
      </c>
      <c r="D13426" s="190" t="s">
        <v>2131</v>
      </c>
      <c r="E13426" s="426" t="s">
        <v>2129</v>
      </c>
      <c r="F13426" s="426"/>
      <c r="G13426" s="192" t="s">
        <v>39</v>
      </c>
      <c r="H13426" s="193">
        <v>0.33</v>
      </c>
      <c r="I13426" s="189">
        <f>(M13426*$M$13)</f>
        <v>13.533200000000001</v>
      </c>
      <c r="J13426" s="219">
        <f>TRUNC(I13426*H13426,2)</f>
        <v>4.46</v>
      </c>
      <c r="M13426">
        <v>14.71</v>
      </c>
    </row>
    <row r="13427" spans="1:13" ht="24" customHeight="1" x14ac:dyDescent="0.2">
      <c r="A13427" s="238" t="s">
        <v>2126</v>
      </c>
      <c r="B13427" s="191" t="s">
        <v>2216</v>
      </c>
      <c r="C13427" s="190" t="s">
        <v>15</v>
      </c>
      <c r="D13427" s="190" t="s">
        <v>2217</v>
      </c>
      <c r="E13427" s="426" t="s">
        <v>2129</v>
      </c>
      <c r="F13427" s="426"/>
      <c r="G13427" s="192" t="s">
        <v>39</v>
      </c>
      <c r="H13427" s="193">
        <v>0.33</v>
      </c>
      <c r="I13427" s="189">
        <f>(M13427*$M$13)</f>
        <v>19.136000000000003</v>
      </c>
      <c r="J13427" s="219">
        <f>TRUNC(I13427*H13427,2)</f>
        <v>6.31</v>
      </c>
      <c r="M13427">
        <v>20.8</v>
      </c>
    </row>
    <row r="13428" spans="1:13" ht="24" customHeight="1" x14ac:dyDescent="0.2">
      <c r="A13428" s="238" t="s">
        <v>2126</v>
      </c>
      <c r="B13428" s="191" t="s">
        <v>3351</v>
      </c>
      <c r="C13428" s="190" t="s">
        <v>15</v>
      </c>
      <c r="D13428" s="190" t="s">
        <v>3352</v>
      </c>
      <c r="E13428" s="426" t="s">
        <v>2119</v>
      </c>
      <c r="F13428" s="426"/>
      <c r="G13428" s="192" t="s">
        <v>54</v>
      </c>
      <c r="H13428" s="193">
        <v>1</v>
      </c>
      <c r="I13428" s="189">
        <f>(M13428*$M$13)</f>
        <v>28.299200000000003</v>
      </c>
      <c r="J13428" s="219">
        <f>TRUNC(I13428*H13428,2)</f>
        <v>28.29</v>
      </c>
      <c r="M13428">
        <v>30.76</v>
      </c>
    </row>
    <row r="13429" spans="1:13" x14ac:dyDescent="0.2">
      <c r="A13429" s="239"/>
      <c r="B13429" s="195"/>
      <c r="C13429" s="195"/>
      <c r="D13429" s="195"/>
      <c r="E13429" s="195" t="s">
        <v>3847</v>
      </c>
      <c r="F13429" s="196">
        <v>11.71</v>
      </c>
      <c r="G13429" s="195" t="s">
        <v>3848</v>
      </c>
      <c r="H13429" s="196">
        <v>0</v>
      </c>
      <c r="I13429" s="196">
        <v>11.71</v>
      </c>
      <c r="J13429" s="220"/>
      <c r="M13429">
        <v>11.71</v>
      </c>
    </row>
    <row r="13430" spans="1:13" ht="25.5" x14ac:dyDescent="0.2">
      <c r="A13430" s="239"/>
      <c r="B13430" s="195"/>
      <c r="C13430" s="195"/>
      <c r="D13430" s="195"/>
      <c r="E13430" s="195" t="s">
        <v>3849</v>
      </c>
      <c r="F13430" s="196">
        <v>0</v>
      </c>
      <c r="G13430" s="195"/>
      <c r="H13430" s="195" t="s">
        <v>3850</v>
      </c>
      <c r="I13430" s="196">
        <v>42.47</v>
      </c>
      <c r="J13430" s="220"/>
      <c r="M13430">
        <v>42.47</v>
      </c>
    </row>
    <row r="13431" spans="1:13" ht="30" customHeight="1" x14ac:dyDescent="0.2">
      <c r="A13431" s="240"/>
      <c r="B13431" s="197"/>
      <c r="C13431" s="197"/>
      <c r="D13431" s="197"/>
      <c r="E13431" s="197"/>
      <c r="F13431" s="197"/>
      <c r="G13431" s="197" t="s">
        <v>3851</v>
      </c>
      <c r="H13431" s="198">
        <v>2</v>
      </c>
      <c r="I13431" s="199">
        <v>84.94</v>
      </c>
      <c r="J13431" s="220"/>
      <c r="M13431">
        <v>84.94</v>
      </c>
    </row>
    <row r="13432" spans="1:13" ht="0.95" customHeight="1" x14ac:dyDescent="0.2">
      <c r="A13432" s="237"/>
      <c r="B13432" s="185"/>
      <c r="C13432" s="185"/>
      <c r="D13432" s="185"/>
      <c r="E13432" s="185"/>
      <c r="F13432" s="185"/>
      <c r="G13432" s="185"/>
      <c r="H13432" s="185"/>
      <c r="I13432" s="185"/>
      <c r="J13432" s="220"/>
    </row>
    <row r="13433" spans="1:13" ht="18" customHeight="1" x14ac:dyDescent="0.2">
      <c r="A13433" s="236" t="s">
        <v>1803</v>
      </c>
      <c r="B13433" s="183" t="s">
        <v>2</v>
      </c>
      <c r="C13433" s="182" t="s">
        <v>3</v>
      </c>
      <c r="D13433" s="182" t="s">
        <v>4</v>
      </c>
      <c r="E13433" s="419" t="s">
        <v>2100</v>
      </c>
      <c r="F13433" s="419"/>
      <c r="G13433" s="184" t="s">
        <v>5</v>
      </c>
      <c r="H13433" s="183" t="s">
        <v>6</v>
      </c>
      <c r="I13433" s="183" t="s">
        <v>7</v>
      </c>
      <c r="J13433" s="218" t="s">
        <v>8</v>
      </c>
      <c r="K13433" s="229">
        <f>J13435+J13436</f>
        <v>9.129999999999999</v>
      </c>
      <c r="L13433" s="229">
        <f>J13434-K13433</f>
        <v>10.64</v>
      </c>
      <c r="M13433" t="s">
        <v>7</v>
      </c>
    </row>
    <row r="13434" spans="1:13" ht="24" customHeight="1" x14ac:dyDescent="0.2">
      <c r="A13434" s="237" t="s">
        <v>2125</v>
      </c>
      <c r="B13434" s="186" t="s">
        <v>1133</v>
      </c>
      <c r="C13434" s="185" t="s">
        <v>15</v>
      </c>
      <c r="D13434" s="185" t="s">
        <v>1134</v>
      </c>
      <c r="E13434" s="425">
        <v>8</v>
      </c>
      <c r="F13434" s="425"/>
      <c r="G13434" s="187" t="s">
        <v>18</v>
      </c>
      <c r="H13434" s="188">
        <v>1</v>
      </c>
      <c r="I13434" s="189">
        <f>(M13434*$M$13)</f>
        <v>19.770799999999998</v>
      </c>
      <c r="J13434" s="231">
        <f>TRUNC(I13434*H13434,2)</f>
        <v>19.77</v>
      </c>
      <c r="M13434">
        <v>21.49</v>
      </c>
    </row>
    <row r="13435" spans="1:13" ht="24" customHeight="1" x14ac:dyDescent="0.2">
      <c r="A13435" s="238" t="s">
        <v>2126</v>
      </c>
      <c r="B13435" s="191" t="s">
        <v>2130</v>
      </c>
      <c r="C13435" s="190" t="s">
        <v>15</v>
      </c>
      <c r="D13435" s="190" t="s">
        <v>2131</v>
      </c>
      <c r="E13435" s="426" t="s">
        <v>2129</v>
      </c>
      <c r="F13435" s="426"/>
      <c r="G13435" s="192" t="s">
        <v>39</v>
      </c>
      <c r="H13435" s="193">
        <v>0.28000000000000003</v>
      </c>
      <c r="I13435" s="189">
        <f>(M13435*$M$13)</f>
        <v>13.533200000000001</v>
      </c>
      <c r="J13435" s="219">
        <f>TRUNC(I13435*H13435,2)</f>
        <v>3.78</v>
      </c>
      <c r="M13435">
        <v>14.71</v>
      </c>
    </row>
    <row r="13436" spans="1:13" ht="24" customHeight="1" x14ac:dyDescent="0.2">
      <c r="A13436" s="238" t="s">
        <v>2126</v>
      </c>
      <c r="B13436" s="191" t="s">
        <v>2216</v>
      </c>
      <c r="C13436" s="190" t="s">
        <v>15</v>
      </c>
      <c r="D13436" s="190" t="s">
        <v>2217</v>
      </c>
      <c r="E13436" s="426" t="s">
        <v>2129</v>
      </c>
      <c r="F13436" s="426"/>
      <c r="G13436" s="192" t="s">
        <v>39</v>
      </c>
      <c r="H13436" s="193">
        <v>0.28000000000000003</v>
      </c>
      <c r="I13436" s="189">
        <f>(M13436*$M$13)</f>
        <v>19.136000000000003</v>
      </c>
      <c r="J13436" s="219">
        <f>TRUNC(I13436*H13436,2)</f>
        <v>5.35</v>
      </c>
      <c r="M13436">
        <v>20.8</v>
      </c>
    </row>
    <row r="13437" spans="1:13" ht="24" customHeight="1" x14ac:dyDescent="0.2">
      <c r="A13437" s="238" t="s">
        <v>2126</v>
      </c>
      <c r="B13437" s="191" t="s">
        <v>3034</v>
      </c>
      <c r="C13437" s="190" t="s">
        <v>15</v>
      </c>
      <c r="D13437" s="190" t="s">
        <v>3035</v>
      </c>
      <c r="E13437" s="426" t="s">
        <v>2119</v>
      </c>
      <c r="F13437" s="426"/>
      <c r="G13437" s="192" t="s">
        <v>54</v>
      </c>
      <c r="H13437" s="193">
        <v>1</v>
      </c>
      <c r="I13437" s="189">
        <f>(M13437*$M$13)</f>
        <v>10.635200000000001</v>
      </c>
      <c r="J13437" s="219">
        <f>TRUNC(I13437*H13437,2)</f>
        <v>10.63</v>
      </c>
      <c r="M13437">
        <v>11.56</v>
      </c>
    </row>
    <row r="13438" spans="1:13" x14ac:dyDescent="0.2">
      <c r="A13438" s="239"/>
      <c r="B13438" s="195"/>
      <c r="C13438" s="195"/>
      <c r="D13438" s="195"/>
      <c r="E13438" s="195" t="s">
        <v>3847</v>
      </c>
      <c r="F13438" s="196">
        <v>9.93</v>
      </c>
      <c r="G13438" s="195" t="s">
        <v>3848</v>
      </c>
      <c r="H13438" s="196">
        <v>0</v>
      </c>
      <c r="I13438" s="196">
        <v>9.93</v>
      </c>
      <c r="J13438" s="220"/>
      <c r="M13438">
        <v>9.93</v>
      </c>
    </row>
    <row r="13439" spans="1:13" ht="25.5" x14ac:dyDescent="0.2">
      <c r="A13439" s="239"/>
      <c r="B13439" s="195"/>
      <c r="C13439" s="195"/>
      <c r="D13439" s="195"/>
      <c r="E13439" s="195" t="s">
        <v>3849</v>
      </c>
      <c r="F13439" s="196">
        <v>0</v>
      </c>
      <c r="G13439" s="195"/>
      <c r="H13439" s="195" t="s">
        <v>3850</v>
      </c>
      <c r="I13439" s="196">
        <v>21.49</v>
      </c>
      <c r="J13439" s="220"/>
      <c r="M13439">
        <v>21.49</v>
      </c>
    </row>
    <row r="13440" spans="1:13" ht="30" customHeight="1" x14ac:dyDescent="0.2">
      <c r="A13440" s="240"/>
      <c r="B13440" s="197"/>
      <c r="C13440" s="197"/>
      <c r="D13440" s="197"/>
      <c r="E13440" s="197"/>
      <c r="F13440" s="197"/>
      <c r="G13440" s="197" t="s">
        <v>3851</v>
      </c>
      <c r="H13440" s="198">
        <v>5</v>
      </c>
      <c r="I13440" s="199">
        <v>107.45</v>
      </c>
      <c r="J13440" s="220"/>
      <c r="M13440">
        <v>107.45</v>
      </c>
    </row>
    <row r="13441" spans="1:13" ht="0.95" customHeight="1" x14ac:dyDescent="0.2">
      <c r="A13441" s="237"/>
      <c r="B13441" s="185"/>
      <c r="C13441" s="185"/>
      <c r="D13441" s="185"/>
      <c r="E13441" s="185"/>
      <c r="F13441" s="185"/>
      <c r="G13441" s="185"/>
      <c r="H13441" s="185"/>
      <c r="I13441" s="185"/>
      <c r="J13441" s="220"/>
    </row>
    <row r="13442" spans="1:13" ht="18" customHeight="1" x14ac:dyDescent="0.2">
      <c r="A13442" s="236" t="s">
        <v>1804</v>
      </c>
      <c r="B13442" s="183" t="s">
        <v>2</v>
      </c>
      <c r="C13442" s="182" t="s">
        <v>3</v>
      </c>
      <c r="D13442" s="182" t="s">
        <v>4</v>
      </c>
      <c r="E13442" s="419" t="s">
        <v>2100</v>
      </c>
      <c r="F13442" s="419"/>
      <c r="G13442" s="184" t="s">
        <v>5</v>
      </c>
      <c r="H13442" s="183" t="s">
        <v>6</v>
      </c>
      <c r="I13442" s="183" t="s">
        <v>7</v>
      </c>
      <c r="J13442" s="218" t="s">
        <v>8</v>
      </c>
      <c r="K13442" s="229">
        <f>J13444+J13445</f>
        <v>9.129999999999999</v>
      </c>
      <c r="L13442" s="229">
        <f>J13443-K13442</f>
        <v>5.370000000000001</v>
      </c>
      <c r="M13442" t="s">
        <v>7</v>
      </c>
    </row>
    <row r="13443" spans="1:13" ht="24" customHeight="1" x14ac:dyDescent="0.2">
      <c r="A13443" s="237" t="s">
        <v>2125</v>
      </c>
      <c r="B13443" s="186" t="s">
        <v>1805</v>
      </c>
      <c r="C13443" s="185" t="s">
        <v>15</v>
      </c>
      <c r="D13443" s="185" t="s">
        <v>1806</v>
      </c>
      <c r="E13443" s="425">
        <v>8</v>
      </c>
      <c r="F13443" s="425"/>
      <c r="G13443" s="187" t="s">
        <v>18</v>
      </c>
      <c r="H13443" s="188">
        <v>1</v>
      </c>
      <c r="I13443" s="189">
        <f>(M13443*$M$13)</f>
        <v>14.5084</v>
      </c>
      <c r="J13443" s="231">
        <f>TRUNC(I13443*H13443,2)</f>
        <v>14.5</v>
      </c>
      <c r="M13443">
        <v>15.77</v>
      </c>
    </row>
    <row r="13444" spans="1:13" ht="24" customHeight="1" x14ac:dyDescent="0.2">
      <c r="A13444" s="238" t="s">
        <v>2126</v>
      </c>
      <c r="B13444" s="191" t="s">
        <v>2130</v>
      </c>
      <c r="C13444" s="190" t="s">
        <v>15</v>
      </c>
      <c r="D13444" s="190" t="s">
        <v>2131</v>
      </c>
      <c r="E13444" s="426" t="s">
        <v>2129</v>
      </c>
      <c r="F13444" s="426"/>
      <c r="G13444" s="192" t="s">
        <v>39</v>
      </c>
      <c r="H13444" s="193">
        <v>0.28000000000000003</v>
      </c>
      <c r="I13444" s="189">
        <f>(M13444*$M$13)</f>
        <v>13.533200000000001</v>
      </c>
      <c r="J13444" s="219">
        <f>TRUNC(I13444*H13444,2)</f>
        <v>3.78</v>
      </c>
      <c r="M13444">
        <v>14.71</v>
      </c>
    </row>
    <row r="13445" spans="1:13" ht="24" customHeight="1" x14ac:dyDescent="0.2">
      <c r="A13445" s="238" t="s">
        <v>2126</v>
      </c>
      <c r="B13445" s="191" t="s">
        <v>2216</v>
      </c>
      <c r="C13445" s="190" t="s">
        <v>15</v>
      </c>
      <c r="D13445" s="190" t="s">
        <v>2217</v>
      </c>
      <c r="E13445" s="426" t="s">
        <v>2129</v>
      </c>
      <c r="F13445" s="426"/>
      <c r="G13445" s="192" t="s">
        <v>39</v>
      </c>
      <c r="H13445" s="193">
        <v>0.28000000000000003</v>
      </c>
      <c r="I13445" s="189">
        <f>(M13445*$M$13)</f>
        <v>19.136000000000003</v>
      </c>
      <c r="J13445" s="219">
        <f>TRUNC(I13445*H13445,2)</f>
        <v>5.35</v>
      </c>
      <c r="M13445">
        <v>20.8</v>
      </c>
    </row>
    <row r="13446" spans="1:13" ht="24" customHeight="1" x14ac:dyDescent="0.2">
      <c r="A13446" s="238" t="s">
        <v>2126</v>
      </c>
      <c r="B13446" s="191" t="s">
        <v>3353</v>
      </c>
      <c r="C13446" s="190" t="s">
        <v>15</v>
      </c>
      <c r="D13446" s="190" t="s">
        <v>3354</v>
      </c>
      <c r="E13446" s="426" t="s">
        <v>2119</v>
      </c>
      <c r="F13446" s="426"/>
      <c r="G13446" s="192" t="s">
        <v>54</v>
      </c>
      <c r="H13446" s="193">
        <v>1</v>
      </c>
      <c r="I13446" s="189">
        <f>(M13446*$M$13)</f>
        <v>5.3727999999999998</v>
      </c>
      <c r="J13446" s="219">
        <f>TRUNC(I13446*H13446,2)</f>
        <v>5.37</v>
      </c>
      <c r="M13446">
        <v>5.84</v>
      </c>
    </row>
    <row r="13447" spans="1:13" x14ac:dyDescent="0.2">
      <c r="A13447" s="239"/>
      <c r="B13447" s="195"/>
      <c r="C13447" s="195"/>
      <c r="D13447" s="195"/>
      <c r="E13447" s="195" t="s">
        <v>3847</v>
      </c>
      <c r="F13447" s="196">
        <v>9.93</v>
      </c>
      <c r="G13447" s="195" t="s">
        <v>3848</v>
      </c>
      <c r="H13447" s="196">
        <v>0</v>
      </c>
      <c r="I13447" s="196">
        <v>9.93</v>
      </c>
      <c r="J13447" s="220"/>
      <c r="M13447">
        <v>9.93</v>
      </c>
    </row>
    <row r="13448" spans="1:13" ht="25.5" x14ac:dyDescent="0.2">
      <c r="A13448" s="239"/>
      <c r="B13448" s="195"/>
      <c r="C13448" s="195"/>
      <c r="D13448" s="195"/>
      <c r="E13448" s="195" t="s">
        <v>3849</v>
      </c>
      <c r="F13448" s="196">
        <v>0</v>
      </c>
      <c r="G13448" s="195"/>
      <c r="H13448" s="195" t="s">
        <v>3850</v>
      </c>
      <c r="I13448" s="196">
        <v>15.77</v>
      </c>
      <c r="J13448" s="220"/>
      <c r="M13448">
        <v>15.77</v>
      </c>
    </row>
    <row r="13449" spans="1:13" ht="30" customHeight="1" x14ac:dyDescent="0.2">
      <c r="A13449" s="240"/>
      <c r="B13449" s="197"/>
      <c r="C13449" s="197"/>
      <c r="D13449" s="197"/>
      <c r="E13449" s="197"/>
      <c r="F13449" s="197"/>
      <c r="G13449" s="197" t="s">
        <v>3851</v>
      </c>
      <c r="H13449" s="198">
        <v>28</v>
      </c>
      <c r="I13449" s="199">
        <v>441.56</v>
      </c>
      <c r="J13449" s="220"/>
      <c r="M13449">
        <v>441.56</v>
      </c>
    </row>
    <row r="13450" spans="1:13" ht="0.95" customHeight="1" x14ac:dyDescent="0.2">
      <c r="A13450" s="237"/>
      <c r="B13450" s="185"/>
      <c r="C13450" s="185"/>
      <c r="D13450" s="185"/>
      <c r="E13450" s="185"/>
      <c r="F13450" s="185"/>
      <c r="G13450" s="185"/>
      <c r="H13450" s="185"/>
      <c r="I13450" s="185"/>
      <c r="J13450" s="220"/>
    </row>
    <row r="13451" spans="1:13" ht="18" customHeight="1" x14ac:dyDescent="0.2">
      <c r="A13451" s="236" t="s">
        <v>1807</v>
      </c>
      <c r="B13451" s="183" t="s">
        <v>2</v>
      </c>
      <c r="C13451" s="182" t="s">
        <v>3</v>
      </c>
      <c r="D13451" s="182" t="s">
        <v>4</v>
      </c>
      <c r="E13451" s="419" t="s">
        <v>2100</v>
      </c>
      <c r="F13451" s="419"/>
      <c r="G13451" s="184" t="s">
        <v>5</v>
      </c>
      <c r="H13451" s="183" t="s">
        <v>6</v>
      </c>
      <c r="I13451" s="183" t="s">
        <v>7</v>
      </c>
      <c r="J13451" s="218" t="s">
        <v>8</v>
      </c>
      <c r="K13451" s="229">
        <f>J13453+J13454</f>
        <v>5.3000000000000007</v>
      </c>
      <c r="L13451" s="229">
        <f>J13452-K13451</f>
        <v>3.8199999999999985</v>
      </c>
      <c r="M13451" t="s">
        <v>7</v>
      </c>
    </row>
    <row r="13452" spans="1:13" ht="51.95" customHeight="1" x14ac:dyDescent="0.2">
      <c r="A13452" s="237" t="s">
        <v>2125</v>
      </c>
      <c r="B13452" s="186" t="s">
        <v>1422</v>
      </c>
      <c r="C13452" s="185" t="s">
        <v>26</v>
      </c>
      <c r="D13452" s="185" t="s">
        <v>1423</v>
      </c>
      <c r="E13452" s="425" t="s">
        <v>2115</v>
      </c>
      <c r="F13452" s="425"/>
      <c r="G13452" s="187" t="s">
        <v>331</v>
      </c>
      <c r="H13452" s="188">
        <v>1</v>
      </c>
      <c r="I13452" s="189">
        <f t="shared" ref="I13452:I13458" si="528">(M13452*$M$13)</f>
        <v>9.1264000000000003</v>
      </c>
      <c r="J13452" s="231">
        <f t="shared" ref="J13452:J13458" si="529">TRUNC(I13452*H13452,2)</f>
        <v>9.1199999999999992</v>
      </c>
      <c r="M13452">
        <v>9.92</v>
      </c>
    </row>
    <row r="13453" spans="1:13" ht="26.1" customHeight="1" x14ac:dyDescent="0.2">
      <c r="A13453" s="241" t="s">
        <v>2395</v>
      </c>
      <c r="B13453" s="201" t="s">
        <v>2772</v>
      </c>
      <c r="C13453" s="200" t="s">
        <v>26</v>
      </c>
      <c r="D13453" s="200" t="s">
        <v>2773</v>
      </c>
      <c r="E13453" s="427" t="s">
        <v>2123</v>
      </c>
      <c r="F13453" s="427"/>
      <c r="G13453" s="202" t="s">
        <v>32</v>
      </c>
      <c r="H13453" s="203">
        <v>0.127</v>
      </c>
      <c r="I13453" s="189">
        <f t="shared" si="528"/>
        <v>17.526</v>
      </c>
      <c r="J13453" s="219">
        <f t="shared" si="529"/>
        <v>2.2200000000000002</v>
      </c>
      <c r="M13453">
        <v>19.05</v>
      </c>
    </row>
    <row r="13454" spans="1:13" ht="26.1" customHeight="1" x14ac:dyDescent="0.2">
      <c r="A13454" s="241" t="s">
        <v>2395</v>
      </c>
      <c r="B13454" s="201" t="s">
        <v>2477</v>
      </c>
      <c r="C13454" s="200" t="s">
        <v>26</v>
      </c>
      <c r="D13454" s="200" t="s">
        <v>2478</v>
      </c>
      <c r="E13454" s="427" t="s">
        <v>2123</v>
      </c>
      <c r="F13454" s="427"/>
      <c r="G13454" s="202" t="s">
        <v>32</v>
      </c>
      <c r="H13454" s="203">
        <v>0.127</v>
      </c>
      <c r="I13454" s="189">
        <f t="shared" si="528"/>
        <v>24.3156</v>
      </c>
      <c r="J13454" s="219">
        <f t="shared" si="529"/>
        <v>3.08</v>
      </c>
      <c r="M13454">
        <v>26.43</v>
      </c>
    </row>
    <row r="13455" spans="1:13" ht="24" customHeight="1" x14ac:dyDescent="0.2">
      <c r="A13455" s="238" t="s">
        <v>2126</v>
      </c>
      <c r="B13455" s="191" t="s">
        <v>2774</v>
      </c>
      <c r="C13455" s="190" t="s">
        <v>26</v>
      </c>
      <c r="D13455" s="190" t="s">
        <v>2775</v>
      </c>
      <c r="E13455" s="426" t="s">
        <v>2119</v>
      </c>
      <c r="F13455" s="426"/>
      <c r="G13455" s="192" t="s">
        <v>331</v>
      </c>
      <c r="H13455" s="193">
        <v>9.9000000000000008E-3</v>
      </c>
      <c r="I13455" s="189">
        <f t="shared" si="528"/>
        <v>56.625999999999998</v>
      </c>
      <c r="J13455" s="219">
        <f t="shared" si="529"/>
        <v>0.56000000000000005</v>
      </c>
      <c r="M13455">
        <v>61.55</v>
      </c>
    </row>
    <row r="13456" spans="1:13" ht="26.1" customHeight="1" x14ac:dyDescent="0.2">
      <c r="A13456" s="238" t="s">
        <v>2126</v>
      </c>
      <c r="B13456" s="191" t="s">
        <v>3216</v>
      </c>
      <c r="C13456" s="190" t="s">
        <v>26</v>
      </c>
      <c r="D13456" s="190" t="s">
        <v>3217</v>
      </c>
      <c r="E13456" s="426" t="s">
        <v>2119</v>
      </c>
      <c r="F13456" s="426"/>
      <c r="G13456" s="192" t="s">
        <v>331</v>
      </c>
      <c r="H13456" s="193">
        <v>1</v>
      </c>
      <c r="I13456" s="189">
        <f t="shared" si="528"/>
        <v>2.3091999999999997</v>
      </c>
      <c r="J13456" s="219">
        <f t="shared" si="529"/>
        <v>2.2999999999999998</v>
      </c>
      <c r="M13456">
        <v>2.5099999999999998</v>
      </c>
    </row>
    <row r="13457" spans="1:13" ht="26.1" customHeight="1" x14ac:dyDescent="0.2">
      <c r="A13457" s="238" t="s">
        <v>2126</v>
      </c>
      <c r="B13457" s="191" t="s">
        <v>2776</v>
      </c>
      <c r="C13457" s="190" t="s">
        <v>26</v>
      </c>
      <c r="D13457" s="190" t="s">
        <v>2777</v>
      </c>
      <c r="E13457" s="426" t="s">
        <v>2119</v>
      </c>
      <c r="F13457" s="426"/>
      <c r="G13457" s="192" t="s">
        <v>331</v>
      </c>
      <c r="H13457" s="193">
        <v>1.4999999999999999E-2</v>
      </c>
      <c r="I13457" s="189">
        <f t="shared" si="528"/>
        <v>64.160799999999995</v>
      </c>
      <c r="J13457" s="219">
        <f t="shared" si="529"/>
        <v>0.96</v>
      </c>
      <c r="M13457">
        <v>69.739999999999995</v>
      </c>
    </row>
    <row r="13458" spans="1:13" ht="24" customHeight="1" x14ac:dyDescent="0.2">
      <c r="A13458" s="238" t="s">
        <v>2126</v>
      </c>
      <c r="B13458" s="191" t="s">
        <v>2778</v>
      </c>
      <c r="C13458" s="190" t="s">
        <v>26</v>
      </c>
      <c r="D13458" s="190" t="s">
        <v>2779</v>
      </c>
      <c r="E13458" s="426" t="s">
        <v>2119</v>
      </c>
      <c r="F13458" s="426"/>
      <c r="G13458" s="192" t="s">
        <v>331</v>
      </c>
      <c r="H13458" s="193">
        <v>7.1000000000000004E-3</v>
      </c>
      <c r="I13458" s="189">
        <f t="shared" si="528"/>
        <v>1.8768</v>
      </c>
      <c r="J13458" s="219">
        <f t="shared" si="529"/>
        <v>0.01</v>
      </c>
      <c r="M13458">
        <v>2.04</v>
      </c>
    </row>
    <row r="13459" spans="1:13" x14ac:dyDescent="0.2">
      <c r="A13459" s="239"/>
      <c r="B13459" s="195"/>
      <c r="C13459" s="195"/>
      <c r="D13459" s="195"/>
      <c r="E13459" s="195" t="s">
        <v>3847</v>
      </c>
      <c r="F13459" s="196">
        <v>4.4000000000000004</v>
      </c>
      <c r="G13459" s="195" t="s">
        <v>3848</v>
      </c>
      <c r="H13459" s="196">
        <v>0</v>
      </c>
      <c r="I13459" s="196">
        <v>4.4000000000000004</v>
      </c>
      <c r="J13459" s="220"/>
      <c r="M13459">
        <v>4.4000000000000004</v>
      </c>
    </row>
    <row r="13460" spans="1:13" ht="25.5" x14ac:dyDescent="0.2">
      <c r="A13460" s="239"/>
      <c r="B13460" s="195"/>
      <c r="C13460" s="195"/>
      <c r="D13460" s="195"/>
      <c r="E13460" s="195" t="s">
        <v>3849</v>
      </c>
      <c r="F13460" s="196">
        <v>0</v>
      </c>
      <c r="G13460" s="195"/>
      <c r="H13460" s="195" t="s">
        <v>3850</v>
      </c>
      <c r="I13460" s="196">
        <v>9.92</v>
      </c>
      <c r="J13460" s="220"/>
      <c r="M13460">
        <v>9.92</v>
      </c>
    </row>
    <row r="13461" spans="1:13" ht="30" customHeight="1" x14ac:dyDescent="0.2">
      <c r="A13461" s="240"/>
      <c r="B13461" s="197"/>
      <c r="C13461" s="197"/>
      <c r="D13461" s="197"/>
      <c r="E13461" s="197"/>
      <c r="F13461" s="197"/>
      <c r="G13461" s="197" t="s">
        <v>3851</v>
      </c>
      <c r="H13461" s="198">
        <v>25</v>
      </c>
      <c r="I13461" s="199">
        <v>248</v>
      </c>
      <c r="J13461" s="220"/>
      <c r="M13461">
        <v>248</v>
      </c>
    </row>
    <row r="13462" spans="1:13" ht="0.95" customHeight="1" x14ac:dyDescent="0.2">
      <c r="A13462" s="237"/>
      <c r="B13462" s="185"/>
      <c r="C13462" s="185"/>
      <c r="D13462" s="185"/>
      <c r="E13462" s="185"/>
      <c r="F13462" s="185"/>
      <c r="G13462" s="185"/>
      <c r="H13462" s="185"/>
      <c r="I13462" s="185"/>
      <c r="J13462" s="220"/>
    </row>
    <row r="13463" spans="1:13" ht="18" customHeight="1" x14ac:dyDescent="0.2">
      <c r="A13463" s="236" t="s">
        <v>1808</v>
      </c>
      <c r="B13463" s="183" t="s">
        <v>2</v>
      </c>
      <c r="C13463" s="182" t="s">
        <v>3</v>
      </c>
      <c r="D13463" s="182" t="s">
        <v>4</v>
      </c>
      <c r="E13463" s="419" t="s">
        <v>2100</v>
      </c>
      <c r="F13463" s="419"/>
      <c r="G13463" s="184" t="s">
        <v>5</v>
      </c>
      <c r="H13463" s="183" t="s">
        <v>6</v>
      </c>
      <c r="I13463" s="183" t="s">
        <v>7</v>
      </c>
      <c r="J13463" s="218" t="s">
        <v>8</v>
      </c>
      <c r="K13463" s="229">
        <f>J13465+J13466</f>
        <v>1.43</v>
      </c>
      <c r="L13463" s="229">
        <f>J13464-K13463</f>
        <v>8.23</v>
      </c>
      <c r="M13463" t="s">
        <v>7</v>
      </c>
    </row>
    <row r="13464" spans="1:13" ht="51.95" customHeight="1" x14ac:dyDescent="0.2">
      <c r="A13464" s="237" t="s">
        <v>2125</v>
      </c>
      <c r="B13464" s="186" t="s">
        <v>1137</v>
      </c>
      <c r="C13464" s="185" t="s">
        <v>26</v>
      </c>
      <c r="D13464" s="185" t="s">
        <v>1138</v>
      </c>
      <c r="E13464" s="425" t="s">
        <v>2115</v>
      </c>
      <c r="F13464" s="425"/>
      <c r="G13464" s="187" t="s">
        <v>331</v>
      </c>
      <c r="H13464" s="188">
        <v>1</v>
      </c>
      <c r="I13464" s="189">
        <f t="shared" ref="I13464:I13469" si="530">(M13464*$M$13)</f>
        <v>9.6692</v>
      </c>
      <c r="J13464" s="231">
        <f t="shared" ref="J13464:J13469" si="531">TRUNC(I13464*H13464,2)</f>
        <v>9.66</v>
      </c>
      <c r="M13464">
        <v>10.51</v>
      </c>
    </row>
    <row r="13465" spans="1:13" ht="26.1" customHeight="1" x14ac:dyDescent="0.2">
      <c r="A13465" s="241" t="s">
        <v>2395</v>
      </c>
      <c r="B13465" s="201" t="s">
        <v>2772</v>
      </c>
      <c r="C13465" s="200" t="s">
        <v>26</v>
      </c>
      <c r="D13465" s="200" t="s">
        <v>2773</v>
      </c>
      <c r="E13465" s="427" t="s">
        <v>2123</v>
      </c>
      <c r="F13465" s="427"/>
      <c r="G13465" s="202" t="s">
        <v>32</v>
      </c>
      <c r="H13465" s="203">
        <v>3.4299999999999997E-2</v>
      </c>
      <c r="I13465" s="189">
        <f t="shared" si="530"/>
        <v>17.526</v>
      </c>
      <c r="J13465" s="219">
        <f t="shared" si="531"/>
        <v>0.6</v>
      </c>
      <c r="M13465">
        <v>19.05</v>
      </c>
    </row>
    <row r="13466" spans="1:13" ht="26.1" customHeight="1" x14ac:dyDescent="0.2">
      <c r="A13466" s="241" t="s">
        <v>2395</v>
      </c>
      <c r="B13466" s="201" t="s">
        <v>2477</v>
      </c>
      <c r="C13466" s="200" t="s">
        <v>26</v>
      </c>
      <c r="D13466" s="200" t="s">
        <v>2478</v>
      </c>
      <c r="E13466" s="427" t="s">
        <v>2123</v>
      </c>
      <c r="F13466" s="427"/>
      <c r="G13466" s="202" t="s">
        <v>32</v>
      </c>
      <c r="H13466" s="203">
        <v>3.4299999999999997E-2</v>
      </c>
      <c r="I13466" s="189">
        <f t="shared" si="530"/>
        <v>24.3156</v>
      </c>
      <c r="J13466" s="219">
        <f t="shared" si="531"/>
        <v>0.83</v>
      </c>
      <c r="M13466">
        <v>26.43</v>
      </c>
    </row>
    <row r="13467" spans="1:13" ht="26.1" customHeight="1" x14ac:dyDescent="0.2">
      <c r="A13467" s="238" t="s">
        <v>2126</v>
      </c>
      <c r="B13467" s="191" t="s">
        <v>3038</v>
      </c>
      <c r="C13467" s="190" t="s">
        <v>26</v>
      </c>
      <c r="D13467" s="190" t="s">
        <v>3039</v>
      </c>
      <c r="E13467" s="426" t="s">
        <v>2119</v>
      </c>
      <c r="F13467" s="426"/>
      <c r="G13467" s="192" t="s">
        <v>331</v>
      </c>
      <c r="H13467" s="193">
        <v>2</v>
      </c>
      <c r="I13467" s="189">
        <f t="shared" si="530"/>
        <v>1.6652</v>
      </c>
      <c r="J13467" s="219">
        <f t="shared" si="531"/>
        <v>3.33</v>
      </c>
      <c r="M13467">
        <v>1.81</v>
      </c>
    </row>
    <row r="13468" spans="1:13" ht="26.1" customHeight="1" x14ac:dyDescent="0.2">
      <c r="A13468" s="238" t="s">
        <v>2126</v>
      </c>
      <c r="B13468" s="191" t="s">
        <v>3040</v>
      </c>
      <c r="C13468" s="190" t="s">
        <v>26</v>
      </c>
      <c r="D13468" s="190" t="s">
        <v>3041</v>
      </c>
      <c r="E13468" s="426" t="s">
        <v>2119</v>
      </c>
      <c r="F13468" s="426"/>
      <c r="G13468" s="192" t="s">
        <v>331</v>
      </c>
      <c r="H13468" s="193">
        <v>1</v>
      </c>
      <c r="I13468" s="189">
        <f t="shared" si="530"/>
        <v>3.7444000000000006</v>
      </c>
      <c r="J13468" s="219">
        <f t="shared" si="531"/>
        <v>3.74</v>
      </c>
      <c r="M13468">
        <v>4.07</v>
      </c>
    </row>
    <row r="13469" spans="1:13" ht="39" customHeight="1" x14ac:dyDescent="0.2">
      <c r="A13469" s="238" t="s">
        <v>2126</v>
      </c>
      <c r="B13469" s="191" t="s">
        <v>3042</v>
      </c>
      <c r="C13469" s="190" t="s">
        <v>26</v>
      </c>
      <c r="D13469" s="190" t="s">
        <v>3043</v>
      </c>
      <c r="E13469" s="426" t="s">
        <v>2119</v>
      </c>
      <c r="F13469" s="426"/>
      <c r="G13469" s="192" t="s">
        <v>331</v>
      </c>
      <c r="H13469" s="193">
        <v>0.05</v>
      </c>
      <c r="I13469" s="189">
        <f t="shared" si="530"/>
        <v>23.367999999999999</v>
      </c>
      <c r="J13469" s="219">
        <f t="shared" si="531"/>
        <v>1.1599999999999999</v>
      </c>
      <c r="M13469">
        <v>25.4</v>
      </c>
    </row>
    <row r="13470" spans="1:13" x14ac:dyDescent="0.2">
      <c r="A13470" s="239"/>
      <c r="B13470" s="195"/>
      <c r="C13470" s="195"/>
      <c r="D13470" s="195"/>
      <c r="E13470" s="195" t="s">
        <v>3847</v>
      </c>
      <c r="F13470" s="196">
        <v>1.18</v>
      </c>
      <c r="G13470" s="195" t="s">
        <v>3848</v>
      </c>
      <c r="H13470" s="196">
        <v>0</v>
      </c>
      <c r="I13470" s="196">
        <v>1.18</v>
      </c>
      <c r="J13470" s="220"/>
      <c r="M13470">
        <v>1.18</v>
      </c>
    </row>
    <row r="13471" spans="1:13" ht="25.5" x14ac:dyDescent="0.2">
      <c r="A13471" s="239"/>
      <c r="B13471" s="195"/>
      <c r="C13471" s="195"/>
      <c r="D13471" s="195"/>
      <c r="E13471" s="195" t="s">
        <v>3849</v>
      </c>
      <c r="F13471" s="196">
        <v>0</v>
      </c>
      <c r="G13471" s="195"/>
      <c r="H13471" s="195" t="s">
        <v>3850</v>
      </c>
      <c r="I13471" s="196">
        <v>10.51</v>
      </c>
      <c r="J13471" s="220"/>
      <c r="M13471">
        <v>10.51</v>
      </c>
    </row>
    <row r="13472" spans="1:13" ht="30" customHeight="1" x14ac:dyDescent="0.2">
      <c r="A13472" s="240"/>
      <c r="B13472" s="197"/>
      <c r="C13472" s="197"/>
      <c r="D13472" s="197"/>
      <c r="E13472" s="197"/>
      <c r="F13472" s="197"/>
      <c r="G13472" s="197" t="s">
        <v>3851</v>
      </c>
      <c r="H13472" s="198">
        <v>15</v>
      </c>
      <c r="I13472" s="199">
        <v>157.65</v>
      </c>
      <c r="J13472" s="220"/>
      <c r="M13472">
        <v>157.65</v>
      </c>
    </row>
    <row r="13473" spans="1:13" ht="0.95" customHeight="1" x14ac:dyDescent="0.2">
      <c r="A13473" s="237"/>
      <c r="B13473" s="185"/>
      <c r="C13473" s="185"/>
      <c r="D13473" s="185"/>
      <c r="E13473" s="185"/>
      <c r="F13473" s="185"/>
      <c r="G13473" s="185"/>
      <c r="H13473" s="185"/>
      <c r="I13473" s="185"/>
      <c r="J13473" s="220"/>
    </row>
    <row r="13474" spans="1:13" ht="18" customHeight="1" x14ac:dyDescent="0.2">
      <c r="A13474" s="236" t="s">
        <v>1809</v>
      </c>
      <c r="B13474" s="183" t="s">
        <v>2</v>
      </c>
      <c r="C13474" s="182" t="s">
        <v>3</v>
      </c>
      <c r="D13474" s="182" t="s">
        <v>4</v>
      </c>
      <c r="E13474" s="419" t="s">
        <v>2100</v>
      </c>
      <c r="F13474" s="419"/>
      <c r="G13474" s="184" t="s">
        <v>5</v>
      </c>
      <c r="H13474" s="183" t="s">
        <v>6</v>
      </c>
      <c r="I13474" s="183" t="s">
        <v>7</v>
      </c>
      <c r="J13474" s="218" t="s">
        <v>8</v>
      </c>
      <c r="K13474" s="229">
        <f>J13476+J13477</f>
        <v>9.08</v>
      </c>
      <c r="L13474" s="229">
        <f>J13475-K13474</f>
        <v>17.61</v>
      </c>
      <c r="M13474" t="s">
        <v>7</v>
      </c>
    </row>
    <row r="13475" spans="1:13" ht="51.95" customHeight="1" x14ac:dyDescent="0.2">
      <c r="A13475" s="237" t="s">
        <v>2125</v>
      </c>
      <c r="B13475" s="186" t="s">
        <v>1139</v>
      </c>
      <c r="C13475" s="185" t="s">
        <v>26</v>
      </c>
      <c r="D13475" s="185" t="s">
        <v>1140</v>
      </c>
      <c r="E13475" s="425" t="s">
        <v>2115</v>
      </c>
      <c r="F13475" s="425"/>
      <c r="G13475" s="187" t="s">
        <v>331</v>
      </c>
      <c r="H13475" s="188">
        <v>1</v>
      </c>
      <c r="I13475" s="189">
        <f t="shared" ref="I13475:I13480" si="532">(M13475*$M$13)</f>
        <v>26.698399999999999</v>
      </c>
      <c r="J13475" s="231">
        <f t="shared" ref="J13475:J13480" si="533">TRUNC(I13475*H13475,2)</f>
        <v>26.69</v>
      </c>
      <c r="M13475">
        <v>29.02</v>
      </c>
    </row>
    <row r="13476" spans="1:13" ht="26.1" customHeight="1" x14ac:dyDescent="0.2">
      <c r="A13476" s="241" t="s">
        <v>2395</v>
      </c>
      <c r="B13476" s="201" t="s">
        <v>2772</v>
      </c>
      <c r="C13476" s="200" t="s">
        <v>26</v>
      </c>
      <c r="D13476" s="200" t="s">
        <v>2773</v>
      </c>
      <c r="E13476" s="427" t="s">
        <v>2123</v>
      </c>
      <c r="F13476" s="427"/>
      <c r="G13476" s="202" t="s">
        <v>32</v>
      </c>
      <c r="H13476" s="203">
        <v>0.2172</v>
      </c>
      <c r="I13476" s="189">
        <f t="shared" si="532"/>
        <v>17.526</v>
      </c>
      <c r="J13476" s="219">
        <f t="shared" si="533"/>
        <v>3.8</v>
      </c>
      <c r="M13476">
        <v>19.05</v>
      </c>
    </row>
    <row r="13477" spans="1:13" ht="26.1" customHeight="1" x14ac:dyDescent="0.2">
      <c r="A13477" s="241" t="s">
        <v>2395</v>
      </c>
      <c r="B13477" s="201" t="s">
        <v>2477</v>
      </c>
      <c r="C13477" s="200" t="s">
        <v>26</v>
      </c>
      <c r="D13477" s="200" t="s">
        <v>2478</v>
      </c>
      <c r="E13477" s="427" t="s">
        <v>2123</v>
      </c>
      <c r="F13477" s="427"/>
      <c r="G13477" s="202" t="s">
        <v>32</v>
      </c>
      <c r="H13477" s="203">
        <v>0.2172</v>
      </c>
      <c r="I13477" s="189">
        <f t="shared" si="532"/>
        <v>24.3156</v>
      </c>
      <c r="J13477" s="219">
        <f t="shared" si="533"/>
        <v>5.28</v>
      </c>
      <c r="M13477">
        <v>26.43</v>
      </c>
    </row>
    <row r="13478" spans="1:13" ht="26.1" customHeight="1" x14ac:dyDescent="0.2">
      <c r="A13478" s="238" t="s">
        <v>2126</v>
      </c>
      <c r="B13478" s="191" t="s">
        <v>3044</v>
      </c>
      <c r="C13478" s="190" t="s">
        <v>26</v>
      </c>
      <c r="D13478" s="190" t="s">
        <v>3045</v>
      </c>
      <c r="E13478" s="426" t="s">
        <v>2119</v>
      </c>
      <c r="F13478" s="426"/>
      <c r="G13478" s="192" t="s">
        <v>331</v>
      </c>
      <c r="H13478" s="193">
        <v>2</v>
      </c>
      <c r="I13478" s="189">
        <f t="shared" si="532"/>
        <v>2.9532000000000003</v>
      </c>
      <c r="J13478" s="219">
        <f t="shared" si="533"/>
        <v>5.9</v>
      </c>
      <c r="M13478">
        <v>3.21</v>
      </c>
    </row>
    <row r="13479" spans="1:13" ht="26.1" customHeight="1" x14ac:dyDescent="0.2">
      <c r="A13479" s="238" t="s">
        <v>2126</v>
      </c>
      <c r="B13479" s="191" t="s">
        <v>3046</v>
      </c>
      <c r="C13479" s="190" t="s">
        <v>26</v>
      </c>
      <c r="D13479" s="190" t="s">
        <v>3047</v>
      </c>
      <c r="E13479" s="426" t="s">
        <v>2119</v>
      </c>
      <c r="F13479" s="426"/>
      <c r="G13479" s="192" t="s">
        <v>331</v>
      </c>
      <c r="H13479" s="193">
        <v>1</v>
      </c>
      <c r="I13479" s="189">
        <f t="shared" si="532"/>
        <v>9.0252000000000017</v>
      </c>
      <c r="J13479" s="219">
        <f t="shared" si="533"/>
        <v>9.02</v>
      </c>
      <c r="M13479">
        <v>9.81</v>
      </c>
    </row>
    <row r="13480" spans="1:13" ht="39" customHeight="1" x14ac:dyDescent="0.2">
      <c r="A13480" s="238" t="s">
        <v>2126</v>
      </c>
      <c r="B13480" s="191" t="s">
        <v>3042</v>
      </c>
      <c r="C13480" s="190" t="s">
        <v>26</v>
      </c>
      <c r="D13480" s="190" t="s">
        <v>3043</v>
      </c>
      <c r="E13480" s="426" t="s">
        <v>2119</v>
      </c>
      <c r="F13480" s="426"/>
      <c r="G13480" s="192" t="s">
        <v>331</v>
      </c>
      <c r="H13480" s="193">
        <v>0.115</v>
      </c>
      <c r="I13480" s="189">
        <f t="shared" si="532"/>
        <v>23.367999999999999</v>
      </c>
      <c r="J13480" s="219">
        <f t="shared" si="533"/>
        <v>2.68</v>
      </c>
      <c r="M13480">
        <v>25.4</v>
      </c>
    </row>
    <row r="13481" spans="1:13" x14ac:dyDescent="0.2">
      <c r="A13481" s="239"/>
      <c r="B13481" s="195"/>
      <c r="C13481" s="195"/>
      <c r="D13481" s="195"/>
      <c r="E13481" s="195" t="s">
        <v>3847</v>
      </c>
      <c r="F13481" s="196">
        <v>7.54</v>
      </c>
      <c r="G13481" s="195" t="s">
        <v>3848</v>
      </c>
      <c r="H13481" s="196">
        <v>0</v>
      </c>
      <c r="I13481" s="196">
        <v>7.54</v>
      </c>
      <c r="J13481" s="220"/>
      <c r="M13481">
        <v>7.54</v>
      </c>
    </row>
    <row r="13482" spans="1:13" ht="25.5" x14ac:dyDescent="0.2">
      <c r="A13482" s="239"/>
      <c r="B13482" s="195"/>
      <c r="C13482" s="195"/>
      <c r="D13482" s="195"/>
      <c r="E13482" s="195" t="s">
        <v>3849</v>
      </c>
      <c r="F13482" s="196">
        <v>0</v>
      </c>
      <c r="G13482" s="195"/>
      <c r="H13482" s="195" t="s">
        <v>3850</v>
      </c>
      <c r="I13482" s="196">
        <v>29.02</v>
      </c>
      <c r="J13482" s="220"/>
      <c r="M13482">
        <v>29.02</v>
      </c>
    </row>
    <row r="13483" spans="1:13" ht="30" customHeight="1" x14ac:dyDescent="0.2">
      <c r="A13483" s="240"/>
      <c r="B13483" s="197"/>
      <c r="C13483" s="197"/>
      <c r="D13483" s="197"/>
      <c r="E13483" s="197"/>
      <c r="F13483" s="197"/>
      <c r="G13483" s="197" t="s">
        <v>3851</v>
      </c>
      <c r="H13483" s="198">
        <v>7</v>
      </c>
      <c r="I13483" s="199">
        <v>203.14</v>
      </c>
      <c r="J13483" s="220"/>
      <c r="M13483">
        <v>203.14</v>
      </c>
    </row>
    <row r="13484" spans="1:13" ht="0.95" customHeight="1" x14ac:dyDescent="0.2">
      <c r="A13484" s="237"/>
      <c r="B13484" s="185"/>
      <c r="C13484" s="185"/>
      <c r="D13484" s="185"/>
      <c r="E13484" s="185"/>
      <c r="F13484" s="185"/>
      <c r="G13484" s="185"/>
      <c r="H13484" s="185"/>
      <c r="I13484" s="185"/>
      <c r="J13484" s="220"/>
    </row>
    <row r="13485" spans="1:13" ht="18" customHeight="1" x14ac:dyDescent="0.2">
      <c r="A13485" s="236" t="s">
        <v>1810</v>
      </c>
      <c r="B13485" s="183" t="s">
        <v>2</v>
      </c>
      <c r="C13485" s="182" t="s">
        <v>3</v>
      </c>
      <c r="D13485" s="182" t="s">
        <v>4</v>
      </c>
      <c r="E13485" s="419" t="s">
        <v>2100</v>
      </c>
      <c r="F13485" s="419"/>
      <c r="G13485" s="184" t="s">
        <v>5</v>
      </c>
      <c r="H13485" s="183" t="s">
        <v>6</v>
      </c>
      <c r="I13485" s="183" t="s">
        <v>7</v>
      </c>
      <c r="J13485" s="218" t="s">
        <v>8</v>
      </c>
      <c r="K13485" s="229">
        <f>J13488+J13487</f>
        <v>5.76</v>
      </c>
      <c r="L13485" s="229">
        <f>J13486-K13485</f>
        <v>7.51</v>
      </c>
      <c r="M13485" t="s">
        <v>7</v>
      </c>
    </row>
    <row r="13486" spans="1:13" ht="51.95" customHeight="1" x14ac:dyDescent="0.2">
      <c r="A13486" s="237" t="s">
        <v>2125</v>
      </c>
      <c r="B13486" s="186" t="s">
        <v>1141</v>
      </c>
      <c r="C13486" s="185" t="s">
        <v>26</v>
      </c>
      <c r="D13486" s="185" t="s">
        <v>1142</v>
      </c>
      <c r="E13486" s="425" t="s">
        <v>2115</v>
      </c>
      <c r="F13486" s="425"/>
      <c r="G13486" s="187" t="s">
        <v>331</v>
      </c>
      <c r="H13486" s="188">
        <v>1</v>
      </c>
      <c r="I13486" s="189">
        <f t="shared" ref="I13486:I13491" si="534">(M13486*$M$13)</f>
        <v>13.275600000000001</v>
      </c>
      <c r="J13486" s="231">
        <f t="shared" ref="J13486:J13491" si="535">TRUNC(I13486*H13486,2)</f>
        <v>13.27</v>
      </c>
      <c r="M13486">
        <v>14.43</v>
      </c>
    </row>
    <row r="13487" spans="1:13" ht="26.1" customHeight="1" x14ac:dyDescent="0.2">
      <c r="A13487" s="241" t="s">
        <v>2395</v>
      </c>
      <c r="B13487" s="201" t="s">
        <v>2772</v>
      </c>
      <c r="C13487" s="200" t="s">
        <v>26</v>
      </c>
      <c r="D13487" s="200" t="s">
        <v>2773</v>
      </c>
      <c r="E13487" s="427" t="s">
        <v>2123</v>
      </c>
      <c r="F13487" s="427"/>
      <c r="G13487" s="202" t="s">
        <v>32</v>
      </c>
      <c r="H13487" s="203">
        <v>0.13789999999999999</v>
      </c>
      <c r="I13487" s="189">
        <f t="shared" si="534"/>
        <v>17.526</v>
      </c>
      <c r="J13487" s="219">
        <f t="shared" si="535"/>
        <v>2.41</v>
      </c>
      <c r="M13487">
        <v>19.05</v>
      </c>
    </row>
    <row r="13488" spans="1:13" ht="26.1" customHeight="1" x14ac:dyDescent="0.2">
      <c r="A13488" s="241" t="s">
        <v>2395</v>
      </c>
      <c r="B13488" s="201" t="s">
        <v>2477</v>
      </c>
      <c r="C13488" s="200" t="s">
        <v>26</v>
      </c>
      <c r="D13488" s="200" t="s">
        <v>2478</v>
      </c>
      <c r="E13488" s="427" t="s">
        <v>2123</v>
      </c>
      <c r="F13488" s="427"/>
      <c r="G13488" s="202" t="s">
        <v>32</v>
      </c>
      <c r="H13488" s="203">
        <v>0.13789999999999999</v>
      </c>
      <c r="I13488" s="189">
        <f t="shared" si="534"/>
        <v>24.3156</v>
      </c>
      <c r="J13488" s="219">
        <f t="shared" si="535"/>
        <v>3.35</v>
      </c>
      <c r="M13488">
        <v>26.43</v>
      </c>
    </row>
    <row r="13489" spans="1:13" ht="26.1" customHeight="1" x14ac:dyDescent="0.2">
      <c r="A13489" s="238" t="s">
        <v>2126</v>
      </c>
      <c r="B13489" s="191" t="s">
        <v>3038</v>
      </c>
      <c r="C13489" s="190" t="s">
        <v>26</v>
      </c>
      <c r="D13489" s="190" t="s">
        <v>3039</v>
      </c>
      <c r="E13489" s="426" t="s">
        <v>2119</v>
      </c>
      <c r="F13489" s="426"/>
      <c r="G13489" s="192" t="s">
        <v>331</v>
      </c>
      <c r="H13489" s="193">
        <v>2</v>
      </c>
      <c r="I13489" s="189">
        <f t="shared" si="534"/>
        <v>1.6652</v>
      </c>
      <c r="J13489" s="219">
        <f t="shared" si="535"/>
        <v>3.33</v>
      </c>
      <c r="M13489">
        <v>1.81</v>
      </c>
    </row>
    <row r="13490" spans="1:13" ht="26.1" customHeight="1" x14ac:dyDescent="0.2">
      <c r="A13490" s="238" t="s">
        <v>2126</v>
      </c>
      <c r="B13490" s="191" t="s">
        <v>3048</v>
      </c>
      <c r="C13490" s="190" t="s">
        <v>26</v>
      </c>
      <c r="D13490" s="190" t="s">
        <v>3049</v>
      </c>
      <c r="E13490" s="426" t="s">
        <v>2119</v>
      </c>
      <c r="F13490" s="426"/>
      <c r="G13490" s="192" t="s">
        <v>331</v>
      </c>
      <c r="H13490" s="193">
        <v>1</v>
      </c>
      <c r="I13490" s="189">
        <f t="shared" si="534"/>
        <v>3.0175999999999998</v>
      </c>
      <c r="J13490" s="219">
        <f t="shared" si="535"/>
        <v>3.01</v>
      </c>
      <c r="M13490">
        <v>3.28</v>
      </c>
    </row>
    <row r="13491" spans="1:13" ht="39" customHeight="1" x14ac:dyDescent="0.2">
      <c r="A13491" s="238" t="s">
        <v>2126</v>
      </c>
      <c r="B13491" s="191" t="s">
        <v>3042</v>
      </c>
      <c r="C13491" s="190" t="s">
        <v>26</v>
      </c>
      <c r="D13491" s="190" t="s">
        <v>3043</v>
      </c>
      <c r="E13491" s="426" t="s">
        <v>2119</v>
      </c>
      <c r="F13491" s="426"/>
      <c r="G13491" s="192" t="s">
        <v>331</v>
      </c>
      <c r="H13491" s="193">
        <v>0.05</v>
      </c>
      <c r="I13491" s="189">
        <f t="shared" si="534"/>
        <v>23.367999999999999</v>
      </c>
      <c r="J13491" s="219">
        <f t="shared" si="535"/>
        <v>1.1599999999999999</v>
      </c>
      <c r="M13491">
        <v>25.4</v>
      </c>
    </row>
    <row r="13492" spans="1:13" x14ac:dyDescent="0.2">
      <c r="A13492" s="239"/>
      <c r="B13492" s="195"/>
      <c r="C13492" s="195"/>
      <c r="D13492" s="195"/>
      <c r="E13492" s="195" t="s">
        <v>3847</v>
      </c>
      <c r="F13492" s="196">
        <v>4.78</v>
      </c>
      <c r="G13492" s="195" t="s">
        <v>3848</v>
      </c>
      <c r="H13492" s="196">
        <v>0</v>
      </c>
      <c r="I13492" s="196">
        <v>4.78</v>
      </c>
      <c r="J13492" s="220"/>
      <c r="M13492">
        <v>4.78</v>
      </c>
    </row>
    <row r="13493" spans="1:13" ht="25.5" x14ac:dyDescent="0.2">
      <c r="A13493" s="239"/>
      <c r="B13493" s="195"/>
      <c r="C13493" s="195"/>
      <c r="D13493" s="195"/>
      <c r="E13493" s="195" t="s">
        <v>3849</v>
      </c>
      <c r="F13493" s="196">
        <v>0</v>
      </c>
      <c r="G13493" s="195"/>
      <c r="H13493" s="195" t="s">
        <v>3850</v>
      </c>
      <c r="I13493" s="196">
        <v>14.43</v>
      </c>
      <c r="J13493" s="220"/>
      <c r="M13493">
        <v>14.43</v>
      </c>
    </row>
    <row r="13494" spans="1:13" ht="30" customHeight="1" x14ac:dyDescent="0.2">
      <c r="A13494" s="240"/>
      <c r="B13494" s="197"/>
      <c r="C13494" s="197"/>
      <c r="D13494" s="197"/>
      <c r="E13494" s="197"/>
      <c r="F13494" s="197"/>
      <c r="G13494" s="197" t="s">
        <v>3851</v>
      </c>
      <c r="H13494" s="198">
        <v>20</v>
      </c>
      <c r="I13494" s="199">
        <v>288.60000000000002</v>
      </c>
      <c r="J13494" s="220"/>
      <c r="M13494">
        <v>288.60000000000002</v>
      </c>
    </row>
    <row r="13495" spans="1:13" ht="0.95" customHeight="1" x14ac:dyDescent="0.2">
      <c r="A13495" s="237"/>
      <c r="B13495" s="185"/>
      <c r="C13495" s="185"/>
      <c r="D13495" s="185"/>
      <c r="E13495" s="185"/>
      <c r="F13495" s="185"/>
      <c r="G13495" s="185"/>
      <c r="H13495" s="185"/>
      <c r="I13495" s="185"/>
      <c r="J13495" s="220"/>
    </row>
    <row r="13496" spans="1:13" ht="18" customHeight="1" x14ac:dyDescent="0.2">
      <c r="A13496" s="236" t="s">
        <v>1811</v>
      </c>
      <c r="B13496" s="183" t="s">
        <v>2</v>
      </c>
      <c r="C13496" s="182" t="s">
        <v>3</v>
      </c>
      <c r="D13496" s="182" t="s">
        <v>4</v>
      </c>
      <c r="E13496" s="419" t="s">
        <v>2100</v>
      </c>
      <c r="F13496" s="419"/>
      <c r="G13496" s="184" t="s">
        <v>5</v>
      </c>
      <c r="H13496" s="183" t="s">
        <v>6</v>
      </c>
      <c r="I13496" s="183" t="s">
        <v>7</v>
      </c>
      <c r="J13496" s="218" t="s">
        <v>8</v>
      </c>
      <c r="K13496" s="229">
        <f>J13498+J13499</f>
        <v>14.69</v>
      </c>
      <c r="L13496" s="229">
        <f>J13497-K13496</f>
        <v>9.1800000000000015</v>
      </c>
      <c r="M13496" t="s">
        <v>7</v>
      </c>
    </row>
    <row r="13497" spans="1:13" ht="24" customHeight="1" x14ac:dyDescent="0.2">
      <c r="A13497" s="237" t="s">
        <v>2125</v>
      </c>
      <c r="B13497" s="186" t="s">
        <v>885</v>
      </c>
      <c r="C13497" s="185" t="s">
        <v>15</v>
      </c>
      <c r="D13497" s="185" t="s">
        <v>886</v>
      </c>
      <c r="E13497" s="425">
        <v>8</v>
      </c>
      <c r="F13497" s="425"/>
      <c r="G13497" s="187" t="s">
        <v>18</v>
      </c>
      <c r="H13497" s="188">
        <v>1</v>
      </c>
      <c r="I13497" s="189">
        <f>(M13497*$M$13)</f>
        <v>23.873999999999999</v>
      </c>
      <c r="J13497" s="231">
        <f>TRUNC(I13497*H13497,2)</f>
        <v>23.87</v>
      </c>
      <c r="M13497">
        <v>25.95</v>
      </c>
    </row>
    <row r="13498" spans="1:13" ht="24" customHeight="1" x14ac:dyDescent="0.2">
      <c r="A13498" s="238" t="s">
        <v>2126</v>
      </c>
      <c r="B13498" s="191" t="s">
        <v>2130</v>
      </c>
      <c r="C13498" s="190" t="s">
        <v>15</v>
      </c>
      <c r="D13498" s="190" t="s">
        <v>2131</v>
      </c>
      <c r="E13498" s="426" t="s">
        <v>2129</v>
      </c>
      <c r="F13498" s="426"/>
      <c r="G13498" s="192" t="s">
        <v>39</v>
      </c>
      <c r="H13498" s="193">
        <v>0.45</v>
      </c>
      <c r="I13498" s="189">
        <f>(M13498*$M$13)</f>
        <v>13.533200000000001</v>
      </c>
      <c r="J13498" s="219">
        <f>TRUNC(I13498*H13498,2)</f>
        <v>6.08</v>
      </c>
      <c r="M13498">
        <v>14.71</v>
      </c>
    </row>
    <row r="13499" spans="1:13" ht="24" customHeight="1" x14ac:dyDescent="0.2">
      <c r="A13499" s="238" t="s">
        <v>2126</v>
      </c>
      <c r="B13499" s="191" t="s">
        <v>2216</v>
      </c>
      <c r="C13499" s="190" t="s">
        <v>15</v>
      </c>
      <c r="D13499" s="190" t="s">
        <v>2217</v>
      </c>
      <c r="E13499" s="426" t="s">
        <v>2129</v>
      </c>
      <c r="F13499" s="426"/>
      <c r="G13499" s="192" t="s">
        <v>39</v>
      </c>
      <c r="H13499" s="193">
        <v>0.45</v>
      </c>
      <c r="I13499" s="189">
        <f>(M13499*$M$13)</f>
        <v>19.136000000000003</v>
      </c>
      <c r="J13499" s="219">
        <f>TRUNC(I13499*H13499,2)</f>
        <v>8.61</v>
      </c>
      <c r="M13499">
        <v>20.8</v>
      </c>
    </row>
    <row r="13500" spans="1:13" ht="24" customHeight="1" x14ac:dyDescent="0.2">
      <c r="A13500" s="238" t="s">
        <v>2126</v>
      </c>
      <c r="B13500" s="191" t="s">
        <v>2770</v>
      </c>
      <c r="C13500" s="190" t="s">
        <v>15</v>
      </c>
      <c r="D13500" s="190" t="s">
        <v>2771</v>
      </c>
      <c r="E13500" s="426" t="s">
        <v>2119</v>
      </c>
      <c r="F13500" s="426"/>
      <c r="G13500" s="192" t="s">
        <v>54</v>
      </c>
      <c r="H13500" s="193">
        <v>1</v>
      </c>
      <c r="I13500" s="189">
        <f>(M13500*$M$13)</f>
        <v>9.1816000000000013</v>
      </c>
      <c r="J13500" s="219">
        <f>TRUNC(I13500*H13500,2)</f>
        <v>9.18</v>
      </c>
      <c r="M13500">
        <v>9.98</v>
      </c>
    </row>
    <row r="13501" spans="1:13" x14ac:dyDescent="0.2">
      <c r="A13501" s="239"/>
      <c r="B13501" s="195"/>
      <c r="C13501" s="195"/>
      <c r="D13501" s="195"/>
      <c r="E13501" s="195" t="s">
        <v>3847</v>
      </c>
      <c r="F13501" s="196">
        <v>15.969999999999999</v>
      </c>
      <c r="G13501" s="195" t="s">
        <v>3848</v>
      </c>
      <c r="H13501" s="196">
        <v>0</v>
      </c>
      <c r="I13501" s="196">
        <v>15.969999999999999</v>
      </c>
      <c r="J13501" s="220"/>
      <c r="M13501">
        <v>15.969999999999999</v>
      </c>
    </row>
    <row r="13502" spans="1:13" ht="25.5" x14ac:dyDescent="0.2">
      <c r="A13502" s="239"/>
      <c r="B13502" s="195"/>
      <c r="C13502" s="195"/>
      <c r="D13502" s="195"/>
      <c r="E13502" s="195" t="s">
        <v>3849</v>
      </c>
      <c r="F13502" s="196">
        <v>0</v>
      </c>
      <c r="G13502" s="195"/>
      <c r="H13502" s="195" t="s">
        <v>3850</v>
      </c>
      <c r="I13502" s="196">
        <v>25.95</v>
      </c>
      <c r="J13502" s="220"/>
      <c r="M13502">
        <v>25.95</v>
      </c>
    </row>
    <row r="13503" spans="1:13" ht="30" customHeight="1" x14ac:dyDescent="0.2">
      <c r="A13503" s="240"/>
      <c r="B13503" s="197"/>
      <c r="C13503" s="197"/>
      <c r="D13503" s="197"/>
      <c r="E13503" s="197"/>
      <c r="F13503" s="197"/>
      <c r="G13503" s="197" t="s">
        <v>3851</v>
      </c>
      <c r="H13503" s="198">
        <v>15</v>
      </c>
      <c r="I13503" s="199">
        <v>389.25</v>
      </c>
      <c r="J13503" s="220"/>
      <c r="M13503">
        <v>389.25</v>
      </c>
    </row>
    <row r="13504" spans="1:13" ht="0.95" customHeight="1" x14ac:dyDescent="0.2">
      <c r="A13504" s="237"/>
      <c r="B13504" s="185"/>
      <c r="C13504" s="185"/>
      <c r="D13504" s="185"/>
      <c r="E13504" s="185"/>
      <c r="F13504" s="185"/>
      <c r="G13504" s="185"/>
      <c r="H13504" s="185"/>
      <c r="I13504" s="185"/>
      <c r="J13504" s="220"/>
    </row>
    <row r="13505" spans="1:13" ht="18" customHeight="1" x14ac:dyDescent="0.2">
      <c r="A13505" s="236" t="s">
        <v>1812</v>
      </c>
      <c r="B13505" s="183" t="s">
        <v>2</v>
      </c>
      <c r="C13505" s="182" t="s">
        <v>3</v>
      </c>
      <c r="D13505" s="182" t="s">
        <v>4</v>
      </c>
      <c r="E13505" s="419" t="s">
        <v>2100</v>
      </c>
      <c r="F13505" s="419"/>
      <c r="G13505" s="184" t="s">
        <v>5</v>
      </c>
      <c r="H13505" s="183" t="s">
        <v>6</v>
      </c>
      <c r="I13505" s="183" t="s">
        <v>7</v>
      </c>
      <c r="J13505" s="218" t="s">
        <v>8</v>
      </c>
      <c r="K13505" s="229">
        <f>J13507+J13508</f>
        <v>9.129999999999999</v>
      </c>
      <c r="L13505" s="229">
        <f>J13506-K13505</f>
        <v>2.91</v>
      </c>
      <c r="M13505" t="s">
        <v>7</v>
      </c>
    </row>
    <row r="13506" spans="1:13" ht="24" customHeight="1" x14ac:dyDescent="0.2">
      <c r="A13506" s="237" t="s">
        <v>2125</v>
      </c>
      <c r="B13506" s="186" t="s">
        <v>1147</v>
      </c>
      <c r="C13506" s="185" t="s">
        <v>15</v>
      </c>
      <c r="D13506" s="185" t="s">
        <v>1148</v>
      </c>
      <c r="E13506" s="425">
        <v>8</v>
      </c>
      <c r="F13506" s="425"/>
      <c r="G13506" s="187" t="s">
        <v>18</v>
      </c>
      <c r="H13506" s="188">
        <v>1</v>
      </c>
      <c r="I13506" s="189">
        <f>(M13506*$M$13)</f>
        <v>12.0428</v>
      </c>
      <c r="J13506" s="231">
        <f>TRUNC(I13506*H13506,2)</f>
        <v>12.04</v>
      </c>
      <c r="M13506">
        <v>13.09</v>
      </c>
    </row>
    <row r="13507" spans="1:13" ht="24" customHeight="1" x14ac:dyDescent="0.2">
      <c r="A13507" s="238" t="s">
        <v>2126</v>
      </c>
      <c r="B13507" s="191" t="s">
        <v>2130</v>
      </c>
      <c r="C13507" s="190" t="s">
        <v>15</v>
      </c>
      <c r="D13507" s="190" t="s">
        <v>2131</v>
      </c>
      <c r="E13507" s="426" t="s">
        <v>2129</v>
      </c>
      <c r="F13507" s="426"/>
      <c r="G13507" s="192" t="s">
        <v>39</v>
      </c>
      <c r="H13507" s="193">
        <v>0.28000000000000003</v>
      </c>
      <c r="I13507" s="189">
        <f>(M13507*$M$13)</f>
        <v>13.533200000000001</v>
      </c>
      <c r="J13507" s="219">
        <f>TRUNC(I13507*H13507,2)</f>
        <v>3.78</v>
      </c>
      <c r="M13507">
        <v>14.71</v>
      </c>
    </row>
    <row r="13508" spans="1:13" ht="24" customHeight="1" x14ac:dyDescent="0.2">
      <c r="A13508" s="238" t="s">
        <v>2126</v>
      </c>
      <c r="B13508" s="191" t="s">
        <v>2216</v>
      </c>
      <c r="C13508" s="190" t="s">
        <v>15</v>
      </c>
      <c r="D13508" s="190" t="s">
        <v>2217</v>
      </c>
      <c r="E13508" s="426" t="s">
        <v>2129</v>
      </c>
      <c r="F13508" s="426"/>
      <c r="G13508" s="192" t="s">
        <v>39</v>
      </c>
      <c r="H13508" s="193">
        <v>0.28000000000000003</v>
      </c>
      <c r="I13508" s="189">
        <f>(M13508*$M$13)</f>
        <v>19.136000000000003</v>
      </c>
      <c r="J13508" s="219">
        <f>TRUNC(I13508*H13508,2)</f>
        <v>5.35</v>
      </c>
      <c r="M13508">
        <v>20.8</v>
      </c>
    </row>
    <row r="13509" spans="1:13" ht="24" customHeight="1" x14ac:dyDescent="0.2">
      <c r="A13509" s="238" t="s">
        <v>2126</v>
      </c>
      <c r="B13509" s="191" t="s">
        <v>3054</v>
      </c>
      <c r="C13509" s="190" t="s">
        <v>15</v>
      </c>
      <c r="D13509" s="190" t="s">
        <v>1148</v>
      </c>
      <c r="E13509" s="426" t="s">
        <v>2119</v>
      </c>
      <c r="F13509" s="426"/>
      <c r="G13509" s="192" t="s">
        <v>54</v>
      </c>
      <c r="H13509" s="193">
        <v>1</v>
      </c>
      <c r="I13509" s="189">
        <f>(M13509*$M$13)</f>
        <v>2.9072000000000005</v>
      </c>
      <c r="J13509" s="219">
        <f>TRUNC(I13509*H13509,2)</f>
        <v>2.9</v>
      </c>
      <c r="M13509">
        <v>3.16</v>
      </c>
    </row>
    <row r="13510" spans="1:13" x14ac:dyDescent="0.2">
      <c r="A13510" s="239"/>
      <c r="B13510" s="195"/>
      <c r="C13510" s="195"/>
      <c r="D13510" s="195"/>
      <c r="E13510" s="195" t="s">
        <v>3847</v>
      </c>
      <c r="F13510" s="196">
        <v>9.93</v>
      </c>
      <c r="G13510" s="195" t="s">
        <v>3848</v>
      </c>
      <c r="H13510" s="196">
        <v>0</v>
      </c>
      <c r="I13510" s="196">
        <v>9.93</v>
      </c>
      <c r="J13510" s="220"/>
      <c r="M13510">
        <v>9.93</v>
      </c>
    </row>
    <row r="13511" spans="1:13" ht="25.5" x14ac:dyDescent="0.2">
      <c r="A13511" s="239"/>
      <c r="B13511" s="195"/>
      <c r="C13511" s="195"/>
      <c r="D13511" s="195"/>
      <c r="E13511" s="195" t="s">
        <v>3849</v>
      </c>
      <c r="F13511" s="196">
        <v>0</v>
      </c>
      <c r="G13511" s="195"/>
      <c r="H13511" s="195" t="s">
        <v>3850</v>
      </c>
      <c r="I13511" s="196">
        <v>13.09</v>
      </c>
      <c r="J13511" s="220"/>
      <c r="M13511">
        <v>13.09</v>
      </c>
    </row>
    <row r="13512" spans="1:13" ht="30" customHeight="1" x14ac:dyDescent="0.2">
      <c r="A13512" s="240"/>
      <c r="B13512" s="197"/>
      <c r="C13512" s="197"/>
      <c r="D13512" s="197"/>
      <c r="E13512" s="197"/>
      <c r="F13512" s="197"/>
      <c r="G13512" s="197" t="s">
        <v>3851</v>
      </c>
      <c r="H13512" s="198">
        <v>16</v>
      </c>
      <c r="I13512" s="199">
        <v>209.44</v>
      </c>
      <c r="J13512" s="220"/>
      <c r="M13512">
        <v>209.44</v>
      </c>
    </row>
    <row r="13513" spans="1:13" ht="0.95" customHeight="1" x14ac:dyDescent="0.2">
      <c r="A13513" s="237"/>
      <c r="B13513" s="185"/>
      <c r="C13513" s="185"/>
      <c r="D13513" s="185"/>
      <c r="E13513" s="185"/>
      <c r="F13513" s="185"/>
      <c r="G13513" s="185"/>
      <c r="H13513" s="185"/>
      <c r="I13513" s="185"/>
      <c r="J13513" s="220"/>
    </row>
    <row r="13514" spans="1:13" ht="18" customHeight="1" x14ac:dyDescent="0.2">
      <c r="A13514" s="236" t="s">
        <v>1813</v>
      </c>
      <c r="B13514" s="183" t="s">
        <v>2</v>
      </c>
      <c r="C13514" s="182" t="s">
        <v>3</v>
      </c>
      <c r="D13514" s="182" t="s">
        <v>4</v>
      </c>
      <c r="E13514" s="419" t="s">
        <v>2100</v>
      </c>
      <c r="F13514" s="419"/>
      <c r="G13514" s="184" t="s">
        <v>5</v>
      </c>
      <c r="H13514" s="183" t="s">
        <v>6</v>
      </c>
      <c r="I13514" s="183" t="s">
        <v>7</v>
      </c>
      <c r="J13514" s="218" t="s">
        <v>8</v>
      </c>
      <c r="K13514" s="229">
        <f>J13516+J13517</f>
        <v>9.4600000000000009</v>
      </c>
      <c r="L13514" s="229">
        <f>J13515-K13514</f>
        <v>3.9699999999999989</v>
      </c>
      <c r="M13514" t="s">
        <v>7</v>
      </c>
    </row>
    <row r="13515" spans="1:13" ht="24" customHeight="1" x14ac:dyDescent="0.2">
      <c r="A13515" s="237" t="s">
        <v>2125</v>
      </c>
      <c r="B13515" s="186" t="s">
        <v>1814</v>
      </c>
      <c r="C13515" s="185" t="s">
        <v>15</v>
      </c>
      <c r="D13515" s="185" t="s">
        <v>1815</v>
      </c>
      <c r="E13515" s="425">
        <v>8</v>
      </c>
      <c r="F13515" s="425"/>
      <c r="G13515" s="187" t="s">
        <v>18</v>
      </c>
      <c r="H13515" s="188">
        <v>1</v>
      </c>
      <c r="I13515" s="189">
        <f>(M13515*$M$13)</f>
        <v>13.432</v>
      </c>
      <c r="J13515" s="231">
        <f>TRUNC(I13515*H13515,2)</f>
        <v>13.43</v>
      </c>
      <c r="M13515">
        <v>14.6</v>
      </c>
    </row>
    <row r="13516" spans="1:13" ht="24" customHeight="1" x14ac:dyDescent="0.2">
      <c r="A13516" s="238" t="s">
        <v>2126</v>
      </c>
      <c r="B13516" s="191" t="s">
        <v>2130</v>
      </c>
      <c r="C13516" s="190" t="s">
        <v>15</v>
      </c>
      <c r="D13516" s="190" t="s">
        <v>2131</v>
      </c>
      <c r="E13516" s="426" t="s">
        <v>2129</v>
      </c>
      <c r="F13516" s="426"/>
      <c r="G13516" s="192" t="s">
        <v>39</v>
      </c>
      <c r="H13516" s="193">
        <v>0.28999999999999998</v>
      </c>
      <c r="I13516" s="189">
        <f>(M13516*$M$13)</f>
        <v>13.533200000000001</v>
      </c>
      <c r="J13516" s="219">
        <f>TRUNC(I13516*H13516,2)</f>
        <v>3.92</v>
      </c>
      <c r="M13516">
        <v>14.71</v>
      </c>
    </row>
    <row r="13517" spans="1:13" ht="24" customHeight="1" x14ac:dyDescent="0.2">
      <c r="A13517" s="238" t="s">
        <v>2126</v>
      </c>
      <c r="B13517" s="191" t="s">
        <v>2216</v>
      </c>
      <c r="C13517" s="190" t="s">
        <v>15</v>
      </c>
      <c r="D13517" s="190" t="s">
        <v>2217</v>
      </c>
      <c r="E13517" s="426" t="s">
        <v>2129</v>
      </c>
      <c r="F13517" s="426"/>
      <c r="G13517" s="192" t="s">
        <v>39</v>
      </c>
      <c r="H13517" s="193">
        <v>0.28999999999999998</v>
      </c>
      <c r="I13517" s="189">
        <f>(M13517*$M$13)</f>
        <v>19.136000000000003</v>
      </c>
      <c r="J13517" s="219">
        <f>TRUNC(I13517*H13517,2)</f>
        <v>5.54</v>
      </c>
      <c r="M13517">
        <v>20.8</v>
      </c>
    </row>
    <row r="13518" spans="1:13" ht="24" customHeight="1" x14ac:dyDescent="0.2">
      <c r="A13518" s="238" t="s">
        <v>2126</v>
      </c>
      <c r="B13518" s="191" t="s">
        <v>3355</v>
      </c>
      <c r="C13518" s="190" t="s">
        <v>15</v>
      </c>
      <c r="D13518" s="190" t="s">
        <v>3356</v>
      </c>
      <c r="E13518" s="426" t="s">
        <v>2119</v>
      </c>
      <c r="F13518" s="426"/>
      <c r="G13518" s="192" t="s">
        <v>54</v>
      </c>
      <c r="H13518" s="193">
        <v>1</v>
      </c>
      <c r="I13518" s="189">
        <f>(M13518*$M$13)</f>
        <v>3.9651999999999998</v>
      </c>
      <c r="J13518" s="219">
        <f>TRUNC(I13518*H13518,2)</f>
        <v>3.96</v>
      </c>
      <c r="M13518">
        <v>4.3099999999999996</v>
      </c>
    </row>
    <row r="13519" spans="1:13" x14ac:dyDescent="0.2">
      <c r="A13519" s="239"/>
      <c r="B13519" s="195"/>
      <c r="C13519" s="195"/>
      <c r="D13519" s="195"/>
      <c r="E13519" s="195" t="s">
        <v>3847</v>
      </c>
      <c r="F13519" s="196">
        <v>10.29</v>
      </c>
      <c r="G13519" s="195" t="s">
        <v>3848</v>
      </c>
      <c r="H13519" s="196">
        <v>0</v>
      </c>
      <c r="I13519" s="196">
        <v>10.29</v>
      </c>
      <c r="J13519" s="220"/>
      <c r="M13519">
        <v>10.29</v>
      </c>
    </row>
    <row r="13520" spans="1:13" ht="25.5" x14ac:dyDescent="0.2">
      <c r="A13520" s="239"/>
      <c r="B13520" s="195"/>
      <c r="C13520" s="195"/>
      <c r="D13520" s="195"/>
      <c r="E13520" s="195" t="s">
        <v>3849</v>
      </c>
      <c r="F13520" s="196">
        <v>0</v>
      </c>
      <c r="G13520" s="195"/>
      <c r="H13520" s="195" t="s">
        <v>3850</v>
      </c>
      <c r="I13520" s="196">
        <v>14.6</v>
      </c>
      <c r="J13520" s="220"/>
      <c r="M13520">
        <v>14.6</v>
      </c>
    </row>
    <row r="13521" spans="1:13" ht="30" customHeight="1" x14ac:dyDescent="0.2">
      <c r="A13521" s="240"/>
      <c r="B13521" s="197"/>
      <c r="C13521" s="197"/>
      <c r="D13521" s="197"/>
      <c r="E13521" s="197"/>
      <c r="F13521" s="197"/>
      <c r="G13521" s="197" t="s">
        <v>3851</v>
      </c>
      <c r="H13521" s="198">
        <v>6</v>
      </c>
      <c r="I13521" s="199">
        <v>87.6</v>
      </c>
      <c r="J13521" s="220"/>
      <c r="M13521">
        <v>87.6</v>
      </c>
    </row>
    <row r="13522" spans="1:13" ht="0.95" customHeight="1" x14ac:dyDescent="0.2">
      <c r="A13522" s="237"/>
      <c r="B13522" s="185"/>
      <c r="C13522" s="185"/>
      <c r="D13522" s="185"/>
      <c r="E13522" s="185"/>
      <c r="F13522" s="185"/>
      <c r="G13522" s="185"/>
      <c r="H13522" s="185"/>
      <c r="I13522" s="185"/>
      <c r="J13522" s="220"/>
    </row>
    <row r="13523" spans="1:13" ht="18" customHeight="1" x14ac:dyDescent="0.2">
      <c r="A13523" s="236" t="s">
        <v>1816</v>
      </c>
      <c r="B13523" s="183" t="s">
        <v>2</v>
      </c>
      <c r="C13523" s="182" t="s">
        <v>3</v>
      </c>
      <c r="D13523" s="182" t="s">
        <v>4</v>
      </c>
      <c r="E13523" s="419" t="s">
        <v>2100</v>
      </c>
      <c r="F13523" s="419"/>
      <c r="G13523" s="184" t="s">
        <v>5</v>
      </c>
      <c r="H13523" s="183" t="s">
        <v>6</v>
      </c>
      <c r="I13523" s="183" t="s">
        <v>7</v>
      </c>
      <c r="J13523" s="218" t="s">
        <v>8</v>
      </c>
      <c r="K13523" s="229">
        <f>J13525+J13526</f>
        <v>9.4600000000000009</v>
      </c>
      <c r="L13523" s="229">
        <f>J13524-K13523</f>
        <v>8.11</v>
      </c>
      <c r="M13523" t="s">
        <v>7</v>
      </c>
    </row>
    <row r="13524" spans="1:13" ht="24" customHeight="1" x14ac:dyDescent="0.2">
      <c r="A13524" s="237" t="s">
        <v>2125</v>
      </c>
      <c r="B13524" s="186" t="s">
        <v>1432</v>
      </c>
      <c r="C13524" s="185" t="s">
        <v>15</v>
      </c>
      <c r="D13524" s="185" t="s">
        <v>1433</v>
      </c>
      <c r="E13524" s="425">
        <v>8</v>
      </c>
      <c r="F13524" s="425"/>
      <c r="G13524" s="187" t="s">
        <v>18</v>
      </c>
      <c r="H13524" s="188">
        <v>1</v>
      </c>
      <c r="I13524" s="189">
        <f>(M13524*$M$13)</f>
        <v>17.572000000000003</v>
      </c>
      <c r="J13524" s="231">
        <f>TRUNC(I13524*H13524,2)</f>
        <v>17.57</v>
      </c>
      <c r="M13524">
        <v>19.100000000000001</v>
      </c>
    </row>
    <row r="13525" spans="1:13" ht="24" customHeight="1" x14ac:dyDescent="0.2">
      <c r="A13525" s="238" t="s">
        <v>2126</v>
      </c>
      <c r="B13525" s="191" t="s">
        <v>2130</v>
      </c>
      <c r="C13525" s="190" t="s">
        <v>15</v>
      </c>
      <c r="D13525" s="190" t="s">
        <v>2131</v>
      </c>
      <c r="E13525" s="426" t="s">
        <v>2129</v>
      </c>
      <c r="F13525" s="426"/>
      <c r="G13525" s="192" t="s">
        <v>39</v>
      </c>
      <c r="H13525" s="193">
        <v>0.28999999999999998</v>
      </c>
      <c r="I13525" s="189">
        <f>(M13525*$M$13)</f>
        <v>13.533200000000001</v>
      </c>
      <c r="J13525" s="219">
        <f>TRUNC(I13525*H13525,2)</f>
        <v>3.92</v>
      </c>
      <c r="M13525">
        <v>14.71</v>
      </c>
    </row>
    <row r="13526" spans="1:13" ht="24" customHeight="1" x14ac:dyDescent="0.2">
      <c r="A13526" s="238" t="s">
        <v>2126</v>
      </c>
      <c r="B13526" s="191" t="s">
        <v>2216</v>
      </c>
      <c r="C13526" s="190" t="s">
        <v>15</v>
      </c>
      <c r="D13526" s="190" t="s">
        <v>2217</v>
      </c>
      <c r="E13526" s="426" t="s">
        <v>2129</v>
      </c>
      <c r="F13526" s="426"/>
      <c r="G13526" s="192" t="s">
        <v>39</v>
      </c>
      <c r="H13526" s="193">
        <v>0.28999999999999998</v>
      </c>
      <c r="I13526" s="189">
        <f>(M13526*$M$13)</f>
        <v>19.136000000000003</v>
      </c>
      <c r="J13526" s="219">
        <f>TRUNC(I13526*H13526,2)</f>
        <v>5.54</v>
      </c>
      <c r="M13526">
        <v>20.8</v>
      </c>
    </row>
    <row r="13527" spans="1:13" ht="24" customHeight="1" x14ac:dyDescent="0.2">
      <c r="A13527" s="238" t="s">
        <v>2126</v>
      </c>
      <c r="B13527" s="191" t="s">
        <v>3218</v>
      </c>
      <c r="C13527" s="190" t="s">
        <v>15</v>
      </c>
      <c r="D13527" s="190" t="s">
        <v>1433</v>
      </c>
      <c r="E13527" s="426" t="s">
        <v>2119</v>
      </c>
      <c r="F13527" s="426"/>
      <c r="G13527" s="192" t="s">
        <v>54</v>
      </c>
      <c r="H13527" s="193">
        <v>1</v>
      </c>
      <c r="I13527" s="189">
        <f>(M13527*$M$13)</f>
        <v>8.1052</v>
      </c>
      <c r="J13527" s="219">
        <f>TRUNC(I13527*H13527,2)</f>
        <v>8.1</v>
      </c>
      <c r="M13527">
        <v>8.81</v>
      </c>
    </row>
    <row r="13528" spans="1:13" x14ac:dyDescent="0.2">
      <c r="A13528" s="239"/>
      <c r="B13528" s="195"/>
      <c r="C13528" s="195"/>
      <c r="D13528" s="195"/>
      <c r="E13528" s="195" t="s">
        <v>3847</v>
      </c>
      <c r="F13528" s="196">
        <v>10.29</v>
      </c>
      <c r="G13528" s="195" t="s">
        <v>3848</v>
      </c>
      <c r="H13528" s="196">
        <v>0</v>
      </c>
      <c r="I13528" s="196">
        <v>10.29</v>
      </c>
      <c r="J13528" s="220"/>
      <c r="M13528">
        <v>10.29</v>
      </c>
    </row>
    <row r="13529" spans="1:13" ht="25.5" x14ac:dyDescent="0.2">
      <c r="A13529" s="239"/>
      <c r="B13529" s="195"/>
      <c r="C13529" s="195"/>
      <c r="D13529" s="195"/>
      <c r="E13529" s="195" t="s">
        <v>3849</v>
      </c>
      <c r="F13529" s="196">
        <v>0</v>
      </c>
      <c r="G13529" s="195"/>
      <c r="H13529" s="195" t="s">
        <v>3850</v>
      </c>
      <c r="I13529" s="196">
        <v>19.100000000000001</v>
      </c>
      <c r="J13529" s="220"/>
      <c r="M13529">
        <v>19.100000000000001</v>
      </c>
    </row>
    <row r="13530" spans="1:13" ht="30" customHeight="1" x14ac:dyDescent="0.2">
      <c r="A13530" s="240"/>
      <c r="B13530" s="197"/>
      <c r="C13530" s="197"/>
      <c r="D13530" s="197"/>
      <c r="E13530" s="197"/>
      <c r="F13530" s="197"/>
      <c r="G13530" s="197" t="s">
        <v>3851</v>
      </c>
      <c r="H13530" s="198">
        <v>7</v>
      </c>
      <c r="I13530" s="199">
        <v>133.69999999999999</v>
      </c>
      <c r="J13530" s="220"/>
      <c r="M13530">
        <v>133.69999999999999</v>
      </c>
    </row>
    <row r="13531" spans="1:13" ht="0.95" customHeight="1" x14ac:dyDescent="0.2">
      <c r="A13531" s="237"/>
      <c r="B13531" s="185"/>
      <c r="C13531" s="185"/>
      <c r="D13531" s="185"/>
      <c r="E13531" s="185"/>
      <c r="F13531" s="185"/>
      <c r="G13531" s="185"/>
      <c r="H13531" s="185"/>
      <c r="I13531" s="185"/>
      <c r="J13531" s="220"/>
    </row>
    <row r="13532" spans="1:13" ht="18" customHeight="1" x14ac:dyDescent="0.2">
      <c r="A13532" s="236" t="s">
        <v>1817</v>
      </c>
      <c r="B13532" s="183" t="s">
        <v>2</v>
      </c>
      <c r="C13532" s="182" t="s">
        <v>3</v>
      </c>
      <c r="D13532" s="182" t="s">
        <v>4</v>
      </c>
      <c r="E13532" s="419" t="s">
        <v>2100</v>
      </c>
      <c r="F13532" s="419"/>
      <c r="G13532" s="184" t="s">
        <v>5</v>
      </c>
      <c r="H13532" s="183" t="s">
        <v>6</v>
      </c>
      <c r="I13532" s="183" t="s">
        <v>7</v>
      </c>
      <c r="J13532" s="218" t="s">
        <v>8</v>
      </c>
      <c r="K13532" s="229">
        <f>J13534+J13535</f>
        <v>15.02</v>
      </c>
      <c r="L13532" s="229">
        <f>J13533-K13532</f>
        <v>14.61</v>
      </c>
      <c r="M13532" t="s">
        <v>7</v>
      </c>
    </row>
    <row r="13533" spans="1:13" ht="24" customHeight="1" x14ac:dyDescent="0.2">
      <c r="A13533" s="237" t="s">
        <v>2125</v>
      </c>
      <c r="B13533" s="186" t="s">
        <v>1149</v>
      </c>
      <c r="C13533" s="185" t="s">
        <v>15</v>
      </c>
      <c r="D13533" s="185" t="s">
        <v>1150</v>
      </c>
      <c r="E13533" s="425">
        <v>8</v>
      </c>
      <c r="F13533" s="425"/>
      <c r="G13533" s="187" t="s">
        <v>18</v>
      </c>
      <c r="H13533" s="188">
        <v>1</v>
      </c>
      <c r="I13533" s="189">
        <f>(M13533*$M$13)</f>
        <v>29.633200000000002</v>
      </c>
      <c r="J13533" s="231">
        <f>TRUNC(I13533*H13533,2)</f>
        <v>29.63</v>
      </c>
      <c r="M13533">
        <v>32.21</v>
      </c>
    </row>
    <row r="13534" spans="1:13" ht="24" customHeight="1" x14ac:dyDescent="0.2">
      <c r="A13534" s="238" t="s">
        <v>2126</v>
      </c>
      <c r="B13534" s="191" t="s">
        <v>2130</v>
      </c>
      <c r="C13534" s="190" t="s">
        <v>15</v>
      </c>
      <c r="D13534" s="190" t="s">
        <v>2131</v>
      </c>
      <c r="E13534" s="426" t="s">
        <v>2129</v>
      </c>
      <c r="F13534" s="426"/>
      <c r="G13534" s="192" t="s">
        <v>39</v>
      </c>
      <c r="H13534" s="193">
        <v>0.46</v>
      </c>
      <c r="I13534" s="189">
        <f>(M13534*$M$13)</f>
        <v>13.533200000000001</v>
      </c>
      <c r="J13534" s="219">
        <f>TRUNC(I13534*H13534,2)</f>
        <v>6.22</v>
      </c>
      <c r="M13534">
        <v>14.71</v>
      </c>
    </row>
    <row r="13535" spans="1:13" ht="24" customHeight="1" x14ac:dyDescent="0.2">
      <c r="A13535" s="238" t="s">
        <v>2126</v>
      </c>
      <c r="B13535" s="191" t="s">
        <v>2216</v>
      </c>
      <c r="C13535" s="190" t="s">
        <v>15</v>
      </c>
      <c r="D13535" s="190" t="s">
        <v>2217</v>
      </c>
      <c r="E13535" s="426" t="s">
        <v>2129</v>
      </c>
      <c r="F13535" s="426"/>
      <c r="G13535" s="192" t="s">
        <v>39</v>
      </c>
      <c r="H13535" s="193">
        <v>0.46</v>
      </c>
      <c r="I13535" s="189">
        <f>(M13535*$M$13)</f>
        <v>19.136000000000003</v>
      </c>
      <c r="J13535" s="219">
        <f>TRUNC(I13535*H13535,2)</f>
        <v>8.8000000000000007</v>
      </c>
      <c r="M13535">
        <v>20.8</v>
      </c>
    </row>
    <row r="13536" spans="1:13" ht="24" customHeight="1" x14ac:dyDescent="0.2">
      <c r="A13536" s="238" t="s">
        <v>2126</v>
      </c>
      <c r="B13536" s="191" t="s">
        <v>3055</v>
      </c>
      <c r="C13536" s="190" t="s">
        <v>15</v>
      </c>
      <c r="D13536" s="190" t="s">
        <v>3056</v>
      </c>
      <c r="E13536" s="426" t="s">
        <v>2119</v>
      </c>
      <c r="F13536" s="426"/>
      <c r="G13536" s="192" t="s">
        <v>54</v>
      </c>
      <c r="H13536" s="193">
        <v>1</v>
      </c>
      <c r="I13536" s="189">
        <f>(M13536*$M$13)</f>
        <v>14.618800000000002</v>
      </c>
      <c r="J13536" s="219">
        <f>TRUNC(I13536*H13536,2)</f>
        <v>14.61</v>
      </c>
      <c r="M13536">
        <v>15.89</v>
      </c>
    </row>
    <row r="13537" spans="1:13" x14ac:dyDescent="0.2">
      <c r="A13537" s="239"/>
      <c r="B13537" s="195"/>
      <c r="C13537" s="195"/>
      <c r="D13537" s="195"/>
      <c r="E13537" s="195" t="s">
        <v>3847</v>
      </c>
      <c r="F13537" s="196">
        <v>16.32</v>
      </c>
      <c r="G13537" s="195" t="s">
        <v>3848</v>
      </c>
      <c r="H13537" s="196">
        <v>0</v>
      </c>
      <c r="I13537" s="196">
        <v>16.32</v>
      </c>
      <c r="J13537" s="220"/>
      <c r="M13537">
        <v>16.32</v>
      </c>
    </row>
    <row r="13538" spans="1:13" ht="25.5" x14ac:dyDescent="0.2">
      <c r="A13538" s="239"/>
      <c r="B13538" s="195"/>
      <c r="C13538" s="195"/>
      <c r="D13538" s="195"/>
      <c r="E13538" s="195" t="s">
        <v>3849</v>
      </c>
      <c r="F13538" s="196">
        <v>0</v>
      </c>
      <c r="G13538" s="195"/>
      <c r="H13538" s="195" t="s">
        <v>3850</v>
      </c>
      <c r="I13538" s="196">
        <v>32.21</v>
      </c>
      <c r="J13538" s="220"/>
      <c r="M13538">
        <v>32.21</v>
      </c>
    </row>
    <row r="13539" spans="1:13" ht="30" customHeight="1" x14ac:dyDescent="0.2">
      <c r="A13539" s="240"/>
      <c r="B13539" s="197"/>
      <c r="C13539" s="197"/>
      <c r="D13539" s="197"/>
      <c r="E13539" s="197"/>
      <c r="F13539" s="197"/>
      <c r="G13539" s="197" t="s">
        <v>3851</v>
      </c>
      <c r="H13539" s="198">
        <v>8</v>
      </c>
      <c r="I13539" s="199">
        <v>257.68</v>
      </c>
      <c r="J13539" s="220"/>
      <c r="M13539">
        <v>257.68</v>
      </c>
    </row>
    <row r="13540" spans="1:13" ht="0.95" customHeight="1" x14ac:dyDescent="0.2">
      <c r="A13540" s="237"/>
      <c r="B13540" s="185"/>
      <c r="C13540" s="185"/>
      <c r="D13540" s="185"/>
      <c r="E13540" s="185"/>
      <c r="F13540" s="185"/>
      <c r="G13540" s="185"/>
      <c r="H13540" s="185"/>
      <c r="I13540" s="185"/>
      <c r="J13540" s="220"/>
    </row>
    <row r="13541" spans="1:13" ht="18" customHeight="1" x14ac:dyDescent="0.2">
      <c r="A13541" s="236" t="s">
        <v>1818</v>
      </c>
      <c r="B13541" s="183" t="s">
        <v>2</v>
      </c>
      <c r="C13541" s="182" t="s">
        <v>3</v>
      </c>
      <c r="D13541" s="182" t="s">
        <v>4</v>
      </c>
      <c r="E13541" s="419" t="s">
        <v>2100</v>
      </c>
      <c r="F13541" s="419"/>
      <c r="G13541" s="184" t="s">
        <v>5</v>
      </c>
      <c r="H13541" s="183" t="s">
        <v>6</v>
      </c>
      <c r="I13541" s="183" t="s">
        <v>7</v>
      </c>
      <c r="J13541" s="218" t="s">
        <v>8</v>
      </c>
      <c r="K13541" s="229">
        <f>J13543+J13544</f>
        <v>15.02</v>
      </c>
      <c r="L13541" s="229">
        <f>J13542-K13541</f>
        <v>27.320000000000004</v>
      </c>
      <c r="M13541" t="s">
        <v>7</v>
      </c>
    </row>
    <row r="13542" spans="1:13" ht="24" customHeight="1" x14ac:dyDescent="0.2">
      <c r="A13542" s="237" t="s">
        <v>2125</v>
      </c>
      <c r="B13542" s="186" t="s">
        <v>1436</v>
      </c>
      <c r="C13542" s="185" t="s">
        <v>15</v>
      </c>
      <c r="D13542" s="185" t="s">
        <v>1437</v>
      </c>
      <c r="E13542" s="425">
        <v>8</v>
      </c>
      <c r="F13542" s="425"/>
      <c r="G13542" s="187" t="s">
        <v>18</v>
      </c>
      <c r="H13542" s="188">
        <v>1</v>
      </c>
      <c r="I13542" s="189">
        <f>(M13542*$M$13)</f>
        <v>42.3476</v>
      </c>
      <c r="J13542" s="231">
        <f>TRUNC(I13542*H13542,2)</f>
        <v>42.34</v>
      </c>
      <c r="M13542">
        <v>46.03</v>
      </c>
    </row>
    <row r="13543" spans="1:13" ht="24" customHeight="1" x14ac:dyDescent="0.2">
      <c r="A13543" s="238" t="s">
        <v>2126</v>
      </c>
      <c r="B13543" s="191" t="s">
        <v>2130</v>
      </c>
      <c r="C13543" s="190" t="s">
        <v>15</v>
      </c>
      <c r="D13543" s="190" t="s">
        <v>2131</v>
      </c>
      <c r="E13543" s="426" t="s">
        <v>2129</v>
      </c>
      <c r="F13543" s="426"/>
      <c r="G13543" s="192" t="s">
        <v>39</v>
      </c>
      <c r="H13543" s="193">
        <v>0.46</v>
      </c>
      <c r="I13543" s="189">
        <f>(M13543*$M$13)</f>
        <v>13.533200000000001</v>
      </c>
      <c r="J13543" s="219">
        <f>TRUNC(I13543*H13543,2)</f>
        <v>6.22</v>
      </c>
      <c r="M13543">
        <v>14.71</v>
      </c>
    </row>
    <row r="13544" spans="1:13" ht="24" customHeight="1" x14ac:dyDescent="0.2">
      <c r="A13544" s="238" t="s">
        <v>2126</v>
      </c>
      <c r="B13544" s="191" t="s">
        <v>2216</v>
      </c>
      <c r="C13544" s="190" t="s">
        <v>15</v>
      </c>
      <c r="D13544" s="190" t="s">
        <v>2217</v>
      </c>
      <c r="E13544" s="426" t="s">
        <v>2129</v>
      </c>
      <c r="F13544" s="426"/>
      <c r="G13544" s="192" t="s">
        <v>39</v>
      </c>
      <c r="H13544" s="193">
        <v>0.46</v>
      </c>
      <c r="I13544" s="189">
        <f>(M13544*$M$13)</f>
        <v>19.136000000000003</v>
      </c>
      <c r="J13544" s="219">
        <f>TRUNC(I13544*H13544,2)</f>
        <v>8.8000000000000007</v>
      </c>
      <c r="M13544">
        <v>20.8</v>
      </c>
    </row>
    <row r="13545" spans="1:13" ht="24" customHeight="1" x14ac:dyDescent="0.2">
      <c r="A13545" s="238" t="s">
        <v>2126</v>
      </c>
      <c r="B13545" s="191" t="s">
        <v>3219</v>
      </c>
      <c r="C13545" s="190" t="s">
        <v>15</v>
      </c>
      <c r="D13545" s="190" t="s">
        <v>3220</v>
      </c>
      <c r="E13545" s="426" t="s">
        <v>2119</v>
      </c>
      <c r="F13545" s="426"/>
      <c r="G13545" s="192" t="s">
        <v>54</v>
      </c>
      <c r="H13545" s="193">
        <v>1</v>
      </c>
      <c r="I13545" s="189">
        <f>(M13545*$M$13)</f>
        <v>27.333200000000001</v>
      </c>
      <c r="J13545" s="219">
        <f>TRUNC(I13545*H13545,2)</f>
        <v>27.33</v>
      </c>
      <c r="M13545">
        <v>29.71</v>
      </c>
    </row>
    <row r="13546" spans="1:13" x14ac:dyDescent="0.2">
      <c r="A13546" s="239"/>
      <c r="B13546" s="195"/>
      <c r="C13546" s="195"/>
      <c r="D13546" s="195"/>
      <c r="E13546" s="195" t="s">
        <v>3847</v>
      </c>
      <c r="F13546" s="196">
        <v>16.32</v>
      </c>
      <c r="G13546" s="195" t="s">
        <v>3848</v>
      </c>
      <c r="H13546" s="196">
        <v>0</v>
      </c>
      <c r="I13546" s="196">
        <v>16.32</v>
      </c>
      <c r="J13546" s="220"/>
      <c r="M13546">
        <v>16.32</v>
      </c>
    </row>
    <row r="13547" spans="1:13" ht="25.5" x14ac:dyDescent="0.2">
      <c r="A13547" s="239"/>
      <c r="B13547" s="195"/>
      <c r="C13547" s="195"/>
      <c r="D13547" s="195"/>
      <c r="E13547" s="195" t="s">
        <v>3849</v>
      </c>
      <c r="F13547" s="196">
        <v>0</v>
      </c>
      <c r="G13547" s="195"/>
      <c r="H13547" s="195" t="s">
        <v>3850</v>
      </c>
      <c r="I13547" s="196">
        <v>46.03</v>
      </c>
      <c r="J13547" s="220"/>
      <c r="M13547">
        <v>46.03</v>
      </c>
    </row>
    <row r="13548" spans="1:13" ht="30" customHeight="1" x14ac:dyDescent="0.2">
      <c r="A13548" s="240"/>
      <c r="B13548" s="197"/>
      <c r="C13548" s="197"/>
      <c r="D13548" s="197"/>
      <c r="E13548" s="197"/>
      <c r="F13548" s="197"/>
      <c r="G13548" s="197" t="s">
        <v>3851</v>
      </c>
      <c r="H13548" s="198">
        <v>6</v>
      </c>
      <c r="I13548" s="199">
        <v>276.18</v>
      </c>
      <c r="J13548" s="220"/>
      <c r="M13548">
        <v>276.18</v>
      </c>
    </row>
    <row r="13549" spans="1:13" ht="0.95" customHeight="1" x14ac:dyDescent="0.2">
      <c r="A13549" s="237"/>
      <c r="B13549" s="185"/>
      <c r="C13549" s="185"/>
      <c r="D13549" s="185"/>
      <c r="E13549" s="185"/>
      <c r="F13549" s="185"/>
      <c r="G13549" s="185"/>
      <c r="H13549" s="185"/>
      <c r="I13549" s="185"/>
      <c r="J13549" s="220"/>
    </row>
    <row r="13550" spans="1:13" ht="18" customHeight="1" x14ac:dyDescent="0.2">
      <c r="A13550" s="236" t="s">
        <v>1819</v>
      </c>
      <c r="B13550" s="183" t="s">
        <v>2</v>
      </c>
      <c r="C13550" s="182" t="s">
        <v>3</v>
      </c>
      <c r="D13550" s="182" t="s">
        <v>4</v>
      </c>
      <c r="E13550" s="419" t="s">
        <v>2100</v>
      </c>
      <c r="F13550" s="419"/>
      <c r="G13550" s="184" t="s">
        <v>5</v>
      </c>
      <c r="H13550" s="183" t="s">
        <v>6</v>
      </c>
      <c r="I13550" s="183" t="s">
        <v>7</v>
      </c>
      <c r="J13550" s="218" t="s">
        <v>8</v>
      </c>
      <c r="K13550" s="229">
        <f>J13552+J13553</f>
        <v>4.5599999999999996</v>
      </c>
      <c r="L13550" s="229">
        <f>J13551-K13550</f>
        <v>2.8900000000000006</v>
      </c>
      <c r="M13550" t="s">
        <v>7</v>
      </c>
    </row>
    <row r="13551" spans="1:13" ht="24" customHeight="1" x14ac:dyDescent="0.2">
      <c r="A13551" s="237" t="s">
        <v>2125</v>
      </c>
      <c r="B13551" s="186" t="s">
        <v>1820</v>
      </c>
      <c r="C13551" s="185" t="s">
        <v>15</v>
      </c>
      <c r="D13551" s="185" t="s">
        <v>1821</v>
      </c>
      <c r="E13551" s="425">
        <v>8</v>
      </c>
      <c r="F13551" s="425"/>
      <c r="G13551" s="187" t="s">
        <v>18</v>
      </c>
      <c r="H13551" s="188">
        <v>1</v>
      </c>
      <c r="I13551" s="189">
        <f>(M13551*$M$13)</f>
        <v>7.452</v>
      </c>
      <c r="J13551" s="231">
        <f>TRUNC(I13551*H13551,2)</f>
        <v>7.45</v>
      </c>
      <c r="M13551">
        <v>8.1</v>
      </c>
    </row>
    <row r="13552" spans="1:13" ht="24" customHeight="1" x14ac:dyDescent="0.2">
      <c r="A13552" s="238" t="s">
        <v>2126</v>
      </c>
      <c r="B13552" s="191" t="s">
        <v>2130</v>
      </c>
      <c r="C13552" s="190" t="s">
        <v>15</v>
      </c>
      <c r="D13552" s="190" t="s">
        <v>2131</v>
      </c>
      <c r="E13552" s="426" t="s">
        <v>2129</v>
      </c>
      <c r="F13552" s="426"/>
      <c r="G13552" s="192" t="s">
        <v>39</v>
      </c>
      <c r="H13552" s="193">
        <v>0.14000000000000001</v>
      </c>
      <c r="I13552" s="189">
        <f>(M13552*$M$13)</f>
        <v>13.533200000000001</v>
      </c>
      <c r="J13552" s="219">
        <f>TRUNC(I13552*H13552,2)</f>
        <v>1.89</v>
      </c>
      <c r="M13552">
        <v>14.71</v>
      </c>
    </row>
    <row r="13553" spans="1:13" ht="24" customHeight="1" x14ac:dyDescent="0.2">
      <c r="A13553" s="238" t="s">
        <v>2126</v>
      </c>
      <c r="B13553" s="191" t="s">
        <v>2216</v>
      </c>
      <c r="C13553" s="190" t="s">
        <v>15</v>
      </c>
      <c r="D13553" s="190" t="s">
        <v>2217</v>
      </c>
      <c r="E13553" s="426" t="s">
        <v>2129</v>
      </c>
      <c r="F13553" s="426"/>
      <c r="G13553" s="192" t="s">
        <v>39</v>
      </c>
      <c r="H13553" s="193">
        <v>0.14000000000000001</v>
      </c>
      <c r="I13553" s="189">
        <f>(M13553*$M$13)</f>
        <v>19.136000000000003</v>
      </c>
      <c r="J13553" s="219">
        <f>TRUNC(I13553*H13553,2)</f>
        <v>2.67</v>
      </c>
      <c r="M13553">
        <v>20.8</v>
      </c>
    </row>
    <row r="13554" spans="1:13" ht="24" customHeight="1" x14ac:dyDescent="0.2">
      <c r="A13554" s="238" t="s">
        <v>2126</v>
      </c>
      <c r="B13554" s="191" t="s">
        <v>3357</v>
      </c>
      <c r="C13554" s="190" t="s">
        <v>15</v>
      </c>
      <c r="D13554" s="190" t="s">
        <v>3358</v>
      </c>
      <c r="E13554" s="426" t="s">
        <v>2119</v>
      </c>
      <c r="F13554" s="426"/>
      <c r="G13554" s="192" t="s">
        <v>54</v>
      </c>
      <c r="H13554" s="193">
        <v>1</v>
      </c>
      <c r="I13554" s="189">
        <f>(M13554*$M$13)</f>
        <v>2.8888000000000003</v>
      </c>
      <c r="J13554" s="219">
        <f>TRUNC(I13554*H13554,2)</f>
        <v>2.88</v>
      </c>
      <c r="M13554">
        <v>3.14</v>
      </c>
    </row>
    <row r="13555" spans="1:13" x14ac:dyDescent="0.2">
      <c r="A13555" s="239"/>
      <c r="B13555" s="195"/>
      <c r="C13555" s="195"/>
      <c r="D13555" s="195"/>
      <c r="E13555" s="195" t="s">
        <v>3847</v>
      </c>
      <c r="F13555" s="196">
        <v>4.96</v>
      </c>
      <c r="G13555" s="195" t="s">
        <v>3848</v>
      </c>
      <c r="H13555" s="196">
        <v>0</v>
      </c>
      <c r="I13555" s="196">
        <v>4.96</v>
      </c>
      <c r="J13555" s="220"/>
      <c r="M13555">
        <v>4.96</v>
      </c>
    </row>
    <row r="13556" spans="1:13" ht="25.5" x14ac:dyDescent="0.2">
      <c r="A13556" s="239"/>
      <c r="B13556" s="195"/>
      <c r="C13556" s="195"/>
      <c r="D13556" s="195"/>
      <c r="E13556" s="195" t="s">
        <v>3849</v>
      </c>
      <c r="F13556" s="196">
        <v>0</v>
      </c>
      <c r="G13556" s="195"/>
      <c r="H13556" s="195" t="s">
        <v>3850</v>
      </c>
      <c r="I13556" s="196">
        <v>8.1</v>
      </c>
      <c r="J13556" s="220"/>
      <c r="M13556">
        <v>8.1</v>
      </c>
    </row>
    <row r="13557" spans="1:13" ht="30" customHeight="1" x14ac:dyDescent="0.2">
      <c r="A13557" s="240"/>
      <c r="B13557" s="197"/>
      <c r="C13557" s="197"/>
      <c r="D13557" s="197"/>
      <c r="E13557" s="197"/>
      <c r="F13557" s="197"/>
      <c r="G13557" s="197" t="s">
        <v>3851</v>
      </c>
      <c r="H13557" s="198">
        <v>5</v>
      </c>
      <c r="I13557" s="199">
        <v>40.5</v>
      </c>
      <c r="J13557" s="220"/>
      <c r="M13557">
        <v>40.5</v>
      </c>
    </row>
    <row r="13558" spans="1:13" ht="0.95" customHeight="1" x14ac:dyDescent="0.2">
      <c r="A13558" s="237"/>
      <c r="B13558" s="185"/>
      <c r="C13558" s="185"/>
      <c r="D13558" s="185"/>
      <c r="E13558" s="185"/>
      <c r="F13558" s="185"/>
      <c r="G13558" s="185"/>
      <c r="H13558" s="185"/>
      <c r="I13558" s="185"/>
      <c r="J13558" s="220"/>
    </row>
    <row r="13559" spans="1:13" ht="18" customHeight="1" x14ac:dyDescent="0.2">
      <c r="A13559" s="236" t="s">
        <v>1822</v>
      </c>
      <c r="B13559" s="183" t="s">
        <v>2</v>
      </c>
      <c r="C13559" s="182" t="s">
        <v>3</v>
      </c>
      <c r="D13559" s="182" t="s">
        <v>4</v>
      </c>
      <c r="E13559" s="419" t="s">
        <v>2100</v>
      </c>
      <c r="F13559" s="419"/>
      <c r="G13559" s="184" t="s">
        <v>5</v>
      </c>
      <c r="H13559" s="183" t="s">
        <v>6</v>
      </c>
      <c r="I13559" s="183" t="s">
        <v>7</v>
      </c>
      <c r="J13559" s="218" t="s">
        <v>8</v>
      </c>
      <c r="K13559" s="229">
        <f>J13561+J13562</f>
        <v>5.87</v>
      </c>
      <c r="L13559" s="229">
        <f>J13560-K13559</f>
        <v>5.81</v>
      </c>
      <c r="M13559" t="s">
        <v>7</v>
      </c>
    </row>
    <row r="13560" spans="1:13" ht="24" customHeight="1" x14ac:dyDescent="0.2">
      <c r="A13560" s="237" t="s">
        <v>2125</v>
      </c>
      <c r="B13560" s="186" t="s">
        <v>1823</v>
      </c>
      <c r="C13560" s="185" t="s">
        <v>15</v>
      </c>
      <c r="D13560" s="185" t="s">
        <v>1824</v>
      </c>
      <c r="E13560" s="425">
        <v>8</v>
      </c>
      <c r="F13560" s="425"/>
      <c r="G13560" s="187" t="s">
        <v>18</v>
      </c>
      <c r="H13560" s="188">
        <v>1</v>
      </c>
      <c r="I13560" s="189">
        <f>(M13560*$M$13)</f>
        <v>11.683999999999999</v>
      </c>
      <c r="J13560" s="231">
        <f>TRUNC(I13560*H13560,2)</f>
        <v>11.68</v>
      </c>
      <c r="M13560">
        <v>12.7</v>
      </c>
    </row>
    <row r="13561" spans="1:13" ht="24" customHeight="1" x14ac:dyDescent="0.2">
      <c r="A13561" s="238" t="s">
        <v>2126</v>
      </c>
      <c r="B13561" s="191" t="s">
        <v>2130</v>
      </c>
      <c r="C13561" s="190" t="s">
        <v>15</v>
      </c>
      <c r="D13561" s="190" t="s">
        <v>2131</v>
      </c>
      <c r="E13561" s="426" t="s">
        <v>2129</v>
      </c>
      <c r="F13561" s="426"/>
      <c r="G13561" s="192" t="s">
        <v>39</v>
      </c>
      <c r="H13561" s="193">
        <v>0.18</v>
      </c>
      <c r="I13561" s="189">
        <f>(M13561*$M$13)</f>
        <v>13.533200000000001</v>
      </c>
      <c r="J13561" s="219">
        <f>TRUNC(I13561*H13561,2)</f>
        <v>2.4300000000000002</v>
      </c>
      <c r="M13561">
        <v>14.71</v>
      </c>
    </row>
    <row r="13562" spans="1:13" ht="24" customHeight="1" x14ac:dyDescent="0.2">
      <c r="A13562" s="238" t="s">
        <v>2126</v>
      </c>
      <c r="B13562" s="191" t="s">
        <v>2216</v>
      </c>
      <c r="C13562" s="190" t="s">
        <v>15</v>
      </c>
      <c r="D13562" s="190" t="s">
        <v>2217</v>
      </c>
      <c r="E13562" s="426" t="s">
        <v>2129</v>
      </c>
      <c r="F13562" s="426"/>
      <c r="G13562" s="192" t="s">
        <v>39</v>
      </c>
      <c r="H13562" s="193">
        <v>0.18</v>
      </c>
      <c r="I13562" s="189">
        <f>(M13562*$M$13)</f>
        <v>19.136000000000003</v>
      </c>
      <c r="J13562" s="219">
        <f>TRUNC(I13562*H13562,2)</f>
        <v>3.44</v>
      </c>
      <c r="M13562">
        <v>20.8</v>
      </c>
    </row>
    <row r="13563" spans="1:13" ht="24" customHeight="1" x14ac:dyDescent="0.2">
      <c r="A13563" s="238" t="s">
        <v>2126</v>
      </c>
      <c r="B13563" s="191" t="s">
        <v>3359</v>
      </c>
      <c r="C13563" s="190" t="s">
        <v>15</v>
      </c>
      <c r="D13563" s="190" t="s">
        <v>3360</v>
      </c>
      <c r="E13563" s="426" t="s">
        <v>2119</v>
      </c>
      <c r="F13563" s="426"/>
      <c r="G13563" s="192" t="s">
        <v>54</v>
      </c>
      <c r="H13563" s="193">
        <v>1</v>
      </c>
      <c r="I13563" s="189">
        <f>(M13563*$M$13)</f>
        <v>5.8144000000000009</v>
      </c>
      <c r="J13563" s="219">
        <f>TRUNC(I13563*H13563,2)</f>
        <v>5.81</v>
      </c>
      <c r="M13563">
        <v>6.32</v>
      </c>
    </row>
    <row r="13564" spans="1:13" x14ac:dyDescent="0.2">
      <c r="A13564" s="239"/>
      <c r="B13564" s="195"/>
      <c r="C13564" s="195"/>
      <c r="D13564" s="195"/>
      <c r="E13564" s="195" t="s">
        <v>3847</v>
      </c>
      <c r="F13564" s="196">
        <v>6.38</v>
      </c>
      <c r="G13564" s="195" t="s">
        <v>3848</v>
      </c>
      <c r="H13564" s="196">
        <v>0</v>
      </c>
      <c r="I13564" s="196">
        <v>6.38</v>
      </c>
      <c r="J13564" s="220"/>
      <c r="M13564">
        <v>6.38</v>
      </c>
    </row>
    <row r="13565" spans="1:13" ht="25.5" x14ac:dyDescent="0.2">
      <c r="A13565" s="239"/>
      <c r="B13565" s="195"/>
      <c r="C13565" s="195"/>
      <c r="D13565" s="195"/>
      <c r="E13565" s="195" t="s">
        <v>3849</v>
      </c>
      <c r="F13565" s="196">
        <v>0</v>
      </c>
      <c r="G13565" s="195"/>
      <c r="H13565" s="195" t="s">
        <v>3850</v>
      </c>
      <c r="I13565" s="196">
        <v>12.7</v>
      </c>
      <c r="J13565" s="220"/>
      <c r="M13565">
        <v>12.7</v>
      </c>
    </row>
    <row r="13566" spans="1:13" ht="30" customHeight="1" x14ac:dyDescent="0.2">
      <c r="A13566" s="240"/>
      <c r="B13566" s="197"/>
      <c r="C13566" s="197"/>
      <c r="D13566" s="197"/>
      <c r="E13566" s="197"/>
      <c r="F13566" s="197"/>
      <c r="G13566" s="197" t="s">
        <v>3851</v>
      </c>
      <c r="H13566" s="198">
        <v>5</v>
      </c>
      <c r="I13566" s="199">
        <v>63.5</v>
      </c>
      <c r="J13566" s="220"/>
      <c r="M13566">
        <v>63.5</v>
      </c>
    </row>
    <row r="13567" spans="1:13" ht="0.95" customHeight="1" x14ac:dyDescent="0.2">
      <c r="A13567" s="237"/>
      <c r="B13567" s="185"/>
      <c r="C13567" s="185"/>
      <c r="D13567" s="185"/>
      <c r="E13567" s="185"/>
      <c r="F13567" s="185"/>
      <c r="G13567" s="185"/>
      <c r="H13567" s="185"/>
      <c r="I13567" s="185"/>
      <c r="J13567" s="220"/>
    </row>
    <row r="13568" spans="1:13" ht="18" customHeight="1" x14ac:dyDescent="0.2">
      <c r="A13568" s="236" t="s">
        <v>1825</v>
      </c>
      <c r="B13568" s="183" t="s">
        <v>2</v>
      </c>
      <c r="C13568" s="182" t="s">
        <v>3</v>
      </c>
      <c r="D13568" s="182" t="s">
        <v>4</v>
      </c>
      <c r="E13568" s="419" t="s">
        <v>2100</v>
      </c>
      <c r="F13568" s="419"/>
      <c r="G13568" s="184" t="s">
        <v>5</v>
      </c>
      <c r="H13568" s="183" t="s">
        <v>6</v>
      </c>
      <c r="I13568" s="183" t="s">
        <v>7</v>
      </c>
      <c r="J13568" s="218" t="s">
        <v>8</v>
      </c>
      <c r="K13568" s="229">
        <f>J13570+J13571</f>
        <v>7.51</v>
      </c>
      <c r="L13568" s="229">
        <f>J13569-K13568</f>
        <v>6.370000000000001</v>
      </c>
      <c r="M13568" t="s">
        <v>7</v>
      </c>
    </row>
    <row r="13569" spans="1:13" ht="24" customHeight="1" x14ac:dyDescent="0.2">
      <c r="A13569" s="237" t="s">
        <v>2125</v>
      </c>
      <c r="B13569" s="186" t="s">
        <v>891</v>
      </c>
      <c r="C13569" s="185" t="s">
        <v>15</v>
      </c>
      <c r="D13569" s="185" t="s">
        <v>892</v>
      </c>
      <c r="E13569" s="425">
        <v>8</v>
      </c>
      <c r="F13569" s="425"/>
      <c r="G13569" s="187" t="s">
        <v>18</v>
      </c>
      <c r="H13569" s="188">
        <v>1</v>
      </c>
      <c r="I13569" s="189">
        <f>(M13569*$M$13)</f>
        <v>13.8828</v>
      </c>
      <c r="J13569" s="231">
        <f>TRUNC(I13569*H13569,2)</f>
        <v>13.88</v>
      </c>
      <c r="M13569">
        <v>15.09</v>
      </c>
    </row>
    <row r="13570" spans="1:13" ht="24" customHeight="1" x14ac:dyDescent="0.2">
      <c r="A13570" s="238" t="s">
        <v>2126</v>
      </c>
      <c r="B13570" s="191" t="s">
        <v>2130</v>
      </c>
      <c r="C13570" s="190" t="s">
        <v>15</v>
      </c>
      <c r="D13570" s="190" t="s">
        <v>2131</v>
      </c>
      <c r="E13570" s="426" t="s">
        <v>2129</v>
      </c>
      <c r="F13570" s="426"/>
      <c r="G13570" s="192" t="s">
        <v>39</v>
      </c>
      <c r="H13570" s="193">
        <v>0.23</v>
      </c>
      <c r="I13570" s="189">
        <f>(M13570*$M$13)</f>
        <v>13.533200000000001</v>
      </c>
      <c r="J13570" s="219">
        <f>TRUNC(I13570*H13570,2)</f>
        <v>3.11</v>
      </c>
      <c r="M13570">
        <v>14.71</v>
      </c>
    </row>
    <row r="13571" spans="1:13" ht="24" customHeight="1" x14ac:dyDescent="0.2">
      <c r="A13571" s="238" t="s">
        <v>2126</v>
      </c>
      <c r="B13571" s="191" t="s">
        <v>2216</v>
      </c>
      <c r="C13571" s="190" t="s">
        <v>15</v>
      </c>
      <c r="D13571" s="190" t="s">
        <v>2217</v>
      </c>
      <c r="E13571" s="426" t="s">
        <v>2129</v>
      </c>
      <c r="F13571" s="426"/>
      <c r="G13571" s="192" t="s">
        <v>39</v>
      </c>
      <c r="H13571" s="193">
        <v>0.23</v>
      </c>
      <c r="I13571" s="189">
        <f>(M13571*$M$13)</f>
        <v>19.136000000000003</v>
      </c>
      <c r="J13571" s="219">
        <f>TRUNC(I13571*H13571,2)</f>
        <v>4.4000000000000004</v>
      </c>
      <c r="M13571">
        <v>20.8</v>
      </c>
    </row>
    <row r="13572" spans="1:13" ht="24" customHeight="1" x14ac:dyDescent="0.2">
      <c r="A13572" s="238" t="s">
        <v>2126</v>
      </c>
      <c r="B13572" s="191" t="s">
        <v>2782</v>
      </c>
      <c r="C13572" s="190" t="s">
        <v>15</v>
      </c>
      <c r="D13572" s="190" t="s">
        <v>892</v>
      </c>
      <c r="E13572" s="426" t="s">
        <v>2119</v>
      </c>
      <c r="F13572" s="426"/>
      <c r="G13572" s="192" t="s">
        <v>54</v>
      </c>
      <c r="H13572" s="193">
        <v>1</v>
      </c>
      <c r="I13572" s="189">
        <f>(M13572*$M$13)</f>
        <v>6.3756000000000004</v>
      </c>
      <c r="J13572" s="219">
        <f>TRUNC(I13572*H13572,2)</f>
        <v>6.37</v>
      </c>
      <c r="M13572">
        <v>6.93</v>
      </c>
    </row>
    <row r="13573" spans="1:13" x14ac:dyDescent="0.2">
      <c r="A13573" s="239"/>
      <c r="B13573" s="195"/>
      <c r="C13573" s="195"/>
      <c r="D13573" s="195"/>
      <c r="E13573" s="195" t="s">
        <v>3847</v>
      </c>
      <c r="F13573" s="196">
        <v>8.16</v>
      </c>
      <c r="G13573" s="195" t="s">
        <v>3848</v>
      </c>
      <c r="H13573" s="196">
        <v>0</v>
      </c>
      <c r="I13573" s="196">
        <v>8.16</v>
      </c>
      <c r="J13573" s="220"/>
      <c r="M13573">
        <v>8.16</v>
      </c>
    </row>
    <row r="13574" spans="1:13" ht="25.5" x14ac:dyDescent="0.2">
      <c r="A13574" s="239"/>
      <c r="B13574" s="195"/>
      <c r="C13574" s="195"/>
      <c r="D13574" s="195"/>
      <c r="E13574" s="195" t="s">
        <v>3849</v>
      </c>
      <c r="F13574" s="196">
        <v>0</v>
      </c>
      <c r="G13574" s="195"/>
      <c r="H13574" s="195" t="s">
        <v>3850</v>
      </c>
      <c r="I13574" s="196">
        <v>15.09</v>
      </c>
      <c r="J13574" s="220"/>
      <c r="M13574">
        <v>15.09</v>
      </c>
    </row>
    <row r="13575" spans="1:13" ht="30" customHeight="1" x14ac:dyDescent="0.2">
      <c r="A13575" s="240"/>
      <c r="B13575" s="197"/>
      <c r="C13575" s="197"/>
      <c r="D13575" s="197"/>
      <c r="E13575" s="197"/>
      <c r="F13575" s="197"/>
      <c r="G13575" s="197" t="s">
        <v>3851</v>
      </c>
      <c r="H13575" s="198">
        <v>10</v>
      </c>
      <c r="I13575" s="199">
        <v>150.9</v>
      </c>
      <c r="J13575" s="220"/>
      <c r="M13575">
        <v>150.9</v>
      </c>
    </row>
    <row r="13576" spans="1:13" ht="0.95" customHeight="1" x14ac:dyDescent="0.2">
      <c r="A13576" s="237"/>
      <c r="B13576" s="185"/>
      <c r="C13576" s="185"/>
      <c r="D13576" s="185"/>
      <c r="E13576" s="185"/>
      <c r="F13576" s="185"/>
      <c r="G13576" s="185"/>
      <c r="H13576" s="185"/>
      <c r="I13576" s="185"/>
      <c r="J13576" s="220"/>
    </row>
    <row r="13577" spans="1:13" ht="18" customHeight="1" x14ac:dyDescent="0.2">
      <c r="A13577" s="236" t="s">
        <v>1826</v>
      </c>
      <c r="B13577" s="183" t="s">
        <v>2</v>
      </c>
      <c r="C13577" s="182" t="s">
        <v>3</v>
      </c>
      <c r="D13577" s="182" t="s">
        <v>4</v>
      </c>
      <c r="E13577" s="419" t="s">
        <v>2100</v>
      </c>
      <c r="F13577" s="419"/>
      <c r="G13577" s="184" t="s">
        <v>5</v>
      </c>
      <c r="H13577" s="183" t="s">
        <v>6</v>
      </c>
      <c r="I13577" s="183" t="s">
        <v>7</v>
      </c>
      <c r="J13577" s="218" t="s">
        <v>8</v>
      </c>
      <c r="K13577" s="229">
        <f>J13579+J13580</f>
        <v>13.06</v>
      </c>
      <c r="L13577" s="229">
        <f>J13578-K13577</f>
        <v>5.85</v>
      </c>
      <c r="M13577" t="s">
        <v>7</v>
      </c>
    </row>
    <row r="13578" spans="1:13" ht="24" customHeight="1" x14ac:dyDescent="0.2">
      <c r="A13578" s="237" t="s">
        <v>2125</v>
      </c>
      <c r="B13578" s="186" t="s">
        <v>1439</v>
      </c>
      <c r="C13578" s="185" t="s">
        <v>15</v>
      </c>
      <c r="D13578" s="185" t="s">
        <v>1440</v>
      </c>
      <c r="E13578" s="425">
        <v>8</v>
      </c>
      <c r="F13578" s="425"/>
      <c r="G13578" s="187" t="s">
        <v>18</v>
      </c>
      <c r="H13578" s="188">
        <v>1</v>
      </c>
      <c r="I13578" s="189">
        <f>(M13578*$M$13)</f>
        <v>18.915199999999999</v>
      </c>
      <c r="J13578" s="231">
        <f>TRUNC(I13578*H13578,2)</f>
        <v>18.91</v>
      </c>
      <c r="M13578">
        <v>20.56</v>
      </c>
    </row>
    <row r="13579" spans="1:13" ht="24" customHeight="1" x14ac:dyDescent="0.2">
      <c r="A13579" s="238" t="s">
        <v>2126</v>
      </c>
      <c r="B13579" s="191" t="s">
        <v>2130</v>
      </c>
      <c r="C13579" s="190" t="s">
        <v>15</v>
      </c>
      <c r="D13579" s="190" t="s">
        <v>2131</v>
      </c>
      <c r="E13579" s="426" t="s">
        <v>2129</v>
      </c>
      <c r="F13579" s="426"/>
      <c r="G13579" s="192" t="s">
        <v>39</v>
      </c>
      <c r="H13579" s="193">
        <v>0.4</v>
      </c>
      <c r="I13579" s="189">
        <f>(M13579*$M$13)</f>
        <v>13.533200000000001</v>
      </c>
      <c r="J13579" s="219">
        <f>TRUNC(I13579*H13579,2)</f>
        <v>5.41</v>
      </c>
      <c r="M13579">
        <v>14.71</v>
      </c>
    </row>
    <row r="13580" spans="1:13" ht="24" customHeight="1" x14ac:dyDescent="0.2">
      <c r="A13580" s="238" t="s">
        <v>2126</v>
      </c>
      <c r="B13580" s="191" t="s">
        <v>2216</v>
      </c>
      <c r="C13580" s="190" t="s">
        <v>15</v>
      </c>
      <c r="D13580" s="190" t="s">
        <v>2217</v>
      </c>
      <c r="E13580" s="426" t="s">
        <v>2129</v>
      </c>
      <c r="F13580" s="426"/>
      <c r="G13580" s="192" t="s">
        <v>39</v>
      </c>
      <c r="H13580" s="193">
        <v>0.4</v>
      </c>
      <c r="I13580" s="189">
        <f>(M13580*$M$13)</f>
        <v>19.136000000000003</v>
      </c>
      <c r="J13580" s="219">
        <f>TRUNC(I13580*H13580,2)</f>
        <v>7.65</v>
      </c>
      <c r="M13580">
        <v>20.8</v>
      </c>
    </row>
    <row r="13581" spans="1:13" ht="24" customHeight="1" x14ac:dyDescent="0.2">
      <c r="A13581" s="238" t="s">
        <v>2126</v>
      </c>
      <c r="B13581" s="191" t="s">
        <v>3221</v>
      </c>
      <c r="C13581" s="190" t="s">
        <v>15</v>
      </c>
      <c r="D13581" s="190" t="s">
        <v>3222</v>
      </c>
      <c r="E13581" s="426" t="s">
        <v>2119</v>
      </c>
      <c r="F13581" s="426"/>
      <c r="G13581" s="192" t="s">
        <v>54</v>
      </c>
      <c r="H13581" s="193">
        <v>1</v>
      </c>
      <c r="I13581" s="189">
        <f>(M13581*$M$13)</f>
        <v>5.8512000000000004</v>
      </c>
      <c r="J13581" s="219">
        <f>TRUNC(I13581*H13581,2)</f>
        <v>5.85</v>
      </c>
      <c r="M13581">
        <v>6.36</v>
      </c>
    </row>
    <row r="13582" spans="1:13" x14ac:dyDescent="0.2">
      <c r="A13582" s="239"/>
      <c r="B13582" s="195"/>
      <c r="C13582" s="195"/>
      <c r="D13582" s="195"/>
      <c r="E13582" s="195" t="s">
        <v>3847</v>
      </c>
      <c r="F13582" s="196">
        <v>14.2</v>
      </c>
      <c r="G13582" s="195" t="s">
        <v>3848</v>
      </c>
      <c r="H13582" s="196">
        <v>0</v>
      </c>
      <c r="I13582" s="196">
        <v>14.2</v>
      </c>
      <c r="J13582" s="220"/>
      <c r="M13582">
        <v>14.2</v>
      </c>
    </row>
    <row r="13583" spans="1:13" ht="25.5" x14ac:dyDescent="0.2">
      <c r="A13583" s="239"/>
      <c r="B13583" s="195"/>
      <c r="C13583" s="195"/>
      <c r="D13583" s="195"/>
      <c r="E13583" s="195" t="s">
        <v>3849</v>
      </c>
      <c r="F13583" s="196">
        <v>0</v>
      </c>
      <c r="G13583" s="195"/>
      <c r="H13583" s="195" t="s">
        <v>3850</v>
      </c>
      <c r="I13583" s="196">
        <v>20.56</v>
      </c>
      <c r="J13583" s="220"/>
      <c r="M13583">
        <v>20.56</v>
      </c>
    </row>
    <row r="13584" spans="1:13" ht="30" customHeight="1" x14ac:dyDescent="0.2">
      <c r="A13584" s="240"/>
      <c r="B13584" s="197"/>
      <c r="C13584" s="197"/>
      <c r="D13584" s="197"/>
      <c r="E13584" s="197"/>
      <c r="F13584" s="197"/>
      <c r="G13584" s="197" t="s">
        <v>3851</v>
      </c>
      <c r="H13584" s="198">
        <v>3</v>
      </c>
      <c r="I13584" s="199">
        <v>61.68</v>
      </c>
      <c r="J13584" s="220"/>
      <c r="M13584">
        <v>61.68</v>
      </c>
    </row>
    <row r="13585" spans="1:13" ht="0.95" customHeight="1" x14ac:dyDescent="0.2">
      <c r="A13585" s="237"/>
      <c r="B13585" s="185"/>
      <c r="C13585" s="185"/>
      <c r="D13585" s="185"/>
      <c r="E13585" s="185"/>
      <c r="F13585" s="185"/>
      <c r="G13585" s="185"/>
      <c r="H13585" s="185"/>
      <c r="I13585" s="185"/>
      <c r="J13585" s="220"/>
    </row>
    <row r="13586" spans="1:13" ht="18" customHeight="1" x14ac:dyDescent="0.2">
      <c r="A13586" s="236" t="s">
        <v>1827</v>
      </c>
      <c r="B13586" s="183" t="s">
        <v>2</v>
      </c>
      <c r="C13586" s="182" t="s">
        <v>3</v>
      </c>
      <c r="D13586" s="182" t="s">
        <v>4</v>
      </c>
      <c r="E13586" s="419" t="s">
        <v>2100</v>
      </c>
      <c r="F13586" s="419"/>
      <c r="G13586" s="184" t="s">
        <v>5</v>
      </c>
      <c r="H13586" s="183" t="s">
        <v>6</v>
      </c>
      <c r="I13586" s="183" t="s">
        <v>7</v>
      </c>
      <c r="J13586" s="218" t="s">
        <v>8</v>
      </c>
      <c r="K13586" s="229">
        <f>J13588+J13589</f>
        <v>1.9100000000000001</v>
      </c>
      <c r="L13586" s="229">
        <f>J13587-K13586</f>
        <v>14.16</v>
      </c>
      <c r="M13586" t="s">
        <v>7</v>
      </c>
    </row>
    <row r="13587" spans="1:13" ht="39" customHeight="1" x14ac:dyDescent="0.2">
      <c r="A13587" s="237" t="s">
        <v>2125</v>
      </c>
      <c r="B13587" s="186" t="s">
        <v>1157</v>
      </c>
      <c r="C13587" s="185" t="s">
        <v>26</v>
      </c>
      <c r="D13587" s="185" t="s">
        <v>1158</v>
      </c>
      <c r="E13587" s="425" t="s">
        <v>2115</v>
      </c>
      <c r="F13587" s="425"/>
      <c r="G13587" s="187" t="s">
        <v>331</v>
      </c>
      <c r="H13587" s="188">
        <v>1</v>
      </c>
      <c r="I13587" s="189">
        <f t="shared" ref="I13587:I13592" si="536">(M13587*$M$13)</f>
        <v>16.072399999999998</v>
      </c>
      <c r="J13587" s="231">
        <f t="shared" ref="J13587:J13592" si="537">TRUNC(I13587*H13587,2)</f>
        <v>16.07</v>
      </c>
      <c r="M13587">
        <v>17.47</v>
      </c>
    </row>
    <row r="13588" spans="1:13" ht="26.1" customHeight="1" x14ac:dyDescent="0.2">
      <c r="A13588" s="241" t="s">
        <v>2395</v>
      </c>
      <c r="B13588" s="201" t="s">
        <v>2772</v>
      </c>
      <c r="C13588" s="200" t="s">
        <v>26</v>
      </c>
      <c r="D13588" s="200" t="s">
        <v>2773</v>
      </c>
      <c r="E13588" s="427" t="s">
        <v>2123</v>
      </c>
      <c r="F13588" s="427"/>
      <c r="G13588" s="202" t="s">
        <v>32</v>
      </c>
      <c r="H13588" s="203">
        <v>4.5699999999999998E-2</v>
      </c>
      <c r="I13588" s="189">
        <f t="shared" si="536"/>
        <v>17.526</v>
      </c>
      <c r="J13588" s="219">
        <f t="shared" si="537"/>
        <v>0.8</v>
      </c>
      <c r="M13588">
        <v>19.05</v>
      </c>
    </row>
    <row r="13589" spans="1:13" ht="26.1" customHeight="1" x14ac:dyDescent="0.2">
      <c r="A13589" s="241" t="s">
        <v>2395</v>
      </c>
      <c r="B13589" s="201" t="s">
        <v>2477</v>
      </c>
      <c r="C13589" s="200" t="s">
        <v>26</v>
      </c>
      <c r="D13589" s="200" t="s">
        <v>2478</v>
      </c>
      <c r="E13589" s="427" t="s">
        <v>2123</v>
      </c>
      <c r="F13589" s="427"/>
      <c r="G13589" s="202" t="s">
        <v>32</v>
      </c>
      <c r="H13589" s="203">
        <v>4.5699999999999998E-2</v>
      </c>
      <c r="I13589" s="189">
        <f t="shared" si="536"/>
        <v>24.3156</v>
      </c>
      <c r="J13589" s="219">
        <f t="shared" si="537"/>
        <v>1.1100000000000001</v>
      </c>
      <c r="M13589">
        <v>26.43</v>
      </c>
    </row>
    <row r="13590" spans="1:13" ht="26.1" customHeight="1" x14ac:dyDescent="0.2">
      <c r="A13590" s="238" t="s">
        <v>2126</v>
      </c>
      <c r="B13590" s="191" t="s">
        <v>3038</v>
      </c>
      <c r="C13590" s="190" t="s">
        <v>26</v>
      </c>
      <c r="D13590" s="190" t="s">
        <v>3039</v>
      </c>
      <c r="E13590" s="426" t="s">
        <v>2119</v>
      </c>
      <c r="F13590" s="426"/>
      <c r="G13590" s="192" t="s">
        <v>331</v>
      </c>
      <c r="H13590" s="193">
        <v>3</v>
      </c>
      <c r="I13590" s="189">
        <f t="shared" si="536"/>
        <v>1.6652</v>
      </c>
      <c r="J13590" s="219">
        <f t="shared" si="537"/>
        <v>4.99</v>
      </c>
      <c r="M13590">
        <v>1.81</v>
      </c>
    </row>
    <row r="13591" spans="1:13" ht="26.1" customHeight="1" x14ac:dyDescent="0.2">
      <c r="A13591" s="238" t="s">
        <v>2126</v>
      </c>
      <c r="B13591" s="191" t="s">
        <v>3066</v>
      </c>
      <c r="C13591" s="190" t="s">
        <v>26</v>
      </c>
      <c r="D13591" s="190" t="s">
        <v>3067</v>
      </c>
      <c r="E13591" s="426" t="s">
        <v>2119</v>
      </c>
      <c r="F13591" s="426"/>
      <c r="G13591" s="192" t="s">
        <v>331</v>
      </c>
      <c r="H13591" s="193">
        <v>1</v>
      </c>
      <c r="I13591" s="189">
        <f t="shared" si="536"/>
        <v>7.4244000000000003</v>
      </c>
      <c r="J13591" s="219">
        <f t="shared" si="537"/>
        <v>7.42</v>
      </c>
      <c r="M13591">
        <v>8.07</v>
      </c>
    </row>
    <row r="13592" spans="1:13" ht="39" customHeight="1" x14ac:dyDescent="0.2">
      <c r="A13592" s="238" t="s">
        <v>2126</v>
      </c>
      <c r="B13592" s="191" t="s">
        <v>3042</v>
      </c>
      <c r="C13592" s="190" t="s">
        <v>26</v>
      </c>
      <c r="D13592" s="190" t="s">
        <v>3043</v>
      </c>
      <c r="E13592" s="426" t="s">
        <v>2119</v>
      </c>
      <c r="F13592" s="426"/>
      <c r="G13592" s="192" t="s">
        <v>331</v>
      </c>
      <c r="H13592" s="193">
        <v>7.4999999999999997E-2</v>
      </c>
      <c r="I13592" s="189">
        <f t="shared" si="536"/>
        <v>23.367999999999999</v>
      </c>
      <c r="J13592" s="219">
        <f t="shared" si="537"/>
        <v>1.75</v>
      </c>
      <c r="M13592">
        <v>25.4</v>
      </c>
    </row>
    <row r="13593" spans="1:13" x14ac:dyDescent="0.2">
      <c r="A13593" s="239"/>
      <c r="B13593" s="195"/>
      <c r="C13593" s="195"/>
      <c r="D13593" s="195"/>
      <c r="E13593" s="195" t="s">
        <v>3847</v>
      </c>
      <c r="F13593" s="196">
        <v>1.58</v>
      </c>
      <c r="G13593" s="195" t="s">
        <v>3848</v>
      </c>
      <c r="H13593" s="196">
        <v>0</v>
      </c>
      <c r="I13593" s="196">
        <v>1.58</v>
      </c>
      <c r="J13593" s="220"/>
      <c r="M13593">
        <v>1.58</v>
      </c>
    </row>
    <row r="13594" spans="1:13" ht="25.5" x14ac:dyDescent="0.2">
      <c r="A13594" s="239"/>
      <c r="B13594" s="195"/>
      <c r="C13594" s="195"/>
      <c r="D13594" s="195"/>
      <c r="E13594" s="195" t="s">
        <v>3849</v>
      </c>
      <c r="F13594" s="196">
        <v>0</v>
      </c>
      <c r="G13594" s="195"/>
      <c r="H13594" s="195" t="s">
        <v>3850</v>
      </c>
      <c r="I13594" s="196">
        <v>17.47</v>
      </c>
      <c r="J13594" s="220"/>
      <c r="M13594">
        <v>17.47</v>
      </c>
    </row>
    <row r="13595" spans="1:13" ht="30" customHeight="1" x14ac:dyDescent="0.2">
      <c r="A13595" s="240"/>
      <c r="B13595" s="197"/>
      <c r="C13595" s="197"/>
      <c r="D13595" s="197"/>
      <c r="E13595" s="197"/>
      <c r="F13595" s="197"/>
      <c r="G13595" s="197" t="s">
        <v>3851</v>
      </c>
      <c r="H13595" s="198">
        <v>15</v>
      </c>
      <c r="I13595" s="199">
        <v>262.05</v>
      </c>
      <c r="J13595" s="220"/>
      <c r="M13595">
        <v>262.05</v>
      </c>
    </row>
    <row r="13596" spans="1:13" ht="0.95" customHeight="1" x14ac:dyDescent="0.2">
      <c r="A13596" s="237"/>
      <c r="B13596" s="185"/>
      <c r="C13596" s="185"/>
      <c r="D13596" s="185"/>
      <c r="E13596" s="185"/>
      <c r="F13596" s="185"/>
      <c r="G13596" s="185"/>
      <c r="H13596" s="185"/>
      <c r="I13596" s="185"/>
      <c r="J13596" s="220"/>
    </row>
    <row r="13597" spans="1:13" ht="18" customHeight="1" x14ac:dyDescent="0.2">
      <c r="A13597" s="236" t="s">
        <v>1828</v>
      </c>
      <c r="B13597" s="183" t="s">
        <v>2</v>
      </c>
      <c r="C13597" s="182" t="s">
        <v>3</v>
      </c>
      <c r="D13597" s="182" t="s">
        <v>4</v>
      </c>
      <c r="E13597" s="419" t="s">
        <v>2100</v>
      </c>
      <c r="F13597" s="419"/>
      <c r="G13597" s="184" t="s">
        <v>5</v>
      </c>
      <c r="H13597" s="183" t="s">
        <v>6</v>
      </c>
      <c r="I13597" s="183" t="s">
        <v>7</v>
      </c>
      <c r="J13597" s="218" t="s">
        <v>8</v>
      </c>
      <c r="K13597" s="229">
        <f>J13599+J13600</f>
        <v>7.83</v>
      </c>
      <c r="L13597" s="229">
        <f>J13598-K13597</f>
        <v>6.09</v>
      </c>
      <c r="M13597" t="s">
        <v>7</v>
      </c>
    </row>
    <row r="13598" spans="1:13" ht="24" customHeight="1" x14ac:dyDescent="0.2">
      <c r="A13598" s="237" t="s">
        <v>2125</v>
      </c>
      <c r="B13598" s="186" t="s">
        <v>1159</v>
      </c>
      <c r="C13598" s="185" t="s">
        <v>15</v>
      </c>
      <c r="D13598" s="185" t="s">
        <v>1160</v>
      </c>
      <c r="E13598" s="425">
        <v>8</v>
      </c>
      <c r="F13598" s="425"/>
      <c r="G13598" s="187" t="s">
        <v>132</v>
      </c>
      <c r="H13598" s="188">
        <v>1</v>
      </c>
      <c r="I13598" s="189">
        <f>(M13598*$M$13)</f>
        <v>13.928800000000001</v>
      </c>
      <c r="J13598" s="231">
        <f>TRUNC(I13598*H13598,2)</f>
        <v>13.92</v>
      </c>
      <c r="M13598">
        <v>15.14</v>
      </c>
    </row>
    <row r="13599" spans="1:13" ht="24" customHeight="1" x14ac:dyDescent="0.2">
      <c r="A13599" s="238" t="s">
        <v>2126</v>
      </c>
      <c r="B13599" s="191" t="s">
        <v>2130</v>
      </c>
      <c r="C13599" s="190" t="s">
        <v>15</v>
      </c>
      <c r="D13599" s="190" t="s">
        <v>2131</v>
      </c>
      <c r="E13599" s="426" t="s">
        <v>2129</v>
      </c>
      <c r="F13599" s="426"/>
      <c r="G13599" s="192" t="s">
        <v>39</v>
      </c>
      <c r="H13599" s="193">
        <v>0.24</v>
      </c>
      <c r="I13599" s="189">
        <f>(M13599*$M$13)</f>
        <v>13.533200000000001</v>
      </c>
      <c r="J13599" s="219">
        <f>TRUNC(I13599*H13599,2)</f>
        <v>3.24</v>
      </c>
      <c r="M13599">
        <v>14.71</v>
      </c>
    </row>
    <row r="13600" spans="1:13" ht="24" customHeight="1" x14ac:dyDescent="0.2">
      <c r="A13600" s="238" t="s">
        <v>2126</v>
      </c>
      <c r="B13600" s="191" t="s">
        <v>2216</v>
      </c>
      <c r="C13600" s="190" t="s">
        <v>15</v>
      </c>
      <c r="D13600" s="190" t="s">
        <v>2217</v>
      </c>
      <c r="E13600" s="426" t="s">
        <v>2129</v>
      </c>
      <c r="F13600" s="426"/>
      <c r="G13600" s="192" t="s">
        <v>39</v>
      </c>
      <c r="H13600" s="193">
        <v>0.24</v>
      </c>
      <c r="I13600" s="189">
        <f>(M13600*$M$13)</f>
        <v>19.136000000000003</v>
      </c>
      <c r="J13600" s="219">
        <f>TRUNC(I13600*H13600,2)</f>
        <v>4.59</v>
      </c>
      <c r="M13600">
        <v>20.8</v>
      </c>
    </row>
    <row r="13601" spans="1:13" ht="24" customHeight="1" x14ac:dyDescent="0.2">
      <c r="A13601" s="238" t="s">
        <v>2126</v>
      </c>
      <c r="B13601" s="191" t="s">
        <v>2365</v>
      </c>
      <c r="C13601" s="190" t="s">
        <v>15</v>
      </c>
      <c r="D13601" s="190" t="s">
        <v>1160</v>
      </c>
      <c r="E13601" s="426" t="s">
        <v>2119</v>
      </c>
      <c r="F13601" s="426"/>
      <c r="G13601" s="192" t="s">
        <v>132</v>
      </c>
      <c r="H13601" s="193">
        <v>1.01</v>
      </c>
      <c r="I13601" s="189">
        <f>(M13601*$M$13)</f>
        <v>6.0351999999999997</v>
      </c>
      <c r="J13601" s="219">
        <f>TRUNC(I13601*H13601,2)</f>
        <v>6.09</v>
      </c>
      <c r="M13601">
        <v>6.56</v>
      </c>
    </row>
    <row r="13602" spans="1:13" x14ac:dyDescent="0.2">
      <c r="A13602" s="239"/>
      <c r="B13602" s="195"/>
      <c r="C13602" s="195"/>
      <c r="D13602" s="195"/>
      <c r="E13602" s="195" t="s">
        <v>3847</v>
      </c>
      <c r="F13602" s="196">
        <v>8.52</v>
      </c>
      <c r="G13602" s="195" t="s">
        <v>3848</v>
      </c>
      <c r="H13602" s="196">
        <v>0</v>
      </c>
      <c r="I13602" s="196">
        <v>8.52</v>
      </c>
      <c r="J13602" s="220"/>
      <c r="M13602">
        <v>8.52</v>
      </c>
    </row>
    <row r="13603" spans="1:13" ht="25.5" x14ac:dyDescent="0.2">
      <c r="A13603" s="239"/>
      <c r="B13603" s="195"/>
      <c r="C13603" s="195"/>
      <c r="D13603" s="195"/>
      <c r="E13603" s="195" t="s">
        <v>3849</v>
      </c>
      <c r="F13603" s="196">
        <v>0</v>
      </c>
      <c r="G13603" s="195"/>
      <c r="H13603" s="195" t="s">
        <v>3850</v>
      </c>
      <c r="I13603" s="196">
        <v>15.14</v>
      </c>
      <c r="J13603" s="220"/>
      <c r="M13603">
        <v>15.14</v>
      </c>
    </row>
    <row r="13604" spans="1:13" ht="30" customHeight="1" x14ac:dyDescent="0.2">
      <c r="A13604" s="240"/>
      <c r="B13604" s="197"/>
      <c r="C13604" s="197"/>
      <c r="D13604" s="197"/>
      <c r="E13604" s="197"/>
      <c r="F13604" s="197"/>
      <c r="G13604" s="197" t="s">
        <v>3851</v>
      </c>
      <c r="H13604" s="198">
        <v>42</v>
      </c>
      <c r="I13604" s="199">
        <v>635.88</v>
      </c>
      <c r="J13604" s="220"/>
      <c r="M13604">
        <v>635.88</v>
      </c>
    </row>
    <row r="13605" spans="1:13" ht="0.95" customHeight="1" x14ac:dyDescent="0.2">
      <c r="A13605" s="237"/>
      <c r="B13605" s="185"/>
      <c r="C13605" s="185"/>
      <c r="D13605" s="185"/>
      <c r="E13605" s="185"/>
      <c r="F13605" s="185"/>
      <c r="G13605" s="185"/>
      <c r="H13605" s="185"/>
      <c r="I13605" s="185"/>
      <c r="J13605" s="220"/>
    </row>
    <row r="13606" spans="1:13" ht="18" customHeight="1" x14ac:dyDescent="0.2">
      <c r="A13606" s="236" t="s">
        <v>1829</v>
      </c>
      <c r="B13606" s="183" t="s">
        <v>2</v>
      </c>
      <c r="C13606" s="182" t="s">
        <v>3</v>
      </c>
      <c r="D13606" s="182" t="s">
        <v>4</v>
      </c>
      <c r="E13606" s="419" t="s">
        <v>2100</v>
      </c>
      <c r="F13606" s="419"/>
      <c r="G13606" s="184" t="s">
        <v>5</v>
      </c>
      <c r="H13606" s="183" t="s">
        <v>6</v>
      </c>
      <c r="I13606" s="183" t="s">
        <v>7</v>
      </c>
      <c r="J13606" s="218" t="s">
        <v>8</v>
      </c>
      <c r="K13606" s="229">
        <f>J13608+J13609</f>
        <v>1.72</v>
      </c>
      <c r="L13606" s="229">
        <f>J13607-K13606</f>
        <v>11.24</v>
      </c>
      <c r="M13606" t="s">
        <v>7</v>
      </c>
    </row>
    <row r="13607" spans="1:13" ht="39" customHeight="1" x14ac:dyDescent="0.2">
      <c r="A13607" s="237" t="s">
        <v>2125</v>
      </c>
      <c r="B13607" s="186" t="s">
        <v>1161</v>
      </c>
      <c r="C13607" s="185" t="s">
        <v>26</v>
      </c>
      <c r="D13607" s="185" t="s">
        <v>1162</v>
      </c>
      <c r="E13607" s="425" t="s">
        <v>2115</v>
      </c>
      <c r="F13607" s="425"/>
      <c r="G13607" s="187" t="s">
        <v>169</v>
      </c>
      <c r="H13607" s="188">
        <v>1</v>
      </c>
      <c r="I13607" s="189">
        <f>(M13607*$M$13)</f>
        <v>12.9628</v>
      </c>
      <c r="J13607" s="231">
        <f>TRUNC(I13607*H13607,2)</f>
        <v>12.96</v>
      </c>
      <c r="M13607">
        <v>14.09</v>
      </c>
    </row>
    <row r="13608" spans="1:13" ht="26.1" customHeight="1" x14ac:dyDescent="0.2">
      <c r="A13608" s="241" t="s">
        <v>2395</v>
      </c>
      <c r="B13608" s="201" t="s">
        <v>2772</v>
      </c>
      <c r="C13608" s="200" t="s">
        <v>26</v>
      </c>
      <c r="D13608" s="200" t="s">
        <v>2773</v>
      </c>
      <c r="E13608" s="427" t="s">
        <v>2123</v>
      </c>
      <c r="F13608" s="427"/>
      <c r="G13608" s="202" t="s">
        <v>32</v>
      </c>
      <c r="H13608" s="203">
        <v>4.1500000000000002E-2</v>
      </c>
      <c r="I13608" s="189">
        <f>(M13608*$M$13)</f>
        <v>17.526</v>
      </c>
      <c r="J13608" s="219">
        <f>TRUNC(I13608*H13608,2)</f>
        <v>0.72</v>
      </c>
      <c r="M13608">
        <v>19.05</v>
      </c>
    </row>
    <row r="13609" spans="1:13" ht="26.1" customHeight="1" x14ac:dyDescent="0.2">
      <c r="A13609" s="241" t="s">
        <v>2395</v>
      </c>
      <c r="B13609" s="201" t="s">
        <v>2477</v>
      </c>
      <c r="C13609" s="200" t="s">
        <v>26</v>
      </c>
      <c r="D13609" s="200" t="s">
        <v>2478</v>
      </c>
      <c r="E13609" s="427" t="s">
        <v>2123</v>
      </c>
      <c r="F13609" s="427"/>
      <c r="G13609" s="202" t="s">
        <v>32</v>
      </c>
      <c r="H13609" s="203">
        <v>4.1500000000000002E-2</v>
      </c>
      <c r="I13609" s="189">
        <f>(M13609*$M$13)</f>
        <v>24.3156</v>
      </c>
      <c r="J13609" s="219">
        <f>TRUNC(I13609*H13609,2)</f>
        <v>1</v>
      </c>
      <c r="M13609">
        <v>26.43</v>
      </c>
    </row>
    <row r="13610" spans="1:13" ht="26.1" customHeight="1" x14ac:dyDescent="0.2">
      <c r="A13610" s="238" t="s">
        <v>2126</v>
      </c>
      <c r="B13610" s="191" t="s">
        <v>3068</v>
      </c>
      <c r="C13610" s="190" t="s">
        <v>26</v>
      </c>
      <c r="D13610" s="190" t="s">
        <v>3069</v>
      </c>
      <c r="E13610" s="426" t="s">
        <v>2119</v>
      </c>
      <c r="F13610" s="426"/>
      <c r="G13610" s="192" t="s">
        <v>169</v>
      </c>
      <c r="H13610" s="193">
        <v>1.0548999999999999</v>
      </c>
      <c r="I13610" s="189">
        <f>(M13610*$M$13)</f>
        <v>10.6168</v>
      </c>
      <c r="J13610" s="219">
        <f>TRUNC(I13610*H13610,2)</f>
        <v>11.19</v>
      </c>
      <c r="M13610">
        <v>11.54</v>
      </c>
    </row>
    <row r="13611" spans="1:13" ht="24" customHeight="1" x14ac:dyDescent="0.2">
      <c r="A13611" s="238" t="s">
        <v>2126</v>
      </c>
      <c r="B13611" s="191" t="s">
        <v>2778</v>
      </c>
      <c r="C13611" s="190" t="s">
        <v>26</v>
      </c>
      <c r="D13611" s="190" t="s">
        <v>2779</v>
      </c>
      <c r="E13611" s="426" t="s">
        <v>2119</v>
      </c>
      <c r="F13611" s="426"/>
      <c r="G13611" s="192" t="s">
        <v>331</v>
      </c>
      <c r="H13611" s="193">
        <v>2.3E-2</v>
      </c>
      <c r="I13611" s="189">
        <f>(M13611*$M$13)</f>
        <v>1.8768</v>
      </c>
      <c r="J13611" s="219">
        <f>TRUNC(I13611*H13611,2)</f>
        <v>0.04</v>
      </c>
      <c r="M13611">
        <v>2.04</v>
      </c>
    </row>
    <row r="13612" spans="1:13" x14ac:dyDescent="0.2">
      <c r="A13612" s="239"/>
      <c r="B13612" s="195"/>
      <c r="C13612" s="195"/>
      <c r="D13612" s="195"/>
      <c r="E13612" s="195" t="s">
        <v>3847</v>
      </c>
      <c r="F13612" s="196">
        <v>1.4300000000000002</v>
      </c>
      <c r="G13612" s="195" t="s">
        <v>3848</v>
      </c>
      <c r="H13612" s="196">
        <v>0</v>
      </c>
      <c r="I13612" s="196">
        <v>1.4300000000000002</v>
      </c>
      <c r="J13612" s="220"/>
      <c r="M13612">
        <v>1.4300000000000002</v>
      </c>
    </row>
    <row r="13613" spans="1:13" ht="25.5" x14ac:dyDescent="0.2">
      <c r="A13613" s="239"/>
      <c r="B13613" s="195"/>
      <c r="C13613" s="195"/>
      <c r="D13613" s="195"/>
      <c r="E13613" s="195" t="s">
        <v>3849</v>
      </c>
      <c r="F13613" s="196">
        <v>0</v>
      </c>
      <c r="G13613" s="195"/>
      <c r="H13613" s="195" t="s">
        <v>3850</v>
      </c>
      <c r="I13613" s="196">
        <v>14.09</v>
      </c>
      <c r="J13613" s="220"/>
      <c r="M13613">
        <v>14.09</v>
      </c>
    </row>
    <row r="13614" spans="1:13" ht="30" customHeight="1" x14ac:dyDescent="0.2">
      <c r="A13614" s="240"/>
      <c r="B13614" s="197"/>
      <c r="C13614" s="197"/>
      <c r="D13614" s="197"/>
      <c r="E13614" s="197"/>
      <c r="F13614" s="197"/>
      <c r="G13614" s="197" t="s">
        <v>3851</v>
      </c>
      <c r="H13614" s="198">
        <v>54</v>
      </c>
      <c r="I13614" s="199">
        <v>760.86</v>
      </c>
      <c r="J13614" s="220"/>
      <c r="M13614">
        <v>760.86</v>
      </c>
    </row>
    <row r="13615" spans="1:13" ht="0.95" customHeight="1" x14ac:dyDescent="0.2">
      <c r="A13615" s="237"/>
      <c r="B13615" s="185"/>
      <c r="C13615" s="185"/>
      <c r="D13615" s="185"/>
      <c r="E13615" s="185"/>
      <c r="F13615" s="185"/>
      <c r="G13615" s="185"/>
      <c r="H13615" s="185"/>
      <c r="I13615" s="185"/>
      <c r="J13615" s="220"/>
    </row>
    <row r="13616" spans="1:13" ht="18" customHeight="1" x14ac:dyDescent="0.2">
      <c r="A13616" s="236" t="s">
        <v>1830</v>
      </c>
      <c r="B13616" s="183" t="s">
        <v>2</v>
      </c>
      <c r="C13616" s="182" t="s">
        <v>3</v>
      </c>
      <c r="D13616" s="182" t="s">
        <v>4</v>
      </c>
      <c r="E13616" s="419" t="s">
        <v>2100</v>
      </c>
      <c r="F13616" s="419"/>
      <c r="G13616" s="184" t="s">
        <v>5</v>
      </c>
      <c r="H13616" s="183" t="s">
        <v>6</v>
      </c>
      <c r="I13616" s="183" t="s">
        <v>7</v>
      </c>
      <c r="J13616" s="218" t="s">
        <v>8</v>
      </c>
      <c r="K13616" s="229">
        <f>J13618+J13619</f>
        <v>11</v>
      </c>
      <c r="L13616" s="229">
        <f>J13617-K13616</f>
        <v>15.54</v>
      </c>
      <c r="M13616" t="s">
        <v>7</v>
      </c>
    </row>
    <row r="13617" spans="1:13" ht="39" customHeight="1" x14ac:dyDescent="0.2">
      <c r="A13617" s="237" t="s">
        <v>2125</v>
      </c>
      <c r="B13617" s="186" t="s">
        <v>897</v>
      </c>
      <c r="C13617" s="185" t="s">
        <v>26</v>
      </c>
      <c r="D13617" s="185" t="s">
        <v>898</v>
      </c>
      <c r="E13617" s="425" t="s">
        <v>2115</v>
      </c>
      <c r="F13617" s="425"/>
      <c r="G13617" s="187" t="s">
        <v>169</v>
      </c>
      <c r="H13617" s="188">
        <v>1</v>
      </c>
      <c r="I13617" s="189">
        <f>(M13617*$M$13)</f>
        <v>26.542000000000002</v>
      </c>
      <c r="J13617" s="231">
        <f>TRUNC(I13617*H13617,2)</f>
        <v>26.54</v>
      </c>
      <c r="M13617">
        <v>28.85</v>
      </c>
    </row>
    <row r="13618" spans="1:13" ht="26.1" customHeight="1" x14ac:dyDescent="0.2">
      <c r="A13618" s="241" t="s">
        <v>2395</v>
      </c>
      <c r="B13618" s="201" t="s">
        <v>2772</v>
      </c>
      <c r="C13618" s="200" t="s">
        <v>26</v>
      </c>
      <c r="D13618" s="200" t="s">
        <v>2773</v>
      </c>
      <c r="E13618" s="427" t="s">
        <v>2123</v>
      </c>
      <c r="F13618" s="427"/>
      <c r="G13618" s="202" t="s">
        <v>32</v>
      </c>
      <c r="H13618" s="203">
        <v>0.26319999999999999</v>
      </c>
      <c r="I13618" s="189">
        <f>(M13618*$M$13)</f>
        <v>17.526</v>
      </c>
      <c r="J13618" s="219">
        <f>TRUNC(I13618*H13618,2)</f>
        <v>4.6100000000000003</v>
      </c>
      <c r="M13618">
        <v>19.05</v>
      </c>
    </row>
    <row r="13619" spans="1:13" ht="26.1" customHeight="1" x14ac:dyDescent="0.2">
      <c r="A13619" s="241" t="s">
        <v>2395</v>
      </c>
      <c r="B13619" s="201" t="s">
        <v>2477</v>
      </c>
      <c r="C13619" s="200" t="s">
        <v>26</v>
      </c>
      <c r="D13619" s="200" t="s">
        <v>2478</v>
      </c>
      <c r="E13619" s="427" t="s">
        <v>2123</v>
      </c>
      <c r="F13619" s="427"/>
      <c r="G13619" s="202" t="s">
        <v>32</v>
      </c>
      <c r="H13619" s="203">
        <v>0.26319999999999999</v>
      </c>
      <c r="I13619" s="189">
        <f>(M13619*$M$13)</f>
        <v>24.3156</v>
      </c>
      <c r="J13619" s="219">
        <f>TRUNC(I13619*H13619,2)</f>
        <v>6.39</v>
      </c>
      <c r="M13619">
        <v>26.43</v>
      </c>
    </row>
    <row r="13620" spans="1:13" ht="26.1" customHeight="1" x14ac:dyDescent="0.2">
      <c r="A13620" s="238" t="s">
        <v>2126</v>
      </c>
      <c r="B13620" s="191" t="s">
        <v>2785</v>
      </c>
      <c r="C13620" s="190" t="s">
        <v>26</v>
      </c>
      <c r="D13620" s="190" t="s">
        <v>2786</v>
      </c>
      <c r="E13620" s="426" t="s">
        <v>2119</v>
      </c>
      <c r="F13620" s="426"/>
      <c r="G13620" s="192" t="s">
        <v>169</v>
      </c>
      <c r="H13620" s="193">
        <v>1.0548999999999999</v>
      </c>
      <c r="I13620" s="189">
        <f>(M13620*$M$13)</f>
        <v>14.72</v>
      </c>
      <c r="J13620" s="219">
        <f>TRUNC(I13620*H13620,2)</f>
        <v>15.52</v>
      </c>
      <c r="M13620">
        <v>16</v>
      </c>
    </row>
    <row r="13621" spans="1:13" ht="24" customHeight="1" x14ac:dyDescent="0.2">
      <c r="A13621" s="238" t="s">
        <v>2126</v>
      </c>
      <c r="B13621" s="191" t="s">
        <v>2778</v>
      </c>
      <c r="C13621" s="190" t="s">
        <v>26</v>
      </c>
      <c r="D13621" s="190" t="s">
        <v>2779</v>
      </c>
      <c r="E13621" s="426" t="s">
        <v>2119</v>
      </c>
      <c r="F13621" s="426"/>
      <c r="G13621" s="192" t="s">
        <v>331</v>
      </c>
      <c r="H13621" s="193">
        <v>1.46E-2</v>
      </c>
      <c r="I13621" s="189">
        <f>(M13621*$M$13)</f>
        <v>1.8768</v>
      </c>
      <c r="J13621" s="219">
        <f>TRUNC(I13621*H13621,2)</f>
        <v>0.02</v>
      </c>
      <c r="M13621">
        <v>2.04</v>
      </c>
    </row>
    <row r="13622" spans="1:13" x14ac:dyDescent="0.2">
      <c r="A13622" s="239"/>
      <c r="B13622" s="195"/>
      <c r="C13622" s="195"/>
      <c r="D13622" s="195"/>
      <c r="E13622" s="195" t="s">
        <v>3847</v>
      </c>
      <c r="F13622" s="196">
        <v>9.14</v>
      </c>
      <c r="G13622" s="195" t="s">
        <v>3848</v>
      </c>
      <c r="H13622" s="196">
        <v>0</v>
      </c>
      <c r="I13622" s="196">
        <v>9.14</v>
      </c>
      <c r="J13622" s="220"/>
      <c r="M13622">
        <v>9.14</v>
      </c>
    </row>
    <row r="13623" spans="1:13" ht="25.5" x14ac:dyDescent="0.2">
      <c r="A13623" s="239"/>
      <c r="B13623" s="195"/>
      <c r="C13623" s="195"/>
      <c r="D13623" s="195"/>
      <c r="E13623" s="195" t="s">
        <v>3849</v>
      </c>
      <c r="F13623" s="196">
        <v>0</v>
      </c>
      <c r="G13623" s="195"/>
      <c r="H13623" s="195" t="s">
        <v>3850</v>
      </c>
      <c r="I13623" s="196">
        <v>28.85</v>
      </c>
      <c r="J13623" s="220"/>
      <c r="M13623">
        <v>28.85</v>
      </c>
    </row>
    <row r="13624" spans="1:13" ht="30" customHeight="1" x14ac:dyDescent="0.2">
      <c r="A13624" s="240"/>
      <c r="B13624" s="197"/>
      <c r="C13624" s="197"/>
      <c r="D13624" s="197"/>
      <c r="E13624" s="197"/>
      <c r="F13624" s="197"/>
      <c r="G13624" s="197" t="s">
        <v>3851</v>
      </c>
      <c r="H13624" s="198">
        <v>90</v>
      </c>
      <c r="I13624" s="199">
        <v>2596.5</v>
      </c>
      <c r="J13624" s="220"/>
      <c r="M13624">
        <v>2596.5</v>
      </c>
    </row>
    <row r="13625" spans="1:13" ht="0.95" customHeight="1" x14ac:dyDescent="0.2">
      <c r="A13625" s="237"/>
      <c r="B13625" s="185"/>
      <c r="C13625" s="185"/>
      <c r="D13625" s="185"/>
      <c r="E13625" s="185"/>
      <c r="F13625" s="185"/>
      <c r="G13625" s="185"/>
      <c r="H13625" s="185"/>
      <c r="I13625" s="185"/>
      <c r="J13625" s="220"/>
    </row>
    <row r="13626" spans="1:13" ht="18" customHeight="1" x14ac:dyDescent="0.2">
      <c r="A13626" s="236" t="s">
        <v>1831</v>
      </c>
      <c r="B13626" s="183" t="s">
        <v>2</v>
      </c>
      <c r="C13626" s="182" t="s">
        <v>3</v>
      </c>
      <c r="D13626" s="182" t="s">
        <v>4</v>
      </c>
      <c r="E13626" s="419" t="s">
        <v>2100</v>
      </c>
      <c r="F13626" s="419"/>
      <c r="G13626" s="184" t="s">
        <v>5</v>
      </c>
      <c r="H13626" s="183" t="s">
        <v>6</v>
      </c>
      <c r="I13626" s="183" t="s">
        <v>7</v>
      </c>
      <c r="J13626" s="218" t="s">
        <v>8</v>
      </c>
      <c r="K13626" s="229">
        <f>J13628+J13629</f>
        <v>13.02</v>
      </c>
      <c r="L13626" s="229">
        <f>J13627-K13626</f>
        <v>40.61</v>
      </c>
      <c r="M13626" t="s">
        <v>7</v>
      </c>
    </row>
    <row r="13627" spans="1:13" ht="39" customHeight="1" x14ac:dyDescent="0.2">
      <c r="A13627" s="237" t="s">
        <v>2125</v>
      </c>
      <c r="B13627" s="186" t="s">
        <v>900</v>
      </c>
      <c r="C13627" s="185" t="s">
        <v>26</v>
      </c>
      <c r="D13627" s="185" t="s">
        <v>901</v>
      </c>
      <c r="E13627" s="425" t="s">
        <v>2115</v>
      </c>
      <c r="F13627" s="425"/>
      <c r="G13627" s="187" t="s">
        <v>169</v>
      </c>
      <c r="H13627" s="188">
        <v>1</v>
      </c>
      <c r="I13627" s="189">
        <f>(M13627*$M$13)</f>
        <v>53.636000000000003</v>
      </c>
      <c r="J13627" s="231">
        <f>TRUNC(I13627*H13627,2)</f>
        <v>53.63</v>
      </c>
      <c r="M13627">
        <v>58.3</v>
      </c>
    </row>
    <row r="13628" spans="1:13" ht="26.1" customHeight="1" x14ac:dyDescent="0.2">
      <c r="A13628" s="241" t="s">
        <v>2395</v>
      </c>
      <c r="B13628" s="201" t="s">
        <v>2772</v>
      </c>
      <c r="C13628" s="200" t="s">
        <v>26</v>
      </c>
      <c r="D13628" s="200" t="s">
        <v>2773</v>
      </c>
      <c r="E13628" s="427" t="s">
        <v>2123</v>
      </c>
      <c r="F13628" s="427"/>
      <c r="G13628" s="202" t="s">
        <v>32</v>
      </c>
      <c r="H13628" s="203">
        <v>0.31140000000000001</v>
      </c>
      <c r="I13628" s="189">
        <f>(M13628*$M$13)</f>
        <v>17.526</v>
      </c>
      <c r="J13628" s="219">
        <f>TRUNC(I13628*H13628,2)</f>
        <v>5.45</v>
      </c>
      <c r="M13628">
        <v>19.05</v>
      </c>
    </row>
    <row r="13629" spans="1:13" ht="26.1" customHeight="1" x14ac:dyDescent="0.2">
      <c r="A13629" s="241" t="s">
        <v>2395</v>
      </c>
      <c r="B13629" s="201" t="s">
        <v>2477</v>
      </c>
      <c r="C13629" s="200" t="s">
        <v>26</v>
      </c>
      <c r="D13629" s="200" t="s">
        <v>2478</v>
      </c>
      <c r="E13629" s="427" t="s">
        <v>2123</v>
      </c>
      <c r="F13629" s="427"/>
      <c r="G13629" s="202" t="s">
        <v>32</v>
      </c>
      <c r="H13629" s="203">
        <v>0.31140000000000001</v>
      </c>
      <c r="I13629" s="189">
        <f>(M13629*$M$13)</f>
        <v>24.3156</v>
      </c>
      <c r="J13629" s="219">
        <f>TRUNC(I13629*H13629,2)</f>
        <v>7.57</v>
      </c>
      <c r="M13629">
        <v>26.43</v>
      </c>
    </row>
    <row r="13630" spans="1:13" ht="26.1" customHeight="1" x14ac:dyDescent="0.2">
      <c r="A13630" s="238" t="s">
        <v>2126</v>
      </c>
      <c r="B13630" s="191" t="s">
        <v>2787</v>
      </c>
      <c r="C13630" s="190" t="s">
        <v>26</v>
      </c>
      <c r="D13630" s="190" t="s">
        <v>2788</v>
      </c>
      <c r="E13630" s="426" t="s">
        <v>2119</v>
      </c>
      <c r="F13630" s="426"/>
      <c r="G13630" s="192" t="s">
        <v>169</v>
      </c>
      <c r="H13630" s="193">
        <v>1.0548999999999999</v>
      </c>
      <c r="I13630" s="189">
        <f>(M13630*$M$13)</f>
        <v>38.474400000000003</v>
      </c>
      <c r="J13630" s="219">
        <f>TRUNC(I13630*H13630,2)</f>
        <v>40.58</v>
      </c>
      <c r="M13630">
        <v>41.82</v>
      </c>
    </row>
    <row r="13631" spans="1:13" ht="24" customHeight="1" x14ac:dyDescent="0.2">
      <c r="A13631" s="238" t="s">
        <v>2126</v>
      </c>
      <c r="B13631" s="191" t="s">
        <v>2778</v>
      </c>
      <c r="C13631" s="190" t="s">
        <v>26</v>
      </c>
      <c r="D13631" s="190" t="s">
        <v>2779</v>
      </c>
      <c r="E13631" s="426" t="s">
        <v>2119</v>
      </c>
      <c r="F13631" s="426"/>
      <c r="G13631" s="192" t="s">
        <v>331</v>
      </c>
      <c r="H13631" s="193">
        <v>1.7299999999999999E-2</v>
      </c>
      <c r="I13631" s="189">
        <f>(M13631*$M$13)</f>
        <v>1.8768</v>
      </c>
      <c r="J13631" s="219">
        <f>TRUNC(I13631*H13631,2)</f>
        <v>0.03</v>
      </c>
      <c r="M13631">
        <v>2.04</v>
      </c>
    </row>
    <row r="13632" spans="1:13" x14ac:dyDescent="0.2">
      <c r="A13632" s="239"/>
      <c r="B13632" s="195"/>
      <c r="C13632" s="195"/>
      <c r="D13632" s="195"/>
      <c r="E13632" s="195" t="s">
        <v>3847</v>
      </c>
      <c r="F13632" s="196">
        <v>10.82</v>
      </c>
      <c r="G13632" s="195" t="s">
        <v>3848</v>
      </c>
      <c r="H13632" s="196">
        <v>0</v>
      </c>
      <c r="I13632" s="196">
        <v>10.82</v>
      </c>
      <c r="J13632" s="220"/>
      <c r="M13632">
        <v>10.82</v>
      </c>
    </row>
    <row r="13633" spans="1:13" ht="25.5" x14ac:dyDescent="0.2">
      <c r="A13633" s="239"/>
      <c r="B13633" s="195"/>
      <c r="C13633" s="195"/>
      <c r="D13633" s="195"/>
      <c r="E13633" s="195" t="s">
        <v>3849</v>
      </c>
      <c r="F13633" s="196">
        <v>0</v>
      </c>
      <c r="G13633" s="195"/>
      <c r="H13633" s="195" t="s">
        <v>3850</v>
      </c>
      <c r="I13633" s="196">
        <v>58.3</v>
      </c>
      <c r="J13633" s="220"/>
      <c r="M13633">
        <v>58.3</v>
      </c>
    </row>
    <row r="13634" spans="1:13" ht="30" customHeight="1" x14ac:dyDescent="0.2">
      <c r="A13634" s="240"/>
      <c r="B13634" s="197"/>
      <c r="C13634" s="197"/>
      <c r="D13634" s="197"/>
      <c r="E13634" s="197"/>
      <c r="F13634" s="197"/>
      <c r="G13634" s="197" t="s">
        <v>3851</v>
      </c>
      <c r="H13634" s="198">
        <v>12</v>
      </c>
      <c r="I13634" s="199">
        <v>699.6</v>
      </c>
      <c r="J13634" s="220"/>
      <c r="M13634">
        <v>699.6</v>
      </c>
    </row>
    <row r="13635" spans="1:13" ht="0.95" customHeight="1" x14ac:dyDescent="0.2">
      <c r="A13635" s="237"/>
      <c r="B13635" s="185"/>
      <c r="C13635" s="185"/>
      <c r="D13635" s="185"/>
      <c r="E13635" s="185"/>
      <c r="F13635" s="185"/>
      <c r="G13635" s="185"/>
      <c r="H13635" s="185"/>
      <c r="I13635" s="185"/>
      <c r="J13635" s="220"/>
    </row>
    <row r="13636" spans="1:13" ht="24" customHeight="1" x14ac:dyDescent="0.2">
      <c r="A13636" s="243" t="s">
        <v>4570</v>
      </c>
      <c r="B13636" s="28"/>
      <c r="C13636" s="28"/>
      <c r="D13636" s="27" t="s">
        <v>906</v>
      </c>
      <c r="E13636" s="28"/>
      <c r="F13636" s="429"/>
      <c r="G13636" s="429"/>
      <c r="H13636" s="28"/>
      <c r="I13636" s="28"/>
      <c r="J13636" s="211"/>
    </row>
    <row r="13637" spans="1:13" ht="18" customHeight="1" x14ac:dyDescent="0.2">
      <c r="A13637" s="236" t="s">
        <v>4571</v>
      </c>
      <c r="B13637" s="183" t="s">
        <v>2</v>
      </c>
      <c r="C13637" s="182" t="s">
        <v>3</v>
      </c>
      <c r="D13637" s="182" t="s">
        <v>4</v>
      </c>
      <c r="E13637" s="419" t="s">
        <v>2100</v>
      </c>
      <c r="F13637" s="419"/>
      <c r="G13637" s="184" t="s">
        <v>5</v>
      </c>
      <c r="H13637" s="183" t="s">
        <v>6</v>
      </c>
      <c r="I13637" s="183" t="s">
        <v>7</v>
      </c>
      <c r="J13637" s="218" t="s">
        <v>8</v>
      </c>
      <c r="K13637" s="229">
        <f>J13639+J13640+J13641+J13642+J13643</f>
        <v>112.91</v>
      </c>
      <c r="L13637" s="229">
        <f>J13638-K13637</f>
        <v>179.54</v>
      </c>
      <c r="M13637" t="s">
        <v>7</v>
      </c>
    </row>
    <row r="13638" spans="1:13" ht="26.1" customHeight="1" x14ac:dyDescent="0.2">
      <c r="A13638" s="237" t="s">
        <v>2125</v>
      </c>
      <c r="B13638" s="186" t="s">
        <v>1832</v>
      </c>
      <c r="C13638" s="185" t="s">
        <v>15</v>
      </c>
      <c r="D13638" s="185" t="s">
        <v>1833</v>
      </c>
      <c r="E13638" s="425">
        <v>8</v>
      </c>
      <c r="F13638" s="425"/>
      <c r="G13638" s="187" t="s">
        <v>18</v>
      </c>
      <c r="H13638" s="188">
        <v>1</v>
      </c>
      <c r="I13638" s="189">
        <f t="shared" ref="I13638:I13659" si="538">(M13638*$M$13)</f>
        <v>292.4588</v>
      </c>
      <c r="J13638" s="231">
        <f t="shared" ref="J13638:J13659" si="539">TRUNC(I13638*H13638,2)</f>
        <v>292.45</v>
      </c>
      <c r="M13638">
        <v>317.89</v>
      </c>
    </row>
    <row r="13639" spans="1:13" ht="24" customHeight="1" x14ac:dyDescent="0.2">
      <c r="A13639" s="238" t="s">
        <v>2126</v>
      </c>
      <c r="B13639" s="191" t="s">
        <v>2130</v>
      </c>
      <c r="C13639" s="190" t="s">
        <v>15</v>
      </c>
      <c r="D13639" s="190" t="s">
        <v>2131</v>
      </c>
      <c r="E13639" s="426" t="s">
        <v>2129</v>
      </c>
      <c r="F13639" s="426"/>
      <c r="G13639" s="192" t="s">
        <v>39</v>
      </c>
      <c r="H13639" s="193">
        <v>1.67</v>
      </c>
      <c r="I13639" s="189">
        <f t="shared" si="538"/>
        <v>13.533200000000001</v>
      </c>
      <c r="J13639" s="219">
        <f t="shared" si="539"/>
        <v>22.6</v>
      </c>
      <c r="M13639">
        <v>14.71</v>
      </c>
    </row>
    <row r="13640" spans="1:13" ht="24" customHeight="1" x14ac:dyDescent="0.2">
      <c r="A13640" s="238" t="s">
        <v>2126</v>
      </c>
      <c r="B13640" s="191" t="s">
        <v>2216</v>
      </c>
      <c r="C13640" s="190" t="s">
        <v>15</v>
      </c>
      <c r="D13640" s="190" t="s">
        <v>2217</v>
      </c>
      <c r="E13640" s="426" t="s">
        <v>2129</v>
      </c>
      <c r="F13640" s="426"/>
      <c r="G13640" s="192" t="s">
        <v>39</v>
      </c>
      <c r="H13640" s="193">
        <v>1.4</v>
      </c>
      <c r="I13640" s="189">
        <f t="shared" si="538"/>
        <v>19.136000000000003</v>
      </c>
      <c r="J13640" s="219">
        <f t="shared" si="539"/>
        <v>26.79</v>
      </c>
      <c r="M13640">
        <v>20.8</v>
      </c>
    </row>
    <row r="13641" spans="1:13" ht="24" customHeight="1" x14ac:dyDescent="0.2">
      <c r="A13641" s="238" t="s">
        <v>2126</v>
      </c>
      <c r="B13641" s="191" t="s">
        <v>2152</v>
      </c>
      <c r="C13641" s="190" t="s">
        <v>15</v>
      </c>
      <c r="D13641" s="190" t="s">
        <v>2153</v>
      </c>
      <c r="E13641" s="426" t="s">
        <v>2129</v>
      </c>
      <c r="F13641" s="426"/>
      <c r="G13641" s="192" t="s">
        <v>39</v>
      </c>
      <c r="H13641" s="193">
        <v>1.36</v>
      </c>
      <c r="I13641" s="189">
        <f t="shared" si="538"/>
        <v>19.136000000000003</v>
      </c>
      <c r="J13641" s="219">
        <f t="shared" si="539"/>
        <v>26.02</v>
      </c>
      <c r="M13641">
        <v>20.8</v>
      </c>
    </row>
    <row r="13642" spans="1:13" ht="24" customHeight="1" x14ac:dyDescent="0.2">
      <c r="A13642" s="238" t="s">
        <v>2126</v>
      </c>
      <c r="B13642" s="191" t="s">
        <v>2150</v>
      </c>
      <c r="C13642" s="190" t="s">
        <v>15</v>
      </c>
      <c r="D13642" s="190" t="s">
        <v>2151</v>
      </c>
      <c r="E13642" s="426" t="s">
        <v>2129</v>
      </c>
      <c r="F13642" s="426"/>
      <c r="G13642" s="192" t="s">
        <v>39</v>
      </c>
      <c r="H13642" s="193">
        <v>0.7</v>
      </c>
      <c r="I13642" s="189">
        <f t="shared" si="538"/>
        <v>19.136000000000003</v>
      </c>
      <c r="J13642" s="219">
        <f t="shared" si="539"/>
        <v>13.39</v>
      </c>
      <c r="M13642">
        <v>20.8</v>
      </c>
    </row>
    <row r="13643" spans="1:13" ht="24" customHeight="1" x14ac:dyDescent="0.2">
      <c r="A13643" s="238" t="s">
        <v>2126</v>
      </c>
      <c r="B13643" s="191" t="s">
        <v>2156</v>
      </c>
      <c r="C13643" s="190" t="s">
        <v>15</v>
      </c>
      <c r="D13643" s="190" t="s">
        <v>2157</v>
      </c>
      <c r="E13643" s="426" t="s">
        <v>2129</v>
      </c>
      <c r="F13643" s="426"/>
      <c r="G13643" s="192" t="s">
        <v>39</v>
      </c>
      <c r="H13643" s="193">
        <v>2.0299999999999998</v>
      </c>
      <c r="I13643" s="189">
        <f t="shared" si="538"/>
        <v>11.8772</v>
      </c>
      <c r="J13643" s="219">
        <f t="shared" si="539"/>
        <v>24.11</v>
      </c>
      <c r="M13643">
        <v>12.91</v>
      </c>
    </row>
    <row r="13644" spans="1:13" ht="24" customHeight="1" x14ac:dyDescent="0.2">
      <c r="A13644" s="238" t="s">
        <v>2126</v>
      </c>
      <c r="B13644" s="191" t="s">
        <v>2694</v>
      </c>
      <c r="C13644" s="190" t="s">
        <v>15</v>
      </c>
      <c r="D13644" s="190" t="s">
        <v>2695</v>
      </c>
      <c r="E13644" s="426" t="s">
        <v>2119</v>
      </c>
      <c r="F13644" s="426"/>
      <c r="G13644" s="192" t="s">
        <v>50</v>
      </c>
      <c r="H13644" s="193">
        <v>0.01</v>
      </c>
      <c r="I13644" s="189">
        <f t="shared" si="538"/>
        <v>166.69480000000001</v>
      </c>
      <c r="J13644" s="219">
        <f t="shared" si="539"/>
        <v>1.66</v>
      </c>
      <c r="M13644">
        <v>181.19</v>
      </c>
    </row>
    <row r="13645" spans="1:13" ht="24" customHeight="1" x14ac:dyDescent="0.2">
      <c r="A13645" s="238" t="s">
        <v>2126</v>
      </c>
      <c r="B13645" s="191" t="s">
        <v>2164</v>
      </c>
      <c r="C13645" s="190" t="s">
        <v>15</v>
      </c>
      <c r="D13645" s="190" t="s">
        <v>2165</v>
      </c>
      <c r="E13645" s="426" t="s">
        <v>2119</v>
      </c>
      <c r="F13645" s="426"/>
      <c r="G13645" s="192" t="s">
        <v>50</v>
      </c>
      <c r="H13645" s="193">
        <v>0.05</v>
      </c>
      <c r="I13645" s="189">
        <f t="shared" si="538"/>
        <v>160.77000000000001</v>
      </c>
      <c r="J13645" s="219">
        <f t="shared" si="539"/>
        <v>8.0299999999999994</v>
      </c>
      <c r="M13645">
        <v>174.75</v>
      </c>
    </row>
    <row r="13646" spans="1:13" ht="24" customHeight="1" x14ac:dyDescent="0.2">
      <c r="A13646" s="238" t="s">
        <v>2126</v>
      </c>
      <c r="B13646" s="191" t="s">
        <v>2702</v>
      </c>
      <c r="C13646" s="190" t="s">
        <v>15</v>
      </c>
      <c r="D13646" s="190" t="s">
        <v>2703</v>
      </c>
      <c r="E13646" s="426" t="s">
        <v>2119</v>
      </c>
      <c r="F13646" s="426"/>
      <c r="G13646" s="192" t="s">
        <v>50</v>
      </c>
      <c r="H13646" s="193">
        <v>1.4999999999999999E-2</v>
      </c>
      <c r="I13646" s="189">
        <f t="shared" si="538"/>
        <v>134.37520000000001</v>
      </c>
      <c r="J13646" s="219">
        <f t="shared" si="539"/>
        <v>2.0099999999999998</v>
      </c>
      <c r="M13646">
        <v>146.06</v>
      </c>
    </row>
    <row r="13647" spans="1:13" ht="24" customHeight="1" x14ac:dyDescent="0.2">
      <c r="A13647" s="238" t="s">
        <v>2126</v>
      </c>
      <c r="B13647" s="191" t="s">
        <v>2168</v>
      </c>
      <c r="C13647" s="190" t="s">
        <v>15</v>
      </c>
      <c r="D13647" s="190" t="s">
        <v>2169</v>
      </c>
      <c r="E13647" s="426" t="s">
        <v>2119</v>
      </c>
      <c r="F13647" s="426"/>
      <c r="G13647" s="192" t="s">
        <v>50</v>
      </c>
      <c r="H13647" s="193">
        <v>1.4999999999999999E-2</v>
      </c>
      <c r="I13647" s="189">
        <f t="shared" si="538"/>
        <v>125.49720000000001</v>
      </c>
      <c r="J13647" s="219">
        <f t="shared" si="539"/>
        <v>1.88</v>
      </c>
      <c r="M13647">
        <v>136.41</v>
      </c>
    </row>
    <row r="13648" spans="1:13" ht="24" customHeight="1" x14ac:dyDescent="0.2">
      <c r="A13648" s="238" t="s">
        <v>2126</v>
      </c>
      <c r="B13648" s="191" t="s">
        <v>2460</v>
      </c>
      <c r="C13648" s="190" t="s">
        <v>15</v>
      </c>
      <c r="D13648" s="190" t="s">
        <v>2461</v>
      </c>
      <c r="E13648" s="426" t="s">
        <v>2119</v>
      </c>
      <c r="F13648" s="426"/>
      <c r="G13648" s="192" t="s">
        <v>1871</v>
      </c>
      <c r="H13648" s="193">
        <v>3.49</v>
      </c>
      <c r="I13648" s="189">
        <f t="shared" si="538"/>
        <v>0.91080000000000005</v>
      </c>
      <c r="J13648" s="219">
        <f t="shared" si="539"/>
        <v>3.17</v>
      </c>
      <c r="M13648">
        <v>0.99</v>
      </c>
    </row>
    <row r="13649" spans="1:13" ht="24" customHeight="1" x14ac:dyDescent="0.2">
      <c r="A13649" s="238" t="s">
        <v>2126</v>
      </c>
      <c r="B13649" s="191" t="s">
        <v>2140</v>
      </c>
      <c r="C13649" s="190" t="s">
        <v>15</v>
      </c>
      <c r="D13649" s="190" t="s">
        <v>2141</v>
      </c>
      <c r="E13649" s="426" t="s">
        <v>2119</v>
      </c>
      <c r="F13649" s="426"/>
      <c r="G13649" s="192" t="s">
        <v>1871</v>
      </c>
      <c r="H13649" s="193">
        <v>15.03</v>
      </c>
      <c r="I13649" s="189">
        <f t="shared" si="538"/>
        <v>0.59800000000000009</v>
      </c>
      <c r="J13649" s="219">
        <f t="shared" si="539"/>
        <v>8.98</v>
      </c>
      <c r="M13649">
        <v>0.65</v>
      </c>
    </row>
    <row r="13650" spans="1:13" ht="51.95" customHeight="1" x14ac:dyDescent="0.2">
      <c r="A13650" s="238" t="s">
        <v>2126</v>
      </c>
      <c r="B13650" s="191" t="s">
        <v>2236</v>
      </c>
      <c r="C13650" s="190" t="s">
        <v>15</v>
      </c>
      <c r="D13650" s="190" t="s">
        <v>2237</v>
      </c>
      <c r="E13650" s="426" t="s">
        <v>2119</v>
      </c>
      <c r="F13650" s="426"/>
      <c r="G13650" s="192" t="s">
        <v>54</v>
      </c>
      <c r="H13650" s="193">
        <v>3.2000000000000002E-3</v>
      </c>
      <c r="I13650" s="189">
        <f t="shared" si="538"/>
        <v>2.6588000000000003</v>
      </c>
      <c r="J13650" s="219">
        <f t="shared" si="539"/>
        <v>0</v>
      </c>
      <c r="M13650">
        <v>2.89</v>
      </c>
    </row>
    <row r="13651" spans="1:13" ht="24" customHeight="1" x14ac:dyDescent="0.2">
      <c r="A13651" s="238" t="s">
        <v>2126</v>
      </c>
      <c r="B13651" s="191" t="s">
        <v>2262</v>
      </c>
      <c r="C13651" s="190" t="s">
        <v>15</v>
      </c>
      <c r="D13651" s="190" t="s">
        <v>2263</v>
      </c>
      <c r="E13651" s="426" t="s">
        <v>2119</v>
      </c>
      <c r="F13651" s="426"/>
      <c r="G13651" s="192" t="s">
        <v>2192</v>
      </c>
      <c r="H13651" s="193">
        <v>0.02</v>
      </c>
      <c r="I13651" s="189">
        <f t="shared" si="538"/>
        <v>19.494800000000001</v>
      </c>
      <c r="J13651" s="219">
        <f t="shared" si="539"/>
        <v>0.38</v>
      </c>
      <c r="M13651">
        <v>21.19</v>
      </c>
    </row>
    <row r="13652" spans="1:13" ht="24" customHeight="1" x14ac:dyDescent="0.2">
      <c r="A13652" s="238" t="s">
        <v>2126</v>
      </c>
      <c r="B13652" s="191" t="s">
        <v>2680</v>
      </c>
      <c r="C13652" s="190" t="s">
        <v>15</v>
      </c>
      <c r="D13652" s="190" t="s">
        <v>2681</v>
      </c>
      <c r="E13652" s="426" t="s">
        <v>2119</v>
      </c>
      <c r="F13652" s="426"/>
      <c r="G13652" s="192" t="s">
        <v>54</v>
      </c>
      <c r="H13652" s="193">
        <v>0.11</v>
      </c>
      <c r="I13652" s="189">
        <f t="shared" si="538"/>
        <v>2.5575999999999999</v>
      </c>
      <c r="J13652" s="219">
        <f t="shared" si="539"/>
        <v>0.28000000000000003</v>
      </c>
      <c r="M13652">
        <v>2.78</v>
      </c>
    </row>
    <row r="13653" spans="1:13" ht="24" customHeight="1" x14ac:dyDescent="0.2">
      <c r="A13653" s="238" t="s">
        <v>2126</v>
      </c>
      <c r="B13653" s="191" t="s">
        <v>2162</v>
      </c>
      <c r="C13653" s="190" t="s">
        <v>15</v>
      </c>
      <c r="D13653" s="190" t="s">
        <v>2163</v>
      </c>
      <c r="E13653" s="426" t="s">
        <v>2119</v>
      </c>
      <c r="F13653" s="426"/>
      <c r="G13653" s="192" t="s">
        <v>54</v>
      </c>
      <c r="H13653" s="193">
        <v>0.12</v>
      </c>
      <c r="I13653" s="189">
        <f t="shared" si="538"/>
        <v>1.0120000000000002</v>
      </c>
      <c r="J13653" s="219">
        <f t="shared" si="539"/>
        <v>0.12</v>
      </c>
      <c r="M13653">
        <v>1.1000000000000001</v>
      </c>
    </row>
    <row r="13654" spans="1:13" ht="24" customHeight="1" x14ac:dyDescent="0.2">
      <c r="A13654" s="238" t="s">
        <v>2126</v>
      </c>
      <c r="B13654" s="191" t="s">
        <v>2560</v>
      </c>
      <c r="C13654" s="190" t="s">
        <v>15</v>
      </c>
      <c r="D13654" s="190" t="s">
        <v>2561</v>
      </c>
      <c r="E13654" s="426" t="s">
        <v>2119</v>
      </c>
      <c r="F13654" s="426"/>
      <c r="G13654" s="192" t="s">
        <v>2192</v>
      </c>
      <c r="H13654" s="193">
        <v>0.14000000000000001</v>
      </c>
      <c r="I13654" s="189">
        <f t="shared" si="538"/>
        <v>8.6296000000000017</v>
      </c>
      <c r="J13654" s="219">
        <f t="shared" si="539"/>
        <v>1.2</v>
      </c>
      <c r="M13654">
        <v>9.3800000000000008</v>
      </c>
    </row>
    <row r="13655" spans="1:13" ht="24" customHeight="1" x14ac:dyDescent="0.2">
      <c r="A13655" s="238" t="s">
        <v>2126</v>
      </c>
      <c r="B13655" s="191" t="s">
        <v>3361</v>
      </c>
      <c r="C13655" s="190" t="s">
        <v>15</v>
      </c>
      <c r="D13655" s="190" t="s">
        <v>3362</v>
      </c>
      <c r="E13655" s="426" t="s">
        <v>2119</v>
      </c>
      <c r="F13655" s="426"/>
      <c r="G13655" s="192" t="s">
        <v>54</v>
      </c>
      <c r="H13655" s="193">
        <v>15.9</v>
      </c>
      <c r="I13655" s="189">
        <f t="shared" si="538"/>
        <v>0.62560000000000004</v>
      </c>
      <c r="J13655" s="219">
        <f t="shared" si="539"/>
        <v>9.94</v>
      </c>
      <c r="M13655">
        <v>0.68</v>
      </c>
    </row>
    <row r="13656" spans="1:13" ht="24" customHeight="1" x14ac:dyDescent="0.2">
      <c r="A13656" s="238" t="s">
        <v>2126</v>
      </c>
      <c r="B13656" s="191" t="s">
        <v>3363</v>
      </c>
      <c r="C13656" s="190" t="s">
        <v>15</v>
      </c>
      <c r="D13656" s="190" t="s">
        <v>3364</v>
      </c>
      <c r="E13656" s="426" t="s">
        <v>2119</v>
      </c>
      <c r="F13656" s="426"/>
      <c r="G13656" s="192" t="s">
        <v>2192</v>
      </c>
      <c r="H13656" s="193">
        <v>0.06</v>
      </c>
      <c r="I13656" s="189">
        <f t="shared" si="538"/>
        <v>40.148800000000001</v>
      </c>
      <c r="J13656" s="219">
        <f t="shared" si="539"/>
        <v>2.4</v>
      </c>
      <c r="M13656">
        <v>43.64</v>
      </c>
    </row>
    <row r="13657" spans="1:13" ht="24" customHeight="1" x14ac:dyDescent="0.2">
      <c r="A13657" s="238" t="s">
        <v>2126</v>
      </c>
      <c r="B13657" s="191" t="s">
        <v>2562</v>
      </c>
      <c r="C13657" s="190" t="s">
        <v>15</v>
      </c>
      <c r="D13657" s="190" t="s">
        <v>2563</v>
      </c>
      <c r="E13657" s="426" t="s">
        <v>2119</v>
      </c>
      <c r="F13657" s="426"/>
      <c r="G13657" s="192" t="s">
        <v>2192</v>
      </c>
      <c r="H13657" s="193">
        <v>0.26</v>
      </c>
      <c r="I13657" s="189">
        <f t="shared" si="538"/>
        <v>24.748000000000001</v>
      </c>
      <c r="J13657" s="219">
        <f t="shared" si="539"/>
        <v>6.43</v>
      </c>
      <c r="M13657">
        <v>26.9</v>
      </c>
    </row>
    <row r="13658" spans="1:13" ht="24" customHeight="1" x14ac:dyDescent="0.2">
      <c r="A13658" s="238" t="s">
        <v>2126</v>
      </c>
      <c r="B13658" s="191" t="s">
        <v>2931</v>
      </c>
      <c r="C13658" s="190" t="s">
        <v>15</v>
      </c>
      <c r="D13658" s="190" t="s">
        <v>2932</v>
      </c>
      <c r="E13658" s="426" t="s">
        <v>2119</v>
      </c>
      <c r="F13658" s="426"/>
      <c r="G13658" s="192" t="s">
        <v>132</v>
      </c>
      <c r="H13658" s="193">
        <v>9.0478000000000005</v>
      </c>
      <c r="I13658" s="189">
        <f t="shared" si="538"/>
        <v>0.42320000000000002</v>
      </c>
      <c r="J13658" s="219">
        <f t="shared" si="539"/>
        <v>3.82</v>
      </c>
      <c r="M13658">
        <v>0.46</v>
      </c>
    </row>
    <row r="13659" spans="1:13" ht="26.1" customHeight="1" x14ac:dyDescent="0.2">
      <c r="A13659" s="238" t="s">
        <v>2126</v>
      </c>
      <c r="B13659" s="191" t="s">
        <v>3365</v>
      </c>
      <c r="C13659" s="190" t="s">
        <v>15</v>
      </c>
      <c r="D13659" s="190" t="s">
        <v>3366</v>
      </c>
      <c r="E13659" s="426" t="s">
        <v>2119</v>
      </c>
      <c r="F13659" s="426"/>
      <c r="G13659" s="192" t="s">
        <v>54</v>
      </c>
      <c r="H13659" s="193">
        <v>1</v>
      </c>
      <c r="I13659" s="189">
        <f t="shared" si="538"/>
        <v>129.22320000000002</v>
      </c>
      <c r="J13659" s="219">
        <f t="shared" si="539"/>
        <v>129.22</v>
      </c>
      <c r="M13659">
        <v>140.46</v>
      </c>
    </row>
    <row r="13660" spans="1:13" x14ac:dyDescent="0.2">
      <c r="A13660" s="239"/>
      <c r="B13660" s="195"/>
      <c r="C13660" s="195"/>
      <c r="D13660" s="195"/>
      <c r="E13660" s="195" t="s">
        <v>3847</v>
      </c>
      <c r="F13660" s="196">
        <v>122.72</v>
      </c>
      <c r="G13660" s="195" t="s">
        <v>3848</v>
      </c>
      <c r="H13660" s="196">
        <v>0</v>
      </c>
      <c r="I13660" s="196">
        <v>122.72</v>
      </c>
      <c r="J13660" s="220"/>
      <c r="M13660">
        <v>122.72</v>
      </c>
    </row>
    <row r="13661" spans="1:13" ht="25.5" x14ac:dyDescent="0.2">
      <c r="A13661" s="239"/>
      <c r="B13661" s="195"/>
      <c r="C13661" s="195"/>
      <c r="D13661" s="195"/>
      <c r="E13661" s="195" t="s">
        <v>3849</v>
      </c>
      <c r="F13661" s="196">
        <v>0</v>
      </c>
      <c r="G13661" s="195"/>
      <c r="H13661" s="195" t="s">
        <v>3850</v>
      </c>
      <c r="I13661" s="196">
        <v>317.89</v>
      </c>
      <c r="J13661" s="220"/>
      <c r="M13661">
        <v>317.89</v>
      </c>
    </row>
    <row r="13662" spans="1:13" ht="30" customHeight="1" x14ac:dyDescent="0.2">
      <c r="A13662" s="240"/>
      <c r="B13662" s="197"/>
      <c r="C13662" s="197"/>
      <c r="D13662" s="197"/>
      <c r="E13662" s="197"/>
      <c r="F13662" s="197"/>
      <c r="G13662" s="197" t="s">
        <v>3851</v>
      </c>
      <c r="H13662" s="198">
        <v>1</v>
      </c>
      <c r="I13662" s="199">
        <v>317.89</v>
      </c>
      <c r="J13662" s="220"/>
      <c r="M13662">
        <v>317.89</v>
      </c>
    </row>
    <row r="13663" spans="1:13" ht="0.95" customHeight="1" x14ac:dyDescent="0.2">
      <c r="A13663" s="237"/>
      <c r="B13663" s="185"/>
      <c r="C13663" s="185"/>
      <c r="D13663" s="185"/>
      <c r="E13663" s="185"/>
      <c r="F13663" s="185"/>
      <c r="G13663" s="185"/>
      <c r="H13663" s="185"/>
      <c r="I13663" s="185"/>
      <c r="J13663" s="220"/>
    </row>
    <row r="13664" spans="1:13" ht="18" customHeight="1" x14ac:dyDescent="0.2">
      <c r="A13664" s="236" t="s">
        <v>4572</v>
      </c>
      <c r="B13664" s="183" t="s">
        <v>2</v>
      </c>
      <c r="C13664" s="182" t="s">
        <v>3</v>
      </c>
      <c r="D13664" s="182" t="s">
        <v>4</v>
      </c>
      <c r="E13664" s="419" t="s">
        <v>2100</v>
      </c>
      <c r="F13664" s="419"/>
      <c r="G13664" s="184" t="s">
        <v>5</v>
      </c>
      <c r="H13664" s="183" t="s">
        <v>6</v>
      </c>
      <c r="I13664" s="183" t="s">
        <v>7</v>
      </c>
      <c r="J13664" s="218" t="s">
        <v>8</v>
      </c>
      <c r="K13664" s="229">
        <f>J13666+J13667+J13668+J13669+J13670+J13671</f>
        <v>13.25</v>
      </c>
      <c r="L13664" s="229">
        <f>J13665-K13664</f>
        <v>63.34</v>
      </c>
      <c r="M13664" t="s">
        <v>7</v>
      </c>
    </row>
    <row r="13665" spans="1:13" ht="26.1" customHeight="1" x14ac:dyDescent="0.2">
      <c r="A13665" s="237" t="s">
        <v>2125</v>
      </c>
      <c r="B13665" s="186" t="s">
        <v>1165</v>
      </c>
      <c r="C13665" s="185" t="s">
        <v>15</v>
      </c>
      <c r="D13665" s="185" t="s">
        <v>1166</v>
      </c>
      <c r="E13665" s="425">
        <v>8</v>
      </c>
      <c r="F13665" s="425"/>
      <c r="G13665" s="187" t="s">
        <v>18</v>
      </c>
      <c r="H13665" s="188">
        <v>1</v>
      </c>
      <c r="I13665" s="189">
        <f t="shared" ref="I13665:I13681" si="540">(M13665*$M$13)</f>
        <v>76.59920000000001</v>
      </c>
      <c r="J13665" s="231">
        <f t="shared" ref="J13665:J13681" si="541">TRUNC(I13665*H13665,2)</f>
        <v>76.59</v>
      </c>
      <c r="M13665">
        <v>83.26</v>
      </c>
    </row>
    <row r="13666" spans="1:13" ht="24" customHeight="1" x14ac:dyDescent="0.2">
      <c r="A13666" s="238" t="s">
        <v>2126</v>
      </c>
      <c r="B13666" s="191" t="s">
        <v>2130</v>
      </c>
      <c r="C13666" s="190" t="s">
        <v>15</v>
      </c>
      <c r="D13666" s="190" t="s">
        <v>2131</v>
      </c>
      <c r="E13666" s="426" t="s">
        <v>2129</v>
      </c>
      <c r="F13666" s="426"/>
      <c r="G13666" s="192" t="s">
        <v>39</v>
      </c>
      <c r="H13666" s="193">
        <v>0.27700000000000002</v>
      </c>
      <c r="I13666" s="189">
        <f t="shared" si="540"/>
        <v>13.533200000000001</v>
      </c>
      <c r="J13666" s="219">
        <f t="shared" si="541"/>
        <v>3.74</v>
      </c>
      <c r="M13666">
        <v>14.71</v>
      </c>
    </row>
    <row r="13667" spans="1:13" ht="24" customHeight="1" x14ac:dyDescent="0.2">
      <c r="A13667" s="238" t="s">
        <v>2126</v>
      </c>
      <c r="B13667" s="191" t="s">
        <v>2807</v>
      </c>
      <c r="C13667" s="190" t="s">
        <v>15</v>
      </c>
      <c r="D13667" s="190" t="s">
        <v>2808</v>
      </c>
      <c r="E13667" s="426" t="s">
        <v>2129</v>
      </c>
      <c r="F13667" s="426"/>
      <c r="G13667" s="192" t="s">
        <v>39</v>
      </c>
      <c r="H13667" s="193">
        <v>0.2208</v>
      </c>
      <c r="I13667" s="189">
        <f t="shared" si="540"/>
        <v>19.136000000000003</v>
      </c>
      <c r="J13667" s="219">
        <f t="shared" si="541"/>
        <v>4.22</v>
      </c>
      <c r="M13667">
        <v>20.8</v>
      </c>
    </row>
    <row r="13668" spans="1:13" ht="24" customHeight="1" x14ac:dyDescent="0.2">
      <c r="A13668" s="238" t="s">
        <v>2126</v>
      </c>
      <c r="B13668" s="191" t="s">
        <v>2127</v>
      </c>
      <c r="C13668" s="190" t="s">
        <v>15</v>
      </c>
      <c r="D13668" s="190" t="s">
        <v>2128</v>
      </c>
      <c r="E13668" s="426" t="s">
        <v>2129</v>
      </c>
      <c r="F13668" s="426"/>
      <c r="G13668" s="192" t="s">
        <v>39</v>
      </c>
      <c r="H13668" s="193">
        <v>5.3800000000000001E-2</v>
      </c>
      <c r="I13668" s="189">
        <f t="shared" si="540"/>
        <v>19.136000000000003</v>
      </c>
      <c r="J13668" s="219">
        <f t="shared" si="541"/>
        <v>1.02</v>
      </c>
      <c r="M13668">
        <v>20.8</v>
      </c>
    </row>
    <row r="13669" spans="1:13" ht="24" customHeight="1" x14ac:dyDescent="0.2">
      <c r="A13669" s="238" t="s">
        <v>2126</v>
      </c>
      <c r="B13669" s="191" t="s">
        <v>2210</v>
      </c>
      <c r="C13669" s="190" t="s">
        <v>15</v>
      </c>
      <c r="D13669" s="190" t="s">
        <v>2211</v>
      </c>
      <c r="E13669" s="426" t="s">
        <v>2129</v>
      </c>
      <c r="F13669" s="426"/>
      <c r="G13669" s="192" t="s">
        <v>39</v>
      </c>
      <c r="H13669" s="193">
        <v>2.6100000000000002E-2</v>
      </c>
      <c r="I13669" s="189">
        <f t="shared" si="540"/>
        <v>19.430400000000002</v>
      </c>
      <c r="J13669" s="219">
        <f t="shared" si="541"/>
        <v>0.5</v>
      </c>
      <c r="M13669">
        <v>21.12</v>
      </c>
    </row>
    <row r="13670" spans="1:13" ht="24" customHeight="1" x14ac:dyDescent="0.2">
      <c r="A13670" s="238" t="s">
        <v>2126</v>
      </c>
      <c r="B13670" s="191" t="s">
        <v>2148</v>
      </c>
      <c r="C13670" s="190" t="s">
        <v>15</v>
      </c>
      <c r="D13670" s="190" t="s">
        <v>2149</v>
      </c>
      <c r="E13670" s="426" t="s">
        <v>2129</v>
      </c>
      <c r="F13670" s="426"/>
      <c r="G13670" s="192" t="s">
        <v>39</v>
      </c>
      <c r="H13670" s="193">
        <v>2.6100000000000002E-2</v>
      </c>
      <c r="I13670" s="189">
        <f t="shared" si="540"/>
        <v>13.938000000000001</v>
      </c>
      <c r="J13670" s="219">
        <f t="shared" si="541"/>
        <v>0.36</v>
      </c>
      <c r="M13670">
        <v>15.15</v>
      </c>
    </row>
    <row r="13671" spans="1:13" ht="24" customHeight="1" x14ac:dyDescent="0.2">
      <c r="A13671" s="238" t="s">
        <v>2126</v>
      </c>
      <c r="B13671" s="191" t="s">
        <v>2156</v>
      </c>
      <c r="C13671" s="190" t="s">
        <v>15</v>
      </c>
      <c r="D13671" s="190" t="s">
        <v>2157</v>
      </c>
      <c r="E13671" s="426" t="s">
        <v>2129</v>
      </c>
      <c r="F13671" s="426"/>
      <c r="G13671" s="192" t="s">
        <v>39</v>
      </c>
      <c r="H13671" s="193">
        <v>0.28720000000000001</v>
      </c>
      <c r="I13671" s="189">
        <f t="shared" si="540"/>
        <v>11.8772</v>
      </c>
      <c r="J13671" s="219">
        <f t="shared" si="541"/>
        <v>3.41</v>
      </c>
      <c r="M13671">
        <v>12.91</v>
      </c>
    </row>
    <row r="13672" spans="1:13" ht="24" customHeight="1" x14ac:dyDescent="0.2">
      <c r="A13672" s="238" t="s">
        <v>2126</v>
      </c>
      <c r="B13672" s="191" t="s">
        <v>2809</v>
      </c>
      <c r="C13672" s="190" t="s">
        <v>15</v>
      </c>
      <c r="D13672" s="190" t="s">
        <v>2810</v>
      </c>
      <c r="E13672" s="426" t="s">
        <v>2119</v>
      </c>
      <c r="F13672" s="426"/>
      <c r="G13672" s="192" t="s">
        <v>1871</v>
      </c>
      <c r="H13672" s="193">
        <v>0.26369999999999999</v>
      </c>
      <c r="I13672" s="189">
        <f t="shared" si="540"/>
        <v>7.3784000000000001</v>
      </c>
      <c r="J13672" s="219">
        <f t="shared" si="541"/>
        <v>1.94</v>
      </c>
      <c r="M13672">
        <v>8.02</v>
      </c>
    </row>
    <row r="13673" spans="1:13" ht="24" customHeight="1" x14ac:dyDescent="0.2">
      <c r="A13673" s="238" t="s">
        <v>2126</v>
      </c>
      <c r="B13673" s="191" t="s">
        <v>2811</v>
      </c>
      <c r="C13673" s="190" t="s">
        <v>15</v>
      </c>
      <c r="D13673" s="190" t="s">
        <v>2812</v>
      </c>
      <c r="E13673" s="426" t="s">
        <v>2119</v>
      </c>
      <c r="F13673" s="426"/>
      <c r="G13673" s="192" t="s">
        <v>1871</v>
      </c>
      <c r="H13673" s="193">
        <v>3.1684000000000001</v>
      </c>
      <c r="I13673" s="189">
        <f t="shared" si="540"/>
        <v>10.478800000000001</v>
      </c>
      <c r="J13673" s="219">
        <f t="shared" si="541"/>
        <v>33.200000000000003</v>
      </c>
      <c r="M13673">
        <v>11.39</v>
      </c>
    </row>
    <row r="13674" spans="1:13" ht="24" customHeight="1" x14ac:dyDescent="0.2">
      <c r="A13674" s="238" t="s">
        <v>2126</v>
      </c>
      <c r="B13674" s="191" t="s">
        <v>2813</v>
      </c>
      <c r="C13674" s="190" t="s">
        <v>15</v>
      </c>
      <c r="D13674" s="190" t="s">
        <v>2814</v>
      </c>
      <c r="E13674" s="426" t="s">
        <v>2119</v>
      </c>
      <c r="F13674" s="426"/>
      <c r="G13674" s="192" t="s">
        <v>1871</v>
      </c>
      <c r="H13674" s="193">
        <v>6.2399999999999997E-2</v>
      </c>
      <c r="I13674" s="189">
        <f t="shared" si="540"/>
        <v>23.2852</v>
      </c>
      <c r="J13674" s="219">
        <f t="shared" si="541"/>
        <v>1.45</v>
      </c>
      <c r="M13674">
        <v>25.31</v>
      </c>
    </row>
    <row r="13675" spans="1:13" ht="24" customHeight="1" x14ac:dyDescent="0.2">
      <c r="A13675" s="238" t="s">
        <v>2126</v>
      </c>
      <c r="B13675" s="191" t="s">
        <v>2270</v>
      </c>
      <c r="C13675" s="190" t="s">
        <v>15</v>
      </c>
      <c r="D13675" s="190" t="s">
        <v>2271</v>
      </c>
      <c r="E13675" s="426" t="s">
        <v>2119</v>
      </c>
      <c r="F13675" s="426"/>
      <c r="G13675" s="192" t="s">
        <v>50</v>
      </c>
      <c r="H13675" s="193">
        <v>3.2800000000000003E-2</v>
      </c>
      <c r="I13675" s="189">
        <f t="shared" si="540"/>
        <v>159.69360000000003</v>
      </c>
      <c r="J13675" s="219">
        <f t="shared" si="541"/>
        <v>5.23</v>
      </c>
      <c r="M13675">
        <v>173.58</v>
      </c>
    </row>
    <row r="13676" spans="1:13" ht="24" customHeight="1" x14ac:dyDescent="0.2">
      <c r="A13676" s="238" t="s">
        <v>2126</v>
      </c>
      <c r="B13676" s="191" t="s">
        <v>2168</v>
      </c>
      <c r="C13676" s="190" t="s">
        <v>15</v>
      </c>
      <c r="D13676" s="190" t="s">
        <v>2169</v>
      </c>
      <c r="E13676" s="426" t="s">
        <v>2119</v>
      </c>
      <c r="F13676" s="426"/>
      <c r="G13676" s="192" t="s">
        <v>50</v>
      </c>
      <c r="H13676" s="193">
        <v>8.5000000000000006E-3</v>
      </c>
      <c r="I13676" s="189">
        <f t="shared" si="540"/>
        <v>125.49720000000001</v>
      </c>
      <c r="J13676" s="219">
        <f t="shared" si="541"/>
        <v>1.06</v>
      </c>
      <c r="M13676">
        <v>136.41</v>
      </c>
    </row>
    <row r="13677" spans="1:13" ht="24" customHeight="1" x14ac:dyDescent="0.2">
      <c r="A13677" s="238" t="s">
        <v>2126</v>
      </c>
      <c r="B13677" s="191" t="s">
        <v>2245</v>
      </c>
      <c r="C13677" s="190" t="s">
        <v>15</v>
      </c>
      <c r="D13677" s="190" t="s">
        <v>2246</v>
      </c>
      <c r="E13677" s="426" t="s">
        <v>2119</v>
      </c>
      <c r="F13677" s="426"/>
      <c r="G13677" s="192" t="s">
        <v>50</v>
      </c>
      <c r="H13677" s="193">
        <v>2.5399999999999999E-2</v>
      </c>
      <c r="I13677" s="189">
        <f t="shared" si="540"/>
        <v>123.36280000000001</v>
      </c>
      <c r="J13677" s="219">
        <f t="shared" si="541"/>
        <v>3.13</v>
      </c>
      <c r="M13677">
        <v>134.09</v>
      </c>
    </row>
    <row r="13678" spans="1:13" ht="24" customHeight="1" x14ac:dyDescent="0.2">
      <c r="A13678" s="238" t="s">
        <v>2126</v>
      </c>
      <c r="B13678" s="191" t="s">
        <v>2140</v>
      </c>
      <c r="C13678" s="190" t="s">
        <v>15</v>
      </c>
      <c r="D13678" s="190" t="s">
        <v>2141</v>
      </c>
      <c r="E13678" s="426" t="s">
        <v>2119</v>
      </c>
      <c r="F13678" s="426"/>
      <c r="G13678" s="192" t="s">
        <v>1871</v>
      </c>
      <c r="H13678" s="193">
        <v>12.96</v>
      </c>
      <c r="I13678" s="189">
        <f t="shared" si="540"/>
        <v>0.59800000000000009</v>
      </c>
      <c r="J13678" s="219">
        <f t="shared" si="541"/>
        <v>7.75</v>
      </c>
      <c r="M13678">
        <v>0.65</v>
      </c>
    </row>
    <row r="13679" spans="1:13" ht="26.1" customHeight="1" x14ac:dyDescent="0.2">
      <c r="A13679" s="238" t="s">
        <v>2126</v>
      </c>
      <c r="B13679" s="191" t="s">
        <v>2170</v>
      </c>
      <c r="C13679" s="190" t="s">
        <v>15</v>
      </c>
      <c r="D13679" s="190" t="s">
        <v>2171</v>
      </c>
      <c r="E13679" s="426" t="s">
        <v>2119</v>
      </c>
      <c r="F13679" s="426"/>
      <c r="G13679" s="192" t="s">
        <v>17</v>
      </c>
      <c r="H13679" s="193">
        <v>0.1739</v>
      </c>
      <c r="I13679" s="189">
        <f t="shared" si="540"/>
        <v>37.940800000000003</v>
      </c>
      <c r="J13679" s="219">
        <f t="shared" si="541"/>
        <v>6.59</v>
      </c>
      <c r="M13679">
        <v>41.24</v>
      </c>
    </row>
    <row r="13680" spans="1:13" ht="24" customHeight="1" x14ac:dyDescent="0.2">
      <c r="A13680" s="238" t="s">
        <v>2126</v>
      </c>
      <c r="B13680" s="191" t="s">
        <v>2172</v>
      </c>
      <c r="C13680" s="190" t="s">
        <v>15</v>
      </c>
      <c r="D13680" s="190" t="s">
        <v>2173</v>
      </c>
      <c r="E13680" s="426" t="s">
        <v>2119</v>
      </c>
      <c r="F13680" s="426"/>
      <c r="G13680" s="192" t="s">
        <v>1871</v>
      </c>
      <c r="H13680" s="193">
        <v>0.01</v>
      </c>
      <c r="I13680" s="189">
        <f t="shared" si="540"/>
        <v>23.184000000000001</v>
      </c>
      <c r="J13680" s="219">
        <f t="shared" si="541"/>
        <v>0.23</v>
      </c>
      <c r="M13680">
        <v>25.2</v>
      </c>
    </row>
    <row r="13681" spans="1:13" ht="24" customHeight="1" x14ac:dyDescent="0.2">
      <c r="A13681" s="238" t="s">
        <v>2126</v>
      </c>
      <c r="B13681" s="191" t="s">
        <v>2258</v>
      </c>
      <c r="C13681" s="190" t="s">
        <v>15</v>
      </c>
      <c r="D13681" s="190" t="s">
        <v>2259</v>
      </c>
      <c r="E13681" s="426" t="s">
        <v>2119</v>
      </c>
      <c r="F13681" s="426"/>
      <c r="G13681" s="192" t="s">
        <v>132</v>
      </c>
      <c r="H13681" s="193">
        <v>0.20519999999999999</v>
      </c>
      <c r="I13681" s="189">
        <f t="shared" si="540"/>
        <v>13.496400000000001</v>
      </c>
      <c r="J13681" s="219">
        <f t="shared" si="541"/>
        <v>2.76</v>
      </c>
      <c r="M13681">
        <v>14.67</v>
      </c>
    </row>
    <row r="13682" spans="1:13" x14ac:dyDescent="0.2">
      <c r="A13682" s="239"/>
      <c r="B13682" s="195"/>
      <c r="C13682" s="195"/>
      <c r="D13682" s="195"/>
      <c r="E13682" s="195" t="s">
        <v>3847</v>
      </c>
      <c r="F13682" s="196">
        <v>14.41</v>
      </c>
      <c r="G13682" s="195" t="s">
        <v>3848</v>
      </c>
      <c r="H13682" s="196">
        <v>0</v>
      </c>
      <c r="I13682" s="196">
        <v>14.41</v>
      </c>
      <c r="J13682" s="220"/>
      <c r="M13682">
        <v>14.41</v>
      </c>
    </row>
    <row r="13683" spans="1:13" ht="25.5" x14ac:dyDescent="0.2">
      <c r="A13683" s="239"/>
      <c r="B13683" s="195"/>
      <c r="C13683" s="195"/>
      <c r="D13683" s="195"/>
      <c r="E13683" s="195" t="s">
        <v>3849</v>
      </c>
      <c r="F13683" s="196">
        <v>0</v>
      </c>
      <c r="G13683" s="195"/>
      <c r="H13683" s="195" t="s">
        <v>3850</v>
      </c>
      <c r="I13683" s="196">
        <v>83.26</v>
      </c>
      <c r="J13683" s="220"/>
      <c r="M13683">
        <v>83.26</v>
      </c>
    </row>
    <row r="13684" spans="1:13" ht="30" customHeight="1" x14ac:dyDescent="0.2">
      <c r="A13684" s="240"/>
      <c r="B13684" s="197"/>
      <c r="C13684" s="197"/>
      <c r="D13684" s="197"/>
      <c r="E13684" s="197"/>
      <c r="F13684" s="197"/>
      <c r="G13684" s="197" t="s">
        <v>3851</v>
      </c>
      <c r="H13684" s="198">
        <v>10</v>
      </c>
      <c r="I13684" s="199">
        <v>832.6</v>
      </c>
      <c r="J13684" s="220"/>
      <c r="M13684">
        <v>832.6</v>
      </c>
    </row>
    <row r="13685" spans="1:13" ht="0.95" customHeight="1" x14ac:dyDescent="0.2">
      <c r="A13685" s="237"/>
      <c r="B13685" s="185"/>
      <c r="C13685" s="185"/>
      <c r="D13685" s="185"/>
      <c r="E13685" s="185"/>
      <c r="F13685" s="185"/>
      <c r="G13685" s="185"/>
      <c r="H13685" s="185"/>
      <c r="I13685" s="185"/>
      <c r="J13685" s="220"/>
    </row>
    <row r="13686" spans="1:13" ht="18" customHeight="1" x14ac:dyDescent="0.2">
      <c r="A13686" s="236" t="s">
        <v>4573</v>
      </c>
      <c r="B13686" s="183" t="s">
        <v>2</v>
      </c>
      <c r="C13686" s="182" t="s">
        <v>3</v>
      </c>
      <c r="D13686" s="182" t="s">
        <v>4</v>
      </c>
      <c r="E13686" s="419" t="s">
        <v>2100</v>
      </c>
      <c r="F13686" s="419"/>
      <c r="G13686" s="184" t="s">
        <v>5</v>
      </c>
      <c r="H13686" s="183" t="s">
        <v>6</v>
      </c>
      <c r="I13686" s="183" t="s">
        <v>7</v>
      </c>
      <c r="J13686" s="218" t="s">
        <v>8</v>
      </c>
      <c r="K13686" s="229">
        <f>J13689+J13694+J13695+J13703+J13705+J13704</f>
        <v>1901.15</v>
      </c>
      <c r="L13686" s="229">
        <f>J13687-K13686</f>
        <v>33777.869999999995</v>
      </c>
      <c r="M13686" t="s">
        <v>7</v>
      </c>
    </row>
    <row r="13687" spans="1:13" ht="26.1" customHeight="1" x14ac:dyDescent="0.2">
      <c r="A13687" s="237" t="s">
        <v>2125</v>
      </c>
      <c r="B13687" s="186" t="s">
        <v>1834</v>
      </c>
      <c r="C13687" s="185" t="s">
        <v>15</v>
      </c>
      <c r="D13687" s="185" t="s">
        <v>1835</v>
      </c>
      <c r="E13687" s="425">
        <v>8</v>
      </c>
      <c r="F13687" s="425"/>
      <c r="G13687" s="187" t="s">
        <v>54</v>
      </c>
      <c r="H13687" s="188">
        <v>1</v>
      </c>
      <c r="I13687" s="189">
        <f t="shared" ref="I13687:I13709" si="542">(M13687*$M$13)</f>
        <v>35679.026000000005</v>
      </c>
      <c r="J13687" s="231">
        <f t="shared" ref="J13687:J13709" si="543">TRUNC(I13687*H13687,2)</f>
        <v>35679.019999999997</v>
      </c>
      <c r="M13687">
        <v>38781.550000000003</v>
      </c>
    </row>
    <row r="13688" spans="1:13" ht="24" customHeight="1" x14ac:dyDescent="0.2">
      <c r="A13688" s="238" t="s">
        <v>2126</v>
      </c>
      <c r="B13688" s="191" t="s">
        <v>2245</v>
      </c>
      <c r="C13688" s="190" t="s">
        <v>15</v>
      </c>
      <c r="D13688" s="190" t="s">
        <v>2246</v>
      </c>
      <c r="E13688" s="426" t="s">
        <v>2119</v>
      </c>
      <c r="F13688" s="426"/>
      <c r="G13688" s="192" t="s">
        <v>50</v>
      </c>
      <c r="H13688" s="193">
        <v>1.7</v>
      </c>
      <c r="I13688" s="189">
        <f t="shared" si="542"/>
        <v>123.36280000000001</v>
      </c>
      <c r="J13688" s="219">
        <f t="shared" si="543"/>
        <v>209.71</v>
      </c>
      <c r="M13688">
        <v>134.09</v>
      </c>
    </row>
    <row r="13689" spans="1:13" ht="24" customHeight="1" x14ac:dyDescent="0.2">
      <c r="A13689" s="238" t="s">
        <v>2126</v>
      </c>
      <c r="B13689" s="191" t="s">
        <v>2130</v>
      </c>
      <c r="C13689" s="190" t="s">
        <v>15</v>
      </c>
      <c r="D13689" s="190" t="s">
        <v>2131</v>
      </c>
      <c r="E13689" s="426" t="s">
        <v>2129</v>
      </c>
      <c r="F13689" s="426"/>
      <c r="G13689" s="192" t="s">
        <v>39</v>
      </c>
      <c r="H13689" s="193">
        <v>15.36</v>
      </c>
      <c r="I13689" s="189">
        <f t="shared" si="542"/>
        <v>13.533200000000001</v>
      </c>
      <c r="J13689" s="219">
        <f t="shared" si="543"/>
        <v>207.86</v>
      </c>
      <c r="M13689">
        <v>14.71</v>
      </c>
    </row>
    <row r="13690" spans="1:13" ht="24" customHeight="1" x14ac:dyDescent="0.2">
      <c r="A13690" s="238" t="s">
        <v>2126</v>
      </c>
      <c r="B13690" s="191" t="s">
        <v>2815</v>
      </c>
      <c r="C13690" s="190" t="s">
        <v>15</v>
      </c>
      <c r="D13690" s="190" t="s">
        <v>2816</v>
      </c>
      <c r="E13690" s="426" t="s">
        <v>2119</v>
      </c>
      <c r="F13690" s="426"/>
      <c r="G13690" s="192" t="s">
        <v>1871</v>
      </c>
      <c r="H13690" s="193">
        <v>28.05</v>
      </c>
      <c r="I13690" s="189">
        <f t="shared" si="542"/>
        <v>7.7003999999999992</v>
      </c>
      <c r="J13690" s="219">
        <f t="shared" si="543"/>
        <v>215.99</v>
      </c>
      <c r="M13690">
        <v>8.3699999999999992</v>
      </c>
    </row>
    <row r="13691" spans="1:13" ht="24" customHeight="1" x14ac:dyDescent="0.2">
      <c r="A13691" s="238" t="s">
        <v>2126</v>
      </c>
      <c r="B13691" s="191" t="s">
        <v>2811</v>
      </c>
      <c r="C13691" s="190" t="s">
        <v>15</v>
      </c>
      <c r="D13691" s="190" t="s">
        <v>2812</v>
      </c>
      <c r="E13691" s="426" t="s">
        <v>2119</v>
      </c>
      <c r="F13691" s="426"/>
      <c r="G13691" s="192" t="s">
        <v>1871</v>
      </c>
      <c r="H13691" s="193">
        <v>5.2</v>
      </c>
      <c r="I13691" s="189">
        <f t="shared" si="542"/>
        <v>10.478800000000001</v>
      </c>
      <c r="J13691" s="219">
        <f t="shared" si="543"/>
        <v>54.48</v>
      </c>
      <c r="M13691">
        <v>11.39</v>
      </c>
    </row>
    <row r="13692" spans="1:13" ht="24" customHeight="1" x14ac:dyDescent="0.2">
      <c r="A13692" s="238" t="s">
        <v>2126</v>
      </c>
      <c r="B13692" s="191" t="s">
        <v>2813</v>
      </c>
      <c r="C13692" s="190" t="s">
        <v>15</v>
      </c>
      <c r="D13692" s="190" t="s">
        <v>2814</v>
      </c>
      <c r="E13692" s="426" t="s">
        <v>2119</v>
      </c>
      <c r="F13692" s="426"/>
      <c r="G13692" s="192" t="s">
        <v>1871</v>
      </c>
      <c r="H13692" s="193">
        <v>2.1</v>
      </c>
      <c r="I13692" s="189">
        <f t="shared" si="542"/>
        <v>23.2852</v>
      </c>
      <c r="J13692" s="219">
        <f t="shared" si="543"/>
        <v>48.89</v>
      </c>
      <c r="M13692">
        <v>25.31</v>
      </c>
    </row>
    <row r="13693" spans="1:13" ht="24" customHeight="1" x14ac:dyDescent="0.2">
      <c r="A13693" s="238" t="s">
        <v>2126</v>
      </c>
      <c r="B13693" s="191" t="s">
        <v>2168</v>
      </c>
      <c r="C13693" s="190" t="s">
        <v>15</v>
      </c>
      <c r="D13693" s="190" t="s">
        <v>2169</v>
      </c>
      <c r="E13693" s="426" t="s">
        <v>2119</v>
      </c>
      <c r="F13693" s="426"/>
      <c r="G13693" s="192" t="s">
        <v>50</v>
      </c>
      <c r="H13693" s="193">
        <v>1.7</v>
      </c>
      <c r="I13693" s="189">
        <f t="shared" si="542"/>
        <v>125.49720000000001</v>
      </c>
      <c r="J13693" s="219">
        <f t="shared" si="543"/>
        <v>213.34</v>
      </c>
      <c r="M13693">
        <v>136.41</v>
      </c>
    </row>
    <row r="13694" spans="1:13" ht="24" customHeight="1" x14ac:dyDescent="0.2">
      <c r="A13694" s="238" t="s">
        <v>2126</v>
      </c>
      <c r="B13694" s="191" t="s">
        <v>2127</v>
      </c>
      <c r="C13694" s="190" t="s">
        <v>15</v>
      </c>
      <c r="D13694" s="190" t="s">
        <v>2128</v>
      </c>
      <c r="E13694" s="426" t="s">
        <v>2129</v>
      </c>
      <c r="F13694" s="426"/>
      <c r="G13694" s="192" t="s">
        <v>39</v>
      </c>
      <c r="H13694" s="193">
        <v>7.38</v>
      </c>
      <c r="I13694" s="189">
        <f t="shared" si="542"/>
        <v>19.136000000000003</v>
      </c>
      <c r="J13694" s="219">
        <f t="shared" si="543"/>
        <v>141.22</v>
      </c>
      <c r="M13694">
        <v>20.8</v>
      </c>
    </row>
    <row r="13695" spans="1:13" ht="24" customHeight="1" x14ac:dyDescent="0.2">
      <c r="A13695" s="238" t="s">
        <v>2126</v>
      </c>
      <c r="B13695" s="191" t="s">
        <v>2148</v>
      </c>
      <c r="C13695" s="190" t="s">
        <v>15</v>
      </c>
      <c r="D13695" s="190" t="s">
        <v>2149</v>
      </c>
      <c r="E13695" s="426" t="s">
        <v>2129</v>
      </c>
      <c r="F13695" s="426"/>
      <c r="G13695" s="192" t="s">
        <v>39</v>
      </c>
      <c r="H13695" s="193">
        <v>7.05</v>
      </c>
      <c r="I13695" s="189">
        <f t="shared" si="542"/>
        <v>13.938000000000001</v>
      </c>
      <c r="J13695" s="219">
        <f t="shared" si="543"/>
        <v>98.26</v>
      </c>
      <c r="M13695">
        <v>15.15</v>
      </c>
    </row>
    <row r="13696" spans="1:13" ht="24" customHeight="1" x14ac:dyDescent="0.2">
      <c r="A13696" s="238" t="s">
        <v>2126</v>
      </c>
      <c r="B13696" s="191" t="s">
        <v>3367</v>
      </c>
      <c r="C13696" s="190" t="s">
        <v>15</v>
      </c>
      <c r="D13696" s="190" t="s">
        <v>3368</v>
      </c>
      <c r="E13696" s="426" t="s">
        <v>2119</v>
      </c>
      <c r="F13696" s="426"/>
      <c r="G13696" s="192" t="s">
        <v>1871</v>
      </c>
      <c r="H13696" s="193">
        <v>82.12</v>
      </c>
      <c r="I13696" s="189">
        <f t="shared" si="542"/>
        <v>7.2956000000000003</v>
      </c>
      <c r="J13696" s="219">
        <f t="shared" si="543"/>
        <v>599.11</v>
      </c>
      <c r="M13696">
        <v>7.93</v>
      </c>
    </row>
    <row r="13697" spans="1:13" ht="24" customHeight="1" x14ac:dyDescent="0.2">
      <c r="A13697" s="238" t="s">
        <v>2126</v>
      </c>
      <c r="B13697" s="191" t="s">
        <v>3070</v>
      </c>
      <c r="C13697" s="190" t="s">
        <v>15</v>
      </c>
      <c r="D13697" s="190" t="s">
        <v>3071</v>
      </c>
      <c r="E13697" s="426" t="s">
        <v>2119</v>
      </c>
      <c r="F13697" s="426"/>
      <c r="G13697" s="192" t="s">
        <v>1871</v>
      </c>
      <c r="H13697" s="193">
        <v>0.06</v>
      </c>
      <c r="I13697" s="189">
        <f t="shared" si="542"/>
        <v>22.576799999999999</v>
      </c>
      <c r="J13697" s="219">
        <f t="shared" si="543"/>
        <v>1.35</v>
      </c>
      <c r="M13697">
        <v>24.54</v>
      </c>
    </row>
    <row r="13698" spans="1:13" ht="24" customHeight="1" x14ac:dyDescent="0.2">
      <c r="A13698" s="238" t="s">
        <v>2126</v>
      </c>
      <c r="B13698" s="191" t="s">
        <v>2270</v>
      </c>
      <c r="C13698" s="190" t="s">
        <v>15</v>
      </c>
      <c r="D13698" s="190" t="s">
        <v>2271</v>
      </c>
      <c r="E13698" s="426" t="s">
        <v>2119</v>
      </c>
      <c r="F13698" s="426"/>
      <c r="G13698" s="192" t="s">
        <v>50</v>
      </c>
      <c r="H13698" s="193">
        <v>3.63</v>
      </c>
      <c r="I13698" s="189">
        <f t="shared" si="542"/>
        <v>159.69360000000003</v>
      </c>
      <c r="J13698" s="219">
        <f t="shared" si="543"/>
        <v>579.67999999999995</v>
      </c>
      <c r="M13698">
        <v>173.58</v>
      </c>
    </row>
    <row r="13699" spans="1:13" ht="24" customHeight="1" x14ac:dyDescent="0.2">
      <c r="A13699" s="238" t="s">
        <v>2126</v>
      </c>
      <c r="B13699" s="191" t="s">
        <v>2140</v>
      </c>
      <c r="C13699" s="190" t="s">
        <v>15</v>
      </c>
      <c r="D13699" s="190" t="s">
        <v>2141</v>
      </c>
      <c r="E13699" s="426" t="s">
        <v>2119</v>
      </c>
      <c r="F13699" s="426"/>
      <c r="G13699" s="192" t="s">
        <v>1871</v>
      </c>
      <c r="H13699" s="193">
        <v>1241.54</v>
      </c>
      <c r="I13699" s="189">
        <f t="shared" si="542"/>
        <v>0.59800000000000009</v>
      </c>
      <c r="J13699" s="219">
        <f t="shared" si="543"/>
        <v>742.44</v>
      </c>
      <c r="M13699">
        <v>0.65</v>
      </c>
    </row>
    <row r="13700" spans="1:13" ht="24" customHeight="1" x14ac:dyDescent="0.2">
      <c r="A13700" s="238" t="s">
        <v>2126</v>
      </c>
      <c r="B13700" s="191" t="s">
        <v>3072</v>
      </c>
      <c r="C13700" s="190" t="s">
        <v>15</v>
      </c>
      <c r="D13700" s="190" t="s">
        <v>3073</v>
      </c>
      <c r="E13700" s="426" t="s">
        <v>2119</v>
      </c>
      <c r="F13700" s="426"/>
      <c r="G13700" s="192" t="s">
        <v>2192</v>
      </c>
      <c r="H13700" s="193">
        <v>2.16</v>
      </c>
      <c r="I13700" s="189">
        <f t="shared" si="542"/>
        <v>8.7032000000000007</v>
      </c>
      <c r="J13700" s="219">
        <f t="shared" si="543"/>
        <v>18.79</v>
      </c>
      <c r="M13700">
        <v>9.4600000000000009</v>
      </c>
    </row>
    <row r="13701" spans="1:13" ht="24" customHeight="1" x14ac:dyDescent="0.2">
      <c r="A13701" s="238" t="s">
        <v>2126</v>
      </c>
      <c r="B13701" s="191" t="s">
        <v>2178</v>
      </c>
      <c r="C13701" s="190" t="s">
        <v>15</v>
      </c>
      <c r="D13701" s="190" t="s">
        <v>2179</v>
      </c>
      <c r="E13701" s="426" t="s">
        <v>2119</v>
      </c>
      <c r="F13701" s="426"/>
      <c r="G13701" s="192" t="s">
        <v>1871</v>
      </c>
      <c r="H13701" s="193">
        <v>0.81</v>
      </c>
      <c r="I13701" s="189">
        <f t="shared" si="542"/>
        <v>25.392000000000003</v>
      </c>
      <c r="J13701" s="219">
        <f t="shared" si="543"/>
        <v>20.56</v>
      </c>
      <c r="M13701">
        <v>27.6</v>
      </c>
    </row>
    <row r="13702" spans="1:13" ht="24" customHeight="1" x14ac:dyDescent="0.2">
      <c r="A13702" s="238" t="s">
        <v>2126</v>
      </c>
      <c r="B13702" s="191" t="s">
        <v>2258</v>
      </c>
      <c r="C13702" s="190" t="s">
        <v>15</v>
      </c>
      <c r="D13702" s="190" t="s">
        <v>2259</v>
      </c>
      <c r="E13702" s="426" t="s">
        <v>2119</v>
      </c>
      <c r="F13702" s="426"/>
      <c r="G13702" s="192" t="s">
        <v>132</v>
      </c>
      <c r="H13702" s="193">
        <v>8.36</v>
      </c>
      <c r="I13702" s="189">
        <f t="shared" si="542"/>
        <v>13.496400000000001</v>
      </c>
      <c r="J13702" s="219">
        <f t="shared" si="543"/>
        <v>112.82</v>
      </c>
      <c r="M13702">
        <v>14.67</v>
      </c>
    </row>
    <row r="13703" spans="1:13" ht="24" customHeight="1" x14ac:dyDescent="0.2">
      <c r="A13703" s="238" t="s">
        <v>2126</v>
      </c>
      <c r="B13703" s="191" t="s">
        <v>2807</v>
      </c>
      <c r="C13703" s="190" t="s">
        <v>15</v>
      </c>
      <c r="D13703" s="190" t="s">
        <v>2808</v>
      </c>
      <c r="E13703" s="426" t="s">
        <v>2129</v>
      </c>
      <c r="F13703" s="426"/>
      <c r="G13703" s="192" t="s">
        <v>39</v>
      </c>
      <c r="H13703" s="193">
        <v>8.34</v>
      </c>
      <c r="I13703" s="189">
        <f t="shared" si="542"/>
        <v>19.136000000000003</v>
      </c>
      <c r="J13703" s="219">
        <f t="shared" si="543"/>
        <v>159.59</v>
      </c>
      <c r="M13703">
        <v>20.8</v>
      </c>
    </row>
    <row r="13704" spans="1:13" ht="24" customHeight="1" x14ac:dyDescent="0.2">
      <c r="A13704" s="238" t="s">
        <v>2126</v>
      </c>
      <c r="B13704" s="191" t="s">
        <v>2152</v>
      </c>
      <c r="C13704" s="190" t="s">
        <v>15</v>
      </c>
      <c r="D13704" s="190" t="s">
        <v>2153</v>
      </c>
      <c r="E13704" s="426" t="s">
        <v>2129</v>
      </c>
      <c r="F13704" s="426"/>
      <c r="G13704" s="192" t="s">
        <v>39</v>
      </c>
      <c r="H13704" s="193">
        <v>16.260000000000002</v>
      </c>
      <c r="I13704" s="189">
        <f t="shared" si="542"/>
        <v>19.136000000000003</v>
      </c>
      <c r="J13704" s="219">
        <f t="shared" si="543"/>
        <v>311.14999999999998</v>
      </c>
      <c r="M13704">
        <v>20.8</v>
      </c>
    </row>
    <row r="13705" spans="1:13" ht="24" customHeight="1" x14ac:dyDescent="0.2">
      <c r="A13705" s="238" t="s">
        <v>2126</v>
      </c>
      <c r="B13705" s="191" t="s">
        <v>2156</v>
      </c>
      <c r="C13705" s="190" t="s">
        <v>15</v>
      </c>
      <c r="D13705" s="190" t="s">
        <v>2157</v>
      </c>
      <c r="E13705" s="426" t="s">
        <v>2129</v>
      </c>
      <c r="F13705" s="426"/>
      <c r="G13705" s="192" t="s">
        <v>39</v>
      </c>
      <c r="H13705" s="193">
        <v>82.77</v>
      </c>
      <c r="I13705" s="189">
        <f t="shared" si="542"/>
        <v>11.8772</v>
      </c>
      <c r="J13705" s="219">
        <f t="shared" si="543"/>
        <v>983.07</v>
      </c>
      <c r="M13705">
        <v>12.91</v>
      </c>
    </row>
    <row r="13706" spans="1:13" ht="24" customHeight="1" x14ac:dyDescent="0.2">
      <c r="A13706" s="238" t="s">
        <v>2126</v>
      </c>
      <c r="B13706" s="191" t="s">
        <v>2172</v>
      </c>
      <c r="C13706" s="190" t="s">
        <v>15</v>
      </c>
      <c r="D13706" s="190" t="s">
        <v>2173</v>
      </c>
      <c r="E13706" s="426" t="s">
        <v>2119</v>
      </c>
      <c r="F13706" s="426"/>
      <c r="G13706" s="192" t="s">
        <v>1871</v>
      </c>
      <c r="H13706" s="193">
        <v>0.04</v>
      </c>
      <c r="I13706" s="189">
        <f t="shared" si="542"/>
        <v>23.184000000000001</v>
      </c>
      <c r="J13706" s="219">
        <f t="shared" si="543"/>
        <v>0.92</v>
      </c>
      <c r="M13706">
        <v>25.2</v>
      </c>
    </row>
    <row r="13707" spans="1:13" ht="24" customHeight="1" x14ac:dyDescent="0.2">
      <c r="A13707" s="238" t="s">
        <v>2126</v>
      </c>
      <c r="B13707" s="191" t="s">
        <v>2136</v>
      </c>
      <c r="C13707" s="190" t="s">
        <v>15</v>
      </c>
      <c r="D13707" s="190" t="s">
        <v>2137</v>
      </c>
      <c r="E13707" s="426" t="s">
        <v>2119</v>
      </c>
      <c r="F13707" s="426"/>
      <c r="G13707" s="192" t="s">
        <v>132</v>
      </c>
      <c r="H13707" s="193">
        <v>2.7</v>
      </c>
      <c r="I13707" s="189">
        <f t="shared" si="542"/>
        <v>7.2404000000000002</v>
      </c>
      <c r="J13707" s="219">
        <f t="shared" si="543"/>
        <v>19.54</v>
      </c>
      <c r="M13707">
        <v>7.87</v>
      </c>
    </row>
    <row r="13708" spans="1:13" ht="24" customHeight="1" x14ac:dyDescent="0.2">
      <c r="A13708" s="238" t="s">
        <v>2126</v>
      </c>
      <c r="B13708" s="191" t="s">
        <v>2166</v>
      </c>
      <c r="C13708" s="190" t="s">
        <v>15</v>
      </c>
      <c r="D13708" s="190" t="s">
        <v>2167</v>
      </c>
      <c r="E13708" s="426" t="s">
        <v>2119</v>
      </c>
      <c r="F13708" s="426"/>
      <c r="G13708" s="192" t="s">
        <v>132</v>
      </c>
      <c r="H13708" s="193">
        <v>0.13</v>
      </c>
      <c r="I13708" s="189">
        <f t="shared" si="542"/>
        <v>7.4244000000000003</v>
      </c>
      <c r="J13708" s="219">
        <f t="shared" si="543"/>
        <v>0.96</v>
      </c>
      <c r="M13708">
        <v>8.07</v>
      </c>
    </row>
    <row r="13709" spans="1:13" ht="39" customHeight="1" x14ac:dyDescent="0.2">
      <c r="A13709" s="238" t="s">
        <v>2126</v>
      </c>
      <c r="B13709" s="191" t="s">
        <v>3369</v>
      </c>
      <c r="C13709" s="190" t="s">
        <v>15</v>
      </c>
      <c r="D13709" s="190" t="s">
        <v>3370</v>
      </c>
      <c r="E13709" s="426" t="s">
        <v>2119</v>
      </c>
      <c r="F13709" s="426"/>
      <c r="G13709" s="192" t="s">
        <v>54</v>
      </c>
      <c r="H13709" s="193">
        <v>1</v>
      </c>
      <c r="I13709" s="189">
        <f t="shared" si="542"/>
        <v>30939.259599999998</v>
      </c>
      <c r="J13709" s="219">
        <f t="shared" si="543"/>
        <v>30939.25</v>
      </c>
      <c r="M13709">
        <v>33629.629999999997</v>
      </c>
    </row>
    <row r="13710" spans="1:13" x14ac:dyDescent="0.2">
      <c r="A13710" s="239"/>
      <c r="B13710" s="195"/>
      <c r="C13710" s="195"/>
      <c r="D13710" s="195"/>
      <c r="E13710" s="195" t="s">
        <v>3847</v>
      </c>
      <c r="F13710" s="196">
        <v>2066.4699999999998</v>
      </c>
      <c r="G13710" s="195" t="s">
        <v>3848</v>
      </c>
      <c r="H13710" s="196">
        <v>0</v>
      </c>
      <c r="I13710" s="196">
        <v>2066.4699999999998</v>
      </c>
      <c r="J13710" s="220"/>
      <c r="M13710">
        <v>2066.4699999999998</v>
      </c>
    </row>
    <row r="13711" spans="1:13" ht="25.5" x14ac:dyDescent="0.2">
      <c r="A13711" s="239"/>
      <c r="B13711" s="195"/>
      <c r="C13711" s="195"/>
      <c r="D13711" s="195"/>
      <c r="E13711" s="195" t="s">
        <v>3849</v>
      </c>
      <c r="F13711" s="196">
        <v>0</v>
      </c>
      <c r="G13711" s="195"/>
      <c r="H13711" s="195" t="s">
        <v>3850</v>
      </c>
      <c r="I13711" s="196">
        <v>38781.550000000003</v>
      </c>
      <c r="J13711" s="220"/>
      <c r="M13711">
        <v>38781.550000000003</v>
      </c>
    </row>
    <row r="13712" spans="1:13" ht="30" customHeight="1" x14ac:dyDescent="0.2">
      <c r="A13712" s="240"/>
      <c r="B13712" s="197"/>
      <c r="C13712" s="197"/>
      <c r="D13712" s="197"/>
      <c r="E13712" s="197"/>
      <c r="F13712" s="197"/>
      <c r="G13712" s="197" t="s">
        <v>3851</v>
      </c>
      <c r="H13712" s="198">
        <v>1</v>
      </c>
      <c r="I13712" s="199">
        <v>38781.550000000003</v>
      </c>
      <c r="J13712" s="220"/>
      <c r="M13712">
        <v>38781.550000000003</v>
      </c>
    </row>
    <row r="13713" spans="1:13" ht="0.95" customHeight="1" x14ac:dyDescent="0.2">
      <c r="A13713" s="237"/>
      <c r="B13713" s="185"/>
      <c r="C13713" s="185"/>
      <c r="D13713" s="185"/>
      <c r="E13713" s="185"/>
      <c r="F13713" s="185"/>
      <c r="G13713" s="185"/>
      <c r="H13713" s="185"/>
      <c r="I13713" s="185"/>
      <c r="J13713" s="220"/>
    </row>
    <row r="13714" spans="1:13" ht="18" customHeight="1" x14ac:dyDescent="0.2">
      <c r="A13714" s="236" t="s">
        <v>4574</v>
      </c>
      <c r="B13714" s="183" t="s">
        <v>2</v>
      </c>
      <c r="C13714" s="182" t="s">
        <v>3</v>
      </c>
      <c r="D13714" s="182" t="s">
        <v>4</v>
      </c>
      <c r="E13714" s="419" t="s">
        <v>2100</v>
      </c>
      <c r="F13714" s="419"/>
      <c r="G13714" s="184" t="s">
        <v>5</v>
      </c>
      <c r="H13714" s="183" t="s">
        <v>6</v>
      </c>
      <c r="I13714" s="183" t="s">
        <v>7</v>
      </c>
      <c r="J13714" s="218" t="s">
        <v>8</v>
      </c>
      <c r="K13714" s="229">
        <f>J13716+J13717+J13718</f>
        <v>235.35</v>
      </c>
      <c r="L13714" s="229">
        <f>J13715-K13714</f>
        <v>147.22</v>
      </c>
      <c r="M13714" t="s">
        <v>7</v>
      </c>
    </row>
    <row r="13715" spans="1:13" ht="24" customHeight="1" x14ac:dyDescent="0.2">
      <c r="A13715" s="237" t="s">
        <v>2125</v>
      </c>
      <c r="B13715" s="186" t="s">
        <v>1163</v>
      </c>
      <c r="C13715" s="185" t="s">
        <v>15</v>
      </c>
      <c r="D13715" s="185" t="s">
        <v>1164</v>
      </c>
      <c r="E13715" s="425">
        <v>8</v>
      </c>
      <c r="F13715" s="425"/>
      <c r="G13715" s="187" t="s">
        <v>18</v>
      </c>
      <c r="H13715" s="188">
        <v>1</v>
      </c>
      <c r="I13715" s="189">
        <f t="shared" ref="I13715:I13725" si="544">(M13715*$M$13)</f>
        <v>382.57279999999997</v>
      </c>
      <c r="J13715" s="231">
        <f t="shared" ref="J13715:J13725" si="545">TRUNC(I13715*H13715,2)</f>
        <v>382.57</v>
      </c>
      <c r="M13715">
        <v>415.84</v>
      </c>
    </row>
    <row r="13716" spans="1:13" ht="24" customHeight="1" x14ac:dyDescent="0.2">
      <c r="A13716" s="238" t="s">
        <v>2126</v>
      </c>
      <c r="B13716" s="191" t="s">
        <v>2148</v>
      </c>
      <c r="C13716" s="190" t="s">
        <v>15</v>
      </c>
      <c r="D13716" s="190" t="s">
        <v>2149</v>
      </c>
      <c r="E13716" s="426" t="s">
        <v>2129</v>
      </c>
      <c r="F13716" s="426"/>
      <c r="G13716" s="192" t="s">
        <v>39</v>
      </c>
      <c r="H13716" s="193">
        <v>0.13880000000000001</v>
      </c>
      <c r="I13716" s="189">
        <f t="shared" si="544"/>
        <v>13.938000000000001</v>
      </c>
      <c r="J13716" s="219">
        <f t="shared" si="545"/>
        <v>1.93</v>
      </c>
      <c r="M13716">
        <v>15.15</v>
      </c>
    </row>
    <row r="13717" spans="1:13" ht="24" customHeight="1" x14ac:dyDescent="0.2">
      <c r="A13717" s="238" t="s">
        <v>2126</v>
      </c>
      <c r="B13717" s="191" t="s">
        <v>2152</v>
      </c>
      <c r="C13717" s="190" t="s">
        <v>15</v>
      </c>
      <c r="D13717" s="190" t="s">
        <v>2153</v>
      </c>
      <c r="E13717" s="426" t="s">
        <v>2129</v>
      </c>
      <c r="F13717" s="426"/>
      <c r="G13717" s="192" t="s">
        <v>39</v>
      </c>
      <c r="H13717" s="193">
        <v>6.1721000000000004</v>
      </c>
      <c r="I13717" s="189">
        <f t="shared" si="544"/>
        <v>19.136000000000003</v>
      </c>
      <c r="J13717" s="219">
        <f t="shared" si="545"/>
        <v>118.1</v>
      </c>
      <c r="M13717">
        <v>20.8</v>
      </c>
    </row>
    <row r="13718" spans="1:13" ht="24" customHeight="1" x14ac:dyDescent="0.2">
      <c r="A13718" s="238" t="s">
        <v>2126</v>
      </c>
      <c r="B13718" s="191" t="s">
        <v>2156</v>
      </c>
      <c r="C13718" s="190" t="s">
        <v>15</v>
      </c>
      <c r="D13718" s="190" t="s">
        <v>2157</v>
      </c>
      <c r="E13718" s="426" t="s">
        <v>2129</v>
      </c>
      <c r="F13718" s="426"/>
      <c r="G13718" s="192" t="s">
        <v>39</v>
      </c>
      <c r="H13718" s="193">
        <v>9.7096</v>
      </c>
      <c r="I13718" s="189">
        <f t="shared" si="544"/>
        <v>11.8772</v>
      </c>
      <c r="J13718" s="219">
        <f t="shared" si="545"/>
        <v>115.32</v>
      </c>
      <c r="M13718">
        <v>12.91</v>
      </c>
    </row>
    <row r="13719" spans="1:13" ht="39" customHeight="1" x14ac:dyDescent="0.2">
      <c r="A13719" s="238" t="s">
        <v>2126</v>
      </c>
      <c r="B13719" s="191" t="s">
        <v>2797</v>
      </c>
      <c r="C13719" s="190" t="s">
        <v>15</v>
      </c>
      <c r="D13719" s="190" t="s">
        <v>2798</v>
      </c>
      <c r="E13719" s="426" t="s">
        <v>2119</v>
      </c>
      <c r="F13719" s="426"/>
      <c r="G13719" s="192" t="s">
        <v>1871</v>
      </c>
      <c r="H13719" s="193">
        <v>0.86380000000000001</v>
      </c>
      <c r="I13719" s="189">
        <f t="shared" si="544"/>
        <v>6.9</v>
      </c>
      <c r="J13719" s="219">
        <f t="shared" si="545"/>
        <v>5.96</v>
      </c>
      <c r="M13719">
        <v>7.5</v>
      </c>
    </row>
    <row r="13720" spans="1:13" ht="24" customHeight="1" x14ac:dyDescent="0.2">
      <c r="A13720" s="238" t="s">
        <v>2126</v>
      </c>
      <c r="B13720" s="191" t="s">
        <v>2164</v>
      </c>
      <c r="C13720" s="190" t="s">
        <v>15</v>
      </c>
      <c r="D13720" s="190" t="s">
        <v>2165</v>
      </c>
      <c r="E13720" s="426" t="s">
        <v>2119</v>
      </c>
      <c r="F13720" s="426"/>
      <c r="G13720" s="192" t="s">
        <v>50</v>
      </c>
      <c r="H13720" s="193">
        <v>0.13730000000000001</v>
      </c>
      <c r="I13720" s="189">
        <f t="shared" si="544"/>
        <v>160.77000000000001</v>
      </c>
      <c r="J13720" s="219">
        <f t="shared" si="545"/>
        <v>22.07</v>
      </c>
      <c r="M13720">
        <v>174.75</v>
      </c>
    </row>
    <row r="13721" spans="1:13" ht="24" customHeight="1" x14ac:dyDescent="0.2">
      <c r="A13721" s="238" t="s">
        <v>2126</v>
      </c>
      <c r="B13721" s="191" t="s">
        <v>2168</v>
      </c>
      <c r="C13721" s="190" t="s">
        <v>15</v>
      </c>
      <c r="D13721" s="190" t="s">
        <v>2169</v>
      </c>
      <c r="E13721" s="426" t="s">
        <v>2119</v>
      </c>
      <c r="F13721" s="426"/>
      <c r="G13721" s="192" t="s">
        <v>50</v>
      </c>
      <c r="H13721" s="193">
        <v>2.2700000000000001E-2</v>
      </c>
      <c r="I13721" s="189">
        <f t="shared" si="544"/>
        <v>125.49720000000001</v>
      </c>
      <c r="J13721" s="219">
        <f t="shared" si="545"/>
        <v>2.84</v>
      </c>
      <c r="M13721">
        <v>136.41</v>
      </c>
    </row>
    <row r="13722" spans="1:13" ht="24" customHeight="1" x14ac:dyDescent="0.2">
      <c r="A13722" s="238" t="s">
        <v>2126</v>
      </c>
      <c r="B13722" s="191" t="s">
        <v>2245</v>
      </c>
      <c r="C13722" s="190" t="s">
        <v>15</v>
      </c>
      <c r="D13722" s="190" t="s">
        <v>2246</v>
      </c>
      <c r="E13722" s="426" t="s">
        <v>2119</v>
      </c>
      <c r="F13722" s="426"/>
      <c r="G13722" s="192" t="s">
        <v>50</v>
      </c>
      <c r="H13722" s="193">
        <v>2.2700000000000001E-2</v>
      </c>
      <c r="I13722" s="189">
        <f t="shared" si="544"/>
        <v>123.36280000000001</v>
      </c>
      <c r="J13722" s="219">
        <f t="shared" si="545"/>
        <v>2.8</v>
      </c>
      <c r="M13722">
        <v>134.09</v>
      </c>
    </row>
    <row r="13723" spans="1:13" ht="24" customHeight="1" x14ac:dyDescent="0.2">
      <c r="A13723" s="238" t="s">
        <v>2126</v>
      </c>
      <c r="B13723" s="191" t="s">
        <v>2460</v>
      </c>
      <c r="C13723" s="190" t="s">
        <v>15</v>
      </c>
      <c r="D13723" s="190" t="s">
        <v>2461</v>
      </c>
      <c r="E13723" s="426" t="s">
        <v>2119</v>
      </c>
      <c r="F13723" s="426"/>
      <c r="G13723" s="192" t="s">
        <v>1871</v>
      </c>
      <c r="H13723" s="193">
        <v>20.551400000000001</v>
      </c>
      <c r="I13723" s="189">
        <f t="shared" si="544"/>
        <v>0.91080000000000005</v>
      </c>
      <c r="J13723" s="219">
        <f t="shared" si="545"/>
        <v>18.71</v>
      </c>
      <c r="M13723">
        <v>0.99</v>
      </c>
    </row>
    <row r="13724" spans="1:13" ht="24" customHeight="1" x14ac:dyDescent="0.2">
      <c r="A13724" s="238" t="s">
        <v>2126</v>
      </c>
      <c r="B13724" s="191" t="s">
        <v>2140</v>
      </c>
      <c r="C13724" s="190" t="s">
        <v>15</v>
      </c>
      <c r="D13724" s="190" t="s">
        <v>2141</v>
      </c>
      <c r="E13724" s="426" t="s">
        <v>2119</v>
      </c>
      <c r="F13724" s="426"/>
      <c r="G13724" s="192" t="s">
        <v>1871</v>
      </c>
      <c r="H13724" s="193">
        <v>34.553800000000003</v>
      </c>
      <c r="I13724" s="189">
        <f t="shared" si="544"/>
        <v>0.59800000000000009</v>
      </c>
      <c r="J13724" s="219">
        <f t="shared" si="545"/>
        <v>20.66</v>
      </c>
      <c r="M13724">
        <v>0.65</v>
      </c>
    </row>
    <row r="13725" spans="1:13" ht="24" customHeight="1" x14ac:dyDescent="0.2">
      <c r="A13725" s="238" t="s">
        <v>2126</v>
      </c>
      <c r="B13725" s="191" t="s">
        <v>2669</v>
      </c>
      <c r="C13725" s="190" t="s">
        <v>15</v>
      </c>
      <c r="D13725" s="190" t="s">
        <v>2670</v>
      </c>
      <c r="E13725" s="426" t="s">
        <v>2119</v>
      </c>
      <c r="F13725" s="426"/>
      <c r="G13725" s="192" t="s">
        <v>54</v>
      </c>
      <c r="H13725" s="193">
        <v>201.6</v>
      </c>
      <c r="I13725" s="189">
        <f t="shared" si="544"/>
        <v>0.36800000000000005</v>
      </c>
      <c r="J13725" s="219">
        <f t="shared" si="545"/>
        <v>74.180000000000007</v>
      </c>
      <c r="M13725">
        <v>0.4</v>
      </c>
    </row>
    <row r="13726" spans="1:13" x14ac:dyDescent="0.2">
      <c r="A13726" s="239"/>
      <c r="B13726" s="195"/>
      <c r="C13726" s="195"/>
      <c r="D13726" s="195"/>
      <c r="E13726" s="195" t="s">
        <v>3847</v>
      </c>
      <c r="F13726" s="196">
        <v>255.82</v>
      </c>
      <c r="G13726" s="195" t="s">
        <v>3848</v>
      </c>
      <c r="H13726" s="196">
        <v>0</v>
      </c>
      <c r="I13726" s="196">
        <v>255.82</v>
      </c>
      <c r="J13726" s="220"/>
      <c r="M13726">
        <v>255.82</v>
      </c>
    </row>
    <row r="13727" spans="1:13" ht="25.5" x14ac:dyDescent="0.2">
      <c r="A13727" s="239"/>
      <c r="B13727" s="195"/>
      <c r="C13727" s="195"/>
      <c r="D13727" s="195"/>
      <c r="E13727" s="195" t="s">
        <v>3849</v>
      </c>
      <c r="F13727" s="196">
        <v>0</v>
      </c>
      <c r="G13727" s="195"/>
      <c r="H13727" s="195" t="s">
        <v>3850</v>
      </c>
      <c r="I13727" s="196">
        <v>415.84</v>
      </c>
      <c r="J13727" s="220"/>
      <c r="M13727">
        <v>415.84</v>
      </c>
    </row>
    <row r="13728" spans="1:13" ht="30" customHeight="1" x14ac:dyDescent="0.2">
      <c r="A13728" s="240"/>
      <c r="B13728" s="197"/>
      <c r="C13728" s="197"/>
      <c r="D13728" s="197"/>
      <c r="E13728" s="197"/>
      <c r="F13728" s="197"/>
      <c r="G13728" s="197" t="s">
        <v>3851</v>
      </c>
      <c r="H13728" s="198">
        <v>10</v>
      </c>
      <c r="I13728" s="199">
        <v>4158.3999999999996</v>
      </c>
      <c r="J13728" s="220"/>
      <c r="M13728">
        <v>4158.3999999999996</v>
      </c>
    </row>
    <row r="13729" spans="1:13" ht="0.95" customHeight="1" x14ac:dyDescent="0.2">
      <c r="A13729" s="237"/>
      <c r="B13729" s="185"/>
      <c r="C13729" s="185"/>
      <c r="D13729" s="185"/>
      <c r="E13729" s="185"/>
      <c r="F13729" s="185"/>
      <c r="G13729" s="185"/>
      <c r="H13729" s="185"/>
      <c r="I13729" s="185"/>
      <c r="J13729" s="220"/>
    </row>
    <row r="13730" spans="1:13" ht="18" customHeight="1" x14ac:dyDescent="0.2">
      <c r="A13730" s="236" t="s">
        <v>4575</v>
      </c>
      <c r="B13730" s="183" t="s">
        <v>2</v>
      </c>
      <c r="C13730" s="182" t="s">
        <v>3</v>
      </c>
      <c r="D13730" s="182" t="s">
        <v>4</v>
      </c>
      <c r="E13730" s="419" t="s">
        <v>2100</v>
      </c>
      <c r="F13730" s="419"/>
      <c r="G13730" s="184" t="s">
        <v>5</v>
      </c>
      <c r="H13730" s="183" t="s">
        <v>6</v>
      </c>
      <c r="I13730" s="183" t="s">
        <v>7</v>
      </c>
      <c r="J13730" s="218" t="s">
        <v>8</v>
      </c>
      <c r="K13730" s="229">
        <v>0</v>
      </c>
      <c r="L13730" s="229">
        <f>J13731</f>
        <v>744.35</v>
      </c>
      <c r="M13730" t="s">
        <v>7</v>
      </c>
    </row>
    <row r="13731" spans="1:13" ht="24" customHeight="1" x14ac:dyDescent="0.2">
      <c r="A13731" s="237" t="s">
        <v>2125</v>
      </c>
      <c r="B13731" s="186" t="s">
        <v>1573</v>
      </c>
      <c r="C13731" s="185" t="s">
        <v>167</v>
      </c>
      <c r="D13731" s="185" t="s">
        <v>1574</v>
      </c>
      <c r="E13731" s="425" t="s">
        <v>2106</v>
      </c>
      <c r="F13731" s="425"/>
      <c r="G13731" s="187" t="s">
        <v>331</v>
      </c>
      <c r="H13731" s="188">
        <v>1</v>
      </c>
      <c r="I13731" s="189">
        <f>(M13731*$M$13)</f>
        <v>744.35360000000003</v>
      </c>
      <c r="J13731" s="231">
        <f>TRUNC(I13731*H13731,2)</f>
        <v>744.35</v>
      </c>
      <c r="M13731">
        <v>809.08</v>
      </c>
    </row>
    <row r="13732" spans="1:13" ht="24" customHeight="1" x14ac:dyDescent="0.2">
      <c r="A13732" s="241" t="s">
        <v>2395</v>
      </c>
      <c r="B13732" s="201" t="s">
        <v>3250</v>
      </c>
      <c r="C13732" s="200" t="s">
        <v>627</v>
      </c>
      <c r="D13732" s="200" t="s">
        <v>3251</v>
      </c>
      <c r="E13732" s="427" t="s">
        <v>3252</v>
      </c>
      <c r="F13732" s="427"/>
      <c r="G13732" s="202" t="s">
        <v>331</v>
      </c>
      <c r="H13732" s="203">
        <v>1</v>
      </c>
      <c r="I13732" s="189">
        <f>(M13732*$M$13)</f>
        <v>744.35360000000003</v>
      </c>
      <c r="J13732" s="219">
        <f>TRUNC(I13732*H13732,2)</f>
        <v>744.35</v>
      </c>
      <c r="M13732">
        <v>809.08</v>
      </c>
    </row>
    <row r="13733" spans="1:13" x14ac:dyDescent="0.2">
      <c r="A13733" s="239"/>
      <c r="B13733" s="195"/>
      <c r="C13733" s="195"/>
      <c r="D13733" s="195"/>
      <c r="E13733" s="195" t="s">
        <v>3847</v>
      </c>
      <c r="F13733" s="196">
        <v>56.79</v>
      </c>
      <c r="G13733" s="195" t="s">
        <v>3848</v>
      </c>
      <c r="H13733" s="196">
        <v>0</v>
      </c>
      <c r="I13733" s="196">
        <v>56.79</v>
      </c>
      <c r="J13733" s="220"/>
      <c r="M13733">
        <v>56.79</v>
      </c>
    </row>
    <row r="13734" spans="1:13" ht="25.5" x14ac:dyDescent="0.2">
      <c r="A13734" s="239"/>
      <c r="B13734" s="195"/>
      <c r="C13734" s="195"/>
      <c r="D13734" s="195"/>
      <c r="E13734" s="195" t="s">
        <v>3849</v>
      </c>
      <c r="F13734" s="196">
        <v>0</v>
      </c>
      <c r="G13734" s="195"/>
      <c r="H13734" s="195" t="s">
        <v>3850</v>
      </c>
      <c r="I13734" s="196">
        <v>809.08</v>
      </c>
      <c r="J13734" s="220"/>
      <c r="M13734">
        <v>809.08</v>
      </c>
    </row>
    <row r="13735" spans="1:13" ht="30" customHeight="1" x14ac:dyDescent="0.2">
      <c r="A13735" s="240"/>
      <c r="B13735" s="197"/>
      <c r="C13735" s="197"/>
      <c r="D13735" s="197"/>
      <c r="E13735" s="197"/>
      <c r="F13735" s="197"/>
      <c r="G13735" s="197" t="s">
        <v>3851</v>
      </c>
      <c r="H13735" s="198">
        <v>1</v>
      </c>
      <c r="I13735" s="199">
        <v>809.08</v>
      </c>
      <c r="J13735" s="220"/>
      <c r="M13735">
        <v>809.08</v>
      </c>
    </row>
    <row r="13736" spans="1:13" ht="0.95" customHeight="1" x14ac:dyDescent="0.2">
      <c r="A13736" s="237"/>
      <c r="B13736" s="185"/>
      <c r="C13736" s="185"/>
      <c r="D13736" s="185"/>
      <c r="E13736" s="185"/>
      <c r="F13736" s="185"/>
      <c r="G13736" s="185"/>
      <c r="H13736" s="185"/>
      <c r="I13736" s="185"/>
      <c r="J13736" s="220"/>
    </row>
    <row r="13737" spans="1:13" ht="18" customHeight="1" x14ac:dyDescent="0.2">
      <c r="A13737" s="236" t="s">
        <v>4576</v>
      </c>
      <c r="B13737" s="183" t="s">
        <v>2</v>
      </c>
      <c r="C13737" s="182" t="s">
        <v>3</v>
      </c>
      <c r="D13737" s="182" t="s">
        <v>4</v>
      </c>
      <c r="E13737" s="419" t="s">
        <v>2100</v>
      </c>
      <c r="F13737" s="419"/>
      <c r="G13737" s="184" t="s">
        <v>5</v>
      </c>
      <c r="H13737" s="183" t="s">
        <v>6</v>
      </c>
      <c r="I13737" s="183" t="s">
        <v>7</v>
      </c>
      <c r="J13737" s="218" t="s">
        <v>8</v>
      </c>
      <c r="K13737" s="229">
        <f>J13741+J13745+J13746</f>
        <v>11.21</v>
      </c>
      <c r="L13737" s="229">
        <f>J13738-K13737</f>
        <v>20.65</v>
      </c>
      <c r="M13737" t="s">
        <v>7</v>
      </c>
    </row>
    <row r="13738" spans="1:13" ht="26.1" customHeight="1" x14ac:dyDescent="0.2">
      <c r="A13738" s="237" t="s">
        <v>2125</v>
      </c>
      <c r="B13738" s="186" t="s">
        <v>925</v>
      </c>
      <c r="C13738" s="185" t="s">
        <v>15</v>
      </c>
      <c r="D13738" s="185" t="s">
        <v>926</v>
      </c>
      <c r="E13738" s="425">
        <v>22</v>
      </c>
      <c r="F13738" s="425"/>
      <c r="G13738" s="187" t="s">
        <v>17</v>
      </c>
      <c r="H13738" s="188">
        <v>1</v>
      </c>
      <c r="I13738" s="189">
        <f t="shared" ref="I13738:I13746" si="546">(M13738*$M$13)</f>
        <v>31.8688</v>
      </c>
      <c r="J13738" s="231">
        <f t="shared" ref="J13738:J13746" si="547">TRUNC(I13738*H13738,2)</f>
        <v>31.86</v>
      </c>
      <c r="M13738">
        <v>34.64</v>
      </c>
    </row>
    <row r="13739" spans="1:13" ht="24" customHeight="1" x14ac:dyDescent="0.2">
      <c r="A13739" s="238" t="s">
        <v>2126</v>
      </c>
      <c r="B13739" s="191" t="s">
        <v>2245</v>
      </c>
      <c r="C13739" s="190" t="s">
        <v>15</v>
      </c>
      <c r="D13739" s="190" t="s">
        <v>2246</v>
      </c>
      <c r="E13739" s="426" t="s">
        <v>2119</v>
      </c>
      <c r="F13739" s="426"/>
      <c r="G13739" s="192" t="s">
        <v>50</v>
      </c>
      <c r="H13739" s="193">
        <v>1.8100000000000002E-2</v>
      </c>
      <c r="I13739" s="189">
        <f t="shared" si="546"/>
        <v>123.36280000000001</v>
      </c>
      <c r="J13739" s="219">
        <f t="shared" si="547"/>
        <v>2.23</v>
      </c>
      <c r="M13739">
        <v>134.09</v>
      </c>
    </row>
    <row r="13740" spans="1:13" ht="24" customHeight="1" x14ac:dyDescent="0.2">
      <c r="A13740" s="238" t="s">
        <v>2126</v>
      </c>
      <c r="B13740" s="191" t="s">
        <v>2168</v>
      </c>
      <c r="C13740" s="190" t="s">
        <v>15</v>
      </c>
      <c r="D13740" s="190" t="s">
        <v>2169</v>
      </c>
      <c r="E13740" s="426" t="s">
        <v>2119</v>
      </c>
      <c r="F13740" s="426"/>
      <c r="G13740" s="192" t="s">
        <v>50</v>
      </c>
      <c r="H13740" s="193">
        <v>1.8100000000000002E-2</v>
      </c>
      <c r="I13740" s="189">
        <f t="shared" si="546"/>
        <v>125.49720000000001</v>
      </c>
      <c r="J13740" s="219">
        <f t="shared" si="547"/>
        <v>2.27</v>
      </c>
      <c r="M13740">
        <v>136.41</v>
      </c>
    </row>
    <row r="13741" spans="1:13" ht="24" customHeight="1" x14ac:dyDescent="0.2">
      <c r="A13741" s="238" t="s">
        <v>2126</v>
      </c>
      <c r="B13741" s="191" t="s">
        <v>2148</v>
      </c>
      <c r="C13741" s="190" t="s">
        <v>15</v>
      </c>
      <c r="D13741" s="190" t="s">
        <v>2149</v>
      </c>
      <c r="E13741" s="426" t="s">
        <v>2129</v>
      </c>
      <c r="F13741" s="426"/>
      <c r="G13741" s="192" t="s">
        <v>39</v>
      </c>
      <c r="H13741" s="193">
        <v>0.1109</v>
      </c>
      <c r="I13741" s="189">
        <f t="shared" si="546"/>
        <v>13.938000000000001</v>
      </c>
      <c r="J13741" s="219">
        <f t="shared" si="547"/>
        <v>1.54</v>
      </c>
      <c r="M13741">
        <v>15.15</v>
      </c>
    </row>
    <row r="13742" spans="1:13" ht="24" customHeight="1" x14ac:dyDescent="0.2">
      <c r="A13742" s="238" t="s">
        <v>2126</v>
      </c>
      <c r="B13742" s="191" t="s">
        <v>2270</v>
      </c>
      <c r="C13742" s="190" t="s">
        <v>15</v>
      </c>
      <c r="D13742" s="190" t="s">
        <v>2271</v>
      </c>
      <c r="E13742" s="426" t="s">
        <v>2119</v>
      </c>
      <c r="F13742" s="426"/>
      <c r="G13742" s="192" t="s">
        <v>50</v>
      </c>
      <c r="H13742" s="193">
        <v>3.3099999999999997E-2</v>
      </c>
      <c r="I13742" s="189">
        <f t="shared" si="546"/>
        <v>159.69360000000003</v>
      </c>
      <c r="J13742" s="219">
        <f t="shared" si="547"/>
        <v>5.28</v>
      </c>
      <c r="M13742">
        <v>173.58</v>
      </c>
    </row>
    <row r="13743" spans="1:13" ht="24" customHeight="1" x14ac:dyDescent="0.2">
      <c r="A13743" s="238" t="s">
        <v>2126</v>
      </c>
      <c r="B13743" s="191" t="s">
        <v>2140</v>
      </c>
      <c r="C13743" s="190" t="s">
        <v>15</v>
      </c>
      <c r="D13743" s="190" t="s">
        <v>2141</v>
      </c>
      <c r="E13743" s="426" t="s">
        <v>2119</v>
      </c>
      <c r="F13743" s="426"/>
      <c r="G13743" s="192" t="s">
        <v>1871</v>
      </c>
      <c r="H13743" s="193">
        <v>14.65</v>
      </c>
      <c r="I13743" s="189">
        <f t="shared" si="546"/>
        <v>0.59800000000000009</v>
      </c>
      <c r="J13743" s="219">
        <f t="shared" si="547"/>
        <v>8.76</v>
      </c>
      <c r="M13743">
        <v>0.65</v>
      </c>
    </row>
    <row r="13744" spans="1:13" ht="24" customHeight="1" x14ac:dyDescent="0.2">
      <c r="A13744" s="238" t="s">
        <v>2126</v>
      </c>
      <c r="B13744" s="191" t="s">
        <v>2258</v>
      </c>
      <c r="C13744" s="190" t="s">
        <v>15</v>
      </c>
      <c r="D13744" s="190" t="s">
        <v>2259</v>
      </c>
      <c r="E13744" s="426" t="s">
        <v>2119</v>
      </c>
      <c r="F13744" s="426"/>
      <c r="G13744" s="192" t="s">
        <v>132</v>
      </c>
      <c r="H13744" s="193">
        <v>0.1575</v>
      </c>
      <c r="I13744" s="189">
        <f t="shared" si="546"/>
        <v>13.496400000000001</v>
      </c>
      <c r="J13744" s="219">
        <f t="shared" si="547"/>
        <v>2.12</v>
      </c>
      <c r="M13744">
        <v>14.67</v>
      </c>
    </row>
    <row r="13745" spans="1:13" ht="24" customHeight="1" x14ac:dyDescent="0.2">
      <c r="A13745" s="238" t="s">
        <v>2126</v>
      </c>
      <c r="B13745" s="191" t="s">
        <v>2152</v>
      </c>
      <c r="C13745" s="190" t="s">
        <v>15</v>
      </c>
      <c r="D13745" s="190" t="s">
        <v>2153</v>
      </c>
      <c r="E13745" s="426" t="s">
        <v>2129</v>
      </c>
      <c r="F13745" s="426"/>
      <c r="G13745" s="192" t="s">
        <v>39</v>
      </c>
      <c r="H13745" s="193">
        <v>0.1658</v>
      </c>
      <c r="I13745" s="189">
        <f t="shared" si="546"/>
        <v>19.136000000000003</v>
      </c>
      <c r="J13745" s="219">
        <f t="shared" si="547"/>
        <v>3.17</v>
      </c>
      <c r="M13745">
        <v>20.8</v>
      </c>
    </row>
    <row r="13746" spans="1:13" ht="24" customHeight="1" x14ac:dyDescent="0.2">
      <c r="A13746" s="238" t="s">
        <v>2126</v>
      </c>
      <c r="B13746" s="191" t="s">
        <v>2156</v>
      </c>
      <c r="C13746" s="190" t="s">
        <v>15</v>
      </c>
      <c r="D13746" s="190" t="s">
        <v>2157</v>
      </c>
      <c r="E13746" s="426" t="s">
        <v>2129</v>
      </c>
      <c r="F13746" s="426"/>
      <c r="G13746" s="192" t="s">
        <v>39</v>
      </c>
      <c r="H13746" s="193">
        <v>0.54810000000000003</v>
      </c>
      <c r="I13746" s="189">
        <f t="shared" si="546"/>
        <v>11.8772</v>
      </c>
      <c r="J13746" s="219">
        <f t="shared" si="547"/>
        <v>6.5</v>
      </c>
      <c r="M13746">
        <v>12.91</v>
      </c>
    </row>
    <row r="13747" spans="1:13" x14ac:dyDescent="0.2">
      <c r="A13747" s="239"/>
      <c r="B13747" s="195"/>
      <c r="C13747" s="195"/>
      <c r="D13747" s="195"/>
      <c r="E13747" s="195" t="s">
        <v>3847</v>
      </c>
      <c r="F13747" s="196">
        <v>12.19</v>
      </c>
      <c r="G13747" s="195" t="s">
        <v>3848</v>
      </c>
      <c r="H13747" s="196">
        <v>0</v>
      </c>
      <c r="I13747" s="196">
        <v>12.19</v>
      </c>
      <c r="J13747" s="220"/>
      <c r="M13747">
        <v>12.19</v>
      </c>
    </row>
    <row r="13748" spans="1:13" ht="25.5" x14ac:dyDescent="0.2">
      <c r="A13748" s="239"/>
      <c r="B13748" s="195"/>
      <c r="C13748" s="195"/>
      <c r="D13748" s="195"/>
      <c r="E13748" s="195" t="s">
        <v>3849</v>
      </c>
      <c r="F13748" s="196">
        <v>0</v>
      </c>
      <c r="G13748" s="195"/>
      <c r="H13748" s="195" t="s">
        <v>3850</v>
      </c>
      <c r="I13748" s="196">
        <v>34.64</v>
      </c>
      <c r="J13748" s="220"/>
      <c r="M13748">
        <v>34.64</v>
      </c>
    </row>
    <row r="13749" spans="1:13" ht="30" customHeight="1" x14ac:dyDescent="0.2">
      <c r="A13749" s="240"/>
      <c r="B13749" s="197"/>
      <c r="C13749" s="197"/>
      <c r="D13749" s="197"/>
      <c r="E13749" s="197"/>
      <c r="F13749" s="197"/>
      <c r="G13749" s="197" t="s">
        <v>3851</v>
      </c>
      <c r="H13749" s="198">
        <v>294</v>
      </c>
      <c r="I13749" s="199">
        <v>10184.16</v>
      </c>
      <c r="J13749" s="220"/>
      <c r="M13749">
        <v>10184.16</v>
      </c>
    </row>
    <row r="13750" spans="1:13" ht="0.95" customHeight="1" x14ac:dyDescent="0.2">
      <c r="A13750" s="237"/>
      <c r="B13750" s="185"/>
      <c r="C13750" s="185"/>
      <c r="D13750" s="185"/>
      <c r="E13750" s="185"/>
      <c r="F13750" s="185"/>
      <c r="G13750" s="185"/>
      <c r="H13750" s="185"/>
      <c r="I13750" s="185"/>
      <c r="J13750" s="220"/>
    </row>
    <row r="13751" spans="1:13" ht="18" customHeight="1" x14ac:dyDescent="0.2">
      <c r="A13751" s="236" t="s">
        <v>4577</v>
      </c>
      <c r="B13751" s="183" t="s">
        <v>2</v>
      </c>
      <c r="C13751" s="182" t="s">
        <v>3</v>
      </c>
      <c r="D13751" s="182" t="s">
        <v>4</v>
      </c>
      <c r="E13751" s="419" t="s">
        <v>2100</v>
      </c>
      <c r="F13751" s="419"/>
      <c r="G13751" s="184" t="s">
        <v>5</v>
      </c>
      <c r="H13751" s="183" t="s">
        <v>6</v>
      </c>
      <c r="I13751" s="183" t="s">
        <v>7</v>
      </c>
      <c r="J13751" s="218" t="s">
        <v>8</v>
      </c>
      <c r="K13751" s="229">
        <f>J13753+J13754</f>
        <v>11.1</v>
      </c>
      <c r="L13751" s="229">
        <f>J13752-K13751</f>
        <v>100.58000000000001</v>
      </c>
      <c r="M13751" t="s">
        <v>7</v>
      </c>
    </row>
    <row r="13752" spans="1:13" ht="24" customHeight="1" x14ac:dyDescent="0.2">
      <c r="A13752" s="237" t="s">
        <v>2125</v>
      </c>
      <c r="B13752" s="186" t="s">
        <v>1059</v>
      </c>
      <c r="C13752" s="185" t="s">
        <v>15</v>
      </c>
      <c r="D13752" s="185" t="s">
        <v>1060</v>
      </c>
      <c r="E13752" s="425">
        <v>8</v>
      </c>
      <c r="F13752" s="425"/>
      <c r="G13752" s="187" t="s">
        <v>18</v>
      </c>
      <c r="H13752" s="188">
        <v>1</v>
      </c>
      <c r="I13752" s="189">
        <f>(M13752*$M$13)</f>
        <v>111.68800000000002</v>
      </c>
      <c r="J13752" s="231">
        <f>TRUNC(I13752*H13752,2)</f>
        <v>111.68</v>
      </c>
      <c r="M13752">
        <v>121.4</v>
      </c>
    </row>
    <row r="13753" spans="1:13" ht="24" customHeight="1" x14ac:dyDescent="0.2">
      <c r="A13753" s="238" t="s">
        <v>2126</v>
      </c>
      <c r="B13753" s="191" t="s">
        <v>2130</v>
      </c>
      <c r="C13753" s="190" t="s">
        <v>15</v>
      </c>
      <c r="D13753" s="190" t="s">
        <v>2131</v>
      </c>
      <c r="E13753" s="426" t="s">
        <v>2129</v>
      </c>
      <c r="F13753" s="426"/>
      <c r="G13753" s="192" t="s">
        <v>39</v>
      </c>
      <c r="H13753" s="193">
        <v>0.34</v>
      </c>
      <c r="I13753" s="189">
        <f>(M13753*$M$13)</f>
        <v>13.533200000000001</v>
      </c>
      <c r="J13753" s="219">
        <f>TRUNC(I13753*H13753,2)</f>
        <v>4.5999999999999996</v>
      </c>
      <c r="M13753">
        <v>14.71</v>
      </c>
    </row>
    <row r="13754" spans="1:13" ht="24" customHeight="1" x14ac:dyDescent="0.2">
      <c r="A13754" s="238" t="s">
        <v>2126</v>
      </c>
      <c r="B13754" s="191" t="s">
        <v>2216</v>
      </c>
      <c r="C13754" s="190" t="s">
        <v>15</v>
      </c>
      <c r="D13754" s="190" t="s">
        <v>2217</v>
      </c>
      <c r="E13754" s="426" t="s">
        <v>2129</v>
      </c>
      <c r="F13754" s="426"/>
      <c r="G13754" s="192" t="s">
        <v>39</v>
      </c>
      <c r="H13754" s="193">
        <v>0.34</v>
      </c>
      <c r="I13754" s="189">
        <f>(M13754*$M$13)</f>
        <v>19.136000000000003</v>
      </c>
      <c r="J13754" s="219">
        <f>TRUNC(I13754*H13754,2)</f>
        <v>6.5</v>
      </c>
      <c r="M13754">
        <v>20.8</v>
      </c>
    </row>
    <row r="13755" spans="1:13" ht="24" customHeight="1" x14ac:dyDescent="0.2">
      <c r="A13755" s="238" t="s">
        <v>2126</v>
      </c>
      <c r="B13755" s="191" t="s">
        <v>2972</v>
      </c>
      <c r="C13755" s="190" t="s">
        <v>15</v>
      </c>
      <c r="D13755" s="190" t="s">
        <v>1060</v>
      </c>
      <c r="E13755" s="426" t="s">
        <v>2119</v>
      </c>
      <c r="F13755" s="426"/>
      <c r="G13755" s="192" t="s">
        <v>54</v>
      </c>
      <c r="H13755" s="193">
        <v>1</v>
      </c>
      <c r="I13755" s="189">
        <f>(M13755*$M$13)</f>
        <v>100.5836</v>
      </c>
      <c r="J13755" s="219">
        <f>TRUNC(I13755*H13755,2)</f>
        <v>100.58</v>
      </c>
      <c r="M13755">
        <v>109.33</v>
      </c>
    </row>
    <row r="13756" spans="1:13" x14ac:dyDescent="0.2">
      <c r="A13756" s="239"/>
      <c r="B13756" s="195"/>
      <c r="C13756" s="195"/>
      <c r="D13756" s="195"/>
      <c r="E13756" s="195" t="s">
        <v>3847</v>
      </c>
      <c r="F13756" s="196">
        <v>12.07</v>
      </c>
      <c r="G13756" s="195" t="s">
        <v>3848</v>
      </c>
      <c r="H13756" s="196">
        <v>0</v>
      </c>
      <c r="I13756" s="196">
        <v>12.07</v>
      </c>
      <c r="J13756" s="220"/>
      <c r="M13756">
        <v>12.07</v>
      </c>
    </row>
    <row r="13757" spans="1:13" ht="25.5" x14ac:dyDescent="0.2">
      <c r="A13757" s="239"/>
      <c r="B13757" s="195"/>
      <c r="C13757" s="195"/>
      <c r="D13757" s="195"/>
      <c r="E13757" s="195" t="s">
        <v>3849</v>
      </c>
      <c r="F13757" s="196">
        <v>0</v>
      </c>
      <c r="G13757" s="195"/>
      <c r="H13757" s="195" t="s">
        <v>3850</v>
      </c>
      <c r="I13757" s="196">
        <v>121.4</v>
      </c>
      <c r="J13757" s="220"/>
      <c r="M13757">
        <v>121.4</v>
      </c>
    </row>
    <row r="13758" spans="1:13" ht="30" customHeight="1" x14ac:dyDescent="0.2">
      <c r="A13758" s="240"/>
      <c r="B13758" s="197"/>
      <c r="C13758" s="197"/>
      <c r="D13758" s="197"/>
      <c r="E13758" s="197"/>
      <c r="F13758" s="197"/>
      <c r="G13758" s="197" t="s">
        <v>3851</v>
      </c>
      <c r="H13758" s="198">
        <v>2</v>
      </c>
      <c r="I13758" s="199">
        <v>242.8</v>
      </c>
      <c r="J13758" s="220"/>
      <c r="M13758">
        <v>242.8</v>
      </c>
    </row>
    <row r="13759" spans="1:13" ht="0.95" customHeight="1" x14ac:dyDescent="0.2">
      <c r="A13759" s="237"/>
      <c r="B13759" s="185"/>
      <c r="C13759" s="185"/>
      <c r="D13759" s="185"/>
      <c r="E13759" s="185"/>
      <c r="F13759" s="185"/>
      <c r="G13759" s="185"/>
      <c r="H13759" s="185"/>
      <c r="I13759" s="185"/>
      <c r="J13759" s="220"/>
    </row>
    <row r="13760" spans="1:13" ht="24" customHeight="1" x14ac:dyDescent="0.2">
      <c r="A13760" s="235" t="s">
        <v>1836</v>
      </c>
      <c r="B13760" s="14"/>
      <c r="C13760" s="14"/>
      <c r="D13760" s="13" t="s">
        <v>99</v>
      </c>
      <c r="E13760" s="14"/>
      <c r="F13760" s="418"/>
      <c r="G13760" s="418"/>
      <c r="H13760" s="14"/>
      <c r="I13760" s="14"/>
      <c r="J13760" s="209"/>
    </row>
    <row r="13761" spans="1:13" ht="24" customHeight="1" x14ac:dyDescent="0.2">
      <c r="A13761" s="242" t="s">
        <v>1837</v>
      </c>
      <c r="B13761" s="24"/>
      <c r="C13761" s="24"/>
      <c r="D13761" s="23" t="s">
        <v>495</v>
      </c>
      <c r="E13761" s="24"/>
      <c r="F13761" s="428"/>
      <c r="G13761" s="428"/>
      <c r="H13761" s="24"/>
      <c r="I13761" s="24"/>
      <c r="J13761" s="210"/>
    </row>
    <row r="13762" spans="1:13" ht="18" customHeight="1" x14ac:dyDescent="0.2">
      <c r="A13762" s="236" t="s">
        <v>1838</v>
      </c>
      <c r="B13762" s="183" t="s">
        <v>2</v>
      </c>
      <c r="C13762" s="182" t="s">
        <v>3</v>
      </c>
      <c r="D13762" s="182" t="s">
        <v>4</v>
      </c>
      <c r="E13762" s="419" t="s">
        <v>2100</v>
      </c>
      <c r="F13762" s="419"/>
      <c r="G13762" s="184" t="s">
        <v>5</v>
      </c>
      <c r="H13762" s="183" t="s">
        <v>6</v>
      </c>
      <c r="I13762" s="183" t="s">
        <v>7</v>
      </c>
      <c r="J13762" s="218" t="s">
        <v>8</v>
      </c>
      <c r="K13762" s="229">
        <f>J13764+J13767</f>
        <v>14.22</v>
      </c>
      <c r="L13762" s="229">
        <f>J13763-K13762</f>
        <v>84.04</v>
      </c>
      <c r="M13762" t="s">
        <v>7</v>
      </c>
    </row>
    <row r="13763" spans="1:13" ht="24" customHeight="1" x14ac:dyDescent="0.2">
      <c r="A13763" s="237" t="s">
        <v>2125</v>
      </c>
      <c r="B13763" s="186" t="s">
        <v>1839</v>
      </c>
      <c r="C13763" s="185" t="s">
        <v>15</v>
      </c>
      <c r="D13763" s="185" t="s">
        <v>1840</v>
      </c>
      <c r="E13763" s="425">
        <v>22</v>
      </c>
      <c r="F13763" s="425"/>
      <c r="G13763" s="187" t="s">
        <v>17</v>
      </c>
      <c r="H13763" s="188">
        <v>1</v>
      </c>
      <c r="I13763" s="189">
        <f t="shared" ref="I13763:I13768" si="548">(M13763*$M$13)</f>
        <v>98.265200000000007</v>
      </c>
      <c r="J13763" s="231">
        <f t="shared" ref="J13763:J13768" si="549">TRUNC(I13763*H13763,2)</f>
        <v>98.26</v>
      </c>
      <c r="M13763">
        <v>106.81</v>
      </c>
    </row>
    <row r="13764" spans="1:13" ht="24" customHeight="1" x14ac:dyDescent="0.2">
      <c r="A13764" s="238" t="s">
        <v>2126</v>
      </c>
      <c r="B13764" s="191" t="s">
        <v>3371</v>
      </c>
      <c r="C13764" s="190" t="s">
        <v>15</v>
      </c>
      <c r="D13764" s="190" t="s">
        <v>3372</v>
      </c>
      <c r="E13764" s="426" t="s">
        <v>2129</v>
      </c>
      <c r="F13764" s="426"/>
      <c r="G13764" s="192" t="s">
        <v>39</v>
      </c>
      <c r="H13764" s="193">
        <v>0.54779999999999995</v>
      </c>
      <c r="I13764" s="189">
        <f t="shared" si="548"/>
        <v>19.136000000000003</v>
      </c>
      <c r="J13764" s="219">
        <f t="shared" si="549"/>
        <v>10.48</v>
      </c>
      <c r="M13764">
        <v>20.8</v>
      </c>
    </row>
    <row r="13765" spans="1:13" ht="24" customHeight="1" x14ac:dyDescent="0.2">
      <c r="A13765" s="238" t="s">
        <v>2126</v>
      </c>
      <c r="B13765" s="191" t="s">
        <v>2164</v>
      </c>
      <c r="C13765" s="190" t="s">
        <v>15</v>
      </c>
      <c r="D13765" s="190" t="s">
        <v>2165</v>
      </c>
      <c r="E13765" s="426" t="s">
        <v>2119</v>
      </c>
      <c r="F13765" s="426"/>
      <c r="G13765" s="192" t="s">
        <v>50</v>
      </c>
      <c r="H13765" s="193">
        <v>6.7299999999999999E-2</v>
      </c>
      <c r="I13765" s="189">
        <f t="shared" si="548"/>
        <v>160.77000000000001</v>
      </c>
      <c r="J13765" s="219">
        <f t="shared" si="549"/>
        <v>10.81</v>
      </c>
      <c r="M13765">
        <v>174.75</v>
      </c>
    </row>
    <row r="13766" spans="1:13" ht="24" customHeight="1" x14ac:dyDescent="0.2">
      <c r="A13766" s="238" t="s">
        <v>2126</v>
      </c>
      <c r="B13766" s="191" t="s">
        <v>2140</v>
      </c>
      <c r="C13766" s="190" t="s">
        <v>15</v>
      </c>
      <c r="D13766" s="190" t="s">
        <v>2141</v>
      </c>
      <c r="E13766" s="426" t="s">
        <v>2119</v>
      </c>
      <c r="F13766" s="426"/>
      <c r="G13766" s="192" t="s">
        <v>1871</v>
      </c>
      <c r="H13766" s="193">
        <v>14.19</v>
      </c>
      <c r="I13766" s="189">
        <f t="shared" si="548"/>
        <v>0.59800000000000009</v>
      </c>
      <c r="J13766" s="219">
        <f t="shared" si="549"/>
        <v>8.48</v>
      </c>
      <c r="M13766">
        <v>0.65</v>
      </c>
    </row>
    <row r="13767" spans="1:13" ht="24" customHeight="1" x14ac:dyDescent="0.2">
      <c r="A13767" s="238" t="s">
        <v>2126</v>
      </c>
      <c r="B13767" s="191" t="s">
        <v>2156</v>
      </c>
      <c r="C13767" s="190" t="s">
        <v>15</v>
      </c>
      <c r="D13767" s="190" t="s">
        <v>2157</v>
      </c>
      <c r="E13767" s="426" t="s">
        <v>2129</v>
      </c>
      <c r="F13767" s="426"/>
      <c r="G13767" s="192" t="s">
        <v>39</v>
      </c>
      <c r="H13767" s="193">
        <v>0.31490000000000001</v>
      </c>
      <c r="I13767" s="189">
        <f t="shared" si="548"/>
        <v>11.8772</v>
      </c>
      <c r="J13767" s="219">
        <f t="shared" si="549"/>
        <v>3.74</v>
      </c>
      <c r="M13767">
        <v>12.91</v>
      </c>
    </row>
    <row r="13768" spans="1:13" ht="24" customHeight="1" x14ac:dyDescent="0.2">
      <c r="A13768" s="238" t="s">
        <v>2126</v>
      </c>
      <c r="B13768" s="191" t="s">
        <v>3373</v>
      </c>
      <c r="C13768" s="190" t="s">
        <v>15</v>
      </c>
      <c r="D13768" s="190" t="s">
        <v>3374</v>
      </c>
      <c r="E13768" s="426" t="s">
        <v>2119</v>
      </c>
      <c r="F13768" s="426"/>
      <c r="G13768" s="192" t="s">
        <v>17</v>
      </c>
      <c r="H13768" s="193">
        <v>1</v>
      </c>
      <c r="I13768" s="189">
        <f t="shared" si="548"/>
        <v>64.749600000000001</v>
      </c>
      <c r="J13768" s="219">
        <f t="shared" si="549"/>
        <v>64.739999999999995</v>
      </c>
      <c r="M13768">
        <v>70.38</v>
      </c>
    </row>
    <row r="13769" spans="1:13" x14ac:dyDescent="0.2">
      <c r="A13769" s="239"/>
      <c r="B13769" s="195"/>
      <c r="C13769" s="195"/>
      <c r="D13769" s="195"/>
      <c r="E13769" s="195" t="s">
        <v>3847</v>
      </c>
      <c r="F13769" s="196">
        <v>15.45</v>
      </c>
      <c r="G13769" s="195" t="s">
        <v>3848</v>
      </c>
      <c r="H13769" s="196">
        <v>0</v>
      </c>
      <c r="I13769" s="196">
        <v>15.45</v>
      </c>
      <c r="J13769" s="220"/>
      <c r="M13769">
        <v>15.45</v>
      </c>
    </row>
    <row r="13770" spans="1:13" ht="25.5" x14ac:dyDescent="0.2">
      <c r="A13770" s="239"/>
      <c r="B13770" s="195"/>
      <c r="C13770" s="195"/>
      <c r="D13770" s="195"/>
      <c r="E13770" s="195" t="s">
        <v>3849</v>
      </c>
      <c r="F13770" s="196">
        <v>0</v>
      </c>
      <c r="G13770" s="195"/>
      <c r="H13770" s="195" t="s">
        <v>3850</v>
      </c>
      <c r="I13770" s="196">
        <v>106.81</v>
      </c>
      <c r="J13770" s="220"/>
      <c r="M13770">
        <v>106.81</v>
      </c>
    </row>
    <row r="13771" spans="1:13" ht="30" customHeight="1" x14ac:dyDescent="0.2">
      <c r="A13771" s="240"/>
      <c r="B13771" s="197"/>
      <c r="C13771" s="197"/>
      <c r="D13771" s="197"/>
      <c r="E13771" s="197"/>
      <c r="F13771" s="197"/>
      <c r="G13771" s="197" t="s">
        <v>3851</v>
      </c>
      <c r="H13771" s="198">
        <v>1015.93</v>
      </c>
      <c r="I13771" s="199">
        <v>108511.48</v>
      </c>
      <c r="J13771" s="220"/>
      <c r="M13771">
        <v>108511.48</v>
      </c>
    </row>
    <row r="13772" spans="1:13" ht="0.95" customHeight="1" x14ac:dyDescent="0.2">
      <c r="A13772" s="237"/>
      <c r="B13772" s="185"/>
      <c r="C13772" s="185"/>
      <c r="D13772" s="185"/>
      <c r="E13772" s="185"/>
      <c r="F13772" s="185"/>
      <c r="G13772" s="185"/>
      <c r="H13772" s="185"/>
      <c r="I13772" s="185"/>
      <c r="J13772" s="220"/>
    </row>
    <row r="13773" spans="1:13" ht="18" customHeight="1" x14ac:dyDescent="0.2">
      <c r="A13773" s="236" t="s">
        <v>1841</v>
      </c>
      <c r="B13773" s="183" t="s">
        <v>2</v>
      </c>
      <c r="C13773" s="182" t="s">
        <v>3</v>
      </c>
      <c r="D13773" s="182" t="s">
        <v>4</v>
      </c>
      <c r="E13773" s="419" t="s">
        <v>2100</v>
      </c>
      <c r="F13773" s="419"/>
      <c r="G13773" s="184" t="s">
        <v>5</v>
      </c>
      <c r="H13773" s="183" t="s">
        <v>6</v>
      </c>
      <c r="I13773" s="183" t="s">
        <v>7</v>
      </c>
      <c r="J13773" s="218" t="s">
        <v>8</v>
      </c>
      <c r="K13773" s="229">
        <f>J13777+J13781+J13782</f>
        <v>11.21</v>
      </c>
      <c r="L13773" s="229">
        <f>J13774-K13773</f>
        <v>20.65</v>
      </c>
      <c r="M13773" t="s">
        <v>7</v>
      </c>
    </row>
    <row r="13774" spans="1:13" ht="26.1" customHeight="1" x14ac:dyDescent="0.2">
      <c r="A13774" s="237" t="s">
        <v>2125</v>
      </c>
      <c r="B13774" s="186" t="s">
        <v>925</v>
      </c>
      <c r="C13774" s="185" t="s">
        <v>15</v>
      </c>
      <c r="D13774" s="185" t="s">
        <v>926</v>
      </c>
      <c r="E13774" s="425">
        <v>22</v>
      </c>
      <c r="F13774" s="425"/>
      <c r="G13774" s="187" t="s">
        <v>17</v>
      </c>
      <c r="H13774" s="188">
        <v>1</v>
      </c>
      <c r="I13774" s="189">
        <f t="shared" ref="I13774:I13782" si="550">(M13774*$M$13)</f>
        <v>31.8688</v>
      </c>
      <c r="J13774" s="231">
        <f t="shared" ref="J13774:J13782" si="551">TRUNC(I13774*H13774,2)</f>
        <v>31.86</v>
      </c>
      <c r="M13774">
        <v>34.64</v>
      </c>
    </row>
    <row r="13775" spans="1:13" ht="24" customHeight="1" x14ac:dyDescent="0.2">
      <c r="A13775" s="238" t="s">
        <v>2126</v>
      </c>
      <c r="B13775" s="191" t="s">
        <v>2245</v>
      </c>
      <c r="C13775" s="190" t="s">
        <v>15</v>
      </c>
      <c r="D13775" s="190" t="s">
        <v>2246</v>
      </c>
      <c r="E13775" s="426" t="s">
        <v>2119</v>
      </c>
      <c r="F13775" s="426"/>
      <c r="G13775" s="192" t="s">
        <v>50</v>
      </c>
      <c r="H13775" s="193">
        <v>1.8100000000000002E-2</v>
      </c>
      <c r="I13775" s="189">
        <f t="shared" si="550"/>
        <v>123.36280000000001</v>
      </c>
      <c r="J13775" s="219">
        <f t="shared" si="551"/>
        <v>2.23</v>
      </c>
      <c r="M13775">
        <v>134.09</v>
      </c>
    </row>
    <row r="13776" spans="1:13" ht="24" customHeight="1" x14ac:dyDescent="0.2">
      <c r="A13776" s="238" t="s">
        <v>2126</v>
      </c>
      <c r="B13776" s="191" t="s">
        <v>2168</v>
      </c>
      <c r="C13776" s="190" t="s">
        <v>15</v>
      </c>
      <c r="D13776" s="190" t="s">
        <v>2169</v>
      </c>
      <c r="E13776" s="426" t="s">
        <v>2119</v>
      </c>
      <c r="F13776" s="426"/>
      <c r="G13776" s="192" t="s">
        <v>50</v>
      </c>
      <c r="H13776" s="193">
        <v>1.8100000000000002E-2</v>
      </c>
      <c r="I13776" s="189">
        <f t="shared" si="550"/>
        <v>125.49720000000001</v>
      </c>
      <c r="J13776" s="219">
        <f t="shared" si="551"/>
        <v>2.27</v>
      </c>
      <c r="M13776">
        <v>136.41</v>
      </c>
    </row>
    <row r="13777" spans="1:13" ht="24" customHeight="1" x14ac:dyDescent="0.2">
      <c r="A13777" s="238" t="s">
        <v>2126</v>
      </c>
      <c r="B13777" s="191" t="s">
        <v>2148</v>
      </c>
      <c r="C13777" s="190" t="s">
        <v>15</v>
      </c>
      <c r="D13777" s="190" t="s">
        <v>2149</v>
      </c>
      <c r="E13777" s="426" t="s">
        <v>2129</v>
      </c>
      <c r="F13777" s="426"/>
      <c r="G13777" s="192" t="s">
        <v>39</v>
      </c>
      <c r="H13777" s="193">
        <v>0.1109</v>
      </c>
      <c r="I13777" s="189">
        <f t="shared" si="550"/>
        <v>13.938000000000001</v>
      </c>
      <c r="J13777" s="219">
        <f t="shared" si="551"/>
        <v>1.54</v>
      </c>
      <c r="M13777">
        <v>15.15</v>
      </c>
    </row>
    <row r="13778" spans="1:13" ht="24" customHeight="1" x14ac:dyDescent="0.2">
      <c r="A13778" s="238" t="s">
        <v>2126</v>
      </c>
      <c r="B13778" s="191" t="s">
        <v>2270</v>
      </c>
      <c r="C13778" s="190" t="s">
        <v>15</v>
      </c>
      <c r="D13778" s="190" t="s">
        <v>2271</v>
      </c>
      <c r="E13778" s="426" t="s">
        <v>2119</v>
      </c>
      <c r="F13778" s="426"/>
      <c r="G13778" s="192" t="s">
        <v>50</v>
      </c>
      <c r="H13778" s="193">
        <v>3.3099999999999997E-2</v>
      </c>
      <c r="I13778" s="189">
        <f t="shared" si="550"/>
        <v>159.69360000000003</v>
      </c>
      <c r="J13778" s="219">
        <f t="shared" si="551"/>
        <v>5.28</v>
      </c>
      <c r="M13778">
        <v>173.58</v>
      </c>
    </row>
    <row r="13779" spans="1:13" ht="24" customHeight="1" x14ac:dyDescent="0.2">
      <c r="A13779" s="238" t="s">
        <v>2126</v>
      </c>
      <c r="B13779" s="191" t="s">
        <v>2140</v>
      </c>
      <c r="C13779" s="190" t="s">
        <v>15</v>
      </c>
      <c r="D13779" s="190" t="s">
        <v>2141</v>
      </c>
      <c r="E13779" s="426" t="s">
        <v>2119</v>
      </c>
      <c r="F13779" s="426"/>
      <c r="G13779" s="192" t="s">
        <v>1871</v>
      </c>
      <c r="H13779" s="193">
        <v>14.65</v>
      </c>
      <c r="I13779" s="189">
        <f t="shared" si="550"/>
        <v>0.59800000000000009</v>
      </c>
      <c r="J13779" s="219">
        <f t="shared" si="551"/>
        <v>8.76</v>
      </c>
      <c r="M13779">
        <v>0.65</v>
      </c>
    </row>
    <row r="13780" spans="1:13" ht="24" customHeight="1" x14ac:dyDescent="0.2">
      <c r="A13780" s="238" t="s">
        <v>2126</v>
      </c>
      <c r="B13780" s="191" t="s">
        <v>2258</v>
      </c>
      <c r="C13780" s="190" t="s">
        <v>15</v>
      </c>
      <c r="D13780" s="190" t="s">
        <v>2259</v>
      </c>
      <c r="E13780" s="426" t="s">
        <v>2119</v>
      </c>
      <c r="F13780" s="426"/>
      <c r="G13780" s="192" t="s">
        <v>132</v>
      </c>
      <c r="H13780" s="193">
        <v>0.1575</v>
      </c>
      <c r="I13780" s="189">
        <f t="shared" si="550"/>
        <v>13.496400000000001</v>
      </c>
      <c r="J13780" s="219">
        <f t="shared" si="551"/>
        <v>2.12</v>
      </c>
      <c r="M13780">
        <v>14.67</v>
      </c>
    </row>
    <row r="13781" spans="1:13" ht="24" customHeight="1" x14ac:dyDescent="0.2">
      <c r="A13781" s="238" t="s">
        <v>2126</v>
      </c>
      <c r="B13781" s="191" t="s">
        <v>2152</v>
      </c>
      <c r="C13781" s="190" t="s">
        <v>15</v>
      </c>
      <c r="D13781" s="190" t="s">
        <v>2153</v>
      </c>
      <c r="E13781" s="426" t="s">
        <v>2129</v>
      </c>
      <c r="F13781" s="426"/>
      <c r="G13781" s="192" t="s">
        <v>39</v>
      </c>
      <c r="H13781" s="193">
        <v>0.1658</v>
      </c>
      <c r="I13781" s="189">
        <f t="shared" si="550"/>
        <v>19.136000000000003</v>
      </c>
      <c r="J13781" s="219">
        <f t="shared" si="551"/>
        <v>3.17</v>
      </c>
      <c r="M13781">
        <v>20.8</v>
      </c>
    </row>
    <row r="13782" spans="1:13" ht="24" customHeight="1" x14ac:dyDescent="0.2">
      <c r="A13782" s="238" t="s">
        <v>2126</v>
      </c>
      <c r="B13782" s="191" t="s">
        <v>2156</v>
      </c>
      <c r="C13782" s="190" t="s">
        <v>15</v>
      </c>
      <c r="D13782" s="190" t="s">
        <v>2157</v>
      </c>
      <c r="E13782" s="426" t="s">
        <v>2129</v>
      </c>
      <c r="F13782" s="426"/>
      <c r="G13782" s="192" t="s">
        <v>39</v>
      </c>
      <c r="H13782" s="193">
        <v>0.54810000000000003</v>
      </c>
      <c r="I13782" s="189">
        <f t="shared" si="550"/>
        <v>11.8772</v>
      </c>
      <c r="J13782" s="219">
        <f t="shared" si="551"/>
        <v>6.5</v>
      </c>
      <c r="M13782">
        <v>12.91</v>
      </c>
    </row>
    <row r="13783" spans="1:13" x14ac:dyDescent="0.2">
      <c r="A13783" s="239"/>
      <c r="B13783" s="195"/>
      <c r="C13783" s="195"/>
      <c r="D13783" s="195"/>
      <c r="E13783" s="195" t="s">
        <v>3847</v>
      </c>
      <c r="F13783" s="196">
        <v>12.19</v>
      </c>
      <c r="G13783" s="195" t="s">
        <v>3848</v>
      </c>
      <c r="H13783" s="196">
        <v>0</v>
      </c>
      <c r="I13783" s="196">
        <v>12.19</v>
      </c>
      <c r="J13783" s="220"/>
      <c r="M13783">
        <v>12.19</v>
      </c>
    </row>
    <row r="13784" spans="1:13" ht="25.5" x14ac:dyDescent="0.2">
      <c r="A13784" s="239"/>
      <c r="B13784" s="195"/>
      <c r="C13784" s="195"/>
      <c r="D13784" s="195"/>
      <c r="E13784" s="195" t="s">
        <v>3849</v>
      </c>
      <c r="F13784" s="196">
        <v>0</v>
      </c>
      <c r="G13784" s="195"/>
      <c r="H13784" s="195" t="s">
        <v>3850</v>
      </c>
      <c r="I13784" s="196">
        <v>34.64</v>
      </c>
      <c r="J13784" s="220"/>
      <c r="M13784">
        <v>34.64</v>
      </c>
    </row>
    <row r="13785" spans="1:13" ht="30" customHeight="1" x14ac:dyDescent="0.2">
      <c r="A13785" s="240"/>
      <c r="B13785" s="197"/>
      <c r="C13785" s="197"/>
      <c r="D13785" s="197"/>
      <c r="E13785" s="197"/>
      <c r="F13785" s="197"/>
      <c r="G13785" s="197" t="s">
        <v>3851</v>
      </c>
      <c r="H13785" s="198">
        <v>581.80999999999995</v>
      </c>
      <c r="I13785" s="199">
        <v>20153.89</v>
      </c>
      <c r="J13785" s="220"/>
      <c r="M13785">
        <v>20153.89</v>
      </c>
    </row>
    <row r="13786" spans="1:13" ht="0.95" customHeight="1" x14ac:dyDescent="0.2">
      <c r="A13786" s="237"/>
      <c r="B13786" s="185"/>
      <c r="C13786" s="185"/>
      <c r="D13786" s="185"/>
      <c r="E13786" s="185"/>
      <c r="F13786" s="185"/>
      <c r="G13786" s="185"/>
      <c r="H13786" s="185"/>
      <c r="I13786" s="185"/>
      <c r="J13786" s="220"/>
    </row>
    <row r="13787" spans="1:13" ht="18" customHeight="1" x14ac:dyDescent="0.2">
      <c r="A13787" s="236" t="s">
        <v>1842</v>
      </c>
      <c r="B13787" s="183" t="s">
        <v>2</v>
      </c>
      <c r="C13787" s="182" t="s">
        <v>3</v>
      </c>
      <c r="D13787" s="182" t="s">
        <v>4</v>
      </c>
      <c r="E13787" s="419" t="s">
        <v>2100</v>
      </c>
      <c r="F13787" s="419"/>
      <c r="G13787" s="184" t="s">
        <v>5</v>
      </c>
      <c r="H13787" s="183" t="s">
        <v>6</v>
      </c>
      <c r="I13787" s="183" t="s">
        <v>7</v>
      </c>
      <c r="J13787" s="218" t="s">
        <v>8</v>
      </c>
      <c r="K13787" s="229">
        <f>J13791+J13796+J13797</f>
        <v>17.93</v>
      </c>
      <c r="L13787" s="229">
        <f>J13788-K13787</f>
        <v>22.799999999999997</v>
      </c>
      <c r="M13787" t="s">
        <v>7</v>
      </c>
    </row>
    <row r="13788" spans="1:13" ht="65.099999999999994" customHeight="1" x14ac:dyDescent="0.2">
      <c r="A13788" s="237" t="s">
        <v>2125</v>
      </c>
      <c r="B13788" s="186" t="s">
        <v>1843</v>
      </c>
      <c r="C13788" s="185" t="s">
        <v>15</v>
      </c>
      <c r="D13788" s="185" t="s">
        <v>1844</v>
      </c>
      <c r="E13788" s="425">
        <v>27</v>
      </c>
      <c r="F13788" s="425"/>
      <c r="G13788" s="187" t="s">
        <v>132</v>
      </c>
      <c r="H13788" s="188">
        <v>1</v>
      </c>
      <c r="I13788" s="189">
        <f t="shared" ref="I13788:I13804" si="552">(M13788*$M$13)</f>
        <v>40.7376</v>
      </c>
      <c r="J13788" s="231">
        <f t="shared" ref="J13788:J13804" si="553">TRUNC(I13788*H13788,2)</f>
        <v>40.729999999999997</v>
      </c>
      <c r="M13788">
        <v>44.28</v>
      </c>
    </row>
    <row r="13789" spans="1:13" ht="24" customHeight="1" x14ac:dyDescent="0.2">
      <c r="A13789" s="238" t="s">
        <v>2126</v>
      </c>
      <c r="B13789" s="191" t="s">
        <v>2675</v>
      </c>
      <c r="C13789" s="190" t="s">
        <v>15</v>
      </c>
      <c r="D13789" s="190" t="s">
        <v>2676</v>
      </c>
      <c r="E13789" s="426" t="s">
        <v>2119</v>
      </c>
      <c r="F13789" s="426"/>
      <c r="G13789" s="192" t="s">
        <v>54</v>
      </c>
      <c r="H13789" s="193">
        <v>4.0000000000000002E-4</v>
      </c>
      <c r="I13789" s="189">
        <f t="shared" si="552"/>
        <v>11.4816</v>
      </c>
      <c r="J13789" s="219">
        <f t="shared" si="553"/>
        <v>0</v>
      </c>
      <c r="M13789">
        <v>12.48</v>
      </c>
    </row>
    <row r="13790" spans="1:13" ht="26.1" customHeight="1" x14ac:dyDescent="0.2">
      <c r="A13790" s="238" t="s">
        <v>2126</v>
      </c>
      <c r="B13790" s="191" t="s">
        <v>2677</v>
      </c>
      <c r="C13790" s="190" t="s">
        <v>15</v>
      </c>
      <c r="D13790" s="190" t="s">
        <v>2678</v>
      </c>
      <c r="E13790" s="426" t="s">
        <v>2119</v>
      </c>
      <c r="F13790" s="426"/>
      <c r="G13790" s="192" t="s">
        <v>54</v>
      </c>
      <c r="H13790" s="193">
        <v>1E-4</v>
      </c>
      <c r="I13790" s="189">
        <f t="shared" si="552"/>
        <v>14.6648</v>
      </c>
      <c r="J13790" s="219">
        <f t="shared" si="553"/>
        <v>0</v>
      </c>
      <c r="M13790">
        <v>15.94</v>
      </c>
    </row>
    <row r="13791" spans="1:13" ht="24" customHeight="1" x14ac:dyDescent="0.2">
      <c r="A13791" s="238" t="s">
        <v>2126</v>
      </c>
      <c r="B13791" s="191" t="s">
        <v>2148</v>
      </c>
      <c r="C13791" s="190" t="s">
        <v>15</v>
      </c>
      <c r="D13791" s="190" t="s">
        <v>2149</v>
      </c>
      <c r="E13791" s="426" t="s">
        <v>2129</v>
      </c>
      <c r="F13791" s="426"/>
      <c r="G13791" s="192" t="s">
        <v>39</v>
      </c>
      <c r="H13791" s="193">
        <v>0.26169999999999999</v>
      </c>
      <c r="I13791" s="189">
        <f t="shared" si="552"/>
        <v>13.938000000000001</v>
      </c>
      <c r="J13791" s="219">
        <f t="shared" si="553"/>
        <v>3.64</v>
      </c>
      <c r="M13791">
        <v>15.15</v>
      </c>
    </row>
    <row r="13792" spans="1:13" ht="24" customHeight="1" x14ac:dyDescent="0.2">
      <c r="A13792" s="238" t="s">
        <v>2126</v>
      </c>
      <c r="B13792" s="191" t="s">
        <v>2270</v>
      </c>
      <c r="C13792" s="190" t="s">
        <v>15</v>
      </c>
      <c r="D13792" s="190" t="s">
        <v>2271</v>
      </c>
      <c r="E13792" s="426" t="s">
        <v>2119</v>
      </c>
      <c r="F13792" s="426"/>
      <c r="G13792" s="192" t="s">
        <v>50</v>
      </c>
      <c r="H13792" s="193">
        <v>4.48E-2</v>
      </c>
      <c r="I13792" s="189">
        <f t="shared" si="552"/>
        <v>159.69360000000003</v>
      </c>
      <c r="J13792" s="219">
        <f t="shared" si="553"/>
        <v>7.15</v>
      </c>
      <c r="M13792">
        <v>173.58</v>
      </c>
    </row>
    <row r="13793" spans="1:13" ht="24" customHeight="1" x14ac:dyDescent="0.2">
      <c r="A13793" s="238" t="s">
        <v>2126</v>
      </c>
      <c r="B13793" s="191" t="s">
        <v>2702</v>
      </c>
      <c r="C13793" s="190" t="s">
        <v>15</v>
      </c>
      <c r="D13793" s="190" t="s">
        <v>2703</v>
      </c>
      <c r="E13793" s="426" t="s">
        <v>2119</v>
      </c>
      <c r="F13793" s="426"/>
      <c r="G13793" s="192" t="s">
        <v>50</v>
      </c>
      <c r="H13793" s="193">
        <v>4.6600000000000003E-2</v>
      </c>
      <c r="I13793" s="189">
        <f t="shared" si="552"/>
        <v>134.37520000000001</v>
      </c>
      <c r="J13793" s="219">
        <f t="shared" si="553"/>
        <v>6.26</v>
      </c>
      <c r="M13793">
        <v>146.06</v>
      </c>
    </row>
    <row r="13794" spans="1:13" ht="24" customHeight="1" x14ac:dyDescent="0.2">
      <c r="A13794" s="238" t="s">
        <v>2126</v>
      </c>
      <c r="B13794" s="191" t="s">
        <v>2140</v>
      </c>
      <c r="C13794" s="190" t="s">
        <v>15</v>
      </c>
      <c r="D13794" s="190" t="s">
        <v>2141</v>
      </c>
      <c r="E13794" s="426" t="s">
        <v>2119</v>
      </c>
      <c r="F13794" s="426"/>
      <c r="G13794" s="192" t="s">
        <v>1871</v>
      </c>
      <c r="H13794" s="193">
        <v>15.209899999999999</v>
      </c>
      <c r="I13794" s="189">
        <f t="shared" si="552"/>
        <v>0.59800000000000009</v>
      </c>
      <c r="J13794" s="219">
        <f t="shared" si="553"/>
        <v>9.09</v>
      </c>
      <c r="M13794">
        <v>0.65</v>
      </c>
    </row>
    <row r="13795" spans="1:13" ht="24" customHeight="1" x14ac:dyDescent="0.2">
      <c r="A13795" s="238" t="s">
        <v>2126</v>
      </c>
      <c r="B13795" s="191" t="s">
        <v>2680</v>
      </c>
      <c r="C13795" s="190" t="s">
        <v>15</v>
      </c>
      <c r="D13795" s="190" t="s">
        <v>2681</v>
      </c>
      <c r="E13795" s="426" t="s">
        <v>2119</v>
      </c>
      <c r="F13795" s="426"/>
      <c r="G13795" s="192" t="s">
        <v>54</v>
      </c>
      <c r="H13795" s="193">
        <v>5.0000000000000001E-4</v>
      </c>
      <c r="I13795" s="189">
        <f t="shared" si="552"/>
        <v>2.5575999999999999</v>
      </c>
      <c r="J13795" s="219">
        <f t="shared" si="553"/>
        <v>0</v>
      </c>
      <c r="M13795">
        <v>2.78</v>
      </c>
    </row>
    <row r="13796" spans="1:13" ht="24" customHeight="1" x14ac:dyDescent="0.2">
      <c r="A13796" s="238" t="s">
        <v>2126</v>
      </c>
      <c r="B13796" s="191" t="s">
        <v>2152</v>
      </c>
      <c r="C13796" s="190" t="s">
        <v>15</v>
      </c>
      <c r="D13796" s="190" t="s">
        <v>2153</v>
      </c>
      <c r="E13796" s="426" t="s">
        <v>2129</v>
      </c>
      <c r="F13796" s="426"/>
      <c r="G13796" s="192" t="s">
        <v>39</v>
      </c>
      <c r="H13796" s="193">
        <v>0.25879999999999997</v>
      </c>
      <c r="I13796" s="189">
        <f t="shared" si="552"/>
        <v>19.136000000000003</v>
      </c>
      <c r="J13796" s="219">
        <f t="shared" si="553"/>
        <v>4.95</v>
      </c>
      <c r="M13796">
        <v>20.8</v>
      </c>
    </row>
    <row r="13797" spans="1:13" ht="24" customHeight="1" x14ac:dyDescent="0.2">
      <c r="A13797" s="238" t="s">
        <v>2126</v>
      </c>
      <c r="B13797" s="191" t="s">
        <v>2156</v>
      </c>
      <c r="C13797" s="190" t="s">
        <v>15</v>
      </c>
      <c r="D13797" s="190" t="s">
        <v>2157</v>
      </c>
      <c r="E13797" s="426" t="s">
        <v>2129</v>
      </c>
      <c r="F13797" s="426"/>
      <c r="G13797" s="192" t="s">
        <v>39</v>
      </c>
      <c r="H13797" s="193">
        <v>0.78720000000000001</v>
      </c>
      <c r="I13797" s="189">
        <f t="shared" si="552"/>
        <v>11.8772</v>
      </c>
      <c r="J13797" s="219">
        <f t="shared" si="553"/>
        <v>9.34</v>
      </c>
      <c r="M13797">
        <v>12.91</v>
      </c>
    </row>
    <row r="13798" spans="1:13" ht="24" customHeight="1" x14ac:dyDescent="0.2">
      <c r="A13798" s="238" t="s">
        <v>2126</v>
      </c>
      <c r="B13798" s="191" t="s">
        <v>3375</v>
      </c>
      <c r="C13798" s="190" t="s">
        <v>15</v>
      </c>
      <c r="D13798" s="190" t="s">
        <v>3376</v>
      </c>
      <c r="E13798" s="426" t="s">
        <v>2119</v>
      </c>
      <c r="F13798" s="426"/>
      <c r="G13798" s="192" t="s">
        <v>1871</v>
      </c>
      <c r="H13798" s="193">
        <v>1.5699999999999999E-2</v>
      </c>
      <c r="I13798" s="189">
        <f t="shared" si="552"/>
        <v>9.1080000000000005</v>
      </c>
      <c r="J13798" s="219">
        <f t="shared" si="553"/>
        <v>0.14000000000000001</v>
      </c>
      <c r="M13798">
        <v>9.9</v>
      </c>
    </row>
    <row r="13799" spans="1:13" ht="24" customHeight="1" x14ac:dyDescent="0.2">
      <c r="A13799" s="238" t="s">
        <v>2126</v>
      </c>
      <c r="B13799" s="191" t="s">
        <v>2671</v>
      </c>
      <c r="C13799" s="190" t="s">
        <v>15</v>
      </c>
      <c r="D13799" s="190" t="s">
        <v>2672</v>
      </c>
      <c r="E13799" s="426" t="s">
        <v>2119</v>
      </c>
      <c r="F13799" s="426"/>
      <c r="G13799" s="192" t="s">
        <v>1871</v>
      </c>
      <c r="H13799" s="193">
        <v>2.0000000000000001E-4</v>
      </c>
      <c r="I13799" s="189">
        <f t="shared" si="552"/>
        <v>23.8096</v>
      </c>
      <c r="J13799" s="219">
        <f t="shared" si="553"/>
        <v>0</v>
      </c>
      <c r="M13799">
        <v>25.88</v>
      </c>
    </row>
    <row r="13800" spans="1:13" ht="24" customHeight="1" x14ac:dyDescent="0.2">
      <c r="A13800" s="238" t="s">
        <v>2126</v>
      </c>
      <c r="B13800" s="191" t="s">
        <v>2908</v>
      </c>
      <c r="C13800" s="190" t="s">
        <v>15</v>
      </c>
      <c r="D13800" s="190" t="s">
        <v>2909</v>
      </c>
      <c r="E13800" s="426" t="s">
        <v>2119</v>
      </c>
      <c r="F13800" s="426"/>
      <c r="G13800" s="192" t="s">
        <v>1871</v>
      </c>
      <c r="H13800" s="193">
        <v>4.1999999999999997E-3</v>
      </c>
      <c r="I13800" s="189">
        <f t="shared" si="552"/>
        <v>9.9636000000000013</v>
      </c>
      <c r="J13800" s="219">
        <f t="shared" si="553"/>
        <v>0.04</v>
      </c>
      <c r="M13800">
        <v>10.83</v>
      </c>
    </row>
    <row r="13801" spans="1:13" ht="24" customHeight="1" x14ac:dyDescent="0.2">
      <c r="A13801" s="238" t="s">
        <v>2126</v>
      </c>
      <c r="B13801" s="191" t="s">
        <v>3379</v>
      </c>
      <c r="C13801" s="190" t="s">
        <v>15</v>
      </c>
      <c r="D13801" s="190" t="s">
        <v>2679</v>
      </c>
      <c r="E13801" s="426" t="s">
        <v>2119</v>
      </c>
      <c r="F13801" s="426"/>
      <c r="G13801" s="192" t="s">
        <v>54</v>
      </c>
      <c r="H13801" s="193">
        <v>1</v>
      </c>
      <c r="I13801" s="189">
        <f t="shared" si="552"/>
        <v>9.2000000000000012E-2</v>
      </c>
      <c r="J13801" s="219">
        <f t="shared" si="553"/>
        <v>0.09</v>
      </c>
      <c r="M13801">
        <v>0.1</v>
      </c>
    </row>
    <row r="13802" spans="1:13" ht="24" customHeight="1" x14ac:dyDescent="0.2">
      <c r="A13802" s="238" t="s">
        <v>2126</v>
      </c>
      <c r="B13802" s="191" t="s">
        <v>2673</v>
      </c>
      <c r="C13802" s="190" t="s">
        <v>15</v>
      </c>
      <c r="D13802" s="190" t="s">
        <v>2674</v>
      </c>
      <c r="E13802" s="426" t="s">
        <v>2119</v>
      </c>
      <c r="F13802" s="426"/>
      <c r="G13802" s="192" t="s">
        <v>1871</v>
      </c>
      <c r="H13802" s="193">
        <v>2.0000000000000001E-4</v>
      </c>
      <c r="I13802" s="189">
        <f t="shared" si="552"/>
        <v>30.847600000000003</v>
      </c>
      <c r="J13802" s="219">
        <f t="shared" si="553"/>
        <v>0</v>
      </c>
      <c r="M13802">
        <v>33.53</v>
      </c>
    </row>
    <row r="13803" spans="1:13" ht="24" customHeight="1" x14ac:dyDescent="0.2">
      <c r="A13803" s="238" t="s">
        <v>2126</v>
      </c>
      <c r="B13803" s="191" t="s">
        <v>3380</v>
      </c>
      <c r="C13803" s="190" t="s">
        <v>15</v>
      </c>
      <c r="D13803" s="190" t="s">
        <v>3381</v>
      </c>
      <c r="E13803" s="426" t="s">
        <v>2119</v>
      </c>
      <c r="F13803" s="426"/>
      <c r="G13803" s="192" t="s">
        <v>1871</v>
      </c>
      <c r="H13803" s="193">
        <v>2.3E-3</v>
      </c>
      <c r="I13803" s="189">
        <f t="shared" si="552"/>
        <v>11.316000000000001</v>
      </c>
      <c r="J13803" s="219">
        <f t="shared" si="553"/>
        <v>0.02</v>
      </c>
      <c r="M13803">
        <v>12.3</v>
      </c>
    </row>
    <row r="13804" spans="1:13" ht="51.95" customHeight="1" x14ac:dyDescent="0.2">
      <c r="A13804" s="238" t="s">
        <v>2126</v>
      </c>
      <c r="B13804" s="191" t="s">
        <v>3377</v>
      </c>
      <c r="C13804" s="190" t="s">
        <v>15</v>
      </c>
      <c r="D13804" s="190" t="s">
        <v>3378</v>
      </c>
      <c r="E13804" s="426" t="s">
        <v>2119</v>
      </c>
      <c r="F13804" s="426"/>
      <c r="G13804" s="192" t="s">
        <v>54</v>
      </c>
      <c r="H13804" s="193">
        <v>2E-3</v>
      </c>
      <c r="I13804" s="189">
        <f t="shared" si="552"/>
        <v>11.868</v>
      </c>
      <c r="J13804" s="219">
        <f t="shared" si="553"/>
        <v>0.02</v>
      </c>
      <c r="M13804">
        <v>12.9</v>
      </c>
    </row>
    <row r="13805" spans="1:13" x14ac:dyDescent="0.2">
      <c r="A13805" s="239"/>
      <c r="B13805" s="195"/>
      <c r="C13805" s="195"/>
      <c r="D13805" s="195"/>
      <c r="E13805" s="195" t="s">
        <v>3847</v>
      </c>
      <c r="F13805" s="196">
        <v>19.5</v>
      </c>
      <c r="G13805" s="195" t="s">
        <v>3848</v>
      </c>
      <c r="H13805" s="196">
        <v>0</v>
      </c>
      <c r="I13805" s="196">
        <v>19.5</v>
      </c>
      <c r="J13805" s="220"/>
      <c r="M13805">
        <v>19.5</v>
      </c>
    </row>
    <row r="13806" spans="1:13" ht="25.5" x14ac:dyDescent="0.2">
      <c r="A13806" s="239"/>
      <c r="B13806" s="195"/>
      <c r="C13806" s="195"/>
      <c r="D13806" s="195"/>
      <c r="E13806" s="195" t="s">
        <v>3849</v>
      </c>
      <c r="F13806" s="196">
        <v>0</v>
      </c>
      <c r="G13806" s="195"/>
      <c r="H13806" s="195" t="s">
        <v>3850</v>
      </c>
      <c r="I13806" s="196">
        <v>44.28</v>
      </c>
      <c r="J13806" s="220"/>
      <c r="M13806">
        <v>44.28</v>
      </c>
    </row>
    <row r="13807" spans="1:13" ht="30" customHeight="1" x14ac:dyDescent="0.2">
      <c r="A13807" s="240"/>
      <c r="B13807" s="197"/>
      <c r="C13807" s="197"/>
      <c r="D13807" s="197"/>
      <c r="E13807" s="197"/>
      <c r="F13807" s="197"/>
      <c r="G13807" s="197" t="s">
        <v>3851</v>
      </c>
      <c r="H13807" s="198">
        <v>406.17</v>
      </c>
      <c r="I13807" s="199">
        <v>17985.2</v>
      </c>
      <c r="J13807" s="220"/>
      <c r="M13807">
        <v>17985.2</v>
      </c>
    </row>
    <row r="13808" spans="1:13" ht="0.95" customHeight="1" x14ac:dyDescent="0.2">
      <c r="A13808" s="237"/>
      <c r="B13808" s="185"/>
      <c r="C13808" s="185"/>
      <c r="D13808" s="185"/>
      <c r="E13808" s="185"/>
      <c r="F13808" s="185"/>
      <c r="G13808" s="185"/>
      <c r="H13808" s="185"/>
      <c r="I13808" s="185"/>
      <c r="J13808" s="220"/>
    </row>
    <row r="13809" spans="1:13" ht="24" customHeight="1" x14ac:dyDescent="0.2">
      <c r="A13809" s="242" t="s">
        <v>1845</v>
      </c>
      <c r="B13809" s="24"/>
      <c r="C13809" s="24"/>
      <c r="D13809" s="23" t="s">
        <v>1846</v>
      </c>
      <c r="E13809" s="24"/>
      <c r="F13809" s="428"/>
      <c r="G13809" s="428"/>
      <c r="H13809" s="24"/>
      <c r="I13809" s="24"/>
      <c r="J13809" s="210"/>
    </row>
    <row r="13810" spans="1:13" ht="18" customHeight="1" x14ac:dyDescent="0.2">
      <c r="A13810" s="236" t="s">
        <v>1847</v>
      </c>
      <c r="B13810" s="183" t="s">
        <v>2</v>
      </c>
      <c r="C13810" s="182" t="s">
        <v>3</v>
      </c>
      <c r="D13810" s="182" t="s">
        <v>4</v>
      </c>
      <c r="E13810" s="419" t="s">
        <v>2100</v>
      </c>
      <c r="F13810" s="419"/>
      <c r="G13810" s="184" t="s">
        <v>5</v>
      </c>
      <c r="H13810" s="183" t="s">
        <v>6</v>
      </c>
      <c r="I13810" s="183" t="s">
        <v>7</v>
      </c>
      <c r="J13810" s="218" t="s">
        <v>8</v>
      </c>
      <c r="K13810" s="229">
        <f>J13814+J13818+J13819</f>
        <v>11.21</v>
      </c>
      <c r="L13810" s="229">
        <f>J13811-K13810</f>
        <v>20.65</v>
      </c>
      <c r="M13810" t="s">
        <v>7</v>
      </c>
    </row>
    <row r="13811" spans="1:13" ht="26.1" customHeight="1" x14ac:dyDescent="0.2">
      <c r="A13811" s="237" t="s">
        <v>2125</v>
      </c>
      <c r="B13811" s="186" t="s">
        <v>925</v>
      </c>
      <c r="C13811" s="185" t="s">
        <v>15</v>
      </c>
      <c r="D13811" s="185" t="s">
        <v>926</v>
      </c>
      <c r="E13811" s="425">
        <v>22</v>
      </c>
      <c r="F13811" s="425"/>
      <c r="G13811" s="187" t="s">
        <v>17</v>
      </c>
      <c r="H13811" s="188">
        <v>1</v>
      </c>
      <c r="I13811" s="189">
        <f t="shared" ref="I13811:I13819" si="554">(M13811*$M$13)</f>
        <v>31.8688</v>
      </c>
      <c r="J13811" s="231">
        <f t="shared" ref="J13811:J13819" si="555">TRUNC(I13811*H13811,2)</f>
        <v>31.86</v>
      </c>
      <c r="M13811">
        <v>34.64</v>
      </c>
    </row>
    <row r="13812" spans="1:13" ht="24" customHeight="1" x14ac:dyDescent="0.2">
      <c r="A13812" s="238" t="s">
        <v>2126</v>
      </c>
      <c r="B13812" s="191" t="s">
        <v>2245</v>
      </c>
      <c r="C13812" s="190" t="s">
        <v>15</v>
      </c>
      <c r="D13812" s="190" t="s">
        <v>2246</v>
      </c>
      <c r="E13812" s="426" t="s">
        <v>2119</v>
      </c>
      <c r="F13812" s="426"/>
      <c r="G13812" s="192" t="s">
        <v>50</v>
      </c>
      <c r="H13812" s="193">
        <v>1.8100000000000002E-2</v>
      </c>
      <c r="I13812" s="189">
        <f t="shared" si="554"/>
        <v>123.36280000000001</v>
      </c>
      <c r="J13812" s="219">
        <f t="shared" si="555"/>
        <v>2.23</v>
      </c>
      <c r="M13812">
        <v>134.09</v>
      </c>
    </row>
    <row r="13813" spans="1:13" ht="24" customHeight="1" x14ac:dyDescent="0.2">
      <c r="A13813" s="238" t="s">
        <v>2126</v>
      </c>
      <c r="B13813" s="191" t="s">
        <v>2168</v>
      </c>
      <c r="C13813" s="190" t="s">
        <v>15</v>
      </c>
      <c r="D13813" s="190" t="s">
        <v>2169</v>
      </c>
      <c r="E13813" s="426" t="s">
        <v>2119</v>
      </c>
      <c r="F13813" s="426"/>
      <c r="G13813" s="192" t="s">
        <v>50</v>
      </c>
      <c r="H13813" s="193">
        <v>1.8100000000000002E-2</v>
      </c>
      <c r="I13813" s="189">
        <f t="shared" si="554"/>
        <v>125.49720000000001</v>
      </c>
      <c r="J13813" s="219">
        <f t="shared" si="555"/>
        <v>2.27</v>
      </c>
      <c r="M13813">
        <v>136.41</v>
      </c>
    </row>
    <row r="13814" spans="1:13" ht="24" customHeight="1" x14ac:dyDescent="0.2">
      <c r="A13814" s="238" t="s">
        <v>2126</v>
      </c>
      <c r="B13814" s="191" t="s">
        <v>2148</v>
      </c>
      <c r="C13814" s="190" t="s">
        <v>15</v>
      </c>
      <c r="D13814" s="190" t="s">
        <v>2149</v>
      </c>
      <c r="E13814" s="426" t="s">
        <v>2129</v>
      </c>
      <c r="F13814" s="426"/>
      <c r="G13814" s="192" t="s">
        <v>39</v>
      </c>
      <c r="H13814" s="193">
        <v>0.1109</v>
      </c>
      <c r="I13814" s="189">
        <f t="shared" si="554"/>
        <v>13.938000000000001</v>
      </c>
      <c r="J13814" s="219">
        <f t="shared" si="555"/>
        <v>1.54</v>
      </c>
      <c r="M13814">
        <v>15.15</v>
      </c>
    </row>
    <row r="13815" spans="1:13" ht="24" customHeight="1" x14ac:dyDescent="0.2">
      <c r="A13815" s="238" t="s">
        <v>2126</v>
      </c>
      <c r="B13815" s="191" t="s">
        <v>2270</v>
      </c>
      <c r="C13815" s="190" t="s">
        <v>15</v>
      </c>
      <c r="D13815" s="190" t="s">
        <v>2271</v>
      </c>
      <c r="E13815" s="426" t="s">
        <v>2119</v>
      </c>
      <c r="F13815" s="426"/>
      <c r="G13815" s="192" t="s">
        <v>50</v>
      </c>
      <c r="H13815" s="193">
        <v>3.3099999999999997E-2</v>
      </c>
      <c r="I13815" s="189">
        <f t="shared" si="554"/>
        <v>159.69360000000003</v>
      </c>
      <c r="J13815" s="219">
        <f t="shared" si="555"/>
        <v>5.28</v>
      </c>
      <c r="M13815">
        <v>173.58</v>
      </c>
    </row>
    <row r="13816" spans="1:13" ht="24" customHeight="1" x14ac:dyDescent="0.2">
      <c r="A13816" s="238" t="s">
        <v>2126</v>
      </c>
      <c r="B13816" s="191" t="s">
        <v>2140</v>
      </c>
      <c r="C13816" s="190" t="s">
        <v>15</v>
      </c>
      <c r="D13816" s="190" t="s">
        <v>2141</v>
      </c>
      <c r="E13816" s="426" t="s">
        <v>2119</v>
      </c>
      <c r="F13816" s="426"/>
      <c r="G13816" s="192" t="s">
        <v>1871</v>
      </c>
      <c r="H13816" s="193">
        <v>14.65</v>
      </c>
      <c r="I13816" s="189">
        <f t="shared" si="554"/>
        <v>0.59800000000000009</v>
      </c>
      <c r="J13816" s="219">
        <f t="shared" si="555"/>
        <v>8.76</v>
      </c>
      <c r="M13816">
        <v>0.65</v>
      </c>
    </row>
    <row r="13817" spans="1:13" ht="24" customHeight="1" x14ac:dyDescent="0.2">
      <c r="A13817" s="238" t="s">
        <v>2126</v>
      </c>
      <c r="B13817" s="191" t="s">
        <v>2258</v>
      </c>
      <c r="C13817" s="190" t="s">
        <v>15</v>
      </c>
      <c r="D13817" s="190" t="s">
        <v>2259</v>
      </c>
      <c r="E13817" s="426" t="s">
        <v>2119</v>
      </c>
      <c r="F13817" s="426"/>
      <c r="G13817" s="192" t="s">
        <v>132</v>
      </c>
      <c r="H13817" s="193">
        <v>0.1575</v>
      </c>
      <c r="I13817" s="189">
        <f t="shared" si="554"/>
        <v>13.496400000000001</v>
      </c>
      <c r="J13817" s="219">
        <f t="shared" si="555"/>
        <v>2.12</v>
      </c>
      <c r="M13817">
        <v>14.67</v>
      </c>
    </row>
    <row r="13818" spans="1:13" ht="24" customHeight="1" x14ac:dyDescent="0.2">
      <c r="A13818" s="238" t="s">
        <v>2126</v>
      </c>
      <c r="B13818" s="191" t="s">
        <v>2152</v>
      </c>
      <c r="C13818" s="190" t="s">
        <v>15</v>
      </c>
      <c r="D13818" s="190" t="s">
        <v>2153</v>
      </c>
      <c r="E13818" s="426" t="s">
        <v>2129</v>
      </c>
      <c r="F13818" s="426"/>
      <c r="G13818" s="192" t="s">
        <v>39</v>
      </c>
      <c r="H13818" s="193">
        <v>0.1658</v>
      </c>
      <c r="I13818" s="189">
        <f t="shared" si="554"/>
        <v>19.136000000000003</v>
      </c>
      <c r="J13818" s="219">
        <f t="shared" si="555"/>
        <v>3.17</v>
      </c>
      <c r="M13818">
        <v>20.8</v>
      </c>
    </row>
    <row r="13819" spans="1:13" ht="24" customHeight="1" x14ac:dyDescent="0.2">
      <c r="A13819" s="238" t="s">
        <v>2126</v>
      </c>
      <c r="B13819" s="191" t="s">
        <v>2156</v>
      </c>
      <c r="C13819" s="190" t="s">
        <v>15</v>
      </c>
      <c r="D13819" s="190" t="s">
        <v>2157</v>
      </c>
      <c r="E13819" s="426" t="s">
        <v>2129</v>
      </c>
      <c r="F13819" s="426"/>
      <c r="G13819" s="192" t="s">
        <v>39</v>
      </c>
      <c r="H13819" s="193">
        <v>0.54810000000000003</v>
      </c>
      <c r="I13819" s="189">
        <f t="shared" si="554"/>
        <v>11.8772</v>
      </c>
      <c r="J13819" s="219">
        <f t="shared" si="555"/>
        <v>6.5</v>
      </c>
      <c r="M13819">
        <v>12.91</v>
      </c>
    </row>
    <row r="13820" spans="1:13" x14ac:dyDescent="0.2">
      <c r="A13820" s="239"/>
      <c r="B13820" s="195"/>
      <c r="C13820" s="195"/>
      <c r="D13820" s="195"/>
      <c r="E13820" s="195" t="s">
        <v>3847</v>
      </c>
      <c r="F13820" s="196">
        <v>12.19</v>
      </c>
      <c r="G13820" s="195" t="s">
        <v>3848</v>
      </c>
      <c r="H13820" s="196">
        <v>0</v>
      </c>
      <c r="I13820" s="196">
        <v>12.19</v>
      </c>
      <c r="J13820" s="220"/>
      <c r="M13820">
        <v>12.19</v>
      </c>
    </row>
    <row r="13821" spans="1:13" ht="25.5" x14ac:dyDescent="0.2">
      <c r="A13821" s="239"/>
      <c r="B13821" s="195"/>
      <c r="C13821" s="195"/>
      <c r="D13821" s="195"/>
      <c r="E13821" s="195" t="s">
        <v>3849</v>
      </c>
      <c r="F13821" s="196">
        <v>0</v>
      </c>
      <c r="G13821" s="195"/>
      <c r="H13821" s="195" t="s">
        <v>3850</v>
      </c>
      <c r="I13821" s="196">
        <v>34.64</v>
      </c>
      <c r="J13821" s="220"/>
      <c r="M13821">
        <v>34.64</v>
      </c>
    </row>
    <row r="13822" spans="1:13" ht="30" customHeight="1" x14ac:dyDescent="0.2">
      <c r="A13822" s="240"/>
      <c r="B13822" s="197"/>
      <c r="C13822" s="197"/>
      <c r="D13822" s="197"/>
      <c r="E13822" s="197"/>
      <c r="F13822" s="197"/>
      <c r="G13822" s="197" t="s">
        <v>3851</v>
      </c>
      <c r="H13822" s="198">
        <v>3163.02</v>
      </c>
      <c r="I13822" s="199">
        <v>109567.01</v>
      </c>
      <c r="J13822" s="220"/>
      <c r="M13822">
        <v>109567.01</v>
      </c>
    </row>
    <row r="13823" spans="1:13" ht="0.95" customHeight="1" x14ac:dyDescent="0.2">
      <c r="A13823" s="237"/>
      <c r="B13823" s="185"/>
      <c r="C13823" s="185"/>
      <c r="D13823" s="185"/>
      <c r="E13823" s="185"/>
      <c r="F13823" s="185"/>
      <c r="G13823" s="185"/>
      <c r="H13823" s="185"/>
      <c r="I13823" s="185"/>
      <c r="J13823" s="220"/>
    </row>
    <row r="13824" spans="1:13" ht="18" customHeight="1" x14ac:dyDescent="0.2">
      <c r="A13824" s="236" t="s">
        <v>1848</v>
      </c>
      <c r="B13824" s="183" t="s">
        <v>2</v>
      </c>
      <c r="C13824" s="182" t="s">
        <v>3</v>
      </c>
      <c r="D13824" s="182" t="s">
        <v>4</v>
      </c>
      <c r="E13824" s="419" t="s">
        <v>2100</v>
      </c>
      <c r="F13824" s="419"/>
      <c r="G13824" s="184" t="s">
        <v>5</v>
      </c>
      <c r="H13824" s="183" t="s">
        <v>6</v>
      </c>
      <c r="I13824" s="183" t="s">
        <v>7</v>
      </c>
      <c r="J13824" s="218" t="s">
        <v>8</v>
      </c>
      <c r="K13824" s="229">
        <f>J13826+J13827</f>
        <v>7.73</v>
      </c>
      <c r="L13824" s="229">
        <f>J13825-K13824</f>
        <v>3.7300000000000004</v>
      </c>
      <c r="M13824" t="s">
        <v>7</v>
      </c>
    </row>
    <row r="13825" spans="1:13" ht="26.1" customHeight="1" x14ac:dyDescent="0.2">
      <c r="A13825" s="237" t="s">
        <v>2125</v>
      </c>
      <c r="B13825" s="186" t="s">
        <v>1849</v>
      </c>
      <c r="C13825" s="185" t="s">
        <v>15</v>
      </c>
      <c r="D13825" s="185" t="s">
        <v>1850</v>
      </c>
      <c r="E13825" s="425">
        <v>26</v>
      </c>
      <c r="F13825" s="425"/>
      <c r="G13825" s="187" t="s">
        <v>17</v>
      </c>
      <c r="H13825" s="188">
        <v>1</v>
      </c>
      <c r="I13825" s="189">
        <f>(M13825*$M$13)</f>
        <v>11.463200000000001</v>
      </c>
      <c r="J13825" s="231">
        <f>TRUNC(I13825*H13825,2)</f>
        <v>11.46</v>
      </c>
      <c r="M13825">
        <v>12.46</v>
      </c>
    </row>
    <row r="13826" spans="1:13" ht="24" customHeight="1" x14ac:dyDescent="0.2">
      <c r="A13826" s="238" t="s">
        <v>2126</v>
      </c>
      <c r="B13826" s="191" t="s">
        <v>2130</v>
      </c>
      <c r="C13826" s="190" t="s">
        <v>15</v>
      </c>
      <c r="D13826" s="190" t="s">
        <v>2131</v>
      </c>
      <c r="E13826" s="426" t="s">
        <v>2129</v>
      </c>
      <c r="F13826" s="426"/>
      <c r="G13826" s="192" t="s">
        <v>39</v>
      </c>
      <c r="H13826" s="193">
        <v>8.2199999999999995E-2</v>
      </c>
      <c r="I13826" s="189">
        <f>(M13826*$M$13)</f>
        <v>13.533200000000001</v>
      </c>
      <c r="J13826" s="219">
        <f>TRUNC(I13826*H13826,2)</f>
        <v>1.1100000000000001</v>
      </c>
      <c r="M13826">
        <v>14.71</v>
      </c>
    </row>
    <row r="13827" spans="1:13" ht="24" customHeight="1" x14ac:dyDescent="0.2">
      <c r="A13827" s="238" t="s">
        <v>2126</v>
      </c>
      <c r="B13827" s="191" t="s">
        <v>2150</v>
      </c>
      <c r="C13827" s="190" t="s">
        <v>15</v>
      </c>
      <c r="D13827" s="190" t="s">
        <v>2151</v>
      </c>
      <c r="E13827" s="426" t="s">
        <v>2129</v>
      </c>
      <c r="F13827" s="426"/>
      <c r="G13827" s="192" t="s">
        <v>39</v>
      </c>
      <c r="H13827" s="193">
        <v>0.3463</v>
      </c>
      <c r="I13827" s="189">
        <f>(M13827*$M$13)</f>
        <v>19.136000000000003</v>
      </c>
      <c r="J13827" s="219">
        <f>TRUNC(I13827*H13827,2)</f>
        <v>6.62</v>
      </c>
      <c r="M13827">
        <v>20.8</v>
      </c>
    </row>
    <row r="13828" spans="1:13" ht="24" customHeight="1" x14ac:dyDescent="0.2">
      <c r="A13828" s="238" t="s">
        <v>2126</v>
      </c>
      <c r="B13828" s="191" t="s">
        <v>3382</v>
      </c>
      <c r="C13828" s="190" t="s">
        <v>15</v>
      </c>
      <c r="D13828" s="190" t="s">
        <v>3383</v>
      </c>
      <c r="E13828" s="426" t="s">
        <v>2119</v>
      </c>
      <c r="F13828" s="426"/>
      <c r="G13828" s="192" t="s">
        <v>2192</v>
      </c>
      <c r="H13828" s="193">
        <v>0.24</v>
      </c>
      <c r="I13828" s="189">
        <f>(M13828*$M$13)</f>
        <v>15.566400000000002</v>
      </c>
      <c r="J13828" s="219">
        <f>TRUNC(I13828*H13828,2)</f>
        <v>3.73</v>
      </c>
      <c r="M13828">
        <v>16.920000000000002</v>
      </c>
    </row>
    <row r="13829" spans="1:13" x14ac:dyDescent="0.2">
      <c r="A13829" s="239"/>
      <c r="B13829" s="195"/>
      <c r="C13829" s="195"/>
      <c r="D13829" s="195"/>
      <c r="E13829" s="195" t="s">
        <v>3847</v>
      </c>
      <c r="F13829" s="196">
        <v>8.4</v>
      </c>
      <c r="G13829" s="195" t="s">
        <v>3848</v>
      </c>
      <c r="H13829" s="196">
        <v>0</v>
      </c>
      <c r="I13829" s="196">
        <v>8.4</v>
      </c>
      <c r="J13829" s="220"/>
      <c r="M13829">
        <v>8.4</v>
      </c>
    </row>
    <row r="13830" spans="1:13" ht="25.5" x14ac:dyDescent="0.2">
      <c r="A13830" s="239"/>
      <c r="B13830" s="195"/>
      <c r="C13830" s="195"/>
      <c r="D13830" s="195"/>
      <c r="E13830" s="195" t="s">
        <v>3849</v>
      </c>
      <c r="F13830" s="196">
        <v>0</v>
      </c>
      <c r="G13830" s="195"/>
      <c r="H13830" s="195" t="s">
        <v>3850</v>
      </c>
      <c r="I13830" s="196">
        <v>12.46</v>
      </c>
      <c r="J13830" s="220"/>
      <c r="M13830">
        <v>12.46</v>
      </c>
    </row>
    <row r="13831" spans="1:13" ht="30" customHeight="1" x14ac:dyDescent="0.2">
      <c r="A13831" s="240"/>
      <c r="B13831" s="197"/>
      <c r="C13831" s="197"/>
      <c r="D13831" s="197"/>
      <c r="E13831" s="197"/>
      <c r="F13831" s="197"/>
      <c r="G13831" s="197" t="s">
        <v>3851</v>
      </c>
      <c r="H13831" s="198">
        <v>3163.02</v>
      </c>
      <c r="I13831" s="199">
        <v>39411.22</v>
      </c>
      <c r="J13831" s="220"/>
      <c r="M13831">
        <v>39411.22</v>
      </c>
    </row>
    <row r="13832" spans="1:13" ht="0.95" customHeight="1" x14ac:dyDescent="0.2">
      <c r="A13832" s="237"/>
      <c r="B13832" s="185"/>
      <c r="C13832" s="185"/>
      <c r="D13832" s="185"/>
      <c r="E13832" s="185"/>
      <c r="F13832" s="185"/>
      <c r="G13832" s="185"/>
      <c r="H13832" s="185"/>
      <c r="I13832" s="185"/>
      <c r="J13832" s="220"/>
    </row>
    <row r="13833" spans="1:13" ht="24" customHeight="1" x14ac:dyDescent="0.2">
      <c r="A13833" s="242" t="s">
        <v>1851</v>
      </c>
      <c r="B13833" s="24"/>
      <c r="C13833" s="24"/>
      <c r="D13833" s="23" t="s">
        <v>1852</v>
      </c>
      <c r="E13833" s="24"/>
      <c r="F13833" s="428"/>
      <c r="G13833" s="428"/>
      <c r="H13833" s="24"/>
      <c r="I13833" s="24"/>
      <c r="J13833" s="210"/>
    </row>
    <row r="13834" spans="1:13" ht="24" customHeight="1" x14ac:dyDescent="0.2">
      <c r="A13834" s="243" t="s">
        <v>1853</v>
      </c>
      <c r="B13834" s="28"/>
      <c r="C13834" s="28"/>
      <c r="D13834" s="27" t="s">
        <v>1854</v>
      </c>
      <c r="E13834" s="28"/>
      <c r="F13834" s="429"/>
      <c r="G13834" s="429"/>
      <c r="H13834" s="28"/>
      <c r="I13834" s="28"/>
      <c r="J13834" s="211"/>
    </row>
    <row r="13835" spans="1:13" ht="18" customHeight="1" x14ac:dyDescent="0.2">
      <c r="A13835" s="236" t="s">
        <v>1855</v>
      </c>
      <c r="B13835" s="183" t="s">
        <v>2</v>
      </c>
      <c r="C13835" s="182" t="s">
        <v>3</v>
      </c>
      <c r="D13835" s="182" t="s">
        <v>4</v>
      </c>
      <c r="E13835" s="419" t="s">
        <v>2100</v>
      </c>
      <c r="F13835" s="419"/>
      <c r="G13835" s="184" t="s">
        <v>5</v>
      </c>
      <c r="H13835" s="183" t="s">
        <v>6</v>
      </c>
      <c r="I13835" s="183" t="s">
        <v>7</v>
      </c>
      <c r="J13835" s="218" t="s">
        <v>8</v>
      </c>
      <c r="K13835" s="229">
        <f>J13837+J13838</f>
        <v>1.38</v>
      </c>
      <c r="L13835" s="229">
        <f>J13836-K13835</f>
        <v>4.28</v>
      </c>
      <c r="M13835" t="s">
        <v>7</v>
      </c>
    </row>
    <row r="13836" spans="1:13" ht="39" customHeight="1" x14ac:dyDescent="0.2">
      <c r="A13836" s="237" t="s">
        <v>2125</v>
      </c>
      <c r="B13836" s="186" t="s">
        <v>1856</v>
      </c>
      <c r="C13836" s="185" t="s">
        <v>15</v>
      </c>
      <c r="D13836" s="185" t="s">
        <v>1857</v>
      </c>
      <c r="E13836" s="425">
        <v>2</v>
      </c>
      <c r="F13836" s="425"/>
      <c r="G13836" s="187" t="s">
        <v>17</v>
      </c>
      <c r="H13836" s="188">
        <v>1</v>
      </c>
      <c r="I13836" s="189">
        <f t="shared" ref="I13836:I13843" si="556">(M13836*$M$13)</f>
        <v>5.6672000000000002</v>
      </c>
      <c r="J13836" s="231">
        <f t="shared" ref="J13836:J13843" si="557">TRUNC(I13836*H13836,2)</f>
        <v>5.66</v>
      </c>
      <c r="M13836">
        <v>6.16</v>
      </c>
    </row>
    <row r="13837" spans="1:13" ht="24" customHeight="1" x14ac:dyDescent="0.2">
      <c r="A13837" s="238" t="s">
        <v>2126</v>
      </c>
      <c r="B13837" s="191" t="s">
        <v>2210</v>
      </c>
      <c r="C13837" s="190" t="s">
        <v>15</v>
      </c>
      <c r="D13837" s="190" t="s">
        <v>2211</v>
      </c>
      <c r="E13837" s="426" t="s">
        <v>2129</v>
      </c>
      <c r="F13837" s="426"/>
      <c r="G13837" s="192" t="s">
        <v>39</v>
      </c>
      <c r="H13837" s="193">
        <v>3.9800000000000002E-2</v>
      </c>
      <c r="I13837" s="189">
        <f t="shared" si="556"/>
        <v>19.430400000000002</v>
      </c>
      <c r="J13837" s="219">
        <f t="shared" si="557"/>
        <v>0.77</v>
      </c>
      <c r="M13837">
        <v>21.12</v>
      </c>
    </row>
    <row r="13838" spans="1:13" ht="24" customHeight="1" x14ac:dyDescent="0.2">
      <c r="A13838" s="238" t="s">
        <v>2126</v>
      </c>
      <c r="B13838" s="191" t="s">
        <v>2156</v>
      </c>
      <c r="C13838" s="190" t="s">
        <v>15</v>
      </c>
      <c r="D13838" s="190" t="s">
        <v>2157</v>
      </c>
      <c r="E13838" s="426" t="s">
        <v>2129</v>
      </c>
      <c r="F13838" s="426"/>
      <c r="G13838" s="192" t="s">
        <v>39</v>
      </c>
      <c r="H13838" s="193">
        <v>5.1700000000000003E-2</v>
      </c>
      <c r="I13838" s="189">
        <f t="shared" si="556"/>
        <v>11.8772</v>
      </c>
      <c r="J13838" s="219">
        <f t="shared" si="557"/>
        <v>0.61</v>
      </c>
      <c r="M13838">
        <v>12.91</v>
      </c>
    </row>
    <row r="13839" spans="1:13" ht="24" customHeight="1" x14ac:dyDescent="0.2">
      <c r="A13839" s="238" t="s">
        <v>2126</v>
      </c>
      <c r="B13839" s="191" t="s">
        <v>2813</v>
      </c>
      <c r="C13839" s="190" t="s">
        <v>15</v>
      </c>
      <c r="D13839" s="190" t="s">
        <v>2814</v>
      </c>
      <c r="E13839" s="426" t="s">
        <v>2119</v>
      </c>
      <c r="F13839" s="426"/>
      <c r="G13839" s="192" t="s">
        <v>1871</v>
      </c>
      <c r="H13839" s="193">
        <v>5.6399999999999999E-2</v>
      </c>
      <c r="I13839" s="189">
        <f t="shared" si="556"/>
        <v>23.2852</v>
      </c>
      <c r="J13839" s="219">
        <f t="shared" si="557"/>
        <v>1.31</v>
      </c>
      <c r="M13839">
        <v>25.31</v>
      </c>
    </row>
    <row r="13840" spans="1:13" ht="24" customHeight="1" x14ac:dyDescent="0.2">
      <c r="A13840" s="238" t="s">
        <v>2126</v>
      </c>
      <c r="B13840" s="191" t="s">
        <v>2166</v>
      </c>
      <c r="C13840" s="190" t="s">
        <v>15</v>
      </c>
      <c r="D13840" s="190" t="s">
        <v>2167</v>
      </c>
      <c r="E13840" s="426" t="s">
        <v>2119</v>
      </c>
      <c r="F13840" s="426"/>
      <c r="G13840" s="192" t="s">
        <v>132</v>
      </c>
      <c r="H13840" s="193">
        <v>0.18790000000000001</v>
      </c>
      <c r="I13840" s="189">
        <f t="shared" si="556"/>
        <v>7.4244000000000003</v>
      </c>
      <c r="J13840" s="219">
        <f t="shared" si="557"/>
        <v>1.39</v>
      </c>
      <c r="M13840">
        <v>8.07</v>
      </c>
    </row>
    <row r="13841" spans="1:13" ht="24" customHeight="1" x14ac:dyDescent="0.2">
      <c r="A13841" s="238" t="s">
        <v>2126</v>
      </c>
      <c r="B13841" s="191" t="s">
        <v>2172</v>
      </c>
      <c r="C13841" s="190" t="s">
        <v>15</v>
      </c>
      <c r="D13841" s="190" t="s">
        <v>2173</v>
      </c>
      <c r="E13841" s="426" t="s">
        <v>2119</v>
      </c>
      <c r="F13841" s="426"/>
      <c r="G13841" s="192" t="s">
        <v>1871</v>
      </c>
      <c r="H13841" s="193">
        <v>1.9400000000000001E-2</v>
      </c>
      <c r="I13841" s="189">
        <f t="shared" si="556"/>
        <v>23.184000000000001</v>
      </c>
      <c r="J13841" s="219">
        <f t="shared" si="557"/>
        <v>0.44</v>
      </c>
      <c r="M13841">
        <v>25.2</v>
      </c>
    </row>
    <row r="13842" spans="1:13" ht="24" customHeight="1" x14ac:dyDescent="0.2">
      <c r="A13842" s="238" t="s">
        <v>2126</v>
      </c>
      <c r="B13842" s="191" t="s">
        <v>2136</v>
      </c>
      <c r="C13842" s="190" t="s">
        <v>15</v>
      </c>
      <c r="D13842" s="190" t="s">
        <v>2137</v>
      </c>
      <c r="E13842" s="426" t="s">
        <v>2119</v>
      </c>
      <c r="F13842" s="426"/>
      <c r="G13842" s="192" t="s">
        <v>132</v>
      </c>
      <c r="H13842" s="193">
        <v>0.15040000000000001</v>
      </c>
      <c r="I13842" s="189">
        <f t="shared" si="556"/>
        <v>7.2404000000000002</v>
      </c>
      <c r="J13842" s="219">
        <f t="shared" si="557"/>
        <v>1.08</v>
      </c>
      <c r="M13842">
        <v>7.87</v>
      </c>
    </row>
    <row r="13843" spans="1:13" ht="24" customHeight="1" x14ac:dyDescent="0.2">
      <c r="A13843" s="238" t="s">
        <v>2126</v>
      </c>
      <c r="B13843" s="191" t="s">
        <v>2190</v>
      </c>
      <c r="C13843" s="190" t="s">
        <v>15</v>
      </c>
      <c r="D13843" s="190" t="s">
        <v>2191</v>
      </c>
      <c r="E13843" s="426" t="s">
        <v>2119</v>
      </c>
      <c r="F13843" s="426"/>
      <c r="G13843" s="192" t="s">
        <v>2192</v>
      </c>
      <c r="H13843" s="193">
        <v>5.7000000000000002E-3</v>
      </c>
      <c r="I13843" s="189">
        <f t="shared" si="556"/>
        <v>12.328000000000001</v>
      </c>
      <c r="J13843" s="219">
        <f t="shared" si="557"/>
        <v>7.0000000000000007E-2</v>
      </c>
      <c r="M13843">
        <v>13.4</v>
      </c>
    </row>
    <row r="13844" spans="1:13" x14ac:dyDescent="0.2">
      <c r="A13844" s="239"/>
      <c r="B13844" s="195"/>
      <c r="C13844" s="195"/>
      <c r="D13844" s="195"/>
      <c r="E13844" s="195" t="s">
        <v>3847</v>
      </c>
      <c r="F13844" s="196">
        <v>1.5</v>
      </c>
      <c r="G13844" s="195" t="s">
        <v>3848</v>
      </c>
      <c r="H13844" s="196">
        <v>0</v>
      </c>
      <c r="I13844" s="196">
        <v>1.5</v>
      </c>
      <c r="J13844" s="220"/>
      <c r="M13844">
        <v>1.5</v>
      </c>
    </row>
    <row r="13845" spans="1:13" ht="25.5" x14ac:dyDescent="0.2">
      <c r="A13845" s="239"/>
      <c r="B13845" s="195"/>
      <c r="C13845" s="195"/>
      <c r="D13845" s="195"/>
      <c r="E13845" s="195" t="s">
        <v>3849</v>
      </c>
      <c r="F13845" s="196">
        <v>0</v>
      </c>
      <c r="G13845" s="195"/>
      <c r="H13845" s="195" t="s">
        <v>3850</v>
      </c>
      <c r="I13845" s="196">
        <v>6.16</v>
      </c>
      <c r="J13845" s="220"/>
      <c r="M13845">
        <v>6.16</v>
      </c>
    </row>
    <row r="13846" spans="1:13" ht="30" customHeight="1" x14ac:dyDescent="0.2">
      <c r="A13846" s="240"/>
      <c r="B13846" s="197"/>
      <c r="C13846" s="197"/>
      <c r="D13846" s="197"/>
      <c r="E13846" s="197"/>
      <c r="F13846" s="197"/>
      <c r="G13846" s="197" t="s">
        <v>3851</v>
      </c>
      <c r="H13846" s="198">
        <v>390.81</v>
      </c>
      <c r="I13846" s="199">
        <v>2407.38</v>
      </c>
      <c r="J13846" s="220"/>
      <c r="M13846">
        <v>2407.38</v>
      </c>
    </row>
    <row r="13847" spans="1:13" ht="0.95" customHeight="1" x14ac:dyDescent="0.2">
      <c r="A13847" s="237"/>
      <c r="B13847" s="185"/>
      <c r="C13847" s="185"/>
      <c r="D13847" s="185"/>
      <c r="E13847" s="185"/>
      <c r="F13847" s="185"/>
      <c r="G13847" s="185"/>
      <c r="H13847" s="185"/>
      <c r="I13847" s="185"/>
      <c r="J13847" s="220"/>
    </row>
    <row r="13848" spans="1:13" ht="24" customHeight="1" x14ac:dyDescent="0.2">
      <c r="A13848" s="243" t="s">
        <v>1858</v>
      </c>
      <c r="B13848" s="28"/>
      <c r="C13848" s="28"/>
      <c r="D13848" s="27" t="s">
        <v>1859</v>
      </c>
      <c r="E13848" s="28"/>
      <c r="F13848" s="429"/>
      <c r="G13848" s="429"/>
      <c r="H13848" s="28"/>
      <c r="I13848" s="28"/>
      <c r="J13848" s="211"/>
    </row>
    <row r="13849" spans="1:13" ht="24" customHeight="1" x14ac:dyDescent="0.2">
      <c r="A13849" s="243" t="s">
        <v>1860</v>
      </c>
      <c r="B13849" s="28"/>
      <c r="C13849" s="28"/>
      <c r="D13849" s="27" t="s">
        <v>3827</v>
      </c>
      <c r="E13849" s="28"/>
      <c r="F13849" s="429"/>
      <c r="G13849" s="429"/>
      <c r="H13849" s="28"/>
      <c r="I13849" s="28"/>
      <c r="J13849" s="211"/>
    </row>
    <row r="13850" spans="1:13" ht="18" customHeight="1" x14ac:dyDescent="0.2">
      <c r="A13850" s="236" t="s">
        <v>1861</v>
      </c>
      <c r="B13850" s="183" t="s">
        <v>2</v>
      </c>
      <c r="C13850" s="182" t="s">
        <v>3</v>
      </c>
      <c r="D13850" s="182" t="s">
        <v>4</v>
      </c>
      <c r="E13850" s="419" t="s">
        <v>2100</v>
      </c>
      <c r="F13850" s="419"/>
      <c r="G13850" s="184" t="s">
        <v>5</v>
      </c>
      <c r="H13850" s="183" t="s">
        <v>6</v>
      </c>
      <c r="I13850" s="183" t="s">
        <v>7</v>
      </c>
      <c r="J13850" s="218" t="s">
        <v>8</v>
      </c>
      <c r="K13850" s="229">
        <f>J13853+J13856</f>
        <v>4.55</v>
      </c>
      <c r="L13850" s="229">
        <f>J13851-K13850</f>
        <v>54.220000000000006</v>
      </c>
      <c r="M13850" t="s">
        <v>7</v>
      </c>
    </row>
    <row r="13851" spans="1:13" ht="51.95" customHeight="1" x14ac:dyDescent="0.2">
      <c r="A13851" s="237" t="s">
        <v>2125</v>
      </c>
      <c r="B13851" s="186" t="s">
        <v>3828</v>
      </c>
      <c r="C13851" s="185" t="s">
        <v>26</v>
      </c>
      <c r="D13851" s="185" t="s">
        <v>3829</v>
      </c>
      <c r="E13851" s="425" t="s">
        <v>2117</v>
      </c>
      <c r="F13851" s="425"/>
      <c r="G13851" s="187" t="s">
        <v>169</v>
      </c>
      <c r="H13851" s="188">
        <v>1</v>
      </c>
      <c r="I13851" s="189">
        <f t="shared" ref="I13851:I13859" si="558">(M13851*$M$13)</f>
        <v>58.778800000000004</v>
      </c>
      <c r="J13851" s="231">
        <f t="shared" ref="J13851:J13859" si="559">TRUNC(I13851*H13851,2)</f>
        <v>58.77</v>
      </c>
      <c r="M13851">
        <v>63.89</v>
      </c>
    </row>
    <row r="13852" spans="1:13" ht="51.95" customHeight="1" x14ac:dyDescent="0.2">
      <c r="A13852" s="241" t="s">
        <v>2395</v>
      </c>
      <c r="B13852" s="201" t="s">
        <v>3490</v>
      </c>
      <c r="C13852" s="200" t="s">
        <v>26</v>
      </c>
      <c r="D13852" s="200" t="s">
        <v>3491</v>
      </c>
      <c r="E13852" s="427" t="s">
        <v>3492</v>
      </c>
      <c r="F13852" s="427"/>
      <c r="G13852" s="202" t="s">
        <v>50</v>
      </c>
      <c r="H13852" s="203">
        <v>6.1400000000000003E-2</v>
      </c>
      <c r="I13852" s="189">
        <f t="shared" si="558"/>
        <v>7.452</v>
      </c>
      <c r="J13852" s="219">
        <f t="shared" si="559"/>
        <v>0.45</v>
      </c>
      <c r="M13852">
        <v>8.1</v>
      </c>
    </row>
    <row r="13853" spans="1:13" ht="24" customHeight="1" x14ac:dyDescent="0.2">
      <c r="A13853" s="241" t="s">
        <v>2395</v>
      </c>
      <c r="B13853" s="201" t="s">
        <v>2446</v>
      </c>
      <c r="C13853" s="200" t="s">
        <v>26</v>
      </c>
      <c r="D13853" s="200" t="s">
        <v>2447</v>
      </c>
      <c r="E13853" s="427" t="s">
        <v>2123</v>
      </c>
      <c r="F13853" s="427"/>
      <c r="G13853" s="202" t="s">
        <v>32</v>
      </c>
      <c r="H13853" s="203">
        <v>0.2263</v>
      </c>
      <c r="I13853" s="189">
        <f t="shared" si="558"/>
        <v>17.461600000000001</v>
      </c>
      <c r="J13853" s="219">
        <f t="shared" si="559"/>
        <v>3.95</v>
      </c>
      <c r="M13853">
        <v>18.98</v>
      </c>
    </row>
    <row r="13854" spans="1:13" ht="65.099999999999994" customHeight="1" x14ac:dyDescent="0.2">
      <c r="A13854" s="241" t="s">
        <v>2395</v>
      </c>
      <c r="B13854" s="201" t="s">
        <v>3486</v>
      </c>
      <c r="C13854" s="200" t="s">
        <v>26</v>
      </c>
      <c r="D13854" s="200" t="s">
        <v>3487</v>
      </c>
      <c r="E13854" s="427" t="s">
        <v>2398</v>
      </c>
      <c r="F13854" s="427"/>
      <c r="G13854" s="202" t="s">
        <v>2399</v>
      </c>
      <c r="H13854" s="203">
        <v>2.47E-2</v>
      </c>
      <c r="I13854" s="189">
        <f t="shared" si="558"/>
        <v>365.27680000000004</v>
      </c>
      <c r="J13854" s="219">
        <f t="shared" si="559"/>
        <v>9.02</v>
      </c>
      <c r="M13854">
        <v>397.04</v>
      </c>
    </row>
    <row r="13855" spans="1:13" ht="65.099999999999994" customHeight="1" x14ac:dyDescent="0.2">
      <c r="A13855" s="241" t="s">
        <v>2395</v>
      </c>
      <c r="B13855" s="201" t="s">
        <v>3488</v>
      </c>
      <c r="C13855" s="200" t="s">
        <v>26</v>
      </c>
      <c r="D13855" s="200" t="s">
        <v>3489</v>
      </c>
      <c r="E13855" s="427" t="s">
        <v>2398</v>
      </c>
      <c r="F13855" s="427"/>
      <c r="G13855" s="202" t="s">
        <v>2402</v>
      </c>
      <c r="H13855" s="203">
        <v>4.9000000000000002E-2</v>
      </c>
      <c r="I13855" s="189">
        <f t="shared" si="558"/>
        <v>144.9092</v>
      </c>
      <c r="J13855" s="219">
        <f t="shared" si="559"/>
        <v>7.1</v>
      </c>
      <c r="M13855">
        <v>157.51</v>
      </c>
    </row>
    <row r="13856" spans="1:13" ht="26.1" customHeight="1" x14ac:dyDescent="0.2">
      <c r="A13856" s="241" t="s">
        <v>2395</v>
      </c>
      <c r="B13856" s="201" t="s">
        <v>3496</v>
      </c>
      <c r="C13856" s="200" t="s">
        <v>26</v>
      </c>
      <c r="D13856" s="200" t="s">
        <v>3497</v>
      </c>
      <c r="E13856" s="427" t="s">
        <v>2123</v>
      </c>
      <c r="F13856" s="427"/>
      <c r="G13856" s="202" t="s">
        <v>32</v>
      </c>
      <c r="H13856" s="203">
        <v>5.1000000000000004E-3</v>
      </c>
      <c r="I13856" s="189">
        <f t="shared" si="558"/>
        <v>117.7324</v>
      </c>
      <c r="J13856" s="219">
        <f t="shared" si="559"/>
        <v>0.6</v>
      </c>
      <c r="M13856">
        <v>127.97</v>
      </c>
    </row>
    <row r="13857" spans="1:13" ht="26.1" customHeight="1" x14ac:dyDescent="0.2">
      <c r="A13857" s="241" t="s">
        <v>2395</v>
      </c>
      <c r="B13857" s="201" t="s">
        <v>3899</v>
      </c>
      <c r="C13857" s="200" t="s">
        <v>26</v>
      </c>
      <c r="D13857" s="200" t="s">
        <v>3900</v>
      </c>
      <c r="E13857" s="427" t="s">
        <v>2117</v>
      </c>
      <c r="F13857" s="427"/>
      <c r="G13857" s="202" t="s">
        <v>2413</v>
      </c>
      <c r="H13857" s="203">
        <v>0.84909999999999997</v>
      </c>
      <c r="I13857" s="189">
        <f t="shared" si="558"/>
        <v>8.5560000000000009</v>
      </c>
      <c r="J13857" s="219">
        <f t="shared" si="559"/>
        <v>7.26</v>
      </c>
      <c r="M13857">
        <v>9.3000000000000007</v>
      </c>
    </row>
    <row r="13858" spans="1:13" ht="39" customHeight="1" x14ac:dyDescent="0.2">
      <c r="A13858" s="241" t="s">
        <v>2395</v>
      </c>
      <c r="B13858" s="201" t="s">
        <v>3493</v>
      </c>
      <c r="C13858" s="200" t="s">
        <v>26</v>
      </c>
      <c r="D13858" s="200" t="s">
        <v>3494</v>
      </c>
      <c r="E13858" s="427" t="s">
        <v>3492</v>
      </c>
      <c r="F13858" s="427"/>
      <c r="G13858" s="202" t="s">
        <v>3495</v>
      </c>
      <c r="H13858" s="203">
        <v>2.0500000000000001E-2</v>
      </c>
      <c r="I13858" s="189">
        <f t="shared" si="558"/>
        <v>2.7600000000000002</v>
      </c>
      <c r="J13858" s="219">
        <f t="shared" si="559"/>
        <v>0.05</v>
      </c>
      <c r="M13858">
        <v>3</v>
      </c>
    </row>
    <row r="13859" spans="1:13" ht="39" customHeight="1" x14ac:dyDescent="0.2">
      <c r="A13859" s="238" t="s">
        <v>2126</v>
      </c>
      <c r="B13859" s="191" t="s">
        <v>3498</v>
      </c>
      <c r="C13859" s="190" t="s">
        <v>26</v>
      </c>
      <c r="D13859" s="190" t="s">
        <v>3499</v>
      </c>
      <c r="E13859" s="426" t="s">
        <v>2119</v>
      </c>
      <c r="F13859" s="426"/>
      <c r="G13859" s="192" t="s">
        <v>50</v>
      </c>
      <c r="H13859" s="193">
        <v>5.57E-2</v>
      </c>
      <c r="I13859" s="189">
        <f t="shared" si="558"/>
        <v>545.19200000000001</v>
      </c>
      <c r="J13859" s="219">
        <f t="shared" si="559"/>
        <v>30.36</v>
      </c>
      <c r="M13859">
        <v>592.6</v>
      </c>
    </row>
    <row r="13860" spans="1:13" x14ac:dyDescent="0.2">
      <c r="A13860" s="239"/>
      <c r="B13860" s="195"/>
      <c r="C13860" s="195"/>
      <c r="D13860" s="195"/>
      <c r="E13860" s="195" t="s">
        <v>3847</v>
      </c>
      <c r="F13860" s="196">
        <v>5.25</v>
      </c>
      <c r="G13860" s="195" t="s">
        <v>3848</v>
      </c>
      <c r="H13860" s="196">
        <v>0</v>
      </c>
      <c r="I13860" s="196">
        <v>5.25</v>
      </c>
      <c r="J13860" s="220"/>
      <c r="M13860">
        <v>5.25</v>
      </c>
    </row>
    <row r="13861" spans="1:13" ht="25.5" x14ac:dyDescent="0.2">
      <c r="A13861" s="239"/>
      <c r="B13861" s="195"/>
      <c r="C13861" s="195"/>
      <c r="D13861" s="195"/>
      <c r="E13861" s="195" t="s">
        <v>3849</v>
      </c>
      <c r="F13861" s="196">
        <v>0</v>
      </c>
      <c r="G13861" s="195"/>
      <c r="H13861" s="195" t="s">
        <v>3850</v>
      </c>
      <c r="I13861" s="196">
        <v>63.89</v>
      </c>
      <c r="J13861" s="220"/>
      <c r="M13861">
        <v>63.89</v>
      </c>
    </row>
    <row r="13862" spans="1:13" ht="30" customHeight="1" x14ac:dyDescent="0.2">
      <c r="A13862" s="240"/>
      <c r="B13862" s="197"/>
      <c r="C13862" s="197"/>
      <c r="D13862" s="197"/>
      <c r="E13862" s="197"/>
      <c r="F13862" s="197"/>
      <c r="G13862" s="197" t="s">
        <v>3851</v>
      </c>
      <c r="H13862" s="198">
        <v>390</v>
      </c>
      <c r="I13862" s="199">
        <v>24917.1</v>
      </c>
      <c r="J13862" s="220"/>
      <c r="M13862">
        <v>24917.1</v>
      </c>
    </row>
    <row r="13863" spans="1:13" ht="0.95" customHeight="1" x14ac:dyDescent="0.2">
      <c r="A13863" s="237"/>
      <c r="B13863" s="185"/>
      <c r="C13863" s="185"/>
      <c r="D13863" s="185"/>
      <c r="E13863" s="185"/>
      <c r="F13863" s="185"/>
      <c r="G13863" s="185"/>
      <c r="H13863" s="185"/>
      <c r="I13863" s="185"/>
      <c r="J13863" s="220"/>
    </row>
    <row r="13864" spans="1:13" ht="24" customHeight="1" x14ac:dyDescent="0.2">
      <c r="A13864" s="243" t="s">
        <v>1862</v>
      </c>
      <c r="B13864" s="28"/>
      <c r="C13864" s="28"/>
      <c r="D13864" s="27" t="s">
        <v>1863</v>
      </c>
      <c r="E13864" s="28"/>
      <c r="F13864" s="429"/>
      <c r="G13864" s="429"/>
      <c r="H13864" s="28"/>
      <c r="I13864" s="28"/>
      <c r="J13864" s="211"/>
    </row>
    <row r="13865" spans="1:13" ht="18" customHeight="1" x14ac:dyDescent="0.2">
      <c r="A13865" s="236" t="s">
        <v>1864</v>
      </c>
      <c r="B13865" s="183" t="s">
        <v>2</v>
      </c>
      <c r="C13865" s="182" t="s">
        <v>3</v>
      </c>
      <c r="D13865" s="182" t="s">
        <v>4</v>
      </c>
      <c r="E13865" s="419" t="s">
        <v>2100</v>
      </c>
      <c r="F13865" s="419"/>
      <c r="G13865" s="184" t="s">
        <v>5</v>
      </c>
      <c r="H13865" s="183" t="s">
        <v>6</v>
      </c>
      <c r="I13865" s="183" t="s">
        <v>7</v>
      </c>
      <c r="J13865" s="218" t="s">
        <v>8</v>
      </c>
      <c r="K13865" s="229">
        <f>J13867+J13868</f>
        <v>9.94</v>
      </c>
      <c r="L13865" s="229">
        <f>J13866-K13865</f>
        <v>22.130000000000003</v>
      </c>
      <c r="M13865" t="s">
        <v>7</v>
      </c>
    </row>
    <row r="13866" spans="1:13" ht="24" customHeight="1" x14ac:dyDescent="0.2">
      <c r="A13866" s="237" t="s">
        <v>2125</v>
      </c>
      <c r="B13866" s="186" t="s">
        <v>4673</v>
      </c>
      <c r="C13866" s="185" t="s">
        <v>15</v>
      </c>
      <c r="D13866" s="185" t="s">
        <v>4674</v>
      </c>
      <c r="E13866" s="425">
        <v>6</v>
      </c>
      <c r="F13866" s="425"/>
      <c r="G13866" s="187" t="s">
        <v>17</v>
      </c>
      <c r="H13866" s="188">
        <v>1</v>
      </c>
      <c r="I13866" s="189">
        <f t="shared" ref="I13866:I13871" si="560">(M13866*$M$13)</f>
        <v>32.071199999999997</v>
      </c>
      <c r="J13866" s="231">
        <f t="shared" ref="J13866:J13871" si="561">TRUNC(I13866*H13866,2)</f>
        <v>32.07</v>
      </c>
      <c r="M13866">
        <v>34.86</v>
      </c>
    </row>
    <row r="13867" spans="1:13" ht="24" customHeight="1" x14ac:dyDescent="0.2">
      <c r="A13867" s="238" t="s">
        <v>2126</v>
      </c>
      <c r="B13867" s="191" t="s">
        <v>2130</v>
      </c>
      <c r="C13867" s="190" t="s">
        <v>15</v>
      </c>
      <c r="D13867" s="190" t="s">
        <v>2131</v>
      </c>
      <c r="E13867" s="426" t="s">
        <v>2129</v>
      </c>
      <c r="F13867" s="426"/>
      <c r="G13867" s="192" t="s">
        <v>39</v>
      </c>
      <c r="H13867" s="193">
        <v>0.31240000000000001</v>
      </c>
      <c r="I13867" s="189">
        <f t="shared" si="560"/>
        <v>13.533200000000001</v>
      </c>
      <c r="J13867" s="219">
        <f t="shared" si="561"/>
        <v>4.22</v>
      </c>
      <c r="M13867">
        <v>14.71</v>
      </c>
    </row>
    <row r="13868" spans="1:13" ht="24" customHeight="1" x14ac:dyDescent="0.2">
      <c r="A13868" s="238" t="s">
        <v>2126</v>
      </c>
      <c r="B13868" s="191" t="s">
        <v>2127</v>
      </c>
      <c r="C13868" s="190" t="s">
        <v>15</v>
      </c>
      <c r="D13868" s="190" t="s">
        <v>2128</v>
      </c>
      <c r="E13868" s="426" t="s">
        <v>2129</v>
      </c>
      <c r="F13868" s="426"/>
      <c r="G13868" s="192" t="s">
        <v>39</v>
      </c>
      <c r="H13868" s="193">
        <v>0.29930000000000001</v>
      </c>
      <c r="I13868" s="189">
        <f t="shared" si="560"/>
        <v>19.136000000000003</v>
      </c>
      <c r="J13868" s="219">
        <f t="shared" si="561"/>
        <v>5.72</v>
      </c>
      <c r="M13868">
        <v>20.8</v>
      </c>
    </row>
    <row r="13869" spans="1:13" ht="24" customHeight="1" x14ac:dyDescent="0.2">
      <c r="A13869" s="238" t="s">
        <v>2126</v>
      </c>
      <c r="B13869" s="191" t="s">
        <v>2172</v>
      </c>
      <c r="C13869" s="190" t="s">
        <v>15</v>
      </c>
      <c r="D13869" s="190" t="s">
        <v>2173</v>
      </c>
      <c r="E13869" s="426" t="s">
        <v>2119</v>
      </c>
      <c r="F13869" s="426"/>
      <c r="G13869" s="192" t="s">
        <v>1871</v>
      </c>
      <c r="H13869" s="193">
        <v>8.7599999999999997E-2</v>
      </c>
      <c r="I13869" s="189">
        <f t="shared" si="560"/>
        <v>23.184000000000001</v>
      </c>
      <c r="J13869" s="219">
        <f t="shared" si="561"/>
        <v>2.0299999999999998</v>
      </c>
      <c r="M13869">
        <v>25.2</v>
      </c>
    </row>
    <row r="13870" spans="1:13" ht="24" customHeight="1" x14ac:dyDescent="0.2">
      <c r="A13870" s="238" t="s">
        <v>2126</v>
      </c>
      <c r="B13870" s="191" t="s">
        <v>2258</v>
      </c>
      <c r="C13870" s="190" t="s">
        <v>15</v>
      </c>
      <c r="D13870" s="190" t="s">
        <v>2259</v>
      </c>
      <c r="E13870" s="426" t="s">
        <v>2119</v>
      </c>
      <c r="F13870" s="426"/>
      <c r="G13870" s="192" t="s">
        <v>132</v>
      </c>
      <c r="H13870" s="193">
        <v>0.71340000000000003</v>
      </c>
      <c r="I13870" s="189">
        <f t="shared" si="560"/>
        <v>13.496400000000001</v>
      </c>
      <c r="J13870" s="219">
        <f t="shared" si="561"/>
        <v>9.6199999999999992</v>
      </c>
      <c r="M13870">
        <v>14.67</v>
      </c>
    </row>
    <row r="13871" spans="1:13" ht="24" customHeight="1" x14ac:dyDescent="0.2">
      <c r="A13871" s="238" t="s">
        <v>2126</v>
      </c>
      <c r="B13871" s="191" t="s">
        <v>2166</v>
      </c>
      <c r="C13871" s="190" t="s">
        <v>15</v>
      </c>
      <c r="D13871" s="190" t="s">
        <v>2167</v>
      </c>
      <c r="E13871" s="426" t="s">
        <v>2119</v>
      </c>
      <c r="F13871" s="426"/>
      <c r="G13871" s="192" t="s">
        <v>132</v>
      </c>
      <c r="H13871" s="193">
        <v>1.4124000000000001</v>
      </c>
      <c r="I13871" s="189">
        <f t="shared" si="560"/>
        <v>7.4244000000000003</v>
      </c>
      <c r="J13871" s="219">
        <f t="shared" si="561"/>
        <v>10.48</v>
      </c>
      <c r="M13871">
        <v>8.07</v>
      </c>
    </row>
    <row r="13872" spans="1:13" x14ac:dyDescent="0.2">
      <c r="A13872" s="239"/>
      <c r="B13872" s="195"/>
      <c r="C13872" s="195"/>
      <c r="D13872" s="195"/>
      <c r="E13872" s="195" t="s">
        <v>3847</v>
      </c>
      <c r="F13872" s="196">
        <v>10.81</v>
      </c>
      <c r="G13872" s="195" t="s">
        <v>3848</v>
      </c>
      <c r="H13872" s="196">
        <v>0</v>
      </c>
      <c r="I13872" s="196">
        <v>10.81</v>
      </c>
      <c r="J13872" s="220"/>
      <c r="M13872">
        <v>10.81</v>
      </c>
    </row>
    <row r="13873" spans="1:13" ht="25.5" x14ac:dyDescent="0.2">
      <c r="A13873" s="239"/>
      <c r="B13873" s="195"/>
      <c r="C13873" s="195"/>
      <c r="D13873" s="195"/>
      <c r="E13873" s="195" t="s">
        <v>3849</v>
      </c>
      <c r="F13873" s="196">
        <v>0</v>
      </c>
      <c r="G13873" s="195"/>
      <c r="H13873" s="195" t="s">
        <v>3850</v>
      </c>
      <c r="I13873" s="196">
        <v>34.86</v>
      </c>
      <c r="J13873" s="220"/>
      <c r="M13873">
        <v>34.86</v>
      </c>
    </row>
    <row r="13874" spans="1:13" ht="30" customHeight="1" x14ac:dyDescent="0.2">
      <c r="A13874" s="240"/>
      <c r="B13874" s="197"/>
      <c r="C13874" s="197"/>
      <c r="D13874" s="197"/>
      <c r="E13874" s="197"/>
      <c r="F13874" s="197"/>
      <c r="G13874" s="197" t="s">
        <v>3851</v>
      </c>
      <c r="H13874" s="198">
        <v>123.3</v>
      </c>
      <c r="I13874" s="199">
        <v>4298.2299999999996</v>
      </c>
      <c r="J13874" s="220"/>
      <c r="M13874">
        <v>4298.2299999999996</v>
      </c>
    </row>
    <row r="13875" spans="1:13" ht="0.95" customHeight="1" x14ac:dyDescent="0.2">
      <c r="A13875" s="237"/>
      <c r="B13875" s="185"/>
      <c r="C13875" s="185"/>
      <c r="D13875" s="185"/>
      <c r="E13875" s="185"/>
      <c r="F13875" s="185"/>
      <c r="G13875" s="185"/>
      <c r="H13875" s="185"/>
      <c r="I13875" s="185"/>
      <c r="J13875" s="220"/>
    </row>
    <row r="13876" spans="1:13" ht="18" customHeight="1" x14ac:dyDescent="0.2">
      <c r="A13876" s="236" t="s">
        <v>1865</v>
      </c>
      <c r="B13876" s="183" t="s">
        <v>2</v>
      </c>
      <c r="C13876" s="182" t="s">
        <v>3</v>
      </c>
      <c r="D13876" s="182" t="s">
        <v>4</v>
      </c>
      <c r="E13876" s="419" t="s">
        <v>2100</v>
      </c>
      <c r="F13876" s="419"/>
      <c r="G13876" s="184" t="s">
        <v>5</v>
      </c>
      <c r="H13876" s="183" t="s">
        <v>6</v>
      </c>
      <c r="I13876" s="183" t="s">
        <v>7</v>
      </c>
      <c r="J13876" s="218" t="s">
        <v>8</v>
      </c>
      <c r="K13876" s="229">
        <f>J13879+J13881</f>
        <v>20.45</v>
      </c>
      <c r="L13876" s="229">
        <f>J13877-K13876</f>
        <v>31.94</v>
      </c>
      <c r="M13876" t="s">
        <v>7</v>
      </c>
    </row>
    <row r="13877" spans="1:13" ht="26.1" customHeight="1" x14ac:dyDescent="0.2">
      <c r="A13877" s="237" t="s">
        <v>2125</v>
      </c>
      <c r="B13877" s="186" t="s">
        <v>4675</v>
      </c>
      <c r="C13877" s="185" t="s">
        <v>15</v>
      </c>
      <c r="D13877" s="185" t="s">
        <v>4676</v>
      </c>
      <c r="E13877" s="425">
        <v>6</v>
      </c>
      <c r="F13877" s="425"/>
      <c r="G13877" s="187" t="s">
        <v>17</v>
      </c>
      <c r="H13877" s="188">
        <v>1</v>
      </c>
      <c r="I13877" s="189">
        <f t="shared" ref="I13877:I13884" si="562">(M13877*$M$13)</f>
        <v>52.394000000000005</v>
      </c>
      <c r="J13877" s="231">
        <f t="shared" ref="J13877:J13884" si="563">TRUNC(I13877*H13877,2)</f>
        <v>52.39</v>
      </c>
      <c r="M13877">
        <v>56.95</v>
      </c>
    </row>
    <row r="13878" spans="1:13" ht="24" customHeight="1" x14ac:dyDescent="0.2">
      <c r="A13878" s="238" t="s">
        <v>2126</v>
      </c>
      <c r="B13878" s="191" t="s">
        <v>2274</v>
      </c>
      <c r="C13878" s="190" t="s">
        <v>15</v>
      </c>
      <c r="D13878" s="190" t="s">
        <v>2275</v>
      </c>
      <c r="E13878" s="426" t="s">
        <v>2119</v>
      </c>
      <c r="F13878" s="426"/>
      <c r="G13878" s="192" t="s">
        <v>132</v>
      </c>
      <c r="H13878" s="193">
        <v>0.8</v>
      </c>
      <c r="I13878" s="189">
        <f t="shared" si="562"/>
        <v>3.4868000000000001</v>
      </c>
      <c r="J13878" s="219">
        <f t="shared" si="563"/>
        <v>2.78</v>
      </c>
      <c r="M13878">
        <v>3.79</v>
      </c>
    </row>
    <row r="13879" spans="1:13" ht="24" customHeight="1" x14ac:dyDescent="0.2">
      <c r="A13879" s="238" t="s">
        <v>2126</v>
      </c>
      <c r="B13879" s="191" t="s">
        <v>2127</v>
      </c>
      <c r="C13879" s="190" t="s">
        <v>15</v>
      </c>
      <c r="D13879" s="190" t="s">
        <v>2128</v>
      </c>
      <c r="E13879" s="426" t="s">
        <v>2129</v>
      </c>
      <c r="F13879" s="426"/>
      <c r="G13879" s="192" t="s">
        <v>39</v>
      </c>
      <c r="H13879" s="193">
        <v>0.66</v>
      </c>
      <c r="I13879" s="189">
        <f t="shared" si="562"/>
        <v>19.136000000000003</v>
      </c>
      <c r="J13879" s="219">
        <f t="shared" si="563"/>
        <v>12.62</v>
      </c>
      <c r="M13879">
        <v>20.8</v>
      </c>
    </row>
    <row r="13880" spans="1:13" ht="24" customHeight="1" x14ac:dyDescent="0.2">
      <c r="A13880" s="238" t="s">
        <v>2126</v>
      </c>
      <c r="B13880" s="191" t="s">
        <v>2258</v>
      </c>
      <c r="C13880" s="190" t="s">
        <v>15</v>
      </c>
      <c r="D13880" s="190" t="s">
        <v>2259</v>
      </c>
      <c r="E13880" s="426" t="s">
        <v>2119</v>
      </c>
      <c r="F13880" s="426"/>
      <c r="G13880" s="192" t="s">
        <v>132</v>
      </c>
      <c r="H13880" s="193">
        <v>0.6</v>
      </c>
      <c r="I13880" s="189">
        <f t="shared" si="562"/>
        <v>13.496400000000001</v>
      </c>
      <c r="J13880" s="219">
        <f t="shared" si="563"/>
        <v>8.09</v>
      </c>
      <c r="M13880">
        <v>14.67</v>
      </c>
    </row>
    <row r="13881" spans="1:13" ht="24" customHeight="1" x14ac:dyDescent="0.2">
      <c r="A13881" s="238" t="s">
        <v>2126</v>
      </c>
      <c r="B13881" s="191" t="s">
        <v>2156</v>
      </c>
      <c r="C13881" s="190" t="s">
        <v>15</v>
      </c>
      <c r="D13881" s="190" t="s">
        <v>2157</v>
      </c>
      <c r="E13881" s="426" t="s">
        <v>2129</v>
      </c>
      <c r="F13881" s="426"/>
      <c r="G13881" s="192" t="s">
        <v>39</v>
      </c>
      <c r="H13881" s="193">
        <v>0.66</v>
      </c>
      <c r="I13881" s="189">
        <f t="shared" si="562"/>
        <v>11.8772</v>
      </c>
      <c r="J13881" s="219">
        <f t="shared" si="563"/>
        <v>7.83</v>
      </c>
      <c r="M13881">
        <v>12.91</v>
      </c>
    </row>
    <row r="13882" spans="1:13" ht="24" customHeight="1" x14ac:dyDescent="0.2">
      <c r="A13882" s="238" t="s">
        <v>2126</v>
      </c>
      <c r="B13882" s="191" t="s">
        <v>2268</v>
      </c>
      <c r="C13882" s="190" t="s">
        <v>15</v>
      </c>
      <c r="D13882" s="190" t="s">
        <v>2269</v>
      </c>
      <c r="E13882" s="426" t="s">
        <v>2119</v>
      </c>
      <c r="F13882" s="426"/>
      <c r="G13882" s="192" t="s">
        <v>17</v>
      </c>
      <c r="H13882" s="193">
        <v>0.16</v>
      </c>
      <c r="I13882" s="189">
        <f t="shared" si="562"/>
        <v>84.373199999999997</v>
      </c>
      <c r="J13882" s="219">
        <f t="shared" si="563"/>
        <v>13.49</v>
      </c>
      <c r="M13882">
        <v>91.71</v>
      </c>
    </row>
    <row r="13883" spans="1:13" ht="24" customHeight="1" x14ac:dyDescent="0.2">
      <c r="A13883" s="238" t="s">
        <v>2126</v>
      </c>
      <c r="B13883" s="191" t="s">
        <v>2172</v>
      </c>
      <c r="C13883" s="190" t="s">
        <v>15</v>
      </c>
      <c r="D13883" s="190" t="s">
        <v>2173</v>
      </c>
      <c r="E13883" s="426" t="s">
        <v>2119</v>
      </c>
      <c r="F13883" s="426"/>
      <c r="G13883" s="192" t="s">
        <v>1871</v>
      </c>
      <c r="H13883" s="193">
        <v>0.17</v>
      </c>
      <c r="I13883" s="189">
        <f t="shared" si="562"/>
        <v>23.184000000000001</v>
      </c>
      <c r="J13883" s="219">
        <f t="shared" si="563"/>
        <v>3.94</v>
      </c>
      <c r="M13883">
        <v>25.2</v>
      </c>
    </row>
    <row r="13884" spans="1:13" ht="24" customHeight="1" x14ac:dyDescent="0.2">
      <c r="A13884" s="238" t="s">
        <v>2126</v>
      </c>
      <c r="B13884" s="191" t="s">
        <v>2136</v>
      </c>
      <c r="C13884" s="190" t="s">
        <v>15</v>
      </c>
      <c r="D13884" s="190" t="s">
        <v>2137</v>
      </c>
      <c r="E13884" s="426" t="s">
        <v>2119</v>
      </c>
      <c r="F13884" s="426"/>
      <c r="G13884" s="192" t="s">
        <v>132</v>
      </c>
      <c r="H13884" s="193">
        <v>0.5</v>
      </c>
      <c r="I13884" s="189">
        <f t="shared" si="562"/>
        <v>7.2404000000000002</v>
      </c>
      <c r="J13884" s="219">
        <f t="shared" si="563"/>
        <v>3.62</v>
      </c>
      <c r="M13884">
        <v>7.87</v>
      </c>
    </row>
    <row r="13885" spans="1:13" x14ac:dyDescent="0.2">
      <c r="A13885" s="239"/>
      <c r="B13885" s="195"/>
      <c r="C13885" s="195"/>
      <c r="D13885" s="195"/>
      <c r="E13885" s="195" t="s">
        <v>3847</v>
      </c>
      <c r="F13885" s="196">
        <v>22.24</v>
      </c>
      <c r="G13885" s="195" t="s">
        <v>3848</v>
      </c>
      <c r="H13885" s="196">
        <v>0</v>
      </c>
      <c r="I13885" s="196">
        <v>22.24</v>
      </c>
      <c r="J13885" s="220"/>
      <c r="M13885">
        <v>22.24</v>
      </c>
    </row>
    <row r="13886" spans="1:13" ht="25.5" x14ac:dyDescent="0.2">
      <c r="A13886" s="239"/>
      <c r="B13886" s="195"/>
      <c r="C13886" s="195"/>
      <c r="D13886" s="195"/>
      <c r="E13886" s="195" t="s">
        <v>3849</v>
      </c>
      <c r="F13886" s="196">
        <v>0</v>
      </c>
      <c r="G13886" s="195"/>
      <c r="H13886" s="195" t="s">
        <v>3850</v>
      </c>
      <c r="I13886" s="196">
        <v>56.95</v>
      </c>
      <c r="J13886" s="220"/>
      <c r="M13886">
        <v>56.95</v>
      </c>
    </row>
    <row r="13887" spans="1:13" ht="30" customHeight="1" x14ac:dyDescent="0.2">
      <c r="A13887" s="240"/>
      <c r="B13887" s="197"/>
      <c r="C13887" s="197"/>
      <c r="D13887" s="197"/>
      <c r="E13887" s="197"/>
      <c r="F13887" s="197"/>
      <c r="G13887" s="197" t="s">
        <v>3851</v>
      </c>
      <c r="H13887" s="198">
        <v>382.2</v>
      </c>
      <c r="I13887" s="199">
        <v>21766.29</v>
      </c>
      <c r="J13887" s="220"/>
      <c r="M13887">
        <v>21766.29</v>
      </c>
    </row>
    <row r="13888" spans="1:13" ht="0.95" customHeight="1" x14ac:dyDescent="0.2">
      <c r="A13888" s="237"/>
      <c r="B13888" s="185"/>
      <c r="C13888" s="185"/>
      <c r="D13888" s="185"/>
      <c r="E13888" s="185"/>
      <c r="F13888" s="185"/>
      <c r="G13888" s="185"/>
      <c r="H13888" s="185"/>
      <c r="I13888" s="185"/>
      <c r="J13888" s="220"/>
    </row>
    <row r="13889" spans="1:13" ht="24" customHeight="1" x14ac:dyDescent="0.2">
      <c r="A13889" s="243" t="s">
        <v>1866</v>
      </c>
      <c r="B13889" s="28"/>
      <c r="C13889" s="28"/>
      <c r="D13889" s="27" t="s">
        <v>1867</v>
      </c>
      <c r="E13889" s="28"/>
      <c r="F13889" s="429"/>
      <c r="G13889" s="429"/>
      <c r="H13889" s="28"/>
      <c r="I13889" s="28"/>
      <c r="J13889" s="211"/>
    </row>
    <row r="13890" spans="1:13" ht="18" customHeight="1" x14ac:dyDescent="0.2">
      <c r="A13890" s="236" t="s">
        <v>1868</v>
      </c>
      <c r="B13890" s="183" t="s">
        <v>2</v>
      </c>
      <c r="C13890" s="182" t="s">
        <v>3</v>
      </c>
      <c r="D13890" s="182" t="s">
        <v>4</v>
      </c>
      <c r="E13890" s="419" t="s">
        <v>2100</v>
      </c>
      <c r="F13890" s="419"/>
      <c r="G13890" s="184" t="s">
        <v>5</v>
      </c>
      <c r="H13890" s="183" t="s">
        <v>6</v>
      </c>
      <c r="I13890" s="183" t="s">
        <v>7</v>
      </c>
      <c r="J13890" s="218" t="s">
        <v>8</v>
      </c>
      <c r="K13890" s="229">
        <f>J13892+J13893</f>
        <v>2.6100000000000003</v>
      </c>
      <c r="L13890" s="229">
        <f>J13891-K13890</f>
        <v>8.4699999999999989</v>
      </c>
      <c r="M13890" t="s">
        <v>7</v>
      </c>
    </row>
    <row r="13891" spans="1:13" ht="24" customHeight="1" x14ac:dyDescent="0.2">
      <c r="A13891" s="237" t="s">
        <v>2125</v>
      </c>
      <c r="B13891" s="186" t="s">
        <v>1869</v>
      </c>
      <c r="C13891" s="185" t="s">
        <v>15</v>
      </c>
      <c r="D13891" s="185" t="s">
        <v>1870</v>
      </c>
      <c r="E13891" s="425">
        <v>5</v>
      </c>
      <c r="F13891" s="425"/>
      <c r="G13891" s="187" t="s">
        <v>1871</v>
      </c>
      <c r="H13891" s="188">
        <v>1</v>
      </c>
      <c r="I13891" s="189">
        <f>(M13891*$M$13)</f>
        <v>11.086</v>
      </c>
      <c r="J13891" s="231">
        <f>TRUNC(I13891*H13891,2)</f>
        <v>11.08</v>
      </c>
      <c r="M13891">
        <v>12.05</v>
      </c>
    </row>
    <row r="13892" spans="1:13" ht="24" customHeight="1" x14ac:dyDescent="0.2">
      <c r="A13892" s="238" t="s">
        <v>2126</v>
      </c>
      <c r="B13892" s="191" t="s">
        <v>2130</v>
      </c>
      <c r="C13892" s="190" t="s">
        <v>15</v>
      </c>
      <c r="D13892" s="190" t="s">
        <v>2131</v>
      </c>
      <c r="E13892" s="426" t="s">
        <v>2129</v>
      </c>
      <c r="F13892" s="426"/>
      <c r="G13892" s="192" t="s">
        <v>39</v>
      </c>
      <c r="H13892" s="193">
        <v>0.08</v>
      </c>
      <c r="I13892" s="189">
        <f>(M13892*$M$13)</f>
        <v>13.533200000000001</v>
      </c>
      <c r="J13892" s="219">
        <f>TRUNC(I13892*H13892,2)</f>
        <v>1.08</v>
      </c>
      <c r="M13892">
        <v>14.71</v>
      </c>
    </row>
    <row r="13893" spans="1:13" ht="24" customHeight="1" x14ac:dyDescent="0.2">
      <c r="A13893" s="238" t="s">
        <v>2126</v>
      </c>
      <c r="B13893" s="191" t="s">
        <v>2807</v>
      </c>
      <c r="C13893" s="190" t="s">
        <v>15</v>
      </c>
      <c r="D13893" s="190" t="s">
        <v>2808</v>
      </c>
      <c r="E13893" s="426" t="s">
        <v>2129</v>
      </c>
      <c r="F13893" s="426"/>
      <c r="G13893" s="192" t="s">
        <v>39</v>
      </c>
      <c r="H13893" s="193">
        <v>0.08</v>
      </c>
      <c r="I13893" s="189">
        <f>(M13893*$M$13)</f>
        <v>19.136000000000003</v>
      </c>
      <c r="J13893" s="219">
        <f>TRUNC(I13893*H13893,2)</f>
        <v>1.53</v>
      </c>
      <c r="M13893">
        <v>20.8</v>
      </c>
    </row>
    <row r="13894" spans="1:13" ht="24" customHeight="1" x14ac:dyDescent="0.2">
      <c r="A13894" s="238" t="s">
        <v>2126</v>
      </c>
      <c r="B13894" s="191" t="s">
        <v>3367</v>
      </c>
      <c r="C13894" s="190" t="s">
        <v>15</v>
      </c>
      <c r="D13894" s="190" t="s">
        <v>3368</v>
      </c>
      <c r="E13894" s="426" t="s">
        <v>2119</v>
      </c>
      <c r="F13894" s="426"/>
      <c r="G13894" s="192" t="s">
        <v>1871</v>
      </c>
      <c r="H13894" s="193">
        <v>1.1000000000000001</v>
      </c>
      <c r="I13894" s="189">
        <f>(M13894*$M$13)</f>
        <v>7.2956000000000003</v>
      </c>
      <c r="J13894" s="219">
        <f>TRUNC(I13894*H13894,2)</f>
        <v>8.02</v>
      </c>
      <c r="M13894">
        <v>7.93</v>
      </c>
    </row>
    <row r="13895" spans="1:13" ht="24" customHeight="1" x14ac:dyDescent="0.2">
      <c r="A13895" s="238" t="s">
        <v>2126</v>
      </c>
      <c r="B13895" s="191" t="s">
        <v>2813</v>
      </c>
      <c r="C13895" s="190" t="s">
        <v>15</v>
      </c>
      <c r="D13895" s="190" t="s">
        <v>2814</v>
      </c>
      <c r="E13895" s="426" t="s">
        <v>2119</v>
      </c>
      <c r="F13895" s="426"/>
      <c r="G13895" s="192" t="s">
        <v>1871</v>
      </c>
      <c r="H13895" s="193">
        <v>0.02</v>
      </c>
      <c r="I13895" s="189">
        <f>(M13895*$M$13)</f>
        <v>23.2852</v>
      </c>
      <c r="J13895" s="219">
        <f>TRUNC(I13895*H13895,2)</f>
        <v>0.46</v>
      </c>
      <c r="M13895">
        <v>25.31</v>
      </c>
    </row>
    <row r="13896" spans="1:13" x14ac:dyDescent="0.2">
      <c r="A13896" s="239"/>
      <c r="B13896" s="195"/>
      <c r="C13896" s="195"/>
      <c r="D13896" s="195"/>
      <c r="E13896" s="195" t="s">
        <v>3847</v>
      </c>
      <c r="F13896" s="196">
        <v>2.83</v>
      </c>
      <c r="G13896" s="195" t="s">
        <v>3848</v>
      </c>
      <c r="H13896" s="196">
        <v>0</v>
      </c>
      <c r="I13896" s="196">
        <v>2.83</v>
      </c>
      <c r="J13896" s="220"/>
      <c r="M13896">
        <v>2.83</v>
      </c>
    </row>
    <row r="13897" spans="1:13" ht="25.5" x14ac:dyDescent="0.2">
      <c r="A13897" s="239"/>
      <c r="B13897" s="195"/>
      <c r="C13897" s="195"/>
      <c r="D13897" s="195"/>
      <c r="E13897" s="195" t="s">
        <v>3849</v>
      </c>
      <c r="F13897" s="196">
        <v>0</v>
      </c>
      <c r="G13897" s="195"/>
      <c r="H13897" s="195" t="s">
        <v>3850</v>
      </c>
      <c r="I13897" s="196">
        <v>12.05</v>
      </c>
      <c r="J13897" s="220"/>
      <c r="M13897">
        <v>12.05</v>
      </c>
    </row>
    <row r="13898" spans="1:13" ht="30" customHeight="1" x14ac:dyDescent="0.2">
      <c r="A13898" s="240"/>
      <c r="B13898" s="197"/>
      <c r="C13898" s="197"/>
      <c r="D13898" s="197"/>
      <c r="E13898" s="197"/>
      <c r="F13898" s="197"/>
      <c r="G13898" s="197" t="s">
        <v>3851</v>
      </c>
      <c r="H13898" s="198">
        <v>910</v>
      </c>
      <c r="I13898" s="199">
        <v>10965.5</v>
      </c>
      <c r="J13898" s="220"/>
      <c r="M13898">
        <v>10965.5</v>
      </c>
    </row>
    <row r="13899" spans="1:13" ht="0.95" customHeight="1" x14ac:dyDescent="0.2">
      <c r="A13899" s="237"/>
      <c r="B13899" s="185"/>
      <c r="C13899" s="185"/>
      <c r="D13899" s="185"/>
      <c r="E13899" s="185"/>
      <c r="F13899" s="185"/>
      <c r="G13899" s="185"/>
      <c r="H13899" s="185"/>
      <c r="I13899" s="185"/>
      <c r="J13899" s="220"/>
    </row>
    <row r="13900" spans="1:13" ht="18" customHeight="1" x14ac:dyDescent="0.2">
      <c r="A13900" s="236" t="s">
        <v>1872</v>
      </c>
      <c r="B13900" s="183" t="s">
        <v>2</v>
      </c>
      <c r="C13900" s="182" t="s">
        <v>3</v>
      </c>
      <c r="D13900" s="182" t="s">
        <v>4</v>
      </c>
      <c r="E13900" s="419" t="s">
        <v>2100</v>
      </c>
      <c r="F13900" s="419"/>
      <c r="G13900" s="184" t="s">
        <v>5</v>
      </c>
      <c r="H13900" s="183" t="s">
        <v>6</v>
      </c>
      <c r="I13900" s="183" t="s">
        <v>7</v>
      </c>
      <c r="J13900" s="218" t="s">
        <v>8</v>
      </c>
      <c r="K13900" s="229">
        <f>J13902+J13903</f>
        <v>2.27</v>
      </c>
      <c r="L13900" s="229">
        <f>J13901-K13900</f>
        <v>11.98</v>
      </c>
      <c r="M13900" t="s">
        <v>7</v>
      </c>
    </row>
    <row r="13901" spans="1:13" ht="24" customHeight="1" x14ac:dyDescent="0.2">
      <c r="A13901" s="237" t="s">
        <v>2125</v>
      </c>
      <c r="B13901" s="186" t="s">
        <v>1873</v>
      </c>
      <c r="C13901" s="185" t="s">
        <v>15</v>
      </c>
      <c r="D13901" s="185" t="s">
        <v>1874</v>
      </c>
      <c r="E13901" s="425">
        <v>5</v>
      </c>
      <c r="F13901" s="425"/>
      <c r="G13901" s="187" t="s">
        <v>1871</v>
      </c>
      <c r="H13901" s="188">
        <v>1</v>
      </c>
      <c r="I13901" s="189">
        <f>(M13901*$M$13)</f>
        <v>14.250800000000002</v>
      </c>
      <c r="J13901" s="231">
        <f>TRUNC(I13901*H13901,2)</f>
        <v>14.25</v>
      </c>
      <c r="M13901">
        <v>15.49</v>
      </c>
    </row>
    <row r="13902" spans="1:13" ht="24" customHeight="1" x14ac:dyDescent="0.2">
      <c r="A13902" s="238" t="s">
        <v>2126</v>
      </c>
      <c r="B13902" s="191" t="s">
        <v>2130</v>
      </c>
      <c r="C13902" s="190" t="s">
        <v>15</v>
      </c>
      <c r="D13902" s="190" t="s">
        <v>2131</v>
      </c>
      <c r="E13902" s="426" t="s">
        <v>2129</v>
      </c>
      <c r="F13902" s="426"/>
      <c r="G13902" s="192" t="s">
        <v>39</v>
      </c>
      <c r="H13902" s="193">
        <v>7.0000000000000007E-2</v>
      </c>
      <c r="I13902" s="189">
        <f>(M13902*$M$13)</f>
        <v>13.533200000000001</v>
      </c>
      <c r="J13902" s="219">
        <f>TRUNC(I13902*H13902,2)</f>
        <v>0.94</v>
      </c>
      <c r="M13902">
        <v>14.71</v>
      </c>
    </row>
    <row r="13903" spans="1:13" ht="24" customHeight="1" x14ac:dyDescent="0.2">
      <c r="A13903" s="238" t="s">
        <v>2126</v>
      </c>
      <c r="B13903" s="191" t="s">
        <v>2807</v>
      </c>
      <c r="C13903" s="190" t="s">
        <v>15</v>
      </c>
      <c r="D13903" s="190" t="s">
        <v>2808</v>
      </c>
      <c r="E13903" s="426" t="s">
        <v>2129</v>
      </c>
      <c r="F13903" s="426"/>
      <c r="G13903" s="192" t="s">
        <v>39</v>
      </c>
      <c r="H13903" s="193">
        <v>7.0000000000000007E-2</v>
      </c>
      <c r="I13903" s="189">
        <f>(M13903*$M$13)</f>
        <v>19.136000000000003</v>
      </c>
      <c r="J13903" s="219">
        <f>TRUNC(I13903*H13903,2)</f>
        <v>1.33</v>
      </c>
      <c r="M13903">
        <v>20.8</v>
      </c>
    </row>
    <row r="13904" spans="1:13" ht="24" customHeight="1" x14ac:dyDescent="0.2">
      <c r="A13904" s="238" t="s">
        <v>2126</v>
      </c>
      <c r="B13904" s="191" t="s">
        <v>2811</v>
      </c>
      <c r="C13904" s="190" t="s">
        <v>15</v>
      </c>
      <c r="D13904" s="190" t="s">
        <v>2812</v>
      </c>
      <c r="E13904" s="426" t="s">
        <v>2119</v>
      </c>
      <c r="F13904" s="426"/>
      <c r="G13904" s="192" t="s">
        <v>1871</v>
      </c>
      <c r="H13904" s="193">
        <v>1.1000000000000001</v>
      </c>
      <c r="I13904" s="189">
        <f>(M13904*$M$13)</f>
        <v>10.478800000000001</v>
      </c>
      <c r="J13904" s="219">
        <f>TRUNC(I13904*H13904,2)</f>
        <v>11.52</v>
      </c>
      <c r="M13904">
        <v>11.39</v>
      </c>
    </row>
    <row r="13905" spans="1:13" ht="24" customHeight="1" x14ac:dyDescent="0.2">
      <c r="A13905" s="238" t="s">
        <v>2126</v>
      </c>
      <c r="B13905" s="191" t="s">
        <v>2813</v>
      </c>
      <c r="C13905" s="190" t="s">
        <v>15</v>
      </c>
      <c r="D13905" s="190" t="s">
        <v>2814</v>
      </c>
      <c r="E13905" s="426" t="s">
        <v>2119</v>
      </c>
      <c r="F13905" s="426"/>
      <c r="G13905" s="192" t="s">
        <v>1871</v>
      </c>
      <c r="H13905" s="193">
        <v>0.02</v>
      </c>
      <c r="I13905" s="189">
        <f>(M13905*$M$13)</f>
        <v>23.2852</v>
      </c>
      <c r="J13905" s="219">
        <f>TRUNC(I13905*H13905,2)</f>
        <v>0.46</v>
      </c>
      <c r="M13905">
        <v>25.31</v>
      </c>
    </row>
    <row r="13906" spans="1:13" x14ac:dyDescent="0.2">
      <c r="A13906" s="239"/>
      <c r="B13906" s="195"/>
      <c r="C13906" s="195"/>
      <c r="D13906" s="195"/>
      <c r="E13906" s="195" t="s">
        <v>3847</v>
      </c>
      <c r="F13906" s="196">
        <v>2.4700000000000002</v>
      </c>
      <c r="G13906" s="195" t="s">
        <v>3848</v>
      </c>
      <c r="H13906" s="196">
        <v>0</v>
      </c>
      <c r="I13906" s="196">
        <v>2.4700000000000002</v>
      </c>
      <c r="J13906" s="220"/>
      <c r="M13906">
        <v>2.4700000000000002</v>
      </c>
    </row>
    <row r="13907" spans="1:13" ht="25.5" x14ac:dyDescent="0.2">
      <c r="A13907" s="239"/>
      <c r="B13907" s="195"/>
      <c r="C13907" s="195"/>
      <c r="D13907" s="195"/>
      <c r="E13907" s="195" t="s">
        <v>3849</v>
      </c>
      <c r="F13907" s="196">
        <v>0</v>
      </c>
      <c r="G13907" s="195"/>
      <c r="H13907" s="195" t="s">
        <v>3850</v>
      </c>
      <c r="I13907" s="196">
        <v>15.49</v>
      </c>
      <c r="J13907" s="220"/>
      <c r="M13907">
        <v>15.49</v>
      </c>
    </row>
    <row r="13908" spans="1:13" ht="30" customHeight="1" x14ac:dyDescent="0.2">
      <c r="A13908" s="240"/>
      <c r="B13908" s="197"/>
      <c r="C13908" s="197"/>
      <c r="D13908" s="197"/>
      <c r="E13908" s="197"/>
      <c r="F13908" s="197"/>
      <c r="G13908" s="197" t="s">
        <v>3851</v>
      </c>
      <c r="H13908" s="198">
        <v>1069.2</v>
      </c>
      <c r="I13908" s="199">
        <v>16561.900000000001</v>
      </c>
      <c r="J13908" s="220"/>
      <c r="M13908">
        <v>16561.900000000001</v>
      </c>
    </row>
    <row r="13909" spans="1:13" ht="0.95" customHeight="1" x14ac:dyDescent="0.2">
      <c r="A13909" s="237"/>
      <c r="B13909" s="185"/>
      <c r="C13909" s="185"/>
      <c r="D13909" s="185"/>
      <c r="E13909" s="185"/>
      <c r="F13909" s="185"/>
      <c r="G13909" s="185"/>
      <c r="H13909" s="185"/>
      <c r="I13909" s="185"/>
      <c r="J13909" s="220"/>
    </row>
    <row r="13910" spans="1:13" ht="18" customHeight="1" x14ac:dyDescent="0.2">
      <c r="A13910" s="236" t="s">
        <v>1875</v>
      </c>
      <c r="B13910" s="183" t="s">
        <v>2</v>
      </c>
      <c r="C13910" s="182" t="s">
        <v>3</v>
      </c>
      <c r="D13910" s="182" t="s">
        <v>4</v>
      </c>
      <c r="E13910" s="419" t="s">
        <v>2100</v>
      </c>
      <c r="F13910" s="419"/>
      <c r="G13910" s="184" t="s">
        <v>5</v>
      </c>
      <c r="H13910" s="183" t="s">
        <v>6</v>
      </c>
      <c r="I13910" s="183" t="s">
        <v>7</v>
      </c>
      <c r="J13910" s="218" t="s">
        <v>8</v>
      </c>
      <c r="K13910" s="229">
        <f>J13912+J13913</f>
        <v>2.6100000000000003</v>
      </c>
      <c r="L13910" s="229">
        <f>J13911-K13910</f>
        <v>8.91</v>
      </c>
      <c r="M13910" t="s">
        <v>7</v>
      </c>
    </row>
    <row r="13911" spans="1:13" ht="24" customHeight="1" x14ac:dyDescent="0.2">
      <c r="A13911" s="237" t="s">
        <v>2125</v>
      </c>
      <c r="B13911" s="186" t="s">
        <v>1876</v>
      </c>
      <c r="C13911" s="185" t="s">
        <v>15</v>
      </c>
      <c r="D13911" s="185" t="s">
        <v>1877</v>
      </c>
      <c r="E13911" s="425">
        <v>6</v>
      </c>
      <c r="F13911" s="425"/>
      <c r="G13911" s="187" t="s">
        <v>1871</v>
      </c>
      <c r="H13911" s="188">
        <v>1</v>
      </c>
      <c r="I13911" s="189">
        <f>(M13911*$M$13)</f>
        <v>11.5276</v>
      </c>
      <c r="J13911" s="231">
        <f>TRUNC(I13911*H13911,2)</f>
        <v>11.52</v>
      </c>
      <c r="M13911">
        <v>12.53</v>
      </c>
    </row>
    <row r="13912" spans="1:13" ht="24" customHeight="1" x14ac:dyDescent="0.2">
      <c r="A13912" s="238" t="s">
        <v>2126</v>
      </c>
      <c r="B13912" s="191" t="s">
        <v>2130</v>
      </c>
      <c r="C13912" s="190" t="s">
        <v>15</v>
      </c>
      <c r="D13912" s="190" t="s">
        <v>2131</v>
      </c>
      <c r="E13912" s="426" t="s">
        <v>2129</v>
      </c>
      <c r="F13912" s="426"/>
      <c r="G13912" s="192" t="s">
        <v>39</v>
      </c>
      <c r="H13912" s="193">
        <v>0.08</v>
      </c>
      <c r="I13912" s="189">
        <f>(M13912*$M$13)</f>
        <v>13.533200000000001</v>
      </c>
      <c r="J13912" s="219">
        <f>TRUNC(I13912*H13912,2)</f>
        <v>1.08</v>
      </c>
      <c r="M13912">
        <v>14.71</v>
      </c>
    </row>
    <row r="13913" spans="1:13" ht="24" customHeight="1" x14ac:dyDescent="0.2">
      <c r="A13913" s="238" t="s">
        <v>2126</v>
      </c>
      <c r="B13913" s="191" t="s">
        <v>2807</v>
      </c>
      <c r="C13913" s="190" t="s">
        <v>15</v>
      </c>
      <c r="D13913" s="190" t="s">
        <v>2808</v>
      </c>
      <c r="E13913" s="426" t="s">
        <v>2129</v>
      </c>
      <c r="F13913" s="426"/>
      <c r="G13913" s="192" t="s">
        <v>39</v>
      </c>
      <c r="H13913" s="193">
        <v>0.08</v>
      </c>
      <c r="I13913" s="189">
        <f>(M13913*$M$13)</f>
        <v>19.136000000000003</v>
      </c>
      <c r="J13913" s="219">
        <f>TRUNC(I13913*H13913,2)</f>
        <v>1.53</v>
      </c>
      <c r="M13913">
        <v>20.8</v>
      </c>
    </row>
    <row r="13914" spans="1:13" ht="24" customHeight="1" x14ac:dyDescent="0.2">
      <c r="A13914" s="238" t="s">
        <v>2126</v>
      </c>
      <c r="B13914" s="191" t="s">
        <v>2815</v>
      </c>
      <c r="C13914" s="190" t="s">
        <v>15</v>
      </c>
      <c r="D13914" s="190" t="s">
        <v>2816</v>
      </c>
      <c r="E13914" s="426" t="s">
        <v>2119</v>
      </c>
      <c r="F13914" s="426"/>
      <c r="G13914" s="192" t="s">
        <v>1871</v>
      </c>
      <c r="H13914" s="193">
        <v>1.1000000000000001</v>
      </c>
      <c r="I13914" s="189">
        <f>(M13914*$M$13)</f>
        <v>7.7003999999999992</v>
      </c>
      <c r="J13914" s="219">
        <f>TRUNC(I13914*H13914,2)</f>
        <v>8.4700000000000006</v>
      </c>
      <c r="M13914">
        <v>8.3699999999999992</v>
      </c>
    </row>
    <row r="13915" spans="1:13" ht="24" customHeight="1" x14ac:dyDescent="0.2">
      <c r="A13915" s="238" t="s">
        <v>2126</v>
      </c>
      <c r="B13915" s="191" t="s">
        <v>2813</v>
      </c>
      <c r="C13915" s="190" t="s">
        <v>15</v>
      </c>
      <c r="D13915" s="190" t="s">
        <v>2814</v>
      </c>
      <c r="E13915" s="426" t="s">
        <v>2119</v>
      </c>
      <c r="F13915" s="426"/>
      <c r="G13915" s="192" t="s">
        <v>1871</v>
      </c>
      <c r="H13915" s="193">
        <v>0.02</v>
      </c>
      <c r="I13915" s="189">
        <f>(M13915*$M$13)</f>
        <v>23.2852</v>
      </c>
      <c r="J13915" s="219">
        <f>TRUNC(I13915*H13915,2)</f>
        <v>0.46</v>
      </c>
      <c r="M13915">
        <v>25.31</v>
      </c>
    </row>
    <row r="13916" spans="1:13" x14ac:dyDescent="0.2">
      <c r="A13916" s="239"/>
      <c r="B13916" s="195"/>
      <c r="C13916" s="195"/>
      <c r="D13916" s="195"/>
      <c r="E13916" s="195" t="s">
        <v>3847</v>
      </c>
      <c r="F13916" s="196">
        <v>2.83</v>
      </c>
      <c r="G13916" s="195" t="s">
        <v>3848</v>
      </c>
      <c r="H13916" s="196">
        <v>0</v>
      </c>
      <c r="I13916" s="196">
        <v>2.83</v>
      </c>
      <c r="J13916" s="220"/>
      <c r="M13916">
        <v>2.83</v>
      </c>
    </row>
    <row r="13917" spans="1:13" ht="25.5" x14ac:dyDescent="0.2">
      <c r="A13917" s="239"/>
      <c r="B13917" s="195"/>
      <c r="C13917" s="195"/>
      <c r="D13917" s="195"/>
      <c r="E13917" s="195" t="s">
        <v>3849</v>
      </c>
      <c r="F13917" s="196">
        <v>0</v>
      </c>
      <c r="G13917" s="195"/>
      <c r="H13917" s="195" t="s">
        <v>3850</v>
      </c>
      <c r="I13917" s="196">
        <v>12.53</v>
      </c>
      <c r="J13917" s="220"/>
      <c r="M13917">
        <v>12.53</v>
      </c>
    </row>
    <row r="13918" spans="1:13" ht="30" customHeight="1" x14ac:dyDescent="0.2">
      <c r="A13918" s="240"/>
      <c r="B13918" s="197"/>
      <c r="C13918" s="197"/>
      <c r="D13918" s="197"/>
      <c r="E13918" s="197"/>
      <c r="F13918" s="197"/>
      <c r="G13918" s="197" t="s">
        <v>3851</v>
      </c>
      <c r="H13918" s="198">
        <v>52.3</v>
      </c>
      <c r="I13918" s="199">
        <v>655.30999999999995</v>
      </c>
      <c r="J13918" s="220"/>
      <c r="M13918">
        <v>655.30999999999995</v>
      </c>
    </row>
    <row r="13919" spans="1:13" ht="0.95" customHeight="1" x14ac:dyDescent="0.2">
      <c r="A13919" s="237"/>
      <c r="B13919" s="185"/>
      <c r="C13919" s="185"/>
      <c r="D13919" s="185"/>
      <c r="E13919" s="185"/>
      <c r="F13919" s="185"/>
      <c r="G13919" s="185"/>
      <c r="H13919" s="185"/>
      <c r="I13919" s="185"/>
      <c r="J13919" s="220"/>
    </row>
    <row r="13920" spans="1:13" ht="18" customHeight="1" x14ac:dyDescent="0.2">
      <c r="A13920" s="236" t="s">
        <v>3785</v>
      </c>
      <c r="B13920" s="183" t="s">
        <v>2</v>
      </c>
      <c r="C13920" s="182" t="s">
        <v>3</v>
      </c>
      <c r="D13920" s="182" t="s">
        <v>4</v>
      </c>
      <c r="E13920" s="419" t="s">
        <v>2100</v>
      </c>
      <c r="F13920" s="419"/>
      <c r="G13920" s="184" t="s">
        <v>5</v>
      </c>
      <c r="H13920" s="183" t="s">
        <v>6</v>
      </c>
      <c r="I13920" s="183" t="s">
        <v>7</v>
      </c>
      <c r="J13920" s="218" t="s">
        <v>8</v>
      </c>
      <c r="K13920" s="229">
        <f>J13922+J13923</f>
        <v>2.6100000000000003</v>
      </c>
      <c r="L13920" s="229">
        <f>J13921-K13920</f>
        <v>8.5599999999999987</v>
      </c>
      <c r="M13920" t="s">
        <v>7</v>
      </c>
    </row>
    <row r="13921" spans="1:13" ht="24" customHeight="1" x14ac:dyDescent="0.2">
      <c r="A13921" s="237" t="s">
        <v>2125</v>
      </c>
      <c r="B13921" s="186" t="s">
        <v>1906</v>
      </c>
      <c r="C13921" s="185" t="s">
        <v>15</v>
      </c>
      <c r="D13921" s="185" t="s">
        <v>1907</v>
      </c>
      <c r="E13921" s="425">
        <v>5</v>
      </c>
      <c r="F13921" s="425"/>
      <c r="G13921" s="187" t="s">
        <v>1871</v>
      </c>
      <c r="H13921" s="188">
        <v>1</v>
      </c>
      <c r="I13921" s="189">
        <f>(M13921*$M$13)</f>
        <v>11.178000000000001</v>
      </c>
      <c r="J13921" s="231">
        <f>TRUNC(I13921*H13921,2)</f>
        <v>11.17</v>
      </c>
      <c r="M13921">
        <v>12.15</v>
      </c>
    </row>
    <row r="13922" spans="1:13" ht="24" customHeight="1" x14ac:dyDescent="0.2">
      <c r="A13922" s="238" t="s">
        <v>2126</v>
      </c>
      <c r="B13922" s="191" t="s">
        <v>2130</v>
      </c>
      <c r="C13922" s="190" t="s">
        <v>15</v>
      </c>
      <c r="D13922" s="190" t="s">
        <v>2131</v>
      </c>
      <c r="E13922" s="426" t="s">
        <v>2129</v>
      </c>
      <c r="F13922" s="426"/>
      <c r="G13922" s="192" t="s">
        <v>39</v>
      </c>
      <c r="H13922" s="193">
        <v>0.08</v>
      </c>
      <c r="I13922" s="189">
        <f>(M13922*$M$13)</f>
        <v>13.533200000000001</v>
      </c>
      <c r="J13922" s="219">
        <f>TRUNC(I13922*H13922,2)</f>
        <v>1.08</v>
      </c>
      <c r="M13922">
        <v>14.71</v>
      </c>
    </row>
    <row r="13923" spans="1:13" ht="24" customHeight="1" x14ac:dyDescent="0.2">
      <c r="A13923" s="238" t="s">
        <v>2126</v>
      </c>
      <c r="B13923" s="191" t="s">
        <v>2807</v>
      </c>
      <c r="C13923" s="190" t="s">
        <v>15</v>
      </c>
      <c r="D13923" s="190" t="s">
        <v>2808</v>
      </c>
      <c r="E13923" s="426" t="s">
        <v>2129</v>
      </c>
      <c r="F13923" s="426"/>
      <c r="G13923" s="192" t="s">
        <v>39</v>
      </c>
      <c r="H13923" s="193">
        <v>0.08</v>
      </c>
      <c r="I13923" s="189">
        <f>(M13923*$M$13)</f>
        <v>19.136000000000003</v>
      </c>
      <c r="J13923" s="219">
        <f>TRUNC(I13923*H13923,2)</f>
        <v>1.53</v>
      </c>
      <c r="M13923">
        <v>20.8</v>
      </c>
    </row>
    <row r="13924" spans="1:13" ht="24" customHeight="1" x14ac:dyDescent="0.2">
      <c r="A13924" s="238" t="s">
        <v>2126</v>
      </c>
      <c r="B13924" s="191" t="s">
        <v>2809</v>
      </c>
      <c r="C13924" s="190" t="s">
        <v>15</v>
      </c>
      <c r="D13924" s="190" t="s">
        <v>2810</v>
      </c>
      <c r="E13924" s="426" t="s">
        <v>2119</v>
      </c>
      <c r="F13924" s="426"/>
      <c r="G13924" s="192" t="s">
        <v>1871</v>
      </c>
      <c r="H13924" s="193">
        <v>1.1000000000000001</v>
      </c>
      <c r="I13924" s="189">
        <f>(M13924*$M$13)</f>
        <v>7.3784000000000001</v>
      </c>
      <c r="J13924" s="219">
        <f>TRUNC(I13924*H13924,2)</f>
        <v>8.11</v>
      </c>
      <c r="M13924">
        <v>8.02</v>
      </c>
    </row>
    <row r="13925" spans="1:13" ht="24" customHeight="1" x14ac:dyDescent="0.2">
      <c r="A13925" s="238" t="s">
        <v>2126</v>
      </c>
      <c r="B13925" s="191" t="s">
        <v>2813</v>
      </c>
      <c r="C13925" s="190" t="s">
        <v>15</v>
      </c>
      <c r="D13925" s="190" t="s">
        <v>2814</v>
      </c>
      <c r="E13925" s="426" t="s">
        <v>2119</v>
      </c>
      <c r="F13925" s="426"/>
      <c r="G13925" s="192" t="s">
        <v>1871</v>
      </c>
      <c r="H13925" s="193">
        <v>0.02</v>
      </c>
      <c r="I13925" s="189">
        <f>(M13925*$M$13)</f>
        <v>23.2852</v>
      </c>
      <c r="J13925" s="219">
        <f>TRUNC(I13925*H13925,2)</f>
        <v>0.46</v>
      </c>
      <c r="M13925">
        <v>25.31</v>
      </c>
    </row>
    <row r="13926" spans="1:13" x14ac:dyDescent="0.2">
      <c r="A13926" s="239"/>
      <c r="B13926" s="195"/>
      <c r="C13926" s="195"/>
      <c r="D13926" s="195"/>
      <c r="E13926" s="195" t="s">
        <v>3847</v>
      </c>
      <c r="F13926" s="196">
        <v>2.83</v>
      </c>
      <c r="G13926" s="195" t="s">
        <v>3848</v>
      </c>
      <c r="H13926" s="196">
        <v>0</v>
      </c>
      <c r="I13926" s="196">
        <v>2.83</v>
      </c>
      <c r="J13926" s="220"/>
      <c r="M13926">
        <v>2.83</v>
      </c>
    </row>
    <row r="13927" spans="1:13" ht="25.5" x14ac:dyDescent="0.2">
      <c r="A13927" s="239"/>
      <c r="B13927" s="195"/>
      <c r="C13927" s="195"/>
      <c r="D13927" s="195"/>
      <c r="E13927" s="195" t="s">
        <v>3849</v>
      </c>
      <c r="F13927" s="196">
        <v>0</v>
      </c>
      <c r="G13927" s="195"/>
      <c r="H13927" s="195" t="s">
        <v>3850</v>
      </c>
      <c r="I13927" s="196">
        <v>12.15</v>
      </c>
      <c r="J13927" s="220"/>
      <c r="M13927">
        <v>12.15</v>
      </c>
    </row>
    <row r="13928" spans="1:13" ht="30" customHeight="1" x14ac:dyDescent="0.2">
      <c r="A13928" s="240"/>
      <c r="B13928" s="197"/>
      <c r="C13928" s="197"/>
      <c r="D13928" s="197"/>
      <c r="E13928" s="197"/>
      <c r="F13928" s="197"/>
      <c r="G13928" s="197" t="s">
        <v>3851</v>
      </c>
      <c r="H13928" s="198">
        <v>361.4</v>
      </c>
      <c r="I13928" s="199">
        <v>4391.01</v>
      </c>
      <c r="J13928" s="220"/>
      <c r="M13928">
        <v>4391.01</v>
      </c>
    </row>
    <row r="13929" spans="1:13" ht="0.95" customHeight="1" x14ac:dyDescent="0.2">
      <c r="A13929" s="237"/>
      <c r="B13929" s="185"/>
      <c r="C13929" s="185"/>
      <c r="D13929" s="185"/>
      <c r="E13929" s="185"/>
      <c r="F13929" s="185"/>
      <c r="G13929" s="185"/>
      <c r="H13929" s="185"/>
      <c r="I13929" s="185"/>
      <c r="J13929" s="220"/>
    </row>
    <row r="13930" spans="1:13" ht="24" customHeight="1" x14ac:dyDescent="0.2">
      <c r="A13930" s="243" t="s">
        <v>3830</v>
      </c>
      <c r="B13930" s="28"/>
      <c r="C13930" s="28"/>
      <c r="D13930" s="27" t="s">
        <v>1910</v>
      </c>
      <c r="E13930" s="28"/>
      <c r="F13930" s="429"/>
      <c r="G13930" s="429"/>
      <c r="H13930" s="28"/>
      <c r="I13930" s="28"/>
      <c r="J13930" s="211"/>
    </row>
    <row r="13931" spans="1:13" ht="18" customHeight="1" x14ac:dyDescent="0.2">
      <c r="A13931" s="236" t="s">
        <v>3831</v>
      </c>
      <c r="B13931" s="183" t="s">
        <v>2</v>
      </c>
      <c r="C13931" s="182" t="s">
        <v>3</v>
      </c>
      <c r="D13931" s="182" t="s">
        <v>4</v>
      </c>
      <c r="E13931" s="419" t="s">
        <v>2100</v>
      </c>
      <c r="F13931" s="419"/>
      <c r="G13931" s="184" t="s">
        <v>5</v>
      </c>
      <c r="H13931" s="183" t="s">
        <v>6</v>
      </c>
      <c r="I13931" s="183" t="s">
        <v>7</v>
      </c>
      <c r="J13931" s="218" t="s">
        <v>8</v>
      </c>
      <c r="K13931" s="229">
        <v>0</v>
      </c>
      <c r="L13931" s="229">
        <f>J13932</f>
        <v>13.79</v>
      </c>
      <c r="M13931" t="s">
        <v>7</v>
      </c>
    </row>
    <row r="13932" spans="1:13" ht="24" customHeight="1" x14ac:dyDescent="0.2">
      <c r="A13932" s="237" t="s">
        <v>2125</v>
      </c>
      <c r="B13932" s="186" t="s">
        <v>1912</v>
      </c>
      <c r="C13932" s="185" t="s">
        <v>15</v>
      </c>
      <c r="D13932" s="185" t="s">
        <v>1913</v>
      </c>
      <c r="E13932" s="425">
        <v>5</v>
      </c>
      <c r="F13932" s="425"/>
      <c r="G13932" s="187" t="s">
        <v>18</v>
      </c>
      <c r="H13932" s="188">
        <v>1</v>
      </c>
      <c r="I13932" s="189">
        <f>(M13932*$M$13)</f>
        <v>13.790800000000001</v>
      </c>
      <c r="J13932" s="231">
        <f>TRUNC(I13932*H13932,2)</f>
        <v>13.79</v>
      </c>
      <c r="M13932">
        <v>14.99</v>
      </c>
    </row>
    <row r="13933" spans="1:13" ht="24" customHeight="1" x14ac:dyDescent="0.2">
      <c r="A13933" s="238" t="s">
        <v>2126</v>
      </c>
      <c r="B13933" s="191" t="s">
        <v>3388</v>
      </c>
      <c r="C13933" s="190" t="s">
        <v>15</v>
      </c>
      <c r="D13933" s="190" t="s">
        <v>1913</v>
      </c>
      <c r="E13933" s="426" t="s">
        <v>2119</v>
      </c>
      <c r="F13933" s="426"/>
      <c r="G13933" s="192" t="s">
        <v>54</v>
      </c>
      <c r="H13933" s="193">
        <v>1</v>
      </c>
      <c r="I13933" s="189">
        <f>(M13933*$M$13)</f>
        <v>13.790800000000001</v>
      </c>
      <c r="J13933" s="219">
        <f>TRUNC(I13933*H13933,2)</f>
        <v>13.79</v>
      </c>
      <c r="M13933">
        <v>14.99</v>
      </c>
    </row>
    <row r="13934" spans="1:13" x14ac:dyDescent="0.2">
      <c r="A13934" s="239"/>
      <c r="B13934" s="195"/>
      <c r="C13934" s="195"/>
      <c r="D13934" s="195"/>
      <c r="E13934" s="195" t="s">
        <v>3847</v>
      </c>
      <c r="F13934" s="196">
        <v>0</v>
      </c>
      <c r="G13934" s="195" t="s">
        <v>3848</v>
      </c>
      <c r="H13934" s="196">
        <v>0</v>
      </c>
      <c r="I13934" s="196">
        <v>0</v>
      </c>
      <c r="J13934" s="220"/>
      <c r="M13934">
        <v>0</v>
      </c>
    </row>
    <row r="13935" spans="1:13" ht="25.5" x14ac:dyDescent="0.2">
      <c r="A13935" s="239"/>
      <c r="B13935" s="195"/>
      <c r="C13935" s="195"/>
      <c r="D13935" s="195"/>
      <c r="E13935" s="195" t="s">
        <v>3849</v>
      </c>
      <c r="F13935" s="196">
        <v>0</v>
      </c>
      <c r="G13935" s="195"/>
      <c r="H13935" s="195" t="s">
        <v>3850</v>
      </c>
      <c r="I13935" s="196">
        <v>14.99</v>
      </c>
      <c r="J13935" s="220"/>
      <c r="M13935">
        <v>14.99</v>
      </c>
    </row>
    <row r="13936" spans="1:13" ht="30" customHeight="1" x14ac:dyDescent="0.2">
      <c r="A13936" s="240"/>
      <c r="B13936" s="197"/>
      <c r="C13936" s="197"/>
      <c r="D13936" s="197"/>
      <c r="E13936" s="197"/>
      <c r="F13936" s="197"/>
      <c r="G13936" s="197" t="s">
        <v>3851</v>
      </c>
      <c r="H13936" s="198">
        <v>24</v>
      </c>
      <c r="I13936" s="199">
        <v>359.76</v>
      </c>
      <c r="J13936" s="220"/>
      <c r="M13936">
        <v>359.76</v>
      </c>
    </row>
    <row r="13937" spans="1:13" ht="0.95" customHeight="1" x14ac:dyDescent="0.2">
      <c r="A13937" s="237"/>
      <c r="B13937" s="185"/>
      <c r="C13937" s="185"/>
      <c r="D13937" s="185"/>
      <c r="E13937" s="185"/>
      <c r="F13937" s="185"/>
      <c r="G13937" s="185"/>
      <c r="H13937" s="185"/>
      <c r="I13937" s="185"/>
      <c r="J13937" s="220"/>
    </row>
    <row r="13938" spans="1:13" ht="24" customHeight="1" x14ac:dyDescent="0.2">
      <c r="A13938" s="243" t="s">
        <v>1878</v>
      </c>
      <c r="B13938" s="28"/>
      <c r="C13938" s="28"/>
      <c r="D13938" s="27" t="s">
        <v>1879</v>
      </c>
      <c r="E13938" s="28"/>
      <c r="F13938" s="429"/>
      <c r="G13938" s="429"/>
      <c r="H13938" s="28"/>
      <c r="I13938" s="28"/>
      <c r="J13938" s="211"/>
    </row>
    <row r="13939" spans="1:13" ht="18" customHeight="1" x14ac:dyDescent="0.2">
      <c r="A13939" s="236" t="s">
        <v>1880</v>
      </c>
      <c r="B13939" s="183" t="s">
        <v>2</v>
      </c>
      <c r="C13939" s="182" t="s">
        <v>3</v>
      </c>
      <c r="D13939" s="182" t="s">
        <v>4</v>
      </c>
      <c r="E13939" s="419" t="s">
        <v>2100</v>
      </c>
      <c r="F13939" s="419"/>
      <c r="G13939" s="184" t="s">
        <v>5</v>
      </c>
      <c r="H13939" s="183" t="s">
        <v>6</v>
      </c>
      <c r="I13939" s="183" t="s">
        <v>7</v>
      </c>
      <c r="J13939" s="218" t="s">
        <v>8</v>
      </c>
      <c r="K13939" s="229">
        <v>0</v>
      </c>
      <c r="L13939" s="229">
        <f>J13940</f>
        <v>17</v>
      </c>
      <c r="M13939" t="s">
        <v>7</v>
      </c>
    </row>
    <row r="13940" spans="1:13" ht="26.1" customHeight="1" x14ac:dyDescent="0.2">
      <c r="A13940" s="237" t="s">
        <v>2125</v>
      </c>
      <c r="B13940" s="186" t="s">
        <v>1881</v>
      </c>
      <c r="C13940" s="185" t="s">
        <v>15</v>
      </c>
      <c r="D13940" s="185" t="s">
        <v>1882</v>
      </c>
      <c r="E13940" s="425">
        <v>15</v>
      </c>
      <c r="F13940" s="425"/>
      <c r="G13940" s="187" t="s">
        <v>1871</v>
      </c>
      <c r="H13940" s="188">
        <v>1</v>
      </c>
      <c r="I13940" s="189">
        <v>17</v>
      </c>
      <c r="J13940" s="231">
        <f>TRUNC(I13940*H13940,2)</f>
        <v>17</v>
      </c>
      <c r="M13940">
        <v>18.3</v>
      </c>
    </row>
    <row r="13941" spans="1:13" ht="26.1" customHeight="1" x14ac:dyDescent="0.2">
      <c r="A13941" s="238" t="s">
        <v>2126</v>
      </c>
      <c r="B13941" s="191" t="s">
        <v>3384</v>
      </c>
      <c r="C13941" s="190" t="s">
        <v>15</v>
      </c>
      <c r="D13941" s="190" t="s">
        <v>3385</v>
      </c>
      <c r="E13941" s="426" t="s">
        <v>2119</v>
      </c>
      <c r="F13941" s="426"/>
      <c r="G13941" s="192" t="s">
        <v>1871</v>
      </c>
      <c r="H13941" s="193">
        <v>1.1000000000000001</v>
      </c>
      <c r="I13941" s="189">
        <v>17</v>
      </c>
      <c r="J13941" s="219">
        <f>TRUNC(I13941*H13941,2)</f>
        <v>18.7</v>
      </c>
      <c r="M13941">
        <v>16.64</v>
      </c>
    </row>
    <row r="13942" spans="1:13" x14ac:dyDescent="0.2">
      <c r="A13942" s="239"/>
      <c r="B13942" s="195"/>
      <c r="C13942" s="195"/>
      <c r="D13942" s="195"/>
      <c r="E13942" s="195" t="s">
        <v>3847</v>
      </c>
      <c r="F13942" s="196">
        <v>0</v>
      </c>
      <c r="G13942" s="195" t="s">
        <v>3848</v>
      </c>
      <c r="H13942" s="196">
        <v>0</v>
      </c>
      <c r="I13942" s="196">
        <v>0</v>
      </c>
      <c r="J13942" s="220"/>
      <c r="M13942">
        <v>0</v>
      </c>
    </row>
    <row r="13943" spans="1:13" ht="25.5" x14ac:dyDescent="0.2">
      <c r="A13943" s="239"/>
      <c r="B13943" s="195"/>
      <c r="C13943" s="195"/>
      <c r="D13943" s="195"/>
      <c r="E13943" s="195" t="s">
        <v>3849</v>
      </c>
      <c r="F13943" s="196">
        <v>0</v>
      </c>
      <c r="G13943" s="195"/>
      <c r="H13943" s="195" t="s">
        <v>3850</v>
      </c>
      <c r="I13943" s="196">
        <v>18.3</v>
      </c>
      <c r="J13943" s="220"/>
      <c r="M13943">
        <v>18.3</v>
      </c>
    </row>
    <row r="13944" spans="1:13" ht="30" customHeight="1" x14ac:dyDescent="0.2">
      <c r="A13944" s="240"/>
      <c r="B13944" s="197"/>
      <c r="C13944" s="197"/>
      <c r="D13944" s="197"/>
      <c r="E13944" s="197"/>
      <c r="F13944" s="197"/>
      <c r="G13944" s="197" t="s">
        <v>3851</v>
      </c>
      <c r="H13944" s="198">
        <v>30121.96</v>
      </c>
      <c r="I13944" s="199">
        <v>551231.86</v>
      </c>
      <c r="J13944" s="220"/>
      <c r="M13944">
        <v>551231.86</v>
      </c>
    </row>
    <row r="13945" spans="1:13" ht="0.95" customHeight="1" x14ac:dyDescent="0.2">
      <c r="A13945" s="237"/>
      <c r="B13945" s="185"/>
      <c r="C13945" s="185"/>
      <c r="D13945" s="185"/>
      <c r="E13945" s="185"/>
      <c r="F13945" s="185"/>
      <c r="G13945" s="185"/>
      <c r="H13945" s="185"/>
      <c r="I13945" s="185"/>
      <c r="J13945" s="220"/>
    </row>
    <row r="13946" spans="1:13" ht="24" customHeight="1" x14ac:dyDescent="0.2">
      <c r="A13946" s="243" t="s">
        <v>1883</v>
      </c>
      <c r="B13946" s="28"/>
      <c r="C13946" s="28"/>
      <c r="D13946" s="27" t="s">
        <v>185</v>
      </c>
      <c r="E13946" s="28"/>
      <c r="F13946" s="429"/>
      <c r="G13946" s="429"/>
      <c r="H13946" s="28"/>
      <c r="I13946" s="28"/>
      <c r="J13946" s="211"/>
    </row>
    <row r="13947" spans="1:13" ht="18" customHeight="1" x14ac:dyDescent="0.2">
      <c r="A13947" s="236" t="s">
        <v>1884</v>
      </c>
      <c r="B13947" s="183" t="s">
        <v>2</v>
      </c>
      <c r="C13947" s="182" t="s">
        <v>3</v>
      </c>
      <c r="D13947" s="182" t="s">
        <v>4</v>
      </c>
      <c r="E13947" s="419" t="s">
        <v>2100</v>
      </c>
      <c r="F13947" s="419"/>
      <c r="G13947" s="184" t="s">
        <v>5</v>
      </c>
      <c r="H13947" s="183" t="s">
        <v>6</v>
      </c>
      <c r="I13947" s="183" t="s">
        <v>7</v>
      </c>
      <c r="J13947" s="218" t="s">
        <v>8</v>
      </c>
      <c r="K13947" s="229">
        <f>J13949</f>
        <v>30.92</v>
      </c>
      <c r="L13947" s="229">
        <f>J13948-K13947</f>
        <v>27.25</v>
      </c>
      <c r="M13947" t="s">
        <v>7</v>
      </c>
    </row>
    <row r="13948" spans="1:13" ht="24" customHeight="1" x14ac:dyDescent="0.2">
      <c r="A13948" s="237" t="s">
        <v>2125</v>
      </c>
      <c r="B13948" s="186" t="s">
        <v>671</v>
      </c>
      <c r="C13948" s="185" t="s">
        <v>15</v>
      </c>
      <c r="D13948" s="185" t="s">
        <v>672</v>
      </c>
      <c r="E13948" s="425">
        <v>16</v>
      </c>
      <c r="F13948" s="425"/>
      <c r="G13948" s="187" t="s">
        <v>132</v>
      </c>
      <c r="H13948" s="188">
        <v>1</v>
      </c>
      <c r="I13948" s="189">
        <f>(M13948*$M$13)</f>
        <v>58.171599999999998</v>
      </c>
      <c r="J13948" s="231">
        <f>TRUNC(I13948*H13948,2)</f>
        <v>58.17</v>
      </c>
      <c r="M13948">
        <v>63.23</v>
      </c>
    </row>
    <row r="13949" spans="1:13" ht="24" customHeight="1" x14ac:dyDescent="0.2">
      <c r="A13949" s="238" t="s">
        <v>2126</v>
      </c>
      <c r="B13949" s="191" t="s">
        <v>2208</v>
      </c>
      <c r="C13949" s="190" t="s">
        <v>15</v>
      </c>
      <c r="D13949" s="190" t="s">
        <v>2209</v>
      </c>
      <c r="E13949" s="426" t="s">
        <v>2129</v>
      </c>
      <c r="F13949" s="426"/>
      <c r="G13949" s="192" t="s">
        <v>39</v>
      </c>
      <c r="H13949" s="193">
        <v>1.7</v>
      </c>
      <c r="I13949" s="189">
        <f>(M13949*$M$13)</f>
        <v>18.188400000000001</v>
      </c>
      <c r="J13949" s="219">
        <f>TRUNC(I13949*H13949,2)</f>
        <v>30.92</v>
      </c>
      <c r="M13949">
        <v>19.77</v>
      </c>
    </row>
    <row r="13950" spans="1:13" ht="24" customHeight="1" x14ac:dyDescent="0.2">
      <c r="A13950" s="238" t="s">
        <v>2126</v>
      </c>
      <c r="B13950" s="191" t="s">
        <v>2657</v>
      </c>
      <c r="C13950" s="190" t="s">
        <v>15</v>
      </c>
      <c r="D13950" s="190" t="s">
        <v>2658</v>
      </c>
      <c r="E13950" s="426" t="s">
        <v>2119</v>
      </c>
      <c r="F13950" s="426"/>
      <c r="G13950" s="192" t="s">
        <v>132</v>
      </c>
      <c r="H13950" s="193">
        <v>1</v>
      </c>
      <c r="I13950" s="189">
        <f>(M13950*$M$13)</f>
        <v>27.259599999999999</v>
      </c>
      <c r="J13950" s="219">
        <f>TRUNC(I13950*H13950,2)</f>
        <v>27.25</v>
      </c>
      <c r="M13950">
        <v>29.63</v>
      </c>
    </row>
    <row r="13951" spans="1:13" x14ac:dyDescent="0.2">
      <c r="A13951" s="239"/>
      <c r="B13951" s="195"/>
      <c r="C13951" s="195"/>
      <c r="D13951" s="195"/>
      <c r="E13951" s="195" t="s">
        <v>3847</v>
      </c>
      <c r="F13951" s="196">
        <v>33.6</v>
      </c>
      <c r="G13951" s="195" t="s">
        <v>3848</v>
      </c>
      <c r="H13951" s="196">
        <v>0</v>
      </c>
      <c r="I13951" s="196">
        <v>33.6</v>
      </c>
      <c r="J13951" s="220"/>
      <c r="M13951">
        <v>33.6</v>
      </c>
    </row>
    <row r="13952" spans="1:13" ht="25.5" x14ac:dyDescent="0.2">
      <c r="A13952" s="239"/>
      <c r="B13952" s="195"/>
      <c r="C13952" s="195"/>
      <c r="D13952" s="195"/>
      <c r="E13952" s="195" t="s">
        <v>3849</v>
      </c>
      <c r="F13952" s="196">
        <v>0</v>
      </c>
      <c r="G13952" s="195"/>
      <c r="H13952" s="195" t="s">
        <v>3850</v>
      </c>
      <c r="I13952" s="196">
        <v>63.23</v>
      </c>
      <c r="J13952" s="220"/>
      <c r="M13952">
        <v>63.23</v>
      </c>
    </row>
    <row r="13953" spans="1:13" ht="30" customHeight="1" x14ac:dyDescent="0.2">
      <c r="A13953" s="240"/>
      <c r="B13953" s="197"/>
      <c r="C13953" s="197"/>
      <c r="D13953" s="197"/>
      <c r="E13953" s="197"/>
      <c r="F13953" s="197"/>
      <c r="G13953" s="197" t="s">
        <v>3851</v>
      </c>
      <c r="H13953" s="198">
        <v>154.80000000000001</v>
      </c>
      <c r="I13953" s="199">
        <v>9788</v>
      </c>
      <c r="J13953" s="220"/>
      <c r="M13953">
        <v>9788</v>
      </c>
    </row>
    <row r="13954" spans="1:13" ht="0.95" customHeight="1" x14ac:dyDescent="0.2">
      <c r="A13954" s="237"/>
      <c r="B13954" s="185"/>
      <c r="C13954" s="185"/>
      <c r="D13954" s="185"/>
      <c r="E13954" s="185"/>
      <c r="F13954" s="185"/>
      <c r="G13954" s="185"/>
      <c r="H13954" s="185"/>
      <c r="I13954" s="185"/>
      <c r="J13954" s="220"/>
    </row>
    <row r="13955" spans="1:13" ht="18" customHeight="1" x14ac:dyDescent="0.2">
      <c r="A13955" s="236" t="s">
        <v>1885</v>
      </c>
      <c r="B13955" s="183" t="s">
        <v>2</v>
      </c>
      <c r="C13955" s="182" t="s">
        <v>3</v>
      </c>
      <c r="D13955" s="182" t="s">
        <v>4</v>
      </c>
      <c r="E13955" s="419" t="s">
        <v>2100</v>
      </c>
      <c r="F13955" s="419"/>
      <c r="G13955" s="184" t="s">
        <v>5</v>
      </c>
      <c r="H13955" s="183" t="s">
        <v>6</v>
      </c>
      <c r="I13955" s="183" t="s">
        <v>7</v>
      </c>
      <c r="J13955" s="218" t="s">
        <v>8</v>
      </c>
      <c r="K13955" s="229">
        <v>0</v>
      </c>
      <c r="L13955" s="229">
        <f>J13956</f>
        <v>188.08</v>
      </c>
      <c r="M13955" t="s">
        <v>7</v>
      </c>
    </row>
    <row r="13956" spans="1:13" ht="24" customHeight="1" x14ac:dyDescent="0.2">
      <c r="A13956" s="237" t="s">
        <v>2125</v>
      </c>
      <c r="B13956" s="186" t="s">
        <v>1202</v>
      </c>
      <c r="C13956" s="185" t="s">
        <v>15</v>
      </c>
      <c r="D13956" s="185" t="s">
        <v>3766</v>
      </c>
      <c r="E13956" s="425">
        <v>19</v>
      </c>
      <c r="F13956" s="425"/>
      <c r="G13956" s="187" t="s">
        <v>17</v>
      </c>
      <c r="H13956" s="188">
        <v>1</v>
      </c>
      <c r="I13956" s="189">
        <f>(M13956*$M$13)</f>
        <v>188.0848</v>
      </c>
      <c r="J13956" s="231">
        <f>TRUNC(I13956*H13956,2)</f>
        <v>188.08</v>
      </c>
      <c r="M13956">
        <v>204.44</v>
      </c>
    </row>
    <row r="13957" spans="1:13" ht="24" customHeight="1" x14ac:dyDescent="0.2">
      <c r="A13957" s="238" t="s">
        <v>2126</v>
      </c>
      <c r="B13957" s="191" t="s">
        <v>3092</v>
      </c>
      <c r="C13957" s="190" t="s">
        <v>15</v>
      </c>
      <c r="D13957" s="190" t="s">
        <v>3093</v>
      </c>
      <c r="E13957" s="426" t="s">
        <v>2119</v>
      </c>
      <c r="F13957" s="426"/>
      <c r="G13957" s="192" t="s">
        <v>17</v>
      </c>
      <c r="H13957" s="193">
        <v>1</v>
      </c>
      <c r="I13957" s="189">
        <f>(M13957*$M$13)</f>
        <v>188.0848</v>
      </c>
      <c r="J13957" s="219">
        <f>TRUNC(I13957*H13957,2)</f>
        <v>188.08</v>
      </c>
      <c r="M13957">
        <v>204.44</v>
      </c>
    </row>
    <row r="13958" spans="1:13" x14ac:dyDescent="0.2">
      <c r="A13958" s="239"/>
      <c r="B13958" s="195"/>
      <c r="C13958" s="195"/>
      <c r="D13958" s="195"/>
      <c r="E13958" s="195" t="s">
        <v>3847</v>
      </c>
      <c r="F13958" s="196">
        <v>0</v>
      </c>
      <c r="G13958" s="195" t="s">
        <v>3848</v>
      </c>
      <c r="H13958" s="196">
        <v>0</v>
      </c>
      <c r="I13958" s="196">
        <v>0</v>
      </c>
      <c r="J13958" s="220"/>
      <c r="M13958">
        <v>0</v>
      </c>
    </row>
    <row r="13959" spans="1:13" ht="25.5" x14ac:dyDescent="0.2">
      <c r="A13959" s="239"/>
      <c r="B13959" s="195"/>
      <c r="C13959" s="195"/>
      <c r="D13959" s="195"/>
      <c r="E13959" s="195" t="s">
        <v>3849</v>
      </c>
      <c r="F13959" s="196">
        <v>0</v>
      </c>
      <c r="G13959" s="195"/>
      <c r="H13959" s="195" t="s">
        <v>3850</v>
      </c>
      <c r="I13959" s="196">
        <v>204.44</v>
      </c>
      <c r="J13959" s="220"/>
      <c r="M13959">
        <v>204.44</v>
      </c>
    </row>
    <row r="13960" spans="1:13" ht="30" customHeight="1" x14ac:dyDescent="0.2">
      <c r="A13960" s="240"/>
      <c r="B13960" s="197"/>
      <c r="C13960" s="197"/>
      <c r="D13960" s="197"/>
      <c r="E13960" s="197"/>
      <c r="F13960" s="197"/>
      <c r="G13960" s="197" t="s">
        <v>3851</v>
      </c>
      <c r="H13960" s="198">
        <v>390.81</v>
      </c>
      <c r="I13960" s="199">
        <v>79897.19</v>
      </c>
      <c r="J13960" s="220"/>
      <c r="M13960">
        <v>79897.19</v>
      </c>
    </row>
    <row r="13961" spans="1:13" ht="0.95" customHeight="1" x14ac:dyDescent="0.2">
      <c r="A13961" s="237"/>
      <c r="B13961" s="185"/>
      <c r="C13961" s="185"/>
      <c r="D13961" s="185"/>
      <c r="E13961" s="185"/>
      <c r="F13961" s="185"/>
      <c r="G13961" s="185"/>
      <c r="H13961" s="185"/>
      <c r="I13961" s="185"/>
      <c r="J13961" s="220"/>
    </row>
    <row r="13962" spans="1:13" ht="24" customHeight="1" x14ac:dyDescent="0.2">
      <c r="A13962" s="243" t="s">
        <v>1886</v>
      </c>
      <c r="B13962" s="28"/>
      <c r="C13962" s="28"/>
      <c r="D13962" s="27" t="s">
        <v>1235</v>
      </c>
      <c r="E13962" s="28"/>
      <c r="F13962" s="429"/>
      <c r="G13962" s="429"/>
      <c r="H13962" s="28"/>
      <c r="I13962" s="28"/>
      <c r="J13962" s="211"/>
    </row>
    <row r="13963" spans="1:13" ht="18" customHeight="1" x14ac:dyDescent="0.2">
      <c r="A13963" s="236" t="s">
        <v>1887</v>
      </c>
      <c r="B13963" s="183" t="s">
        <v>2</v>
      </c>
      <c r="C13963" s="182" t="s">
        <v>3</v>
      </c>
      <c r="D13963" s="182" t="s">
        <v>4</v>
      </c>
      <c r="E13963" s="419" t="s">
        <v>2100</v>
      </c>
      <c r="F13963" s="419"/>
      <c r="G13963" s="184" t="s">
        <v>5</v>
      </c>
      <c r="H13963" s="183" t="s">
        <v>6</v>
      </c>
      <c r="I13963" s="183" t="s">
        <v>7</v>
      </c>
      <c r="J13963" s="218" t="s">
        <v>8</v>
      </c>
      <c r="K13963" s="229">
        <f>J13965+J13967</f>
        <v>7.73</v>
      </c>
      <c r="L13963" s="229">
        <f>J13964-K13963</f>
        <v>6.99</v>
      </c>
      <c r="M13963" t="s">
        <v>7</v>
      </c>
    </row>
    <row r="13964" spans="1:13" ht="26.1" customHeight="1" x14ac:dyDescent="0.2">
      <c r="A13964" s="237" t="s">
        <v>2125</v>
      </c>
      <c r="B13964" s="186" t="s">
        <v>714</v>
      </c>
      <c r="C13964" s="185" t="s">
        <v>15</v>
      </c>
      <c r="D13964" s="185" t="s">
        <v>715</v>
      </c>
      <c r="E13964" s="425">
        <v>26</v>
      </c>
      <c r="F13964" s="425"/>
      <c r="G13964" s="187" t="s">
        <v>17</v>
      </c>
      <c r="H13964" s="188">
        <v>1</v>
      </c>
      <c r="I13964" s="189">
        <f t="shared" ref="I13964:I13970" si="564">(M13964*$M$13)</f>
        <v>14.72</v>
      </c>
      <c r="J13964" s="231">
        <f t="shared" ref="J13964:J13970" si="565">TRUNC(I13964*H13964,2)</f>
        <v>14.72</v>
      </c>
      <c r="M13964">
        <v>16</v>
      </c>
    </row>
    <row r="13965" spans="1:13" ht="24" customHeight="1" x14ac:dyDescent="0.2">
      <c r="A13965" s="238" t="s">
        <v>2126</v>
      </c>
      <c r="B13965" s="191" t="s">
        <v>2130</v>
      </c>
      <c r="C13965" s="190" t="s">
        <v>15</v>
      </c>
      <c r="D13965" s="190" t="s">
        <v>2131</v>
      </c>
      <c r="E13965" s="426" t="s">
        <v>2129</v>
      </c>
      <c r="F13965" s="426"/>
      <c r="G13965" s="192" t="s">
        <v>39</v>
      </c>
      <c r="H13965" s="193">
        <v>8.2199999999999995E-2</v>
      </c>
      <c r="I13965" s="189">
        <f t="shared" si="564"/>
        <v>13.533200000000001</v>
      </c>
      <c r="J13965" s="219">
        <f t="shared" si="565"/>
        <v>1.1100000000000001</v>
      </c>
      <c r="M13965">
        <v>14.71</v>
      </c>
    </row>
    <row r="13966" spans="1:13" ht="24" customHeight="1" x14ac:dyDescent="0.2">
      <c r="A13966" s="238" t="s">
        <v>2126</v>
      </c>
      <c r="B13966" s="191" t="s">
        <v>2262</v>
      </c>
      <c r="C13966" s="190" t="s">
        <v>15</v>
      </c>
      <c r="D13966" s="190" t="s">
        <v>2263</v>
      </c>
      <c r="E13966" s="426" t="s">
        <v>2119</v>
      </c>
      <c r="F13966" s="426"/>
      <c r="G13966" s="192" t="s">
        <v>2192</v>
      </c>
      <c r="H13966" s="193">
        <v>3.2000000000000001E-2</v>
      </c>
      <c r="I13966" s="189">
        <f t="shared" si="564"/>
        <v>19.494800000000001</v>
      </c>
      <c r="J13966" s="219">
        <f t="shared" si="565"/>
        <v>0.62</v>
      </c>
      <c r="M13966">
        <v>21.19</v>
      </c>
    </row>
    <row r="13967" spans="1:13" ht="24" customHeight="1" x14ac:dyDescent="0.2">
      <c r="A13967" s="238" t="s">
        <v>2126</v>
      </c>
      <c r="B13967" s="191" t="s">
        <v>2150</v>
      </c>
      <c r="C13967" s="190" t="s">
        <v>15</v>
      </c>
      <c r="D13967" s="190" t="s">
        <v>2151</v>
      </c>
      <c r="E13967" s="426" t="s">
        <v>2129</v>
      </c>
      <c r="F13967" s="426"/>
      <c r="G13967" s="192" t="s">
        <v>39</v>
      </c>
      <c r="H13967" s="193">
        <v>0.3463</v>
      </c>
      <c r="I13967" s="189">
        <f t="shared" si="564"/>
        <v>19.136000000000003</v>
      </c>
      <c r="J13967" s="219">
        <f t="shared" si="565"/>
        <v>6.62</v>
      </c>
      <c r="M13967">
        <v>20.8</v>
      </c>
    </row>
    <row r="13968" spans="1:13" ht="24" customHeight="1" x14ac:dyDescent="0.2">
      <c r="A13968" s="238" t="s">
        <v>2126</v>
      </c>
      <c r="B13968" s="191" t="s">
        <v>2162</v>
      </c>
      <c r="C13968" s="190" t="s">
        <v>15</v>
      </c>
      <c r="D13968" s="190" t="s">
        <v>2163</v>
      </c>
      <c r="E13968" s="426" t="s">
        <v>2119</v>
      </c>
      <c r="F13968" s="426"/>
      <c r="G13968" s="192" t="s">
        <v>54</v>
      </c>
      <c r="H13968" s="193">
        <v>0.1</v>
      </c>
      <c r="I13968" s="189">
        <f t="shared" si="564"/>
        <v>1.0120000000000002</v>
      </c>
      <c r="J13968" s="219">
        <f t="shared" si="565"/>
        <v>0.1</v>
      </c>
      <c r="M13968">
        <v>1.1000000000000001</v>
      </c>
    </row>
    <row r="13969" spans="1:13" ht="24" customHeight="1" x14ac:dyDescent="0.2">
      <c r="A13969" s="238" t="s">
        <v>2126</v>
      </c>
      <c r="B13969" s="191" t="s">
        <v>2560</v>
      </c>
      <c r="C13969" s="190" t="s">
        <v>15</v>
      </c>
      <c r="D13969" s="190" t="s">
        <v>2561</v>
      </c>
      <c r="E13969" s="426" t="s">
        <v>2119</v>
      </c>
      <c r="F13969" s="426"/>
      <c r="G13969" s="192" t="s">
        <v>2192</v>
      </c>
      <c r="H13969" s="193">
        <v>0.12</v>
      </c>
      <c r="I13969" s="189">
        <f t="shared" si="564"/>
        <v>8.6296000000000017</v>
      </c>
      <c r="J13969" s="219">
        <f t="shared" si="565"/>
        <v>1.03</v>
      </c>
      <c r="M13969">
        <v>9.3800000000000008</v>
      </c>
    </row>
    <row r="13970" spans="1:13" ht="24" customHeight="1" x14ac:dyDescent="0.2">
      <c r="A13970" s="238" t="s">
        <v>2126</v>
      </c>
      <c r="B13970" s="191" t="s">
        <v>2286</v>
      </c>
      <c r="C13970" s="190" t="s">
        <v>15</v>
      </c>
      <c r="D13970" s="190" t="s">
        <v>2287</v>
      </c>
      <c r="E13970" s="426" t="s">
        <v>2119</v>
      </c>
      <c r="F13970" s="426"/>
      <c r="G13970" s="192" t="s">
        <v>2192</v>
      </c>
      <c r="H13970" s="193">
        <v>0.16</v>
      </c>
      <c r="I13970" s="189">
        <f t="shared" si="564"/>
        <v>32.779600000000002</v>
      </c>
      <c r="J13970" s="219">
        <f t="shared" si="565"/>
        <v>5.24</v>
      </c>
      <c r="M13970">
        <v>35.630000000000003</v>
      </c>
    </row>
    <row r="13971" spans="1:13" x14ac:dyDescent="0.2">
      <c r="A13971" s="239"/>
      <c r="B13971" s="195"/>
      <c r="C13971" s="195"/>
      <c r="D13971" s="195"/>
      <c r="E13971" s="195" t="s">
        <v>3847</v>
      </c>
      <c r="F13971" s="196">
        <v>8.4</v>
      </c>
      <c r="G13971" s="195" t="s">
        <v>3848</v>
      </c>
      <c r="H13971" s="196">
        <v>0</v>
      </c>
      <c r="I13971" s="196">
        <v>8.4</v>
      </c>
      <c r="J13971" s="220"/>
      <c r="M13971">
        <v>8.4</v>
      </c>
    </row>
    <row r="13972" spans="1:13" ht="25.5" x14ac:dyDescent="0.2">
      <c r="A13972" s="239"/>
      <c r="B13972" s="195"/>
      <c r="C13972" s="195"/>
      <c r="D13972" s="195"/>
      <c r="E13972" s="195" t="s">
        <v>3849</v>
      </c>
      <c r="F13972" s="196">
        <v>0</v>
      </c>
      <c r="G13972" s="195"/>
      <c r="H13972" s="195" t="s">
        <v>3850</v>
      </c>
      <c r="I13972" s="196">
        <v>16</v>
      </c>
      <c r="J13972" s="220"/>
      <c r="M13972">
        <v>16</v>
      </c>
    </row>
    <row r="13973" spans="1:13" ht="30" customHeight="1" x14ac:dyDescent="0.2">
      <c r="A13973" s="240"/>
      <c r="B13973" s="197"/>
      <c r="C13973" s="197"/>
      <c r="D13973" s="197"/>
      <c r="E13973" s="197"/>
      <c r="F13973" s="197"/>
      <c r="G13973" s="197" t="s">
        <v>3851</v>
      </c>
      <c r="H13973" s="198">
        <v>20.57</v>
      </c>
      <c r="I13973" s="199">
        <v>329.12</v>
      </c>
      <c r="J13973" s="220"/>
      <c r="M13973">
        <v>329.12</v>
      </c>
    </row>
    <row r="13974" spans="1:13" ht="0.95" customHeight="1" x14ac:dyDescent="0.2">
      <c r="A13974" s="237"/>
      <c r="B13974" s="185"/>
      <c r="C13974" s="185"/>
      <c r="D13974" s="185"/>
      <c r="E13974" s="185"/>
      <c r="F13974" s="185"/>
      <c r="G13974" s="185"/>
      <c r="H13974" s="185"/>
      <c r="I13974" s="185"/>
      <c r="J13974" s="220"/>
    </row>
    <row r="13975" spans="1:13" ht="18" customHeight="1" x14ac:dyDescent="0.2">
      <c r="A13975" s="236" t="s">
        <v>1888</v>
      </c>
      <c r="B13975" s="183" t="s">
        <v>2</v>
      </c>
      <c r="C13975" s="182" t="s">
        <v>3</v>
      </c>
      <c r="D13975" s="182" t="s">
        <v>4</v>
      </c>
      <c r="E13975" s="419" t="s">
        <v>2100</v>
      </c>
      <c r="F13975" s="419"/>
      <c r="G13975" s="184" t="s">
        <v>5</v>
      </c>
      <c r="H13975" s="183" t="s">
        <v>6</v>
      </c>
      <c r="I13975" s="183" t="s">
        <v>7</v>
      </c>
      <c r="J13975" s="218" t="s">
        <v>8</v>
      </c>
      <c r="K13975" s="229">
        <f>J13977+J13978</f>
        <v>8.4400000000000013</v>
      </c>
      <c r="L13975" s="229">
        <f>J13976-K13975</f>
        <v>1.9099999999999984</v>
      </c>
      <c r="M13975" t="s">
        <v>7</v>
      </c>
    </row>
    <row r="13976" spans="1:13" ht="24" customHeight="1" x14ac:dyDescent="0.2">
      <c r="A13976" s="237" t="s">
        <v>2125</v>
      </c>
      <c r="B13976" s="186" t="s">
        <v>1889</v>
      </c>
      <c r="C13976" s="185" t="s">
        <v>15</v>
      </c>
      <c r="D13976" s="185" t="s">
        <v>1890</v>
      </c>
      <c r="E13976" s="425">
        <v>26</v>
      </c>
      <c r="F13976" s="425"/>
      <c r="G13976" s="187" t="s">
        <v>17</v>
      </c>
      <c r="H13976" s="188">
        <v>1</v>
      </c>
      <c r="I13976" s="189">
        <f>(M13976*$M$13)</f>
        <v>10.35</v>
      </c>
      <c r="J13976" s="231">
        <f>TRUNC(I13976*H13976,2)</f>
        <v>10.35</v>
      </c>
      <c r="M13976">
        <v>11.25</v>
      </c>
    </row>
    <row r="13977" spans="1:13" ht="24" customHeight="1" x14ac:dyDescent="0.2">
      <c r="A13977" s="238" t="s">
        <v>2126</v>
      </c>
      <c r="B13977" s="191" t="s">
        <v>2130</v>
      </c>
      <c r="C13977" s="190" t="s">
        <v>15</v>
      </c>
      <c r="D13977" s="190" t="s">
        <v>2131</v>
      </c>
      <c r="E13977" s="426" t="s">
        <v>2129</v>
      </c>
      <c r="F13977" s="426"/>
      <c r="G13977" s="192" t="s">
        <v>39</v>
      </c>
      <c r="H13977" s="193">
        <v>0.2</v>
      </c>
      <c r="I13977" s="189">
        <f>(M13977*$M$13)</f>
        <v>13.533200000000001</v>
      </c>
      <c r="J13977" s="219">
        <f>TRUNC(I13977*H13977,2)</f>
        <v>2.7</v>
      </c>
      <c r="M13977">
        <v>14.71</v>
      </c>
    </row>
    <row r="13978" spans="1:13" ht="24" customHeight="1" x14ac:dyDescent="0.2">
      <c r="A13978" s="238" t="s">
        <v>2126</v>
      </c>
      <c r="B13978" s="191" t="s">
        <v>2150</v>
      </c>
      <c r="C13978" s="190" t="s">
        <v>15</v>
      </c>
      <c r="D13978" s="190" t="s">
        <v>2151</v>
      </c>
      <c r="E13978" s="426" t="s">
        <v>2129</v>
      </c>
      <c r="F13978" s="426"/>
      <c r="G13978" s="192" t="s">
        <v>39</v>
      </c>
      <c r="H13978" s="193">
        <v>0.3</v>
      </c>
      <c r="I13978" s="189">
        <f>(M13978*$M$13)</f>
        <v>19.136000000000003</v>
      </c>
      <c r="J13978" s="219">
        <f>TRUNC(I13978*H13978,2)</f>
        <v>5.74</v>
      </c>
      <c r="M13978">
        <v>20.8</v>
      </c>
    </row>
    <row r="13979" spans="1:13" ht="24" customHeight="1" x14ac:dyDescent="0.2">
      <c r="A13979" s="238" t="s">
        <v>2126</v>
      </c>
      <c r="B13979" s="191" t="s">
        <v>2162</v>
      </c>
      <c r="C13979" s="190" t="s">
        <v>15</v>
      </c>
      <c r="D13979" s="190" t="s">
        <v>2163</v>
      </c>
      <c r="E13979" s="426" t="s">
        <v>2119</v>
      </c>
      <c r="F13979" s="426"/>
      <c r="G13979" s="192" t="s">
        <v>54</v>
      </c>
      <c r="H13979" s="193">
        <v>0.15</v>
      </c>
      <c r="I13979" s="189">
        <f>(M13979*$M$13)</f>
        <v>1.0120000000000002</v>
      </c>
      <c r="J13979" s="219">
        <f>TRUNC(I13979*H13979,2)</f>
        <v>0.15</v>
      </c>
      <c r="M13979">
        <v>1.1000000000000001</v>
      </c>
    </row>
    <row r="13980" spans="1:13" ht="24" customHeight="1" x14ac:dyDescent="0.2">
      <c r="A13980" s="238" t="s">
        <v>2126</v>
      </c>
      <c r="B13980" s="191" t="s">
        <v>3386</v>
      </c>
      <c r="C13980" s="190" t="s">
        <v>15</v>
      </c>
      <c r="D13980" s="190" t="s">
        <v>3387</v>
      </c>
      <c r="E13980" s="426" t="s">
        <v>2119</v>
      </c>
      <c r="F13980" s="426"/>
      <c r="G13980" s="192" t="s">
        <v>1871</v>
      </c>
      <c r="H13980" s="193">
        <v>0.7</v>
      </c>
      <c r="I13980" s="189">
        <f>(M13980*$M$13)</f>
        <v>2.5208000000000004</v>
      </c>
      <c r="J13980" s="219">
        <f>TRUNC(I13980*H13980,2)</f>
        <v>1.76</v>
      </c>
      <c r="M13980">
        <v>2.74</v>
      </c>
    </row>
    <row r="13981" spans="1:13" x14ac:dyDescent="0.2">
      <c r="A13981" s="239"/>
      <c r="B13981" s="195"/>
      <c r="C13981" s="195"/>
      <c r="D13981" s="195"/>
      <c r="E13981" s="195" t="s">
        <v>3847</v>
      </c>
      <c r="F13981" s="196">
        <v>9.18</v>
      </c>
      <c r="G13981" s="195" t="s">
        <v>3848</v>
      </c>
      <c r="H13981" s="196">
        <v>0</v>
      </c>
      <c r="I13981" s="196">
        <v>9.18</v>
      </c>
      <c r="J13981" s="220"/>
      <c r="M13981">
        <v>9.18</v>
      </c>
    </row>
    <row r="13982" spans="1:13" ht="25.5" x14ac:dyDescent="0.2">
      <c r="A13982" s="239"/>
      <c r="B13982" s="195"/>
      <c r="C13982" s="195"/>
      <c r="D13982" s="195"/>
      <c r="E13982" s="195" t="s">
        <v>3849</v>
      </c>
      <c r="F13982" s="196">
        <v>0</v>
      </c>
      <c r="G13982" s="195"/>
      <c r="H13982" s="195" t="s">
        <v>3850</v>
      </c>
      <c r="I13982" s="196">
        <v>11.25</v>
      </c>
      <c r="J13982" s="220"/>
      <c r="M13982">
        <v>11.25</v>
      </c>
    </row>
    <row r="13983" spans="1:13" ht="30" customHeight="1" x14ac:dyDescent="0.2">
      <c r="A13983" s="240"/>
      <c r="B13983" s="197"/>
      <c r="C13983" s="197"/>
      <c r="D13983" s="197"/>
      <c r="E13983" s="197"/>
      <c r="F13983" s="197"/>
      <c r="G13983" s="197" t="s">
        <v>3851</v>
      </c>
      <c r="H13983" s="198">
        <v>20.57</v>
      </c>
      <c r="I13983" s="199">
        <v>231.41</v>
      </c>
      <c r="J13983" s="220"/>
      <c r="M13983">
        <v>231.41</v>
      </c>
    </row>
    <row r="13984" spans="1:13" ht="0.95" customHeight="1" x14ac:dyDescent="0.2">
      <c r="A13984" s="237"/>
      <c r="B13984" s="185"/>
      <c r="C13984" s="185"/>
      <c r="D13984" s="185"/>
      <c r="E13984" s="185"/>
      <c r="F13984" s="185"/>
      <c r="G13984" s="185"/>
      <c r="H13984" s="185"/>
      <c r="I13984" s="185"/>
      <c r="J13984" s="220"/>
    </row>
    <row r="13985" spans="1:13" ht="24" customHeight="1" x14ac:dyDescent="0.2">
      <c r="A13985" s="243" t="s">
        <v>1891</v>
      </c>
      <c r="B13985" s="28"/>
      <c r="C13985" s="28"/>
      <c r="D13985" s="27" t="s">
        <v>171</v>
      </c>
      <c r="E13985" s="28"/>
      <c r="F13985" s="429"/>
      <c r="G13985" s="429"/>
      <c r="H13985" s="28"/>
      <c r="I13985" s="28"/>
      <c r="J13985" s="211"/>
    </row>
    <row r="13986" spans="1:13" ht="18" customHeight="1" x14ac:dyDescent="0.2">
      <c r="A13986" s="236" t="s">
        <v>1892</v>
      </c>
      <c r="B13986" s="183" t="s">
        <v>2</v>
      </c>
      <c r="C13986" s="182" t="s">
        <v>3</v>
      </c>
      <c r="D13986" s="182" t="s">
        <v>4</v>
      </c>
      <c r="E13986" s="419" t="s">
        <v>2100</v>
      </c>
      <c r="F13986" s="419"/>
      <c r="G13986" s="184" t="s">
        <v>5</v>
      </c>
      <c r="H13986" s="183" t="s">
        <v>6</v>
      </c>
      <c r="I13986" s="183" t="s">
        <v>7</v>
      </c>
      <c r="J13986" s="218" t="s">
        <v>8</v>
      </c>
      <c r="K13986" s="229">
        <f>J13990+J13994+J13995</f>
        <v>11.21</v>
      </c>
      <c r="L13986" s="229">
        <f>J13987-K13986</f>
        <v>20.65</v>
      </c>
      <c r="M13986" t="s">
        <v>7</v>
      </c>
    </row>
    <row r="13987" spans="1:13" ht="26.1" customHeight="1" x14ac:dyDescent="0.2">
      <c r="A13987" s="237" t="s">
        <v>2125</v>
      </c>
      <c r="B13987" s="186" t="s">
        <v>925</v>
      </c>
      <c r="C13987" s="185" t="s">
        <v>15</v>
      </c>
      <c r="D13987" s="185" t="s">
        <v>926</v>
      </c>
      <c r="E13987" s="425">
        <v>22</v>
      </c>
      <c r="F13987" s="425"/>
      <c r="G13987" s="187" t="s">
        <v>17</v>
      </c>
      <c r="H13987" s="188">
        <v>1</v>
      </c>
      <c r="I13987" s="189">
        <f t="shared" ref="I13987:I13995" si="566">(M13987*$M$13)</f>
        <v>31.8688</v>
      </c>
      <c r="J13987" s="231">
        <f t="shared" ref="J13987:J13995" si="567">TRUNC(I13987*H13987,2)</f>
        <v>31.86</v>
      </c>
      <c r="M13987">
        <v>34.64</v>
      </c>
    </row>
    <row r="13988" spans="1:13" ht="24" customHeight="1" x14ac:dyDescent="0.2">
      <c r="A13988" s="238" t="s">
        <v>2126</v>
      </c>
      <c r="B13988" s="191" t="s">
        <v>2245</v>
      </c>
      <c r="C13988" s="190" t="s">
        <v>15</v>
      </c>
      <c r="D13988" s="190" t="s">
        <v>2246</v>
      </c>
      <c r="E13988" s="426" t="s">
        <v>2119</v>
      </c>
      <c r="F13988" s="426"/>
      <c r="G13988" s="192" t="s">
        <v>50</v>
      </c>
      <c r="H13988" s="193">
        <v>1.8100000000000002E-2</v>
      </c>
      <c r="I13988" s="189">
        <f t="shared" si="566"/>
        <v>123.36280000000001</v>
      </c>
      <c r="J13988" s="219">
        <f t="shared" si="567"/>
        <v>2.23</v>
      </c>
      <c r="M13988">
        <v>134.09</v>
      </c>
    </row>
    <row r="13989" spans="1:13" ht="24" customHeight="1" x14ac:dyDescent="0.2">
      <c r="A13989" s="238" t="s">
        <v>2126</v>
      </c>
      <c r="B13989" s="191" t="s">
        <v>2168</v>
      </c>
      <c r="C13989" s="190" t="s">
        <v>15</v>
      </c>
      <c r="D13989" s="190" t="s">
        <v>2169</v>
      </c>
      <c r="E13989" s="426" t="s">
        <v>2119</v>
      </c>
      <c r="F13989" s="426"/>
      <c r="G13989" s="192" t="s">
        <v>50</v>
      </c>
      <c r="H13989" s="193">
        <v>1.8100000000000002E-2</v>
      </c>
      <c r="I13989" s="189">
        <f t="shared" si="566"/>
        <v>125.49720000000001</v>
      </c>
      <c r="J13989" s="219">
        <f t="shared" si="567"/>
        <v>2.27</v>
      </c>
      <c r="M13989">
        <v>136.41</v>
      </c>
    </row>
    <row r="13990" spans="1:13" ht="24" customHeight="1" x14ac:dyDescent="0.2">
      <c r="A13990" s="238" t="s">
        <v>2126</v>
      </c>
      <c r="B13990" s="191" t="s">
        <v>2148</v>
      </c>
      <c r="C13990" s="190" t="s">
        <v>15</v>
      </c>
      <c r="D13990" s="190" t="s">
        <v>2149</v>
      </c>
      <c r="E13990" s="426" t="s">
        <v>2129</v>
      </c>
      <c r="F13990" s="426"/>
      <c r="G13990" s="192" t="s">
        <v>39</v>
      </c>
      <c r="H13990" s="193">
        <v>0.1109</v>
      </c>
      <c r="I13990" s="189">
        <f t="shared" si="566"/>
        <v>13.938000000000001</v>
      </c>
      <c r="J13990" s="219">
        <f t="shared" si="567"/>
        <v>1.54</v>
      </c>
      <c r="M13990">
        <v>15.15</v>
      </c>
    </row>
    <row r="13991" spans="1:13" ht="24" customHeight="1" x14ac:dyDescent="0.2">
      <c r="A13991" s="238" t="s">
        <v>2126</v>
      </c>
      <c r="B13991" s="191" t="s">
        <v>2270</v>
      </c>
      <c r="C13991" s="190" t="s">
        <v>15</v>
      </c>
      <c r="D13991" s="190" t="s">
        <v>2271</v>
      </c>
      <c r="E13991" s="426" t="s">
        <v>2119</v>
      </c>
      <c r="F13991" s="426"/>
      <c r="G13991" s="192" t="s">
        <v>50</v>
      </c>
      <c r="H13991" s="193">
        <v>3.3099999999999997E-2</v>
      </c>
      <c r="I13991" s="189">
        <f t="shared" si="566"/>
        <v>159.69360000000003</v>
      </c>
      <c r="J13991" s="219">
        <f t="shared" si="567"/>
        <v>5.28</v>
      </c>
      <c r="M13991">
        <v>173.58</v>
      </c>
    </row>
    <row r="13992" spans="1:13" ht="24" customHeight="1" x14ac:dyDescent="0.2">
      <c r="A13992" s="238" t="s">
        <v>2126</v>
      </c>
      <c r="B13992" s="191" t="s">
        <v>2140</v>
      </c>
      <c r="C13992" s="190" t="s">
        <v>15</v>
      </c>
      <c r="D13992" s="190" t="s">
        <v>2141</v>
      </c>
      <c r="E13992" s="426" t="s">
        <v>2119</v>
      </c>
      <c r="F13992" s="426"/>
      <c r="G13992" s="192" t="s">
        <v>1871</v>
      </c>
      <c r="H13992" s="193">
        <v>14.65</v>
      </c>
      <c r="I13992" s="189">
        <f t="shared" si="566"/>
        <v>0.59800000000000009</v>
      </c>
      <c r="J13992" s="219">
        <f t="shared" si="567"/>
        <v>8.76</v>
      </c>
      <c r="M13992">
        <v>0.65</v>
      </c>
    </row>
    <row r="13993" spans="1:13" ht="24" customHeight="1" x14ac:dyDescent="0.2">
      <c r="A13993" s="238" t="s">
        <v>2126</v>
      </c>
      <c r="B13993" s="191" t="s">
        <v>2258</v>
      </c>
      <c r="C13993" s="190" t="s">
        <v>15</v>
      </c>
      <c r="D13993" s="190" t="s">
        <v>2259</v>
      </c>
      <c r="E13993" s="426" t="s">
        <v>2119</v>
      </c>
      <c r="F13993" s="426"/>
      <c r="G13993" s="192" t="s">
        <v>132</v>
      </c>
      <c r="H13993" s="193">
        <v>0.1575</v>
      </c>
      <c r="I13993" s="189">
        <f t="shared" si="566"/>
        <v>13.496400000000001</v>
      </c>
      <c r="J13993" s="219">
        <f t="shared" si="567"/>
        <v>2.12</v>
      </c>
      <c r="M13993">
        <v>14.67</v>
      </c>
    </row>
    <row r="13994" spans="1:13" ht="24" customHeight="1" x14ac:dyDescent="0.2">
      <c r="A13994" s="238" t="s">
        <v>2126</v>
      </c>
      <c r="B13994" s="191" t="s">
        <v>2152</v>
      </c>
      <c r="C13994" s="190" t="s">
        <v>15</v>
      </c>
      <c r="D13994" s="190" t="s">
        <v>2153</v>
      </c>
      <c r="E13994" s="426" t="s">
        <v>2129</v>
      </c>
      <c r="F13994" s="426"/>
      <c r="G13994" s="192" t="s">
        <v>39</v>
      </c>
      <c r="H13994" s="193">
        <v>0.1658</v>
      </c>
      <c r="I13994" s="189">
        <f t="shared" si="566"/>
        <v>19.136000000000003</v>
      </c>
      <c r="J13994" s="219">
        <f t="shared" si="567"/>
        <v>3.17</v>
      </c>
      <c r="M13994">
        <v>20.8</v>
      </c>
    </row>
    <row r="13995" spans="1:13" ht="24" customHeight="1" x14ac:dyDescent="0.2">
      <c r="A13995" s="238" t="s">
        <v>2126</v>
      </c>
      <c r="B13995" s="191" t="s">
        <v>2156</v>
      </c>
      <c r="C13995" s="190" t="s">
        <v>15</v>
      </c>
      <c r="D13995" s="190" t="s">
        <v>2157</v>
      </c>
      <c r="E13995" s="426" t="s">
        <v>2129</v>
      </c>
      <c r="F13995" s="426"/>
      <c r="G13995" s="192" t="s">
        <v>39</v>
      </c>
      <c r="H13995" s="193">
        <v>0.54810000000000003</v>
      </c>
      <c r="I13995" s="189">
        <f t="shared" si="566"/>
        <v>11.8772</v>
      </c>
      <c r="J13995" s="219">
        <f t="shared" si="567"/>
        <v>6.5</v>
      </c>
      <c r="M13995">
        <v>12.91</v>
      </c>
    </row>
    <row r="13996" spans="1:13" x14ac:dyDescent="0.2">
      <c r="A13996" s="239"/>
      <c r="B13996" s="195"/>
      <c r="C13996" s="195"/>
      <c r="D13996" s="195"/>
      <c r="E13996" s="195" t="s">
        <v>3847</v>
      </c>
      <c r="F13996" s="196">
        <v>12.19</v>
      </c>
      <c r="G13996" s="195" t="s">
        <v>3848</v>
      </c>
      <c r="H13996" s="196">
        <v>0</v>
      </c>
      <c r="I13996" s="196">
        <v>12.19</v>
      </c>
      <c r="J13996" s="220"/>
      <c r="M13996">
        <v>12.19</v>
      </c>
    </row>
    <row r="13997" spans="1:13" ht="25.5" x14ac:dyDescent="0.2">
      <c r="A13997" s="239"/>
      <c r="B13997" s="195"/>
      <c r="C13997" s="195"/>
      <c r="D13997" s="195"/>
      <c r="E13997" s="195" t="s">
        <v>3849</v>
      </c>
      <c r="F13997" s="196">
        <v>0</v>
      </c>
      <c r="G13997" s="195"/>
      <c r="H13997" s="195" t="s">
        <v>3850</v>
      </c>
      <c r="I13997" s="196">
        <v>34.64</v>
      </c>
      <c r="J13997" s="220"/>
      <c r="M13997">
        <v>34.64</v>
      </c>
    </row>
    <row r="13998" spans="1:13" ht="30" customHeight="1" x14ac:dyDescent="0.2">
      <c r="A13998" s="240"/>
      <c r="B13998" s="197"/>
      <c r="C13998" s="197"/>
      <c r="D13998" s="197"/>
      <c r="E13998" s="197"/>
      <c r="F13998" s="197"/>
      <c r="G13998" s="197" t="s">
        <v>3851</v>
      </c>
      <c r="H13998" s="198">
        <v>390.81</v>
      </c>
      <c r="I13998" s="199">
        <v>13537.65</v>
      </c>
      <c r="J13998" s="220"/>
      <c r="M13998">
        <v>13537.65</v>
      </c>
    </row>
    <row r="13999" spans="1:13" ht="0.95" customHeight="1" x14ac:dyDescent="0.2">
      <c r="A13999" s="237"/>
      <c r="B13999" s="185"/>
      <c r="C13999" s="185"/>
      <c r="D13999" s="185"/>
      <c r="E13999" s="185"/>
      <c r="F13999" s="185"/>
      <c r="G13999" s="185"/>
      <c r="H13999" s="185"/>
      <c r="I13999" s="185"/>
      <c r="J13999" s="220"/>
    </row>
    <row r="14000" spans="1:13" ht="24" customHeight="1" x14ac:dyDescent="0.2">
      <c r="A14000" s="235" t="s">
        <v>1893</v>
      </c>
      <c r="B14000" s="14"/>
      <c r="C14000" s="14"/>
      <c r="D14000" s="13" t="s">
        <v>1894</v>
      </c>
      <c r="E14000" s="14"/>
      <c r="F14000" s="418"/>
      <c r="G14000" s="418"/>
      <c r="H14000" s="14"/>
      <c r="I14000" s="14"/>
      <c r="J14000" s="209"/>
    </row>
    <row r="14001" spans="1:13" ht="24" customHeight="1" x14ac:dyDescent="0.2">
      <c r="A14001" s="242" t="s">
        <v>1895</v>
      </c>
      <c r="B14001" s="24"/>
      <c r="C14001" s="24"/>
      <c r="D14001" s="23" t="s">
        <v>1854</v>
      </c>
      <c r="E14001" s="24"/>
      <c r="F14001" s="428"/>
      <c r="G14001" s="428"/>
      <c r="H14001" s="24"/>
      <c r="I14001" s="24"/>
      <c r="J14001" s="210"/>
    </row>
    <row r="14002" spans="1:13" ht="18" customHeight="1" x14ac:dyDescent="0.2">
      <c r="A14002" s="236" t="s">
        <v>1896</v>
      </c>
      <c r="B14002" s="183" t="s">
        <v>2</v>
      </c>
      <c r="C14002" s="182" t="s">
        <v>3</v>
      </c>
      <c r="D14002" s="182" t="s">
        <v>4</v>
      </c>
      <c r="E14002" s="419" t="s">
        <v>2100</v>
      </c>
      <c r="F14002" s="419"/>
      <c r="G14002" s="184" t="s">
        <v>5</v>
      </c>
      <c r="H14002" s="183" t="s">
        <v>6</v>
      </c>
      <c r="I14002" s="183" t="s">
        <v>7</v>
      </c>
      <c r="J14002" s="218" t="s">
        <v>8</v>
      </c>
      <c r="K14002" s="229">
        <f>J14005+J14004</f>
        <v>1.38</v>
      </c>
      <c r="L14002" s="229">
        <f>J14003-K14002</f>
        <v>4.28</v>
      </c>
      <c r="M14002" t="s">
        <v>7</v>
      </c>
    </row>
    <row r="14003" spans="1:13" ht="39" customHeight="1" x14ac:dyDescent="0.2">
      <c r="A14003" s="237" t="s">
        <v>2125</v>
      </c>
      <c r="B14003" s="186" t="s">
        <v>1856</v>
      </c>
      <c r="C14003" s="185" t="s">
        <v>15</v>
      </c>
      <c r="D14003" s="185" t="s">
        <v>1857</v>
      </c>
      <c r="E14003" s="425">
        <v>2</v>
      </c>
      <c r="F14003" s="425"/>
      <c r="G14003" s="187" t="s">
        <v>17</v>
      </c>
      <c r="H14003" s="188">
        <v>1</v>
      </c>
      <c r="I14003" s="189">
        <f t="shared" ref="I14003:I14010" si="568">(M14003*$M$13)</f>
        <v>5.6672000000000002</v>
      </c>
      <c r="J14003" s="231">
        <f t="shared" ref="J14003:J14010" si="569">TRUNC(I14003*H14003,2)</f>
        <v>5.66</v>
      </c>
      <c r="M14003">
        <v>6.16</v>
      </c>
    </row>
    <row r="14004" spans="1:13" ht="24" customHeight="1" x14ac:dyDescent="0.2">
      <c r="A14004" s="238" t="s">
        <v>2126</v>
      </c>
      <c r="B14004" s="191" t="s">
        <v>2210</v>
      </c>
      <c r="C14004" s="190" t="s">
        <v>15</v>
      </c>
      <c r="D14004" s="190" t="s">
        <v>2211</v>
      </c>
      <c r="E14004" s="426" t="s">
        <v>2129</v>
      </c>
      <c r="F14004" s="426"/>
      <c r="G14004" s="192" t="s">
        <v>39</v>
      </c>
      <c r="H14004" s="193">
        <v>3.9800000000000002E-2</v>
      </c>
      <c r="I14004" s="189">
        <f t="shared" si="568"/>
        <v>19.430400000000002</v>
      </c>
      <c r="J14004" s="219">
        <f t="shared" si="569"/>
        <v>0.77</v>
      </c>
      <c r="M14004">
        <v>21.12</v>
      </c>
    </row>
    <row r="14005" spans="1:13" ht="24" customHeight="1" x14ac:dyDescent="0.2">
      <c r="A14005" s="238" t="s">
        <v>2126</v>
      </c>
      <c r="B14005" s="191" t="s">
        <v>2156</v>
      </c>
      <c r="C14005" s="190" t="s">
        <v>15</v>
      </c>
      <c r="D14005" s="190" t="s">
        <v>2157</v>
      </c>
      <c r="E14005" s="426" t="s">
        <v>2129</v>
      </c>
      <c r="F14005" s="426"/>
      <c r="G14005" s="192" t="s">
        <v>39</v>
      </c>
      <c r="H14005" s="193">
        <v>5.1700000000000003E-2</v>
      </c>
      <c r="I14005" s="189">
        <f t="shared" si="568"/>
        <v>11.8772</v>
      </c>
      <c r="J14005" s="219">
        <f t="shared" si="569"/>
        <v>0.61</v>
      </c>
      <c r="M14005">
        <v>12.91</v>
      </c>
    </row>
    <row r="14006" spans="1:13" ht="24" customHeight="1" x14ac:dyDescent="0.2">
      <c r="A14006" s="238" t="s">
        <v>2126</v>
      </c>
      <c r="B14006" s="191" t="s">
        <v>2813</v>
      </c>
      <c r="C14006" s="190" t="s">
        <v>15</v>
      </c>
      <c r="D14006" s="190" t="s">
        <v>2814</v>
      </c>
      <c r="E14006" s="426" t="s">
        <v>2119</v>
      </c>
      <c r="F14006" s="426"/>
      <c r="G14006" s="192" t="s">
        <v>1871</v>
      </c>
      <c r="H14006" s="193">
        <v>5.6399999999999999E-2</v>
      </c>
      <c r="I14006" s="189">
        <f t="shared" si="568"/>
        <v>23.2852</v>
      </c>
      <c r="J14006" s="219">
        <f t="shared" si="569"/>
        <v>1.31</v>
      </c>
      <c r="M14006">
        <v>25.31</v>
      </c>
    </row>
    <row r="14007" spans="1:13" ht="24" customHeight="1" x14ac:dyDescent="0.2">
      <c r="A14007" s="238" t="s">
        <v>2126</v>
      </c>
      <c r="B14007" s="191" t="s">
        <v>2166</v>
      </c>
      <c r="C14007" s="190" t="s">
        <v>15</v>
      </c>
      <c r="D14007" s="190" t="s">
        <v>2167</v>
      </c>
      <c r="E14007" s="426" t="s">
        <v>2119</v>
      </c>
      <c r="F14007" s="426"/>
      <c r="G14007" s="192" t="s">
        <v>132</v>
      </c>
      <c r="H14007" s="193">
        <v>0.18790000000000001</v>
      </c>
      <c r="I14007" s="189">
        <f t="shared" si="568"/>
        <v>7.4244000000000003</v>
      </c>
      <c r="J14007" s="219">
        <f t="shared" si="569"/>
        <v>1.39</v>
      </c>
      <c r="M14007">
        <v>8.07</v>
      </c>
    </row>
    <row r="14008" spans="1:13" ht="24" customHeight="1" x14ac:dyDescent="0.2">
      <c r="A14008" s="238" t="s">
        <v>2126</v>
      </c>
      <c r="B14008" s="191" t="s">
        <v>2172</v>
      </c>
      <c r="C14008" s="190" t="s">
        <v>15</v>
      </c>
      <c r="D14008" s="190" t="s">
        <v>2173</v>
      </c>
      <c r="E14008" s="426" t="s">
        <v>2119</v>
      </c>
      <c r="F14008" s="426"/>
      <c r="G14008" s="192" t="s">
        <v>1871</v>
      </c>
      <c r="H14008" s="193">
        <v>1.9400000000000001E-2</v>
      </c>
      <c r="I14008" s="189">
        <f t="shared" si="568"/>
        <v>23.184000000000001</v>
      </c>
      <c r="J14008" s="219">
        <f t="shared" si="569"/>
        <v>0.44</v>
      </c>
      <c r="M14008">
        <v>25.2</v>
      </c>
    </row>
    <row r="14009" spans="1:13" ht="24" customHeight="1" x14ac:dyDescent="0.2">
      <c r="A14009" s="238" t="s">
        <v>2126</v>
      </c>
      <c r="B14009" s="191" t="s">
        <v>2136</v>
      </c>
      <c r="C14009" s="190" t="s">
        <v>15</v>
      </c>
      <c r="D14009" s="190" t="s">
        <v>2137</v>
      </c>
      <c r="E14009" s="426" t="s">
        <v>2119</v>
      </c>
      <c r="F14009" s="426"/>
      <c r="G14009" s="192" t="s">
        <v>132</v>
      </c>
      <c r="H14009" s="193">
        <v>0.15040000000000001</v>
      </c>
      <c r="I14009" s="189">
        <f t="shared" si="568"/>
        <v>7.2404000000000002</v>
      </c>
      <c r="J14009" s="219">
        <f t="shared" si="569"/>
        <v>1.08</v>
      </c>
      <c r="M14009">
        <v>7.87</v>
      </c>
    </row>
    <row r="14010" spans="1:13" ht="24" customHeight="1" x14ac:dyDescent="0.2">
      <c r="A14010" s="238" t="s">
        <v>2126</v>
      </c>
      <c r="B14010" s="191" t="s">
        <v>2190</v>
      </c>
      <c r="C14010" s="190" t="s">
        <v>15</v>
      </c>
      <c r="D14010" s="190" t="s">
        <v>2191</v>
      </c>
      <c r="E14010" s="426" t="s">
        <v>2119</v>
      </c>
      <c r="F14010" s="426"/>
      <c r="G14010" s="192" t="s">
        <v>2192</v>
      </c>
      <c r="H14010" s="193">
        <v>5.7000000000000002E-3</v>
      </c>
      <c r="I14010" s="189">
        <f t="shared" si="568"/>
        <v>12.328000000000001</v>
      </c>
      <c r="J14010" s="219">
        <f t="shared" si="569"/>
        <v>7.0000000000000007E-2</v>
      </c>
      <c r="M14010">
        <v>13.4</v>
      </c>
    </row>
    <row r="14011" spans="1:13" x14ac:dyDescent="0.2">
      <c r="A14011" s="239"/>
      <c r="B14011" s="195"/>
      <c r="C14011" s="195"/>
      <c r="D14011" s="195"/>
      <c r="E14011" s="195" t="s">
        <v>3847</v>
      </c>
      <c r="F14011" s="196">
        <v>1.5</v>
      </c>
      <c r="G14011" s="195" t="s">
        <v>3848</v>
      </c>
      <c r="H14011" s="196">
        <v>0</v>
      </c>
      <c r="I14011" s="196">
        <v>1.5</v>
      </c>
      <c r="J14011" s="220"/>
      <c r="M14011">
        <v>1.5</v>
      </c>
    </row>
    <row r="14012" spans="1:13" ht="25.5" x14ac:dyDescent="0.2">
      <c r="A14012" s="239"/>
      <c r="B14012" s="195"/>
      <c r="C14012" s="195"/>
      <c r="D14012" s="195"/>
      <c r="E14012" s="195" t="s">
        <v>3849</v>
      </c>
      <c r="F14012" s="196">
        <v>0</v>
      </c>
      <c r="G14012" s="195"/>
      <c r="H14012" s="195" t="s">
        <v>3850</v>
      </c>
      <c r="I14012" s="196">
        <v>6.16</v>
      </c>
      <c r="J14012" s="220"/>
      <c r="M14012">
        <v>6.16</v>
      </c>
    </row>
    <row r="14013" spans="1:13" ht="30" customHeight="1" x14ac:dyDescent="0.2">
      <c r="A14013" s="240"/>
      <c r="B14013" s="197"/>
      <c r="C14013" s="197"/>
      <c r="D14013" s="197"/>
      <c r="E14013" s="197"/>
      <c r="F14013" s="197"/>
      <c r="G14013" s="197" t="s">
        <v>3851</v>
      </c>
      <c r="H14013" s="198">
        <v>555.5</v>
      </c>
      <c r="I14013" s="199">
        <v>3421.88</v>
      </c>
      <c r="J14013" s="220"/>
      <c r="M14013">
        <v>3421.88</v>
      </c>
    </row>
    <row r="14014" spans="1:13" ht="0.95" customHeight="1" x14ac:dyDescent="0.2">
      <c r="A14014" s="237"/>
      <c r="B14014" s="185"/>
      <c r="C14014" s="185"/>
      <c r="D14014" s="185"/>
      <c r="E14014" s="185"/>
      <c r="F14014" s="185"/>
      <c r="G14014" s="185"/>
      <c r="H14014" s="185"/>
      <c r="I14014" s="185"/>
      <c r="J14014" s="220"/>
    </row>
    <row r="14015" spans="1:13" ht="24" customHeight="1" x14ac:dyDescent="0.2">
      <c r="A14015" s="242" t="s">
        <v>1897</v>
      </c>
      <c r="B14015" s="24"/>
      <c r="C14015" s="24"/>
      <c r="D14015" s="23" t="s">
        <v>1859</v>
      </c>
      <c r="E14015" s="24"/>
      <c r="F14015" s="428"/>
      <c r="G14015" s="428"/>
      <c r="H14015" s="24"/>
      <c r="I14015" s="24"/>
      <c r="J14015" s="210"/>
    </row>
    <row r="14016" spans="1:13" ht="24" customHeight="1" x14ac:dyDescent="0.2">
      <c r="A14016" s="243" t="s">
        <v>1898</v>
      </c>
      <c r="B14016" s="28"/>
      <c r="C14016" s="28"/>
      <c r="D14016" s="27" t="s">
        <v>3827</v>
      </c>
      <c r="E14016" s="28"/>
      <c r="F14016" s="429"/>
      <c r="G14016" s="429"/>
      <c r="H14016" s="28"/>
      <c r="I14016" s="28"/>
      <c r="J14016" s="211"/>
    </row>
    <row r="14017" spans="1:13" ht="18" customHeight="1" x14ac:dyDescent="0.2">
      <c r="A14017" s="236" t="s">
        <v>1899</v>
      </c>
      <c r="B14017" s="183" t="s">
        <v>2</v>
      </c>
      <c r="C14017" s="182" t="s">
        <v>3</v>
      </c>
      <c r="D14017" s="182" t="s">
        <v>4</v>
      </c>
      <c r="E14017" s="419" t="s">
        <v>2100</v>
      </c>
      <c r="F14017" s="419"/>
      <c r="G14017" s="184" t="s">
        <v>5</v>
      </c>
      <c r="H14017" s="183" t="s">
        <v>6</v>
      </c>
      <c r="I14017" s="183" t="s">
        <v>7</v>
      </c>
      <c r="J14017" s="218" t="s">
        <v>8</v>
      </c>
      <c r="K14017" s="229">
        <f>J14020+J14023+J14024</f>
        <v>11.809999999999999</v>
      </c>
      <c r="L14017" s="229">
        <f>J14018-K14017</f>
        <v>46.960000000000008</v>
      </c>
      <c r="M14017" t="s">
        <v>7</v>
      </c>
    </row>
    <row r="14018" spans="1:13" ht="51.95" customHeight="1" x14ac:dyDescent="0.2">
      <c r="A14018" s="237" t="s">
        <v>2125</v>
      </c>
      <c r="B14018" s="186" t="s">
        <v>3828</v>
      </c>
      <c r="C14018" s="185" t="s">
        <v>26</v>
      </c>
      <c r="D14018" s="185" t="s">
        <v>3829</v>
      </c>
      <c r="E14018" s="425" t="s">
        <v>2117</v>
      </c>
      <c r="F14018" s="425"/>
      <c r="G14018" s="187" t="s">
        <v>169</v>
      </c>
      <c r="H14018" s="188">
        <v>1</v>
      </c>
      <c r="I14018" s="189">
        <f t="shared" ref="I14018:I14026" si="570">(M14018*$M$13)</f>
        <v>58.778800000000004</v>
      </c>
      <c r="J14018" s="231">
        <f t="shared" ref="J14018:J14026" si="571">TRUNC(I14018*H14018,2)</f>
        <v>58.77</v>
      </c>
      <c r="M14018">
        <v>63.89</v>
      </c>
    </row>
    <row r="14019" spans="1:13" ht="51.95" customHeight="1" x14ac:dyDescent="0.2">
      <c r="A14019" s="241" t="s">
        <v>2395</v>
      </c>
      <c r="B14019" s="201" t="s">
        <v>3490</v>
      </c>
      <c r="C14019" s="200" t="s">
        <v>26</v>
      </c>
      <c r="D14019" s="200" t="s">
        <v>3491</v>
      </c>
      <c r="E14019" s="427" t="s">
        <v>3492</v>
      </c>
      <c r="F14019" s="427"/>
      <c r="G14019" s="202" t="s">
        <v>50</v>
      </c>
      <c r="H14019" s="203">
        <v>6.1400000000000003E-2</v>
      </c>
      <c r="I14019" s="189">
        <f t="shared" si="570"/>
        <v>7.452</v>
      </c>
      <c r="J14019" s="219">
        <f t="shared" si="571"/>
        <v>0.45</v>
      </c>
      <c r="M14019">
        <v>8.1</v>
      </c>
    </row>
    <row r="14020" spans="1:13" ht="24" customHeight="1" x14ac:dyDescent="0.2">
      <c r="A14020" s="241" t="s">
        <v>2395</v>
      </c>
      <c r="B14020" s="201" t="s">
        <v>2446</v>
      </c>
      <c r="C14020" s="200" t="s">
        <v>26</v>
      </c>
      <c r="D14020" s="200" t="s">
        <v>2447</v>
      </c>
      <c r="E14020" s="427" t="s">
        <v>2123</v>
      </c>
      <c r="F14020" s="427"/>
      <c r="G14020" s="202" t="s">
        <v>32</v>
      </c>
      <c r="H14020" s="203">
        <v>0.2263</v>
      </c>
      <c r="I14020" s="189">
        <f t="shared" si="570"/>
        <v>17.461600000000001</v>
      </c>
      <c r="J14020" s="219">
        <f t="shared" si="571"/>
        <v>3.95</v>
      </c>
      <c r="M14020">
        <v>18.98</v>
      </c>
    </row>
    <row r="14021" spans="1:13" ht="65.099999999999994" customHeight="1" x14ac:dyDescent="0.2">
      <c r="A14021" s="241" t="s">
        <v>2395</v>
      </c>
      <c r="B14021" s="201" t="s">
        <v>3486</v>
      </c>
      <c r="C14021" s="200" t="s">
        <v>26</v>
      </c>
      <c r="D14021" s="200" t="s">
        <v>3487</v>
      </c>
      <c r="E14021" s="427" t="s">
        <v>2398</v>
      </c>
      <c r="F14021" s="427"/>
      <c r="G14021" s="202" t="s">
        <v>2399</v>
      </c>
      <c r="H14021" s="203">
        <v>2.47E-2</v>
      </c>
      <c r="I14021" s="189">
        <f t="shared" si="570"/>
        <v>365.27680000000004</v>
      </c>
      <c r="J14021" s="219">
        <f t="shared" si="571"/>
        <v>9.02</v>
      </c>
      <c r="M14021">
        <v>397.04</v>
      </c>
    </row>
    <row r="14022" spans="1:13" ht="65.099999999999994" customHeight="1" x14ac:dyDescent="0.2">
      <c r="A14022" s="241" t="s">
        <v>2395</v>
      </c>
      <c r="B14022" s="201" t="s">
        <v>3488</v>
      </c>
      <c r="C14022" s="200" t="s">
        <v>26</v>
      </c>
      <c r="D14022" s="200" t="s">
        <v>3489</v>
      </c>
      <c r="E14022" s="427" t="s">
        <v>2398</v>
      </c>
      <c r="F14022" s="427"/>
      <c r="G14022" s="202" t="s">
        <v>2402</v>
      </c>
      <c r="H14022" s="203">
        <v>4.9000000000000002E-2</v>
      </c>
      <c r="I14022" s="189">
        <f t="shared" si="570"/>
        <v>144.9092</v>
      </c>
      <c r="J14022" s="219">
        <f t="shared" si="571"/>
        <v>7.1</v>
      </c>
      <c r="M14022">
        <v>157.51</v>
      </c>
    </row>
    <row r="14023" spans="1:13" ht="26.1" customHeight="1" x14ac:dyDescent="0.2">
      <c r="A14023" s="241" t="s">
        <v>2395</v>
      </c>
      <c r="B14023" s="201" t="s">
        <v>3496</v>
      </c>
      <c r="C14023" s="200" t="s">
        <v>26</v>
      </c>
      <c r="D14023" s="200" t="s">
        <v>3497</v>
      </c>
      <c r="E14023" s="427" t="s">
        <v>2123</v>
      </c>
      <c r="F14023" s="427"/>
      <c r="G14023" s="202" t="s">
        <v>32</v>
      </c>
      <c r="H14023" s="203">
        <v>5.1000000000000004E-3</v>
      </c>
      <c r="I14023" s="189">
        <f t="shared" si="570"/>
        <v>117.7324</v>
      </c>
      <c r="J14023" s="219">
        <f t="shared" si="571"/>
        <v>0.6</v>
      </c>
      <c r="M14023">
        <v>127.97</v>
      </c>
    </row>
    <row r="14024" spans="1:13" ht="26.1" customHeight="1" x14ac:dyDescent="0.2">
      <c r="A14024" s="241" t="s">
        <v>2395</v>
      </c>
      <c r="B14024" s="201" t="s">
        <v>3899</v>
      </c>
      <c r="C14024" s="200" t="s">
        <v>26</v>
      </c>
      <c r="D14024" s="200" t="s">
        <v>3900</v>
      </c>
      <c r="E14024" s="427" t="s">
        <v>2117</v>
      </c>
      <c r="F14024" s="427"/>
      <c r="G14024" s="202" t="s">
        <v>2413</v>
      </c>
      <c r="H14024" s="203">
        <v>0.84909999999999997</v>
      </c>
      <c r="I14024" s="189">
        <f t="shared" si="570"/>
        <v>8.5560000000000009</v>
      </c>
      <c r="J14024" s="219">
        <f t="shared" si="571"/>
        <v>7.26</v>
      </c>
      <c r="M14024">
        <v>9.3000000000000007</v>
      </c>
    </row>
    <row r="14025" spans="1:13" ht="39" customHeight="1" x14ac:dyDescent="0.2">
      <c r="A14025" s="241" t="s">
        <v>2395</v>
      </c>
      <c r="B14025" s="201" t="s">
        <v>3493</v>
      </c>
      <c r="C14025" s="200" t="s">
        <v>26</v>
      </c>
      <c r="D14025" s="200" t="s">
        <v>3494</v>
      </c>
      <c r="E14025" s="427" t="s">
        <v>3492</v>
      </c>
      <c r="F14025" s="427"/>
      <c r="G14025" s="202" t="s">
        <v>3495</v>
      </c>
      <c r="H14025" s="203">
        <v>2.0500000000000001E-2</v>
      </c>
      <c r="I14025" s="189">
        <f t="shared" si="570"/>
        <v>2.7600000000000002</v>
      </c>
      <c r="J14025" s="219">
        <f t="shared" si="571"/>
        <v>0.05</v>
      </c>
      <c r="M14025">
        <v>3</v>
      </c>
    </row>
    <row r="14026" spans="1:13" ht="39" customHeight="1" x14ac:dyDescent="0.2">
      <c r="A14026" s="238" t="s">
        <v>2126</v>
      </c>
      <c r="B14026" s="191" t="s">
        <v>3498</v>
      </c>
      <c r="C14026" s="190" t="s">
        <v>26</v>
      </c>
      <c r="D14026" s="190" t="s">
        <v>3499</v>
      </c>
      <c r="E14026" s="426" t="s">
        <v>2119</v>
      </c>
      <c r="F14026" s="426"/>
      <c r="G14026" s="192" t="s">
        <v>50</v>
      </c>
      <c r="H14026" s="193">
        <v>5.57E-2</v>
      </c>
      <c r="I14026" s="189">
        <f t="shared" si="570"/>
        <v>545.19200000000001</v>
      </c>
      <c r="J14026" s="219">
        <f t="shared" si="571"/>
        <v>30.36</v>
      </c>
      <c r="M14026">
        <v>592.6</v>
      </c>
    </row>
    <row r="14027" spans="1:13" x14ac:dyDescent="0.2">
      <c r="A14027" s="239"/>
      <c r="B14027" s="195"/>
      <c r="C14027" s="195"/>
      <c r="D14027" s="195"/>
      <c r="E14027" s="195" t="s">
        <v>3847</v>
      </c>
      <c r="F14027" s="196">
        <v>5.25</v>
      </c>
      <c r="G14027" s="195" t="s">
        <v>3848</v>
      </c>
      <c r="H14027" s="196">
        <v>0</v>
      </c>
      <c r="I14027" s="196">
        <v>5.25</v>
      </c>
      <c r="J14027" s="220"/>
      <c r="M14027">
        <v>5.25</v>
      </c>
    </row>
    <row r="14028" spans="1:13" ht="25.5" x14ac:dyDescent="0.2">
      <c r="A14028" s="239"/>
      <c r="B14028" s="195"/>
      <c r="C14028" s="195"/>
      <c r="D14028" s="195"/>
      <c r="E14028" s="195" t="s">
        <v>3849</v>
      </c>
      <c r="F14028" s="196">
        <v>0</v>
      </c>
      <c r="G14028" s="195"/>
      <c r="H14028" s="195" t="s">
        <v>3850</v>
      </c>
      <c r="I14028" s="196">
        <v>63.89</v>
      </c>
      <c r="J14028" s="220"/>
      <c r="M14028">
        <v>63.89</v>
      </c>
    </row>
    <row r="14029" spans="1:13" ht="30" customHeight="1" x14ac:dyDescent="0.2">
      <c r="A14029" s="240"/>
      <c r="B14029" s="197"/>
      <c r="C14029" s="197"/>
      <c r="D14029" s="197"/>
      <c r="E14029" s="197"/>
      <c r="F14029" s="197"/>
      <c r="G14029" s="197" t="s">
        <v>3851</v>
      </c>
      <c r="H14029" s="198">
        <v>928</v>
      </c>
      <c r="I14029" s="199">
        <v>59289.919999999998</v>
      </c>
      <c r="J14029" s="220"/>
      <c r="M14029">
        <v>59289.919999999998</v>
      </c>
    </row>
    <row r="14030" spans="1:13" ht="0.95" customHeight="1" x14ac:dyDescent="0.2">
      <c r="A14030" s="237"/>
      <c r="B14030" s="185"/>
      <c r="C14030" s="185"/>
      <c r="D14030" s="185"/>
      <c r="E14030" s="185"/>
      <c r="F14030" s="185"/>
      <c r="G14030" s="185"/>
      <c r="H14030" s="185"/>
      <c r="I14030" s="185"/>
      <c r="J14030" s="220"/>
    </row>
    <row r="14031" spans="1:13" ht="24" customHeight="1" x14ac:dyDescent="0.2">
      <c r="A14031" s="243" t="s">
        <v>1900</v>
      </c>
      <c r="B14031" s="28"/>
      <c r="C14031" s="28"/>
      <c r="D14031" s="27" t="s">
        <v>1863</v>
      </c>
      <c r="E14031" s="28"/>
      <c r="F14031" s="429"/>
      <c r="G14031" s="429"/>
      <c r="H14031" s="28"/>
      <c r="I14031" s="28"/>
      <c r="J14031" s="211"/>
    </row>
    <row r="14032" spans="1:13" ht="18" customHeight="1" x14ac:dyDescent="0.2">
      <c r="A14032" s="236" t="s">
        <v>1901</v>
      </c>
      <c r="B14032" s="183" t="s">
        <v>2</v>
      </c>
      <c r="C14032" s="182" t="s">
        <v>3</v>
      </c>
      <c r="D14032" s="182" t="s">
        <v>4</v>
      </c>
      <c r="E14032" s="419" t="s">
        <v>2100</v>
      </c>
      <c r="F14032" s="419"/>
      <c r="G14032" s="184" t="s">
        <v>5</v>
      </c>
      <c r="H14032" s="183" t="s">
        <v>6</v>
      </c>
      <c r="I14032" s="183" t="s">
        <v>7</v>
      </c>
      <c r="J14032" s="218" t="s">
        <v>8</v>
      </c>
      <c r="K14032" s="229">
        <f>J14034+J14035</f>
        <v>9.94</v>
      </c>
      <c r="L14032" s="229">
        <f>J14033-K14032</f>
        <v>22.130000000000003</v>
      </c>
      <c r="M14032" t="s">
        <v>7</v>
      </c>
    </row>
    <row r="14033" spans="1:13" ht="24" customHeight="1" x14ac:dyDescent="0.2">
      <c r="A14033" s="237" t="s">
        <v>2125</v>
      </c>
      <c r="B14033" s="186" t="s">
        <v>4673</v>
      </c>
      <c r="C14033" s="185" t="s">
        <v>15</v>
      </c>
      <c r="D14033" s="185" t="s">
        <v>4674</v>
      </c>
      <c r="E14033" s="425">
        <v>6</v>
      </c>
      <c r="F14033" s="425"/>
      <c r="G14033" s="187" t="s">
        <v>17</v>
      </c>
      <c r="H14033" s="188">
        <v>1</v>
      </c>
      <c r="I14033" s="189">
        <f t="shared" ref="I14033:I14038" si="572">(M14033*$M$13)</f>
        <v>32.071199999999997</v>
      </c>
      <c r="J14033" s="231">
        <f t="shared" ref="J14033:J14038" si="573">TRUNC(I14033*H14033,2)</f>
        <v>32.07</v>
      </c>
      <c r="M14033">
        <v>34.86</v>
      </c>
    </row>
    <row r="14034" spans="1:13" ht="24" customHeight="1" x14ac:dyDescent="0.2">
      <c r="A14034" s="238" t="s">
        <v>2126</v>
      </c>
      <c r="B14034" s="191" t="s">
        <v>2130</v>
      </c>
      <c r="C14034" s="190" t="s">
        <v>15</v>
      </c>
      <c r="D14034" s="190" t="s">
        <v>2131</v>
      </c>
      <c r="E14034" s="426" t="s">
        <v>2129</v>
      </c>
      <c r="F14034" s="426"/>
      <c r="G14034" s="192" t="s">
        <v>39</v>
      </c>
      <c r="H14034" s="193">
        <v>0.31240000000000001</v>
      </c>
      <c r="I14034" s="189">
        <f t="shared" si="572"/>
        <v>13.533200000000001</v>
      </c>
      <c r="J14034" s="219">
        <f t="shared" si="573"/>
        <v>4.22</v>
      </c>
      <c r="M14034">
        <v>14.71</v>
      </c>
    </row>
    <row r="14035" spans="1:13" ht="24" customHeight="1" x14ac:dyDescent="0.2">
      <c r="A14035" s="238" t="s">
        <v>2126</v>
      </c>
      <c r="B14035" s="191" t="s">
        <v>2127</v>
      </c>
      <c r="C14035" s="190" t="s">
        <v>15</v>
      </c>
      <c r="D14035" s="190" t="s">
        <v>2128</v>
      </c>
      <c r="E14035" s="426" t="s">
        <v>2129</v>
      </c>
      <c r="F14035" s="426"/>
      <c r="G14035" s="192" t="s">
        <v>39</v>
      </c>
      <c r="H14035" s="193">
        <v>0.29930000000000001</v>
      </c>
      <c r="I14035" s="189">
        <f t="shared" si="572"/>
        <v>19.136000000000003</v>
      </c>
      <c r="J14035" s="219">
        <f t="shared" si="573"/>
        <v>5.72</v>
      </c>
      <c r="M14035">
        <v>20.8</v>
      </c>
    </row>
    <row r="14036" spans="1:13" ht="24" customHeight="1" x14ac:dyDescent="0.2">
      <c r="A14036" s="238" t="s">
        <v>2126</v>
      </c>
      <c r="B14036" s="191" t="s">
        <v>2172</v>
      </c>
      <c r="C14036" s="190" t="s">
        <v>15</v>
      </c>
      <c r="D14036" s="190" t="s">
        <v>2173</v>
      </c>
      <c r="E14036" s="426" t="s">
        <v>2119</v>
      </c>
      <c r="F14036" s="426"/>
      <c r="G14036" s="192" t="s">
        <v>1871</v>
      </c>
      <c r="H14036" s="193">
        <v>8.7599999999999997E-2</v>
      </c>
      <c r="I14036" s="189">
        <f t="shared" si="572"/>
        <v>23.184000000000001</v>
      </c>
      <c r="J14036" s="219">
        <f t="shared" si="573"/>
        <v>2.0299999999999998</v>
      </c>
      <c r="M14036">
        <v>25.2</v>
      </c>
    </row>
    <row r="14037" spans="1:13" ht="24" customHeight="1" x14ac:dyDescent="0.2">
      <c r="A14037" s="238" t="s">
        <v>2126</v>
      </c>
      <c r="B14037" s="191" t="s">
        <v>2258</v>
      </c>
      <c r="C14037" s="190" t="s">
        <v>15</v>
      </c>
      <c r="D14037" s="190" t="s">
        <v>2259</v>
      </c>
      <c r="E14037" s="426" t="s">
        <v>2119</v>
      </c>
      <c r="F14037" s="426"/>
      <c r="G14037" s="192" t="s">
        <v>132</v>
      </c>
      <c r="H14037" s="193">
        <v>0.71340000000000003</v>
      </c>
      <c r="I14037" s="189">
        <f t="shared" si="572"/>
        <v>13.496400000000001</v>
      </c>
      <c r="J14037" s="219">
        <f t="shared" si="573"/>
        <v>9.6199999999999992</v>
      </c>
      <c r="M14037">
        <v>14.67</v>
      </c>
    </row>
    <row r="14038" spans="1:13" ht="24" customHeight="1" x14ac:dyDescent="0.2">
      <c r="A14038" s="238" t="s">
        <v>2126</v>
      </c>
      <c r="B14038" s="191" t="s">
        <v>2166</v>
      </c>
      <c r="C14038" s="190" t="s">
        <v>15</v>
      </c>
      <c r="D14038" s="190" t="s">
        <v>2167</v>
      </c>
      <c r="E14038" s="426" t="s">
        <v>2119</v>
      </c>
      <c r="F14038" s="426"/>
      <c r="G14038" s="192" t="s">
        <v>132</v>
      </c>
      <c r="H14038" s="193">
        <v>1.4124000000000001</v>
      </c>
      <c r="I14038" s="189">
        <f t="shared" si="572"/>
        <v>7.4244000000000003</v>
      </c>
      <c r="J14038" s="219">
        <f t="shared" si="573"/>
        <v>10.48</v>
      </c>
      <c r="M14038">
        <v>8.07</v>
      </c>
    </row>
    <row r="14039" spans="1:13" x14ac:dyDescent="0.2">
      <c r="A14039" s="239"/>
      <c r="B14039" s="195"/>
      <c r="C14039" s="195"/>
      <c r="D14039" s="195"/>
      <c r="E14039" s="195" t="s">
        <v>3847</v>
      </c>
      <c r="F14039" s="196">
        <v>10.81</v>
      </c>
      <c r="G14039" s="195" t="s">
        <v>3848</v>
      </c>
      <c r="H14039" s="196">
        <v>0</v>
      </c>
      <c r="I14039" s="196">
        <v>10.81</v>
      </c>
      <c r="J14039" s="220"/>
      <c r="M14039">
        <v>10.81</v>
      </c>
    </row>
    <row r="14040" spans="1:13" ht="25.5" x14ac:dyDescent="0.2">
      <c r="A14040" s="239"/>
      <c r="B14040" s="195"/>
      <c r="C14040" s="195"/>
      <c r="D14040" s="195"/>
      <c r="E14040" s="195" t="s">
        <v>3849</v>
      </c>
      <c r="F14040" s="196">
        <v>0</v>
      </c>
      <c r="G14040" s="195"/>
      <c r="H14040" s="195" t="s">
        <v>3850</v>
      </c>
      <c r="I14040" s="196">
        <v>34.86</v>
      </c>
      <c r="J14040" s="220"/>
      <c r="M14040">
        <v>34.86</v>
      </c>
    </row>
    <row r="14041" spans="1:13" ht="30" customHeight="1" x14ac:dyDescent="0.2">
      <c r="A14041" s="240"/>
      <c r="B14041" s="197"/>
      <c r="C14041" s="197"/>
      <c r="D14041" s="197"/>
      <c r="E14041" s="197"/>
      <c r="F14041" s="197"/>
      <c r="G14041" s="197" t="s">
        <v>3851</v>
      </c>
      <c r="H14041" s="198">
        <v>92.8</v>
      </c>
      <c r="I14041" s="199">
        <v>3235</v>
      </c>
      <c r="J14041" s="220"/>
      <c r="M14041">
        <v>3235</v>
      </c>
    </row>
    <row r="14042" spans="1:13" ht="0.95" customHeight="1" x14ac:dyDescent="0.2">
      <c r="A14042" s="237"/>
      <c r="B14042" s="185"/>
      <c r="C14042" s="185"/>
      <c r="D14042" s="185"/>
      <c r="E14042" s="185"/>
      <c r="F14042" s="185"/>
      <c r="G14042" s="185"/>
      <c r="H14042" s="185"/>
      <c r="I14042" s="185"/>
      <c r="J14042" s="220"/>
    </row>
    <row r="14043" spans="1:13" ht="18" customHeight="1" x14ac:dyDescent="0.2">
      <c r="A14043" s="236" t="s">
        <v>1902</v>
      </c>
      <c r="B14043" s="183" t="s">
        <v>2</v>
      </c>
      <c r="C14043" s="182" t="s">
        <v>3</v>
      </c>
      <c r="D14043" s="182" t="s">
        <v>4</v>
      </c>
      <c r="E14043" s="419" t="s">
        <v>2100</v>
      </c>
      <c r="F14043" s="419"/>
      <c r="G14043" s="184" t="s">
        <v>5</v>
      </c>
      <c r="H14043" s="183" t="s">
        <v>6</v>
      </c>
      <c r="I14043" s="183" t="s">
        <v>7</v>
      </c>
      <c r="J14043" s="218" t="s">
        <v>8</v>
      </c>
      <c r="K14043" s="229">
        <f>J14046+J14048</f>
        <v>20.45</v>
      </c>
      <c r="L14043" s="229">
        <f>J14044-K14043</f>
        <v>31.94</v>
      </c>
      <c r="M14043" t="s">
        <v>7</v>
      </c>
    </row>
    <row r="14044" spans="1:13" ht="26.1" customHeight="1" x14ac:dyDescent="0.2">
      <c r="A14044" s="237" t="s">
        <v>2125</v>
      </c>
      <c r="B14044" s="186" t="s">
        <v>4675</v>
      </c>
      <c r="C14044" s="185" t="s">
        <v>15</v>
      </c>
      <c r="D14044" s="185" t="s">
        <v>4676</v>
      </c>
      <c r="E14044" s="425">
        <v>6</v>
      </c>
      <c r="F14044" s="425"/>
      <c r="G14044" s="187" t="s">
        <v>17</v>
      </c>
      <c r="H14044" s="188">
        <v>1</v>
      </c>
      <c r="I14044" s="189">
        <f t="shared" ref="I14044:I14051" si="574">(M14044*$M$13)</f>
        <v>52.394000000000005</v>
      </c>
      <c r="J14044" s="231">
        <f t="shared" ref="J14044:J14051" si="575">TRUNC(I14044*H14044,2)</f>
        <v>52.39</v>
      </c>
      <c r="M14044">
        <v>56.95</v>
      </c>
    </row>
    <row r="14045" spans="1:13" ht="24" customHeight="1" x14ac:dyDescent="0.2">
      <c r="A14045" s="238" t="s">
        <v>2126</v>
      </c>
      <c r="B14045" s="191" t="s">
        <v>2274</v>
      </c>
      <c r="C14045" s="190" t="s">
        <v>15</v>
      </c>
      <c r="D14045" s="190" t="s">
        <v>2275</v>
      </c>
      <c r="E14045" s="426" t="s">
        <v>2119</v>
      </c>
      <c r="F14045" s="426"/>
      <c r="G14045" s="192" t="s">
        <v>132</v>
      </c>
      <c r="H14045" s="193">
        <v>0.8</v>
      </c>
      <c r="I14045" s="189">
        <f t="shared" si="574"/>
        <v>3.4868000000000001</v>
      </c>
      <c r="J14045" s="219">
        <f t="shared" si="575"/>
        <v>2.78</v>
      </c>
      <c r="M14045">
        <v>3.79</v>
      </c>
    </row>
    <row r="14046" spans="1:13" ht="24" customHeight="1" x14ac:dyDescent="0.2">
      <c r="A14046" s="238" t="s">
        <v>2126</v>
      </c>
      <c r="B14046" s="191" t="s">
        <v>2127</v>
      </c>
      <c r="C14046" s="190" t="s">
        <v>15</v>
      </c>
      <c r="D14046" s="190" t="s">
        <v>2128</v>
      </c>
      <c r="E14046" s="426" t="s">
        <v>2129</v>
      </c>
      <c r="F14046" s="426"/>
      <c r="G14046" s="192" t="s">
        <v>39</v>
      </c>
      <c r="H14046" s="193">
        <v>0.66</v>
      </c>
      <c r="I14046" s="189">
        <f t="shared" si="574"/>
        <v>19.136000000000003</v>
      </c>
      <c r="J14046" s="219">
        <f t="shared" si="575"/>
        <v>12.62</v>
      </c>
      <c r="M14046">
        <v>20.8</v>
      </c>
    </row>
    <row r="14047" spans="1:13" ht="24" customHeight="1" x14ac:dyDescent="0.2">
      <c r="A14047" s="238" t="s">
        <v>2126</v>
      </c>
      <c r="B14047" s="191" t="s">
        <v>2258</v>
      </c>
      <c r="C14047" s="190" t="s">
        <v>15</v>
      </c>
      <c r="D14047" s="190" t="s">
        <v>2259</v>
      </c>
      <c r="E14047" s="426" t="s">
        <v>2119</v>
      </c>
      <c r="F14047" s="426"/>
      <c r="G14047" s="192" t="s">
        <v>132</v>
      </c>
      <c r="H14047" s="193">
        <v>0.6</v>
      </c>
      <c r="I14047" s="189">
        <f t="shared" si="574"/>
        <v>13.496400000000001</v>
      </c>
      <c r="J14047" s="219">
        <f t="shared" si="575"/>
        <v>8.09</v>
      </c>
      <c r="M14047">
        <v>14.67</v>
      </c>
    </row>
    <row r="14048" spans="1:13" ht="24" customHeight="1" x14ac:dyDescent="0.2">
      <c r="A14048" s="238" t="s">
        <v>2126</v>
      </c>
      <c r="B14048" s="191" t="s">
        <v>2156</v>
      </c>
      <c r="C14048" s="190" t="s">
        <v>15</v>
      </c>
      <c r="D14048" s="190" t="s">
        <v>2157</v>
      </c>
      <c r="E14048" s="426" t="s">
        <v>2129</v>
      </c>
      <c r="F14048" s="426"/>
      <c r="G14048" s="192" t="s">
        <v>39</v>
      </c>
      <c r="H14048" s="193">
        <v>0.66</v>
      </c>
      <c r="I14048" s="189">
        <f t="shared" si="574"/>
        <v>11.8772</v>
      </c>
      <c r="J14048" s="219">
        <f t="shared" si="575"/>
        <v>7.83</v>
      </c>
      <c r="M14048">
        <v>12.91</v>
      </c>
    </row>
    <row r="14049" spans="1:13" ht="24" customHeight="1" x14ac:dyDescent="0.2">
      <c r="A14049" s="238" t="s">
        <v>2126</v>
      </c>
      <c r="B14049" s="191" t="s">
        <v>2268</v>
      </c>
      <c r="C14049" s="190" t="s">
        <v>15</v>
      </c>
      <c r="D14049" s="190" t="s">
        <v>2269</v>
      </c>
      <c r="E14049" s="426" t="s">
        <v>2119</v>
      </c>
      <c r="F14049" s="426"/>
      <c r="G14049" s="192" t="s">
        <v>17</v>
      </c>
      <c r="H14049" s="193">
        <v>0.16</v>
      </c>
      <c r="I14049" s="189">
        <f t="shared" si="574"/>
        <v>84.373199999999997</v>
      </c>
      <c r="J14049" s="219">
        <f t="shared" si="575"/>
        <v>13.49</v>
      </c>
      <c r="M14049">
        <v>91.71</v>
      </c>
    </row>
    <row r="14050" spans="1:13" ht="24" customHeight="1" x14ac:dyDescent="0.2">
      <c r="A14050" s="238" t="s">
        <v>2126</v>
      </c>
      <c r="B14050" s="191" t="s">
        <v>2172</v>
      </c>
      <c r="C14050" s="190" t="s">
        <v>15</v>
      </c>
      <c r="D14050" s="190" t="s">
        <v>2173</v>
      </c>
      <c r="E14050" s="426" t="s">
        <v>2119</v>
      </c>
      <c r="F14050" s="426"/>
      <c r="G14050" s="192" t="s">
        <v>1871</v>
      </c>
      <c r="H14050" s="193">
        <v>0.17</v>
      </c>
      <c r="I14050" s="189">
        <f t="shared" si="574"/>
        <v>23.184000000000001</v>
      </c>
      <c r="J14050" s="219">
        <f t="shared" si="575"/>
        <v>3.94</v>
      </c>
      <c r="M14050">
        <v>25.2</v>
      </c>
    </row>
    <row r="14051" spans="1:13" ht="24" customHeight="1" x14ac:dyDescent="0.2">
      <c r="A14051" s="238" t="s">
        <v>2126</v>
      </c>
      <c r="B14051" s="191" t="s">
        <v>2136</v>
      </c>
      <c r="C14051" s="190" t="s">
        <v>15</v>
      </c>
      <c r="D14051" s="190" t="s">
        <v>2137</v>
      </c>
      <c r="E14051" s="426" t="s">
        <v>2119</v>
      </c>
      <c r="F14051" s="426"/>
      <c r="G14051" s="192" t="s">
        <v>132</v>
      </c>
      <c r="H14051" s="193">
        <v>0.5</v>
      </c>
      <c r="I14051" s="189">
        <f t="shared" si="574"/>
        <v>7.2404000000000002</v>
      </c>
      <c r="J14051" s="219">
        <f t="shared" si="575"/>
        <v>3.62</v>
      </c>
      <c r="M14051">
        <v>7.87</v>
      </c>
    </row>
    <row r="14052" spans="1:13" x14ac:dyDescent="0.2">
      <c r="A14052" s="239"/>
      <c r="B14052" s="195"/>
      <c r="C14052" s="195"/>
      <c r="D14052" s="195"/>
      <c r="E14052" s="195" t="s">
        <v>3847</v>
      </c>
      <c r="F14052" s="196">
        <v>22.24</v>
      </c>
      <c r="G14052" s="195" t="s">
        <v>3848</v>
      </c>
      <c r="H14052" s="196">
        <v>0</v>
      </c>
      <c r="I14052" s="196">
        <v>22.24</v>
      </c>
      <c r="J14052" s="220"/>
      <c r="M14052">
        <v>22.24</v>
      </c>
    </row>
    <row r="14053" spans="1:13" ht="25.5" x14ac:dyDescent="0.2">
      <c r="A14053" s="239"/>
      <c r="B14053" s="195"/>
      <c r="C14053" s="195"/>
      <c r="D14053" s="195"/>
      <c r="E14053" s="195" t="s">
        <v>3849</v>
      </c>
      <c r="F14053" s="196">
        <v>0</v>
      </c>
      <c r="G14053" s="195"/>
      <c r="H14053" s="195" t="s">
        <v>3850</v>
      </c>
      <c r="I14053" s="196">
        <v>56.95</v>
      </c>
      <c r="J14053" s="220"/>
      <c r="M14053">
        <v>56.95</v>
      </c>
    </row>
    <row r="14054" spans="1:13" ht="30" customHeight="1" x14ac:dyDescent="0.2">
      <c r="A14054" s="240"/>
      <c r="B14054" s="197"/>
      <c r="C14054" s="197"/>
      <c r="D14054" s="197"/>
      <c r="E14054" s="197"/>
      <c r="F14054" s="197"/>
      <c r="G14054" s="197" t="s">
        <v>3851</v>
      </c>
      <c r="H14054" s="198">
        <v>205.8</v>
      </c>
      <c r="I14054" s="199">
        <v>11720.31</v>
      </c>
      <c r="J14054" s="220"/>
      <c r="M14054">
        <v>11720.31</v>
      </c>
    </row>
    <row r="14055" spans="1:13" ht="0.95" customHeight="1" x14ac:dyDescent="0.2">
      <c r="A14055" s="237"/>
      <c r="B14055" s="185"/>
      <c r="C14055" s="185"/>
      <c r="D14055" s="185"/>
      <c r="E14055" s="185"/>
      <c r="F14055" s="185"/>
      <c r="G14055" s="185"/>
      <c r="H14055" s="185"/>
      <c r="I14055" s="185"/>
      <c r="J14055" s="220"/>
    </row>
    <row r="14056" spans="1:13" ht="24" customHeight="1" x14ac:dyDescent="0.2">
      <c r="A14056" s="243" t="s">
        <v>1903</v>
      </c>
      <c r="B14056" s="28"/>
      <c r="C14056" s="28"/>
      <c r="D14056" s="27" t="s">
        <v>1867</v>
      </c>
      <c r="E14056" s="28"/>
      <c r="F14056" s="429"/>
      <c r="G14056" s="429"/>
      <c r="H14056" s="28"/>
      <c r="I14056" s="28"/>
      <c r="J14056" s="211"/>
    </row>
    <row r="14057" spans="1:13" ht="18" customHeight="1" x14ac:dyDescent="0.2">
      <c r="A14057" s="236" t="s">
        <v>1904</v>
      </c>
      <c r="B14057" s="183" t="s">
        <v>2</v>
      </c>
      <c r="C14057" s="182" t="s">
        <v>3</v>
      </c>
      <c r="D14057" s="182" t="s">
        <v>4</v>
      </c>
      <c r="E14057" s="419" t="s">
        <v>2100</v>
      </c>
      <c r="F14057" s="419"/>
      <c r="G14057" s="184" t="s">
        <v>5</v>
      </c>
      <c r="H14057" s="183" t="s">
        <v>6</v>
      </c>
      <c r="I14057" s="183" t="s">
        <v>7</v>
      </c>
      <c r="J14057" s="218" t="s">
        <v>8</v>
      </c>
      <c r="K14057" s="229">
        <f>J14059+J14060</f>
        <v>2.27</v>
      </c>
      <c r="L14057" s="229">
        <f>J14058-K14057</f>
        <v>11.98</v>
      </c>
      <c r="M14057" t="s">
        <v>7</v>
      </c>
    </row>
    <row r="14058" spans="1:13" ht="24" customHeight="1" x14ac:dyDescent="0.2">
      <c r="A14058" s="237" t="s">
        <v>2125</v>
      </c>
      <c r="B14058" s="186" t="s">
        <v>1873</v>
      </c>
      <c r="C14058" s="185" t="s">
        <v>15</v>
      </c>
      <c r="D14058" s="185" t="s">
        <v>1874</v>
      </c>
      <c r="E14058" s="425">
        <v>5</v>
      </c>
      <c r="F14058" s="425"/>
      <c r="G14058" s="187" t="s">
        <v>1871</v>
      </c>
      <c r="H14058" s="188">
        <v>1</v>
      </c>
      <c r="I14058" s="189">
        <f>(M14058*$M$13)</f>
        <v>14.250800000000002</v>
      </c>
      <c r="J14058" s="231">
        <f>TRUNC(I14058*H14058,2)</f>
        <v>14.25</v>
      </c>
      <c r="M14058">
        <v>15.49</v>
      </c>
    </row>
    <row r="14059" spans="1:13" ht="24" customHeight="1" x14ac:dyDescent="0.2">
      <c r="A14059" s="238" t="s">
        <v>2126</v>
      </c>
      <c r="B14059" s="191" t="s">
        <v>2130</v>
      </c>
      <c r="C14059" s="190" t="s">
        <v>15</v>
      </c>
      <c r="D14059" s="190" t="s">
        <v>2131</v>
      </c>
      <c r="E14059" s="426" t="s">
        <v>2129</v>
      </c>
      <c r="F14059" s="426"/>
      <c r="G14059" s="192" t="s">
        <v>39</v>
      </c>
      <c r="H14059" s="193">
        <v>7.0000000000000007E-2</v>
      </c>
      <c r="I14059" s="189">
        <f>(M14059*$M$13)</f>
        <v>13.533200000000001</v>
      </c>
      <c r="J14059" s="219">
        <f>TRUNC(I14059*H14059,2)</f>
        <v>0.94</v>
      </c>
      <c r="M14059">
        <v>14.71</v>
      </c>
    </row>
    <row r="14060" spans="1:13" ht="24" customHeight="1" x14ac:dyDescent="0.2">
      <c r="A14060" s="238" t="s">
        <v>2126</v>
      </c>
      <c r="B14060" s="191" t="s">
        <v>2807</v>
      </c>
      <c r="C14060" s="190" t="s">
        <v>15</v>
      </c>
      <c r="D14060" s="190" t="s">
        <v>2808</v>
      </c>
      <c r="E14060" s="426" t="s">
        <v>2129</v>
      </c>
      <c r="F14060" s="426"/>
      <c r="G14060" s="192" t="s">
        <v>39</v>
      </c>
      <c r="H14060" s="193">
        <v>7.0000000000000007E-2</v>
      </c>
      <c r="I14060" s="189">
        <f>(M14060*$M$13)</f>
        <v>19.136000000000003</v>
      </c>
      <c r="J14060" s="219">
        <f>TRUNC(I14060*H14060,2)</f>
        <v>1.33</v>
      </c>
      <c r="M14060">
        <v>20.8</v>
      </c>
    </row>
    <row r="14061" spans="1:13" ht="24" customHeight="1" x14ac:dyDescent="0.2">
      <c r="A14061" s="238" t="s">
        <v>2126</v>
      </c>
      <c r="B14061" s="191" t="s">
        <v>2811</v>
      </c>
      <c r="C14061" s="190" t="s">
        <v>15</v>
      </c>
      <c r="D14061" s="190" t="s">
        <v>2812</v>
      </c>
      <c r="E14061" s="426" t="s">
        <v>2119</v>
      </c>
      <c r="F14061" s="426"/>
      <c r="G14061" s="192" t="s">
        <v>1871</v>
      </c>
      <c r="H14061" s="193">
        <v>1.1000000000000001</v>
      </c>
      <c r="I14061" s="189">
        <f>(M14061*$M$13)</f>
        <v>10.478800000000001</v>
      </c>
      <c r="J14061" s="219">
        <f>TRUNC(I14061*H14061,2)</f>
        <v>11.52</v>
      </c>
      <c r="M14061">
        <v>11.39</v>
      </c>
    </row>
    <row r="14062" spans="1:13" ht="24" customHeight="1" x14ac:dyDescent="0.2">
      <c r="A14062" s="238" t="s">
        <v>2126</v>
      </c>
      <c r="B14062" s="191" t="s">
        <v>2813</v>
      </c>
      <c r="C14062" s="190" t="s">
        <v>15</v>
      </c>
      <c r="D14062" s="190" t="s">
        <v>2814</v>
      </c>
      <c r="E14062" s="426" t="s">
        <v>2119</v>
      </c>
      <c r="F14062" s="426"/>
      <c r="G14062" s="192" t="s">
        <v>1871</v>
      </c>
      <c r="H14062" s="193">
        <v>0.02</v>
      </c>
      <c r="I14062" s="189">
        <f>(M14062*$M$13)</f>
        <v>23.2852</v>
      </c>
      <c r="J14062" s="219">
        <f>TRUNC(I14062*H14062,2)</f>
        <v>0.46</v>
      </c>
      <c r="M14062">
        <v>25.31</v>
      </c>
    </row>
    <row r="14063" spans="1:13" x14ac:dyDescent="0.2">
      <c r="A14063" s="239"/>
      <c r="B14063" s="195"/>
      <c r="C14063" s="195"/>
      <c r="D14063" s="195"/>
      <c r="E14063" s="195" t="s">
        <v>3847</v>
      </c>
      <c r="F14063" s="196">
        <v>2.4700000000000002</v>
      </c>
      <c r="G14063" s="195" t="s">
        <v>3848</v>
      </c>
      <c r="H14063" s="196">
        <v>0</v>
      </c>
      <c r="I14063" s="196">
        <v>2.4700000000000002</v>
      </c>
      <c r="J14063" s="220"/>
      <c r="M14063">
        <v>2.4700000000000002</v>
      </c>
    </row>
    <row r="14064" spans="1:13" ht="25.5" x14ac:dyDescent="0.2">
      <c r="A14064" s="239"/>
      <c r="B14064" s="195"/>
      <c r="C14064" s="195"/>
      <c r="D14064" s="195"/>
      <c r="E14064" s="195" t="s">
        <v>3849</v>
      </c>
      <c r="F14064" s="196">
        <v>0</v>
      </c>
      <c r="G14064" s="195"/>
      <c r="H14064" s="195" t="s">
        <v>3850</v>
      </c>
      <c r="I14064" s="196">
        <v>15.49</v>
      </c>
      <c r="J14064" s="220"/>
      <c r="M14064">
        <v>15.49</v>
      </c>
    </row>
    <row r="14065" spans="1:13" ht="30" customHeight="1" x14ac:dyDescent="0.2">
      <c r="A14065" s="240"/>
      <c r="B14065" s="197"/>
      <c r="C14065" s="197"/>
      <c r="D14065" s="197"/>
      <c r="E14065" s="197"/>
      <c r="F14065" s="197"/>
      <c r="G14065" s="197" t="s">
        <v>3851</v>
      </c>
      <c r="H14065" s="198">
        <v>701.9</v>
      </c>
      <c r="I14065" s="199">
        <v>10872.43</v>
      </c>
      <c r="J14065" s="220"/>
      <c r="M14065">
        <v>10872.43</v>
      </c>
    </row>
    <row r="14066" spans="1:13" ht="0.95" customHeight="1" x14ac:dyDescent="0.2">
      <c r="A14066" s="237"/>
      <c r="B14066" s="185"/>
      <c r="C14066" s="185"/>
      <c r="D14066" s="185"/>
      <c r="E14066" s="185"/>
      <c r="F14066" s="185"/>
      <c r="G14066" s="185"/>
      <c r="H14066" s="185"/>
      <c r="I14066" s="185"/>
      <c r="J14066" s="220"/>
    </row>
    <row r="14067" spans="1:13" ht="18" customHeight="1" x14ac:dyDescent="0.2">
      <c r="A14067" s="236" t="s">
        <v>1905</v>
      </c>
      <c r="B14067" s="183" t="s">
        <v>2</v>
      </c>
      <c r="C14067" s="182" t="s">
        <v>3</v>
      </c>
      <c r="D14067" s="182" t="s">
        <v>4</v>
      </c>
      <c r="E14067" s="419" t="s">
        <v>2100</v>
      </c>
      <c r="F14067" s="419"/>
      <c r="G14067" s="184" t="s">
        <v>5</v>
      </c>
      <c r="H14067" s="183" t="s">
        <v>6</v>
      </c>
      <c r="I14067" s="183" t="s">
        <v>7</v>
      </c>
      <c r="J14067" s="218" t="s">
        <v>8</v>
      </c>
      <c r="K14067" s="229">
        <f>J14069+J14070</f>
        <v>2.6100000000000003</v>
      </c>
      <c r="L14067" s="229">
        <f>J14068-K14067</f>
        <v>8.5599999999999987</v>
      </c>
      <c r="M14067" t="s">
        <v>7</v>
      </c>
    </row>
    <row r="14068" spans="1:13" ht="24" customHeight="1" x14ac:dyDescent="0.2">
      <c r="A14068" s="237" t="s">
        <v>2125</v>
      </c>
      <c r="B14068" s="186" t="s">
        <v>1906</v>
      </c>
      <c r="C14068" s="185" t="s">
        <v>15</v>
      </c>
      <c r="D14068" s="185" t="s">
        <v>1907</v>
      </c>
      <c r="E14068" s="425">
        <v>5</v>
      </c>
      <c r="F14068" s="425"/>
      <c r="G14068" s="187" t="s">
        <v>1871</v>
      </c>
      <c r="H14068" s="188">
        <v>1</v>
      </c>
      <c r="I14068" s="189">
        <f>(M14068*$M$13)</f>
        <v>11.178000000000001</v>
      </c>
      <c r="J14068" s="231">
        <f>TRUNC(I14068*H14068,2)</f>
        <v>11.17</v>
      </c>
      <c r="M14068">
        <v>12.15</v>
      </c>
    </row>
    <row r="14069" spans="1:13" ht="24" customHeight="1" x14ac:dyDescent="0.2">
      <c r="A14069" s="238" t="s">
        <v>2126</v>
      </c>
      <c r="B14069" s="191" t="s">
        <v>2130</v>
      </c>
      <c r="C14069" s="190" t="s">
        <v>15</v>
      </c>
      <c r="D14069" s="190" t="s">
        <v>2131</v>
      </c>
      <c r="E14069" s="426" t="s">
        <v>2129</v>
      </c>
      <c r="F14069" s="426"/>
      <c r="G14069" s="192" t="s">
        <v>39</v>
      </c>
      <c r="H14069" s="193">
        <v>0.08</v>
      </c>
      <c r="I14069" s="189">
        <f>(M14069*$M$13)</f>
        <v>13.533200000000001</v>
      </c>
      <c r="J14069" s="219">
        <f>TRUNC(I14069*H14069,2)</f>
        <v>1.08</v>
      </c>
      <c r="M14069">
        <v>14.71</v>
      </c>
    </row>
    <row r="14070" spans="1:13" ht="24" customHeight="1" x14ac:dyDescent="0.2">
      <c r="A14070" s="238" t="s">
        <v>2126</v>
      </c>
      <c r="B14070" s="191" t="s">
        <v>2807</v>
      </c>
      <c r="C14070" s="190" t="s">
        <v>15</v>
      </c>
      <c r="D14070" s="190" t="s">
        <v>2808</v>
      </c>
      <c r="E14070" s="426" t="s">
        <v>2129</v>
      </c>
      <c r="F14070" s="426"/>
      <c r="G14070" s="192" t="s">
        <v>39</v>
      </c>
      <c r="H14070" s="193">
        <v>0.08</v>
      </c>
      <c r="I14070" s="189">
        <f>(M14070*$M$13)</f>
        <v>19.136000000000003</v>
      </c>
      <c r="J14070" s="219">
        <f>TRUNC(I14070*H14070,2)</f>
        <v>1.53</v>
      </c>
      <c r="M14070">
        <v>20.8</v>
      </c>
    </row>
    <row r="14071" spans="1:13" ht="24" customHeight="1" x14ac:dyDescent="0.2">
      <c r="A14071" s="238" t="s">
        <v>2126</v>
      </c>
      <c r="B14071" s="191" t="s">
        <v>2809</v>
      </c>
      <c r="C14071" s="190" t="s">
        <v>15</v>
      </c>
      <c r="D14071" s="190" t="s">
        <v>2810</v>
      </c>
      <c r="E14071" s="426" t="s">
        <v>2119</v>
      </c>
      <c r="F14071" s="426"/>
      <c r="G14071" s="192" t="s">
        <v>1871</v>
      </c>
      <c r="H14071" s="193">
        <v>1.1000000000000001</v>
      </c>
      <c r="I14071" s="189">
        <f>(M14071*$M$13)</f>
        <v>7.3784000000000001</v>
      </c>
      <c r="J14071" s="219">
        <f>TRUNC(I14071*H14071,2)</f>
        <v>8.11</v>
      </c>
      <c r="M14071">
        <v>8.02</v>
      </c>
    </row>
    <row r="14072" spans="1:13" ht="24" customHeight="1" x14ac:dyDescent="0.2">
      <c r="A14072" s="238" t="s">
        <v>2126</v>
      </c>
      <c r="B14072" s="191" t="s">
        <v>2813</v>
      </c>
      <c r="C14072" s="190" t="s">
        <v>15</v>
      </c>
      <c r="D14072" s="190" t="s">
        <v>2814</v>
      </c>
      <c r="E14072" s="426" t="s">
        <v>2119</v>
      </c>
      <c r="F14072" s="426"/>
      <c r="G14072" s="192" t="s">
        <v>1871</v>
      </c>
      <c r="H14072" s="193">
        <v>0.02</v>
      </c>
      <c r="I14072" s="189">
        <f>(M14072*$M$13)</f>
        <v>23.2852</v>
      </c>
      <c r="J14072" s="219">
        <f>TRUNC(I14072*H14072,2)</f>
        <v>0.46</v>
      </c>
      <c r="M14072">
        <v>25.31</v>
      </c>
    </row>
    <row r="14073" spans="1:13" x14ac:dyDescent="0.2">
      <c r="A14073" s="239"/>
      <c r="B14073" s="195"/>
      <c r="C14073" s="195"/>
      <c r="D14073" s="195"/>
      <c r="E14073" s="195" t="s">
        <v>3847</v>
      </c>
      <c r="F14073" s="196">
        <v>2.83</v>
      </c>
      <c r="G14073" s="195" t="s">
        <v>3848</v>
      </c>
      <c r="H14073" s="196">
        <v>0</v>
      </c>
      <c r="I14073" s="196">
        <v>2.83</v>
      </c>
      <c r="J14073" s="220"/>
      <c r="M14073">
        <v>2.83</v>
      </c>
    </row>
    <row r="14074" spans="1:13" ht="25.5" x14ac:dyDescent="0.2">
      <c r="A14074" s="239"/>
      <c r="B14074" s="195"/>
      <c r="C14074" s="195"/>
      <c r="D14074" s="195"/>
      <c r="E14074" s="195" t="s">
        <v>3849</v>
      </c>
      <c r="F14074" s="196">
        <v>0</v>
      </c>
      <c r="G14074" s="195"/>
      <c r="H14074" s="195" t="s">
        <v>3850</v>
      </c>
      <c r="I14074" s="196">
        <v>12.15</v>
      </c>
      <c r="J14074" s="220"/>
      <c r="M14074">
        <v>12.15</v>
      </c>
    </row>
    <row r="14075" spans="1:13" ht="30" customHeight="1" x14ac:dyDescent="0.2">
      <c r="A14075" s="240"/>
      <c r="B14075" s="197"/>
      <c r="C14075" s="197"/>
      <c r="D14075" s="197"/>
      <c r="E14075" s="197"/>
      <c r="F14075" s="197"/>
      <c r="G14075" s="197" t="s">
        <v>3851</v>
      </c>
      <c r="H14075" s="198">
        <v>154.19999999999999</v>
      </c>
      <c r="I14075" s="199">
        <v>1873.53</v>
      </c>
      <c r="J14075" s="220"/>
      <c r="M14075">
        <v>1873.53</v>
      </c>
    </row>
    <row r="14076" spans="1:13" ht="0.95" customHeight="1" x14ac:dyDescent="0.2">
      <c r="A14076" s="237"/>
      <c r="B14076" s="185"/>
      <c r="C14076" s="185"/>
      <c r="D14076" s="185"/>
      <c r="E14076" s="185"/>
      <c r="F14076" s="185"/>
      <c r="G14076" s="185"/>
      <c r="H14076" s="185"/>
      <c r="I14076" s="185"/>
      <c r="J14076" s="220"/>
    </row>
    <row r="14077" spans="1:13" ht="18" customHeight="1" x14ac:dyDescent="0.2">
      <c r="A14077" s="236" t="s">
        <v>1908</v>
      </c>
      <c r="B14077" s="183" t="s">
        <v>2</v>
      </c>
      <c r="C14077" s="182" t="s">
        <v>3</v>
      </c>
      <c r="D14077" s="182" t="s">
        <v>4</v>
      </c>
      <c r="E14077" s="419" t="s">
        <v>2100</v>
      </c>
      <c r="F14077" s="419"/>
      <c r="G14077" s="184" t="s">
        <v>5</v>
      </c>
      <c r="H14077" s="183" t="s">
        <v>6</v>
      </c>
      <c r="I14077" s="183" t="s">
        <v>7</v>
      </c>
      <c r="J14077" s="218" t="s">
        <v>8</v>
      </c>
      <c r="K14077" s="229">
        <f>J14079+J14080</f>
        <v>2.6100000000000003</v>
      </c>
      <c r="L14077" s="229">
        <f>J14078-K14077</f>
        <v>8.4699999999999989</v>
      </c>
      <c r="M14077" t="s">
        <v>7</v>
      </c>
    </row>
    <row r="14078" spans="1:13" ht="24" customHeight="1" x14ac:dyDescent="0.2">
      <c r="A14078" s="237" t="s">
        <v>2125</v>
      </c>
      <c r="B14078" s="186" t="s">
        <v>1869</v>
      </c>
      <c r="C14078" s="185" t="s">
        <v>15</v>
      </c>
      <c r="D14078" s="185" t="s">
        <v>1870</v>
      </c>
      <c r="E14078" s="425">
        <v>5</v>
      </c>
      <c r="F14078" s="425"/>
      <c r="G14078" s="187" t="s">
        <v>1871</v>
      </c>
      <c r="H14078" s="188">
        <v>1</v>
      </c>
      <c r="I14078" s="189">
        <f>(M14078*$M$13)</f>
        <v>11.086</v>
      </c>
      <c r="J14078" s="231">
        <f>TRUNC(I14078*H14078,2)</f>
        <v>11.08</v>
      </c>
      <c r="M14078">
        <v>12.05</v>
      </c>
    </row>
    <row r="14079" spans="1:13" ht="24" customHeight="1" x14ac:dyDescent="0.2">
      <c r="A14079" s="238" t="s">
        <v>2126</v>
      </c>
      <c r="B14079" s="191" t="s">
        <v>2130</v>
      </c>
      <c r="C14079" s="190" t="s">
        <v>15</v>
      </c>
      <c r="D14079" s="190" t="s">
        <v>2131</v>
      </c>
      <c r="E14079" s="426" t="s">
        <v>2129</v>
      </c>
      <c r="F14079" s="426"/>
      <c r="G14079" s="192" t="s">
        <v>39</v>
      </c>
      <c r="H14079" s="193">
        <v>0.08</v>
      </c>
      <c r="I14079" s="189">
        <f>(M14079*$M$13)</f>
        <v>13.533200000000001</v>
      </c>
      <c r="J14079" s="219">
        <f>TRUNC(I14079*H14079,2)</f>
        <v>1.08</v>
      </c>
      <c r="M14079">
        <v>14.71</v>
      </c>
    </row>
    <row r="14080" spans="1:13" ht="24" customHeight="1" x14ac:dyDescent="0.2">
      <c r="A14080" s="238" t="s">
        <v>2126</v>
      </c>
      <c r="B14080" s="191" t="s">
        <v>2807</v>
      </c>
      <c r="C14080" s="190" t="s">
        <v>15</v>
      </c>
      <c r="D14080" s="190" t="s">
        <v>2808</v>
      </c>
      <c r="E14080" s="426" t="s">
        <v>2129</v>
      </c>
      <c r="F14080" s="426"/>
      <c r="G14080" s="192" t="s">
        <v>39</v>
      </c>
      <c r="H14080" s="193">
        <v>0.08</v>
      </c>
      <c r="I14080" s="189">
        <f>(M14080*$M$13)</f>
        <v>19.136000000000003</v>
      </c>
      <c r="J14080" s="219">
        <f>TRUNC(I14080*H14080,2)</f>
        <v>1.53</v>
      </c>
      <c r="M14080">
        <v>20.8</v>
      </c>
    </row>
    <row r="14081" spans="1:13" ht="24" customHeight="1" x14ac:dyDescent="0.2">
      <c r="A14081" s="238" t="s">
        <v>2126</v>
      </c>
      <c r="B14081" s="191" t="s">
        <v>3367</v>
      </c>
      <c r="C14081" s="190" t="s">
        <v>15</v>
      </c>
      <c r="D14081" s="190" t="s">
        <v>3368</v>
      </c>
      <c r="E14081" s="426" t="s">
        <v>2119</v>
      </c>
      <c r="F14081" s="426"/>
      <c r="G14081" s="192" t="s">
        <v>1871</v>
      </c>
      <c r="H14081" s="193">
        <v>1.1000000000000001</v>
      </c>
      <c r="I14081" s="189">
        <f>(M14081*$M$13)</f>
        <v>7.2956000000000003</v>
      </c>
      <c r="J14081" s="219">
        <f>TRUNC(I14081*H14081,2)</f>
        <v>8.02</v>
      </c>
      <c r="M14081">
        <v>7.93</v>
      </c>
    </row>
    <row r="14082" spans="1:13" ht="24" customHeight="1" x14ac:dyDescent="0.2">
      <c r="A14082" s="238" t="s">
        <v>2126</v>
      </c>
      <c r="B14082" s="191" t="s">
        <v>2813</v>
      </c>
      <c r="C14082" s="190" t="s">
        <v>15</v>
      </c>
      <c r="D14082" s="190" t="s">
        <v>2814</v>
      </c>
      <c r="E14082" s="426" t="s">
        <v>2119</v>
      </c>
      <c r="F14082" s="426"/>
      <c r="G14082" s="192" t="s">
        <v>1871</v>
      </c>
      <c r="H14082" s="193">
        <v>0.02</v>
      </c>
      <c r="I14082" s="189">
        <f>(M14082*$M$13)</f>
        <v>23.2852</v>
      </c>
      <c r="J14082" s="219">
        <f>TRUNC(I14082*H14082,2)</f>
        <v>0.46</v>
      </c>
      <c r="M14082">
        <v>25.31</v>
      </c>
    </row>
    <row r="14083" spans="1:13" x14ac:dyDescent="0.2">
      <c r="A14083" s="239"/>
      <c r="B14083" s="195"/>
      <c r="C14083" s="195"/>
      <c r="D14083" s="195"/>
      <c r="E14083" s="195" t="s">
        <v>3847</v>
      </c>
      <c r="F14083" s="196">
        <v>2.83</v>
      </c>
      <c r="G14083" s="195" t="s">
        <v>3848</v>
      </c>
      <c r="H14083" s="196">
        <v>0</v>
      </c>
      <c r="I14083" s="196">
        <v>2.83</v>
      </c>
      <c r="J14083" s="220"/>
      <c r="M14083">
        <v>2.83</v>
      </c>
    </row>
    <row r="14084" spans="1:13" ht="25.5" x14ac:dyDescent="0.2">
      <c r="A14084" s="239"/>
      <c r="B14084" s="195"/>
      <c r="C14084" s="195"/>
      <c r="D14084" s="195"/>
      <c r="E14084" s="195" t="s">
        <v>3849</v>
      </c>
      <c r="F14084" s="196">
        <v>0</v>
      </c>
      <c r="G14084" s="195"/>
      <c r="H14084" s="195" t="s">
        <v>3850</v>
      </c>
      <c r="I14084" s="196">
        <v>12.05</v>
      </c>
      <c r="J14084" s="220"/>
      <c r="M14084">
        <v>12.05</v>
      </c>
    </row>
    <row r="14085" spans="1:13" ht="30" customHeight="1" x14ac:dyDescent="0.2">
      <c r="A14085" s="240"/>
      <c r="B14085" s="197"/>
      <c r="C14085" s="197"/>
      <c r="D14085" s="197"/>
      <c r="E14085" s="197"/>
      <c r="F14085" s="197"/>
      <c r="G14085" s="197" t="s">
        <v>3851</v>
      </c>
      <c r="H14085" s="198">
        <v>1206.3</v>
      </c>
      <c r="I14085" s="199">
        <v>14535.91</v>
      </c>
      <c r="J14085" s="220"/>
      <c r="M14085">
        <v>14535.91</v>
      </c>
    </row>
    <row r="14086" spans="1:13" ht="0.95" customHeight="1" x14ac:dyDescent="0.2">
      <c r="A14086" s="237"/>
      <c r="B14086" s="185"/>
      <c r="C14086" s="185"/>
      <c r="D14086" s="185"/>
      <c r="E14086" s="185"/>
      <c r="F14086" s="185"/>
      <c r="G14086" s="185"/>
      <c r="H14086" s="185"/>
      <c r="I14086" s="185"/>
      <c r="J14086" s="220"/>
    </row>
    <row r="14087" spans="1:13" ht="24" customHeight="1" x14ac:dyDescent="0.2">
      <c r="A14087" s="243" t="s">
        <v>1909</v>
      </c>
      <c r="B14087" s="28"/>
      <c r="C14087" s="28"/>
      <c r="D14087" s="27" t="s">
        <v>1910</v>
      </c>
      <c r="E14087" s="28"/>
      <c r="F14087" s="429"/>
      <c r="G14087" s="429"/>
      <c r="H14087" s="28"/>
      <c r="I14087" s="28"/>
      <c r="J14087" s="211"/>
    </row>
    <row r="14088" spans="1:13" ht="18" customHeight="1" x14ac:dyDescent="0.2">
      <c r="A14088" s="236" t="s">
        <v>1911</v>
      </c>
      <c r="B14088" s="183" t="s">
        <v>2</v>
      </c>
      <c r="C14088" s="182" t="s">
        <v>3</v>
      </c>
      <c r="D14088" s="182" t="s">
        <v>4</v>
      </c>
      <c r="E14088" s="419" t="s">
        <v>2100</v>
      </c>
      <c r="F14088" s="419"/>
      <c r="G14088" s="184" t="s">
        <v>5</v>
      </c>
      <c r="H14088" s="183" t="s">
        <v>6</v>
      </c>
      <c r="I14088" s="183" t="s">
        <v>7</v>
      </c>
      <c r="J14088" s="218" t="s">
        <v>8</v>
      </c>
      <c r="K14088" s="229">
        <v>0</v>
      </c>
      <c r="L14088" s="229">
        <f>J14089</f>
        <v>13.79</v>
      </c>
      <c r="M14088" t="s">
        <v>7</v>
      </c>
    </row>
    <row r="14089" spans="1:13" ht="24" customHeight="1" x14ac:dyDescent="0.2">
      <c r="A14089" s="237" t="s">
        <v>2125</v>
      </c>
      <c r="B14089" s="186" t="s">
        <v>1912</v>
      </c>
      <c r="C14089" s="185" t="s">
        <v>15</v>
      </c>
      <c r="D14089" s="185" t="s">
        <v>1913</v>
      </c>
      <c r="E14089" s="425">
        <v>5</v>
      </c>
      <c r="F14089" s="425"/>
      <c r="G14089" s="187" t="s">
        <v>18</v>
      </c>
      <c r="H14089" s="188">
        <v>1</v>
      </c>
      <c r="I14089" s="189">
        <f>(M14089*$M$13)</f>
        <v>13.790800000000001</v>
      </c>
      <c r="J14089" s="231">
        <f>TRUNC(I14089*H14089,2)</f>
        <v>13.79</v>
      </c>
      <c r="M14089">
        <v>14.99</v>
      </c>
    </row>
    <row r="14090" spans="1:13" ht="24" customHeight="1" x14ac:dyDescent="0.2">
      <c r="A14090" s="238" t="s">
        <v>2126</v>
      </c>
      <c r="B14090" s="191" t="s">
        <v>3388</v>
      </c>
      <c r="C14090" s="190" t="s">
        <v>15</v>
      </c>
      <c r="D14090" s="190" t="s">
        <v>1913</v>
      </c>
      <c r="E14090" s="426" t="s">
        <v>2119</v>
      </c>
      <c r="F14090" s="426"/>
      <c r="G14090" s="192" t="s">
        <v>54</v>
      </c>
      <c r="H14090" s="193">
        <v>1</v>
      </c>
      <c r="I14090" s="189">
        <f>(M14090*$M$13)</f>
        <v>13.790800000000001</v>
      </c>
      <c r="J14090" s="219">
        <f>TRUNC(I14090*H14090,2)</f>
        <v>13.79</v>
      </c>
      <c r="M14090">
        <v>14.99</v>
      </c>
    </row>
    <row r="14091" spans="1:13" x14ac:dyDescent="0.2">
      <c r="A14091" s="239"/>
      <c r="B14091" s="195"/>
      <c r="C14091" s="195"/>
      <c r="D14091" s="195"/>
      <c r="E14091" s="195" t="s">
        <v>3847</v>
      </c>
      <c r="F14091" s="196">
        <v>0</v>
      </c>
      <c r="G14091" s="195" t="s">
        <v>3848</v>
      </c>
      <c r="H14091" s="196">
        <v>0</v>
      </c>
      <c r="I14091" s="196">
        <v>0</v>
      </c>
      <c r="J14091" s="220"/>
      <c r="M14091">
        <v>0</v>
      </c>
    </row>
    <row r="14092" spans="1:13" ht="25.5" x14ac:dyDescent="0.2">
      <c r="A14092" s="239"/>
      <c r="B14092" s="195"/>
      <c r="C14092" s="195"/>
      <c r="D14092" s="195"/>
      <c r="E14092" s="195" t="s">
        <v>3849</v>
      </c>
      <c r="F14092" s="196">
        <v>0</v>
      </c>
      <c r="G14092" s="195"/>
      <c r="H14092" s="195" t="s">
        <v>3850</v>
      </c>
      <c r="I14092" s="196">
        <v>14.99</v>
      </c>
      <c r="J14092" s="220"/>
      <c r="M14092">
        <v>14.99</v>
      </c>
    </row>
    <row r="14093" spans="1:13" ht="30" customHeight="1" x14ac:dyDescent="0.2">
      <c r="A14093" s="240"/>
      <c r="B14093" s="197"/>
      <c r="C14093" s="197"/>
      <c r="D14093" s="197"/>
      <c r="E14093" s="197"/>
      <c r="F14093" s="197"/>
      <c r="G14093" s="197" t="s">
        <v>3851</v>
      </c>
      <c r="H14093" s="198">
        <v>24</v>
      </c>
      <c r="I14093" s="199">
        <v>359.76</v>
      </c>
      <c r="J14093" s="220"/>
      <c r="M14093">
        <v>359.76</v>
      </c>
    </row>
    <row r="14094" spans="1:13" ht="0.95" customHeight="1" x14ac:dyDescent="0.2">
      <c r="A14094" s="237"/>
      <c r="B14094" s="185"/>
      <c r="C14094" s="185"/>
      <c r="D14094" s="185"/>
      <c r="E14094" s="185"/>
      <c r="F14094" s="185"/>
      <c r="G14094" s="185"/>
      <c r="H14094" s="185"/>
      <c r="I14094" s="185"/>
      <c r="J14094" s="220"/>
    </row>
    <row r="14095" spans="1:13" ht="24" customHeight="1" x14ac:dyDescent="0.2">
      <c r="A14095" s="242" t="s">
        <v>1914</v>
      </c>
      <c r="B14095" s="24"/>
      <c r="C14095" s="24"/>
      <c r="D14095" s="23" t="s">
        <v>1915</v>
      </c>
      <c r="E14095" s="24"/>
      <c r="F14095" s="428"/>
      <c r="G14095" s="428"/>
      <c r="H14095" s="24"/>
      <c r="I14095" s="24"/>
      <c r="J14095" s="210"/>
    </row>
    <row r="14096" spans="1:13" ht="18" customHeight="1" x14ac:dyDescent="0.2">
      <c r="A14096" s="236" t="s">
        <v>1916</v>
      </c>
      <c r="B14096" s="183" t="s">
        <v>2</v>
      </c>
      <c r="C14096" s="182" t="s">
        <v>3</v>
      </c>
      <c r="D14096" s="182" t="s">
        <v>4</v>
      </c>
      <c r="E14096" s="430" t="s">
        <v>2100</v>
      </c>
      <c r="F14096" s="431"/>
      <c r="G14096" s="184" t="s">
        <v>5</v>
      </c>
      <c r="H14096" s="183" t="s">
        <v>6</v>
      </c>
      <c r="I14096" s="183" t="s">
        <v>7</v>
      </c>
      <c r="J14096" s="218" t="s">
        <v>8</v>
      </c>
      <c r="K14096" s="229">
        <v>0</v>
      </c>
      <c r="L14096" s="229">
        <f>J14097</f>
        <v>17</v>
      </c>
      <c r="M14096" t="s">
        <v>7</v>
      </c>
    </row>
    <row r="14097" spans="1:13" ht="26.1" customHeight="1" x14ac:dyDescent="0.2">
      <c r="A14097" s="237" t="s">
        <v>2125</v>
      </c>
      <c r="B14097" s="186" t="s">
        <v>1881</v>
      </c>
      <c r="C14097" s="185" t="s">
        <v>15</v>
      </c>
      <c r="D14097" s="185" t="s">
        <v>1882</v>
      </c>
      <c r="E14097" s="425">
        <v>15</v>
      </c>
      <c r="F14097" s="425"/>
      <c r="G14097" s="187" t="s">
        <v>1871</v>
      </c>
      <c r="H14097" s="188">
        <v>1</v>
      </c>
      <c r="I14097" s="189">
        <v>17</v>
      </c>
      <c r="J14097" s="231">
        <f>TRUNC(I14097*H14097,2)</f>
        <v>17</v>
      </c>
      <c r="M14097">
        <v>18.3</v>
      </c>
    </row>
    <row r="14098" spans="1:13" ht="26.1" customHeight="1" x14ac:dyDescent="0.2">
      <c r="A14098" s="238" t="s">
        <v>2126</v>
      </c>
      <c r="B14098" s="191" t="s">
        <v>3384</v>
      </c>
      <c r="C14098" s="190" t="s">
        <v>15</v>
      </c>
      <c r="D14098" s="190" t="s">
        <v>3385</v>
      </c>
      <c r="E14098" s="426" t="s">
        <v>2119</v>
      </c>
      <c r="F14098" s="426"/>
      <c r="G14098" s="192" t="s">
        <v>1871</v>
      </c>
      <c r="H14098" s="193">
        <v>1.1000000000000001</v>
      </c>
      <c r="I14098" s="189">
        <v>17</v>
      </c>
      <c r="J14098" s="219">
        <f>TRUNC(I14098*H14098,2)</f>
        <v>18.7</v>
      </c>
      <c r="M14098">
        <v>16.64</v>
      </c>
    </row>
    <row r="14099" spans="1:13" x14ac:dyDescent="0.2">
      <c r="A14099" s="239"/>
      <c r="B14099" s="195"/>
      <c r="C14099" s="195"/>
      <c r="D14099" s="195"/>
      <c r="E14099" s="195" t="s">
        <v>3847</v>
      </c>
      <c r="F14099" s="196">
        <v>0</v>
      </c>
      <c r="G14099" s="195" t="s">
        <v>3848</v>
      </c>
      <c r="H14099" s="196">
        <v>0</v>
      </c>
      <c r="I14099" s="196">
        <v>0</v>
      </c>
      <c r="J14099" s="220"/>
      <c r="M14099">
        <v>0</v>
      </c>
    </row>
    <row r="14100" spans="1:13" ht="25.5" x14ac:dyDescent="0.2">
      <c r="A14100" s="239"/>
      <c r="B14100" s="195"/>
      <c r="C14100" s="195"/>
      <c r="D14100" s="195"/>
      <c r="E14100" s="195" t="s">
        <v>3849</v>
      </c>
      <c r="F14100" s="196">
        <v>0</v>
      </c>
      <c r="G14100" s="195"/>
      <c r="H14100" s="195" t="s">
        <v>3850</v>
      </c>
      <c r="I14100" s="196">
        <v>18.3</v>
      </c>
      <c r="J14100" s="220"/>
      <c r="M14100">
        <v>18.3</v>
      </c>
    </row>
    <row r="14101" spans="1:13" ht="30" customHeight="1" x14ac:dyDescent="0.2">
      <c r="A14101" s="240"/>
      <c r="B14101" s="197"/>
      <c r="C14101" s="197"/>
      <c r="D14101" s="197"/>
      <c r="E14101" s="197"/>
      <c r="F14101" s="197"/>
      <c r="G14101" s="197" t="s">
        <v>3851</v>
      </c>
      <c r="H14101" s="198">
        <v>67907.55</v>
      </c>
      <c r="I14101" s="199">
        <v>1242708.1599999999</v>
      </c>
      <c r="J14101" s="220"/>
      <c r="M14101">
        <v>1242708.1599999999</v>
      </c>
    </row>
    <row r="14102" spans="1:13" ht="0.95" customHeight="1" x14ac:dyDescent="0.2">
      <c r="A14102" s="237"/>
      <c r="B14102" s="185"/>
      <c r="C14102" s="185"/>
      <c r="D14102" s="185"/>
      <c r="E14102" s="185"/>
      <c r="F14102" s="185"/>
      <c r="G14102" s="185"/>
      <c r="H14102" s="185"/>
      <c r="I14102" s="185"/>
      <c r="J14102" s="220"/>
    </row>
    <row r="14103" spans="1:13" ht="24" customHeight="1" x14ac:dyDescent="0.2">
      <c r="A14103" s="242" t="s">
        <v>1917</v>
      </c>
      <c r="B14103" s="24"/>
      <c r="C14103" s="24"/>
      <c r="D14103" s="23" t="s">
        <v>185</v>
      </c>
      <c r="E14103" s="24"/>
      <c r="F14103" s="428"/>
      <c r="G14103" s="428"/>
      <c r="H14103" s="24"/>
      <c r="I14103" s="24"/>
      <c r="J14103" s="210"/>
    </row>
    <row r="14104" spans="1:13" ht="18" customHeight="1" x14ac:dyDescent="0.2">
      <c r="A14104" s="236" t="s">
        <v>1918</v>
      </c>
      <c r="B14104" s="183" t="s">
        <v>2</v>
      </c>
      <c r="C14104" s="182" t="s">
        <v>3</v>
      </c>
      <c r="D14104" s="182" t="s">
        <v>4</v>
      </c>
      <c r="E14104" s="419" t="s">
        <v>2100</v>
      </c>
      <c r="F14104" s="419"/>
      <c r="G14104" s="184" t="s">
        <v>5</v>
      </c>
      <c r="H14104" s="183" t="s">
        <v>6</v>
      </c>
      <c r="I14104" s="183" t="s">
        <v>7</v>
      </c>
      <c r="J14104" s="218" t="s">
        <v>8</v>
      </c>
      <c r="K14104" s="229">
        <f>J14106+J14107</f>
        <v>15.49</v>
      </c>
      <c r="L14104" s="229">
        <f>J14105-K14104</f>
        <v>20.36</v>
      </c>
      <c r="M14104" t="s">
        <v>7</v>
      </c>
    </row>
    <row r="14105" spans="1:13" ht="24" customHeight="1" x14ac:dyDescent="0.2">
      <c r="A14105" s="237" t="s">
        <v>2125</v>
      </c>
      <c r="B14105" s="186" t="s">
        <v>1183</v>
      </c>
      <c r="C14105" s="185" t="s">
        <v>15</v>
      </c>
      <c r="D14105" s="185" t="s">
        <v>1184</v>
      </c>
      <c r="E14105" s="425">
        <v>16</v>
      </c>
      <c r="F14105" s="425"/>
      <c r="G14105" s="187" t="s">
        <v>132</v>
      </c>
      <c r="H14105" s="188">
        <v>1</v>
      </c>
      <c r="I14105" s="189">
        <f>(M14105*$M$13)</f>
        <v>35.852400000000003</v>
      </c>
      <c r="J14105" s="231">
        <f>TRUNC(I14105*H14105,2)</f>
        <v>35.85</v>
      </c>
      <c r="M14105">
        <v>38.97</v>
      </c>
    </row>
    <row r="14106" spans="1:13" ht="24" customHeight="1" x14ac:dyDescent="0.2">
      <c r="A14106" s="238" t="s">
        <v>2126</v>
      </c>
      <c r="B14106" s="191" t="s">
        <v>2152</v>
      </c>
      <c r="C14106" s="190" t="s">
        <v>15</v>
      </c>
      <c r="D14106" s="190" t="s">
        <v>2153</v>
      </c>
      <c r="E14106" s="426" t="s">
        <v>2129</v>
      </c>
      <c r="F14106" s="426"/>
      <c r="G14106" s="192" t="s">
        <v>39</v>
      </c>
      <c r="H14106" s="193">
        <v>0.5</v>
      </c>
      <c r="I14106" s="189">
        <f>(M14106*$M$13)</f>
        <v>19.136000000000003</v>
      </c>
      <c r="J14106" s="219">
        <f>TRUNC(I14106*H14106,2)</f>
        <v>9.56</v>
      </c>
      <c r="M14106">
        <v>20.8</v>
      </c>
    </row>
    <row r="14107" spans="1:13" ht="24" customHeight="1" x14ac:dyDescent="0.2">
      <c r="A14107" s="238" t="s">
        <v>2126</v>
      </c>
      <c r="B14107" s="191" t="s">
        <v>2156</v>
      </c>
      <c r="C14107" s="190" t="s">
        <v>15</v>
      </c>
      <c r="D14107" s="190" t="s">
        <v>2157</v>
      </c>
      <c r="E14107" s="426" t="s">
        <v>2129</v>
      </c>
      <c r="F14107" s="426"/>
      <c r="G14107" s="192" t="s">
        <v>39</v>
      </c>
      <c r="H14107" s="193">
        <v>0.5</v>
      </c>
      <c r="I14107" s="189">
        <f>(M14107*$M$13)</f>
        <v>11.8772</v>
      </c>
      <c r="J14107" s="219">
        <f>TRUNC(I14107*H14107,2)</f>
        <v>5.93</v>
      </c>
      <c r="M14107">
        <v>12.91</v>
      </c>
    </row>
    <row r="14108" spans="1:13" ht="24" customHeight="1" x14ac:dyDescent="0.2">
      <c r="A14108" s="238" t="s">
        <v>2126</v>
      </c>
      <c r="B14108" s="191" t="s">
        <v>3077</v>
      </c>
      <c r="C14108" s="190" t="s">
        <v>15</v>
      </c>
      <c r="D14108" s="190" t="s">
        <v>3078</v>
      </c>
      <c r="E14108" s="426" t="s">
        <v>2119</v>
      </c>
      <c r="F14108" s="426"/>
      <c r="G14108" s="192" t="s">
        <v>132</v>
      </c>
      <c r="H14108" s="193">
        <v>1.1000000000000001</v>
      </c>
      <c r="I14108" s="189">
        <f>(M14108*$M$13)</f>
        <v>18.170000000000002</v>
      </c>
      <c r="J14108" s="219">
        <f>TRUNC(I14108*H14108,2)</f>
        <v>19.98</v>
      </c>
      <c r="M14108">
        <v>19.75</v>
      </c>
    </row>
    <row r="14109" spans="1:13" ht="24" customHeight="1" x14ac:dyDescent="0.2">
      <c r="A14109" s="238" t="s">
        <v>2126</v>
      </c>
      <c r="B14109" s="191" t="s">
        <v>2134</v>
      </c>
      <c r="C14109" s="190" t="s">
        <v>15</v>
      </c>
      <c r="D14109" s="190" t="s">
        <v>2135</v>
      </c>
      <c r="E14109" s="426" t="s">
        <v>2119</v>
      </c>
      <c r="F14109" s="426"/>
      <c r="G14109" s="192" t="s">
        <v>1871</v>
      </c>
      <c r="H14109" s="193">
        <v>1.4500000000000001E-2</v>
      </c>
      <c r="I14109" s="189">
        <f>(M14109*$M$13)</f>
        <v>25.566800000000001</v>
      </c>
      <c r="J14109" s="219">
        <f>TRUNC(I14109*H14109,2)</f>
        <v>0.37</v>
      </c>
      <c r="M14109">
        <v>27.79</v>
      </c>
    </row>
    <row r="14110" spans="1:13" x14ac:dyDescent="0.2">
      <c r="A14110" s="239"/>
      <c r="B14110" s="195"/>
      <c r="C14110" s="195"/>
      <c r="D14110" s="195"/>
      <c r="E14110" s="195" t="s">
        <v>3847</v>
      </c>
      <c r="F14110" s="196">
        <v>16.850000000000001</v>
      </c>
      <c r="G14110" s="195" t="s">
        <v>3848</v>
      </c>
      <c r="H14110" s="196">
        <v>0</v>
      </c>
      <c r="I14110" s="196">
        <v>16.850000000000001</v>
      </c>
      <c r="J14110" s="220"/>
      <c r="M14110">
        <v>16.850000000000001</v>
      </c>
    </row>
    <row r="14111" spans="1:13" ht="25.5" x14ac:dyDescent="0.2">
      <c r="A14111" s="239"/>
      <c r="B14111" s="195"/>
      <c r="C14111" s="195"/>
      <c r="D14111" s="195"/>
      <c r="E14111" s="195" t="s">
        <v>3849</v>
      </c>
      <c r="F14111" s="196">
        <v>0</v>
      </c>
      <c r="G14111" s="195"/>
      <c r="H14111" s="195" t="s">
        <v>3850</v>
      </c>
      <c r="I14111" s="196">
        <v>38.97</v>
      </c>
      <c r="J14111" s="220"/>
      <c r="M14111">
        <v>38.97</v>
      </c>
    </row>
    <row r="14112" spans="1:13" ht="30" customHeight="1" x14ac:dyDescent="0.2">
      <c r="A14112" s="240"/>
      <c r="B14112" s="197"/>
      <c r="C14112" s="197"/>
      <c r="D14112" s="197"/>
      <c r="E14112" s="197"/>
      <c r="F14112" s="197"/>
      <c r="G14112" s="197" t="s">
        <v>3851</v>
      </c>
      <c r="H14112" s="198">
        <v>55.37</v>
      </c>
      <c r="I14112" s="199">
        <v>2157.7600000000002</v>
      </c>
      <c r="J14112" s="220"/>
      <c r="M14112">
        <v>2157.7600000000002</v>
      </c>
    </row>
    <row r="14113" spans="1:13" ht="0.95" customHeight="1" x14ac:dyDescent="0.2">
      <c r="A14113" s="237"/>
      <c r="B14113" s="185"/>
      <c r="C14113" s="185"/>
      <c r="D14113" s="185"/>
      <c r="E14113" s="185"/>
      <c r="F14113" s="185"/>
      <c r="G14113" s="185"/>
      <c r="H14113" s="185"/>
      <c r="I14113" s="185"/>
      <c r="J14113" s="220"/>
    </row>
    <row r="14114" spans="1:13" ht="18" customHeight="1" x14ac:dyDescent="0.2">
      <c r="A14114" s="236" t="s">
        <v>1919</v>
      </c>
      <c r="B14114" s="183" t="s">
        <v>2</v>
      </c>
      <c r="C14114" s="182" t="s">
        <v>3</v>
      </c>
      <c r="D14114" s="182" t="s">
        <v>4</v>
      </c>
      <c r="E14114" s="419" t="s">
        <v>2100</v>
      </c>
      <c r="F14114" s="419"/>
      <c r="G14114" s="184" t="s">
        <v>5</v>
      </c>
      <c r="H14114" s="183" t="s">
        <v>6</v>
      </c>
      <c r="I14114" s="183" t="s">
        <v>7</v>
      </c>
      <c r="J14114" s="218" t="s">
        <v>8</v>
      </c>
      <c r="K14114" s="229">
        <f>J14116+J14117</f>
        <v>2.4400000000000004</v>
      </c>
      <c r="L14114" s="229">
        <f>J14115-K14114</f>
        <v>215.05</v>
      </c>
      <c r="M14114" t="s">
        <v>7</v>
      </c>
    </row>
    <row r="14115" spans="1:13" ht="39" customHeight="1" x14ac:dyDescent="0.2">
      <c r="A14115" s="237" t="s">
        <v>2125</v>
      </c>
      <c r="B14115" s="186" t="s">
        <v>1594</v>
      </c>
      <c r="C14115" s="185" t="s">
        <v>26</v>
      </c>
      <c r="D14115" s="185" t="s">
        <v>1595</v>
      </c>
      <c r="E14115" s="425" t="s">
        <v>2103</v>
      </c>
      <c r="F14115" s="425"/>
      <c r="G14115" s="187" t="s">
        <v>17</v>
      </c>
      <c r="H14115" s="188">
        <v>1</v>
      </c>
      <c r="I14115" s="189">
        <f t="shared" ref="I14115:I14121" si="576">(M14115*$M$13)</f>
        <v>217.49719999999999</v>
      </c>
      <c r="J14115" s="231">
        <f t="shared" ref="J14115:J14121" si="577">TRUNC(I14115*H14115,2)</f>
        <v>217.49</v>
      </c>
      <c r="M14115">
        <v>236.41</v>
      </c>
    </row>
    <row r="14116" spans="1:13" ht="24" customHeight="1" x14ac:dyDescent="0.2">
      <c r="A14116" s="241" t="s">
        <v>2395</v>
      </c>
      <c r="B14116" s="201" t="s">
        <v>2446</v>
      </c>
      <c r="C14116" s="200" t="s">
        <v>26</v>
      </c>
      <c r="D14116" s="200" t="s">
        <v>2447</v>
      </c>
      <c r="E14116" s="427" t="s">
        <v>2123</v>
      </c>
      <c r="F14116" s="427"/>
      <c r="G14116" s="202" t="s">
        <v>32</v>
      </c>
      <c r="H14116" s="203">
        <v>6.2E-2</v>
      </c>
      <c r="I14116" s="189">
        <f t="shared" si="576"/>
        <v>17.461600000000001</v>
      </c>
      <c r="J14116" s="219">
        <f t="shared" si="577"/>
        <v>1.08</v>
      </c>
      <c r="M14116">
        <v>18.98</v>
      </c>
    </row>
    <row r="14117" spans="1:13" ht="24" customHeight="1" x14ac:dyDescent="0.2">
      <c r="A14117" s="241" t="s">
        <v>2395</v>
      </c>
      <c r="B14117" s="201" t="s">
        <v>3083</v>
      </c>
      <c r="C14117" s="200" t="s">
        <v>26</v>
      </c>
      <c r="D14117" s="200" t="s">
        <v>3084</v>
      </c>
      <c r="E14117" s="427" t="s">
        <v>2123</v>
      </c>
      <c r="F14117" s="427"/>
      <c r="G14117" s="202" t="s">
        <v>32</v>
      </c>
      <c r="H14117" s="203">
        <v>5.6000000000000001E-2</v>
      </c>
      <c r="I14117" s="189">
        <f t="shared" si="576"/>
        <v>24.398400000000002</v>
      </c>
      <c r="J14117" s="219">
        <f t="shared" si="577"/>
        <v>1.36</v>
      </c>
      <c r="M14117">
        <v>26.52</v>
      </c>
    </row>
    <row r="14118" spans="1:13" ht="39" customHeight="1" x14ac:dyDescent="0.2">
      <c r="A14118" s="241" t="s">
        <v>2395</v>
      </c>
      <c r="B14118" s="201" t="s">
        <v>3079</v>
      </c>
      <c r="C14118" s="200" t="s">
        <v>26</v>
      </c>
      <c r="D14118" s="200" t="s">
        <v>3080</v>
      </c>
      <c r="E14118" s="427" t="s">
        <v>2398</v>
      </c>
      <c r="F14118" s="427"/>
      <c r="G14118" s="202" t="s">
        <v>2399</v>
      </c>
      <c r="H14118" s="203">
        <v>8.9999999999999998E-4</v>
      </c>
      <c r="I14118" s="189">
        <f t="shared" si="576"/>
        <v>16.891200000000001</v>
      </c>
      <c r="J14118" s="219">
        <f t="shared" si="577"/>
        <v>0.01</v>
      </c>
      <c r="M14118">
        <v>18.36</v>
      </c>
    </row>
    <row r="14119" spans="1:13" ht="39" customHeight="1" x14ac:dyDescent="0.2">
      <c r="A14119" s="241" t="s">
        <v>2395</v>
      </c>
      <c r="B14119" s="201" t="s">
        <v>3081</v>
      </c>
      <c r="C14119" s="200" t="s">
        <v>26</v>
      </c>
      <c r="D14119" s="200" t="s">
        <v>3082</v>
      </c>
      <c r="E14119" s="427" t="s">
        <v>2398</v>
      </c>
      <c r="F14119" s="427"/>
      <c r="G14119" s="202" t="s">
        <v>2402</v>
      </c>
      <c r="H14119" s="203">
        <v>1.1999999999999999E-3</v>
      </c>
      <c r="I14119" s="189">
        <f t="shared" si="576"/>
        <v>15.9528</v>
      </c>
      <c r="J14119" s="219">
        <f t="shared" si="577"/>
        <v>0.01</v>
      </c>
      <c r="M14119">
        <v>17.34</v>
      </c>
    </row>
    <row r="14120" spans="1:13" ht="39" customHeight="1" x14ac:dyDescent="0.2">
      <c r="A14120" s="238" t="s">
        <v>2126</v>
      </c>
      <c r="B14120" s="191" t="s">
        <v>3263</v>
      </c>
      <c r="C14120" s="190" t="s">
        <v>26</v>
      </c>
      <c r="D14120" s="190" t="s">
        <v>3264</v>
      </c>
      <c r="E14120" s="426" t="s">
        <v>2119</v>
      </c>
      <c r="F14120" s="426"/>
      <c r="G14120" s="192" t="s">
        <v>1009</v>
      </c>
      <c r="H14120" s="193">
        <v>4.1500000000000004</v>
      </c>
      <c r="I14120" s="189">
        <f t="shared" si="576"/>
        <v>2.1436000000000002</v>
      </c>
      <c r="J14120" s="219">
        <f t="shared" si="577"/>
        <v>8.89</v>
      </c>
      <c r="M14120">
        <v>2.33</v>
      </c>
    </row>
    <row r="14121" spans="1:13" ht="78" customHeight="1" x14ac:dyDescent="0.2">
      <c r="A14121" s="238" t="s">
        <v>2126</v>
      </c>
      <c r="B14121" s="191" t="s">
        <v>3265</v>
      </c>
      <c r="C14121" s="190" t="s">
        <v>26</v>
      </c>
      <c r="D14121" s="190" t="s">
        <v>3266</v>
      </c>
      <c r="E14121" s="426" t="s">
        <v>2119</v>
      </c>
      <c r="F14121" s="426"/>
      <c r="G14121" s="192" t="s">
        <v>17</v>
      </c>
      <c r="H14121" s="193">
        <v>1.1459999999999999</v>
      </c>
      <c r="I14121" s="189">
        <f t="shared" si="576"/>
        <v>179.88760000000002</v>
      </c>
      <c r="J14121" s="219">
        <f t="shared" si="577"/>
        <v>206.15</v>
      </c>
      <c r="M14121">
        <v>195.53</v>
      </c>
    </row>
    <row r="14122" spans="1:13" x14ac:dyDescent="0.2">
      <c r="A14122" s="239"/>
      <c r="B14122" s="195"/>
      <c r="C14122" s="195"/>
      <c r="D14122" s="195"/>
      <c r="E14122" s="195" t="s">
        <v>3847</v>
      </c>
      <c r="F14122" s="196">
        <v>1.9800000000000002</v>
      </c>
      <c r="G14122" s="195" t="s">
        <v>3848</v>
      </c>
      <c r="H14122" s="196">
        <v>0</v>
      </c>
      <c r="I14122" s="196">
        <v>1.9800000000000002</v>
      </c>
      <c r="J14122" s="220"/>
      <c r="M14122">
        <v>1.9800000000000002</v>
      </c>
    </row>
    <row r="14123" spans="1:13" ht="25.5" x14ac:dyDescent="0.2">
      <c r="A14123" s="239"/>
      <c r="B14123" s="195"/>
      <c r="C14123" s="195"/>
      <c r="D14123" s="195"/>
      <c r="E14123" s="195" t="s">
        <v>3849</v>
      </c>
      <c r="F14123" s="196">
        <v>0</v>
      </c>
      <c r="G14123" s="195"/>
      <c r="H14123" s="195" t="s">
        <v>3850</v>
      </c>
      <c r="I14123" s="196">
        <v>236.41</v>
      </c>
      <c r="J14123" s="220"/>
      <c r="M14123">
        <v>236.41</v>
      </c>
    </row>
    <row r="14124" spans="1:13" ht="30" customHeight="1" x14ac:dyDescent="0.2">
      <c r="A14124" s="240"/>
      <c r="B14124" s="197"/>
      <c r="C14124" s="197"/>
      <c r="D14124" s="197"/>
      <c r="E14124" s="197"/>
      <c r="F14124" s="197"/>
      <c r="G14124" s="197" t="s">
        <v>3851</v>
      </c>
      <c r="H14124" s="198">
        <v>555.5</v>
      </c>
      <c r="I14124" s="199">
        <v>131325.75</v>
      </c>
      <c r="J14124" s="220"/>
      <c r="M14124">
        <v>131325.75</v>
      </c>
    </row>
    <row r="14125" spans="1:13" ht="0.95" customHeight="1" x14ac:dyDescent="0.2">
      <c r="A14125" s="237"/>
      <c r="B14125" s="185"/>
      <c r="C14125" s="185"/>
      <c r="D14125" s="185"/>
      <c r="E14125" s="185"/>
      <c r="F14125" s="185"/>
      <c r="G14125" s="185"/>
      <c r="H14125" s="185"/>
      <c r="I14125" s="185"/>
      <c r="J14125" s="220"/>
    </row>
    <row r="14126" spans="1:13" ht="24" customHeight="1" x14ac:dyDescent="0.2">
      <c r="A14126" s="242" t="s">
        <v>1920</v>
      </c>
      <c r="B14126" s="24"/>
      <c r="C14126" s="24"/>
      <c r="D14126" s="23" t="s">
        <v>923</v>
      </c>
      <c r="E14126" s="24"/>
      <c r="F14126" s="428"/>
      <c r="G14126" s="428"/>
      <c r="H14126" s="24"/>
      <c r="I14126" s="24"/>
      <c r="J14126" s="210"/>
    </row>
    <row r="14127" spans="1:13" ht="18" customHeight="1" x14ac:dyDescent="0.2">
      <c r="A14127" s="236" t="s">
        <v>5392</v>
      </c>
      <c r="B14127" s="183" t="s">
        <v>2</v>
      </c>
      <c r="C14127" s="182" t="s">
        <v>3</v>
      </c>
      <c r="D14127" s="182" t="s">
        <v>4</v>
      </c>
      <c r="E14127" s="419" t="s">
        <v>2100</v>
      </c>
      <c r="F14127" s="419"/>
      <c r="G14127" s="184" t="s">
        <v>5</v>
      </c>
      <c r="H14127" s="183" t="s">
        <v>6</v>
      </c>
      <c r="I14127" s="183" t="s">
        <v>7</v>
      </c>
      <c r="J14127" s="218" t="s">
        <v>8</v>
      </c>
      <c r="K14127" s="229">
        <f>J14129+J14130</f>
        <v>16.14</v>
      </c>
      <c r="L14127" s="229">
        <f>J14128-K14127</f>
        <v>98.45</v>
      </c>
      <c r="M14127" t="s">
        <v>7</v>
      </c>
    </row>
    <row r="14128" spans="1:13" ht="39" customHeight="1" x14ac:dyDescent="0.2">
      <c r="A14128" s="237" t="s">
        <v>2125</v>
      </c>
      <c r="B14128" s="186" t="s">
        <v>1921</v>
      </c>
      <c r="C14128" s="185" t="s">
        <v>26</v>
      </c>
      <c r="D14128" s="185" t="s">
        <v>1922</v>
      </c>
      <c r="E14128" s="425" t="s">
        <v>2111</v>
      </c>
      <c r="F14128" s="425"/>
      <c r="G14128" s="187" t="s">
        <v>17</v>
      </c>
      <c r="H14128" s="188">
        <v>1</v>
      </c>
      <c r="I14128" s="189">
        <f t="shared" ref="I14128:I14133" si="578">(M14128*$M$13)</f>
        <v>114.59520000000001</v>
      </c>
      <c r="J14128" s="231">
        <f t="shared" ref="J14128:J14133" si="579">TRUNC(I14128*H14128,2)</f>
        <v>114.59</v>
      </c>
      <c r="M14128">
        <v>124.56</v>
      </c>
    </row>
    <row r="14129" spans="1:13" ht="26.1" customHeight="1" x14ac:dyDescent="0.2">
      <c r="A14129" s="241" t="s">
        <v>2395</v>
      </c>
      <c r="B14129" s="201" t="s">
        <v>2880</v>
      </c>
      <c r="C14129" s="200" t="s">
        <v>26</v>
      </c>
      <c r="D14129" s="200" t="s">
        <v>2881</v>
      </c>
      <c r="E14129" s="427" t="s">
        <v>2123</v>
      </c>
      <c r="F14129" s="427"/>
      <c r="G14129" s="202" t="s">
        <v>32</v>
      </c>
      <c r="H14129" s="203">
        <v>0.52029999999999998</v>
      </c>
      <c r="I14129" s="189">
        <f t="shared" si="578"/>
        <v>25.410400000000003</v>
      </c>
      <c r="J14129" s="219">
        <f t="shared" si="579"/>
        <v>13.22</v>
      </c>
      <c r="M14129">
        <v>27.62</v>
      </c>
    </row>
    <row r="14130" spans="1:13" ht="24" customHeight="1" x14ac:dyDescent="0.2">
      <c r="A14130" s="241" t="s">
        <v>2395</v>
      </c>
      <c r="B14130" s="201" t="s">
        <v>2446</v>
      </c>
      <c r="C14130" s="200" t="s">
        <v>26</v>
      </c>
      <c r="D14130" s="200" t="s">
        <v>2447</v>
      </c>
      <c r="E14130" s="427" t="s">
        <v>2123</v>
      </c>
      <c r="F14130" s="427"/>
      <c r="G14130" s="202" t="s">
        <v>32</v>
      </c>
      <c r="H14130" s="203">
        <v>0.16739999999999999</v>
      </c>
      <c r="I14130" s="189">
        <f t="shared" si="578"/>
        <v>17.461600000000001</v>
      </c>
      <c r="J14130" s="219">
        <f t="shared" si="579"/>
        <v>2.92</v>
      </c>
      <c r="M14130">
        <v>18.98</v>
      </c>
    </row>
    <row r="14131" spans="1:13" ht="24" customHeight="1" x14ac:dyDescent="0.2">
      <c r="A14131" s="238" t="s">
        <v>2126</v>
      </c>
      <c r="B14131" s="191" t="s">
        <v>2884</v>
      </c>
      <c r="C14131" s="190" t="s">
        <v>26</v>
      </c>
      <c r="D14131" s="190" t="s">
        <v>2885</v>
      </c>
      <c r="E14131" s="426" t="s">
        <v>2119</v>
      </c>
      <c r="F14131" s="426"/>
      <c r="G14131" s="192" t="s">
        <v>2413</v>
      </c>
      <c r="H14131" s="193">
        <v>0.14099999999999999</v>
      </c>
      <c r="I14131" s="189">
        <f t="shared" si="578"/>
        <v>4.0480000000000009</v>
      </c>
      <c r="J14131" s="219">
        <f t="shared" si="579"/>
        <v>0.56999999999999995</v>
      </c>
      <c r="M14131">
        <v>4.4000000000000004</v>
      </c>
    </row>
    <row r="14132" spans="1:13" ht="24" customHeight="1" x14ac:dyDescent="0.2">
      <c r="A14132" s="238" t="s">
        <v>2126</v>
      </c>
      <c r="B14132" s="191" t="s">
        <v>3389</v>
      </c>
      <c r="C14132" s="190" t="s">
        <v>26</v>
      </c>
      <c r="D14132" s="190" t="s">
        <v>3390</v>
      </c>
      <c r="E14132" s="426" t="s">
        <v>2119</v>
      </c>
      <c r="F14132" s="426"/>
      <c r="G14132" s="192" t="s">
        <v>2413</v>
      </c>
      <c r="H14132" s="193">
        <v>9.1300000000000008</v>
      </c>
      <c r="I14132" s="189">
        <f t="shared" si="578"/>
        <v>2.1160000000000001</v>
      </c>
      <c r="J14132" s="219">
        <f t="shared" si="579"/>
        <v>19.309999999999999</v>
      </c>
      <c r="M14132">
        <v>2.2999999999999998</v>
      </c>
    </row>
    <row r="14133" spans="1:13" ht="26.1" customHeight="1" x14ac:dyDescent="0.2">
      <c r="A14133" s="238" t="s">
        <v>2126</v>
      </c>
      <c r="B14133" s="191" t="s">
        <v>3391</v>
      </c>
      <c r="C14133" s="190" t="s">
        <v>26</v>
      </c>
      <c r="D14133" s="190" t="s">
        <v>3392</v>
      </c>
      <c r="E14133" s="426" t="s">
        <v>2119</v>
      </c>
      <c r="F14133" s="426"/>
      <c r="G14133" s="192" t="s">
        <v>17</v>
      </c>
      <c r="H14133" s="193">
        <v>1.069</v>
      </c>
      <c r="I14133" s="189">
        <f t="shared" si="578"/>
        <v>73.50800000000001</v>
      </c>
      <c r="J14133" s="219">
        <f t="shared" si="579"/>
        <v>78.58</v>
      </c>
      <c r="M14133">
        <v>79.900000000000006</v>
      </c>
    </row>
    <row r="14134" spans="1:13" x14ac:dyDescent="0.2">
      <c r="A14134" s="239"/>
      <c r="B14134" s="195"/>
      <c r="C14134" s="195"/>
      <c r="D14134" s="195"/>
      <c r="E14134" s="195" t="s">
        <v>3847</v>
      </c>
      <c r="F14134" s="196">
        <v>13.41</v>
      </c>
      <c r="G14134" s="195" t="s">
        <v>3848</v>
      </c>
      <c r="H14134" s="196">
        <v>0</v>
      </c>
      <c r="I14134" s="196">
        <v>13.41</v>
      </c>
      <c r="J14134" s="220"/>
      <c r="M14134">
        <v>13.41</v>
      </c>
    </row>
    <row r="14135" spans="1:13" ht="25.5" x14ac:dyDescent="0.2">
      <c r="A14135" s="239"/>
      <c r="B14135" s="195"/>
      <c r="C14135" s="195"/>
      <c r="D14135" s="195"/>
      <c r="E14135" s="195" t="s">
        <v>3849</v>
      </c>
      <c r="F14135" s="196">
        <v>0</v>
      </c>
      <c r="G14135" s="195"/>
      <c r="H14135" s="195" t="s">
        <v>3850</v>
      </c>
      <c r="I14135" s="196">
        <v>124.56</v>
      </c>
      <c r="J14135" s="220"/>
      <c r="M14135">
        <v>124.56</v>
      </c>
    </row>
    <row r="14136" spans="1:13" ht="30" customHeight="1" x14ac:dyDescent="0.2">
      <c r="A14136" s="240"/>
      <c r="B14136" s="197"/>
      <c r="C14136" s="197"/>
      <c r="D14136" s="197"/>
      <c r="E14136" s="197"/>
      <c r="F14136" s="197"/>
      <c r="G14136" s="197" t="s">
        <v>3851</v>
      </c>
      <c r="H14136" s="198">
        <v>555.5</v>
      </c>
      <c r="I14136" s="199">
        <v>69193.08</v>
      </c>
      <c r="J14136" s="220"/>
      <c r="M14136">
        <v>69193.08</v>
      </c>
    </row>
    <row r="14137" spans="1:13" ht="0.95" customHeight="1" x14ac:dyDescent="0.2">
      <c r="A14137" s="237"/>
      <c r="B14137" s="185"/>
      <c r="C14137" s="185"/>
      <c r="D14137" s="185"/>
      <c r="E14137" s="185"/>
      <c r="F14137" s="185"/>
      <c r="G14137" s="185"/>
      <c r="H14137" s="185"/>
      <c r="I14137" s="185"/>
      <c r="J14137" s="220"/>
    </row>
    <row r="14138" spans="1:13" ht="18" customHeight="1" x14ac:dyDescent="0.2">
      <c r="A14138" s="236" t="s">
        <v>5393</v>
      </c>
      <c r="B14138" s="183" t="s">
        <v>2</v>
      </c>
      <c r="C14138" s="182" t="s">
        <v>3</v>
      </c>
      <c r="D14138" s="182" t="s">
        <v>4</v>
      </c>
      <c r="E14138" s="419" t="s">
        <v>2100</v>
      </c>
      <c r="F14138" s="419"/>
      <c r="G14138" s="184" t="s">
        <v>5</v>
      </c>
      <c r="H14138" s="183" t="s">
        <v>6</v>
      </c>
      <c r="I14138" s="183" t="s">
        <v>7</v>
      </c>
      <c r="J14138" s="218" t="s">
        <v>8</v>
      </c>
      <c r="K14138" s="229">
        <f>J14140+J14141+J14142</f>
        <v>9.67</v>
      </c>
      <c r="L14138" s="229">
        <f>J14139-K14138</f>
        <v>24.53</v>
      </c>
      <c r="M14138" t="s">
        <v>7</v>
      </c>
    </row>
    <row r="14139" spans="1:13" ht="26.1" customHeight="1" x14ac:dyDescent="0.2">
      <c r="A14139" s="237" t="s">
        <v>2125</v>
      </c>
      <c r="B14139" s="186" t="s">
        <v>3832</v>
      </c>
      <c r="C14139" s="185" t="s">
        <v>15</v>
      </c>
      <c r="D14139" s="185" t="s">
        <v>3833</v>
      </c>
      <c r="E14139" s="425">
        <v>22</v>
      </c>
      <c r="F14139" s="425"/>
      <c r="G14139" s="187" t="s">
        <v>17</v>
      </c>
      <c r="H14139" s="188">
        <v>1</v>
      </c>
      <c r="I14139" s="189">
        <f t="shared" ref="I14139:I14147" si="580">(M14139*$M$13)</f>
        <v>34.205600000000004</v>
      </c>
      <c r="J14139" s="231">
        <f t="shared" ref="J14139:J14147" si="581">TRUNC(I14139*H14139,2)</f>
        <v>34.200000000000003</v>
      </c>
      <c r="M14139">
        <v>37.18</v>
      </c>
    </row>
    <row r="14140" spans="1:13" ht="24" customHeight="1" x14ac:dyDescent="0.2">
      <c r="A14140" s="238" t="s">
        <v>2126</v>
      </c>
      <c r="B14140" s="191" t="s">
        <v>2148</v>
      </c>
      <c r="C14140" s="190" t="s">
        <v>15</v>
      </c>
      <c r="D14140" s="190" t="s">
        <v>2149</v>
      </c>
      <c r="E14140" s="426" t="s">
        <v>2129</v>
      </c>
      <c r="F14140" s="426"/>
      <c r="G14140" s="192" t="s">
        <v>39</v>
      </c>
      <c r="H14140" s="193">
        <v>0.1109</v>
      </c>
      <c r="I14140" s="189">
        <f t="shared" si="580"/>
        <v>13.938000000000001</v>
      </c>
      <c r="J14140" s="219">
        <f t="shared" si="581"/>
        <v>1.54</v>
      </c>
      <c r="M14140">
        <v>15.15</v>
      </c>
    </row>
    <row r="14141" spans="1:13" ht="24" customHeight="1" x14ac:dyDescent="0.2">
      <c r="A14141" s="238" t="s">
        <v>2126</v>
      </c>
      <c r="B14141" s="191" t="s">
        <v>2152</v>
      </c>
      <c r="C14141" s="190" t="s">
        <v>15</v>
      </c>
      <c r="D14141" s="190" t="s">
        <v>2153</v>
      </c>
      <c r="E14141" s="426" t="s">
        <v>2129</v>
      </c>
      <c r="F14141" s="426"/>
      <c r="G14141" s="192" t="s">
        <v>39</v>
      </c>
      <c r="H14141" s="193">
        <v>0.17219999999999999</v>
      </c>
      <c r="I14141" s="189">
        <f t="shared" si="580"/>
        <v>19.136000000000003</v>
      </c>
      <c r="J14141" s="219">
        <f t="shared" si="581"/>
        <v>3.29</v>
      </c>
      <c r="M14141">
        <v>20.8</v>
      </c>
    </row>
    <row r="14142" spans="1:13" ht="24" customHeight="1" x14ac:dyDescent="0.2">
      <c r="A14142" s="238" t="s">
        <v>2126</v>
      </c>
      <c r="B14142" s="191" t="s">
        <v>2156</v>
      </c>
      <c r="C14142" s="190" t="s">
        <v>15</v>
      </c>
      <c r="D14142" s="190" t="s">
        <v>2157</v>
      </c>
      <c r="E14142" s="426" t="s">
        <v>2129</v>
      </c>
      <c r="F14142" s="426"/>
      <c r="G14142" s="192" t="s">
        <v>39</v>
      </c>
      <c r="H14142" s="193">
        <v>0.40789999999999998</v>
      </c>
      <c r="I14142" s="189">
        <f t="shared" si="580"/>
        <v>11.8772</v>
      </c>
      <c r="J14142" s="219">
        <f t="shared" si="581"/>
        <v>4.84</v>
      </c>
      <c r="M14142">
        <v>12.91</v>
      </c>
    </row>
    <row r="14143" spans="1:13" ht="39" customHeight="1" x14ac:dyDescent="0.2">
      <c r="A14143" s="238" t="s">
        <v>2126</v>
      </c>
      <c r="B14143" s="191" t="s">
        <v>2797</v>
      </c>
      <c r="C14143" s="190" t="s">
        <v>15</v>
      </c>
      <c r="D14143" s="190" t="s">
        <v>2798</v>
      </c>
      <c r="E14143" s="426" t="s">
        <v>2119</v>
      </c>
      <c r="F14143" s="426"/>
      <c r="G14143" s="192" t="s">
        <v>1871</v>
      </c>
      <c r="H14143" s="193">
        <v>1</v>
      </c>
      <c r="I14143" s="189">
        <f t="shared" si="580"/>
        <v>6.9</v>
      </c>
      <c r="J14143" s="219">
        <f t="shared" si="581"/>
        <v>6.9</v>
      </c>
      <c r="M14143">
        <v>7.5</v>
      </c>
    </row>
    <row r="14144" spans="1:13" ht="24" customHeight="1" x14ac:dyDescent="0.2">
      <c r="A14144" s="238" t="s">
        <v>2126</v>
      </c>
      <c r="B14144" s="191" t="s">
        <v>2270</v>
      </c>
      <c r="C14144" s="190" t="s">
        <v>15</v>
      </c>
      <c r="D14144" s="190" t="s">
        <v>2271</v>
      </c>
      <c r="E14144" s="426" t="s">
        <v>2119</v>
      </c>
      <c r="F14144" s="426"/>
      <c r="G14144" s="192" t="s">
        <v>50</v>
      </c>
      <c r="H14144" s="193">
        <v>3.5000000000000003E-2</v>
      </c>
      <c r="I14144" s="189">
        <f t="shared" si="580"/>
        <v>159.69360000000003</v>
      </c>
      <c r="J14144" s="219">
        <f t="shared" si="581"/>
        <v>5.58</v>
      </c>
      <c r="M14144">
        <v>173.58</v>
      </c>
    </row>
    <row r="14145" spans="1:13" ht="24" customHeight="1" x14ac:dyDescent="0.2">
      <c r="A14145" s="238" t="s">
        <v>2126</v>
      </c>
      <c r="B14145" s="191" t="s">
        <v>2168</v>
      </c>
      <c r="C14145" s="190" t="s">
        <v>15</v>
      </c>
      <c r="D14145" s="190" t="s">
        <v>2169</v>
      </c>
      <c r="E14145" s="426" t="s">
        <v>2119</v>
      </c>
      <c r="F14145" s="426"/>
      <c r="G14145" s="192" t="s">
        <v>50</v>
      </c>
      <c r="H14145" s="193">
        <v>2.1999999999999999E-2</v>
      </c>
      <c r="I14145" s="189">
        <f t="shared" si="580"/>
        <v>125.49720000000001</v>
      </c>
      <c r="J14145" s="219">
        <f t="shared" si="581"/>
        <v>2.76</v>
      </c>
      <c r="M14145">
        <v>136.41</v>
      </c>
    </row>
    <row r="14146" spans="1:13" ht="24" customHeight="1" x14ac:dyDescent="0.2">
      <c r="A14146" s="238" t="s">
        <v>2126</v>
      </c>
      <c r="B14146" s="191" t="s">
        <v>2245</v>
      </c>
      <c r="C14146" s="190" t="s">
        <v>15</v>
      </c>
      <c r="D14146" s="190" t="s">
        <v>2246</v>
      </c>
      <c r="E14146" s="426" t="s">
        <v>2119</v>
      </c>
      <c r="F14146" s="426"/>
      <c r="G14146" s="192" t="s">
        <v>50</v>
      </c>
      <c r="H14146" s="193">
        <v>2.1999999999999999E-2</v>
      </c>
      <c r="I14146" s="189">
        <f t="shared" si="580"/>
        <v>123.36280000000001</v>
      </c>
      <c r="J14146" s="219">
        <f t="shared" si="581"/>
        <v>2.71</v>
      </c>
      <c r="M14146">
        <v>134.09</v>
      </c>
    </row>
    <row r="14147" spans="1:13" ht="24" customHeight="1" x14ac:dyDescent="0.2">
      <c r="A14147" s="238" t="s">
        <v>2126</v>
      </c>
      <c r="B14147" s="191" t="s">
        <v>2140</v>
      </c>
      <c r="C14147" s="190" t="s">
        <v>15</v>
      </c>
      <c r="D14147" s="190" t="s">
        <v>2141</v>
      </c>
      <c r="E14147" s="426" t="s">
        <v>2119</v>
      </c>
      <c r="F14147" s="426"/>
      <c r="G14147" s="192" t="s">
        <v>1871</v>
      </c>
      <c r="H14147" s="193">
        <v>11</v>
      </c>
      <c r="I14147" s="189">
        <f t="shared" si="580"/>
        <v>0.59800000000000009</v>
      </c>
      <c r="J14147" s="219">
        <f t="shared" si="581"/>
        <v>6.57</v>
      </c>
      <c r="M14147">
        <v>0.65</v>
      </c>
    </row>
    <row r="14148" spans="1:13" x14ac:dyDescent="0.2">
      <c r="A14148" s="239"/>
      <c r="B14148" s="195"/>
      <c r="C14148" s="195"/>
      <c r="D14148" s="195"/>
      <c r="E14148" s="195" t="s">
        <v>3847</v>
      </c>
      <c r="F14148" s="196">
        <v>10.52</v>
      </c>
      <c r="G14148" s="195" t="s">
        <v>3848</v>
      </c>
      <c r="H14148" s="196">
        <v>0</v>
      </c>
      <c r="I14148" s="196">
        <v>10.52</v>
      </c>
      <c r="J14148" s="220"/>
      <c r="M14148">
        <v>10.52</v>
      </c>
    </row>
    <row r="14149" spans="1:13" ht="25.5" x14ac:dyDescent="0.2">
      <c r="A14149" s="239"/>
      <c r="B14149" s="195"/>
      <c r="C14149" s="195"/>
      <c r="D14149" s="195"/>
      <c r="E14149" s="195" t="s">
        <v>3849</v>
      </c>
      <c r="F14149" s="196">
        <v>0</v>
      </c>
      <c r="G14149" s="195"/>
      <c r="H14149" s="195" t="s">
        <v>3850</v>
      </c>
      <c r="I14149" s="196">
        <v>37.18</v>
      </c>
      <c r="J14149" s="220"/>
      <c r="M14149">
        <v>37.18</v>
      </c>
    </row>
    <row r="14150" spans="1:13" ht="30" customHeight="1" x14ac:dyDescent="0.2">
      <c r="A14150" s="240"/>
      <c r="B14150" s="197"/>
      <c r="C14150" s="197"/>
      <c r="D14150" s="197"/>
      <c r="E14150" s="197"/>
      <c r="F14150" s="197"/>
      <c r="G14150" s="197" t="s">
        <v>3851</v>
      </c>
      <c r="H14150" s="198">
        <v>555.5</v>
      </c>
      <c r="I14150" s="199">
        <v>20653.490000000002</v>
      </c>
      <c r="J14150" s="220"/>
      <c r="M14150">
        <v>20653.490000000002</v>
      </c>
    </row>
    <row r="14151" spans="1:13" ht="0.95" customHeight="1" x14ac:dyDescent="0.2">
      <c r="A14151" s="237"/>
      <c r="B14151" s="185"/>
      <c r="C14151" s="185"/>
      <c r="D14151" s="185"/>
      <c r="E14151" s="185"/>
      <c r="F14151" s="185"/>
      <c r="G14151" s="185"/>
      <c r="H14151" s="185"/>
      <c r="I14151" s="185"/>
      <c r="J14151" s="220"/>
    </row>
    <row r="14152" spans="1:13" ht="24" customHeight="1" x14ac:dyDescent="0.2">
      <c r="A14152" s="242" t="s">
        <v>1923</v>
      </c>
      <c r="B14152" s="24"/>
      <c r="C14152" s="24"/>
      <c r="D14152" s="23" t="s">
        <v>1235</v>
      </c>
      <c r="E14152" s="24"/>
      <c r="F14152" s="428"/>
      <c r="G14152" s="428"/>
      <c r="H14152" s="24"/>
      <c r="I14152" s="24"/>
      <c r="J14152" s="210"/>
    </row>
    <row r="14153" spans="1:13" ht="18" customHeight="1" x14ac:dyDescent="0.2">
      <c r="A14153" s="236" t="s">
        <v>1924</v>
      </c>
      <c r="B14153" s="183" t="s">
        <v>2</v>
      </c>
      <c r="C14153" s="182" t="s">
        <v>3</v>
      </c>
      <c r="D14153" s="182" t="s">
        <v>4</v>
      </c>
      <c r="E14153" s="419" t="s">
        <v>2100</v>
      </c>
      <c r="F14153" s="419"/>
      <c r="G14153" s="184" t="s">
        <v>5</v>
      </c>
      <c r="H14153" s="183" t="s">
        <v>6</v>
      </c>
      <c r="I14153" s="183" t="s">
        <v>7</v>
      </c>
      <c r="J14153" s="218" t="s">
        <v>8</v>
      </c>
      <c r="K14153" s="229">
        <f>J14155+J14159</f>
        <v>3.42</v>
      </c>
      <c r="L14153" s="229">
        <f>J14154-K14153</f>
        <v>9.1199999999999992</v>
      </c>
      <c r="M14153" t="s">
        <v>7</v>
      </c>
    </row>
    <row r="14154" spans="1:13" ht="26.1" customHeight="1" x14ac:dyDescent="0.2">
      <c r="A14154" s="237" t="s">
        <v>2125</v>
      </c>
      <c r="B14154" s="186" t="s">
        <v>1925</v>
      </c>
      <c r="C14154" s="185" t="s">
        <v>15</v>
      </c>
      <c r="D14154" s="185" t="s">
        <v>1926</v>
      </c>
      <c r="E14154" s="425">
        <v>26</v>
      </c>
      <c r="F14154" s="425"/>
      <c r="G14154" s="187" t="s">
        <v>17</v>
      </c>
      <c r="H14154" s="188">
        <v>1</v>
      </c>
      <c r="I14154" s="189">
        <f t="shared" ref="I14154:I14160" si="582">(M14154*$M$13)</f>
        <v>12.548800000000002</v>
      </c>
      <c r="J14154" s="231">
        <f t="shared" ref="J14154:J14160" si="583">TRUNC(I14154*H14154,2)</f>
        <v>12.54</v>
      </c>
      <c r="M14154">
        <v>13.64</v>
      </c>
    </row>
    <row r="14155" spans="1:13" ht="24" customHeight="1" x14ac:dyDescent="0.2">
      <c r="A14155" s="238" t="s">
        <v>2126</v>
      </c>
      <c r="B14155" s="191" t="s">
        <v>2130</v>
      </c>
      <c r="C14155" s="190" t="s">
        <v>15</v>
      </c>
      <c r="D14155" s="190" t="s">
        <v>2131</v>
      </c>
      <c r="E14155" s="426" t="s">
        <v>2129</v>
      </c>
      <c r="F14155" s="426"/>
      <c r="G14155" s="192" t="s">
        <v>39</v>
      </c>
      <c r="H14155" s="193">
        <v>7.0000000000000007E-2</v>
      </c>
      <c r="I14155" s="189">
        <f t="shared" si="582"/>
        <v>13.533200000000001</v>
      </c>
      <c r="J14155" s="219">
        <f t="shared" si="583"/>
        <v>0.94</v>
      </c>
      <c r="M14155">
        <v>14.71</v>
      </c>
    </row>
    <row r="14156" spans="1:13" ht="51.95" customHeight="1" x14ac:dyDescent="0.2">
      <c r="A14156" s="238" t="s">
        <v>2126</v>
      </c>
      <c r="B14156" s="191" t="s">
        <v>2236</v>
      </c>
      <c r="C14156" s="190" t="s">
        <v>15</v>
      </c>
      <c r="D14156" s="190" t="s">
        <v>2237</v>
      </c>
      <c r="E14156" s="426" t="s">
        <v>2119</v>
      </c>
      <c r="F14156" s="426"/>
      <c r="G14156" s="192" t="s">
        <v>54</v>
      </c>
      <c r="H14156" s="193">
        <v>5.3E-3</v>
      </c>
      <c r="I14156" s="189">
        <f t="shared" si="582"/>
        <v>2.6588000000000003</v>
      </c>
      <c r="J14156" s="219">
        <f t="shared" si="583"/>
        <v>0.01</v>
      </c>
      <c r="M14156">
        <v>2.89</v>
      </c>
    </row>
    <row r="14157" spans="1:13" ht="26.1" customHeight="1" x14ac:dyDescent="0.2">
      <c r="A14157" s="238" t="s">
        <v>2126</v>
      </c>
      <c r="B14157" s="191" t="s">
        <v>3267</v>
      </c>
      <c r="C14157" s="190" t="s">
        <v>15</v>
      </c>
      <c r="D14157" s="190" t="s">
        <v>3268</v>
      </c>
      <c r="E14157" s="426" t="s">
        <v>2119</v>
      </c>
      <c r="F14157" s="426"/>
      <c r="G14157" s="192" t="s">
        <v>2192</v>
      </c>
      <c r="H14157" s="193">
        <v>0.03</v>
      </c>
      <c r="I14157" s="189">
        <f t="shared" si="582"/>
        <v>23.717600000000001</v>
      </c>
      <c r="J14157" s="219">
        <f t="shared" si="583"/>
        <v>0.71</v>
      </c>
      <c r="M14157">
        <v>25.78</v>
      </c>
    </row>
    <row r="14158" spans="1:13" ht="24" customHeight="1" x14ac:dyDescent="0.2">
      <c r="A14158" s="238" t="s">
        <v>2126</v>
      </c>
      <c r="B14158" s="191" t="s">
        <v>2680</v>
      </c>
      <c r="C14158" s="190" t="s">
        <v>15</v>
      </c>
      <c r="D14158" s="190" t="s">
        <v>2681</v>
      </c>
      <c r="E14158" s="426" t="s">
        <v>2119</v>
      </c>
      <c r="F14158" s="426"/>
      <c r="G14158" s="192" t="s">
        <v>54</v>
      </c>
      <c r="H14158" s="193">
        <v>0.25</v>
      </c>
      <c r="I14158" s="189">
        <f t="shared" si="582"/>
        <v>2.5575999999999999</v>
      </c>
      <c r="J14158" s="219">
        <f t="shared" si="583"/>
        <v>0.63</v>
      </c>
      <c r="M14158">
        <v>2.78</v>
      </c>
    </row>
    <row r="14159" spans="1:13" ht="24" customHeight="1" x14ac:dyDescent="0.2">
      <c r="A14159" s="238" t="s">
        <v>2126</v>
      </c>
      <c r="B14159" s="191" t="s">
        <v>2150</v>
      </c>
      <c r="C14159" s="190" t="s">
        <v>15</v>
      </c>
      <c r="D14159" s="190" t="s">
        <v>2151</v>
      </c>
      <c r="E14159" s="426" t="s">
        <v>2129</v>
      </c>
      <c r="F14159" s="426"/>
      <c r="G14159" s="192" t="s">
        <v>39</v>
      </c>
      <c r="H14159" s="193">
        <v>0.13</v>
      </c>
      <c r="I14159" s="189">
        <f t="shared" si="582"/>
        <v>19.136000000000003</v>
      </c>
      <c r="J14159" s="219">
        <f t="shared" si="583"/>
        <v>2.48</v>
      </c>
      <c r="M14159">
        <v>20.8</v>
      </c>
    </row>
    <row r="14160" spans="1:13" ht="26.1" customHeight="1" x14ac:dyDescent="0.2">
      <c r="A14160" s="238" t="s">
        <v>2126</v>
      </c>
      <c r="B14160" s="191" t="s">
        <v>3393</v>
      </c>
      <c r="C14160" s="190" t="s">
        <v>15</v>
      </c>
      <c r="D14160" s="190" t="s">
        <v>3394</v>
      </c>
      <c r="E14160" s="426" t="s">
        <v>2119</v>
      </c>
      <c r="F14160" s="426"/>
      <c r="G14160" s="192" t="s">
        <v>2192</v>
      </c>
      <c r="H14160" s="193">
        <v>0.16</v>
      </c>
      <c r="I14160" s="189">
        <f t="shared" si="582"/>
        <v>48.6404</v>
      </c>
      <c r="J14160" s="219">
        <f t="shared" si="583"/>
        <v>7.78</v>
      </c>
      <c r="M14160">
        <v>52.87</v>
      </c>
    </row>
    <row r="14161" spans="1:13" x14ac:dyDescent="0.2">
      <c r="A14161" s="239"/>
      <c r="B14161" s="195"/>
      <c r="C14161" s="195"/>
      <c r="D14161" s="195"/>
      <c r="E14161" s="195" t="s">
        <v>3847</v>
      </c>
      <c r="F14161" s="196">
        <v>3.72</v>
      </c>
      <c r="G14161" s="195" t="s">
        <v>3848</v>
      </c>
      <c r="H14161" s="196">
        <v>0</v>
      </c>
      <c r="I14161" s="196">
        <v>3.72</v>
      </c>
      <c r="J14161" s="220"/>
      <c r="M14161">
        <v>3.72</v>
      </c>
    </row>
    <row r="14162" spans="1:13" ht="25.5" x14ac:dyDescent="0.2">
      <c r="A14162" s="239"/>
      <c r="B14162" s="195"/>
      <c r="C14162" s="195"/>
      <c r="D14162" s="195"/>
      <c r="E14162" s="195" t="s">
        <v>3849</v>
      </c>
      <c r="F14162" s="196">
        <v>0</v>
      </c>
      <c r="G14162" s="195"/>
      <c r="H14162" s="195" t="s">
        <v>3850</v>
      </c>
      <c r="I14162" s="196">
        <v>13.64</v>
      </c>
      <c r="J14162" s="220"/>
      <c r="M14162">
        <v>13.64</v>
      </c>
    </row>
    <row r="14163" spans="1:13" ht="30" customHeight="1" x14ac:dyDescent="0.2">
      <c r="A14163" s="240"/>
      <c r="B14163" s="197"/>
      <c r="C14163" s="197"/>
      <c r="D14163" s="197"/>
      <c r="E14163" s="197"/>
      <c r="F14163" s="197"/>
      <c r="G14163" s="197" t="s">
        <v>3851</v>
      </c>
      <c r="H14163" s="198">
        <v>443.35</v>
      </c>
      <c r="I14163" s="199">
        <v>6047.29</v>
      </c>
      <c r="J14163" s="220"/>
      <c r="M14163">
        <v>6047.29</v>
      </c>
    </row>
    <row r="14164" spans="1:13" ht="0.95" customHeight="1" thickBot="1" x14ac:dyDescent="0.25">
      <c r="A14164" s="237"/>
      <c r="B14164" s="185"/>
      <c r="C14164" s="185"/>
      <c r="D14164" s="185"/>
      <c r="E14164" s="185"/>
      <c r="F14164" s="185"/>
      <c r="G14164" s="185"/>
      <c r="H14164" s="185"/>
      <c r="I14164" s="185"/>
      <c r="J14164" s="220"/>
    </row>
    <row r="14165" spans="1:13" ht="24" customHeight="1" x14ac:dyDescent="0.2">
      <c r="A14165" s="234" t="s">
        <v>1927</v>
      </c>
      <c r="B14165" s="206"/>
      <c r="C14165" s="206"/>
      <c r="D14165" s="207" t="s">
        <v>1928</v>
      </c>
      <c r="E14165" s="206"/>
      <c r="F14165" s="416"/>
      <c r="G14165" s="417"/>
      <c r="H14165" s="206"/>
      <c r="I14165" s="206"/>
      <c r="J14165" s="208"/>
    </row>
    <row r="14166" spans="1:13" ht="18" customHeight="1" x14ac:dyDescent="0.2">
      <c r="A14166" s="236" t="s">
        <v>1929</v>
      </c>
      <c r="B14166" s="183" t="s">
        <v>2</v>
      </c>
      <c r="C14166" s="182" t="s">
        <v>3</v>
      </c>
      <c r="D14166" s="182" t="s">
        <v>4</v>
      </c>
      <c r="E14166" s="419" t="s">
        <v>2100</v>
      </c>
      <c r="F14166" s="419"/>
      <c r="G14166" s="184" t="s">
        <v>5</v>
      </c>
      <c r="H14166" s="183" t="s">
        <v>6</v>
      </c>
      <c r="I14166" s="183" t="s">
        <v>7</v>
      </c>
      <c r="J14166" s="218" t="s">
        <v>8</v>
      </c>
      <c r="K14166" s="229">
        <f>J14168+J14169</f>
        <v>13.95</v>
      </c>
      <c r="L14166" s="229">
        <f>J14167-K14166</f>
        <v>158.27000000000001</v>
      </c>
      <c r="M14166" t="s">
        <v>7</v>
      </c>
    </row>
    <row r="14167" spans="1:13" ht="26.1" customHeight="1" x14ac:dyDescent="0.2">
      <c r="A14167" s="237" t="s">
        <v>2125</v>
      </c>
      <c r="B14167" s="186" t="s">
        <v>1930</v>
      </c>
      <c r="C14167" s="185" t="s">
        <v>15</v>
      </c>
      <c r="D14167" s="185" t="s">
        <v>1931</v>
      </c>
      <c r="E14167" s="425">
        <v>8</v>
      </c>
      <c r="F14167" s="425"/>
      <c r="G14167" s="187" t="s">
        <v>18</v>
      </c>
      <c r="H14167" s="188">
        <v>1</v>
      </c>
      <c r="I14167" s="189">
        <f>(M14167*$M$13)</f>
        <v>172.22399999999999</v>
      </c>
      <c r="J14167" s="231">
        <f>TRUNC(I14167*H14167,2)</f>
        <v>172.22</v>
      </c>
      <c r="M14167">
        <v>187.2</v>
      </c>
    </row>
    <row r="14168" spans="1:13" ht="24" customHeight="1" x14ac:dyDescent="0.2">
      <c r="A14168" s="238" t="s">
        <v>2126</v>
      </c>
      <c r="B14168" s="191" t="s">
        <v>2152</v>
      </c>
      <c r="C14168" s="190" t="s">
        <v>15</v>
      </c>
      <c r="D14168" s="190" t="s">
        <v>2153</v>
      </c>
      <c r="E14168" s="426" t="s">
        <v>2129</v>
      </c>
      <c r="F14168" s="426"/>
      <c r="G14168" s="192" t="s">
        <v>39</v>
      </c>
      <c r="H14168" s="193">
        <v>0.45</v>
      </c>
      <c r="I14168" s="189">
        <f>(M14168*$M$13)</f>
        <v>19.136000000000003</v>
      </c>
      <c r="J14168" s="219">
        <f>TRUNC(I14168*H14168,2)</f>
        <v>8.61</v>
      </c>
      <c r="M14168">
        <v>20.8</v>
      </c>
    </row>
    <row r="14169" spans="1:13" ht="24" customHeight="1" x14ac:dyDescent="0.2">
      <c r="A14169" s="238" t="s">
        <v>2126</v>
      </c>
      <c r="B14169" s="191" t="s">
        <v>2156</v>
      </c>
      <c r="C14169" s="190" t="s">
        <v>15</v>
      </c>
      <c r="D14169" s="190" t="s">
        <v>2157</v>
      </c>
      <c r="E14169" s="426" t="s">
        <v>2129</v>
      </c>
      <c r="F14169" s="426"/>
      <c r="G14169" s="192" t="s">
        <v>39</v>
      </c>
      <c r="H14169" s="193">
        <v>0.45</v>
      </c>
      <c r="I14169" s="189">
        <f>(M14169*$M$13)</f>
        <v>11.8772</v>
      </c>
      <c r="J14169" s="219">
        <f>TRUNC(I14169*H14169,2)</f>
        <v>5.34</v>
      </c>
      <c r="M14169">
        <v>12.91</v>
      </c>
    </row>
    <row r="14170" spans="1:13" ht="24" customHeight="1" x14ac:dyDescent="0.2">
      <c r="A14170" s="238" t="s">
        <v>2126</v>
      </c>
      <c r="B14170" s="191" t="s">
        <v>2467</v>
      </c>
      <c r="C14170" s="190" t="s">
        <v>15</v>
      </c>
      <c r="D14170" s="190" t="s">
        <v>2468</v>
      </c>
      <c r="E14170" s="426" t="s">
        <v>2119</v>
      </c>
      <c r="F14170" s="426"/>
      <c r="G14170" s="192" t="s">
        <v>54</v>
      </c>
      <c r="H14170" s="193">
        <v>2</v>
      </c>
      <c r="I14170" s="189">
        <f>(M14170*$M$13)</f>
        <v>0.62560000000000004</v>
      </c>
      <c r="J14170" s="219">
        <f>TRUNC(I14170*H14170,2)</f>
        <v>1.25</v>
      </c>
      <c r="M14170">
        <v>0.68</v>
      </c>
    </row>
    <row r="14171" spans="1:13" ht="26.1" customHeight="1" x14ac:dyDescent="0.2">
      <c r="A14171" s="238" t="s">
        <v>2126</v>
      </c>
      <c r="B14171" s="191" t="s">
        <v>3395</v>
      </c>
      <c r="C14171" s="190" t="s">
        <v>15</v>
      </c>
      <c r="D14171" s="190" t="s">
        <v>3396</v>
      </c>
      <c r="E14171" s="426" t="s">
        <v>2119</v>
      </c>
      <c r="F14171" s="426"/>
      <c r="G14171" s="192" t="s">
        <v>54</v>
      </c>
      <c r="H14171" s="193">
        <v>1</v>
      </c>
      <c r="I14171" s="189">
        <f>(M14171*$M$13)</f>
        <v>157.02560000000003</v>
      </c>
      <c r="J14171" s="219">
        <f>TRUNC(I14171*H14171,2)</f>
        <v>157.02000000000001</v>
      </c>
      <c r="M14171">
        <v>170.68</v>
      </c>
    </row>
    <row r="14172" spans="1:13" x14ac:dyDescent="0.2">
      <c r="A14172" s="239"/>
      <c r="B14172" s="195"/>
      <c r="C14172" s="195"/>
      <c r="D14172" s="195"/>
      <c r="E14172" s="195" t="s">
        <v>3847</v>
      </c>
      <c r="F14172" s="196">
        <v>15.159999999999998</v>
      </c>
      <c r="G14172" s="195" t="s">
        <v>3848</v>
      </c>
      <c r="H14172" s="196">
        <v>0</v>
      </c>
      <c r="I14172" s="196">
        <v>15.159999999999998</v>
      </c>
      <c r="J14172" s="220"/>
      <c r="M14172">
        <v>15.159999999999998</v>
      </c>
    </row>
    <row r="14173" spans="1:13" ht="25.5" x14ac:dyDescent="0.2">
      <c r="A14173" s="239"/>
      <c r="B14173" s="195"/>
      <c r="C14173" s="195"/>
      <c r="D14173" s="195"/>
      <c r="E14173" s="195" t="s">
        <v>3849</v>
      </c>
      <c r="F14173" s="196">
        <v>0</v>
      </c>
      <c r="G14173" s="195"/>
      <c r="H14173" s="195" t="s">
        <v>3850</v>
      </c>
      <c r="I14173" s="196">
        <v>187.2</v>
      </c>
      <c r="J14173" s="220"/>
      <c r="M14173">
        <v>187.2</v>
      </c>
    </row>
    <row r="14174" spans="1:13" ht="30" customHeight="1" x14ac:dyDescent="0.2">
      <c r="A14174" s="240"/>
      <c r="B14174" s="197"/>
      <c r="C14174" s="197"/>
      <c r="D14174" s="197"/>
      <c r="E14174" s="197"/>
      <c r="F14174" s="197"/>
      <c r="G14174" s="197" t="s">
        <v>3851</v>
      </c>
      <c r="H14174" s="198">
        <v>15</v>
      </c>
      <c r="I14174" s="199">
        <v>2808</v>
      </c>
      <c r="J14174" s="220"/>
      <c r="M14174">
        <v>2808</v>
      </c>
    </row>
    <row r="14175" spans="1:13" ht="0.95" customHeight="1" x14ac:dyDescent="0.2">
      <c r="A14175" s="237"/>
      <c r="B14175" s="185"/>
      <c r="C14175" s="185"/>
      <c r="D14175" s="185"/>
      <c r="E14175" s="185"/>
      <c r="F14175" s="185"/>
      <c r="G14175" s="185"/>
      <c r="H14175" s="185"/>
      <c r="I14175" s="185"/>
      <c r="J14175" s="220"/>
    </row>
    <row r="14176" spans="1:13" ht="18" customHeight="1" x14ac:dyDescent="0.2">
      <c r="A14176" s="236" t="s">
        <v>1932</v>
      </c>
      <c r="B14176" s="183" t="s">
        <v>2</v>
      </c>
      <c r="C14176" s="182" t="s">
        <v>3</v>
      </c>
      <c r="D14176" s="182" t="s">
        <v>4</v>
      </c>
      <c r="E14176" s="419" t="s">
        <v>2100</v>
      </c>
      <c r="F14176" s="419"/>
      <c r="G14176" s="184" t="s">
        <v>5</v>
      </c>
      <c r="H14176" s="183" t="s">
        <v>6</v>
      </c>
      <c r="I14176" s="183" t="s">
        <v>7</v>
      </c>
      <c r="J14176" s="218" t="s">
        <v>8</v>
      </c>
      <c r="K14176" s="229">
        <f>J14178+J14179</f>
        <v>13.95</v>
      </c>
      <c r="L14176" s="229">
        <f>J14177-K14176</f>
        <v>153.04000000000002</v>
      </c>
      <c r="M14176" t="s">
        <v>7</v>
      </c>
    </row>
    <row r="14177" spans="1:13" ht="26.1" customHeight="1" x14ac:dyDescent="0.2">
      <c r="A14177" s="237" t="s">
        <v>2125</v>
      </c>
      <c r="B14177" s="186" t="s">
        <v>1205</v>
      </c>
      <c r="C14177" s="185" t="s">
        <v>15</v>
      </c>
      <c r="D14177" s="185" t="s">
        <v>1933</v>
      </c>
      <c r="E14177" s="425">
        <v>8</v>
      </c>
      <c r="F14177" s="425"/>
      <c r="G14177" s="187" t="s">
        <v>18</v>
      </c>
      <c r="H14177" s="188">
        <v>1</v>
      </c>
      <c r="I14177" s="189">
        <f>(M14177*$M$13)</f>
        <v>166.9984</v>
      </c>
      <c r="J14177" s="231">
        <f>TRUNC(I14177*H14177,2)</f>
        <v>166.99</v>
      </c>
      <c r="M14177">
        <v>181.52</v>
      </c>
    </row>
    <row r="14178" spans="1:13" ht="24" customHeight="1" x14ac:dyDescent="0.2">
      <c r="A14178" s="238" t="s">
        <v>2126</v>
      </c>
      <c r="B14178" s="191" t="s">
        <v>2152</v>
      </c>
      <c r="C14178" s="190" t="s">
        <v>15</v>
      </c>
      <c r="D14178" s="190" t="s">
        <v>2153</v>
      </c>
      <c r="E14178" s="426" t="s">
        <v>2129</v>
      </c>
      <c r="F14178" s="426"/>
      <c r="G14178" s="192" t="s">
        <v>39</v>
      </c>
      <c r="H14178" s="193">
        <v>0.45</v>
      </c>
      <c r="I14178" s="189">
        <f>(M14178*$M$13)</f>
        <v>19.136000000000003</v>
      </c>
      <c r="J14178" s="219">
        <f>TRUNC(I14178*H14178,2)</f>
        <v>8.61</v>
      </c>
      <c r="M14178">
        <v>20.8</v>
      </c>
    </row>
    <row r="14179" spans="1:13" ht="24" customHeight="1" x14ac:dyDescent="0.2">
      <c r="A14179" s="238" t="s">
        <v>2126</v>
      </c>
      <c r="B14179" s="191" t="s">
        <v>2156</v>
      </c>
      <c r="C14179" s="190" t="s">
        <v>15</v>
      </c>
      <c r="D14179" s="190" t="s">
        <v>2157</v>
      </c>
      <c r="E14179" s="426" t="s">
        <v>2129</v>
      </c>
      <c r="F14179" s="426"/>
      <c r="G14179" s="192" t="s">
        <v>39</v>
      </c>
      <c r="H14179" s="193">
        <v>0.45</v>
      </c>
      <c r="I14179" s="189">
        <f>(M14179*$M$13)</f>
        <v>11.8772</v>
      </c>
      <c r="J14179" s="219">
        <f>TRUNC(I14179*H14179,2)</f>
        <v>5.34</v>
      </c>
      <c r="M14179">
        <v>12.91</v>
      </c>
    </row>
    <row r="14180" spans="1:13" ht="24" customHeight="1" x14ac:dyDescent="0.2">
      <c r="A14180" s="238" t="s">
        <v>2126</v>
      </c>
      <c r="B14180" s="191" t="s">
        <v>2467</v>
      </c>
      <c r="C14180" s="190" t="s">
        <v>15</v>
      </c>
      <c r="D14180" s="190" t="s">
        <v>2468</v>
      </c>
      <c r="E14180" s="426" t="s">
        <v>2119</v>
      </c>
      <c r="F14180" s="426"/>
      <c r="G14180" s="192" t="s">
        <v>54</v>
      </c>
      <c r="H14180" s="193">
        <v>2</v>
      </c>
      <c r="I14180" s="189">
        <f>(M14180*$M$13)</f>
        <v>0.62560000000000004</v>
      </c>
      <c r="J14180" s="219">
        <f>TRUNC(I14180*H14180,2)</f>
        <v>1.25</v>
      </c>
      <c r="M14180">
        <v>0.68</v>
      </c>
    </row>
    <row r="14181" spans="1:13" ht="26.1" customHeight="1" x14ac:dyDescent="0.2">
      <c r="A14181" s="238" t="s">
        <v>2126</v>
      </c>
      <c r="B14181" s="191" t="s">
        <v>3094</v>
      </c>
      <c r="C14181" s="190" t="s">
        <v>15</v>
      </c>
      <c r="D14181" s="190" t="s">
        <v>3095</v>
      </c>
      <c r="E14181" s="426" t="s">
        <v>2119</v>
      </c>
      <c r="F14181" s="426"/>
      <c r="G14181" s="192" t="s">
        <v>54</v>
      </c>
      <c r="H14181" s="193">
        <v>1</v>
      </c>
      <c r="I14181" s="189">
        <f>(M14181*$M$13)</f>
        <v>151.80000000000001</v>
      </c>
      <c r="J14181" s="219">
        <f>TRUNC(I14181*H14181,2)</f>
        <v>151.80000000000001</v>
      </c>
      <c r="M14181">
        <v>165</v>
      </c>
    </row>
    <row r="14182" spans="1:13" x14ac:dyDescent="0.2">
      <c r="A14182" s="239"/>
      <c r="B14182" s="195"/>
      <c r="C14182" s="195"/>
      <c r="D14182" s="195"/>
      <c r="E14182" s="195" t="s">
        <v>3847</v>
      </c>
      <c r="F14182" s="196">
        <v>15.159999999999998</v>
      </c>
      <c r="G14182" s="195" t="s">
        <v>3848</v>
      </c>
      <c r="H14182" s="196">
        <v>0</v>
      </c>
      <c r="I14182" s="196">
        <v>15.159999999999998</v>
      </c>
      <c r="J14182" s="220"/>
      <c r="M14182">
        <v>15.159999999999998</v>
      </c>
    </row>
    <row r="14183" spans="1:13" ht="25.5" x14ac:dyDescent="0.2">
      <c r="A14183" s="239"/>
      <c r="B14183" s="195"/>
      <c r="C14183" s="195"/>
      <c r="D14183" s="195"/>
      <c r="E14183" s="195" t="s">
        <v>3849</v>
      </c>
      <c r="F14183" s="196">
        <v>0</v>
      </c>
      <c r="G14183" s="195"/>
      <c r="H14183" s="195" t="s">
        <v>3850</v>
      </c>
      <c r="I14183" s="196">
        <v>181.52</v>
      </c>
      <c r="J14183" s="220"/>
      <c r="M14183">
        <v>181.52</v>
      </c>
    </row>
    <row r="14184" spans="1:13" ht="30" customHeight="1" x14ac:dyDescent="0.2">
      <c r="A14184" s="240"/>
      <c r="B14184" s="197"/>
      <c r="C14184" s="197"/>
      <c r="D14184" s="197"/>
      <c r="E14184" s="197"/>
      <c r="F14184" s="197"/>
      <c r="G14184" s="197" t="s">
        <v>3851</v>
      </c>
      <c r="H14184" s="198">
        <v>6</v>
      </c>
      <c r="I14184" s="199">
        <v>1089.1199999999999</v>
      </c>
      <c r="J14184" s="220"/>
      <c r="M14184">
        <v>1089.1199999999999</v>
      </c>
    </row>
    <row r="14185" spans="1:13" ht="0.95" customHeight="1" x14ac:dyDescent="0.2">
      <c r="A14185" s="237"/>
      <c r="B14185" s="185"/>
      <c r="C14185" s="185"/>
      <c r="D14185" s="185"/>
      <c r="E14185" s="185"/>
      <c r="F14185" s="185"/>
      <c r="G14185" s="185"/>
      <c r="H14185" s="185"/>
      <c r="I14185" s="185"/>
      <c r="J14185" s="220"/>
    </row>
    <row r="14186" spans="1:13" ht="18" customHeight="1" x14ac:dyDescent="0.2">
      <c r="A14186" s="236" t="s">
        <v>1934</v>
      </c>
      <c r="B14186" s="183" t="s">
        <v>2</v>
      </c>
      <c r="C14186" s="182" t="s">
        <v>3</v>
      </c>
      <c r="D14186" s="182" t="s">
        <v>4</v>
      </c>
      <c r="E14186" s="419" t="s">
        <v>2100</v>
      </c>
      <c r="F14186" s="419"/>
      <c r="G14186" s="184" t="s">
        <v>5</v>
      </c>
      <c r="H14186" s="183" t="s">
        <v>6</v>
      </c>
      <c r="I14186" s="183" t="s">
        <v>7</v>
      </c>
      <c r="J14186" s="218" t="s">
        <v>8</v>
      </c>
      <c r="K14186" s="229">
        <f>J14188+J14189</f>
        <v>5.91</v>
      </c>
      <c r="L14186" s="229">
        <f>J14187-K14186</f>
        <v>18.46</v>
      </c>
      <c r="M14186" t="s">
        <v>7</v>
      </c>
    </row>
    <row r="14187" spans="1:13" ht="39" customHeight="1" x14ac:dyDescent="0.2">
      <c r="A14187" s="237" t="s">
        <v>2125</v>
      </c>
      <c r="B14187" s="186" t="s">
        <v>1935</v>
      </c>
      <c r="C14187" s="185" t="s">
        <v>26</v>
      </c>
      <c r="D14187" s="185" t="s">
        <v>1936</v>
      </c>
      <c r="E14187" s="425" t="s">
        <v>2104</v>
      </c>
      <c r="F14187" s="425"/>
      <c r="G14187" s="187" t="s">
        <v>331</v>
      </c>
      <c r="H14187" s="188">
        <v>1</v>
      </c>
      <c r="I14187" s="189">
        <f>(M14187*$M$13)</f>
        <v>24.370799999999999</v>
      </c>
      <c r="J14187" s="231">
        <f>TRUNC(I14187*H14187,2)</f>
        <v>24.37</v>
      </c>
      <c r="M14187">
        <v>26.49</v>
      </c>
    </row>
    <row r="14188" spans="1:13" ht="26.1" customHeight="1" x14ac:dyDescent="0.2">
      <c r="A14188" s="241" t="s">
        <v>2395</v>
      </c>
      <c r="B14188" s="201" t="s">
        <v>2709</v>
      </c>
      <c r="C14188" s="200" t="s">
        <v>26</v>
      </c>
      <c r="D14188" s="200" t="s">
        <v>2710</v>
      </c>
      <c r="E14188" s="427" t="s">
        <v>2123</v>
      </c>
      <c r="F14188" s="427"/>
      <c r="G14188" s="202" t="s">
        <v>32</v>
      </c>
      <c r="H14188" s="203">
        <v>7.4800000000000005E-2</v>
      </c>
      <c r="I14188" s="189">
        <f>(M14188*$M$13)</f>
        <v>18.390799999999999</v>
      </c>
      <c r="J14188" s="219">
        <f>TRUNC(I14188*H14188,2)</f>
        <v>1.37</v>
      </c>
      <c r="M14188">
        <v>19.989999999999998</v>
      </c>
    </row>
    <row r="14189" spans="1:13" ht="24" customHeight="1" x14ac:dyDescent="0.2">
      <c r="A14189" s="241" t="s">
        <v>2395</v>
      </c>
      <c r="B14189" s="201" t="s">
        <v>2700</v>
      </c>
      <c r="C14189" s="200" t="s">
        <v>26</v>
      </c>
      <c r="D14189" s="200" t="s">
        <v>2701</v>
      </c>
      <c r="E14189" s="427" t="s">
        <v>2123</v>
      </c>
      <c r="F14189" s="427"/>
      <c r="G14189" s="202" t="s">
        <v>32</v>
      </c>
      <c r="H14189" s="203">
        <v>0.17949999999999999</v>
      </c>
      <c r="I14189" s="189">
        <f>(M14189*$M$13)</f>
        <v>25.309200000000004</v>
      </c>
      <c r="J14189" s="219">
        <f>TRUNC(I14189*H14189,2)</f>
        <v>4.54</v>
      </c>
      <c r="M14189">
        <v>27.51</v>
      </c>
    </row>
    <row r="14190" spans="1:13" ht="26.1" customHeight="1" x14ac:dyDescent="0.2">
      <c r="A14190" s="238" t="s">
        <v>2126</v>
      </c>
      <c r="B14190" s="191" t="s">
        <v>3397</v>
      </c>
      <c r="C14190" s="190" t="s">
        <v>26</v>
      </c>
      <c r="D14190" s="190" t="s">
        <v>3398</v>
      </c>
      <c r="E14190" s="426" t="s">
        <v>2119</v>
      </c>
      <c r="F14190" s="426"/>
      <c r="G14190" s="192" t="s">
        <v>331</v>
      </c>
      <c r="H14190" s="193">
        <v>1</v>
      </c>
      <c r="I14190" s="189">
        <f>(M14190*$M$13)</f>
        <v>18.464400000000001</v>
      </c>
      <c r="J14190" s="219">
        <f>TRUNC(I14190*H14190,2)</f>
        <v>18.46</v>
      </c>
      <c r="M14190">
        <v>20.07</v>
      </c>
    </row>
    <row r="14191" spans="1:13" x14ac:dyDescent="0.2">
      <c r="A14191" s="239"/>
      <c r="B14191" s="195"/>
      <c r="C14191" s="195"/>
      <c r="D14191" s="195"/>
      <c r="E14191" s="195" t="s">
        <v>3847</v>
      </c>
      <c r="F14191" s="196">
        <v>4.8899999999999997</v>
      </c>
      <c r="G14191" s="195" t="s">
        <v>3848</v>
      </c>
      <c r="H14191" s="196">
        <v>0</v>
      </c>
      <c r="I14191" s="196">
        <v>4.8899999999999997</v>
      </c>
      <c r="J14191" s="220"/>
      <c r="M14191">
        <v>4.8899999999999997</v>
      </c>
    </row>
    <row r="14192" spans="1:13" ht="25.5" x14ac:dyDescent="0.2">
      <c r="A14192" s="239"/>
      <c r="B14192" s="195"/>
      <c r="C14192" s="195"/>
      <c r="D14192" s="195"/>
      <c r="E14192" s="195" t="s">
        <v>3849</v>
      </c>
      <c r="F14192" s="196">
        <v>0</v>
      </c>
      <c r="G14192" s="195"/>
      <c r="H14192" s="195" t="s">
        <v>3850</v>
      </c>
      <c r="I14192" s="196">
        <v>26.49</v>
      </c>
      <c r="J14192" s="220"/>
      <c r="M14192">
        <v>26.49</v>
      </c>
    </row>
    <row r="14193" spans="1:13" ht="30" customHeight="1" x14ac:dyDescent="0.2">
      <c r="A14193" s="240"/>
      <c r="B14193" s="197"/>
      <c r="C14193" s="197"/>
      <c r="D14193" s="197"/>
      <c r="E14193" s="197"/>
      <c r="F14193" s="197"/>
      <c r="G14193" s="197" t="s">
        <v>3851</v>
      </c>
      <c r="H14193" s="198">
        <v>120</v>
      </c>
      <c r="I14193" s="199">
        <v>3178.8</v>
      </c>
      <c r="J14193" s="220"/>
      <c r="M14193">
        <v>3178.8</v>
      </c>
    </row>
    <row r="14194" spans="1:13" ht="0.95" customHeight="1" x14ac:dyDescent="0.2">
      <c r="A14194" s="237"/>
      <c r="B14194" s="185"/>
      <c r="C14194" s="185"/>
      <c r="D14194" s="185"/>
      <c r="E14194" s="185"/>
      <c r="F14194" s="185"/>
      <c r="G14194" s="185"/>
      <c r="H14194" s="185"/>
      <c r="I14194" s="185"/>
      <c r="J14194" s="220"/>
    </row>
    <row r="14195" spans="1:13" ht="18" customHeight="1" x14ac:dyDescent="0.2">
      <c r="A14195" s="236" t="s">
        <v>1937</v>
      </c>
      <c r="B14195" s="183" t="s">
        <v>2</v>
      </c>
      <c r="C14195" s="182" t="s">
        <v>3</v>
      </c>
      <c r="D14195" s="182" t="s">
        <v>4</v>
      </c>
      <c r="E14195" s="419" t="s">
        <v>2100</v>
      </c>
      <c r="F14195" s="419"/>
      <c r="G14195" s="184" t="s">
        <v>5</v>
      </c>
      <c r="H14195" s="183" t="s">
        <v>6</v>
      </c>
      <c r="I14195" s="183" t="s">
        <v>7</v>
      </c>
      <c r="J14195" s="218" t="s">
        <v>8</v>
      </c>
      <c r="K14195" s="229">
        <f>J14197+J14198</f>
        <v>1.27</v>
      </c>
      <c r="L14195" s="229">
        <f>J14196-K14195</f>
        <v>35.68</v>
      </c>
      <c r="M14195" t="s">
        <v>7</v>
      </c>
    </row>
    <row r="14196" spans="1:13" ht="26.1" customHeight="1" x14ac:dyDescent="0.2">
      <c r="A14196" s="237" t="s">
        <v>2125</v>
      </c>
      <c r="B14196" s="186" t="s">
        <v>1938</v>
      </c>
      <c r="C14196" s="185" t="s">
        <v>15</v>
      </c>
      <c r="D14196" s="185" t="s">
        <v>1939</v>
      </c>
      <c r="E14196" s="425">
        <v>9</v>
      </c>
      <c r="F14196" s="425"/>
      <c r="G14196" s="187" t="s">
        <v>54</v>
      </c>
      <c r="H14196" s="188">
        <v>1</v>
      </c>
      <c r="I14196" s="189">
        <f>(M14196*$M$13)</f>
        <v>36.956400000000002</v>
      </c>
      <c r="J14196" s="231">
        <f>TRUNC(I14196*H14196,2)</f>
        <v>36.950000000000003</v>
      </c>
      <c r="M14196">
        <v>40.17</v>
      </c>
    </row>
    <row r="14197" spans="1:13" ht="24" customHeight="1" x14ac:dyDescent="0.2">
      <c r="A14197" s="238" t="s">
        <v>2126</v>
      </c>
      <c r="B14197" s="191" t="s">
        <v>2130</v>
      </c>
      <c r="C14197" s="190" t="s">
        <v>15</v>
      </c>
      <c r="D14197" s="190" t="s">
        <v>2131</v>
      </c>
      <c r="E14197" s="426" t="s">
        <v>2129</v>
      </c>
      <c r="F14197" s="426"/>
      <c r="G14197" s="192" t="s">
        <v>39</v>
      </c>
      <c r="H14197" s="193">
        <v>8.3299999999999999E-2</v>
      </c>
      <c r="I14197" s="189">
        <f>(M14197*$M$13)</f>
        <v>13.533200000000001</v>
      </c>
      <c r="J14197" s="219">
        <f>TRUNC(I14197*H14197,2)</f>
        <v>1.1200000000000001</v>
      </c>
      <c r="M14197">
        <v>14.71</v>
      </c>
    </row>
    <row r="14198" spans="1:13" ht="24" customHeight="1" x14ac:dyDescent="0.2">
      <c r="A14198" s="238" t="s">
        <v>2126</v>
      </c>
      <c r="B14198" s="191" t="s">
        <v>2216</v>
      </c>
      <c r="C14198" s="190" t="s">
        <v>15</v>
      </c>
      <c r="D14198" s="190" t="s">
        <v>2217</v>
      </c>
      <c r="E14198" s="426" t="s">
        <v>2129</v>
      </c>
      <c r="F14198" s="426"/>
      <c r="G14198" s="192" t="s">
        <v>39</v>
      </c>
      <c r="H14198" s="193">
        <v>8.3000000000000001E-3</v>
      </c>
      <c r="I14198" s="189">
        <f>(M14198*$M$13)</f>
        <v>19.136000000000003</v>
      </c>
      <c r="J14198" s="219">
        <f>TRUNC(I14198*H14198,2)</f>
        <v>0.15</v>
      </c>
      <c r="M14198">
        <v>20.8</v>
      </c>
    </row>
    <row r="14199" spans="1:13" ht="26.1" customHeight="1" x14ac:dyDescent="0.2">
      <c r="A14199" s="238" t="s">
        <v>2126</v>
      </c>
      <c r="B14199" s="191" t="s">
        <v>3399</v>
      </c>
      <c r="C14199" s="190" t="s">
        <v>15</v>
      </c>
      <c r="D14199" s="190" t="s">
        <v>1939</v>
      </c>
      <c r="E14199" s="426" t="s">
        <v>2119</v>
      </c>
      <c r="F14199" s="426"/>
      <c r="G14199" s="192" t="s">
        <v>54</v>
      </c>
      <c r="H14199" s="193">
        <v>1</v>
      </c>
      <c r="I14199" s="189">
        <f>(M14199*$M$13)</f>
        <v>35.677600000000005</v>
      </c>
      <c r="J14199" s="219">
        <f>TRUNC(I14199*H14199,2)</f>
        <v>35.67</v>
      </c>
      <c r="M14199">
        <v>38.78</v>
      </c>
    </row>
    <row r="14200" spans="1:13" x14ac:dyDescent="0.2">
      <c r="A14200" s="239"/>
      <c r="B14200" s="195"/>
      <c r="C14200" s="195"/>
      <c r="D14200" s="195"/>
      <c r="E14200" s="195" t="s">
        <v>3847</v>
      </c>
      <c r="F14200" s="196">
        <v>1.39</v>
      </c>
      <c r="G14200" s="195" t="s">
        <v>3848</v>
      </c>
      <c r="H14200" s="196">
        <v>0</v>
      </c>
      <c r="I14200" s="196">
        <v>1.39</v>
      </c>
      <c r="J14200" s="220"/>
      <c r="M14200">
        <v>1.39</v>
      </c>
    </row>
    <row r="14201" spans="1:13" ht="25.5" x14ac:dyDescent="0.2">
      <c r="A14201" s="239"/>
      <c r="B14201" s="195"/>
      <c r="C14201" s="195"/>
      <c r="D14201" s="195"/>
      <c r="E14201" s="195" t="s">
        <v>3849</v>
      </c>
      <c r="F14201" s="196">
        <v>0</v>
      </c>
      <c r="G14201" s="195"/>
      <c r="H14201" s="195" t="s">
        <v>3850</v>
      </c>
      <c r="I14201" s="196">
        <v>40.17</v>
      </c>
      <c r="J14201" s="220"/>
      <c r="M14201">
        <v>40.17</v>
      </c>
    </row>
    <row r="14202" spans="1:13" ht="30" customHeight="1" x14ac:dyDescent="0.2">
      <c r="A14202" s="240"/>
      <c r="B14202" s="197"/>
      <c r="C14202" s="197"/>
      <c r="D14202" s="197"/>
      <c r="E14202" s="197"/>
      <c r="F14202" s="197"/>
      <c r="G14202" s="197" t="s">
        <v>3851</v>
      </c>
      <c r="H14202" s="198">
        <v>1</v>
      </c>
      <c r="I14202" s="199">
        <v>40.17</v>
      </c>
      <c r="J14202" s="220"/>
      <c r="M14202">
        <v>40.17</v>
      </c>
    </row>
    <row r="14203" spans="1:13" ht="0.95" customHeight="1" x14ac:dyDescent="0.2">
      <c r="A14203" s="237"/>
      <c r="B14203" s="185"/>
      <c r="C14203" s="185"/>
      <c r="D14203" s="185"/>
      <c r="E14203" s="185"/>
      <c r="F14203" s="185"/>
      <c r="G14203" s="185"/>
      <c r="H14203" s="185"/>
      <c r="I14203" s="185"/>
      <c r="J14203" s="220"/>
    </row>
    <row r="14204" spans="1:13" ht="18" customHeight="1" x14ac:dyDescent="0.2">
      <c r="A14204" s="236" t="s">
        <v>1940</v>
      </c>
      <c r="B14204" s="183" t="s">
        <v>2</v>
      </c>
      <c r="C14204" s="182" t="s">
        <v>3</v>
      </c>
      <c r="D14204" s="182" t="s">
        <v>4</v>
      </c>
      <c r="E14204" s="419" t="s">
        <v>2100</v>
      </c>
      <c r="F14204" s="419"/>
      <c r="G14204" s="184" t="s">
        <v>5</v>
      </c>
      <c r="H14204" s="183" t="s">
        <v>6</v>
      </c>
      <c r="I14204" s="183" t="s">
        <v>7</v>
      </c>
      <c r="J14204" s="218" t="s">
        <v>8</v>
      </c>
      <c r="K14204" s="229">
        <f>J14206+J14207+J14208+J14209</f>
        <v>165.26999999999998</v>
      </c>
      <c r="L14204" s="229">
        <f>J14205-K14204</f>
        <v>8069.42</v>
      </c>
      <c r="M14204" t="s">
        <v>7</v>
      </c>
    </row>
    <row r="14205" spans="1:13" ht="39" customHeight="1" x14ac:dyDescent="0.2">
      <c r="A14205" s="237" t="s">
        <v>2125</v>
      </c>
      <c r="B14205" s="186" t="s">
        <v>1941</v>
      </c>
      <c r="C14205" s="185" t="s">
        <v>26</v>
      </c>
      <c r="D14205" s="185" t="s">
        <v>1942</v>
      </c>
      <c r="E14205" s="425" t="s">
        <v>2115</v>
      </c>
      <c r="F14205" s="425"/>
      <c r="G14205" s="187" t="s">
        <v>331</v>
      </c>
      <c r="H14205" s="188">
        <v>1</v>
      </c>
      <c r="I14205" s="189">
        <f t="shared" ref="I14205:I14213" si="584">(M14205*$M$13)</f>
        <v>8234.6992000000009</v>
      </c>
      <c r="J14205" s="231">
        <f t="shared" ref="J14205:J14213" si="585">TRUNC(I14205*H14205,2)</f>
        <v>8234.69</v>
      </c>
      <c r="M14205">
        <v>8950.76</v>
      </c>
    </row>
    <row r="14206" spans="1:13" ht="26.1" customHeight="1" x14ac:dyDescent="0.2">
      <c r="A14206" s="241" t="s">
        <v>2395</v>
      </c>
      <c r="B14206" s="201" t="s">
        <v>2709</v>
      </c>
      <c r="C14206" s="200" t="s">
        <v>26</v>
      </c>
      <c r="D14206" s="200" t="s">
        <v>2710</v>
      </c>
      <c r="E14206" s="427" t="s">
        <v>2123</v>
      </c>
      <c r="F14206" s="427"/>
      <c r="G14206" s="202" t="s">
        <v>32</v>
      </c>
      <c r="H14206" s="203">
        <v>0.63300000000000001</v>
      </c>
      <c r="I14206" s="189">
        <f t="shared" si="584"/>
        <v>18.390799999999999</v>
      </c>
      <c r="J14206" s="219">
        <f t="shared" si="585"/>
        <v>11.64</v>
      </c>
      <c r="M14206">
        <v>19.989999999999998</v>
      </c>
    </row>
    <row r="14207" spans="1:13" ht="26.1" customHeight="1" x14ac:dyDescent="0.2">
      <c r="A14207" s="241" t="s">
        <v>2395</v>
      </c>
      <c r="B14207" s="201" t="s">
        <v>2772</v>
      </c>
      <c r="C14207" s="200" t="s">
        <v>26</v>
      </c>
      <c r="D14207" s="200" t="s">
        <v>2773</v>
      </c>
      <c r="E14207" s="427" t="s">
        <v>2123</v>
      </c>
      <c r="F14207" s="427"/>
      <c r="G14207" s="202" t="s">
        <v>32</v>
      </c>
      <c r="H14207" s="203">
        <v>3.2890000000000001</v>
      </c>
      <c r="I14207" s="189">
        <f t="shared" si="584"/>
        <v>17.526</v>
      </c>
      <c r="J14207" s="219">
        <f t="shared" si="585"/>
        <v>57.64</v>
      </c>
      <c r="M14207">
        <v>19.05</v>
      </c>
    </row>
    <row r="14208" spans="1:13" ht="24" customHeight="1" x14ac:dyDescent="0.2">
      <c r="A14208" s="241" t="s">
        <v>2395</v>
      </c>
      <c r="B14208" s="201" t="s">
        <v>2700</v>
      </c>
      <c r="C14208" s="200" t="s">
        <v>26</v>
      </c>
      <c r="D14208" s="200" t="s">
        <v>2701</v>
      </c>
      <c r="E14208" s="427" t="s">
        <v>2123</v>
      </c>
      <c r="F14208" s="427"/>
      <c r="G14208" s="202" t="s">
        <v>32</v>
      </c>
      <c r="H14208" s="203">
        <v>0.63300000000000001</v>
      </c>
      <c r="I14208" s="189">
        <f t="shared" si="584"/>
        <v>25.309200000000004</v>
      </c>
      <c r="J14208" s="219">
        <f t="shared" si="585"/>
        <v>16.02</v>
      </c>
      <c r="M14208">
        <v>27.51</v>
      </c>
    </row>
    <row r="14209" spans="1:13" ht="26.1" customHeight="1" x14ac:dyDescent="0.2">
      <c r="A14209" s="241" t="s">
        <v>2395</v>
      </c>
      <c r="B14209" s="201" t="s">
        <v>2477</v>
      </c>
      <c r="C14209" s="200" t="s">
        <v>26</v>
      </c>
      <c r="D14209" s="200" t="s">
        <v>2478</v>
      </c>
      <c r="E14209" s="427" t="s">
        <v>2123</v>
      </c>
      <c r="F14209" s="427"/>
      <c r="G14209" s="202" t="s">
        <v>32</v>
      </c>
      <c r="H14209" s="203">
        <v>3.2890000000000001</v>
      </c>
      <c r="I14209" s="189">
        <f t="shared" si="584"/>
        <v>24.3156</v>
      </c>
      <c r="J14209" s="219">
        <f t="shared" si="585"/>
        <v>79.97</v>
      </c>
      <c r="M14209">
        <v>26.43</v>
      </c>
    </row>
    <row r="14210" spans="1:13" ht="51.95" customHeight="1" x14ac:dyDescent="0.2">
      <c r="A14210" s="238" t="s">
        <v>2126</v>
      </c>
      <c r="B14210" s="191" t="s">
        <v>3400</v>
      </c>
      <c r="C14210" s="190" t="s">
        <v>26</v>
      </c>
      <c r="D14210" s="190" t="s">
        <v>3401</v>
      </c>
      <c r="E14210" s="426" t="s">
        <v>2823</v>
      </c>
      <c r="F14210" s="426"/>
      <c r="G14210" s="192" t="s">
        <v>331</v>
      </c>
      <c r="H14210" s="193">
        <v>1</v>
      </c>
      <c r="I14210" s="189">
        <f t="shared" si="584"/>
        <v>8061.7852000000003</v>
      </c>
      <c r="J14210" s="219">
        <f t="shared" si="585"/>
        <v>8061.78</v>
      </c>
      <c r="M14210">
        <v>8762.81</v>
      </c>
    </row>
    <row r="14211" spans="1:13" ht="39" customHeight="1" x14ac:dyDescent="0.2">
      <c r="A14211" s="238" t="s">
        <v>2126</v>
      </c>
      <c r="B14211" s="191" t="s">
        <v>3402</v>
      </c>
      <c r="C14211" s="190" t="s">
        <v>26</v>
      </c>
      <c r="D14211" s="190" t="s">
        <v>3403</v>
      </c>
      <c r="E14211" s="426" t="s">
        <v>2119</v>
      </c>
      <c r="F14211" s="426"/>
      <c r="G14211" s="192" t="s">
        <v>331</v>
      </c>
      <c r="H14211" s="193">
        <v>4</v>
      </c>
      <c r="I14211" s="189">
        <f t="shared" si="584"/>
        <v>1.4352</v>
      </c>
      <c r="J14211" s="219">
        <f t="shared" si="585"/>
        <v>5.74</v>
      </c>
      <c r="M14211">
        <v>1.56</v>
      </c>
    </row>
    <row r="14212" spans="1:13" ht="24" customHeight="1" x14ac:dyDescent="0.2">
      <c r="A14212" s="238" t="s">
        <v>2126</v>
      </c>
      <c r="B14212" s="191" t="s">
        <v>3404</v>
      </c>
      <c r="C14212" s="190" t="s">
        <v>26</v>
      </c>
      <c r="D14212" s="190" t="s">
        <v>3405</v>
      </c>
      <c r="E14212" s="426" t="s">
        <v>2119</v>
      </c>
      <c r="F14212" s="426"/>
      <c r="G14212" s="192" t="s">
        <v>169</v>
      </c>
      <c r="H14212" s="193">
        <v>0.2</v>
      </c>
      <c r="I14212" s="189">
        <f t="shared" si="584"/>
        <v>3.6983999999999999</v>
      </c>
      <c r="J14212" s="219">
        <f t="shared" si="585"/>
        <v>0.73</v>
      </c>
      <c r="M14212">
        <v>4.0199999999999996</v>
      </c>
    </row>
    <row r="14213" spans="1:13" ht="24" customHeight="1" x14ac:dyDescent="0.2">
      <c r="A14213" s="238" t="s">
        <v>2126</v>
      </c>
      <c r="B14213" s="191" t="s">
        <v>3406</v>
      </c>
      <c r="C14213" s="190" t="s">
        <v>26</v>
      </c>
      <c r="D14213" s="190" t="s">
        <v>3407</v>
      </c>
      <c r="E14213" s="426" t="s">
        <v>2119</v>
      </c>
      <c r="F14213" s="426"/>
      <c r="G14213" s="192" t="s">
        <v>331</v>
      </c>
      <c r="H14213" s="193">
        <v>4</v>
      </c>
      <c r="I14213" s="189">
        <f t="shared" si="584"/>
        <v>0.2944</v>
      </c>
      <c r="J14213" s="219">
        <f t="shared" si="585"/>
        <v>1.17</v>
      </c>
      <c r="M14213">
        <v>0.32</v>
      </c>
    </row>
    <row r="14214" spans="1:13" x14ac:dyDescent="0.2">
      <c r="A14214" s="239"/>
      <c r="B14214" s="195"/>
      <c r="C14214" s="195"/>
      <c r="D14214" s="195"/>
      <c r="E14214" s="195" t="s">
        <v>3847</v>
      </c>
      <c r="F14214" s="196">
        <v>136.73000000000002</v>
      </c>
      <c r="G14214" s="195" t="s">
        <v>3848</v>
      </c>
      <c r="H14214" s="196">
        <v>0</v>
      </c>
      <c r="I14214" s="196">
        <v>136.73000000000002</v>
      </c>
      <c r="J14214" s="220"/>
      <c r="M14214">
        <v>136.73000000000002</v>
      </c>
    </row>
    <row r="14215" spans="1:13" ht="25.5" x14ac:dyDescent="0.2">
      <c r="A14215" s="239"/>
      <c r="B14215" s="195"/>
      <c r="C14215" s="195"/>
      <c r="D14215" s="195"/>
      <c r="E14215" s="195" t="s">
        <v>3849</v>
      </c>
      <c r="F14215" s="196">
        <v>0</v>
      </c>
      <c r="G14215" s="195"/>
      <c r="H14215" s="195" t="s">
        <v>3850</v>
      </c>
      <c r="I14215" s="196">
        <v>8950.76</v>
      </c>
      <c r="J14215" s="220"/>
      <c r="M14215">
        <v>8950.76</v>
      </c>
    </row>
    <row r="14216" spans="1:13" ht="30" customHeight="1" x14ac:dyDescent="0.2">
      <c r="A14216" s="240"/>
      <c r="B14216" s="197"/>
      <c r="C14216" s="197"/>
      <c r="D14216" s="197"/>
      <c r="E14216" s="197"/>
      <c r="F14216" s="197"/>
      <c r="G14216" s="197" t="s">
        <v>3851</v>
      </c>
      <c r="H14216" s="198">
        <v>2</v>
      </c>
      <c r="I14216" s="199">
        <v>17901.52</v>
      </c>
      <c r="J14216" s="220"/>
      <c r="M14216">
        <v>17901.52</v>
      </c>
    </row>
    <row r="14217" spans="1:13" ht="0.95" customHeight="1" x14ac:dyDescent="0.2">
      <c r="A14217" s="237"/>
      <c r="B14217" s="185"/>
      <c r="C14217" s="185"/>
      <c r="D14217" s="185"/>
      <c r="E14217" s="185"/>
      <c r="F14217" s="185"/>
      <c r="G14217" s="185"/>
      <c r="H14217" s="185"/>
      <c r="I14217" s="185"/>
      <c r="J14217" s="220"/>
    </row>
    <row r="14218" spans="1:13" ht="18" customHeight="1" x14ac:dyDescent="0.2">
      <c r="A14218" s="236" t="s">
        <v>1943</v>
      </c>
      <c r="B14218" s="183" t="s">
        <v>2</v>
      </c>
      <c r="C14218" s="182" t="s">
        <v>3</v>
      </c>
      <c r="D14218" s="182" t="s">
        <v>4</v>
      </c>
      <c r="E14218" s="419" t="s">
        <v>2100</v>
      </c>
      <c r="F14218" s="419"/>
      <c r="G14218" s="184" t="s">
        <v>5</v>
      </c>
      <c r="H14218" s="183" t="s">
        <v>6</v>
      </c>
      <c r="I14218" s="183" t="s">
        <v>7</v>
      </c>
      <c r="J14218" s="218" t="s">
        <v>8</v>
      </c>
      <c r="K14218" s="229">
        <f>J14220+J14221</f>
        <v>21.22</v>
      </c>
      <c r="L14218" s="229">
        <f>J14219-K14218</f>
        <v>134.41999999999999</v>
      </c>
      <c r="M14218" t="s">
        <v>7</v>
      </c>
    </row>
    <row r="14219" spans="1:13" ht="24" customHeight="1" x14ac:dyDescent="0.2">
      <c r="A14219" s="237" t="s">
        <v>2125</v>
      </c>
      <c r="B14219" s="186" t="s">
        <v>1944</v>
      </c>
      <c r="C14219" s="185" t="s">
        <v>15</v>
      </c>
      <c r="D14219" s="185" t="s">
        <v>1945</v>
      </c>
      <c r="E14219" s="425">
        <v>8</v>
      </c>
      <c r="F14219" s="425"/>
      <c r="G14219" s="187" t="s">
        <v>18</v>
      </c>
      <c r="H14219" s="188">
        <v>1</v>
      </c>
      <c r="I14219" s="189">
        <f>(M14219*$M$13)</f>
        <v>155.6456</v>
      </c>
      <c r="J14219" s="231">
        <f>TRUNC(I14219*H14219,2)</f>
        <v>155.63999999999999</v>
      </c>
      <c r="M14219">
        <v>169.18</v>
      </c>
    </row>
    <row r="14220" spans="1:13" ht="24" customHeight="1" x14ac:dyDescent="0.2">
      <c r="A14220" s="238" t="s">
        <v>2126</v>
      </c>
      <c r="B14220" s="191" t="s">
        <v>2130</v>
      </c>
      <c r="C14220" s="190" t="s">
        <v>15</v>
      </c>
      <c r="D14220" s="190" t="s">
        <v>2131</v>
      </c>
      <c r="E14220" s="426" t="s">
        <v>2129</v>
      </c>
      <c r="F14220" s="426"/>
      <c r="G14220" s="192" t="s">
        <v>39</v>
      </c>
      <c r="H14220" s="193">
        <v>0.65</v>
      </c>
      <c r="I14220" s="189">
        <f>(M14220*$M$13)</f>
        <v>13.533200000000001</v>
      </c>
      <c r="J14220" s="219">
        <f>TRUNC(I14220*H14220,2)</f>
        <v>8.7899999999999991</v>
      </c>
      <c r="M14220">
        <v>14.71</v>
      </c>
    </row>
    <row r="14221" spans="1:13" ht="24" customHeight="1" x14ac:dyDescent="0.2">
      <c r="A14221" s="238" t="s">
        <v>2126</v>
      </c>
      <c r="B14221" s="191" t="s">
        <v>2216</v>
      </c>
      <c r="C14221" s="190" t="s">
        <v>15</v>
      </c>
      <c r="D14221" s="190" t="s">
        <v>2217</v>
      </c>
      <c r="E14221" s="426" t="s">
        <v>2129</v>
      </c>
      <c r="F14221" s="426"/>
      <c r="G14221" s="192" t="s">
        <v>39</v>
      </c>
      <c r="H14221" s="193">
        <v>0.65</v>
      </c>
      <c r="I14221" s="189">
        <f>(M14221*$M$13)</f>
        <v>19.136000000000003</v>
      </c>
      <c r="J14221" s="219">
        <f>TRUNC(I14221*H14221,2)</f>
        <v>12.43</v>
      </c>
      <c r="M14221">
        <v>20.8</v>
      </c>
    </row>
    <row r="14222" spans="1:13" ht="24" customHeight="1" x14ac:dyDescent="0.2">
      <c r="A14222" s="238" t="s">
        <v>2126</v>
      </c>
      <c r="B14222" s="191" t="s">
        <v>2931</v>
      </c>
      <c r="C14222" s="190" t="s">
        <v>15</v>
      </c>
      <c r="D14222" s="190" t="s">
        <v>2932</v>
      </c>
      <c r="E14222" s="426" t="s">
        <v>2119</v>
      </c>
      <c r="F14222" s="426"/>
      <c r="G14222" s="192" t="s">
        <v>132</v>
      </c>
      <c r="H14222" s="193">
        <v>0.2</v>
      </c>
      <c r="I14222" s="189">
        <f>(M14222*$M$13)</f>
        <v>0.42320000000000002</v>
      </c>
      <c r="J14222" s="219">
        <f>TRUNC(I14222*H14222,2)</f>
        <v>0.08</v>
      </c>
      <c r="M14222">
        <v>0.46</v>
      </c>
    </row>
    <row r="14223" spans="1:13" ht="24" customHeight="1" x14ac:dyDescent="0.2">
      <c r="A14223" s="238" t="s">
        <v>2126</v>
      </c>
      <c r="B14223" s="191" t="s">
        <v>3408</v>
      </c>
      <c r="C14223" s="190" t="s">
        <v>15</v>
      </c>
      <c r="D14223" s="190" t="s">
        <v>1945</v>
      </c>
      <c r="E14223" s="426" t="s">
        <v>2119</v>
      </c>
      <c r="F14223" s="426"/>
      <c r="G14223" s="192" t="s">
        <v>54</v>
      </c>
      <c r="H14223" s="193">
        <v>1</v>
      </c>
      <c r="I14223" s="189">
        <f>(M14223*$M$13)</f>
        <v>134.32919999999999</v>
      </c>
      <c r="J14223" s="219">
        <f>TRUNC(I14223*H14223,2)</f>
        <v>134.32</v>
      </c>
      <c r="M14223">
        <v>146.01</v>
      </c>
    </row>
    <row r="14224" spans="1:13" x14ac:dyDescent="0.2">
      <c r="A14224" s="239"/>
      <c r="B14224" s="195"/>
      <c r="C14224" s="195"/>
      <c r="D14224" s="195"/>
      <c r="E14224" s="195" t="s">
        <v>3847</v>
      </c>
      <c r="F14224" s="196">
        <v>23.08</v>
      </c>
      <c r="G14224" s="195" t="s">
        <v>3848</v>
      </c>
      <c r="H14224" s="196">
        <v>0</v>
      </c>
      <c r="I14224" s="196">
        <v>23.08</v>
      </c>
      <c r="J14224" s="220"/>
      <c r="M14224">
        <v>23.08</v>
      </c>
    </row>
    <row r="14225" spans="1:13" ht="25.5" x14ac:dyDescent="0.2">
      <c r="A14225" s="239"/>
      <c r="B14225" s="195"/>
      <c r="C14225" s="195"/>
      <c r="D14225" s="195"/>
      <c r="E14225" s="195" t="s">
        <v>3849</v>
      </c>
      <c r="F14225" s="196">
        <v>0</v>
      </c>
      <c r="G14225" s="195"/>
      <c r="H14225" s="195" t="s">
        <v>3850</v>
      </c>
      <c r="I14225" s="196">
        <v>169.18</v>
      </c>
      <c r="J14225" s="220"/>
      <c r="M14225">
        <v>169.18</v>
      </c>
    </row>
    <row r="14226" spans="1:13" ht="30" customHeight="1" x14ac:dyDescent="0.2">
      <c r="A14226" s="240"/>
      <c r="B14226" s="197"/>
      <c r="C14226" s="197"/>
      <c r="D14226" s="197"/>
      <c r="E14226" s="197"/>
      <c r="F14226" s="197"/>
      <c r="G14226" s="197" t="s">
        <v>3851</v>
      </c>
      <c r="H14226" s="198">
        <v>1</v>
      </c>
      <c r="I14226" s="199">
        <v>169.18</v>
      </c>
      <c r="J14226" s="220"/>
      <c r="M14226">
        <v>169.18</v>
      </c>
    </row>
    <row r="14227" spans="1:13" ht="0.95" customHeight="1" x14ac:dyDescent="0.2">
      <c r="A14227" s="237"/>
      <c r="B14227" s="185"/>
      <c r="C14227" s="185"/>
      <c r="D14227" s="185"/>
      <c r="E14227" s="185"/>
      <c r="F14227" s="185"/>
      <c r="G14227" s="185"/>
      <c r="H14227" s="185"/>
      <c r="I14227" s="185"/>
      <c r="J14227" s="220"/>
    </row>
    <row r="14228" spans="1:13" ht="18" customHeight="1" x14ac:dyDescent="0.2">
      <c r="A14228" s="236" t="s">
        <v>1946</v>
      </c>
      <c r="B14228" s="183" t="s">
        <v>2</v>
      </c>
      <c r="C14228" s="182" t="s">
        <v>3</v>
      </c>
      <c r="D14228" s="182" t="s">
        <v>4</v>
      </c>
      <c r="E14228" s="419" t="s">
        <v>2100</v>
      </c>
      <c r="F14228" s="419"/>
      <c r="G14228" s="184" t="s">
        <v>5</v>
      </c>
      <c r="H14228" s="183" t="s">
        <v>6</v>
      </c>
      <c r="I14228" s="183" t="s">
        <v>7</v>
      </c>
      <c r="J14228" s="218" t="s">
        <v>8</v>
      </c>
      <c r="K14228" s="229">
        <f>J14230+J14231</f>
        <v>16.32</v>
      </c>
      <c r="L14228" s="229">
        <f>J14229-K14228</f>
        <v>273.75</v>
      </c>
      <c r="M14228" t="s">
        <v>7</v>
      </c>
    </row>
    <row r="14229" spans="1:13" ht="24" customHeight="1" x14ac:dyDescent="0.2">
      <c r="A14229" s="237" t="s">
        <v>2125</v>
      </c>
      <c r="B14229" s="186" t="s">
        <v>1947</v>
      </c>
      <c r="C14229" s="185" t="s">
        <v>15</v>
      </c>
      <c r="D14229" s="185" t="s">
        <v>1948</v>
      </c>
      <c r="E14229" s="425">
        <v>8</v>
      </c>
      <c r="F14229" s="425"/>
      <c r="G14229" s="187" t="s">
        <v>18</v>
      </c>
      <c r="H14229" s="188">
        <v>1</v>
      </c>
      <c r="I14229" s="189">
        <f>(M14229*$M$13)</f>
        <v>290.07600000000002</v>
      </c>
      <c r="J14229" s="231">
        <f>TRUNC(I14229*H14229,2)</f>
        <v>290.07</v>
      </c>
      <c r="M14229">
        <v>315.3</v>
      </c>
    </row>
    <row r="14230" spans="1:13" ht="24" customHeight="1" x14ac:dyDescent="0.2">
      <c r="A14230" s="238" t="s">
        <v>2126</v>
      </c>
      <c r="B14230" s="191" t="s">
        <v>2130</v>
      </c>
      <c r="C14230" s="190" t="s">
        <v>15</v>
      </c>
      <c r="D14230" s="190" t="s">
        <v>2131</v>
      </c>
      <c r="E14230" s="426" t="s">
        <v>2129</v>
      </c>
      <c r="F14230" s="426"/>
      <c r="G14230" s="192" t="s">
        <v>39</v>
      </c>
      <c r="H14230" s="193">
        <v>0.5</v>
      </c>
      <c r="I14230" s="189">
        <f>(M14230*$M$13)</f>
        <v>13.533200000000001</v>
      </c>
      <c r="J14230" s="219">
        <f>TRUNC(I14230*H14230,2)</f>
        <v>6.76</v>
      </c>
      <c r="M14230">
        <v>14.71</v>
      </c>
    </row>
    <row r="14231" spans="1:13" ht="24" customHeight="1" x14ac:dyDescent="0.2">
      <c r="A14231" s="238" t="s">
        <v>2126</v>
      </c>
      <c r="B14231" s="191" t="s">
        <v>2216</v>
      </c>
      <c r="C14231" s="190" t="s">
        <v>15</v>
      </c>
      <c r="D14231" s="190" t="s">
        <v>2217</v>
      </c>
      <c r="E14231" s="426" t="s">
        <v>2129</v>
      </c>
      <c r="F14231" s="426"/>
      <c r="G14231" s="192" t="s">
        <v>39</v>
      </c>
      <c r="H14231" s="193">
        <v>0.5</v>
      </c>
      <c r="I14231" s="189">
        <f>(M14231*$M$13)</f>
        <v>19.136000000000003</v>
      </c>
      <c r="J14231" s="219">
        <f>TRUNC(I14231*H14231,2)</f>
        <v>9.56</v>
      </c>
      <c r="M14231">
        <v>20.8</v>
      </c>
    </row>
    <row r="14232" spans="1:13" ht="24" customHeight="1" x14ac:dyDescent="0.2">
      <c r="A14232" s="238" t="s">
        <v>2126</v>
      </c>
      <c r="B14232" s="191" t="s">
        <v>2931</v>
      </c>
      <c r="C14232" s="190" t="s">
        <v>15</v>
      </c>
      <c r="D14232" s="190" t="s">
        <v>2932</v>
      </c>
      <c r="E14232" s="426" t="s">
        <v>2119</v>
      </c>
      <c r="F14232" s="426"/>
      <c r="G14232" s="192" t="s">
        <v>132</v>
      </c>
      <c r="H14232" s="193">
        <v>1</v>
      </c>
      <c r="I14232" s="189">
        <f>(M14232*$M$13)</f>
        <v>0.42320000000000002</v>
      </c>
      <c r="J14232" s="219">
        <f>TRUNC(I14232*H14232,2)</f>
        <v>0.42</v>
      </c>
      <c r="M14232">
        <v>0.46</v>
      </c>
    </row>
    <row r="14233" spans="1:13" ht="24" customHeight="1" x14ac:dyDescent="0.2">
      <c r="A14233" s="238" t="s">
        <v>2126</v>
      </c>
      <c r="B14233" s="191" t="s">
        <v>3409</v>
      </c>
      <c r="C14233" s="190" t="s">
        <v>15</v>
      </c>
      <c r="D14233" s="190" t="s">
        <v>1948</v>
      </c>
      <c r="E14233" s="426" t="s">
        <v>2119</v>
      </c>
      <c r="F14233" s="426"/>
      <c r="G14233" s="192" t="s">
        <v>54</v>
      </c>
      <c r="H14233" s="193">
        <v>1</v>
      </c>
      <c r="I14233" s="189">
        <f>(M14233*$M$13)</f>
        <v>273.32279999999997</v>
      </c>
      <c r="J14233" s="219">
        <f>TRUNC(I14233*H14233,2)</f>
        <v>273.32</v>
      </c>
      <c r="M14233">
        <v>297.08999999999997</v>
      </c>
    </row>
    <row r="14234" spans="1:13" x14ac:dyDescent="0.2">
      <c r="A14234" s="239"/>
      <c r="B14234" s="195"/>
      <c r="C14234" s="195"/>
      <c r="D14234" s="195"/>
      <c r="E14234" s="195" t="s">
        <v>3847</v>
      </c>
      <c r="F14234" s="196">
        <v>17.75</v>
      </c>
      <c r="G14234" s="195" t="s">
        <v>3848</v>
      </c>
      <c r="H14234" s="196">
        <v>0</v>
      </c>
      <c r="I14234" s="196">
        <v>17.75</v>
      </c>
      <c r="J14234" s="220"/>
      <c r="M14234">
        <v>17.75</v>
      </c>
    </row>
    <row r="14235" spans="1:13" ht="25.5" x14ac:dyDescent="0.2">
      <c r="A14235" s="239"/>
      <c r="B14235" s="195"/>
      <c r="C14235" s="195"/>
      <c r="D14235" s="195"/>
      <c r="E14235" s="195" t="s">
        <v>3849</v>
      </c>
      <c r="F14235" s="196">
        <v>0</v>
      </c>
      <c r="G14235" s="195"/>
      <c r="H14235" s="195" t="s">
        <v>3850</v>
      </c>
      <c r="I14235" s="196">
        <v>315.3</v>
      </c>
      <c r="J14235" s="220"/>
      <c r="M14235">
        <v>315.3</v>
      </c>
    </row>
    <row r="14236" spans="1:13" ht="30" customHeight="1" x14ac:dyDescent="0.2">
      <c r="A14236" s="240"/>
      <c r="B14236" s="197"/>
      <c r="C14236" s="197"/>
      <c r="D14236" s="197"/>
      <c r="E14236" s="197"/>
      <c r="F14236" s="197"/>
      <c r="G14236" s="197" t="s">
        <v>3851</v>
      </c>
      <c r="H14236" s="198">
        <v>6</v>
      </c>
      <c r="I14236" s="199">
        <v>1891.8</v>
      </c>
      <c r="J14236" s="220"/>
      <c r="M14236">
        <v>1891.8</v>
      </c>
    </row>
    <row r="14237" spans="1:13" ht="0.95" customHeight="1" x14ac:dyDescent="0.2">
      <c r="A14237" s="237"/>
      <c r="B14237" s="185"/>
      <c r="C14237" s="185"/>
      <c r="D14237" s="185"/>
      <c r="E14237" s="185"/>
      <c r="F14237" s="185"/>
      <c r="G14237" s="185"/>
      <c r="H14237" s="185"/>
      <c r="I14237" s="185"/>
      <c r="J14237" s="220"/>
    </row>
    <row r="14238" spans="1:13" ht="18" customHeight="1" x14ac:dyDescent="0.2">
      <c r="A14238" s="236" t="s">
        <v>1949</v>
      </c>
      <c r="B14238" s="183" t="s">
        <v>2</v>
      </c>
      <c r="C14238" s="182" t="s">
        <v>3</v>
      </c>
      <c r="D14238" s="182" t="s">
        <v>4</v>
      </c>
      <c r="E14238" s="419" t="s">
        <v>2100</v>
      </c>
      <c r="F14238" s="419"/>
      <c r="G14238" s="184" t="s">
        <v>5</v>
      </c>
      <c r="H14238" s="183" t="s">
        <v>6</v>
      </c>
      <c r="I14238" s="183" t="s">
        <v>7</v>
      </c>
      <c r="J14238" s="218" t="s">
        <v>8</v>
      </c>
      <c r="K14238" s="229">
        <f>J14240+J14241</f>
        <v>2.71</v>
      </c>
      <c r="L14238" s="229">
        <f>J14239-K14238</f>
        <v>192.63</v>
      </c>
      <c r="M14238" t="s">
        <v>7</v>
      </c>
    </row>
    <row r="14239" spans="1:13" ht="24" customHeight="1" x14ac:dyDescent="0.2">
      <c r="A14239" s="237" t="s">
        <v>2125</v>
      </c>
      <c r="B14239" s="186" t="s">
        <v>1950</v>
      </c>
      <c r="C14239" s="185" t="s">
        <v>15</v>
      </c>
      <c r="D14239" s="185" t="s">
        <v>1951</v>
      </c>
      <c r="E14239" s="425">
        <v>8</v>
      </c>
      <c r="F14239" s="425"/>
      <c r="G14239" s="187" t="s">
        <v>18</v>
      </c>
      <c r="H14239" s="188">
        <v>1</v>
      </c>
      <c r="I14239" s="189">
        <f>(M14239*$M$13)</f>
        <v>195.34360000000001</v>
      </c>
      <c r="J14239" s="231">
        <f>TRUNC(I14239*H14239,2)</f>
        <v>195.34</v>
      </c>
      <c r="M14239">
        <v>212.33</v>
      </c>
    </row>
    <row r="14240" spans="1:13" ht="24" customHeight="1" x14ac:dyDescent="0.2">
      <c r="A14240" s="238" t="s">
        <v>2126</v>
      </c>
      <c r="B14240" s="191" t="s">
        <v>2130</v>
      </c>
      <c r="C14240" s="190" t="s">
        <v>15</v>
      </c>
      <c r="D14240" s="190" t="s">
        <v>2131</v>
      </c>
      <c r="E14240" s="426" t="s">
        <v>2129</v>
      </c>
      <c r="F14240" s="426"/>
      <c r="G14240" s="192" t="s">
        <v>39</v>
      </c>
      <c r="H14240" s="193">
        <v>8.3299999999999999E-2</v>
      </c>
      <c r="I14240" s="189">
        <f>(M14240*$M$13)</f>
        <v>13.533200000000001</v>
      </c>
      <c r="J14240" s="219">
        <f>TRUNC(I14240*H14240,2)</f>
        <v>1.1200000000000001</v>
      </c>
      <c r="M14240">
        <v>14.71</v>
      </c>
    </row>
    <row r="14241" spans="1:13" ht="24" customHeight="1" x14ac:dyDescent="0.2">
      <c r="A14241" s="238" t="s">
        <v>2126</v>
      </c>
      <c r="B14241" s="191" t="s">
        <v>2216</v>
      </c>
      <c r="C14241" s="190" t="s">
        <v>15</v>
      </c>
      <c r="D14241" s="190" t="s">
        <v>2217</v>
      </c>
      <c r="E14241" s="426" t="s">
        <v>2129</v>
      </c>
      <c r="F14241" s="426"/>
      <c r="G14241" s="192" t="s">
        <v>39</v>
      </c>
      <c r="H14241" s="193">
        <v>8.3299999999999999E-2</v>
      </c>
      <c r="I14241" s="189">
        <f>(M14241*$M$13)</f>
        <v>19.136000000000003</v>
      </c>
      <c r="J14241" s="219">
        <f>TRUNC(I14241*H14241,2)</f>
        <v>1.59</v>
      </c>
      <c r="M14241">
        <v>20.8</v>
      </c>
    </row>
    <row r="14242" spans="1:13" ht="24" customHeight="1" x14ac:dyDescent="0.2">
      <c r="A14242" s="238" t="s">
        <v>2126</v>
      </c>
      <c r="B14242" s="191" t="s">
        <v>3410</v>
      </c>
      <c r="C14242" s="190" t="s">
        <v>15</v>
      </c>
      <c r="D14242" s="190" t="s">
        <v>1951</v>
      </c>
      <c r="E14242" s="426" t="s">
        <v>2119</v>
      </c>
      <c r="F14242" s="426"/>
      <c r="G14242" s="192" t="s">
        <v>54</v>
      </c>
      <c r="H14242" s="193">
        <v>1</v>
      </c>
      <c r="I14242" s="189">
        <f>(M14242*$M$13)</f>
        <v>192.62960000000001</v>
      </c>
      <c r="J14242" s="219">
        <f>TRUNC(I14242*H14242,2)</f>
        <v>192.62</v>
      </c>
      <c r="M14242">
        <v>209.38</v>
      </c>
    </row>
    <row r="14243" spans="1:13" x14ac:dyDescent="0.2">
      <c r="A14243" s="239"/>
      <c r="B14243" s="195"/>
      <c r="C14243" s="195"/>
      <c r="D14243" s="195"/>
      <c r="E14243" s="195" t="s">
        <v>3847</v>
      </c>
      <c r="F14243" s="196">
        <v>2.95</v>
      </c>
      <c r="G14243" s="195" t="s">
        <v>3848</v>
      </c>
      <c r="H14243" s="196">
        <v>0</v>
      </c>
      <c r="I14243" s="196">
        <v>2.95</v>
      </c>
      <c r="J14243" s="220"/>
      <c r="M14243">
        <v>2.95</v>
      </c>
    </row>
    <row r="14244" spans="1:13" ht="25.5" x14ac:dyDescent="0.2">
      <c r="A14244" s="239"/>
      <c r="B14244" s="195"/>
      <c r="C14244" s="195"/>
      <c r="D14244" s="195"/>
      <c r="E14244" s="195" t="s">
        <v>3849</v>
      </c>
      <c r="F14244" s="196">
        <v>0</v>
      </c>
      <c r="G14244" s="195"/>
      <c r="H14244" s="195" t="s">
        <v>3850</v>
      </c>
      <c r="I14244" s="196">
        <v>212.33</v>
      </c>
      <c r="J14244" s="220"/>
      <c r="M14244">
        <v>212.33</v>
      </c>
    </row>
    <row r="14245" spans="1:13" ht="30" customHeight="1" x14ac:dyDescent="0.2">
      <c r="A14245" s="240"/>
      <c r="B14245" s="197"/>
      <c r="C14245" s="197"/>
      <c r="D14245" s="197"/>
      <c r="E14245" s="197"/>
      <c r="F14245" s="197"/>
      <c r="G14245" s="197" t="s">
        <v>3851</v>
      </c>
      <c r="H14245" s="198">
        <v>9</v>
      </c>
      <c r="I14245" s="199">
        <v>1910.97</v>
      </c>
      <c r="J14245" s="220"/>
      <c r="M14245">
        <v>1910.97</v>
      </c>
    </row>
    <row r="14246" spans="1:13" ht="0.95" customHeight="1" x14ac:dyDescent="0.2">
      <c r="A14246" s="237"/>
      <c r="B14246" s="185"/>
      <c r="C14246" s="185"/>
      <c r="D14246" s="185"/>
      <c r="E14246" s="185"/>
      <c r="F14246" s="185"/>
      <c r="G14246" s="185"/>
      <c r="H14246" s="185"/>
      <c r="I14246" s="185"/>
      <c r="J14246" s="220"/>
    </row>
    <row r="14247" spans="1:13" ht="18" customHeight="1" x14ac:dyDescent="0.2">
      <c r="A14247" s="236" t="s">
        <v>1952</v>
      </c>
      <c r="B14247" s="183" t="s">
        <v>2</v>
      </c>
      <c r="C14247" s="182" t="s">
        <v>3</v>
      </c>
      <c r="D14247" s="182" t="s">
        <v>4</v>
      </c>
      <c r="E14247" s="419" t="s">
        <v>2100</v>
      </c>
      <c r="F14247" s="419"/>
      <c r="G14247" s="184" t="s">
        <v>5</v>
      </c>
      <c r="H14247" s="183" t="s">
        <v>6</v>
      </c>
      <c r="I14247" s="183" t="s">
        <v>7</v>
      </c>
      <c r="J14247" s="218" t="s">
        <v>8</v>
      </c>
      <c r="K14247" s="229">
        <f>J14249+J14250</f>
        <v>6.52</v>
      </c>
      <c r="L14247" s="229">
        <f>J14248-K14247</f>
        <v>383.45000000000005</v>
      </c>
      <c r="M14247" t="s">
        <v>7</v>
      </c>
    </row>
    <row r="14248" spans="1:13" ht="26.1" customHeight="1" x14ac:dyDescent="0.2">
      <c r="A14248" s="237" t="s">
        <v>2125</v>
      </c>
      <c r="B14248" s="186" t="s">
        <v>1953</v>
      </c>
      <c r="C14248" s="185" t="s">
        <v>15</v>
      </c>
      <c r="D14248" s="185" t="s">
        <v>1954</v>
      </c>
      <c r="E14248" s="425">
        <v>8</v>
      </c>
      <c r="F14248" s="425"/>
      <c r="G14248" s="187" t="s">
        <v>1009</v>
      </c>
      <c r="H14248" s="188">
        <v>1</v>
      </c>
      <c r="I14248" s="189">
        <f>(M14248*$M$13)</f>
        <v>389.97879999999998</v>
      </c>
      <c r="J14248" s="231">
        <f>TRUNC(I14248*H14248,2)</f>
        <v>389.97</v>
      </c>
      <c r="M14248">
        <v>423.89</v>
      </c>
    </row>
    <row r="14249" spans="1:13" ht="24" customHeight="1" x14ac:dyDescent="0.2">
      <c r="A14249" s="238" t="s">
        <v>2126</v>
      </c>
      <c r="B14249" s="191" t="s">
        <v>2130</v>
      </c>
      <c r="C14249" s="190" t="s">
        <v>15</v>
      </c>
      <c r="D14249" s="190" t="s">
        <v>2131</v>
      </c>
      <c r="E14249" s="426" t="s">
        <v>2129</v>
      </c>
      <c r="F14249" s="426"/>
      <c r="G14249" s="192" t="s">
        <v>39</v>
      </c>
      <c r="H14249" s="193">
        <v>0.2</v>
      </c>
      <c r="I14249" s="189">
        <f>(M14249*$M$13)</f>
        <v>13.533200000000001</v>
      </c>
      <c r="J14249" s="219">
        <f>TRUNC(I14249*H14249,2)</f>
        <v>2.7</v>
      </c>
      <c r="M14249">
        <v>14.71</v>
      </c>
    </row>
    <row r="14250" spans="1:13" ht="24" customHeight="1" x14ac:dyDescent="0.2">
      <c r="A14250" s="238" t="s">
        <v>2126</v>
      </c>
      <c r="B14250" s="191" t="s">
        <v>2216</v>
      </c>
      <c r="C14250" s="190" t="s">
        <v>15</v>
      </c>
      <c r="D14250" s="190" t="s">
        <v>2217</v>
      </c>
      <c r="E14250" s="426" t="s">
        <v>2129</v>
      </c>
      <c r="F14250" s="426"/>
      <c r="G14250" s="192" t="s">
        <v>39</v>
      </c>
      <c r="H14250" s="193">
        <v>0.2</v>
      </c>
      <c r="I14250" s="189">
        <f>(M14250*$M$13)</f>
        <v>19.136000000000003</v>
      </c>
      <c r="J14250" s="219">
        <f>TRUNC(I14250*H14250,2)</f>
        <v>3.82</v>
      </c>
      <c r="M14250">
        <v>20.8</v>
      </c>
    </row>
    <row r="14251" spans="1:13" ht="26.1" customHeight="1" x14ac:dyDescent="0.2">
      <c r="A14251" s="238" t="s">
        <v>2126</v>
      </c>
      <c r="B14251" s="191" t="s">
        <v>3411</v>
      </c>
      <c r="C14251" s="190" t="s">
        <v>15</v>
      </c>
      <c r="D14251" s="190" t="s">
        <v>3412</v>
      </c>
      <c r="E14251" s="426" t="s">
        <v>2119</v>
      </c>
      <c r="F14251" s="426"/>
      <c r="G14251" s="192" t="s">
        <v>1009</v>
      </c>
      <c r="H14251" s="193">
        <v>1</v>
      </c>
      <c r="I14251" s="189">
        <f>(M14251*$M$13)</f>
        <v>383.44680000000005</v>
      </c>
      <c r="J14251" s="219">
        <f>TRUNC(I14251*H14251,2)</f>
        <v>383.44</v>
      </c>
      <c r="M14251">
        <v>416.79</v>
      </c>
    </row>
    <row r="14252" spans="1:13" x14ac:dyDescent="0.2">
      <c r="A14252" s="239"/>
      <c r="B14252" s="195"/>
      <c r="C14252" s="195"/>
      <c r="D14252" s="195"/>
      <c r="E14252" s="195" t="s">
        <v>3847</v>
      </c>
      <c r="F14252" s="196">
        <v>7.1</v>
      </c>
      <c r="G14252" s="195" t="s">
        <v>3848</v>
      </c>
      <c r="H14252" s="196">
        <v>0</v>
      </c>
      <c r="I14252" s="196">
        <v>7.1</v>
      </c>
      <c r="J14252" s="220"/>
      <c r="M14252">
        <v>7.1</v>
      </c>
    </row>
    <row r="14253" spans="1:13" ht="25.5" x14ac:dyDescent="0.2">
      <c r="A14253" s="239"/>
      <c r="B14253" s="195"/>
      <c r="C14253" s="195"/>
      <c r="D14253" s="195"/>
      <c r="E14253" s="195" t="s">
        <v>3849</v>
      </c>
      <c r="F14253" s="196">
        <v>0</v>
      </c>
      <c r="G14253" s="195"/>
      <c r="H14253" s="195" t="s">
        <v>3850</v>
      </c>
      <c r="I14253" s="196">
        <v>423.89</v>
      </c>
      <c r="J14253" s="220"/>
      <c r="M14253">
        <v>423.89</v>
      </c>
    </row>
    <row r="14254" spans="1:13" ht="30" customHeight="1" x14ac:dyDescent="0.2">
      <c r="A14254" s="240"/>
      <c r="B14254" s="197"/>
      <c r="C14254" s="197"/>
      <c r="D14254" s="197"/>
      <c r="E14254" s="197"/>
      <c r="F14254" s="197"/>
      <c r="G14254" s="197" t="s">
        <v>3851</v>
      </c>
      <c r="H14254" s="198">
        <v>9</v>
      </c>
      <c r="I14254" s="199">
        <v>3815.01</v>
      </c>
      <c r="J14254" s="220"/>
      <c r="M14254">
        <v>3815.01</v>
      </c>
    </row>
    <row r="14255" spans="1:13" ht="0.95" customHeight="1" x14ac:dyDescent="0.2">
      <c r="A14255" s="237"/>
      <c r="B14255" s="185"/>
      <c r="C14255" s="185"/>
      <c r="D14255" s="185"/>
      <c r="E14255" s="185"/>
      <c r="F14255" s="185"/>
      <c r="G14255" s="185"/>
      <c r="H14255" s="185"/>
      <c r="I14255" s="185"/>
      <c r="J14255" s="220"/>
    </row>
    <row r="14256" spans="1:13" ht="18" customHeight="1" x14ac:dyDescent="0.2">
      <c r="A14256" s="236" t="s">
        <v>1955</v>
      </c>
      <c r="B14256" s="183" t="s">
        <v>2</v>
      </c>
      <c r="C14256" s="182" t="s">
        <v>3</v>
      </c>
      <c r="D14256" s="182" t="s">
        <v>4</v>
      </c>
      <c r="E14256" s="419" t="s">
        <v>2100</v>
      </c>
      <c r="F14256" s="419"/>
      <c r="G14256" s="184" t="s">
        <v>5</v>
      </c>
      <c r="H14256" s="183" t="s">
        <v>6</v>
      </c>
      <c r="I14256" s="183" t="s">
        <v>7</v>
      </c>
      <c r="J14256" s="218" t="s">
        <v>8</v>
      </c>
      <c r="K14256" s="229">
        <f>J14259+J14266+J14267+J14268</f>
        <v>162.95999999999998</v>
      </c>
      <c r="L14256" s="229">
        <f>J14257-K14256</f>
        <v>415.37000000000006</v>
      </c>
      <c r="M14256" t="s">
        <v>7</v>
      </c>
    </row>
    <row r="14257" spans="1:13" ht="26.1" customHeight="1" x14ac:dyDescent="0.2">
      <c r="A14257" s="237" t="s">
        <v>2125</v>
      </c>
      <c r="B14257" s="186" t="s">
        <v>1956</v>
      </c>
      <c r="C14257" s="185" t="s">
        <v>15</v>
      </c>
      <c r="D14257" s="185" t="s">
        <v>1957</v>
      </c>
      <c r="E14257" s="425">
        <v>8</v>
      </c>
      <c r="F14257" s="425"/>
      <c r="G14257" s="187" t="s">
        <v>18</v>
      </c>
      <c r="H14257" s="188">
        <v>1</v>
      </c>
      <c r="I14257" s="189">
        <f t="shared" ref="I14257:I14274" si="586">(M14257*$M$13)</f>
        <v>578.33960000000002</v>
      </c>
      <c r="J14257" s="231">
        <f t="shared" ref="J14257:J14274" si="587">TRUNC(I14257*H14257,2)</f>
        <v>578.33000000000004</v>
      </c>
      <c r="M14257">
        <v>628.63</v>
      </c>
    </row>
    <row r="14258" spans="1:13" ht="24" customHeight="1" x14ac:dyDescent="0.2">
      <c r="A14258" s="238" t="s">
        <v>2126</v>
      </c>
      <c r="B14258" s="191" t="s">
        <v>2164</v>
      </c>
      <c r="C14258" s="190" t="s">
        <v>15</v>
      </c>
      <c r="D14258" s="190" t="s">
        <v>2165</v>
      </c>
      <c r="E14258" s="426" t="s">
        <v>2119</v>
      </c>
      <c r="F14258" s="426"/>
      <c r="G14258" s="192" t="s">
        <v>50</v>
      </c>
      <c r="H14258" s="193">
        <v>0.1</v>
      </c>
      <c r="I14258" s="189">
        <f t="shared" si="586"/>
        <v>160.77000000000001</v>
      </c>
      <c r="J14258" s="219">
        <f t="shared" si="587"/>
        <v>16.07</v>
      </c>
      <c r="M14258">
        <v>174.75</v>
      </c>
    </row>
    <row r="14259" spans="1:13" ht="24" customHeight="1" x14ac:dyDescent="0.2">
      <c r="A14259" s="238" t="s">
        <v>2126</v>
      </c>
      <c r="B14259" s="191" t="s">
        <v>2130</v>
      </c>
      <c r="C14259" s="190" t="s">
        <v>15</v>
      </c>
      <c r="D14259" s="190" t="s">
        <v>2131</v>
      </c>
      <c r="E14259" s="426" t="s">
        <v>2129</v>
      </c>
      <c r="F14259" s="426"/>
      <c r="G14259" s="192" t="s">
        <v>39</v>
      </c>
      <c r="H14259" s="193">
        <v>1.03</v>
      </c>
      <c r="I14259" s="189">
        <f t="shared" si="586"/>
        <v>13.533200000000001</v>
      </c>
      <c r="J14259" s="219">
        <f t="shared" si="587"/>
        <v>13.93</v>
      </c>
      <c r="M14259">
        <v>14.71</v>
      </c>
    </row>
    <row r="14260" spans="1:13" ht="24" customHeight="1" x14ac:dyDescent="0.2">
      <c r="A14260" s="238" t="s">
        <v>2126</v>
      </c>
      <c r="B14260" s="191" t="s">
        <v>2460</v>
      </c>
      <c r="C14260" s="190" t="s">
        <v>15</v>
      </c>
      <c r="D14260" s="190" t="s">
        <v>2461</v>
      </c>
      <c r="E14260" s="426" t="s">
        <v>2119</v>
      </c>
      <c r="F14260" s="426"/>
      <c r="G14260" s="192" t="s">
        <v>1871</v>
      </c>
      <c r="H14260" s="193">
        <v>16.239999999999998</v>
      </c>
      <c r="I14260" s="189">
        <f t="shared" si="586"/>
        <v>0.91080000000000005</v>
      </c>
      <c r="J14260" s="219">
        <f t="shared" si="587"/>
        <v>14.79</v>
      </c>
      <c r="M14260">
        <v>0.99</v>
      </c>
    </row>
    <row r="14261" spans="1:13" ht="24" customHeight="1" x14ac:dyDescent="0.2">
      <c r="A14261" s="238" t="s">
        <v>2126</v>
      </c>
      <c r="B14261" s="191" t="s">
        <v>2140</v>
      </c>
      <c r="C14261" s="190" t="s">
        <v>15</v>
      </c>
      <c r="D14261" s="190" t="s">
        <v>2141</v>
      </c>
      <c r="E14261" s="426" t="s">
        <v>2119</v>
      </c>
      <c r="F14261" s="426"/>
      <c r="G14261" s="192" t="s">
        <v>1871</v>
      </c>
      <c r="H14261" s="193">
        <v>14.83</v>
      </c>
      <c r="I14261" s="189">
        <f t="shared" si="586"/>
        <v>0.59800000000000009</v>
      </c>
      <c r="J14261" s="219">
        <f t="shared" si="587"/>
        <v>8.86</v>
      </c>
      <c r="M14261">
        <v>0.65</v>
      </c>
    </row>
    <row r="14262" spans="1:13" ht="24" customHeight="1" x14ac:dyDescent="0.2">
      <c r="A14262" s="238" t="s">
        <v>2126</v>
      </c>
      <c r="B14262" s="191" t="s">
        <v>2262</v>
      </c>
      <c r="C14262" s="190" t="s">
        <v>15</v>
      </c>
      <c r="D14262" s="190" t="s">
        <v>2263</v>
      </c>
      <c r="E14262" s="426" t="s">
        <v>2119</v>
      </c>
      <c r="F14262" s="426"/>
      <c r="G14262" s="192" t="s">
        <v>2192</v>
      </c>
      <c r="H14262" s="193">
        <v>0.09</v>
      </c>
      <c r="I14262" s="189">
        <f t="shared" si="586"/>
        <v>19.494800000000001</v>
      </c>
      <c r="J14262" s="219">
        <f t="shared" si="587"/>
        <v>1.75</v>
      </c>
      <c r="M14262">
        <v>21.19</v>
      </c>
    </row>
    <row r="14263" spans="1:13" ht="24" customHeight="1" x14ac:dyDescent="0.2">
      <c r="A14263" s="238" t="s">
        <v>2126</v>
      </c>
      <c r="B14263" s="191" t="s">
        <v>2680</v>
      </c>
      <c r="C14263" s="190" t="s">
        <v>15</v>
      </c>
      <c r="D14263" s="190" t="s">
        <v>2681</v>
      </c>
      <c r="E14263" s="426" t="s">
        <v>2119</v>
      </c>
      <c r="F14263" s="426"/>
      <c r="G14263" s="192" t="s">
        <v>54</v>
      </c>
      <c r="H14263" s="193">
        <v>0.11</v>
      </c>
      <c r="I14263" s="189">
        <f t="shared" si="586"/>
        <v>2.5575999999999999</v>
      </c>
      <c r="J14263" s="219">
        <f t="shared" si="587"/>
        <v>0.28000000000000003</v>
      </c>
      <c r="M14263">
        <v>2.78</v>
      </c>
    </row>
    <row r="14264" spans="1:13" ht="24" customHeight="1" x14ac:dyDescent="0.2">
      <c r="A14264" s="238" t="s">
        <v>2126</v>
      </c>
      <c r="B14264" s="191" t="s">
        <v>3386</v>
      </c>
      <c r="C14264" s="190" t="s">
        <v>15</v>
      </c>
      <c r="D14264" s="190" t="s">
        <v>3387</v>
      </c>
      <c r="E14264" s="426" t="s">
        <v>2119</v>
      </c>
      <c r="F14264" s="426"/>
      <c r="G14264" s="192" t="s">
        <v>1871</v>
      </c>
      <c r="H14264" s="193">
        <v>1.34</v>
      </c>
      <c r="I14264" s="189">
        <f t="shared" si="586"/>
        <v>2.5208000000000004</v>
      </c>
      <c r="J14264" s="219">
        <f t="shared" si="587"/>
        <v>3.37</v>
      </c>
      <c r="M14264">
        <v>2.74</v>
      </c>
    </row>
    <row r="14265" spans="1:13" ht="24" customHeight="1" x14ac:dyDescent="0.2">
      <c r="A14265" s="238" t="s">
        <v>2126</v>
      </c>
      <c r="B14265" s="191" t="s">
        <v>2580</v>
      </c>
      <c r="C14265" s="190" t="s">
        <v>15</v>
      </c>
      <c r="D14265" s="190" t="s">
        <v>2581</v>
      </c>
      <c r="E14265" s="426" t="s">
        <v>2119</v>
      </c>
      <c r="F14265" s="426"/>
      <c r="G14265" s="192" t="s">
        <v>2192</v>
      </c>
      <c r="H14265" s="193">
        <v>0.33</v>
      </c>
      <c r="I14265" s="189">
        <f t="shared" si="586"/>
        <v>20.764400000000002</v>
      </c>
      <c r="J14265" s="219">
        <f t="shared" si="587"/>
        <v>6.85</v>
      </c>
      <c r="M14265">
        <v>22.57</v>
      </c>
    </row>
    <row r="14266" spans="1:13" ht="24" customHeight="1" x14ac:dyDescent="0.2">
      <c r="A14266" s="238" t="s">
        <v>2126</v>
      </c>
      <c r="B14266" s="191" t="s">
        <v>2152</v>
      </c>
      <c r="C14266" s="190" t="s">
        <v>15</v>
      </c>
      <c r="D14266" s="190" t="s">
        <v>2153</v>
      </c>
      <c r="E14266" s="426" t="s">
        <v>2129</v>
      </c>
      <c r="F14266" s="426"/>
      <c r="G14266" s="192" t="s">
        <v>39</v>
      </c>
      <c r="H14266" s="193">
        <v>2.4900000000000002</v>
      </c>
      <c r="I14266" s="189">
        <f t="shared" si="586"/>
        <v>19.136000000000003</v>
      </c>
      <c r="J14266" s="219">
        <f t="shared" si="587"/>
        <v>47.64</v>
      </c>
      <c r="M14266">
        <v>20.8</v>
      </c>
    </row>
    <row r="14267" spans="1:13" ht="24" customHeight="1" x14ac:dyDescent="0.2">
      <c r="A14267" s="238" t="s">
        <v>2126</v>
      </c>
      <c r="B14267" s="191" t="s">
        <v>2150</v>
      </c>
      <c r="C14267" s="190" t="s">
        <v>15</v>
      </c>
      <c r="D14267" s="190" t="s">
        <v>2151</v>
      </c>
      <c r="E14267" s="426" t="s">
        <v>2129</v>
      </c>
      <c r="F14267" s="426"/>
      <c r="G14267" s="192" t="s">
        <v>39</v>
      </c>
      <c r="H14267" s="193">
        <v>3.48</v>
      </c>
      <c r="I14267" s="189">
        <f t="shared" si="586"/>
        <v>19.136000000000003</v>
      </c>
      <c r="J14267" s="219">
        <f t="shared" si="587"/>
        <v>66.59</v>
      </c>
      <c r="M14267">
        <v>20.8</v>
      </c>
    </row>
    <row r="14268" spans="1:13" ht="24" customHeight="1" x14ac:dyDescent="0.2">
      <c r="A14268" s="238" t="s">
        <v>2126</v>
      </c>
      <c r="B14268" s="191" t="s">
        <v>2156</v>
      </c>
      <c r="C14268" s="190" t="s">
        <v>15</v>
      </c>
      <c r="D14268" s="190" t="s">
        <v>2157</v>
      </c>
      <c r="E14268" s="426" t="s">
        <v>2129</v>
      </c>
      <c r="F14268" s="426"/>
      <c r="G14268" s="192" t="s">
        <v>39</v>
      </c>
      <c r="H14268" s="193">
        <v>2.93</v>
      </c>
      <c r="I14268" s="189">
        <f t="shared" si="586"/>
        <v>11.8772</v>
      </c>
      <c r="J14268" s="219">
        <f t="shared" si="587"/>
        <v>34.799999999999997</v>
      </c>
      <c r="M14268">
        <v>12.91</v>
      </c>
    </row>
    <row r="14269" spans="1:13" ht="24" customHeight="1" x14ac:dyDescent="0.2">
      <c r="A14269" s="238" t="s">
        <v>2126</v>
      </c>
      <c r="B14269" s="191" t="s">
        <v>3361</v>
      </c>
      <c r="C14269" s="190" t="s">
        <v>15</v>
      </c>
      <c r="D14269" s="190" t="s">
        <v>3362</v>
      </c>
      <c r="E14269" s="426" t="s">
        <v>2119</v>
      </c>
      <c r="F14269" s="426"/>
      <c r="G14269" s="192" t="s">
        <v>54</v>
      </c>
      <c r="H14269" s="193">
        <v>48.88</v>
      </c>
      <c r="I14269" s="189">
        <f t="shared" si="586"/>
        <v>0.62560000000000004</v>
      </c>
      <c r="J14269" s="219">
        <f t="shared" si="587"/>
        <v>30.57</v>
      </c>
      <c r="M14269">
        <v>0.68</v>
      </c>
    </row>
    <row r="14270" spans="1:13" ht="24" customHeight="1" x14ac:dyDescent="0.2">
      <c r="A14270" s="238" t="s">
        <v>2126</v>
      </c>
      <c r="B14270" s="191" t="s">
        <v>2162</v>
      </c>
      <c r="C14270" s="190" t="s">
        <v>15</v>
      </c>
      <c r="D14270" s="190" t="s">
        <v>2163</v>
      </c>
      <c r="E14270" s="426" t="s">
        <v>2119</v>
      </c>
      <c r="F14270" s="426"/>
      <c r="G14270" s="192" t="s">
        <v>54</v>
      </c>
      <c r="H14270" s="193">
        <v>0.48</v>
      </c>
      <c r="I14270" s="189">
        <f t="shared" si="586"/>
        <v>1.0120000000000002</v>
      </c>
      <c r="J14270" s="219">
        <f t="shared" si="587"/>
        <v>0.48</v>
      </c>
      <c r="M14270">
        <v>1.1000000000000001</v>
      </c>
    </row>
    <row r="14271" spans="1:13" ht="24" customHeight="1" x14ac:dyDescent="0.2">
      <c r="A14271" s="238" t="s">
        <v>2126</v>
      </c>
      <c r="B14271" s="191" t="s">
        <v>2560</v>
      </c>
      <c r="C14271" s="190" t="s">
        <v>15</v>
      </c>
      <c r="D14271" s="190" t="s">
        <v>2561</v>
      </c>
      <c r="E14271" s="426" t="s">
        <v>2119</v>
      </c>
      <c r="F14271" s="426"/>
      <c r="G14271" s="192" t="s">
        <v>2192</v>
      </c>
      <c r="H14271" s="193">
        <v>0.23</v>
      </c>
      <c r="I14271" s="189">
        <f t="shared" si="586"/>
        <v>8.6296000000000017</v>
      </c>
      <c r="J14271" s="219">
        <f t="shared" si="587"/>
        <v>1.98</v>
      </c>
      <c r="M14271">
        <v>9.3800000000000008</v>
      </c>
    </row>
    <row r="14272" spans="1:13" ht="24" customHeight="1" x14ac:dyDescent="0.2">
      <c r="A14272" s="238" t="s">
        <v>2126</v>
      </c>
      <c r="B14272" s="191" t="s">
        <v>2286</v>
      </c>
      <c r="C14272" s="190" t="s">
        <v>15</v>
      </c>
      <c r="D14272" s="190" t="s">
        <v>2287</v>
      </c>
      <c r="E14272" s="426" t="s">
        <v>2119</v>
      </c>
      <c r="F14272" s="426"/>
      <c r="G14272" s="192" t="s">
        <v>2192</v>
      </c>
      <c r="H14272" s="193">
        <v>0.43</v>
      </c>
      <c r="I14272" s="189">
        <f t="shared" si="586"/>
        <v>32.779600000000002</v>
      </c>
      <c r="J14272" s="219">
        <f t="shared" si="587"/>
        <v>14.09</v>
      </c>
      <c r="M14272">
        <v>35.630000000000003</v>
      </c>
    </row>
    <row r="14273" spans="1:13" ht="24" customHeight="1" x14ac:dyDescent="0.2">
      <c r="A14273" s="238" t="s">
        <v>2126</v>
      </c>
      <c r="B14273" s="191" t="s">
        <v>3415</v>
      </c>
      <c r="C14273" s="190" t="s">
        <v>15</v>
      </c>
      <c r="D14273" s="190" t="s">
        <v>3416</v>
      </c>
      <c r="E14273" s="426" t="s">
        <v>2119</v>
      </c>
      <c r="F14273" s="426"/>
      <c r="G14273" s="192" t="s">
        <v>17</v>
      </c>
      <c r="H14273" s="193">
        <v>0.06</v>
      </c>
      <c r="I14273" s="189">
        <f t="shared" si="586"/>
        <v>173.2268</v>
      </c>
      <c r="J14273" s="219">
        <f t="shared" si="587"/>
        <v>10.39</v>
      </c>
      <c r="M14273">
        <v>188.29</v>
      </c>
    </row>
    <row r="14274" spans="1:13" ht="26.1" customHeight="1" x14ac:dyDescent="0.2">
      <c r="A14274" s="238" t="s">
        <v>2126</v>
      </c>
      <c r="B14274" s="191" t="s">
        <v>3413</v>
      </c>
      <c r="C14274" s="190" t="s">
        <v>15</v>
      </c>
      <c r="D14274" s="190" t="s">
        <v>3414</v>
      </c>
      <c r="E14274" s="426" t="s">
        <v>2119</v>
      </c>
      <c r="F14274" s="426"/>
      <c r="G14274" s="192" t="s">
        <v>54</v>
      </c>
      <c r="H14274" s="193">
        <v>1</v>
      </c>
      <c r="I14274" s="189">
        <f t="shared" si="586"/>
        <v>305.90000000000003</v>
      </c>
      <c r="J14274" s="219">
        <f t="shared" si="587"/>
        <v>305.89999999999998</v>
      </c>
      <c r="M14274">
        <v>332.5</v>
      </c>
    </row>
    <row r="14275" spans="1:13" x14ac:dyDescent="0.2">
      <c r="A14275" s="239"/>
      <c r="B14275" s="195"/>
      <c r="C14275" s="195"/>
      <c r="D14275" s="195"/>
      <c r="E14275" s="195" t="s">
        <v>3847</v>
      </c>
      <c r="F14275" s="196">
        <v>177.14</v>
      </c>
      <c r="G14275" s="195" t="s">
        <v>3848</v>
      </c>
      <c r="H14275" s="196">
        <v>0</v>
      </c>
      <c r="I14275" s="196">
        <v>177.14</v>
      </c>
      <c r="J14275" s="220"/>
      <c r="M14275">
        <v>177.14</v>
      </c>
    </row>
    <row r="14276" spans="1:13" ht="25.5" x14ac:dyDescent="0.2">
      <c r="A14276" s="239"/>
      <c r="B14276" s="195"/>
      <c r="C14276" s="195"/>
      <c r="D14276" s="195"/>
      <c r="E14276" s="195" t="s">
        <v>3849</v>
      </c>
      <c r="F14276" s="196">
        <v>0</v>
      </c>
      <c r="G14276" s="195"/>
      <c r="H14276" s="195" t="s">
        <v>3850</v>
      </c>
      <c r="I14276" s="196">
        <v>628.63</v>
      </c>
      <c r="J14276" s="220"/>
      <c r="M14276">
        <v>628.63</v>
      </c>
    </row>
    <row r="14277" spans="1:13" ht="30" customHeight="1" x14ac:dyDescent="0.2">
      <c r="A14277" s="240"/>
      <c r="B14277" s="197"/>
      <c r="C14277" s="197"/>
      <c r="D14277" s="197"/>
      <c r="E14277" s="197"/>
      <c r="F14277" s="197"/>
      <c r="G14277" s="197" t="s">
        <v>3851</v>
      </c>
      <c r="H14277" s="198">
        <v>9</v>
      </c>
      <c r="I14277" s="199">
        <v>5657.67</v>
      </c>
      <c r="J14277" s="220"/>
      <c r="M14277">
        <v>5657.67</v>
      </c>
    </row>
    <row r="14278" spans="1:13" ht="0.95" customHeight="1" x14ac:dyDescent="0.2">
      <c r="A14278" s="237"/>
      <c r="B14278" s="185"/>
      <c r="C14278" s="185"/>
      <c r="D14278" s="185"/>
      <c r="E14278" s="185"/>
      <c r="F14278" s="185"/>
      <c r="G14278" s="185"/>
      <c r="H14278" s="185"/>
      <c r="I14278" s="185"/>
      <c r="J14278" s="220"/>
    </row>
    <row r="14279" spans="1:13" ht="18" customHeight="1" x14ac:dyDescent="0.2">
      <c r="A14279" s="236" t="s">
        <v>1958</v>
      </c>
      <c r="B14279" s="183" t="s">
        <v>2</v>
      </c>
      <c r="C14279" s="182" t="s">
        <v>3</v>
      </c>
      <c r="D14279" s="182" t="s">
        <v>4</v>
      </c>
      <c r="E14279" s="419" t="s">
        <v>2100</v>
      </c>
      <c r="F14279" s="419"/>
      <c r="G14279" s="184" t="s">
        <v>5</v>
      </c>
      <c r="H14279" s="183" t="s">
        <v>6</v>
      </c>
      <c r="I14279" s="183" t="s">
        <v>7</v>
      </c>
      <c r="J14279" s="218" t="s">
        <v>8</v>
      </c>
      <c r="K14279" s="229">
        <f>J14282+J14281</f>
        <v>37.56</v>
      </c>
      <c r="L14279" s="229">
        <f>J14280-K14279</f>
        <v>253.76</v>
      </c>
      <c r="M14279" t="s">
        <v>7</v>
      </c>
    </row>
    <row r="14280" spans="1:13" ht="24" customHeight="1" x14ac:dyDescent="0.2">
      <c r="A14280" s="237" t="s">
        <v>2125</v>
      </c>
      <c r="B14280" s="186" t="s">
        <v>1959</v>
      </c>
      <c r="C14280" s="185" t="s">
        <v>15</v>
      </c>
      <c r="D14280" s="185" t="s">
        <v>1960</v>
      </c>
      <c r="E14280" s="425">
        <v>8</v>
      </c>
      <c r="F14280" s="425"/>
      <c r="G14280" s="187" t="s">
        <v>18</v>
      </c>
      <c r="H14280" s="188">
        <v>1</v>
      </c>
      <c r="I14280" s="189">
        <f>(M14280*$M$13)</f>
        <v>291.32720000000006</v>
      </c>
      <c r="J14280" s="231">
        <f>TRUNC(I14280*H14280,2)</f>
        <v>291.32</v>
      </c>
      <c r="M14280">
        <v>316.66000000000003</v>
      </c>
    </row>
    <row r="14281" spans="1:13" ht="24" customHeight="1" x14ac:dyDescent="0.2">
      <c r="A14281" s="238" t="s">
        <v>2126</v>
      </c>
      <c r="B14281" s="191" t="s">
        <v>2130</v>
      </c>
      <c r="C14281" s="190" t="s">
        <v>15</v>
      </c>
      <c r="D14281" s="190" t="s">
        <v>2131</v>
      </c>
      <c r="E14281" s="426" t="s">
        <v>2129</v>
      </c>
      <c r="F14281" s="426"/>
      <c r="G14281" s="192" t="s">
        <v>39</v>
      </c>
      <c r="H14281" s="193">
        <v>1.1499999999999999</v>
      </c>
      <c r="I14281" s="189">
        <f>(M14281*$M$13)</f>
        <v>13.533200000000001</v>
      </c>
      <c r="J14281" s="219">
        <f>TRUNC(I14281*H14281,2)</f>
        <v>15.56</v>
      </c>
      <c r="M14281">
        <v>14.71</v>
      </c>
    </row>
    <row r="14282" spans="1:13" ht="24" customHeight="1" x14ac:dyDescent="0.2">
      <c r="A14282" s="238" t="s">
        <v>2126</v>
      </c>
      <c r="B14282" s="191" t="s">
        <v>2216</v>
      </c>
      <c r="C14282" s="190" t="s">
        <v>15</v>
      </c>
      <c r="D14282" s="190" t="s">
        <v>2217</v>
      </c>
      <c r="E14282" s="426" t="s">
        <v>2129</v>
      </c>
      <c r="F14282" s="426"/>
      <c r="G14282" s="192" t="s">
        <v>39</v>
      </c>
      <c r="H14282" s="193">
        <v>1.1499999999999999</v>
      </c>
      <c r="I14282" s="189">
        <f>(M14282*$M$13)</f>
        <v>19.136000000000003</v>
      </c>
      <c r="J14282" s="219">
        <f>TRUNC(I14282*H14282,2)</f>
        <v>22</v>
      </c>
      <c r="M14282">
        <v>20.8</v>
      </c>
    </row>
    <row r="14283" spans="1:13" ht="24" customHeight="1" x14ac:dyDescent="0.2">
      <c r="A14283" s="238" t="s">
        <v>2126</v>
      </c>
      <c r="B14283" s="191" t="s">
        <v>2931</v>
      </c>
      <c r="C14283" s="190" t="s">
        <v>15</v>
      </c>
      <c r="D14283" s="190" t="s">
        <v>2932</v>
      </c>
      <c r="E14283" s="426" t="s">
        <v>2119</v>
      </c>
      <c r="F14283" s="426"/>
      <c r="G14283" s="192" t="s">
        <v>132</v>
      </c>
      <c r="H14283" s="193">
        <v>2.82</v>
      </c>
      <c r="I14283" s="189">
        <f>(M14283*$M$13)</f>
        <v>0.42320000000000002</v>
      </c>
      <c r="J14283" s="219">
        <f>TRUNC(I14283*H14283,2)</f>
        <v>1.19</v>
      </c>
      <c r="M14283">
        <v>0.46</v>
      </c>
    </row>
    <row r="14284" spans="1:13" ht="24" customHeight="1" x14ac:dyDescent="0.2">
      <c r="A14284" s="238" t="s">
        <v>2126</v>
      </c>
      <c r="B14284" s="191" t="s">
        <v>3417</v>
      </c>
      <c r="C14284" s="190" t="s">
        <v>15</v>
      </c>
      <c r="D14284" s="190" t="s">
        <v>1960</v>
      </c>
      <c r="E14284" s="426" t="s">
        <v>2119</v>
      </c>
      <c r="F14284" s="426"/>
      <c r="G14284" s="192" t="s">
        <v>54</v>
      </c>
      <c r="H14284" s="193">
        <v>1</v>
      </c>
      <c r="I14284" s="189">
        <f>(M14284*$M$13)</f>
        <v>252.57680000000002</v>
      </c>
      <c r="J14284" s="219">
        <f>TRUNC(I14284*H14284,2)</f>
        <v>252.57</v>
      </c>
      <c r="M14284">
        <v>274.54000000000002</v>
      </c>
    </row>
    <row r="14285" spans="1:13" x14ac:dyDescent="0.2">
      <c r="A14285" s="239"/>
      <c r="B14285" s="195"/>
      <c r="C14285" s="195"/>
      <c r="D14285" s="195"/>
      <c r="E14285" s="195" t="s">
        <v>3847</v>
      </c>
      <c r="F14285" s="196">
        <v>40.83</v>
      </c>
      <c r="G14285" s="195" t="s">
        <v>3848</v>
      </c>
      <c r="H14285" s="196">
        <v>0</v>
      </c>
      <c r="I14285" s="196">
        <v>40.83</v>
      </c>
      <c r="J14285" s="220"/>
      <c r="M14285">
        <v>40.83</v>
      </c>
    </row>
    <row r="14286" spans="1:13" ht="25.5" x14ac:dyDescent="0.2">
      <c r="A14286" s="239"/>
      <c r="B14286" s="195"/>
      <c r="C14286" s="195"/>
      <c r="D14286" s="195"/>
      <c r="E14286" s="195" t="s">
        <v>3849</v>
      </c>
      <c r="F14286" s="196">
        <v>0</v>
      </c>
      <c r="G14286" s="195"/>
      <c r="H14286" s="195" t="s">
        <v>3850</v>
      </c>
      <c r="I14286" s="196">
        <v>316.66000000000003</v>
      </c>
      <c r="J14286" s="220"/>
      <c r="M14286">
        <v>316.66000000000003</v>
      </c>
    </row>
    <row r="14287" spans="1:13" ht="30" customHeight="1" x14ac:dyDescent="0.2">
      <c r="A14287" s="240"/>
      <c r="B14287" s="197"/>
      <c r="C14287" s="197"/>
      <c r="D14287" s="197"/>
      <c r="E14287" s="197"/>
      <c r="F14287" s="197"/>
      <c r="G14287" s="197" t="s">
        <v>3851</v>
      </c>
      <c r="H14287" s="198">
        <v>4</v>
      </c>
      <c r="I14287" s="199">
        <v>1266.6400000000001</v>
      </c>
      <c r="J14287" s="220"/>
      <c r="M14287">
        <v>1266.6400000000001</v>
      </c>
    </row>
    <row r="14288" spans="1:13" ht="0.95" customHeight="1" x14ac:dyDescent="0.2">
      <c r="A14288" s="237"/>
      <c r="B14288" s="185"/>
      <c r="C14288" s="185"/>
      <c r="D14288" s="185"/>
      <c r="E14288" s="185"/>
      <c r="F14288" s="185"/>
      <c r="G14288" s="185"/>
      <c r="H14288" s="185"/>
      <c r="I14288" s="185"/>
      <c r="J14288" s="220"/>
    </row>
    <row r="14289" spans="1:13" ht="18" customHeight="1" x14ac:dyDescent="0.2">
      <c r="A14289" s="236" t="s">
        <v>1961</v>
      </c>
      <c r="B14289" s="183" t="s">
        <v>2</v>
      </c>
      <c r="C14289" s="182" t="s">
        <v>3</v>
      </c>
      <c r="D14289" s="182" t="s">
        <v>4</v>
      </c>
      <c r="E14289" s="419" t="s">
        <v>2100</v>
      </c>
      <c r="F14289" s="419"/>
      <c r="G14289" s="184" t="s">
        <v>5</v>
      </c>
      <c r="H14289" s="183" t="s">
        <v>6</v>
      </c>
      <c r="I14289" s="183" t="s">
        <v>7</v>
      </c>
      <c r="J14289" s="218" t="s">
        <v>8</v>
      </c>
      <c r="K14289" s="229">
        <f>J14291+J14292</f>
        <v>0.2</v>
      </c>
      <c r="L14289" s="229">
        <f>J14290-K14289</f>
        <v>0.26</v>
      </c>
      <c r="M14289" t="s">
        <v>7</v>
      </c>
    </row>
    <row r="14290" spans="1:13" ht="24" customHeight="1" x14ac:dyDescent="0.2">
      <c r="A14290" s="237" t="s">
        <v>2125</v>
      </c>
      <c r="B14290" s="186" t="s">
        <v>1962</v>
      </c>
      <c r="C14290" s="185" t="s">
        <v>15</v>
      </c>
      <c r="D14290" s="185" t="s">
        <v>1963</v>
      </c>
      <c r="E14290" s="425">
        <v>7</v>
      </c>
      <c r="F14290" s="425"/>
      <c r="G14290" s="187" t="s">
        <v>18</v>
      </c>
      <c r="H14290" s="188">
        <v>1</v>
      </c>
      <c r="I14290" s="189">
        <f>(M14290*$M$13)</f>
        <v>0.46920000000000001</v>
      </c>
      <c r="J14290" s="231">
        <f>TRUNC(I14290*H14290,2)</f>
        <v>0.46</v>
      </c>
      <c r="M14290">
        <v>0.51</v>
      </c>
    </row>
    <row r="14291" spans="1:13" ht="24" customHeight="1" x14ac:dyDescent="0.2">
      <c r="A14291" s="238" t="s">
        <v>2126</v>
      </c>
      <c r="B14291" s="191" t="s">
        <v>2130</v>
      </c>
      <c r="C14291" s="190" t="s">
        <v>15</v>
      </c>
      <c r="D14291" s="190" t="s">
        <v>2131</v>
      </c>
      <c r="E14291" s="426" t="s">
        <v>2129</v>
      </c>
      <c r="F14291" s="426"/>
      <c r="G14291" s="192" t="s">
        <v>39</v>
      </c>
      <c r="H14291" s="193">
        <v>6.6E-3</v>
      </c>
      <c r="I14291" s="189">
        <f>(M14291*$M$13)</f>
        <v>13.533200000000001</v>
      </c>
      <c r="J14291" s="219">
        <f>TRUNC(I14291*H14291,2)</f>
        <v>0.08</v>
      </c>
      <c r="M14291">
        <v>14.71</v>
      </c>
    </row>
    <row r="14292" spans="1:13" ht="24" customHeight="1" x14ac:dyDescent="0.2">
      <c r="A14292" s="238" t="s">
        <v>2126</v>
      </c>
      <c r="B14292" s="191" t="s">
        <v>2154</v>
      </c>
      <c r="C14292" s="190" t="s">
        <v>15</v>
      </c>
      <c r="D14292" s="190" t="s">
        <v>2155</v>
      </c>
      <c r="E14292" s="426" t="s">
        <v>2129</v>
      </c>
      <c r="F14292" s="426"/>
      <c r="G14292" s="192" t="s">
        <v>39</v>
      </c>
      <c r="H14292" s="193">
        <v>6.6E-3</v>
      </c>
      <c r="I14292" s="189">
        <f>(M14292*$M$13)</f>
        <v>19.136000000000003</v>
      </c>
      <c r="J14292" s="219">
        <f>TRUNC(I14292*H14292,2)</f>
        <v>0.12</v>
      </c>
      <c r="M14292">
        <v>20.8</v>
      </c>
    </row>
    <row r="14293" spans="1:13" ht="24" customHeight="1" x14ac:dyDescent="0.2">
      <c r="A14293" s="238" t="s">
        <v>2126</v>
      </c>
      <c r="B14293" s="191" t="s">
        <v>3418</v>
      </c>
      <c r="C14293" s="190" t="s">
        <v>15</v>
      </c>
      <c r="D14293" s="190" t="s">
        <v>3419</v>
      </c>
      <c r="E14293" s="426" t="s">
        <v>2119</v>
      </c>
      <c r="F14293" s="426"/>
      <c r="G14293" s="192" t="s">
        <v>54</v>
      </c>
      <c r="H14293" s="193">
        <v>1</v>
      </c>
      <c r="I14293" s="189">
        <f>(M14293*$M$13)</f>
        <v>0.26679999999999998</v>
      </c>
      <c r="J14293" s="219">
        <f>TRUNC(I14293*H14293,2)</f>
        <v>0.26</v>
      </c>
      <c r="M14293">
        <v>0.28999999999999998</v>
      </c>
    </row>
    <row r="14294" spans="1:13" x14ac:dyDescent="0.2">
      <c r="A14294" s="239"/>
      <c r="B14294" s="195"/>
      <c r="C14294" s="195"/>
      <c r="D14294" s="195"/>
      <c r="E14294" s="195" t="s">
        <v>3847</v>
      </c>
      <c r="F14294" s="196">
        <v>0.22</v>
      </c>
      <c r="G14294" s="195" t="s">
        <v>3848</v>
      </c>
      <c r="H14294" s="196">
        <v>0</v>
      </c>
      <c r="I14294" s="196">
        <v>0.22</v>
      </c>
      <c r="J14294" s="220"/>
      <c r="M14294">
        <v>0.22</v>
      </c>
    </row>
    <row r="14295" spans="1:13" ht="25.5" x14ac:dyDescent="0.2">
      <c r="A14295" s="239"/>
      <c r="B14295" s="195"/>
      <c r="C14295" s="195"/>
      <c r="D14295" s="195"/>
      <c r="E14295" s="195" t="s">
        <v>3849</v>
      </c>
      <c r="F14295" s="196">
        <v>0</v>
      </c>
      <c r="G14295" s="195"/>
      <c r="H14295" s="195" t="s">
        <v>3850</v>
      </c>
      <c r="I14295" s="196">
        <v>0.51</v>
      </c>
      <c r="J14295" s="220"/>
      <c r="M14295">
        <v>0.51</v>
      </c>
    </row>
    <row r="14296" spans="1:13" ht="30" customHeight="1" x14ac:dyDescent="0.2">
      <c r="A14296" s="240"/>
      <c r="B14296" s="197"/>
      <c r="C14296" s="197"/>
      <c r="D14296" s="197"/>
      <c r="E14296" s="197"/>
      <c r="F14296" s="197"/>
      <c r="G14296" s="197" t="s">
        <v>3851</v>
      </c>
      <c r="H14296" s="198">
        <v>2032</v>
      </c>
      <c r="I14296" s="199">
        <v>1036.32</v>
      </c>
      <c r="J14296" s="220"/>
      <c r="M14296">
        <v>1036.32</v>
      </c>
    </row>
    <row r="14297" spans="1:13" ht="0.95" customHeight="1" x14ac:dyDescent="0.2">
      <c r="A14297" s="237"/>
      <c r="B14297" s="185"/>
      <c r="C14297" s="185"/>
      <c r="D14297" s="185"/>
      <c r="E14297" s="185"/>
      <c r="F14297" s="185"/>
      <c r="G14297" s="185"/>
      <c r="H14297" s="185"/>
      <c r="I14297" s="185"/>
      <c r="J14297" s="220"/>
    </row>
    <row r="14298" spans="1:13" ht="18" customHeight="1" x14ac:dyDescent="0.2">
      <c r="A14298" s="236" t="s">
        <v>1964</v>
      </c>
      <c r="B14298" s="183" t="s">
        <v>2</v>
      </c>
      <c r="C14298" s="182" t="s">
        <v>3</v>
      </c>
      <c r="D14298" s="182" t="s">
        <v>4</v>
      </c>
      <c r="E14298" s="419" t="s">
        <v>2100</v>
      </c>
      <c r="F14298" s="419"/>
      <c r="G14298" s="184" t="s">
        <v>5</v>
      </c>
      <c r="H14298" s="183" t="s">
        <v>6</v>
      </c>
      <c r="I14298" s="183" t="s">
        <v>7</v>
      </c>
      <c r="J14298" s="218" t="s">
        <v>8</v>
      </c>
      <c r="K14298" s="229">
        <f>J14301+J14300</f>
        <v>30.78</v>
      </c>
      <c r="L14298" s="229">
        <f>J14299-K14298</f>
        <v>52.519999999999996</v>
      </c>
      <c r="M14298" t="s">
        <v>7</v>
      </c>
    </row>
    <row r="14299" spans="1:13" ht="51.95" customHeight="1" x14ac:dyDescent="0.2">
      <c r="A14299" s="237" t="s">
        <v>2125</v>
      </c>
      <c r="B14299" s="186" t="s">
        <v>1965</v>
      </c>
      <c r="C14299" s="185" t="s">
        <v>26</v>
      </c>
      <c r="D14299" s="185" t="s">
        <v>1966</v>
      </c>
      <c r="E14299" s="425" t="s">
        <v>2115</v>
      </c>
      <c r="F14299" s="425"/>
      <c r="G14299" s="187" t="s">
        <v>331</v>
      </c>
      <c r="H14299" s="188">
        <v>1</v>
      </c>
      <c r="I14299" s="189">
        <f t="shared" ref="I14299:I14304" si="588">(M14299*$M$13)</f>
        <v>83.305999999999997</v>
      </c>
      <c r="J14299" s="231">
        <f t="shared" ref="J14299:J14304" si="589">TRUNC(I14299*H14299,2)</f>
        <v>83.3</v>
      </c>
      <c r="M14299">
        <v>90.55</v>
      </c>
    </row>
    <row r="14300" spans="1:13" ht="26.1" customHeight="1" x14ac:dyDescent="0.2">
      <c r="A14300" s="241" t="s">
        <v>2395</v>
      </c>
      <c r="B14300" s="201" t="s">
        <v>2772</v>
      </c>
      <c r="C14300" s="200" t="s">
        <v>26</v>
      </c>
      <c r="D14300" s="200" t="s">
        <v>2773</v>
      </c>
      <c r="E14300" s="427" t="s">
        <v>2123</v>
      </c>
      <c r="F14300" s="427"/>
      <c r="G14300" s="202" t="s">
        <v>32</v>
      </c>
      <c r="H14300" s="203">
        <v>0.73599999999999999</v>
      </c>
      <c r="I14300" s="189">
        <f t="shared" si="588"/>
        <v>17.526</v>
      </c>
      <c r="J14300" s="219">
        <f t="shared" si="589"/>
        <v>12.89</v>
      </c>
      <c r="M14300">
        <v>19.05</v>
      </c>
    </row>
    <row r="14301" spans="1:13" ht="26.1" customHeight="1" x14ac:dyDescent="0.2">
      <c r="A14301" s="241" t="s">
        <v>2395</v>
      </c>
      <c r="B14301" s="201" t="s">
        <v>2477</v>
      </c>
      <c r="C14301" s="200" t="s">
        <v>26</v>
      </c>
      <c r="D14301" s="200" t="s">
        <v>2478</v>
      </c>
      <c r="E14301" s="427" t="s">
        <v>2123</v>
      </c>
      <c r="F14301" s="427"/>
      <c r="G14301" s="202" t="s">
        <v>32</v>
      </c>
      <c r="H14301" s="203">
        <v>0.73599999999999999</v>
      </c>
      <c r="I14301" s="189">
        <f t="shared" si="588"/>
        <v>24.3156</v>
      </c>
      <c r="J14301" s="219">
        <f t="shared" si="589"/>
        <v>17.89</v>
      </c>
      <c r="M14301">
        <v>26.43</v>
      </c>
    </row>
    <row r="14302" spans="1:13" ht="24" customHeight="1" x14ac:dyDescent="0.2">
      <c r="A14302" s="238" t="s">
        <v>2126</v>
      </c>
      <c r="B14302" s="191" t="s">
        <v>3223</v>
      </c>
      <c r="C14302" s="190" t="s">
        <v>26</v>
      </c>
      <c r="D14302" s="190" t="s">
        <v>3224</v>
      </c>
      <c r="E14302" s="426" t="s">
        <v>2119</v>
      </c>
      <c r="F14302" s="426"/>
      <c r="G14302" s="192" t="s">
        <v>331</v>
      </c>
      <c r="H14302" s="193">
        <v>0.03</v>
      </c>
      <c r="I14302" s="189">
        <f t="shared" si="588"/>
        <v>12.65</v>
      </c>
      <c r="J14302" s="219">
        <f t="shared" si="589"/>
        <v>0.37</v>
      </c>
      <c r="M14302">
        <v>13.75</v>
      </c>
    </row>
    <row r="14303" spans="1:13" ht="26.1" customHeight="1" x14ac:dyDescent="0.2">
      <c r="A14303" s="238" t="s">
        <v>2126</v>
      </c>
      <c r="B14303" s="191" t="s">
        <v>3420</v>
      </c>
      <c r="C14303" s="190" t="s">
        <v>26</v>
      </c>
      <c r="D14303" s="190" t="s">
        <v>3421</v>
      </c>
      <c r="E14303" s="426" t="s">
        <v>2119</v>
      </c>
      <c r="F14303" s="426"/>
      <c r="G14303" s="192" t="s">
        <v>331</v>
      </c>
      <c r="H14303" s="193">
        <v>1</v>
      </c>
      <c r="I14303" s="189">
        <f t="shared" si="588"/>
        <v>51.887999999999998</v>
      </c>
      <c r="J14303" s="219">
        <f t="shared" si="589"/>
        <v>51.88</v>
      </c>
      <c r="M14303">
        <v>56.4</v>
      </c>
    </row>
    <row r="14304" spans="1:13" ht="24" customHeight="1" x14ac:dyDescent="0.2">
      <c r="A14304" s="238" t="s">
        <v>2126</v>
      </c>
      <c r="B14304" s="191" t="s">
        <v>3233</v>
      </c>
      <c r="C14304" s="190" t="s">
        <v>26</v>
      </c>
      <c r="D14304" s="190" t="s">
        <v>3234</v>
      </c>
      <c r="E14304" s="426" t="s">
        <v>2119</v>
      </c>
      <c r="F14304" s="426"/>
      <c r="G14304" s="192" t="s">
        <v>2576</v>
      </c>
      <c r="H14304" s="193">
        <v>7.0000000000000001E-3</v>
      </c>
      <c r="I14304" s="189">
        <f t="shared" si="588"/>
        <v>36.698800000000006</v>
      </c>
      <c r="J14304" s="219">
        <f t="shared" si="589"/>
        <v>0.25</v>
      </c>
      <c r="M14304">
        <v>39.89</v>
      </c>
    </row>
    <row r="14305" spans="1:13" x14ac:dyDescent="0.2">
      <c r="A14305" s="239"/>
      <c r="B14305" s="195"/>
      <c r="C14305" s="195"/>
      <c r="D14305" s="195"/>
      <c r="E14305" s="195" t="s">
        <v>3847</v>
      </c>
      <c r="F14305" s="196">
        <v>25.57</v>
      </c>
      <c r="G14305" s="195" t="s">
        <v>3848</v>
      </c>
      <c r="H14305" s="196">
        <v>0</v>
      </c>
      <c r="I14305" s="196">
        <v>25.57</v>
      </c>
      <c r="J14305" s="220"/>
      <c r="M14305">
        <v>25.57</v>
      </c>
    </row>
    <row r="14306" spans="1:13" ht="25.5" x14ac:dyDescent="0.2">
      <c r="A14306" s="239"/>
      <c r="B14306" s="195"/>
      <c r="C14306" s="195"/>
      <c r="D14306" s="195"/>
      <c r="E14306" s="195" t="s">
        <v>3849</v>
      </c>
      <c r="F14306" s="196">
        <v>0</v>
      </c>
      <c r="G14306" s="195"/>
      <c r="H14306" s="195" t="s">
        <v>3850</v>
      </c>
      <c r="I14306" s="196">
        <v>90.55</v>
      </c>
      <c r="J14306" s="220"/>
      <c r="M14306">
        <v>90.55</v>
      </c>
    </row>
    <row r="14307" spans="1:13" ht="30" customHeight="1" x14ac:dyDescent="0.2">
      <c r="A14307" s="240"/>
      <c r="B14307" s="197"/>
      <c r="C14307" s="197"/>
      <c r="D14307" s="197"/>
      <c r="E14307" s="197"/>
      <c r="F14307" s="197"/>
      <c r="G14307" s="197" t="s">
        <v>3851</v>
      </c>
      <c r="H14307" s="198">
        <v>26</v>
      </c>
      <c r="I14307" s="199">
        <v>2354.3000000000002</v>
      </c>
      <c r="J14307" s="220"/>
      <c r="M14307">
        <v>2354.3000000000002</v>
      </c>
    </row>
    <row r="14308" spans="1:13" ht="0.95" customHeight="1" x14ac:dyDescent="0.2">
      <c r="A14308" s="237"/>
      <c r="B14308" s="185"/>
      <c r="C14308" s="185"/>
      <c r="D14308" s="185"/>
      <c r="E14308" s="185"/>
      <c r="F14308" s="185"/>
      <c r="G14308" s="185"/>
      <c r="H14308" s="185"/>
      <c r="I14308" s="185"/>
      <c r="J14308" s="220"/>
    </row>
    <row r="14309" spans="1:13" ht="18" customHeight="1" x14ac:dyDescent="0.2">
      <c r="A14309" s="236" t="s">
        <v>1967</v>
      </c>
      <c r="B14309" s="183" t="s">
        <v>2</v>
      </c>
      <c r="C14309" s="182" t="s">
        <v>3</v>
      </c>
      <c r="D14309" s="182" t="s">
        <v>4</v>
      </c>
      <c r="E14309" s="419" t="s">
        <v>2100</v>
      </c>
      <c r="F14309" s="419"/>
      <c r="G14309" s="184" t="s">
        <v>5</v>
      </c>
      <c r="H14309" s="183" t="s">
        <v>6</v>
      </c>
      <c r="I14309" s="183" t="s">
        <v>7</v>
      </c>
      <c r="J14309" s="218" t="s">
        <v>8</v>
      </c>
      <c r="K14309" s="229">
        <f>J14312+J14317+J14318+J14326+J14327+J14328</f>
        <v>1901.15</v>
      </c>
      <c r="L14309" s="229">
        <f>J14310-K14309</f>
        <v>33777.869999999995</v>
      </c>
      <c r="M14309" t="s">
        <v>7</v>
      </c>
    </row>
    <row r="14310" spans="1:13" ht="26.1" customHeight="1" x14ac:dyDescent="0.2">
      <c r="A14310" s="237" t="s">
        <v>2125</v>
      </c>
      <c r="B14310" s="186" t="s">
        <v>1834</v>
      </c>
      <c r="C14310" s="185" t="s">
        <v>15</v>
      </c>
      <c r="D14310" s="185" t="s">
        <v>1835</v>
      </c>
      <c r="E14310" s="425">
        <v>8</v>
      </c>
      <c r="F14310" s="425"/>
      <c r="G14310" s="187" t="s">
        <v>54</v>
      </c>
      <c r="H14310" s="188">
        <v>1</v>
      </c>
      <c r="I14310" s="189">
        <f t="shared" ref="I14310:I14332" si="590">(M14310*$M$13)</f>
        <v>35679.026000000005</v>
      </c>
      <c r="J14310" s="231">
        <f t="shared" ref="J14310:J14332" si="591">TRUNC(I14310*H14310,2)</f>
        <v>35679.019999999997</v>
      </c>
      <c r="M14310">
        <v>38781.550000000003</v>
      </c>
    </row>
    <row r="14311" spans="1:13" ht="24" customHeight="1" x14ac:dyDescent="0.2">
      <c r="A14311" s="238" t="s">
        <v>2126</v>
      </c>
      <c r="B14311" s="191" t="s">
        <v>2245</v>
      </c>
      <c r="C14311" s="190" t="s">
        <v>15</v>
      </c>
      <c r="D14311" s="190" t="s">
        <v>2246</v>
      </c>
      <c r="E14311" s="426" t="s">
        <v>2119</v>
      </c>
      <c r="F14311" s="426"/>
      <c r="G14311" s="192" t="s">
        <v>50</v>
      </c>
      <c r="H14311" s="193">
        <v>1.7</v>
      </c>
      <c r="I14311" s="189">
        <f t="shared" si="590"/>
        <v>123.36280000000001</v>
      </c>
      <c r="J14311" s="219">
        <f t="shared" si="591"/>
        <v>209.71</v>
      </c>
      <c r="M14311">
        <v>134.09</v>
      </c>
    </row>
    <row r="14312" spans="1:13" ht="24" customHeight="1" x14ac:dyDescent="0.2">
      <c r="A14312" s="238" t="s">
        <v>2126</v>
      </c>
      <c r="B14312" s="191" t="s">
        <v>2130</v>
      </c>
      <c r="C14312" s="190" t="s">
        <v>15</v>
      </c>
      <c r="D14312" s="190" t="s">
        <v>2131</v>
      </c>
      <c r="E14312" s="426" t="s">
        <v>2129</v>
      </c>
      <c r="F14312" s="426"/>
      <c r="G14312" s="192" t="s">
        <v>39</v>
      </c>
      <c r="H14312" s="193">
        <v>15.36</v>
      </c>
      <c r="I14312" s="189">
        <f t="shared" si="590"/>
        <v>13.533200000000001</v>
      </c>
      <c r="J14312" s="219">
        <f t="shared" si="591"/>
        <v>207.86</v>
      </c>
      <c r="M14312">
        <v>14.71</v>
      </c>
    </row>
    <row r="14313" spans="1:13" ht="24" customHeight="1" x14ac:dyDescent="0.2">
      <c r="A14313" s="238" t="s">
        <v>2126</v>
      </c>
      <c r="B14313" s="191" t="s">
        <v>2815</v>
      </c>
      <c r="C14313" s="190" t="s">
        <v>15</v>
      </c>
      <c r="D14313" s="190" t="s">
        <v>2816</v>
      </c>
      <c r="E14313" s="426" t="s">
        <v>2119</v>
      </c>
      <c r="F14313" s="426"/>
      <c r="G14313" s="192" t="s">
        <v>1871</v>
      </c>
      <c r="H14313" s="193">
        <v>28.05</v>
      </c>
      <c r="I14313" s="189">
        <f t="shared" si="590"/>
        <v>7.7003999999999992</v>
      </c>
      <c r="J14313" s="219">
        <f t="shared" si="591"/>
        <v>215.99</v>
      </c>
      <c r="M14313">
        <v>8.3699999999999992</v>
      </c>
    </row>
    <row r="14314" spans="1:13" ht="24" customHeight="1" x14ac:dyDescent="0.2">
      <c r="A14314" s="238" t="s">
        <v>2126</v>
      </c>
      <c r="B14314" s="191" t="s">
        <v>2811</v>
      </c>
      <c r="C14314" s="190" t="s">
        <v>15</v>
      </c>
      <c r="D14314" s="190" t="s">
        <v>2812</v>
      </c>
      <c r="E14314" s="426" t="s">
        <v>2119</v>
      </c>
      <c r="F14314" s="426"/>
      <c r="G14314" s="192" t="s">
        <v>1871</v>
      </c>
      <c r="H14314" s="193">
        <v>5.2</v>
      </c>
      <c r="I14314" s="189">
        <f t="shared" si="590"/>
        <v>10.478800000000001</v>
      </c>
      <c r="J14314" s="219">
        <f t="shared" si="591"/>
        <v>54.48</v>
      </c>
      <c r="M14314">
        <v>11.39</v>
      </c>
    </row>
    <row r="14315" spans="1:13" ht="24" customHeight="1" x14ac:dyDescent="0.2">
      <c r="A14315" s="238" t="s">
        <v>2126</v>
      </c>
      <c r="B14315" s="191" t="s">
        <v>2813</v>
      </c>
      <c r="C14315" s="190" t="s">
        <v>15</v>
      </c>
      <c r="D14315" s="190" t="s">
        <v>2814</v>
      </c>
      <c r="E14315" s="426" t="s">
        <v>2119</v>
      </c>
      <c r="F14315" s="426"/>
      <c r="G14315" s="192" t="s">
        <v>1871</v>
      </c>
      <c r="H14315" s="193">
        <v>2.1</v>
      </c>
      <c r="I14315" s="189">
        <f t="shared" si="590"/>
        <v>23.2852</v>
      </c>
      <c r="J14315" s="219">
        <f t="shared" si="591"/>
        <v>48.89</v>
      </c>
      <c r="M14315">
        <v>25.31</v>
      </c>
    </row>
    <row r="14316" spans="1:13" ht="24" customHeight="1" x14ac:dyDescent="0.2">
      <c r="A14316" s="238" t="s">
        <v>2126</v>
      </c>
      <c r="B14316" s="191" t="s">
        <v>2168</v>
      </c>
      <c r="C14316" s="190" t="s">
        <v>15</v>
      </c>
      <c r="D14316" s="190" t="s">
        <v>2169</v>
      </c>
      <c r="E14316" s="426" t="s">
        <v>2119</v>
      </c>
      <c r="F14316" s="426"/>
      <c r="G14316" s="192" t="s">
        <v>50</v>
      </c>
      <c r="H14316" s="193">
        <v>1.7</v>
      </c>
      <c r="I14316" s="189">
        <f t="shared" si="590"/>
        <v>125.49720000000001</v>
      </c>
      <c r="J14316" s="219">
        <f t="shared" si="591"/>
        <v>213.34</v>
      </c>
      <c r="M14316">
        <v>136.41</v>
      </c>
    </row>
    <row r="14317" spans="1:13" ht="24" customHeight="1" x14ac:dyDescent="0.2">
      <c r="A14317" s="238" t="s">
        <v>2126</v>
      </c>
      <c r="B14317" s="191" t="s">
        <v>2127</v>
      </c>
      <c r="C14317" s="190" t="s">
        <v>15</v>
      </c>
      <c r="D14317" s="190" t="s">
        <v>2128</v>
      </c>
      <c r="E14317" s="426" t="s">
        <v>2129</v>
      </c>
      <c r="F14317" s="426"/>
      <c r="G14317" s="192" t="s">
        <v>39</v>
      </c>
      <c r="H14317" s="193">
        <v>7.38</v>
      </c>
      <c r="I14317" s="189">
        <f t="shared" si="590"/>
        <v>19.136000000000003</v>
      </c>
      <c r="J14317" s="219">
        <f t="shared" si="591"/>
        <v>141.22</v>
      </c>
      <c r="M14317">
        <v>20.8</v>
      </c>
    </row>
    <row r="14318" spans="1:13" ht="24" customHeight="1" x14ac:dyDescent="0.2">
      <c r="A14318" s="238" t="s">
        <v>2126</v>
      </c>
      <c r="B14318" s="191" t="s">
        <v>2148</v>
      </c>
      <c r="C14318" s="190" t="s">
        <v>15</v>
      </c>
      <c r="D14318" s="190" t="s">
        <v>2149</v>
      </c>
      <c r="E14318" s="426" t="s">
        <v>2129</v>
      </c>
      <c r="F14318" s="426"/>
      <c r="G14318" s="192" t="s">
        <v>39</v>
      </c>
      <c r="H14318" s="193">
        <v>7.05</v>
      </c>
      <c r="I14318" s="189">
        <f t="shared" si="590"/>
        <v>13.938000000000001</v>
      </c>
      <c r="J14318" s="219">
        <f t="shared" si="591"/>
        <v>98.26</v>
      </c>
      <c r="M14318">
        <v>15.15</v>
      </c>
    </row>
    <row r="14319" spans="1:13" ht="24" customHeight="1" x14ac:dyDescent="0.2">
      <c r="A14319" s="238" t="s">
        <v>2126</v>
      </c>
      <c r="B14319" s="191" t="s">
        <v>3367</v>
      </c>
      <c r="C14319" s="190" t="s">
        <v>15</v>
      </c>
      <c r="D14319" s="190" t="s">
        <v>3368</v>
      </c>
      <c r="E14319" s="426" t="s">
        <v>2119</v>
      </c>
      <c r="F14319" s="426"/>
      <c r="G14319" s="192" t="s">
        <v>1871</v>
      </c>
      <c r="H14319" s="193">
        <v>82.12</v>
      </c>
      <c r="I14319" s="189">
        <f t="shared" si="590"/>
        <v>7.2956000000000003</v>
      </c>
      <c r="J14319" s="219">
        <f t="shared" si="591"/>
        <v>599.11</v>
      </c>
      <c r="M14319">
        <v>7.93</v>
      </c>
    </row>
    <row r="14320" spans="1:13" ht="24" customHeight="1" x14ac:dyDescent="0.2">
      <c r="A14320" s="238" t="s">
        <v>2126</v>
      </c>
      <c r="B14320" s="191" t="s">
        <v>3070</v>
      </c>
      <c r="C14320" s="190" t="s">
        <v>15</v>
      </c>
      <c r="D14320" s="190" t="s">
        <v>3071</v>
      </c>
      <c r="E14320" s="426" t="s">
        <v>2119</v>
      </c>
      <c r="F14320" s="426"/>
      <c r="G14320" s="192" t="s">
        <v>1871</v>
      </c>
      <c r="H14320" s="193">
        <v>0.06</v>
      </c>
      <c r="I14320" s="189">
        <f t="shared" si="590"/>
        <v>22.576799999999999</v>
      </c>
      <c r="J14320" s="219">
        <f t="shared" si="591"/>
        <v>1.35</v>
      </c>
      <c r="M14320">
        <v>24.54</v>
      </c>
    </row>
    <row r="14321" spans="1:13" ht="24" customHeight="1" x14ac:dyDescent="0.2">
      <c r="A14321" s="238" t="s">
        <v>2126</v>
      </c>
      <c r="B14321" s="191" t="s">
        <v>2270</v>
      </c>
      <c r="C14321" s="190" t="s">
        <v>15</v>
      </c>
      <c r="D14321" s="190" t="s">
        <v>2271</v>
      </c>
      <c r="E14321" s="426" t="s">
        <v>2119</v>
      </c>
      <c r="F14321" s="426"/>
      <c r="G14321" s="192" t="s">
        <v>50</v>
      </c>
      <c r="H14321" s="193">
        <v>3.63</v>
      </c>
      <c r="I14321" s="189">
        <f t="shared" si="590"/>
        <v>159.69360000000003</v>
      </c>
      <c r="J14321" s="219">
        <f t="shared" si="591"/>
        <v>579.67999999999995</v>
      </c>
      <c r="M14321">
        <v>173.58</v>
      </c>
    </row>
    <row r="14322" spans="1:13" ht="24" customHeight="1" x14ac:dyDescent="0.2">
      <c r="A14322" s="238" t="s">
        <v>2126</v>
      </c>
      <c r="B14322" s="191" t="s">
        <v>2140</v>
      </c>
      <c r="C14322" s="190" t="s">
        <v>15</v>
      </c>
      <c r="D14322" s="190" t="s">
        <v>2141</v>
      </c>
      <c r="E14322" s="426" t="s">
        <v>2119</v>
      </c>
      <c r="F14322" s="426"/>
      <c r="G14322" s="192" t="s">
        <v>1871</v>
      </c>
      <c r="H14322" s="193">
        <v>1241.54</v>
      </c>
      <c r="I14322" s="189">
        <f t="shared" si="590"/>
        <v>0.59800000000000009</v>
      </c>
      <c r="J14322" s="219">
        <f t="shared" si="591"/>
        <v>742.44</v>
      </c>
      <c r="M14322">
        <v>0.65</v>
      </c>
    </row>
    <row r="14323" spans="1:13" ht="24" customHeight="1" x14ac:dyDescent="0.2">
      <c r="A14323" s="238" t="s">
        <v>2126</v>
      </c>
      <c r="B14323" s="191" t="s">
        <v>3072</v>
      </c>
      <c r="C14323" s="190" t="s">
        <v>15</v>
      </c>
      <c r="D14323" s="190" t="s">
        <v>3073</v>
      </c>
      <c r="E14323" s="426" t="s">
        <v>2119</v>
      </c>
      <c r="F14323" s="426"/>
      <c r="G14323" s="192" t="s">
        <v>2192</v>
      </c>
      <c r="H14323" s="193">
        <v>2.16</v>
      </c>
      <c r="I14323" s="189">
        <f t="shared" si="590"/>
        <v>8.7032000000000007</v>
      </c>
      <c r="J14323" s="219">
        <f t="shared" si="591"/>
        <v>18.79</v>
      </c>
      <c r="M14323">
        <v>9.4600000000000009</v>
      </c>
    </row>
    <row r="14324" spans="1:13" ht="24" customHeight="1" x14ac:dyDescent="0.2">
      <c r="A14324" s="238" t="s">
        <v>2126</v>
      </c>
      <c r="B14324" s="191" t="s">
        <v>2178</v>
      </c>
      <c r="C14324" s="190" t="s">
        <v>15</v>
      </c>
      <c r="D14324" s="190" t="s">
        <v>2179</v>
      </c>
      <c r="E14324" s="426" t="s">
        <v>2119</v>
      </c>
      <c r="F14324" s="426"/>
      <c r="G14324" s="192" t="s">
        <v>1871</v>
      </c>
      <c r="H14324" s="193">
        <v>0.81</v>
      </c>
      <c r="I14324" s="189">
        <f t="shared" si="590"/>
        <v>25.392000000000003</v>
      </c>
      <c r="J14324" s="219">
        <f t="shared" si="591"/>
        <v>20.56</v>
      </c>
      <c r="M14324">
        <v>27.6</v>
      </c>
    </row>
    <row r="14325" spans="1:13" ht="24" customHeight="1" x14ac:dyDescent="0.2">
      <c r="A14325" s="238" t="s">
        <v>2126</v>
      </c>
      <c r="B14325" s="191" t="s">
        <v>2258</v>
      </c>
      <c r="C14325" s="190" t="s">
        <v>15</v>
      </c>
      <c r="D14325" s="190" t="s">
        <v>2259</v>
      </c>
      <c r="E14325" s="426" t="s">
        <v>2119</v>
      </c>
      <c r="F14325" s="426"/>
      <c r="G14325" s="192" t="s">
        <v>132</v>
      </c>
      <c r="H14325" s="193">
        <v>8.36</v>
      </c>
      <c r="I14325" s="189">
        <f t="shared" si="590"/>
        <v>13.496400000000001</v>
      </c>
      <c r="J14325" s="219">
        <f t="shared" si="591"/>
        <v>112.82</v>
      </c>
      <c r="M14325">
        <v>14.67</v>
      </c>
    </row>
    <row r="14326" spans="1:13" ht="24" customHeight="1" x14ac:dyDescent="0.2">
      <c r="A14326" s="238" t="s">
        <v>2126</v>
      </c>
      <c r="B14326" s="191" t="s">
        <v>2807</v>
      </c>
      <c r="C14326" s="190" t="s">
        <v>15</v>
      </c>
      <c r="D14326" s="190" t="s">
        <v>2808</v>
      </c>
      <c r="E14326" s="426" t="s">
        <v>2129</v>
      </c>
      <c r="F14326" s="426"/>
      <c r="G14326" s="192" t="s">
        <v>39</v>
      </c>
      <c r="H14326" s="193">
        <v>8.34</v>
      </c>
      <c r="I14326" s="189">
        <f t="shared" si="590"/>
        <v>19.136000000000003</v>
      </c>
      <c r="J14326" s="219">
        <f t="shared" si="591"/>
        <v>159.59</v>
      </c>
      <c r="M14326">
        <v>20.8</v>
      </c>
    </row>
    <row r="14327" spans="1:13" ht="24" customHeight="1" x14ac:dyDescent="0.2">
      <c r="A14327" s="238" t="s">
        <v>2126</v>
      </c>
      <c r="B14327" s="191" t="s">
        <v>2152</v>
      </c>
      <c r="C14327" s="190" t="s">
        <v>15</v>
      </c>
      <c r="D14327" s="190" t="s">
        <v>2153</v>
      </c>
      <c r="E14327" s="426" t="s">
        <v>2129</v>
      </c>
      <c r="F14327" s="426"/>
      <c r="G14327" s="192" t="s">
        <v>39</v>
      </c>
      <c r="H14327" s="193">
        <v>16.260000000000002</v>
      </c>
      <c r="I14327" s="189">
        <f t="shared" si="590"/>
        <v>19.136000000000003</v>
      </c>
      <c r="J14327" s="219">
        <f t="shared" si="591"/>
        <v>311.14999999999998</v>
      </c>
      <c r="M14327">
        <v>20.8</v>
      </c>
    </row>
    <row r="14328" spans="1:13" ht="24" customHeight="1" x14ac:dyDescent="0.2">
      <c r="A14328" s="238" t="s">
        <v>2126</v>
      </c>
      <c r="B14328" s="191" t="s">
        <v>2156</v>
      </c>
      <c r="C14328" s="190" t="s">
        <v>15</v>
      </c>
      <c r="D14328" s="190" t="s">
        <v>2157</v>
      </c>
      <c r="E14328" s="426" t="s">
        <v>2129</v>
      </c>
      <c r="F14328" s="426"/>
      <c r="G14328" s="192" t="s">
        <v>39</v>
      </c>
      <c r="H14328" s="193">
        <v>82.77</v>
      </c>
      <c r="I14328" s="189">
        <f t="shared" si="590"/>
        <v>11.8772</v>
      </c>
      <c r="J14328" s="219">
        <f t="shared" si="591"/>
        <v>983.07</v>
      </c>
      <c r="M14328">
        <v>12.91</v>
      </c>
    </row>
    <row r="14329" spans="1:13" ht="24" customHeight="1" x14ac:dyDescent="0.2">
      <c r="A14329" s="238" t="s">
        <v>2126</v>
      </c>
      <c r="B14329" s="191" t="s">
        <v>2172</v>
      </c>
      <c r="C14329" s="190" t="s">
        <v>15</v>
      </c>
      <c r="D14329" s="190" t="s">
        <v>2173</v>
      </c>
      <c r="E14329" s="426" t="s">
        <v>2119</v>
      </c>
      <c r="F14329" s="426"/>
      <c r="G14329" s="192" t="s">
        <v>1871</v>
      </c>
      <c r="H14329" s="193">
        <v>0.04</v>
      </c>
      <c r="I14329" s="189">
        <f t="shared" si="590"/>
        <v>23.184000000000001</v>
      </c>
      <c r="J14329" s="219">
        <f t="shared" si="591"/>
        <v>0.92</v>
      </c>
      <c r="M14329">
        <v>25.2</v>
      </c>
    </row>
    <row r="14330" spans="1:13" ht="24" customHeight="1" x14ac:dyDescent="0.2">
      <c r="A14330" s="238" t="s">
        <v>2126</v>
      </c>
      <c r="B14330" s="191" t="s">
        <v>2136</v>
      </c>
      <c r="C14330" s="190" t="s">
        <v>15</v>
      </c>
      <c r="D14330" s="190" t="s">
        <v>2137</v>
      </c>
      <c r="E14330" s="426" t="s">
        <v>2119</v>
      </c>
      <c r="F14330" s="426"/>
      <c r="G14330" s="192" t="s">
        <v>132</v>
      </c>
      <c r="H14330" s="193">
        <v>2.7</v>
      </c>
      <c r="I14330" s="189">
        <f t="shared" si="590"/>
        <v>7.2404000000000002</v>
      </c>
      <c r="J14330" s="219">
        <f t="shared" si="591"/>
        <v>19.54</v>
      </c>
      <c r="M14330">
        <v>7.87</v>
      </c>
    </row>
    <row r="14331" spans="1:13" ht="24" customHeight="1" x14ac:dyDescent="0.2">
      <c r="A14331" s="238" t="s">
        <v>2126</v>
      </c>
      <c r="B14331" s="191" t="s">
        <v>2166</v>
      </c>
      <c r="C14331" s="190" t="s">
        <v>15</v>
      </c>
      <c r="D14331" s="190" t="s">
        <v>2167</v>
      </c>
      <c r="E14331" s="426" t="s">
        <v>2119</v>
      </c>
      <c r="F14331" s="426"/>
      <c r="G14331" s="192" t="s">
        <v>132</v>
      </c>
      <c r="H14331" s="193">
        <v>0.13</v>
      </c>
      <c r="I14331" s="189">
        <f t="shared" si="590"/>
        <v>7.4244000000000003</v>
      </c>
      <c r="J14331" s="219">
        <f t="shared" si="591"/>
        <v>0.96</v>
      </c>
      <c r="M14331">
        <v>8.07</v>
      </c>
    </row>
    <row r="14332" spans="1:13" ht="39" customHeight="1" x14ac:dyDescent="0.2">
      <c r="A14332" s="238" t="s">
        <v>2126</v>
      </c>
      <c r="B14332" s="191" t="s">
        <v>3369</v>
      </c>
      <c r="C14332" s="190" t="s">
        <v>15</v>
      </c>
      <c r="D14332" s="190" t="s">
        <v>3370</v>
      </c>
      <c r="E14332" s="426" t="s">
        <v>2119</v>
      </c>
      <c r="F14332" s="426"/>
      <c r="G14332" s="192" t="s">
        <v>54</v>
      </c>
      <c r="H14332" s="193">
        <v>1</v>
      </c>
      <c r="I14332" s="189">
        <f t="shared" si="590"/>
        <v>30939.259599999998</v>
      </c>
      <c r="J14332" s="219">
        <f t="shared" si="591"/>
        <v>30939.25</v>
      </c>
      <c r="M14332">
        <v>33629.629999999997</v>
      </c>
    </row>
    <row r="14333" spans="1:13" x14ac:dyDescent="0.2">
      <c r="A14333" s="239"/>
      <c r="B14333" s="195"/>
      <c r="C14333" s="195"/>
      <c r="D14333" s="195"/>
      <c r="E14333" s="195" t="s">
        <v>3847</v>
      </c>
      <c r="F14333" s="196">
        <v>2066.4699999999998</v>
      </c>
      <c r="G14333" s="195" t="s">
        <v>3848</v>
      </c>
      <c r="H14333" s="196">
        <v>0</v>
      </c>
      <c r="I14333" s="196">
        <v>2066.4699999999998</v>
      </c>
      <c r="J14333" s="220"/>
      <c r="M14333">
        <v>2066.4699999999998</v>
      </c>
    </row>
    <row r="14334" spans="1:13" ht="25.5" x14ac:dyDescent="0.2">
      <c r="A14334" s="239"/>
      <c r="B14334" s="195"/>
      <c r="C14334" s="195"/>
      <c r="D14334" s="195"/>
      <c r="E14334" s="195" t="s">
        <v>3849</v>
      </c>
      <c r="F14334" s="196">
        <v>0</v>
      </c>
      <c r="G14334" s="195"/>
      <c r="H14334" s="195" t="s">
        <v>3850</v>
      </c>
      <c r="I14334" s="196">
        <v>38781.550000000003</v>
      </c>
      <c r="J14334" s="220"/>
      <c r="M14334">
        <v>38781.550000000003</v>
      </c>
    </row>
    <row r="14335" spans="1:13" ht="30" customHeight="1" x14ac:dyDescent="0.2">
      <c r="A14335" s="240"/>
      <c r="B14335" s="197"/>
      <c r="C14335" s="197"/>
      <c r="D14335" s="197"/>
      <c r="E14335" s="197"/>
      <c r="F14335" s="197"/>
      <c r="G14335" s="197" t="s">
        <v>3851</v>
      </c>
      <c r="H14335" s="198">
        <v>1</v>
      </c>
      <c r="I14335" s="199">
        <v>38781.550000000003</v>
      </c>
      <c r="J14335" s="220"/>
      <c r="M14335">
        <v>38781.550000000003</v>
      </c>
    </row>
    <row r="14336" spans="1:13" ht="0.95" customHeight="1" x14ac:dyDescent="0.2">
      <c r="A14336" s="237"/>
      <c r="B14336" s="185"/>
      <c r="C14336" s="185"/>
      <c r="D14336" s="185"/>
      <c r="E14336" s="185"/>
      <c r="F14336" s="185"/>
      <c r="G14336" s="185"/>
      <c r="H14336" s="185"/>
      <c r="I14336" s="185"/>
      <c r="J14336" s="220"/>
    </row>
    <row r="14337" spans="1:13" ht="18" customHeight="1" x14ac:dyDescent="0.2">
      <c r="A14337" s="236" t="s">
        <v>1968</v>
      </c>
      <c r="B14337" s="183" t="s">
        <v>2</v>
      </c>
      <c r="C14337" s="182" t="s">
        <v>3</v>
      </c>
      <c r="D14337" s="182" t="s">
        <v>4</v>
      </c>
      <c r="E14337" s="419" t="s">
        <v>2100</v>
      </c>
      <c r="F14337" s="419"/>
      <c r="G14337" s="184" t="s">
        <v>5</v>
      </c>
      <c r="H14337" s="183" t="s">
        <v>6</v>
      </c>
      <c r="I14337" s="183" t="s">
        <v>7</v>
      </c>
      <c r="J14337" s="218" t="s">
        <v>8</v>
      </c>
      <c r="K14337" s="229">
        <f>J14339+J14340</f>
        <v>27.11</v>
      </c>
      <c r="L14337" s="229">
        <f>J14338-K14337</f>
        <v>125.92</v>
      </c>
      <c r="M14337" t="s">
        <v>7</v>
      </c>
    </row>
    <row r="14338" spans="1:13" ht="24" customHeight="1" x14ac:dyDescent="0.2">
      <c r="A14338" s="237" t="s">
        <v>2125</v>
      </c>
      <c r="B14338" s="186" t="s">
        <v>1969</v>
      </c>
      <c r="C14338" s="185" t="s">
        <v>15</v>
      </c>
      <c r="D14338" s="185" t="s">
        <v>1970</v>
      </c>
      <c r="E14338" s="425">
        <v>8</v>
      </c>
      <c r="F14338" s="425"/>
      <c r="G14338" s="187" t="s">
        <v>132</v>
      </c>
      <c r="H14338" s="188">
        <v>1</v>
      </c>
      <c r="I14338" s="189">
        <f>(M14338*$M$13)</f>
        <v>153.03280000000001</v>
      </c>
      <c r="J14338" s="231">
        <f>TRUNC(I14338*H14338,2)</f>
        <v>153.03</v>
      </c>
      <c r="M14338">
        <v>166.34</v>
      </c>
    </row>
    <row r="14339" spans="1:13" ht="24" customHeight="1" x14ac:dyDescent="0.2">
      <c r="A14339" s="238" t="s">
        <v>2126</v>
      </c>
      <c r="B14339" s="191" t="s">
        <v>2130</v>
      </c>
      <c r="C14339" s="190" t="s">
        <v>15</v>
      </c>
      <c r="D14339" s="190" t="s">
        <v>2131</v>
      </c>
      <c r="E14339" s="426" t="s">
        <v>2129</v>
      </c>
      <c r="F14339" s="426"/>
      <c r="G14339" s="192" t="s">
        <v>39</v>
      </c>
      <c r="H14339" s="193">
        <v>0.83</v>
      </c>
      <c r="I14339" s="189">
        <f>(M14339*$M$13)</f>
        <v>13.533200000000001</v>
      </c>
      <c r="J14339" s="219">
        <f>TRUNC(I14339*H14339,2)</f>
        <v>11.23</v>
      </c>
      <c r="M14339">
        <v>14.71</v>
      </c>
    </row>
    <row r="14340" spans="1:13" ht="24" customHeight="1" x14ac:dyDescent="0.2">
      <c r="A14340" s="238" t="s">
        <v>2126</v>
      </c>
      <c r="B14340" s="191" t="s">
        <v>2216</v>
      </c>
      <c r="C14340" s="190" t="s">
        <v>15</v>
      </c>
      <c r="D14340" s="190" t="s">
        <v>2217</v>
      </c>
      <c r="E14340" s="426" t="s">
        <v>2129</v>
      </c>
      <c r="F14340" s="426"/>
      <c r="G14340" s="192" t="s">
        <v>39</v>
      </c>
      <c r="H14340" s="193">
        <v>0.83</v>
      </c>
      <c r="I14340" s="189">
        <f>(M14340*$M$13)</f>
        <v>19.136000000000003</v>
      </c>
      <c r="J14340" s="219">
        <f>TRUNC(I14340*H14340,2)</f>
        <v>15.88</v>
      </c>
      <c r="M14340">
        <v>20.8</v>
      </c>
    </row>
    <row r="14341" spans="1:13" ht="24" customHeight="1" x14ac:dyDescent="0.2">
      <c r="A14341" s="238" t="s">
        <v>2126</v>
      </c>
      <c r="B14341" s="191" t="s">
        <v>2931</v>
      </c>
      <c r="C14341" s="190" t="s">
        <v>15</v>
      </c>
      <c r="D14341" s="190" t="s">
        <v>2932</v>
      </c>
      <c r="E14341" s="426" t="s">
        <v>2119</v>
      </c>
      <c r="F14341" s="426"/>
      <c r="G14341" s="192" t="s">
        <v>132</v>
      </c>
      <c r="H14341" s="193">
        <v>2.0074999999999998</v>
      </c>
      <c r="I14341" s="189">
        <f>(M14341*$M$13)</f>
        <v>0.42320000000000002</v>
      </c>
      <c r="J14341" s="219">
        <f>TRUNC(I14341*H14341,2)</f>
        <v>0.84</v>
      </c>
      <c r="M14341">
        <v>0.46</v>
      </c>
    </row>
    <row r="14342" spans="1:13" ht="24" customHeight="1" x14ac:dyDescent="0.2">
      <c r="A14342" s="238" t="s">
        <v>2126</v>
      </c>
      <c r="B14342" s="191" t="s">
        <v>3422</v>
      </c>
      <c r="C14342" s="190" t="s">
        <v>15</v>
      </c>
      <c r="D14342" s="190" t="s">
        <v>1970</v>
      </c>
      <c r="E14342" s="426" t="s">
        <v>2119</v>
      </c>
      <c r="F14342" s="426"/>
      <c r="G14342" s="192" t="s">
        <v>132</v>
      </c>
      <c r="H14342" s="193">
        <v>1.01</v>
      </c>
      <c r="I14342" s="189">
        <f>(M14342*$M$13)</f>
        <v>123.85040000000001</v>
      </c>
      <c r="J14342" s="219">
        <f>TRUNC(I14342*H14342,2)</f>
        <v>125.08</v>
      </c>
      <c r="M14342">
        <v>134.62</v>
      </c>
    </row>
    <row r="14343" spans="1:13" x14ac:dyDescent="0.2">
      <c r="A14343" s="239"/>
      <c r="B14343" s="195"/>
      <c r="C14343" s="195"/>
      <c r="D14343" s="195"/>
      <c r="E14343" s="195" t="s">
        <v>3847</v>
      </c>
      <c r="F14343" s="196">
        <v>29.46</v>
      </c>
      <c r="G14343" s="195" t="s">
        <v>3848</v>
      </c>
      <c r="H14343" s="196">
        <v>0</v>
      </c>
      <c r="I14343" s="196">
        <v>29.46</v>
      </c>
      <c r="J14343" s="220"/>
      <c r="M14343">
        <v>29.46</v>
      </c>
    </row>
    <row r="14344" spans="1:13" ht="25.5" x14ac:dyDescent="0.2">
      <c r="A14344" s="239"/>
      <c r="B14344" s="195"/>
      <c r="C14344" s="195"/>
      <c r="D14344" s="195"/>
      <c r="E14344" s="195" t="s">
        <v>3849</v>
      </c>
      <c r="F14344" s="196">
        <v>0</v>
      </c>
      <c r="G14344" s="195"/>
      <c r="H14344" s="195" t="s">
        <v>3850</v>
      </c>
      <c r="I14344" s="196">
        <v>166.34</v>
      </c>
      <c r="J14344" s="220"/>
      <c r="M14344">
        <v>166.34</v>
      </c>
    </row>
    <row r="14345" spans="1:13" ht="30" customHeight="1" x14ac:dyDescent="0.2">
      <c r="A14345" s="240"/>
      <c r="B14345" s="197"/>
      <c r="C14345" s="197"/>
      <c r="D14345" s="197"/>
      <c r="E14345" s="197"/>
      <c r="F14345" s="197"/>
      <c r="G14345" s="197" t="s">
        <v>3851</v>
      </c>
      <c r="H14345" s="198">
        <v>203.46</v>
      </c>
      <c r="I14345" s="199">
        <v>33843.53</v>
      </c>
      <c r="J14345" s="220"/>
      <c r="M14345">
        <v>33843.53</v>
      </c>
    </row>
    <row r="14346" spans="1:13" ht="0.95" customHeight="1" x14ac:dyDescent="0.2">
      <c r="A14346" s="237"/>
      <c r="B14346" s="185"/>
      <c r="C14346" s="185"/>
      <c r="D14346" s="185"/>
      <c r="E14346" s="185"/>
      <c r="F14346" s="185"/>
      <c r="G14346" s="185"/>
      <c r="H14346" s="185"/>
      <c r="I14346" s="185"/>
      <c r="J14346" s="220"/>
    </row>
    <row r="14347" spans="1:13" ht="24" customHeight="1" x14ac:dyDescent="0.2">
      <c r="A14347" s="235" t="s">
        <v>1971</v>
      </c>
      <c r="B14347" s="14"/>
      <c r="C14347" s="14"/>
      <c r="D14347" s="13" t="s">
        <v>201</v>
      </c>
      <c r="E14347" s="14"/>
      <c r="F14347" s="418"/>
      <c r="G14347" s="418"/>
      <c r="H14347" s="14"/>
      <c r="I14347" s="14"/>
      <c r="J14347" s="209"/>
    </row>
    <row r="14348" spans="1:13" ht="18" customHeight="1" x14ac:dyDescent="0.2">
      <c r="A14348" s="236" t="s">
        <v>1972</v>
      </c>
      <c r="B14348" s="183" t="s">
        <v>2</v>
      </c>
      <c r="C14348" s="182" t="s">
        <v>3</v>
      </c>
      <c r="D14348" s="182" t="s">
        <v>4</v>
      </c>
      <c r="E14348" s="419" t="s">
        <v>2100</v>
      </c>
      <c r="F14348" s="419"/>
      <c r="G14348" s="184" t="s">
        <v>5</v>
      </c>
      <c r="H14348" s="183" t="s">
        <v>6</v>
      </c>
      <c r="I14348" s="183" t="s">
        <v>7</v>
      </c>
      <c r="J14348" s="218" t="s">
        <v>8</v>
      </c>
      <c r="K14348" s="229">
        <f>J14350+J14351</f>
        <v>1.46</v>
      </c>
      <c r="L14348" s="229">
        <f>J14349-K14348</f>
        <v>50.33</v>
      </c>
      <c r="M14348" t="s">
        <v>7</v>
      </c>
    </row>
    <row r="14349" spans="1:13" ht="26.1" customHeight="1" x14ac:dyDescent="0.2">
      <c r="A14349" s="237" t="s">
        <v>2125</v>
      </c>
      <c r="B14349" s="186" t="s">
        <v>1974</v>
      </c>
      <c r="C14349" s="185" t="s">
        <v>26</v>
      </c>
      <c r="D14349" s="185" t="s">
        <v>1975</v>
      </c>
      <c r="E14349" s="425" t="s">
        <v>2104</v>
      </c>
      <c r="F14349" s="425"/>
      <c r="G14349" s="187" t="s">
        <v>169</v>
      </c>
      <c r="H14349" s="188">
        <v>1</v>
      </c>
      <c r="I14349" s="189">
        <f>(M14349*$M$13)</f>
        <v>51.795999999999999</v>
      </c>
      <c r="J14349" s="231">
        <f>TRUNC(I14349*H14349,2)</f>
        <v>51.79</v>
      </c>
      <c r="M14349">
        <v>56.3</v>
      </c>
    </row>
    <row r="14350" spans="1:13" ht="26.1" customHeight="1" x14ac:dyDescent="0.2">
      <c r="A14350" s="241" t="s">
        <v>2395</v>
      </c>
      <c r="B14350" s="201" t="s">
        <v>2709</v>
      </c>
      <c r="C14350" s="200" t="s">
        <v>26</v>
      </c>
      <c r="D14350" s="200" t="s">
        <v>2710</v>
      </c>
      <c r="E14350" s="427" t="s">
        <v>2123</v>
      </c>
      <c r="F14350" s="427"/>
      <c r="G14350" s="202" t="s">
        <v>32</v>
      </c>
      <c r="H14350" s="203">
        <v>3.3700000000000001E-2</v>
      </c>
      <c r="I14350" s="189">
        <f>(M14350*$M$13)</f>
        <v>18.390799999999999</v>
      </c>
      <c r="J14350" s="219">
        <f>TRUNC(I14350*H14350,2)</f>
        <v>0.61</v>
      </c>
      <c r="M14350">
        <v>19.989999999999998</v>
      </c>
    </row>
    <row r="14351" spans="1:13" ht="24" customHeight="1" x14ac:dyDescent="0.2">
      <c r="A14351" s="241" t="s">
        <v>2395</v>
      </c>
      <c r="B14351" s="201" t="s">
        <v>2700</v>
      </c>
      <c r="C14351" s="200" t="s">
        <v>26</v>
      </c>
      <c r="D14351" s="200" t="s">
        <v>2701</v>
      </c>
      <c r="E14351" s="427" t="s">
        <v>2123</v>
      </c>
      <c r="F14351" s="427"/>
      <c r="G14351" s="202" t="s">
        <v>32</v>
      </c>
      <c r="H14351" s="203">
        <v>3.3700000000000001E-2</v>
      </c>
      <c r="I14351" s="189">
        <f>(M14351*$M$13)</f>
        <v>25.309200000000004</v>
      </c>
      <c r="J14351" s="219">
        <f>TRUNC(I14351*H14351,2)</f>
        <v>0.85</v>
      </c>
      <c r="M14351">
        <v>27.51</v>
      </c>
    </row>
    <row r="14352" spans="1:13" ht="24" customHeight="1" x14ac:dyDescent="0.2">
      <c r="A14352" s="238" t="s">
        <v>2126</v>
      </c>
      <c r="B14352" s="191" t="s">
        <v>3425</v>
      </c>
      <c r="C14352" s="190" t="s">
        <v>26</v>
      </c>
      <c r="D14352" s="190" t="s">
        <v>3426</v>
      </c>
      <c r="E14352" s="426" t="s">
        <v>2119</v>
      </c>
      <c r="F14352" s="426"/>
      <c r="G14352" s="192" t="s">
        <v>169</v>
      </c>
      <c r="H14352" s="193">
        <v>1.1000000000000001</v>
      </c>
      <c r="I14352" s="189">
        <f>(M14352*$M$13)</f>
        <v>45.760800000000003</v>
      </c>
      <c r="J14352" s="219">
        <f>TRUNC(I14352*H14352,2)</f>
        <v>50.33</v>
      </c>
      <c r="M14352">
        <v>49.74</v>
      </c>
    </row>
    <row r="14353" spans="1:13" x14ac:dyDescent="0.2">
      <c r="A14353" s="239"/>
      <c r="B14353" s="195"/>
      <c r="C14353" s="195"/>
      <c r="D14353" s="195"/>
      <c r="E14353" s="195" t="s">
        <v>3847</v>
      </c>
      <c r="F14353" s="196">
        <v>1.19</v>
      </c>
      <c r="G14353" s="195" t="s">
        <v>3848</v>
      </c>
      <c r="H14353" s="196">
        <v>0</v>
      </c>
      <c r="I14353" s="196">
        <v>1.19</v>
      </c>
      <c r="J14353" s="220"/>
      <c r="M14353">
        <v>1.19</v>
      </c>
    </row>
    <row r="14354" spans="1:13" ht="25.5" x14ac:dyDescent="0.2">
      <c r="A14354" s="239"/>
      <c r="B14354" s="195"/>
      <c r="C14354" s="195"/>
      <c r="D14354" s="195"/>
      <c r="E14354" s="195" t="s">
        <v>3849</v>
      </c>
      <c r="F14354" s="196">
        <v>0</v>
      </c>
      <c r="G14354" s="195"/>
      <c r="H14354" s="195" t="s">
        <v>3850</v>
      </c>
      <c r="I14354" s="196">
        <v>56.3</v>
      </c>
      <c r="J14354" s="220"/>
      <c r="M14354">
        <v>56.3</v>
      </c>
    </row>
    <row r="14355" spans="1:13" ht="30" customHeight="1" x14ac:dyDescent="0.2">
      <c r="A14355" s="240"/>
      <c r="B14355" s="197"/>
      <c r="C14355" s="197"/>
      <c r="D14355" s="197"/>
      <c r="E14355" s="197"/>
      <c r="F14355" s="197"/>
      <c r="G14355" s="197" t="s">
        <v>3851</v>
      </c>
      <c r="H14355" s="198">
        <v>810</v>
      </c>
      <c r="I14355" s="199">
        <v>45603</v>
      </c>
      <c r="J14355" s="220"/>
      <c r="M14355">
        <v>45603</v>
      </c>
    </row>
    <row r="14356" spans="1:13" ht="0.95" customHeight="1" x14ac:dyDescent="0.2">
      <c r="A14356" s="237"/>
      <c r="B14356" s="185"/>
      <c r="C14356" s="185"/>
      <c r="D14356" s="185"/>
      <c r="E14356" s="185"/>
      <c r="F14356" s="185"/>
      <c r="G14356" s="185"/>
      <c r="H14356" s="185"/>
      <c r="I14356" s="185"/>
      <c r="J14356" s="220"/>
    </row>
    <row r="14357" spans="1:13" ht="18" customHeight="1" x14ac:dyDescent="0.2">
      <c r="A14357" s="236" t="s">
        <v>1973</v>
      </c>
      <c r="B14357" s="183" t="s">
        <v>2</v>
      </c>
      <c r="C14357" s="182" t="s">
        <v>3</v>
      </c>
      <c r="D14357" s="182" t="s">
        <v>4</v>
      </c>
      <c r="E14357" s="419" t="s">
        <v>2100</v>
      </c>
      <c r="F14357" s="419"/>
      <c r="G14357" s="184" t="s">
        <v>5</v>
      </c>
      <c r="H14357" s="183" t="s">
        <v>6</v>
      </c>
      <c r="I14357" s="183" t="s">
        <v>7</v>
      </c>
      <c r="J14357" s="218" t="s">
        <v>8</v>
      </c>
      <c r="K14357" s="229">
        <f>J14360+J14359</f>
        <v>0.32</v>
      </c>
      <c r="L14357" s="229">
        <f>J14358-K14357</f>
        <v>0.10999999999999999</v>
      </c>
      <c r="M14357" t="s">
        <v>7</v>
      </c>
    </row>
    <row r="14358" spans="1:13" ht="24" customHeight="1" x14ac:dyDescent="0.2">
      <c r="A14358" s="237" t="s">
        <v>2125</v>
      </c>
      <c r="B14358" s="186" t="s">
        <v>1987</v>
      </c>
      <c r="C14358" s="185" t="s">
        <v>15</v>
      </c>
      <c r="D14358" s="185" t="s">
        <v>1988</v>
      </c>
      <c r="E14358" s="425">
        <v>7</v>
      </c>
      <c r="F14358" s="425"/>
      <c r="G14358" s="187" t="s">
        <v>18</v>
      </c>
      <c r="H14358" s="188">
        <v>1</v>
      </c>
      <c r="I14358" s="189">
        <f>(M14358*$M$13)</f>
        <v>0.43240000000000001</v>
      </c>
      <c r="J14358" s="231">
        <f>TRUNC(I14358*H14358,2)</f>
        <v>0.43</v>
      </c>
      <c r="M14358">
        <v>0.47</v>
      </c>
    </row>
    <row r="14359" spans="1:13" ht="24" customHeight="1" x14ac:dyDescent="0.2">
      <c r="A14359" s="238" t="s">
        <v>2126</v>
      </c>
      <c r="B14359" s="191" t="s">
        <v>2130</v>
      </c>
      <c r="C14359" s="190" t="s">
        <v>15</v>
      </c>
      <c r="D14359" s="190" t="s">
        <v>2131</v>
      </c>
      <c r="E14359" s="426" t="s">
        <v>2129</v>
      </c>
      <c r="F14359" s="426"/>
      <c r="G14359" s="192" t="s">
        <v>39</v>
      </c>
      <c r="H14359" s="193">
        <v>1.01E-2</v>
      </c>
      <c r="I14359" s="189">
        <f>(M14359*$M$13)</f>
        <v>13.533200000000001</v>
      </c>
      <c r="J14359" s="219">
        <f>TRUNC(I14359*H14359,2)</f>
        <v>0.13</v>
      </c>
      <c r="M14359">
        <v>14.71</v>
      </c>
    </row>
    <row r="14360" spans="1:13" ht="24" customHeight="1" x14ac:dyDescent="0.2">
      <c r="A14360" s="238" t="s">
        <v>2126</v>
      </c>
      <c r="B14360" s="191" t="s">
        <v>2154</v>
      </c>
      <c r="C14360" s="190" t="s">
        <v>15</v>
      </c>
      <c r="D14360" s="190" t="s">
        <v>2155</v>
      </c>
      <c r="E14360" s="426" t="s">
        <v>2129</v>
      </c>
      <c r="F14360" s="426"/>
      <c r="G14360" s="192" t="s">
        <v>39</v>
      </c>
      <c r="H14360" s="193">
        <v>1.01E-2</v>
      </c>
      <c r="I14360" s="189">
        <f>(M14360*$M$13)</f>
        <v>19.136000000000003</v>
      </c>
      <c r="J14360" s="219">
        <f>TRUNC(I14360*H14360,2)</f>
        <v>0.19</v>
      </c>
      <c r="M14360">
        <v>20.8</v>
      </c>
    </row>
    <row r="14361" spans="1:13" ht="24" customHeight="1" x14ac:dyDescent="0.2">
      <c r="A14361" s="238" t="s">
        <v>2126</v>
      </c>
      <c r="B14361" s="191" t="s">
        <v>3429</v>
      </c>
      <c r="C14361" s="190" t="s">
        <v>15</v>
      </c>
      <c r="D14361" s="190" t="s">
        <v>1988</v>
      </c>
      <c r="E14361" s="426" t="s">
        <v>2119</v>
      </c>
      <c r="F14361" s="426"/>
      <c r="G14361" s="192" t="s">
        <v>54</v>
      </c>
      <c r="H14361" s="193">
        <v>1</v>
      </c>
      <c r="I14361" s="189">
        <f>(M14361*$M$13)</f>
        <v>0.1104</v>
      </c>
      <c r="J14361" s="219">
        <f>TRUNC(I14361*H14361,2)</f>
        <v>0.11</v>
      </c>
      <c r="M14361">
        <v>0.12</v>
      </c>
    </row>
    <row r="14362" spans="1:13" x14ac:dyDescent="0.2">
      <c r="A14362" s="239"/>
      <c r="B14362" s="195"/>
      <c r="C14362" s="195"/>
      <c r="D14362" s="195"/>
      <c r="E14362" s="195" t="s">
        <v>3847</v>
      </c>
      <c r="F14362" s="196">
        <v>0.35</v>
      </c>
      <c r="G14362" s="195" t="s">
        <v>3848</v>
      </c>
      <c r="H14362" s="196">
        <v>0</v>
      </c>
      <c r="I14362" s="196">
        <v>0.35</v>
      </c>
      <c r="J14362" s="220"/>
      <c r="M14362">
        <v>0.35</v>
      </c>
    </row>
    <row r="14363" spans="1:13" ht="25.5" x14ac:dyDescent="0.2">
      <c r="A14363" s="239"/>
      <c r="B14363" s="195"/>
      <c r="C14363" s="195"/>
      <c r="D14363" s="195"/>
      <c r="E14363" s="195" t="s">
        <v>3849</v>
      </c>
      <c r="F14363" s="196">
        <v>0</v>
      </c>
      <c r="G14363" s="195"/>
      <c r="H14363" s="195" t="s">
        <v>3850</v>
      </c>
      <c r="I14363" s="196">
        <v>0.47</v>
      </c>
      <c r="J14363" s="220"/>
      <c r="M14363">
        <v>0.47</v>
      </c>
    </row>
    <row r="14364" spans="1:13" ht="30" customHeight="1" x14ac:dyDescent="0.2">
      <c r="A14364" s="240"/>
      <c r="B14364" s="197"/>
      <c r="C14364" s="197"/>
      <c r="D14364" s="197"/>
      <c r="E14364" s="197"/>
      <c r="F14364" s="197"/>
      <c r="G14364" s="197" t="s">
        <v>3851</v>
      </c>
      <c r="H14364" s="198">
        <v>900</v>
      </c>
      <c r="I14364" s="199">
        <v>423</v>
      </c>
      <c r="J14364" s="220"/>
      <c r="M14364">
        <v>423</v>
      </c>
    </row>
    <row r="14365" spans="1:13" ht="0.95" customHeight="1" x14ac:dyDescent="0.2">
      <c r="A14365" s="237"/>
      <c r="B14365" s="185"/>
      <c r="C14365" s="185"/>
      <c r="D14365" s="185"/>
      <c r="E14365" s="185"/>
      <c r="F14365" s="185"/>
      <c r="G14365" s="185"/>
      <c r="H14365" s="185"/>
      <c r="I14365" s="185"/>
      <c r="J14365" s="220"/>
    </row>
    <row r="14366" spans="1:13" ht="18" customHeight="1" x14ac:dyDescent="0.2">
      <c r="A14366" s="236" t="s">
        <v>1976</v>
      </c>
      <c r="B14366" s="183" t="s">
        <v>2</v>
      </c>
      <c r="C14366" s="182" t="s">
        <v>3</v>
      </c>
      <c r="D14366" s="182" t="s">
        <v>4</v>
      </c>
      <c r="E14366" s="419" t="s">
        <v>2100</v>
      </c>
      <c r="F14366" s="419"/>
      <c r="G14366" s="184" t="s">
        <v>5</v>
      </c>
      <c r="H14366" s="183" t="s">
        <v>6</v>
      </c>
      <c r="I14366" s="183" t="s">
        <v>7</v>
      </c>
      <c r="J14366" s="218" t="s">
        <v>8</v>
      </c>
      <c r="K14366" s="229">
        <f>J14368+J14369</f>
        <v>0.51</v>
      </c>
      <c r="L14366" s="229">
        <f>J14367-K14366</f>
        <v>0.16000000000000003</v>
      </c>
      <c r="M14366" t="s">
        <v>7</v>
      </c>
    </row>
    <row r="14367" spans="1:13" ht="24" customHeight="1" x14ac:dyDescent="0.2">
      <c r="A14367" s="237" t="s">
        <v>2125</v>
      </c>
      <c r="B14367" s="186" t="s">
        <v>801</v>
      </c>
      <c r="C14367" s="185" t="s">
        <v>15</v>
      </c>
      <c r="D14367" s="185" t="s">
        <v>802</v>
      </c>
      <c r="E14367" s="425">
        <v>7</v>
      </c>
      <c r="F14367" s="425"/>
      <c r="G14367" s="187" t="s">
        <v>18</v>
      </c>
      <c r="H14367" s="188">
        <v>1</v>
      </c>
      <c r="I14367" s="189">
        <f>(M14367*$M$13)</f>
        <v>0.67159999999999997</v>
      </c>
      <c r="J14367" s="231">
        <f>TRUNC(I14367*H14367,2)</f>
        <v>0.67</v>
      </c>
      <c r="M14367">
        <v>0.73</v>
      </c>
    </row>
    <row r="14368" spans="1:13" ht="24" customHeight="1" x14ac:dyDescent="0.2">
      <c r="A14368" s="238" t="s">
        <v>2126</v>
      </c>
      <c r="B14368" s="191" t="s">
        <v>2130</v>
      </c>
      <c r="C14368" s="190" t="s">
        <v>15</v>
      </c>
      <c r="D14368" s="190" t="s">
        <v>2131</v>
      </c>
      <c r="E14368" s="426" t="s">
        <v>2129</v>
      </c>
      <c r="F14368" s="426"/>
      <c r="G14368" s="192" t="s">
        <v>39</v>
      </c>
      <c r="H14368" s="193">
        <v>1.6E-2</v>
      </c>
      <c r="I14368" s="189">
        <f>(M14368*$M$13)</f>
        <v>13.533200000000001</v>
      </c>
      <c r="J14368" s="219">
        <f>TRUNC(I14368*H14368,2)</f>
        <v>0.21</v>
      </c>
      <c r="M14368">
        <v>14.71</v>
      </c>
    </row>
    <row r="14369" spans="1:13" ht="24" customHeight="1" x14ac:dyDescent="0.2">
      <c r="A14369" s="238" t="s">
        <v>2126</v>
      </c>
      <c r="B14369" s="191" t="s">
        <v>2154</v>
      </c>
      <c r="C14369" s="190" t="s">
        <v>15</v>
      </c>
      <c r="D14369" s="190" t="s">
        <v>2155</v>
      </c>
      <c r="E14369" s="426" t="s">
        <v>2129</v>
      </c>
      <c r="F14369" s="426"/>
      <c r="G14369" s="192" t="s">
        <v>39</v>
      </c>
      <c r="H14369" s="193">
        <v>1.6E-2</v>
      </c>
      <c r="I14369" s="189">
        <f>(M14369*$M$13)</f>
        <v>19.136000000000003</v>
      </c>
      <c r="J14369" s="219">
        <f>TRUNC(I14369*H14369,2)</f>
        <v>0.3</v>
      </c>
      <c r="M14369">
        <v>20.8</v>
      </c>
    </row>
    <row r="14370" spans="1:13" ht="24" customHeight="1" x14ac:dyDescent="0.2">
      <c r="A14370" s="238" t="s">
        <v>2126</v>
      </c>
      <c r="B14370" s="191" t="s">
        <v>2716</v>
      </c>
      <c r="C14370" s="190" t="s">
        <v>15</v>
      </c>
      <c r="D14370" s="190" t="s">
        <v>802</v>
      </c>
      <c r="E14370" s="426" t="s">
        <v>2119</v>
      </c>
      <c r="F14370" s="426"/>
      <c r="G14370" s="192" t="s">
        <v>54</v>
      </c>
      <c r="H14370" s="193">
        <v>1</v>
      </c>
      <c r="I14370" s="189">
        <f>(M14370*$M$13)</f>
        <v>0.15640000000000001</v>
      </c>
      <c r="J14370" s="219">
        <f>TRUNC(I14370*H14370,2)</f>
        <v>0.15</v>
      </c>
      <c r="M14370">
        <v>0.17</v>
      </c>
    </row>
    <row r="14371" spans="1:13" x14ac:dyDescent="0.2">
      <c r="A14371" s="239"/>
      <c r="B14371" s="195"/>
      <c r="C14371" s="195"/>
      <c r="D14371" s="195"/>
      <c r="E14371" s="195" t="s">
        <v>3847</v>
      </c>
      <c r="F14371" s="196">
        <v>0.56000000000000005</v>
      </c>
      <c r="G14371" s="195" t="s">
        <v>3848</v>
      </c>
      <c r="H14371" s="196">
        <v>0</v>
      </c>
      <c r="I14371" s="196">
        <v>0.56000000000000005</v>
      </c>
      <c r="J14371" s="220"/>
      <c r="M14371">
        <v>0.56000000000000005</v>
      </c>
    </row>
    <row r="14372" spans="1:13" ht="25.5" x14ac:dyDescent="0.2">
      <c r="A14372" s="239"/>
      <c r="B14372" s="195"/>
      <c r="C14372" s="195"/>
      <c r="D14372" s="195"/>
      <c r="E14372" s="195" t="s">
        <v>3849</v>
      </c>
      <c r="F14372" s="196">
        <v>0</v>
      </c>
      <c r="G14372" s="195"/>
      <c r="H14372" s="195" t="s">
        <v>3850</v>
      </c>
      <c r="I14372" s="196">
        <v>0.73</v>
      </c>
      <c r="J14372" s="220"/>
      <c r="M14372">
        <v>0.73</v>
      </c>
    </row>
    <row r="14373" spans="1:13" ht="30" customHeight="1" x14ac:dyDescent="0.2">
      <c r="A14373" s="240"/>
      <c r="B14373" s="197"/>
      <c r="C14373" s="197"/>
      <c r="D14373" s="197"/>
      <c r="E14373" s="197"/>
      <c r="F14373" s="197"/>
      <c r="G14373" s="197" t="s">
        <v>3851</v>
      </c>
      <c r="H14373" s="198">
        <v>900</v>
      </c>
      <c r="I14373" s="199">
        <v>657</v>
      </c>
      <c r="J14373" s="220"/>
      <c r="M14373">
        <v>657</v>
      </c>
    </row>
    <row r="14374" spans="1:13" ht="0.95" customHeight="1" x14ac:dyDescent="0.2">
      <c r="A14374" s="237"/>
      <c r="B14374" s="185"/>
      <c r="C14374" s="185"/>
      <c r="D14374" s="185"/>
      <c r="E14374" s="185"/>
      <c r="F14374" s="185"/>
      <c r="G14374" s="185"/>
      <c r="H14374" s="185"/>
      <c r="I14374" s="185"/>
      <c r="J14374" s="220"/>
    </row>
    <row r="14375" spans="1:13" ht="18" customHeight="1" x14ac:dyDescent="0.2">
      <c r="A14375" s="236" t="s">
        <v>1979</v>
      </c>
      <c r="B14375" s="183" t="s">
        <v>2</v>
      </c>
      <c r="C14375" s="182" t="s">
        <v>3</v>
      </c>
      <c r="D14375" s="182" t="s">
        <v>4</v>
      </c>
      <c r="E14375" s="419" t="s">
        <v>2100</v>
      </c>
      <c r="F14375" s="419"/>
      <c r="G14375" s="184" t="s">
        <v>5</v>
      </c>
      <c r="H14375" s="183" t="s">
        <v>6</v>
      </c>
      <c r="I14375" s="183" t="s">
        <v>7</v>
      </c>
      <c r="J14375" s="218" t="s">
        <v>8</v>
      </c>
      <c r="K14375" s="229">
        <f>J14377+J14378</f>
        <v>8.16</v>
      </c>
      <c r="L14375" s="229">
        <f>J14376-K14375</f>
        <v>22.86</v>
      </c>
      <c r="M14375" t="s">
        <v>7</v>
      </c>
    </row>
    <row r="14376" spans="1:13" ht="24" customHeight="1" x14ac:dyDescent="0.2">
      <c r="A14376" s="237" t="s">
        <v>2125</v>
      </c>
      <c r="B14376" s="186" t="s">
        <v>4578</v>
      </c>
      <c r="C14376" s="185" t="s">
        <v>15</v>
      </c>
      <c r="D14376" s="185" t="s">
        <v>4579</v>
      </c>
      <c r="E14376" s="425">
        <v>7</v>
      </c>
      <c r="F14376" s="425"/>
      <c r="G14376" s="187" t="s">
        <v>54</v>
      </c>
      <c r="H14376" s="188">
        <v>1</v>
      </c>
      <c r="I14376" s="189">
        <f>(M14376*$M$13)</f>
        <v>31.022400000000001</v>
      </c>
      <c r="J14376" s="231">
        <f>TRUNC(I14376*H14376,2)</f>
        <v>31.02</v>
      </c>
      <c r="M14376">
        <v>33.72</v>
      </c>
    </row>
    <row r="14377" spans="1:13" ht="24" customHeight="1" x14ac:dyDescent="0.2">
      <c r="A14377" s="238" t="s">
        <v>2126</v>
      </c>
      <c r="B14377" s="191" t="s">
        <v>2130</v>
      </c>
      <c r="C14377" s="190" t="s">
        <v>15</v>
      </c>
      <c r="D14377" s="190" t="s">
        <v>2131</v>
      </c>
      <c r="E14377" s="426" t="s">
        <v>2129</v>
      </c>
      <c r="F14377" s="426"/>
      <c r="G14377" s="192" t="s">
        <v>39</v>
      </c>
      <c r="H14377" s="193">
        <v>0.25</v>
      </c>
      <c r="I14377" s="189">
        <f>(M14377*$M$13)</f>
        <v>13.533200000000001</v>
      </c>
      <c r="J14377" s="219">
        <f>TRUNC(I14377*H14377,2)</f>
        <v>3.38</v>
      </c>
      <c r="M14377">
        <v>14.71</v>
      </c>
    </row>
    <row r="14378" spans="1:13" ht="24" customHeight="1" x14ac:dyDescent="0.2">
      <c r="A14378" s="238" t="s">
        <v>2126</v>
      </c>
      <c r="B14378" s="191" t="s">
        <v>2154</v>
      </c>
      <c r="C14378" s="190" t="s">
        <v>15</v>
      </c>
      <c r="D14378" s="190" t="s">
        <v>2155</v>
      </c>
      <c r="E14378" s="426" t="s">
        <v>2129</v>
      </c>
      <c r="F14378" s="426"/>
      <c r="G14378" s="192" t="s">
        <v>39</v>
      </c>
      <c r="H14378" s="193">
        <v>0.25</v>
      </c>
      <c r="I14378" s="189">
        <f>(M14378*$M$13)</f>
        <v>19.136000000000003</v>
      </c>
      <c r="J14378" s="219">
        <f>TRUNC(I14378*H14378,2)</f>
        <v>4.78</v>
      </c>
      <c r="M14378">
        <v>20.8</v>
      </c>
    </row>
    <row r="14379" spans="1:13" ht="24" customHeight="1" x14ac:dyDescent="0.2">
      <c r="A14379" s="238" t="s">
        <v>2126</v>
      </c>
      <c r="B14379" s="191" t="s">
        <v>5191</v>
      </c>
      <c r="C14379" s="190" t="s">
        <v>15</v>
      </c>
      <c r="D14379" s="190" t="s">
        <v>5192</v>
      </c>
      <c r="E14379" s="426" t="s">
        <v>2119</v>
      </c>
      <c r="F14379" s="426"/>
      <c r="G14379" s="192" t="s">
        <v>54</v>
      </c>
      <c r="H14379" s="193">
        <v>1</v>
      </c>
      <c r="I14379" s="189">
        <f>(M14379*$M$13)</f>
        <v>22.862000000000002</v>
      </c>
      <c r="J14379" s="219">
        <f>TRUNC(I14379*H14379,2)</f>
        <v>22.86</v>
      </c>
      <c r="M14379">
        <v>24.85</v>
      </c>
    </row>
    <row r="14380" spans="1:13" x14ac:dyDescent="0.2">
      <c r="A14380" s="239"/>
      <c r="B14380" s="195"/>
      <c r="C14380" s="195"/>
      <c r="D14380" s="195"/>
      <c r="E14380" s="195" t="s">
        <v>3847</v>
      </c>
      <c r="F14380" s="196">
        <v>8.8699999999999992</v>
      </c>
      <c r="G14380" s="195" t="s">
        <v>3848</v>
      </c>
      <c r="H14380" s="196">
        <v>0</v>
      </c>
      <c r="I14380" s="196">
        <v>8.8699999999999992</v>
      </c>
      <c r="J14380" s="220"/>
      <c r="M14380">
        <v>8.8699999999999992</v>
      </c>
    </row>
    <row r="14381" spans="1:13" ht="25.5" x14ac:dyDescent="0.2">
      <c r="A14381" s="239"/>
      <c r="B14381" s="195"/>
      <c r="C14381" s="195"/>
      <c r="D14381" s="195"/>
      <c r="E14381" s="195" t="s">
        <v>3849</v>
      </c>
      <c r="F14381" s="196">
        <v>0</v>
      </c>
      <c r="G14381" s="195"/>
      <c r="H14381" s="195" t="s">
        <v>3850</v>
      </c>
      <c r="I14381" s="196">
        <v>33.72</v>
      </c>
      <c r="J14381" s="220"/>
      <c r="M14381">
        <v>33.72</v>
      </c>
    </row>
    <row r="14382" spans="1:13" ht="30" customHeight="1" x14ac:dyDescent="0.2">
      <c r="A14382" s="240"/>
      <c r="B14382" s="197"/>
      <c r="C14382" s="197"/>
      <c r="D14382" s="197"/>
      <c r="E14382" s="197"/>
      <c r="F14382" s="197"/>
      <c r="G14382" s="197" t="s">
        <v>3851</v>
      </c>
      <c r="H14382" s="198">
        <v>50</v>
      </c>
      <c r="I14382" s="199">
        <v>1686</v>
      </c>
      <c r="J14382" s="220"/>
      <c r="M14382">
        <v>1686</v>
      </c>
    </row>
    <row r="14383" spans="1:13" ht="0.95" customHeight="1" x14ac:dyDescent="0.2">
      <c r="A14383" s="237"/>
      <c r="B14383" s="185"/>
      <c r="C14383" s="185"/>
      <c r="D14383" s="185"/>
      <c r="E14383" s="185"/>
      <c r="F14383" s="185"/>
      <c r="G14383" s="185"/>
      <c r="H14383" s="185"/>
      <c r="I14383" s="185"/>
      <c r="J14383" s="220"/>
    </row>
    <row r="14384" spans="1:13" ht="18" customHeight="1" x14ac:dyDescent="0.2">
      <c r="A14384" s="236" t="s">
        <v>1980</v>
      </c>
      <c r="B14384" s="183" t="s">
        <v>2</v>
      </c>
      <c r="C14384" s="182" t="s">
        <v>3</v>
      </c>
      <c r="D14384" s="182" t="s">
        <v>4</v>
      </c>
      <c r="E14384" s="419" t="s">
        <v>2100</v>
      </c>
      <c r="F14384" s="419"/>
      <c r="G14384" s="184" t="s">
        <v>5</v>
      </c>
      <c r="H14384" s="183" t="s">
        <v>6</v>
      </c>
      <c r="I14384" s="183" t="s">
        <v>7</v>
      </c>
      <c r="J14384" s="218" t="s">
        <v>8</v>
      </c>
      <c r="K14384" s="229">
        <f>J14386+J14387</f>
        <v>0.32</v>
      </c>
      <c r="L14384" s="229">
        <f>J14385-K14384</f>
        <v>1.3499999999999999</v>
      </c>
      <c r="M14384" t="s">
        <v>7</v>
      </c>
    </row>
    <row r="14385" spans="1:13" ht="24" customHeight="1" x14ac:dyDescent="0.2">
      <c r="A14385" s="237" t="s">
        <v>2125</v>
      </c>
      <c r="B14385" s="186" t="s">
        <v>867</v>
      </c>
      <c r="C14385" s="185" t="s">
        <v>15</v>
      </c>
      <c r="D14385" s="185" t="s">
        <v>868</v>
      </c>
      <c r="E14385" s="425">
        <v>7</v>
      </c>
      <c r="F14385" s="425"/>
      <c r="G14385" s="187" t="s">
        <v>18</v>
      </c>
      <c r="H14385" s="188">
        <v>1</v>
      </c>
      <c r="I14385" s="189">
        <f>(M14385*$M$13)</f>
        <v>1.6744000000000001</v>
      </c>
      <c r="J14385" s="231">
        <f>TRUNC(I14385*H14385,2)</f>
        <v>1.67</v>
      </c>
      <c r="M14385">
        <v>1.82</v>
      </c>
    </row>
    <row r="14386" spans="1:13" ht="24" customHeight="1" x14ac:dyDescent="0.2">
      <c r="A14386" s="238" t="s">
        <v>2126</v>
      </c>
      <c r="B14386" s="191" t="s">
        <v>2130</v>
      </c>
      <c r="C14386" s="190" t="s">
        <v>15</v>
      </c>
      <c r="D14386" s="190" t="s">
        <v>2131</v>
      </c>
      <c r="E14386" s="426" t="s">
        <v>2129</v>
      </c>
      <c r="F14386" s="426"/>
      <c r="G14386" s="192" t="s">
        <v>39</v>
      </c>
      <c r="H14386" s="193">
        <v>0.01</v>
      </c>
      <c r="I14386" s="189">
        <f>(M14386*$M$13)</f>
        <v>13.533200000000001</v>
      </c>
      <c r="J14386" s="219">
        <f>TRUNC(I14386*H14386,2)</f>
        <v>0.13</v>
      </c>
      <c r="M14386">
        <v>14.71</v>
      </c>
    </row>
    <row r="14387" spans="1:13" ht="24" customHeight="1" x14ac:dyDescent="0.2">
      <c r="A14387" s="238" t="s">
        <v>2126</v>
      </c>
      <c r="B14387" s="191" t="s">
        <v>2154</v>
      </c>
      <c r="C14387" s="190" t="s">
        <v>15</v>
      </c>
      <c r="D14387" s="190" t="s">
        <v>2155</v>
      </c>
      <c r="E14387" s="426" t="s">
        <v>2129</v>
      </c>
      <c r="F14387" s="426"/>
      <c r="G14387" s="192" t="s">
        <v>39</v>
      </c>
      <c r="H14387" s="193">
        <v>0.01</v>
      </c>
      <c r="I14387" s="189">
        <f>(M14387*$M$13)</f>
        <v>19.136000000000003</v>
      </c>
      <c r="J14387" s="219">
        <f>TRUNC(I14387*H14387,2)</f>
        <v>0.19</v>
      </c>
      <c r="M14387">
        <v>20.8</v>
      </c>
    </row>
    <row r="14388" spans="1:13" ht="24" customHeight="1" x14ac:dyDescent="0.2">
      <c r="A14388" s="238" t="s">
        <v>2126</v>
      </c>
      <c r="B14388" s="191" t="s">
        <v>2765</v>
      </c>
      <c r="C14388" s="190" t="s">
        <v>15</v>
      </c>
      <c r="D14388" s="190" t="s">
        <v>2766</v>
      </c>
      <c r="E14388" s="426" t="s">
        <v>2119</v>
      </c>
      <c r="F14388" s="426"/>
      <c r="G14388" s="192" t="s">
        <v>54</v>
      </c>
      <c r="H14388" s="193">
        <v>1</v>
      </c>
      <c r="I14388" s="189">
        <f>(M14388*$M$13)</f>
        <v>1.3616000000000001</v>
      </c>
      <c r="J14388" s="219">
        <f>TRUNC(I14388*H14388,2)</f>
        <v>1.36</v>
      </c>
      <c r="M14388">
        <v>1.48</v>
      </c>
    </row>
    <row r="14389" spans="1:13" x14ac:dyDescent="0.2">
      <c r="A14389" s="239"/>
      <c r="B14389" s="195"/>
      <c r="C14389" s="195"/>
      <c r="D14389" s="195"/>
      <c r="E14389" s="195" t="s">
        <v>3847</v>
      </c>
      <c r="F14389" s="196">
        <v>0.34</v>
      </c>
      <c r="G14389" s="195" t="s">
        <v>3848</v>
      </c>
      <c r="H14389" s="196">
        <v>0</v>
      </c>
      <c r="I14389" s="196">
        <v>0.34</v>
      </c>
      <c r="J14389" s="220"/>
      <c r="M14389">
        <v>0.34</v>
      </c>
    </row>
    <row r="14390" spans="1:13" ht="25.5" x14ac:dyDescent="0.2">
      <c r="A14390" s="239"/>
      <c r="B14390" s="195"/>
      <c r="C14390" s="195"/>
      <c r="D14390" s="195"/>
      <c r="E14390" s="195" t="s">
        <v>3849</v>
      </c>
      <c r="F14390" s="196">
        <v>0</v>
      </c>
      <c r="G14390" s="195"/>
      <c r="H14390" s="195" t="s">
        <v>3850</v>
      </c>
      <c r="I14390" s="196">
        <v>1.82</v>
      </c>
      <c r="J14390" s="220"/>
      <c r="M14390">
        <v>1.82</v>
      </c>
    </row>
    <row r="14391" spans="1:13" ht="30" customHeight="1" x14ac:dyDescent="0.2">
      <c r="A14391" s="240"/>
      <c r="B14391" s="197"/>
      <c r="C14391" s="197"/>
      <c r="D14391" s="197"/>
      <c r="E14391" s="197"/>
      <c r="F14391" s="197"/>
      <c r="G14391" s="197" t="s">
        <v>3851</v>
      </c>
      <c r="H14391" s="198">
        <v>50</v>
      </c>
      <c r="I14391" s="199">
        <v>91</v>
      </c>
      <c r="J14391" s="220"/>
      <c r="M14391">
        <v>91</v>
      </c>
    </row>
    <row r="14392" spans="1:13" ht="0.95" customHeight="1" x14ac:dyDescent="0.2">
      <c r="A14392" s="237"/>
      <c r="B14392" s="185"/>
      <c r="C14392" s="185"/>
      <c r="D14392" s="185"/>
      <c r="E14392" s="185"/>
      <c r="F14392" s="185"/>
      <c r="G14392" s="185"/>
      <c r="H14392" s="185"/>
      <c r="I14392" s="185"/>
      <c r="J14392" s="220"/>
    </row>
    <row r="14393" spans="1:13" ht="18" customHeight="1" x14ac:dyDescent="0.2">
      <c r="A14393" s="236" t="s">
        <v>1981</v>
      </c>
      <c r="B14393" s="183" t="s">
        <v>2</v>
      </c>
      <c r="C14393" s="182" t="s">
        <v>3</v>
      </c>
      <c r="D14393" s="182" t="s">
        <v>4</v>
      </c>
      <c r="E14393" s="419" t="s">
        <v>2100</v>
      </c>
      <c r="F14393" s="419"/>
      <c r="G14393" s="184" t="s">
        <v>5</v>
      </c>
      <c r="H14393" s="183" t="s">
        <v>6</v>
      </c>
      <c r="I14393" s="183" t="s">
        <v>7</v>
      </c>
      <c r="J14393" s="218" t="s">
        <v>8</v>
      </c>
      <c r="K14393" s="229">
        <f>J14395+J14396</f>
        <v>5.2200000000000006</v>
      </c>
      <c r="L14393" s="229">
        <f>J14394-K14393</f>
        <v>30.020000000000003</v>
      </c>
      <c r="M14393" t="s">
        <v>7</v>
      </c>
    </row>
    <row r="14394" spans="1:13" ht="24" customHeight="1" x14ac:dyDescent="0.2">
      <c r="A14394" s="237" t="s">
        <v>2125</v>
      </c>
      <c r="B14394" s="186" t="s">
        <v>4366</v>
      </c>
      <c r="C14394" s="185" t="s">
        <v>15</v>
      </c>
      <c r="D14394" s="185" t="s">
        <v>4367</v>
      </c>
      <c r="E14394" s="425">
        <v>7</v>
      </c>
      <c r="F14394" s="425"/>
      <c r="G14394" s="187" t="s">
        <v>169</v>
      </c>
      <c r="H14394" s="188">
        <v>1</v>
      </c>
      <c r="I14394" s="189">
        <f>(M14394*$M$13)</f>
        <v>35.245200000000004</v>
      </c>
      <c r="J14394" s="231">
        <f>TRUNC(I14394*H14394,2)</f>
        <v>35.24</v>
      </c>
      <c r="M14394">
        <v>38.31</v>
      </c>
    </row>
    <row r="14395" spans="1:13" ht="24" customHeight="1" x14ac:dyDescent="0.2">
      <c r="A14395" s="238" t="s">
        <v>2126</v>
      </c>
      <c r="B14395" s="191" t="s">
        <v>2130</v>
      </c>
      <c r="C14395" s="190" t="s">
        <v>15</v>
      </c>
      <c r="D14395" s="190" t="s">
        <v>2131</v>
      </c>
      <c r="E14395" s="426" t="s">
        <v>2129</v>
      </c>
      <c r="F14395" s="426"/>
      <c r="G14395" s="192" t="s">
        <v>39</v>
      </c>
      <c r="H14395" s="193">
        <v>0.16</v>
      </c>
      <c r="I14395" s="189">
        <f>(M14395*$M$13)</f>
        <v>13.533200000000001</v>
      </c>
      <c r="J14395" s="219">
        <f>TRUNC(I14395*H14395,2)</f>
        <v>2.16</v>
      </c>
      <c r="M14395">
        <v>14.71</v>
      </c>
    </row>
    <row r="14396" spans="1:13" ht="24" customHeight="1" x14ac:dyDescent="0.2">
      <c r="A14396" s="238" t="s">
        <v>2126</v>
      </c>
      <c r="B14396" s="191" t="s">
        <v>2154</v>
      </c>
      <c r="C14396" s="190" t="s">
        <v>15</v>
      </c>
      <c r="D14396" s="190" t="s">
        <v>2155</v>
      </c>
      <c r="E14396" s="426" t="s">
        <v>2129</v>
      </c>
      <c r="F14396" s="426"/>
      <c r="G14396" s="192" t="s">
        <v>39</v>
      </c>
      <c r="H14396" s="193">
        <v>0.16</v>
      </c>
      <c r="I14396" s="189">
        <f>(M14396*$M$13)</f>
        <v>19.136000000000003</v>
      </c>
      <c r="J14396" s="219">
        <f>TRUNC(I14396*H14396,2)</f>
        <v>3.06</v>
      </c>
      <c r="M14396">
        <v>20.8</v>
      </c>
    </row>
    <row r="14397" spans="1:13" ht="24" customHeight="1" x14ac:dyDescent="0.2">
      <c r="A14397" s="238" t="s">
        <v>2126</v>
      </c>
      <c r="B14397" s="191" t="s">
        <v>5078</v>
      </c>
      <c r="C14397" s="190" t="s">
        <v>15</v>
      </c>
      <c r="D14397" s="190" t="s">
        <v>4367</v>
      </c>
      <c r="E14397" s="426" t="s">
        <v>2119</v>
      </c>
      <c r="F14397" s="426"/>
      <c r="G14397" s="192" t="s">
        <v>132</v>
      </c>
      <c r="H14397" s="193">
        <v>1.02</v>
      </c>
      <c r="I14397" s="189">
        <f>(M14397*$M$13)</f>
        <v>29.44</v>
      </c>
      <c r="J14397" s="219">
        <f>TRUNC(I14397*H14397,2)</f>
        <v>30.02</v>
      </c>
      <c r="M14397">
        <v>32</v>
      </c>
    </row>
    <row r="14398" spans="1:13" x14ac:dyDescent="0.2">
      <c r="A14398" s="239"/>
      <c r="B14398" s="195"/>
      <c r="C14398" s="195"/>
      <c r="D14398" s="195"/>
      <c r="E14398" s="195" t="s">
        <v>3847</v>
      </c>
      <c r="F14398" s="196">
        <v>5.67</v>
      </c>
      <c r="G14398" s="195" t="s">
        <v>3848</v>
      </c>
      <c r="H14398" s="196">
        <v>0</v>
      </c>
      <c r="I14398" s="196">
        <v>5.67</v>
      </c>
      <c r="J14398" s="220"/>
      <c r="M14398">
        <v>5.67</v>
      </c>
    </row>
    <row r="14399" spans="1:13" ht="25.5" x14ac:dyDescent="0.2">
      <c r="A14399" s="239"/>
      <c r="B14399" s="195"/>
      <c r="C14399" s="195"/>
      <c r="D14399" s="195"/>
      <c r="E14399" s="195" t="s">
        <v>3849</v>
      </c>
      <c r="F14399" s="196">
        <v>0</v>
      </c>
      <c r="G14399" s="195"/>
      <c r="H14399" s="195" t="s">
        <v>3850</v>
      </c>
      <c r="I14399" s="196">
        <v>38.31</v>
      </c>
      <c r="J14399" s="220"/>
      <c r="M14399">
        <v>38.31</v>
      </c>
    </row>
    <row r="14400" spans="1:13" ht="30" customHeight="1" x14ac:dyDescent="0.2">
      <c r="A14400" s="240"/>
      <c r="B14400" s="197"/>
      <c r="C14400" s="197"/>
      <c r="D14400" s="197"/>
      <c r="E14400" s="197"/>
      <c r="F14400" s="197"/>
      <c r="G14400" s="197" t="s">
        <v>3851</v>
      </c>
      <c r="H14400" s="198">
        <v>16</v>
      </c>
      <c r="I14400" s="199">
        <v>612.96</v>
      </c>
      <c r="J14400" s="220"/>
      <c r="M14400">
        <v>612.96</v>
      </c>
    </row>
    <row r="14401" spans="1:13" ht="0.95" customHeight="1" x14ac:dyDescent="0.2">
      <c r="A14401" s="237"/>
      <c r="B14401" s="185"/>
      <c r="C14401" s="185"/>
      <c r="D14401" s="185"/>
      <c r="E14401" s="185"/>
      <c r="F14401" s="185"/>
      <c r="G14401" s="185"/>
      <c r="H14401" s="185"/>
      <c r="I14401" s="185"/>
      <c r="J14401" s="220"/>
    </row>
    <row r="14402" spans="1:13" ht="18" customHeight="1" x14ac:dyDescent="0.2">
      <c r="A14402" s="236" t="s">
        <v>1982</v>
      </c>
      <c r="B14402" s="183" t="s">
        <v>2</v>
      </c>
      <c r="C14402" s="182" t="s">
        <v>3</v>
      </c>
      <c r="D14402" s="182" t="s">
        <v>4</v>
      </c>
      <c r="E14402" s="419" t="s">
        <v>2100</v>
      </c>
      <c r="F14402" s="419"/>
      <c r="G14402" s="184" t="s">
        <v>5</v>
      </c>
      <c r="H14402" s="183" t="s">
        <v>6</v>
      </c>
      <c r="I14402" s="183" t="s">
        <v>7</v>
      </c>
      <c r="J14402" s="218" t="s">
        <v>8</v>
      </c>
      <c r="K14402" s="229">
        <f>J14405+J14406</f>
        <v>5.35</v>
      </c>
      <c r="L14402" s="229">
        <f>J14403-K14402</f>
        <v>39.04</v>
      </c>
      <c r="M14402" t="s">
        <v>7</v>
      </c>
    </row>
    <row r="14403" spans="1:13" ht="26.1" customHeight="1" x14ac:dyDescent="0.2">
      <c r="A14403" s="237" t="s">
        <v>2125</v>
      </c>
      <c r="B14403" s="186" t="s">
        <v>4580</v>
      </c>
      <c r="C14403" s="185" t="s">
        <v>26</v>
      </c>
      <c r="D14403" s="185" t="s">
        <v>4581</v>
      </c>
      <c r="E14403" s="425" t="s">
        <v>2115</v>
      </c>
      <c r="F14403" s="425"/>
      <c r="G14403" s="187" t="s">
        <v>331</v>
      </c>
      <c r="H14403" s="188">
        <v>1</v>
      </c>
      <c r="I14403" s="189">
        <f>(M14403*$M$13)</f>
        <v>44.39</v>
      </c>
      <c r="J14403" s="231">
        <f>TRUNC(I14403*H14403,2)</f>
        <v>44.39</v>
      </c>
      <c r="M14403">
        <v>48.25</v>
      </c>
    </row>
    <row r="14404" spans="1:13" ht="39" customHeight="1" x14ac:dyDescent="0.2">
      <c r="A14404" s="241" t="s">
        <v>2395</v>
      </c>
      <c r="B14404" s="201" t="s">
        <v>5193</v>
      </c>
      <c r="C14404" s="200" t="s">
        <v>26</v>
      </c>
      <c r="D14404" s="200" t="s">
        <v>5194</v>
      </c>
      <c r="E14404" s="427" t="s">
        <v>3775</v>
      </c>
      <c r="F14404" s="427"/>
      <c r="G14404" s="202" t="s">
        <v>50</v>
      </c>
      <c r="H14404" s="203">
        <v>1.41E-2</v>
      </c>
      <c r="I14404" s="189">
        <f>(M14404*$M$13)</f>
        <v>237.70959999999999</v>
      </c>
      <c r="J14404" s="219">
        <f>TRUNC(I14404*H14404,2)</f>
        <v>3.35</v>
      </c>
      <c r="M14404">
        <v>258.38</v>
      </c>
    </row>
    <row r="14405" spans="1:13" ht="24" customHeight="1" x14ac:dyDescent="0.2">
      <c r="A14405" s="241" t="s">
        <v>2395</v>
      </c>
      <c r="B14405" s="201" t="s">
        <v>2452</v>
      </c>
      <c r="C14405" s="200" t="s">
        <v>26</v>
      </c>
      <c r="D14405" s="200" t="s">
        <v>2453</v>
      </c>
      <c r="E14405" s="427" t="s">
        <v>2123</v>
      </c>
      <c r="F14405" s="427"/>
      <c r="G14405" s="202" t="s">
        <v>32</v>
      </c>
      <c r="H14405" s="203">
        <v>0.1384</v>
      </c>
      <c r="I14405" s="189">
        <f>(M14405*$M$13)</f>
        <v>25.005600000000001</v>
      </c>
      <c r="J14405" s="219">
        <f>TRUNC(I14405*H14405,2)</f>
        <v>3.46</v>
      </c>
      <c r="M14405">
        <v>27.18</v>
      </c>
    </row>
    <row r="14406" spans="1:13" ht="24" customHeight="1" x14ac:dyDescent="0.2">
      <c r="A14406" s="241" t="s">
        <v>2395</v>
      </c>
      <c r="B14406" s="201" t="s">
        <v>2446</v>
      </c>
      <c r="C14406" s="200" t="s">
        <v>26</v>
      </c>
      <c r="D14406" s="200" t="s">
        <v>2447</v>
      </c>
      <c r="E14406" s="427" t="s">
        <v>2123</v>
      </c>
      <c r="F14406" s="427"/>
      <c r="G14406" s="202" t="s">
        <v>32</v>
      </c>
      <c r="H14406" s="203">
        <v>0.10879999999999999</v>
      </c>
      <c r="I14406" s="189">
        <f>(M14406*$M$13)</f>
        <v>17.461600000000001</v>
      </c>
      <c r="J14406" s="219">
        <f>TRUNC(I14406*H14406,2)</f>
        <v>1.89</v>
      </c>
      <c r="M14406">
        <v>18.98</v>
      </c>
    </row>
    <row r="14407" spans="1:13" ht="39" customHeight="1" x14ac:dyDescent="0.2">
      <c r="A14407" s="238" t="s">
        <v>2126</v>
      </c>
      <c r="B14407" s="191" t="s">
        <v>5195</v>
      </c>
      <c r="C14407" s="190" t="s">
        <v>26</v>
      </c>
      <c r="D14407" s="190" t="s">
        <v>5196</v>
      </c>
      <c r="E14407" s="426" t="s">
        <v>2119</v>
      </c>
      <c r="F14407" s="426"/>
      <c r="G14407" s="192" t="s">
        <v>331</v>
      </c>
      <c r="H14407" s="193">
        <v>1</v>
      </c>
      <c r="I14407" s="189">
        <f>(M14407*$M$13)</f>
        <v>35.686799999999998</v>
      </c>
      <c r="J14407" s="219">
        <f>TRUNC(I14407*H14407,2)</f>
        <v>35.68</v>
      </c>
      <c r="M14407">
        <v>38.79</v>
      </c>
    </row>
    <row r="14408" spans="1:13" x14ac:dyDescent="0.2">
      <c r="A14408" s="239"/>
      <c r="B14408" s="195"/>
      <c r="C14408" s="195"/>
      <c r="D14408" s="195"/>
      <c r="E14408" s="195" t="s">
        <v>3847</v>
      </c>
      <c r="F14408" s="196">
        <v>5.53</v>
      </c>
      <c r="G14408" s="195" t="s">
        <v>3848</v>
      </c>
      <c r="H14408" s="196">
        <v>0</v>
      </c>
      <c r="I14408" s="196">
        <v>5.53</v>
      </c>
      <c r="J14408" s="220"/>
      <c r="M14408">
        <v>5.53</v>
      </c>
    </row>
    <row r="14409" spans="1:13" ht="25.5" x14ac:dyDescent="0.2">
      <c r="A14409" s="239"/>
      <c r="B14409" s="195"/>
      <c r="C14409" s="195"/>
      <c r="D14409" s="195"/>
      <c r="E14409" s="195" t="s">
        <v>3849</v>
      </c>
      <c r="F14409" s="196">
        <v>0</v>
      </c>
      <c r="G14409" s="195"/>
      <c r="H14409" s="195" t="s">
        <v>3850</v>
      </c>
      <c r="I14409" s="196">
        <v>48.25</v>
      </c>
      <c r="J14409" s="220"/>
      <c r="M14409">
        <v>48.25</v>
      </c>
    </row>
    <row r="14410" spans="1:13" ht="30" customHeight="1" x14ac:dyDescent="0.2">
      <c r="A14410" s="240"/>
      <c r="B14410" s="197"/>
      <c r="C14410" s="197"/>
      <c r="D14410" s="197"/>
      <c r="E14410" s="197"/>
      <c r="F14410" s="197"/>
      <c r="G14410" s="197" t="s">
        <v>3851</v>
      </c>
      <c r="H14410" s="198">
        <v>44</v>
      </c>
      <c r="I14410" s="199">
        <v>2123</v>
      </c>
      <c r="J14410" s="220"/>
      <c r="M14410">
        <v>2123</v>
      </c>
    </row>
    <row r="14411" spans="1:13" ht="0.95" customHeight="1" x14ac:dyDescent="0.2">
      <c r="A14411" s="237"/>
      <c r="B14411" s="185"/>
      <c r="C14411" s="185"/>
      <c r="D14411" s="185"/>
      <c r="E14411" s="185"/>
      <c r="F14411" s="185"/>
      <c r="G14411" s="185"/>
      <c r="H14411" s="185"/>
      <c r="I14411" s="185"/>
      <c r="J14411" s="220"/>
    </row>
    <row r="14412" spans="1:13" ht="18" customHeight="1" x14ac:dyDescent="0.2">
      <c r="A14412" s="236" t="s">
        <v>1983</v>
      </c>
      <c r="B14412" s="183" t="s">
        <v>2</v>
      </c>
      <c r="C14412" s="182" t="s">
        <v>3</v>
      </c>
      <c r="D14412" s="182" t="s">
        <v>4</v>
      </c>
      <c r="E14412" s="419" t="s">
        <v>2100</v>
      </c>
      <c r="F14412" s="419"/>
      <c r="G14412" s="184" t="s">
        <v>5</v>
      </c>
      <c r="H14412" s="183" t="s">
        <v>6</v>
      </c>
      <c r="I14412" s="183" t="s">
        <v>7</v>
      </c>
      <c r="J14412" s="218" t="s">
        <v>8</v>
      </c>
      <c r="K14412" s="229">
        <f>J14414+J14415</f>
        <v>6.52</v>
      </c>
      <c r="L14412" s="229">
        <f>J14413-K14412</f>
        <v>7.16</v>
      </c>
      <c r="M14412" t="s">
        <v>7</v>
      </c>
    </row>
    <row r="14413" spans="1:13" ht="24" customHeight="1" x14ac:dyDescent="0.2">
      <c r="A14413" s="237" t="s">
        <v>2125</v>
      </c>
      <c r="B14413" s="186" t="s">
        <v>751</v>
      </c>
      <c r="C14413" s="185" t="s">
        <v>15</v>
      </c>
      <c r="D14413" s="185" t="s">
        <v>752</v>
      </c>
      <c r="E14413" s="425">
        <v>7</v>
      </c>
      <c r="F14413" s="425"/>
      <c r="G14413" s="187" t="s">
        <v>169</v>
      </c>
      <c r="H14413" s="188">
        <v>1</v>
      </c>
      <c r="I14413" s="189">
        <f>(M14413*$M$13)</f>
        <v>13.6896</v>
      </c>
      <c r="J14413" s="231">
        <f>TRUNC(I14413*H14413,2)</f>
        <v>13.68</v>
      </c>
      <c r="M14413">
        <v>14.88</v>
      </c>
    </row>
    <row r="14414" spans="1:13" ht="24" customHeight="1" x14ac:dyDescent="0.2">
      <c r="A14414" s="238" t="s">
        <v>2126</v>
      </c>
      <c r="B14414" s="191" t="s">
        <v>2130</v>
      </c>
      <c r="C14414" s="190" t="s">
        <v>15</v>
      </c>
      <c r="D14414" s="190" t="s">
        <v>2131</v>
      </c>
      <c r="E14414" s="426" t="s">
        <v>2129</v>
      </c>
      <c r="F14414" s="426"/>
      <c r="G14414" s="192" t="s">
        <v>39</v>
      </c>
      <c r="H14414" s="193">
        <v>0.2</v>
      </c>
      <c r="I14414" s="189">
        <f>(M14414*$M$13)</f>
        <v>13.533200000000001</v>
      </c>
      <c r="J14414" s="219">
        <f>TRUNC(I14414*H14414,2)</f>
        <v>2.7</v>
      </c>
      <c r="M14414">
        <v>14.71</v>
      </c>
    </row>
    <row r="14415" spans="1:13" ht="24" customHeight="1" x14ac:dyDescent="0.2">
      <c r="A14415" s="238" t="s">
        <v>2126</v>
      </c>
      <c r="B14415" s="191" t="s">
        <v>2154</v>
      </c>
      <c r="C14415" s="190" t="s">
        <v>15</v>
      </c>
      <c r="D14415" s="190" t="s">
        <v>2155</v>
      </c>
      <c r="E14415" s="426" t="s">
        <v>2129</v>
      </c>
      <c r="F14415" s="426"/>
      <c r="G14415" s="192" t="s">
        <v>39</v>
      </c>
      <c r="H14415" s="193">
        <v>0.2</v>
      </c>
      <c r="I14415" s="189">
        <f>(M14415*$M$13)</f>
        <v>19.136000000000003</v>
      </c>
      <c r="J14415" s="219">
        <f>TRUNC(I14415*H14415,2)</f>
        <v>3.82</v>
      </c>
      <c r="M14415">
        <v>20.8</v>
      </c>
    </row>
    <row r="14416" spans="1:13" ht="24" customHeight="1" x14ac:dyDescent="0.2">
      <c r="A14416" s="238" t="s">
        <v>2126</v>
      </c>
      <c r="B14416" s="191" t="s">
        <v>2668</v>
      </c>
      <c r="C14416" s="190" t="s">
        <v>15</v>
      </c>
      <c r="D14416" s="190" t="s">
        <v>752</v>
      </c>
      <c r="E14416" s="426" t="s">
        <v>2119</v>
      </c>
      <c r="F14416" s="426"/>
      <c r="G14416" s="192" t="s">
        <v>132</v>
      </c>
      <c r="H14416" s="193">
        <v>1</v>
      </c>
      <c r="I14416" s="189">
        <f>(M14416*$M$13)</f>
        <v>7.1576000000000004</v>
      </c>
      <c r="J14416" s="219">
        <f>TRUNC(I14416*H14416,2)</f>
        <v>7.15</v>
      </c>
      <c r="M14416">
        <v>7.78</v>
      </c>
    </row>
    <row r="14417" spans="1:13" x14ac:dyDescent="0.2">
      <c r="A14417" s="239"/>
      <c r="B14417" s="195"/>
      <c r="C14417" s="195"/>
      <c r="D14417" s="195"/>
      <c r="E14417" s="195" t="s">
        <v>3847</v>
      </c>
      <c r="F14417" s="196">
        <v>7.1</v>
      </c>
      <c r="G14417" s="195" t="s">
        <v>3848</v>
      </c>
      <c r="H14417" s="196">
        <v>0</v>
      </c>
      <c r="I14417" s="196">
        <v>7.1</v>
      </c>
      <c r="J14417" s="220"/>
      <c r="M14417">
        <v>7.1</v>
      </c>
    </row>
    <row r="14418" spans="1:13" ht="25.5" x14ac:dyDescent="0.2">
      <c r="A14418" s="239"/>
      <c r="B14418" s="195"/>
      <c r="C14418" s="195"/>
      <c r="D14418" s="195"/>
      <c r="E14418" s="195" t="s">
        <v>3849</v>
      </c>
      <c r="F14418" s="196">
        <v>0</v>
      </c>
      <c r="G14418" s="195"/>
      <c r="H14418" s="195" t="s">
        <v>3850</v>
      </c>
      <c r="I14418" s="196">
        <v>14.88</v>
      </c>
      <c r="J14418" s="220"/>
      <c r="M14418">
        <v>14.88</v>
      </c>
    </row>
    <row r="14419" spans="1:13" ht="30" customHeight="1" x14ac:dyDescent="0.2">
      <c r="A14419" s="240"/>
      <c r="B14419" s="197"/>
      <c r="C14419" s="197"/>
      <c r="D14419" s="197"/>
      <c r="E14419" s="197"/>
      <c r="F14419" s="197"/>
      <c r="G14419" s="197" t="s">
        <v>3851</v>
      </c>
      <c r="H14419" s="198">
        <v>144</v>
      </c>
      <c r="I14419" s="199">
        <v>2142.7199999999998</v>
      </c>
      <c r="J14419" s="220"/>
      <c r="M14419">
        <v>2142.7199999999998</v>
      </c>
    </row>
    <row r="14420" spans="1:13" ht="0.95" customHeight="1" x14ac:dyDescent="0.2">
      <c r="A14420" s="237"/>
      <c r="B14420" s="185"/>
      <c r="C14420" s="185"/>
      <c r="D14420" s="185"/>
      <c r="E14420" s="185"/>
      <c r="F14420" s="185"/>
      <c r="G14420" s="185"/>
      <c r="H14420" s="185"/>
      <c r="I14420" s="185"/>
      <c r="J14420" s="220"/>
    </row>
    <row r="14421" spans="1:13" ht="18" customHeight="1" x14ac:dyDescent="0.2">
      <c r="A14421" s="236" t="s">
        <v>1984</v>
      </c>
      <c r="B14421" s="183" t="s">
        <v>2</v>
      </c>
      <c r="C14421" s="182" t="s">
        <v>3</v>
      </c>
      <c r="D14421" s="182" t="s">
        <v>4</v>
      </c>
      <c r="E14421" s="419" t="s">
        <v>2100</v>
      </c>
      <c r="F14421" s="419"/>
      <c r="G14421" s="184" t="s">
        <v>5</v>
      </c>
      <c r="H14421" s="183" t="s">
        <v>6</v>
      </c>
      <c r="I14421" s="183" t="s">
        <v>7</v>
      </c>
      <c r="J14421" s="218" t="s">
        <v>8</v>
      </c>
      <c r="K14421" s="229">
        <f>J14423+J14424</f>
        <v>11.05</v>
      </c>
      <c r="L14421" s="229">
        <f>J14422-K14421</f>
        <v>54.17</v>
      </c>
      <c r="M14421" t="s">
        <v>7</v>
      </c>
    </row>
    <row r="14422" spans="1:13" ht="26.1" customHeight="1" x14ac:dyDescent="0.2">
      <c r="A14422" s="237" t="s">
        <v>2125</v>
      </c>
      <c r="B14422" s="186" t="s">
        <v>4434</v>
      </c>
      <c r="C14422" s="185" t="s">
        <v>26</v>
      </c>
      <c r="D14422" s="185" t="s">
        <v>4435</v>
      </c>
      <c r="E14422" s="425" t="s">
        <v>2104</v>
      </c>
      <c r="F14422" s="425"/>
      <c r="G14422" s="187" t="s">
        <v>331</v>
      </c>
      <c r="H14422" s="188">
        <v>1</v>
      </c>
      <c r="I14422" s="189">
        <f>(M14422*$M$13)</f>
        <v>65.228000000000009</v>
      </c>
      <c r="J14422" s="231">
        <f>TRUNC(I14422*H14422,2)</f>
        <v>65.22</v>
      </c>
      <c r="M14422">
        <v>70.900000000000006</v>
      </c>
    </row>
    <row r="14423" spans="1:13" ht="26.1" customHeight="1" x14ac:dyDescent="0.2">
      <c r="A14423" s="241" t="s">
        <v>2395</v>
      </c>
      <c r="B14423" s="201" t="s">
        <v>2709</v>
      </c>
      <c r="C14423" s="200" t="s">
        <v>26</v>
      </c>
      <c r="D14423" s="200" t="s">
        <v>2710</v>
      </c>
      <c r="E14423" s="427" t="s">
        <v>2123</v>
      </c>
      <c r="F14423" s="427"/>
      <c r="G14423" s="202" t="s">
        <v>32</v>
      </c>
      <c r="H14423" s="203">
        <v>0.25309999999999999</v>
      </c>
      <c r="I14423" s="189">
        <f>(M14423*$M$13)</f>
        <v>18.390799999999999</v>
      </c>
      <c r="J14423" s="219">
        <f>TRUNC(I14423*H14423,2)</f>
        <v>4.6500000000000004</v>
      </c>
      <c r="M14423">
        <v>19.989999999999998</v>
      </c>
    </row>
    <row r="14424" spans="1:13" ht="24" customHeight="1" x14ac:dyDescent="0.2">
      <c r="A14424" s="241" t="s">
        <v>2395</v>
      </c>
      <c r="B14424" s="201" t="s">
        <v>2700</v>
      </c>
      <c r="C14424" s="200" t="s">
        <v>26</v>
      </c>
      <c r="D14424" s="200" t="s">
        <v>2701</v>
      </c>
      <c r="E14424" s="427" t="s">
        <v>2123</v>
      </c>
      <c r="F14424" s="427"/>
      <c r="G14424" s="202" t="s">
        <v>32</v>
      </c>
      <c r="H14424" s="203">
        <v>0.25309999999999999</v>
      </c>
      <c r="I14424" s="189">
        <f>(M14424*$M$13)</f>
        <v>25.309200000000004</v>
      </c>
      <c r="J14424" s="219">
        <f>TRUNC(I14424*H14424,2)</f>
        <v>6.4</v>
      </c>
      <c r="M14424">
        <v>27.51</v>
      </c>
    </row>
    <row r="14425" spans="1:13" ht="39" customHeight="1" x14ac:dyDescent="0.2">
      <c r="A14425" s="238" t="s">
        <v>2126</v>
      </c>
      <c r="B14425" s="191" t="s">
        <v>5112</v>
      </c>
      <c r="C14425" s="190" t="s">
        <v>26</v>
      </c>
      <c r="D14425" s="190" t="s">
        <v>5113</v>
      </c>
      <c r="E14425" s="426" t="s">
        <v>2119</v>
      </c>
      <c r="F14425" s="426"/>
      <c r="G14425" s="192" t="s">
        <v>331</v>
      </c>
      <c r="H14425" s="193">
        <v>1</v>
      </c>
      <c r="I14425" s="189">
        <f>(M14425*$M$13)</f>
        <v>54.178800000000003</v>
      </c>
      <c r="J14425" s="219">
        <f>TRUNC(I14425*H14425,2)</f>
        <v>54.17</v>
      </c>
      <c r="M14425">
        <v>58.89</v>
      </c>
    </row>
    <row r="14426" spans="1:13" x14ac:dyDescent="0.2">
      <c r="A14426" s="239"/>
      <c r="B14426" s="195"/>
      <c r="C14426" s="195"/>
      <c r="D14426" s="195"/>
      <c r="E14426" s="195" t="s">
        <v>3847</v>
      </c>
      <c r="F14426" s="196">
        <v>8.9600000000000009</v>
      </c>
      <c r="G14426" s="195" t="s">
        <v>3848</v>
      </c>
      <c r="H14426" s="196">
        <v>0</v>
      </c>
      <c r="I14426" s="196">
        <v>8.9600000000000009</v>
      </c>
      <c r="J14426" s="220"/>
      <c r="M14426">
        <v>8.9600000000000009</v>
      </c>
    </row>
    <row r="14427" spans="1:13" ht="25.5" x14ac:dyDescent="0.2">
      <c r="A14427" s="239"/>
      <c r="B14427" s="195"/>
      <c r="C14427" s="195"/>
      <c r="D14427" s="195"/>
      <c r="E14427" s="195" t="s">
        <v>3849</v>
      </c>
      <c r="F14427" s="196">
        <v>0</v>
      </c>
      <c r="G14427" s="195"/>
      <c r="H14427" s="195" t="s">
        <v>3850</v>
      </c>
      <c r="I14427" s="196">
        <v>70.900000000000006</v>
      </c>
      <c r="J14427" s="220"/>
      <c r="M14427">
        <v>70.900000000000006</v>
      </c>
    </row>
    <row r="14428" spans="1:13" ht="30" customHeight="1" x14ac:dyDescent="0.2">
      <c r="A14428" s="240"/>
      <c r="B14428" s="197"/>
      <c r="C14428" s="197"/>
      <c r="D14428" s="197"/>
      <c r="E14428" s="197"/>
      <c r="F14428" s="197"/>
      <c r="G14428" s="197" t="s">
        <v>3851</v>
      </c>
      <c r="H14428" s="198">
        <v>46</v>
      </c>
      <c r="I14428" s="199">
        <v>3261.4</v>
      </c>
      <c r="J14428" s="220"/>
      <c r="M14428">
        <v>3261.4</v>
      </c>
    </row>
    <row r="14429" spans="1:13" ht="0.95" customHeight="1" x14ac:dyDescent="0.2">
      <c r="A14429" s="237"/>
      <c r="B14429" s="185"/>
      <c r="C14429" s="185"/>
      <c r="D14429" s="185"/>
      <c r="E14429" s="185"/>
      <c r="F14429" s="185"/>
      <c r="G14429" s="185"/>
      <c r="H14429" s="185"/>
      <c r="I14429" s="185"/>
      <c r="J14429" s="220"/>
    </row>
    <row r="14430" spans="1:13" ht="18" customHeight="1" x14ac:dyDescent="0.2">
      <c r="A14430" s="236" t="s">
        <v>1986</v>
      </c>
      <c r="B14430" s="183" t="s">
        <v>2</v>
      </c>
      <c r="C14430" s="182" t="s">
        <v>3</v>
      </c>
      <c r="D14430" s="182" t="s">
        <v>4</v>
      </c>
      <c r="E14430" s="419" t="s">
        <v>2100</v>
      </c>
      <c r="F14430" s="419"/>
      <c r="G14430" s="184" t="s">
        <v>5</v>
      </c>
      <c r="H14430" s="183" t="s">
        <v>6</v>
      </c>
      <c r="I14430" s="183" t="s">
        <v>7</v>
      </c>
      <c r="J14430" s="218" t="s">
        <v>8</v>
      </c>
      <c r="K14430" s="229">
        <f>J14432+J14433</f>
        <v>13.06</v>
      </c>
      <c r="L14430" s="229">
        <f>J14431-K14430</f>
        <v>5.8699999999999992</v>
      </c>
      <c r="M14430" t="s">
        <v>7</v>
      </c>
    </row>
    <row r="14431" spans="1:13" ht="24" customHeight="1" x14ac:dyDescent="0.2">
      <c r="A14431" s="237" t="s">
        <v>2125</v>
      </c>
      <c r="B14431" s="186" t="s">
        <v>4582</v>
      </c>
      <c r="C14431" s="185" t="s">
        <v>15</v>
      </c>
      <c r="D14431" s="185" t="s">
        <v>4583</v>
      </c>
      <c r="E14431" s="425">
        <v>7</v>
      </c>
      <c r="F14431" s="425"/>
      <c r="G14431" s="187" t="s">
        <v>18</v>
      </c>
      <c r="H14431" s="188">
        <v>1</v>
      </c>
      <c r="I14431" s="189">
        <f>(M14431*$M$13)</f>
        <v>18.933599999999998</v>
      </c>
      <c r="J14431" s="231">
        <f>TRUNC(I14431*H14431,2)</f>
        <v>18.93</v>
      </c>
      <c r="M14431">
        <v>20.58</v>
      </c>
    </row>
    <row r="14432" spans="1:13" ht="24" customHeight="1" x14ac:dyDescent="0.2">
      <c r="A14432" s="238" t="s">
        <v>2126</v>
      </c>
      <c r="B14432" s="191" t="s">
        <v>2130</v>
      </c>
      <c r="C14432" s="190" t="s">
        <v>15</v>
      </c>
      <c r="D14432" s="190" t="s">
        <v>2131</v>
      </c>
      <c r="E14432" s="426" t="s">
        <v>2129</v>
      </c>
      <c r="F14432" s="426"/>
      <c r="G14432" s="192" t="s">
        <v>39</v>
      </c>
      <c r="H14432" s="193">
        <v>0.4</v>
      </c>
      <c r="I14432" s="189">
        <f>(M14432*$M$13)</f>
        <v>13.533200000000001</v>
      </c>
      <c r="J14432" s="219">
        <f>TRUNC(I14432*H14432,2)</f>
        <v>5.41</v>
      </c>
      <c r="M14432">
        <v>14.71</v>
      </c>
    </row>
    <row r="14433" spans="1:13" ht="24" customHeight="1" x14ac:dyDescent="0.2">
      <c r="A14433" s="238" t="s">
        <v>2126</v>
      </c>
      <c r="B14433" s="191" t="s">
        <v>2154</v>
      </c>
      <c r="C14433" s="190" t="s">
        <v>15</v>
      </c>
      <c r="D14433" s="190" t="s">
        <v>2155</v>
      </c>
      <c r="E14433" s="426" t="s">
        <v>2129</v>
      </c>
      <c r="F14433" s="426"/>
      <c r="G14433" s="192" t="s">
        <v>39</v>
      </c>
      <c r="H14433" s="193">
        <v>0.4</v>
      </c>
      <c r="I14433" s="189">
        <f>(M14433*$M$13)</f>
        <v>19.136000000000003</v>
      </c>
      <c r="J14433" s="219">
        <f>TRUNC(I14433*H14433,2)</f>
        <v>7.65</v>
      </c>
      <c r="M14433">
        <v>20.8</v>
      </c>
    </row>
    <row r="14434" spans="1:13" ht="24" customHeight="1" x14ac:dyDescent="0.2">
      <c r="A14434" s="238" t="s">
        <v>2126</v>
      </c>
      <c r="B14434" s="191" t="s">
        <v>5197</v>
      </c>
      <c r="C14434" s="190" t="s">
        <v>15</v>
      </c>
      <c r="D14434" s="190" t="s">
        <v>4583</v>
      </c>
      <c r="E14434" s="426" t="s">
        <v>2119</v>
      </c>
      <c r="F14434" s="426"/>
      <c r="G14434" s="192" t="s">
        <v>54</v>
      </c>
      <c r="H14434" s="193">
        <v>1</v>
      </c>
      <c r="I14434" s="189">
        <f>(M14434*$M$13)</f>
        <v>5.8696000000000002</v>
      </c>
      <c r="J14434" s="219">
        <f>TRUNC(I14434*H14434,2)</f>
        <v>5.86</v>
      </c>
      <c r="M14434">
        <v>6.38</v>
      </c>
    </row>
    <row r="14435" spans="1:13" x14ac:dyDescent="0.2">
      <c r="A14435" s="239"/>
      <c r="B14435" s="195"/>
      <c r="C14435" s="195"/>
      <c r="D14435" s="195"/>
      <c r="E14435" s="195" t="s">
        <v>3847</v>
      </c>
      <c r="F14435" s="196">
        <v>14.2</v>
      </c>
      <c r="G14435" s="195" t="s">
        <v>3848</v>
      </c>
      <c r="H14435" s="196">
        <v>0</v>
      </c>
      <c r="I14435" s="196">
        <v>14.2</v>
      </c>
      <c r="J14435" s="220"/>
      <c r="M14435">
        <v>14.2</v>
      </c>
    </row>
    <row r="14436" spans="1:13" ht="25.5" x14ac:dyDescent="0.2">
      <c r="A14436" s="239"/>
      <c r="B14436" s="195"/>
      <c r="C14436" s="195"/>
      <c r="D14436" s="195"/>
      <c r="E14436" s="195" t="s">
        <v>3849</v>
      </c>
      <c r="F14436" s="196">
        <v>0</v>
      </c>
      <c r="G14436" s="195"/>
      <c r="H14436" s="195" t="s">
        <v>3850</v>
      </c>
      <c r="I14436" s="196">
        <v>20.58</v>
      </c>
      <c r="J14436" s="220"/>
      <c r="M14436">
        <v>20.58</v>
      </c>
    </row>
    <row r="14437" spans="1:13" ht="30" customHeight="1" x14ac:dyDescent="0.2">
      <c r="A14437" s="240"/>
      <c r="B14437" s="197"/>
      <c r="C14437" s="197"/>
      <c r="D14437" s="197"/>
      <c r="E14437" s="197"/>
      <c r="F14437" s="197"/>
      <c r="G14437" s="197" t="s">
        <v>3851</v>
      </c>
      <c r="H14437" s="198">
        <v>8</v>
      </c>
      <c r="I14437" s="199">
        <v>164.64</v>
      </c>
      <c r="J14437" s="220"/>
      <c r="M14437">
        <v>164.64</v>
      </c>
    </row>
    <row r="14438" spans="1:13" ht="0.95" customHeight="1" x14ac:dyDescent="0.2">
      <c r="A14438" s="237"/>
      <c r="B14438" s="185"/>
      <c r="C14438" s="185"/>
      <c r="D14438" s="185"/>
      <c r="E14438" s="185"/>
      <c r="F14438" s="185"/>
      <c r="G14438" s="185"/>
      <c r="H14438" s="185"/>
      <c r="I14438" s="185"/>
      <c r="J14438" s="220"/>
    </row>
    <row r="14439" spans="1:13" ht="18" customHeight="1" x14ac:dyDescent="0.2">
      <c r="A14439" s="236" t="s">
        <v>1989</v>
      </c>
      <c r="B14439" s="183" t="s">
        <v>2</v>
      </c>
      <c r="C14439" s="182" t="s">
        <v>3</v>
      </c>
      <c r="D14439" s="182" t="s">
        <v>4</v>
      </c>
      <c r="E14439" s="419" t="s">
        <v>2100</v>
      </c>
      <c r="F14439" s="419"/>
      <c r="G14439" s="184" t="s">
        <v>5</v>
      </c>
      <c r="H14439" s="183" t="s">
        <v>6</v>
      </c>
      <c r="I14439" s="183" t="s">
        <v>7</v>
      </c>
      <c r="J14439" s="218" t="s">
        <v>8</v>
      </c>
      <c r="K14439" s="229">
        <f>J14441+J14442</f>
        <v>13.06</v>
      </c>
      <c r="L14439" s="229">
        <f>J14440-K14439</f>
        <v>8.35</v>
      </c>
      <c r="M14439" t="s">
        <v>7</v>
      </c>
    </row>
    <row r="14440" spans="1:13" ht="24" customHeight="1" x14ac:dyDescent="0.2">
      <c r="A14440" s="237" t="s">
        <v>2125</v>
      </c>
      <c r="B14440" s="186" t="s">
        <v>4584</v>
      </c>
      <c r="C14440" s="185" t="s">
        <v>15</v>
      </c>
      <c r="D14440" s="185" t="s">
        <v>4585</v>
      </c>
      <c r="E14440" s="425">
        <v>7</v>
      </c>
      <c r="F14440" s="425"/>
      <c r="G14440" s="187" t="s">
        <v>18</v>
      </c>
      <c r="H14440" s="188">
        <v>1</v>
      </c>
      <c r="I14440" s="189">
        <f>(M14440*$M$13)</f>
        <v>21.417600000000004</v>
      </c>
      <c r="J14440" s="231">
        <f>TRUNC(I14440*H14440,2)</f>
        <v>21.41</v>
      </c>
      <c r="M14440">
        <v>23.28</v>
      </c>
    </row>
    <row r="14441" spans="1:13" ht="24" customHeight="1" x14ac:dyDescent="0.2">
      <c r="A14441" s="238" t="s">
        <v>2126</v>
      </c>
      <c r="B14441" s="191" t="s">
        <v>2130</v>
      </c>
      <c r="C14441" s="190" t="s">
        <v>15</v>
      </c>
      <c r="D14441" s="190" t="s">
        <v>2131</v>
      </c>
      <c r="E14441" s="426" t="s">
        <v>2129</v>
      </c>
      <c r="F14441" s="426"/>
      <c r="G14441" s="192" t="s">
        <v>39</v>
      </c>
      <c r="H14441" s="193">
        <v>0.4</v>
      </c>
      <c r="I14441" s="189">
        <f>(M14441*$M$13)</f>
        <v>13.533200000000001</v>
      </c>
      <c r="J14441" s="219">
        <f>TRUNC(I14441*H14441,2)</f>
        <v>5.41</v>
      </c>
      <c r="M14441">
        <v>14.71</v>
      </c>
    </row>
    <row r="14442" spans="1:13" ht="24" customHeight="1" x14ac:dyDescent="0.2">
      <c r="A14442" s="238" t="s">
        <v>2126</v>
      </c>
      <c r="B14442" s="191" t="s">
        <v>2154</v>
      </c>
      <c r="C14442" s="190" t="s">
        <v>15</v>
      </c>
      <c r="D14442" s="190" t="s">
        <v>2155</v>
      </c>
      <c r="E14442" s="426" t="s">
        <v>2129</v>
      </c>
      <c r="F14442" s="426"/>
      <c r="G14442" s="192" t="s">
        <v>39</v>
      </c>
      <c r="H14442" s="193">
        <v>0.4</v>
      </c>
      <c r="I14442" s="189">
        <f>(M14442*$M$13)</f>
        <v>19.136000000000003</v>
      </c>
      <c r="J14442" s="219">
        <f>TRUNC(I14442*H14442,2)</f>
        <v>7.65</v>
      </c>
      <c r="M14442">
        <v>20.8</v>
      </c>
    </row>
    <row r="14443" spans="1:13" ht="24" customHeight="1" x14ac:dyDescent="0.2">
      <c r="A14443" s="238" t="s">
        <v>2126</v>
      </c>
      <c r="B14443" s="191" t="s">
        <v>5198</v>
      </c>
      <c r="C14443" s="190" t="s">
        <v>15</v>
      </c>
      <c r="D14443" s="190" t="s">
        <v>4585</v>
      </c>
      <c r="E14443" s="426" t="s">
        <v>2119</v>
      </c>
      <c r="F14443" s="426"/>
      <c r="G14443" s="192" t="s">
        <v>54</v>
      </c>
      <c r="H14443" s="193">
        <v>1</v>
      </c>
      <c r="I14443" s="189">
        <f>(M14443*$M$13)</f>
        <v>8.3536000000000001</v>
      </c>
      <c r="J14443" s="219">
        <f>TRUNC(I14443*H14443,2)</f>
        <v>8.35</v>
      </c>
      <c r="M14443">
        <v>9.08</v>
      </c>
    </row>
    <row r="14444" spans="1:13" x14ac:dyDescent="0.2">
      <c r="A14444" s="239"/>
      <c r="B14444" s="195"/>
      <c r="C14444" s="195"/>
      <c r="D14444" s="195"/>
      <c r="E14444" s="195" t="s">
        <v>3847</v>
      </c>
      <c r="F14444" s="196">
        <v>14.2</v>
      </c>
      <c r="G14444" s="195" t="s">
        <v>3848</v>
      </c>
      <c r="H14444" s="196">
        <v>0</v>
      </c>
      <c r="I14444" s="196">
        <v>14.2</v>
      </c>
      <c r="J14444" s="220"/>
      <c r="M14444">
        <v>14.2</v>
      </c>
    </row>
    <row r="14445" spans="1:13" ht="25.5" x14ac:dyDescent="0.2">
      <c r="A14445" s="239"/>
      <c r="B14445" s="195"/>
      <c r="C14445" s="195"/>
      <c r="D14445" s="195"/>
      <c r="E14445" s="195" t="s">
        <v>3849</v>
      </c>
      <c r="F14445" s="196">
        <v>0</v>
      </c>
      <c r="G14445" s="195"/>
      <c r="H14445" s="195" t="s">
        <v>3850</v>
      </c>
      <c r="I14445" s="196">
        <v>23.28</v>
      </c>
      <c r="J14445" s="220"/>
      <c r="M14445">
        <v>23.28</v>
      </c>
    </row>
    <row r="14446" spans="1:13" ht="30" customHeight="1" x14ac:dyDescent="0.2">
      <c r="A14446" s="240"/>
      <c r="B14446" s="197"/>
      <c r="C14446" s="197"/>
      <c r="D14446" s="197"/>
      <c r="E14446" s="197"/>
      <c r="F14446" s="197"/>
      <c r="G14446" s="197" t="s">
        <v>3851</v>
      </c>
      <c r="H14446" s="198">
        <v>50</v>
      </c>
      <c r="I14446" s="199">
        <v>1164</v>
      </c>
      <c r="J14446" s="220"/>
      <c r="M14446">
        <v>1164</v>
      </c>
    </row>
    <row r="14447" spans="1:13" ht="0.95" customHeight="1" x14ac:dyDescent="0.2">
      <c r="A14447" s="237"/>
      <c r="B14447" s="185"/>
      <c r="C14447" s="185"/>
      <c r="D14447" s="185"/>
      <c r="E14447" s="185"/>
      <c r="F14447" s="185"/>
      <c r="G14447" s="185"/>
      <c r="H14447" s="185"/>
      <c r="I14447" s="185"/>
      <c r="J14447" s="220"/>
    </row>
    <row r="14448" spans="1:13" ht="18" customHeight="1" x14ac:dyDescent="0.2">
      <c r="A14448" s="236" t="s">
        <v>1990</v>
      </c>
      <c r="B14448" s="183" t="s">
        <v>2</v>
      </c>
      <c r="C14448" s="182" t="s">
        <v>3</v>
      </c>
      <c r="D14448" s="182" t="s">
        <v>4</v>
      </c>
      <c r="E14448" s="419" t="s">
        <v>2100</v>
      </c>
      <c r="F14448" s="419"/>
      <c r="G14448" s="184" t="s">
        <v>5</v>
      </c>
      <c r="H14448" s="183" t="s">
        <v>6</v>
      </c>
      <c r="I14448" s="183" t="s">
        <v>7</v>
      </c>
      <c r="J14448" s="218" t="s">
        <v>8</v>
      </c>
      <c r="K14448" s="229">
        <v>0</v>
      </c>
      <c r="L14448" s="229">
        <f>J14449</f>
        <v>38.29</v>
      </c>
      <c r="M14448" t="s">
        <v>7</v>
      </c>
    </row>
    <row r="14449" spans="1:13" ht="24" customHeight="1" x14ac:dyDescent="0.2">
      <c r="A14449" s="237" t="s">
        <v>2125</v>
      </c>
      <c r="B14449" s="186" t="s">
        <v>4677</v>
      </c>
      <c r="C14449" s="185" t="s">
        <v>167</v>
      </c>
      <c r="D14449" s="185" t="s">
        <v>4678</v>
      </c>
      <c r="E14449" s="425" t="s">
        <v>2104</v>
      </c>
      <c r="F14449" s="425"/>
      <c r="G14449" s="187" t="s">
        <v>169</v>
      </c>
      <c r="H14449" s="188">
        <v>1</v>
      </c>
      <c r="I14449" s="189">
        <f>(M14449*$M$13)</f>
        <v>38.290399999999998</v>
      </c>
      <c r="J14449" s="231">
        <f>TRUNC(I14449*H14449,2)</f>
        <v>38.29</v>
      </c>
      <c r="M14449">
        <v>41.62</v>
      </c>
    </row>
    <row r="14450" spans="1:13" ht="24" customHeight="1" x14ac:dyDescent="0.2">
      <c r="A14450" s="241" t="s">
        <v>2395</v>
      </c>
      <c r="B14450" s="201" t="s">
        <v>5199</v>
      </c>
      <c r="C14450" s="200" t="s">
        <v>5200</v>
      </c>
      <c r="D14450" s="200" t="s">
        <v>4678</v>
      </c>
      <c r="E14450" s="427" t="s">
        <v>5201</v>
      </c>
      <c r="F14450" s="427"/>
      <c r="G14450" s="202" t="s">
        <v>331</v>
      </c>
      <c r="H14450" s="203">
        <v>1</v>
      </c>
      <c r="I14450" s="189">
        <f>(M14450*$M$13)</f>
        <v>38.290399999999998</v>
      </c>
      <c r="J14450" s="219">
        <f>TRUNC(I14450*H14450,2)</f>
        <v>38.29</v>
      </c>
      <c r="M14450">
        <v>41.62</v>
      </c>
    </row>
    <row r="14451" spans="1:13" x14ac:dyDescent="0.2">
      <c r="A14451" s="239"/>
      <c r="B14451" s="195"/>
      <c r="C14451" s="195"/>
      <c r="D14451" s="195"/>
      <c r="E14451" s="195" t="s">
        <v>3847</v>
      </c>
      <c r="F14451" s="196">
        <v>11.48</v>
      </c>
      <c r="G14451" s="195" t="s">
        <v>3848</v>
      </c>
      <c r="H14451" s="196">
        <v>0</v>
      </c>
      <c r="I14451" s="196">
        <v>11.48</v>
      </c>
      <c r="J14451" s="220"/>
      <c r="M14451">
        <v>11.48</v>
      </c>
    </row>
    <row r="14452" spans="1:13" ht="25.5" x14ac:dyDescent="0.2">
      <c r="A14452" s="239"/>
      <c r="B14452" s="195"/>
      <c r="C14452" s="195"/>
      <c r="D14452" s="195"/>
      <c r="E14452" s="195" t="s">
        <v>3849</v>
      </c>
      <c r="F14452" s="196">
        <v>0</v>
      </c>
      <c r="G14452" s="195"/>
      <c r="H14452" s="195" t="s">
        <v>3850</v>
      </c>
      <c r="I14452" s="196">
        <v>41.62</v>
      </c>
      <c r="J14452" s="220"/>
      <c r="M14452">
        <v>41.62</v>
      </c>
    </row>
    <row r="14453" spans="1:13" ht="30" customHeight="1" x14ac:dyDescent="0.2">
      <c r="A14453" s="240"/>
      <c r="B14453" s="197"/>
      <c r="C14453" s="197"/>
      <c r="D14453" s="197"/>
      <c r="E14453" s="197"/>
      <c r="F14453" s="197"/>
      <c r="G14453" s="197" t="s">
        <v>3851</v>
      </c>
      <c r="H14453" s="198">
        <v>1200</v>
      </c>
      <c r="I14453" s="199">
        <v>49944</v>
      </c>
      <c r="J14453" s="220"/>
      <c r="M14453">
        <v>49944</v>
      </c>
    </row>
    <row r="14454" spans="1:13" ht="0.95" customHeight="1" x14ac:dyDescent="0.2">
      <c r="A14454" s="237"/>
      <c r="B14454" s="185"/>
      <c r="C14454" s="185"/>
      <c r="D14454" s="185"/>
      <c r="E14454" s="185"/>
      <c r="F14454" s="185"/>
      <c r="G14454" s="185"/>
      <c r="H14454" s="185"/>
      <c r="I14454" s="185"/>
      <c r="J14454" s="220"/>
    </row>
    <row r="14455" spans="1:13" ht="18" customHeight="1" x14ac:dyDescent="0.2">
      <c r="A14455" s="236" t="s">
        <v>4863</v>
      </c>
      <c r="B14455" s="183" t="s">
        <v>2</v>
      </c>
      <c r="C14455" s="182" t="s">
        <v>3</v>
      </c>
      <c r="D14455" s="182" t="s">
        <v>4</v>
      </c>
      <c r="E14455" s="419" t="s">
        <v>2100</v>
      </c>
      <c r="F14455" s="419"/>
      <c r="G14455" s="184" t="s">
        <v>5</v>
      </c>
      <c r="H14455" s="183" t="s">
        <v>6</v>
      </c>
      <c r="I14455" s="183" t="s">
        <v>7</v>
      </c>
      <c r="J14455" s="218" t="s">
        <v>8</v>
      </c>
      <c r="K14455" s="229">
        <v>0</v>
      </c>
      <c r="L14455" s="229">
        <f>J14456</f>
        <v>74.459999999999994</v>
      </c>
      <c r="M14455" t="s">
        <v>7</v>
      </c>
    </row>
    <row r="14456" spans="1:13" ht="26.1" customHeight="1" x14ac:dyDescent="0.2">
      <c r="A14456" s="237" t="s">
        <v>2125</v>
      </c>
      <c r="B14456" s="186" t="s">
        <v>4864</v>
      </c>
      <c r="C14456" s="185" t="s">
        <v>167</v>
      </c>
      <c r="D14456" s="185" t="s">
        <v>4865</v>
      </c>
      <c r="E14456" s="425" t="s">
        <v>2104</v>
      </c>
      <c r="F14456" s="425"/>
      <c r="G14456" s="187" t="s">
        <v>331</v>
      </c>
      <c r="H14456" s="188">
        <v>1</v>
      </c>
      <c r="I14456" s="189">
        <f>(M14456*$M$13)</f>
        <v>74.464799999999997</v>
      </c>
      <c r="J14456" s="231">
        <f>TRUNC(I14456*H14456,2)</f>
        <v>74.459999999999994</v>
      </c>
      <c r="M14456">
        <v>80.94</v>
      </c>
    </row>
    <row r="14457" spans="1:13" ht="26.1" customHeight="1" x14ac:dyDescent="0.2">
      <c r="A14457" s="241" t="s">
        <v>2395</v>
      </c>
      <c r="B14457" s="201" t="s">
        <v>5202</v>
      </c>
      <c r="C14457" s="200" t="s">
        <v>627</v>
      </c>
      <c r="D14457" s="200" t="s">
        <v>4865</v>
      </c>
      <c r="E14457" s="427" t="s">
        <v>5118</v>
      </c>
      <c r="F14457" s="427"/>
      <c r="G14457" s="202" t="s">
        <v>331</v>
      </c>
      <c r="H14457" s="203">
        <v>1</v>
      </c>
      <c r="I14457" s="189">
        <f>(M14457*$M$13)</f>
        <v>74.464799999999997</v>
      </c>
      <c r="J14457" s="219">
        <f>TRUNC(I14457*H14457,2)</f>
        <v>74.459999999999994</v>
      </c>
      <c r="M14457">
        <v>80.94</v>
      </c>
    </row>
    <row r="14458" spans="1:13" x14ac:dyDescent="0.2">
      <c r="A14458" s="239"/>
      <c r="B14458" s="195"/>
      <c r="C14458" s="195"/>
      <c r="D14458" s="195"/>
      <c r="E14458" s="195" t="s">
        <v>3847</v>
      </c>
      <c r="F14458" s="196">
        <v>8.15</v>
      </c>
      <c r="G14458" s="195" t="s">
        <v>3848</v>
      </c>
      <c r="H14458" s="196">
        <v>0</v>
      </c>
      <c r="I14458" s="196">
        <v>8.15</v>
      </c>
      <c r="J14458" s="220"/>
      <c r="M14458">
        <v>8.15</v>
      </c>
    </row>
    <row r="14459" spans="1:13" ht="25.5" x14ac:dyDescent="0.2">
      <c r="A14459" s="239"/>
      <c r="B14459" s="195"/>
      <c r="C14459" s="195"/>
      <c r="D14459" s="195"/>
      <c r="E14459" s="195" t="s">
        <v>3849</v>
      </c>
      <c r="F14459" s="196">
        <v>0</v>
      </c>
      <c r="G14459" s="195"/>
      <c r="H14459" s="195" t="s">
        <v>3850</v>
      </c>
      <c r="I14459" s="196">
        <v>80.94</v>
      </c>
      <c r="J14459" s="220"/>
      <c r="M14459">
        <v>80.94</v>
      </c>
    </row>
    <row r="14460" spans="1:13" ht="30" customHeight="1" x14ac:dyDescent="0.2">
      <c r="A14460" s="240"/>
      <c r="B14460" s="197"/>
      <c r="C14460" s="197"/>
      <c r="D14460" s="197"/>
      <c r="E14460" s="197"/>
      <c r="F14460" s="197"/>
      <c r="G14460" s="197" t="s">
        <v>3851</v>
      </c>
      <c r="H14460" s="198">
        <v>44</v>
      </c>
      <c r="I14460" s="199">
        <v>3561.36</v>
      </c>
      <c r="J14460" s="220"/>
      <c r="M14460">
        <v>3561.36</v>
      </c>
    </row>
    <row r="14461" spans="1:13" ht="0.95" customHeight="1" x14ac:dyDescent="0.2">
      <c r="A14461" s="237"/>
      <c r="B14461" s="185"/>
      <c r="C14461" s="185"/>
      <c r="D14461" s="185"/>
      <c r="E14461" s="185"/>
      <c r="F14461" s="185"/>
      <c r="G14461" s="185"/>
      <c r="H14461" s="185"/>
      <c r="I14461" s="185"/>
      <c r="J14461" s="220"/>
    </row>
    <row r="14462" spans="1:13" ht="24" customHeight="1" x14ac:dyDescent="0.2">
      <c r="A14462" s="235" t="s">
        <v>4586</v>
      </c>
      <c r="B14462" s="14"/>
      <c r="C14462" s="14"/>
      <c r="D14462" s="13" t="s">
        <v>4587</v>
      </c>
      <c r="E14462" s="14"/>
      <c r="F14462" s="418"/>
      <c r="G14462" s="418"/>
      <c r="H14462" s="14"/>
      <c r="I14462" s="14"/>
      <c r="J14462" s="209">
        <v>14907.56</v>
      </c>
    </row>
    <row r="14463" spans="1:13" ht="18" customHeight="1" x14ac:dyDescent="0.2">
      <c r="A14463" s="236" t="s">
        <v>4588</v>
      </c>
      <c r="B14463" s="183" t="s">
        <v>2</v>
      </c>
      <c r="C14463" s="182" t="s">
        <v>3</v>
      </c>
      <c r="D14463" s="182" t="s">
        <v>4</v>
      </c>
      <c r="E14463" s="419" t="s">
        <v>2100</v>
      </c>
      <c r="F14463" s="419"/>
      <c r="G14463" s="184" t="s">
        <v>5</v>
      </c>
      <c r="H14463" s="183" t="s">
        <v>6</v>
      </c>
      <c r="I14463" s="183" t="s">
        <v>7</v>
      </c>
      <c r="J14463" s="218" t="s">
        <v>8</v>
      </c>
      <c r="K14463" s="229">
        <f>J14465+J14466</f>
        <v>0.32</v>
      </c>
      <c r="L14463" s="229">
        <f>J14464-K14463</f>
        <v>1.3499999999999999</v>
      </c>
      <c r="M14463" t="s">
        <v>7</v>
      </c>
    </row>
    <row r="14464" spans="1:13" ht="24" customHeight="1" x14ac:dyDescent="0.2">
      <c r="A14464" s="237" t="s">
        <v>2125</v>
      </c>
      <c r="B14464" s="186" t="s">
        <v>867</v>
      </c>
      <c r="C14464" s="185" t="s">
        <v>15</v>
      </c>
      <c r="D14464" s="185" t="s">
        <v>868</v>
      </c>
      <c r="E14464" s="425">
        <v>7</v>
      </c>
      <c r="F14464" s="425"/>
      <c r="G14464" s="187" t="s">
        <v>18</v>
      </c>
      <c r="H14464" s="188">
        <v>1</v>
      </c>
      <c r="I14464" s="189">
        <f>(M14464*$M$13)</f>
        <v>1.6744000000000001</v>
      </c>
      <c r="J14464" s="231">
        <f>TRUNC(I14464*H14464,2)</f>
        <v>1.67</v>
      </c>
      <c r="M14464">
        <v>1.82</v>
      </c>
    </row>
    <row r="14465" spans="1:13" ht="24" customHeight="1" x14ac:dyDescent="0.2">
      <c r="A14465" s="238" t="s">
        <v>2126</v>
      </c>
      <c r="B14465" s="191" t="s">
        <v>2130</v>
      </c>
      <c r="C14465" s="190" t="s">
        <v>15</v>
      </c>
      <c r="D14465" s="190" t="s">
        <v>2131</v>
      </c>
      <c r="E14465" s="426" t="s">
        <v>2129</v>
      </c>
      <c r="F14465" s="426"/>
      <c r="G14465" s="192" t="s">
        <v>39</v>
      </c>
      <c r="H14465" s="193">
        <v>0.01</v>
      </c>
      <c r="I14465" s="189">
        <f>(M14465*$M$13)</f>
        <v>13.533200000000001</v>
      </c>
      <c r="J14465" s="219">
        <f>TRUNC(I14465*H14465,2)</f>
        <v>0.13</v>
      </c>
      <c r="M14465">
        <v>14.71</v>
      </c>
    </row>
    <row r="14466" spans="1:13" ht="24" customHeight="1" x14ac:dyDescent="0.2">
      <c r="A14466" s="238" t="s">
        <v>2126</v>
      </c>
      <c r="B14466" s="191" t="s">
        <v>2154</v>
      </c>
      <c r="C14466" s="190" t="s">
        <v>15</v>
      </c>
      <c r="D14466" s="190" t="s">
        <v>2155</v>
      </c>
      <c r="E14466" s="426" t="s">
        <v>2129</v>
      </c>
      <c r="F14466" s="426"/>
      <c r="G14466" s="192" t="s">
        <v>39</v>
      </c>
      <c r="H14466" s="193">
        <v>0.01</v>
      </c>
      <c r="I14466" s="189">
        <f>(M14466*$M$13)</f>
        <v>19.136000000000003</v>
      </c>
      <c r="J14466" s="219">
        <f>TRUNC(I14466*H14466,2)</f>
        <v>0.19</v>
      </c>
      <c r="M14466">
        <v>20.8</v>
      </c>
    </row>
    <row r="14467" spans="1:13" ht="24" customHeight="1" x14ac:dyDescent="0.2">
      <c r="A14467" s="238" t="s">
        <v>2126</v>
      </c>
      <c r="B14467" s="191" t="s">
        <v>2765</v>
      </c>
      <c r="C14467" s="190" t="s">
        <v>15</v>
      </c>
      <c r="D14467" s="190" t="s">
        <v>2766</v>
      </c>
      <c r="E14467" s="426" t="s">
        <v>2119</v>
      </c>
      <c r="F14467" s="426"/>
      <c r="G14467" s="192" t="s">
        <v>54</v>
      </c>
      <c r="H14467" s="193">
        <v>1</v>
      </c>
      <c r="I14467" s="189">
        <f>(M14467*$M$13)</f>
        <v>1.3616000000000001</v>
      </c>
      <c r="J14467" s="219">
        <f>TRUNC(I14467*H14467,2)</f>
        <v>1.36</v>
      </c>
      <c r="M14467">
        <v>1.48</v>
      </c>
    </row>
    <row r="14468" spans="1:13" x14ac:dyDescent="0.2">
      <c r="A14468" s="239"/>
      <c r="B14468" s="195"/>
      <c r="C14468" s="195"/>
      <c r="D14468" s="195"/>
      <c r="E14468" s="195" t="s">
        <v>3847</v>
      </c>
      <c r="F14468" s="196">
        <v>0.34</v>
      </c>
      <c r="G14468" s="195" t="s">
        <v>3848</v>
      </c>
      <c r="H14468" s="196">
        <v>0</v>
      </c>
      <c r="I14468" s="196">
        <v>0.34</v>
      </c>
      <c r="J14468" s="220"/>
      <c r="M14468">
        <v>0.34</v>
      </c>
    </row>
    <row r="14469" spans="1:13" ht="25.5" x14ac:dyDescent="0.2">
      <c r="A14469" s="239"/>
      <c r="B14469" s="195"/>
      <c r="C14469" s="195"/>
      <c r="D14469" s="195"/>
      <c r="E14469" s="195" t="s">
        <v>3849</v>
      </c>
      <c r="F14469" s="196">
        <v>0</v>
      </c>
      <c r="G14469" s="195"/>
      <c r="H14469" s="195" t="s">
        <v>3850</v>
      </c>
      <c r="I14469" s="196">
        <v>1.82</v>
      </c>
      <c r="J14469" s="220"/>
      <c r="M14469">
        <v>1.82</v>
      </c>
    </row>
    <row r="14470" spans="1:13" ht="30" customHeight="1" x14ac:dyDescent="0.2">
      <c r="A14470" s="240"/>
      <c r="B14470" s="197"/>
      <c r="C14470" s="197"/>
      <c r="D14470" s="197"/>
      <c r="E14470" s="197"/>
      <c r="F14470" s="197"/>
      <c r="G14470" s="197" t="s">
        <v>3851</v>
      </c>
      <c r="H14470" s="198">
        <v>100</v>
      </c>
      <c r="I14470" s="199">
        <v>182</v>
      </c>
      <c r="J14470" s="220"/>
      <c r="M14470">
        <v>182</v>
      </c>
    </row>
    <row r="14471" spans="1:13" ht="0.95" customHeight="1" x14ac:dyDescent="0.2">
      <c r="A14471" s="237"/>
      <c r="B14471" s="185"/>
      <c r="C14471" s="185"/>
      <c r="D14471" s="185"/>
      <c r="E14471" s="185"/>
      <c r="F14471" s="185"/>
      <c r="G14471" s="185"/>
      <c r="H14471" s="185"/>
      <c r="I14471" s="185"/>
      <c r="J14471" s="220"/>
    </row>
    <row r="14472" spans="1:13" ht="18" customHeight="1" x14ac:dyDescent="0.2">
      <c r="A14472" s="236" t="s">
        <v>4589</v>
      </c>
      <c r="B14472" s="183" t="s">
        <v>2</v>
      </c>
      <c r="C14472" s="182" t="s">
        <v>3</v>
      </c>
      <c r="D14472" s="182" t="s">
        <v>4</v>
      </c>
      <c r="E14472" s="419" t="s">
        <v>2100</v>
      </c>
      <c r="F14472" s="419"/>
      <c r="G14472" s="184" t="s">
        <v>5</v>
      </c>
      <c r="H14472" s="183" t="s">
        <v>6</v>
      </c>
      <c r="I14472" s="183" t="s">
        <v>7</v>
      </c>
      <c r="J14472" s="218" t="s">
        <v>8</v>
      </c>
      <c r="K14472" s="229">
        <f>J14474+J14475</f>
        <v>0.51</v>
      </c>
      <c r="L14472" s="229">
        <f>J14473-K14472</f>
        <v>0.16000000000000003</v>
      </c>
      <c r="M14472" t="s">
        <v>7</v>
      </c>
    </row>
    <row r="14473" spans="1:13" ht="24" customHeight="1" x14ac:dyDescent="0.2">
      <c r="A14473" s="237" t="s">
        <v>2125</v>
      </c>
      <c r="B14473" s="186" t="s">
        <v>801</v>
      </c>
      <c r="C14473" s="185" t="s">
        <v>15</v>
      </c>
      <c r="D14473" s="185" t="s">
        <v>802</v>
      </c>
      <c r="E14473" s="425">
        <v>7</v>
      </c>
      <c r="F14473" s="425"/>
      <c r="G14473" s="187" t="s">
        <v>18</v>
      </c>
      <c r="H14473" s="188">
        <v>1</v>
      </c>
      <c r="I14473" s="189">
        <f>(M14473*$M$13)</f>
        <v>0.67159999999999997</v>
      </c>
      <c r="J14473" s="231">
        <f>TRUNC(I14473*H14473,2)</f>
        <v>0.67</v>
      </c>
      <c r="M14473">
        <v>0.73</v>
      </c>
    </row>
    <row r="14474" spans="1:13" ht="24" customHeight="1" x14ac:dyDescent="0.2">
      <c r="A14474" s="238" t="s">
        <v>2126</v>
      </c>
      <c r="B14474" s="191" t="s">
        <v>2130</v>
      </c>
      <c r="C14474" s="190" t="s">
        <v>15</v>
      </c>
      <c r="D14474" s="190" t="s">
        <v>2131</v>
      </c>
      <c r="E14474" s="426" t="s">
        <v>2129</v>
      </c>
      <c r="F14474" s="426"/>
      <c r="G14474" s="192" t="s">
        <v>39</v>
      </c>
      <c r="H14474" s="193">
        <v>1.6E-2</v>
      </c>
      <c r="I14474" s="189">
        <f>(M14474*$M$13)</f>
        <v>13.533200000000001</v>
      </c>
      <c r="J14474" s="219">
        <f>TRUNC(I14474*H14474,2)</f>
        <v>0.21</v>
      </c>
      <c r="M14474">
        <v>14.71</v>
      </c>
    </row>
    <row r="14475" spans="1:13" ht="24" customHeight="1" x14ac:dyDescent="0.2">
      <c r="A14475" s="238" t="s">
        <v>2126</v>
      </c>
      <c r="B14475" s="191" t="s">
        <v>2154</v>
      </c>
      <c r="C14475" s="190" t="s">
        <v>15</v>
      </c>
      <c r="D14475" s="190" t="s">
        <v>2155</v>
      </c>
      <c r="E14475" s="426" t="s">
        <v>2129</v>
      </c>
      <c r="F14475" s="426"/>
      <c r="G14475" s="192" t="s">
        <v>39</v>
      </c>
      <c r="H14475" s="193">
        <v>1.6E-2</v>
      </c>
      <c r="I14475" s="189">
        <f>(M14475*$M$13)</f>
        <v>19.136000000000003</v>
      </c>
      <c r="J14475" s="219">
        <f>TRUNC(I14475*H14475,2)</f>
        <v>0.3</v>
      </c>
      <c r="M14475">
        <v>20.8</v>
      </c>
    </row>
    <row r="14476" spans="1:13" ht="24" customHeight="1" x14ac:dyDescent="0.2">
      <c r="A14476" s="238" t="s">
        <v>2126</v>
      </c>
      <c r="B14476" s="191" t="s">
        <v>2716</v>
      </c>
      <c r="C14476" s="190" t="s">
        <v>15</v>
      </c>
      <c r="D14476" s="190" t="s">
        <v>802</v>
      </c>
      <c r="E14476" s="426" t="s">
        <v>2119</v>
      </c>
      <c r="F14476" s="426"/>
      <c r="G14476" s="192" t="s">
        <v>54</v>
      </c>
      <c r="H14476" s="193">
        <v>1</v>
      </c>
      <c r="I14476" s="189">
        <f>(M14476*$M$13)</f>
        <v>0.15640000000000001</v>
      </c>
      <c r="J14476" s="219">
        <f>TRUNC(I14476*H14476,2)</f>
        <v>0.15</v>
      </c>
      <c r="M14476">
        <v>0.17</v>
      </c>
    </row>
    <row r="14477" spans="1:13" x14ac:dyDescent="0.2">
      <c r="A14477" s="239"/>
      <c r="B14477" s="195"/>
      <c r="C14477" s="195"/>
      <c r="D14477" s="195"/>
      <c r="E14477" s="195" t="s">
        <v>3847</v>
      </c>
      <c r="F14477" s="196">
        <v>0.56000000000000005</v>
      </c>
      <c r="G14477" s="195" t="s">
        <v>3848</v>
      </c>
      <c r="H14477" s="196">
        <v>0</v>
      </c>
      <c r="I14477" s="196">
        <v>0.56000000000000005</v>
      </c>
      <c r="J14477" s="220"/>
      <c r="M14477">
        <v>0.56000000000000005</v>
      </c>
    </row>
    <row r="14478" spans="1:13" ht="25.5" x14ac:dyDescent="0.2">
      <c r="A14478" s="239"/>
      <c r="B14478" s="195"/>
      <c r="C14478" s="195"/>
      <c r="D14478" s="195"/>
      <c r="E14478" s="195" t="s">
        <v>3849</v>
      </c>
      <c r="F14478" s="196">
        <v>0</v>
      </c>
      <c r="G14478" s="195"/>
      <c r="H14478" s="195" t="s">
        <v>3850</v>
      </c>
      <c r="I14478" s="196">
        <v>0.73</v>
      </c>
      <c r="J14478" s="220"/>
      <c r="M14478">
        <v>0.73</v>
      </c>
    </row>
    <row r="14479" spans="1:13" ht="30" customHeight="1" x14ac:dyDescent="0.2">
      <c r="A14479" s="240"/>
      <c r="B14479" s="197"/>
      <c r="C14479" s="197"/>
      <c r="D14479" s="197"/>
      <c r="E14479" s="197"/>
      <c r="F14479" s="197"/>
      <c r="G14479" s="197" t="s">
        <v>3851</v>
      </c>
      <c r="H14479" s="198">
        <v>200</v>
      </c>
      <c r="I14479" s="199">
        <v>146</v>
      </c>
      <c r="J14479" s="220"/>
      <c r="M14479">
        <v>146</v>
      </c>
    </row>
    <row r="14480" spans="1:13" ht="0.95" customHeight="1" x14ac:dyDescent="0.2">
      <c r="A14480" s="237"/>
      <c r="B14480" s="185"/>
      <c r="C14480" s="185"/>
      <c r="D14480" s="185"/>
      <c r="E14480" s="185"/>
      <c r="F14480" s="185"/>
      <c r="G14480" s="185"/>
      <c r="H14480" s="185"/>
      <c r="I14480" s="185"/>
      <c r="J14480" s="220"/>
    </row>
    <row r="14481" spans="1:13" ht="18" customHeight="1" x14ac:dyDescent="0.2">
      <c r="A14481" s="236" t="s">
        <v>4590</v>
      </c>
      <c r="B14481" s="183" t="s">
        <v>2</v>
      </c>
      <c r="C14481" s="182" t="s">
        <v>3</v>
      </c>
      <c r="D14481" s="182" t="s">
        <v>4</v>
      </c>
      <c r="E14481" s="419" t="s">
        <v>2100</v>
      </c>
      <c r="F14481" s="419"/>
      <c r="G14481" s="184" t="s">
        <v>5</v>
      </c>
      <c r="H14481" s="183" t="s">
        <v>6</v>
      </c>
      <c r="I14481" s="183" t="s">
        <v>7</v>
      </c>
      <c r="J14481" s="218" t="s">
        <v>8</v>
      </c>
      <c r="K14481" s="229">
        <f>J14483+J14484</f>
        <v>1.79</v>
      </c>
      <c r="L14481" s="229">
        <f>J14482-K14481</f>
        <v>4.01</v>
      </c>
      <c r="M14481" t="s">
        <v>7</v>
      </c>
    </row>
    <row r="14482" spans="1:13" ht="24" customHeight="1" x14ac:dyDescent="0.2">
      <c r="A14482" s="237" t="s">
        <v>2125</v>
      </c>
      <c r="B14482" s="186" t="s">
        <v>4591</v>
      </c>
      <c r="C14482" s="185" t="s">
        <v>15</v>
      </c>
      <c r="D14482" s="185" t="s">
        <v>4592</v>
      </c>
      <c r="E14482" s="425">
        <v>7</v>
      </c>
      <c r="F14482" s="425"/>
      <c r="G14482" s="187" t="s">
        <v>169</v>
      </c>
      <c r="H14482" s="188">
        <v>1</v>
      </c>
      <c r="I14482" s="189">
        <f>(M14482*$M$13)</f>
        <v>5.8052000000000001</v>
      </c>
      <c r="J14482" s="231">
        <f>TRUNC(I14482*H14482,2)</f>
        <v>5.8</v>
      </c>
      <c r="M14482">
        <v>6.31</v>
      </c>
    </row>
    <row r="14483" spans="1:13" ht="24" customHeight="1" x14ac:dyDescent="0.2">
      <c r="A14483" s="238" t="s">
        <v>2126</v>
      </c>
      <c r="B14483" s="191" t="s">
        <v>2130</v>
      </c>
      <c r="C14483" s="190" t="s">
        <v>15</v>
      </c>
      <c r="D14483" s="190" t="s">
        <v>2131</v>
      </c>
      <c r="E14483" s="426" t="s">
        <v>2129</v>
      </c>
      <c r="F14483" s="426"/>
      <c r="G14483" s="192" t="s">
        <v>39</v>
      </c>
      <c r="H14483" s="193">
        <v>5.5E-2</v>
      </c>
      <c r="I14483" s="189">
        <f>(M14483*$M$13)</f>
        <v>13.533200000000001</v>
      </c>
      <c r="J14483" s="219">
        <f>TRUNC(I14483*H14483,2)</f>
        <v>0.74</v>
      </c>
      <c r="M14483">
        <v>14.71</v>
      </c>
    </row>
    <row r="14484" spans="1:13" ht="24" customHeight="1" x14ac:dyDescent="0.2">
      <c r="A14484" s="238" t="s">
        <v>2126</v>
      </c>
      <c r="B14484" s="191" t="s">
        <v>2154</v>
      </c>
      <c r="C14484" s="190" t="s">
        <v>15</v>
      </c>
      <c r="D14484" s="190" t="s">
        <v>2155</v>
      </c>
      <c r="E14484" s="426" t="s">
        <v>2129</v>
      </c>
      <c r="F14484" s="426"/>
      <c r="G14484" s="192" t="s">
        <v>39</v>
      </c>
      <c r="H14484" s="193">
        <v>5.5E-2</v>
      </c>
      <c r="I14484" s="189">
        <f>(M14484*$M$13)</f>
        <v>19.136000000000003</v>
      </c>
      <c r="J14484" s="219">
        <f>TRUNC(I14484*H14484,2)</f>
        <v>1.05</v>
      </c>
      <c r="M14484">
        <v>20.8</v>
      </c>
    </row>
    <row r="14485" spans="1:13" ht="24" customHeight="1" x14ac:dyDescent="0.2">
      <c r="A14485" s="238" t="s">
        <v>2126</v>
      </c>
      <c r="B14485" s="191" t="s">
        <v>5203</v>
      </c>
      <c r="C14485" s="190" t="s">
        <v>15</v>
      </c>
      <c r="D14485" s="190" t="s">
        <v>4592</v>
      </c>
      <c r="E14485" s="426" t="s">
        <v>2119</v>
      </c>
      <c r="F14485" s="426"/>
      <c r="G14485" s="192" t="s">
        <v>132</v>
      </c>
      <c r="H14485" s="193">
        <v>1.02</v>
      </c>
      <c r="I14485" s="189">
        <f>(M14485*$M$13)</f>
        <v>3.9468000000000001</v>
      </c>
      <c r="J14485" s="219">
        <f>TRUNC(I14485*H14485,2)</f>
        <v>4.0199999999999996</v>
      </c>
      <c r="M14485">
        <v>4.29</v>
      </c>
    </row>
    <row r="14486" spans="1:13" x14ac:dyDescent="0.2">
      <c r="A14486" s="239"/>
      <c r="B14486" s="195"/>
      <c r="C14486" s="195"/>
      <c r="D14486" s="195"/>
      <c r="E14486" s="195" t="s">
        <v>3847</v>
      </c>
      <c r="F14486" s="196">
        <v>1.94</v>
      </c>
      <c r="G14486" s="195" t="s">
        <v>3848</v>
      </c>
      <c r="H14486" s="196">
        <v>0</v>
      </c>
      <c r="I14486" s="196">
        <v>1.94</v>
      </c>
      <c r="J14486" s="220"/>
      <c r="M14486">
        <v>1.94</v>
      </c>
    </row>
    <row r="14487" spans="1:13" ht="25.5" x14ac:dyDescent="0.2">
      <c r="A14487" s="239"/>
      <c r="B14487" s="195"/>
      <c r="C14487" s="195"/>
      <c r="D14487" s="195"/>
      <c r="E14487" s="195" t="s">
        <v>3849</v>
      </c>
      <c r="F14487" s="196">
        <v>0</v>
      </c>
      <c r="G14487" s="195"/>
      <c r="H14487" s="195" t="s">
        <v>3850</v>
      </c>
      <c r="I14487" s="196">
        <v>6.31</v>
      </c>
      <c r="J14487" s="220"/>
      <c r="M14487">
        <v>6.31</v>
      </c>
    </row>
    <row r="14488" spans="1:13" ht="30" customHeight="1" x14ac:dyDescent="0.2">
      <c r="A14488" s="240"/>
      <c r="B14488" s="197"/>
      <c r="C14488" s="197"/>
      <c r="D14488" s="197"/>
      <c r="E14488" s="197"/>
      <c r="F14488" s="197"/>
      <c r="G14488" s="197" t="s">
        <v>3851</v>
      </c>
      <c r="H14488" s="198">
        <v>520</v>
      </c>
      <c r="I14488" s="199">
        <v>3281.2</v>
      </c>
      <c r="J14488" s="220"/>
      <c r="M14488">
        <v>3281.2</v>
      </c>
    </row>
    <row r="14489" spans="1:13" ht="0.95" customHeight="1" x14ac:dyDescent="0.2">
      <c r="A14489" s="237"/>
      <c r="B14489" s="185"/>
      <c r="C14489" s="185"/>
      <c r="D14489" s="185"/>
      <c r="E14489" s="185"/>
      <c r="F14489" s="185"/>
      <c r="G14489" s="185"/>
      <c r="H14489" s="185"/>
      <c r="I14489" s="185"/>
      <c r="J14489" s="220"/>
    </row>
    <row r="14490" spans="1:13" ht="18" customHeight="1" x14ac:dyDescent="0.2">
      <c r="A14490" s="236" t="s">
        <v>4593</v>
      </c>
      <c r="B14490" s="183" t="s">
        <v>2</v>
      </c>
      <c r="C14490" s="182" t="s">
        <v>3</v>
      </c>
      <c r="D14490" s="182" t="s">
        <v>4</v>
      </c>
      <c r="E14490" s="419" t="s">
        <v>2100</v>
      </c>
      <c r="F14490" s="419"/>
      <c r="G14490" s="184" t="s">
        <v>5</v>
      </c>
      <c r="H14490" s="183" t="s">
        <v>6</v>
      </c>
      <c r="I14490" s="183" t="s">
        <v>7</v>
      </c>
      <c r="J14490" s="218" t="s">
        <v>8</v>
      </c>
      <c r="K14490" s="229">
        <f>J14493+J14492</f>
        <v>1.95</v>
      </c>
      <c r="L14490" s="229">
        <f>J14491-K14490</f>
        <v>5.1899999999999995</v>
      </c>
      <c r="M14490" t="s">
        <v>7</v>
      </c>
    </row>
    <row r="14491" spans="1:13" ht="24" customHeight="1" x14ac:dyDescent="0.2">
      <c r="A14491" s="237" t="s">
        <v>2125</v>
      </c>
      <c r="B14491" s="186" t="s">
        <v>4594</v>
      </c>
      <c r="C14491" s="185" t="s">
        <v>15</v>
      </c>
      <c r="D14491" s="185" t="s">
        <v>4595</v>
      </c>
      <c r="E14491" s="425">
        <v>7</v>
      </c>
      <c r="F14491" s="425"/>
      <c r="G14491" s="187" t="s">
        <v>169</v>
      </c>
      <c r="H14491" s="188">
        <v>1</v>
      </c>
      <c r="I14491" s="189">
        <f>(M14491*$M$13)</f>
        <v>7.1483999999999996</v>
      </c>
      <c r="J14491" s="231">
        <f>TRUNC(I14491*H14491,2)</f>
        <v>7.14</v>
      </c>
      <c r="M14491">
        <v>7.77</v>
      </c>
    </row>
    <row r="14492" spans="1:13" ht="24" customHeight="1" x14ac:dyDescent="0.2">
      <c r="A14492" s="238" t="s">
        <v>2126</v>
      </c>
      <c r="B14492" s="191" t="s">
        <v>2130</v>
      </c>
      <c r="C14492" s="190" t="s">
        <v>15</v>
      </c>
      <c r="D14492" s="190" t="s">
        <v>2131</v>
      </c>
      <c r="E14492" s="426" t="s">
        <v>2129</v>
      </c>
      <c r="F14492" s="426"/>
      <c r="G14492" s="192" t="s">
        <v>39</v>
      </c>
      <c r="H14492" s="193">
        <v>0.06</v>
      </c>
      <c r="I14492" s="189">
        <f>(M14492*$M$13)</f>
        <v>13.533200000000001</v>
      </c>
      <c r="J14492" s="219">
        <f>TRUNC(I14492*H14492,2)</f>
        <v>0.81</v>
      </c>
      <c r="M14492">
        <v>14.71</v>
      </c>
    </row>
    <row r="14493" spans="1:13" ht="24" customHeight="1" x14ac:dyDescent="0.2">
      <c r="A14493" s="238" t="s">
        <v>2126</v>
      </c>
      <c r="B14493" s="191" t="s">
        <v>2154</v>
      </c>
      <c r="C14493" s="190" t="s">
        <v>15</v>
      </c>
      <c r="D14493" s="190" t="s">
        <v>2155</v>
      </c>
      <c r="E14493" s="426" t="s">
        <v>2129</v>
      </c>
      <c r="F14493" s="426"/>
      <c r="G14493" s="192" t="s">
        <v>39</v>
      </c>
      <c r="H14493" s="193">
        <v>0.06</v>
      </c>
      <c r="I14493" s="189">
        <f>(M14493*$M$13)</f>
        <v>19.136000000000003</v>
      </c>
      <c r="J14493" s="219">
        <f>TRUNC(I14493*H14493,2)</f>
        <v>1.1399999999999999</v>
      </c>
      <c r="M14493">
        <v>20.8</v>
      </c>
    </row>
    <row r="14494" spans="1:13" ht="24" customHeight="1" x14ac:dyDescent="0.2">
      <c r="A14494" s="238" t="s">
        <v>2126</v>
      </c>
      <c r="B14494" s="191" t="s">
        <v>5204</v>
      </c>
      <c r="C14494" s="190" t="s">
        <v>15</v>
      </c>
      <c r="D14494" s="190" t="s">
        <v>4595</v>
      </c>
      <c r="E14494" s="426" t="s">
        <v>2119</v>
      </c>
      <c r="F14494" s="426"/>
      <c r="G14494" s="192" t="s">
        <v>132</v>
      </c>
      <c r="H14494" s="193">
        <v>1.02</v>
      </c>
      <c r="I14494" s="189">
        <f>(M14494*$M$13)</f>
        <v>5.0968</v>
      </c>
      <c r="J14494" s="219">
        <f>TRUNC(I14494*H14494,2)</f>
        <v>5.19</v>
      </c>
      <c r="M14494">
        <v>5.54</v>
      </c>
    </row>
    <row r="14495" spans="1:13" x14ac:dyDescent="0.2">
      <c r="A14495" s="239"/>
      <c r="B14495" s="195"/>
      <c r="C14495" s="195"/>
      <c r="D14495" s="195"/>
      <c r="E14495" s="195" t="s">
        <v>3847</v>
      </c>
      <c r="F14495" s="196">
        <v>2.12</v>
      </c>
      <c r="G14495" s="195" t="s">
        <v>3848</v>
      </c>
      <c r="H14495" s="196">
        <v>0</v>
      </c>
      <c r="I14495" s="196">
        <v>2.12</v>
      </c>
      <c r="J14495" s="220"/>
      <c r="M14495">
        <v>2.12</v>
      </c>
    </row>
    <row r="14496" spans="1:13" ht="25.5" x14ac:dyDescent="0.2">
      <c r="A14496" s="239"/>
      <c r="B14496" s="195"/>
      <c r="C14496" s="195"/>
      <c r="D14496" s="195"/>
      <c r="E14496" s="195" t="s">
        <v>3849</v>
      </c>
      <c r="F14496" s="196">
        <v>0</v>
      </c>
      <c r="G14496" s="195"/>
      <c r="H14496" s="195" t="s">
        <v>3850</v>
      </c>
      <c r="I14496" s="196">
        <v>7.77</v>
      </c>
      <c r="J14496" s="220"/>
      <c r="M14496">
        <v>7.77</v>
      </c>
    </row>
    <row r="14497" spans="1:13" ht="30" customHeight="1" x14ac:dyDescent="0.2">
      <c r="A14497" s="240"/>
      <c r="B14497" s="197"/>
      <c r="C14497" s="197"/>
      <c r="D14497" s="197"/>
      <c r="E14497" s="197"/>
      <c r="F14497" s="197"/>
      <c r="G14497" s="197" t="s">
        <v>3851</v>
      </c>
      <c r="H14497" s="198">
        <v>220</v>
      </c>
      <c r="I14497" s="199">
        <v>1709.4</v>
      </c>
      <c r="J14497" s="220"/>
      <c r="M14497">
        <v>1709.4</v>
      </c>
    </row>
    <row r="14498" spans="1:13" ht="0.95" customHeight="1" x14ac:dyDescent="0.2">
      <c r="A14498" s="237"/>
      <c r="B14498" s="185"/>
      <c r="C14498" s="185"/>
      <c r="D14498" s="185"/>
      <c r="E14498" s="185"/>
      <c r="F14498" s="185"/>
      <c r="G14498" s="185"/>
      <c r="H14498" s="185"/>
      <c r="I14498" s="185"/>
      <c r="J14498" s="220"/>
    </row>
    <row r="14499" spans="1:13" ht="18" customHeight="1" x14ac:dyDescent="0.2">
      <c r="A14499" s="236" t="s">
        <v>4596</v>
      </c>
      <c r="B14499" s="183" t="s">
        <v>2</v>
      </c>
      <c r="C14499" s="182" t="s">
        <v>3</v>
      </c>
      <c r="D14499" s="182" t="s">
        <v>4</v>
      </c>
      <c r="E14499" s="419" t="s">
        <v>2100</v>
      </c>
      <c r="F14499" s="419"/>
      <c r="G14499" s="184" t="s">
        <v>5</v>
      </c>
      <c r="H14499" s="183" t="s">
        <v>6</v>
      </c>
      <c r="I14499" s="183" t="s">
        <v>7</v>
      </c>
      <c r="J14499" s="218" t="s">
        <v>8</v>
      </c>
      <c r="K14499" s="229">
        <f>J14501+J14502</f>
        <v>22.86</v>
      </c>
      <c r="L14499" s="229">
        <f>J14500-K14499</f>
        <v>24.86</v>
      </c>
      <c r="M14499" t="s">
        <v>7</v>
      </c>
    </row>
    <row r="14500" spans="1:13" ht="24" customHeight="1" x14ac:dyDescent="0.2">
      <c r="A14500" s="237" t="s">
        <v>2125</v>
      </c>
      <c r="B14500" s="186" t="s">
        <v>4011</v>
      </c>
      <c r="C14500" s="185" t="s">
        <v>15</v>
      </c>
      <c r="D14500" s="185" t="s">
        <v>4012</v>
      </c>
      <c r="E14500" s="425">
        <v>7</v>
      </c>
      <c r="F14500" s="425"/>
      <c r="G14500" s="187" t="s">
        <v>18</v>
      </c>
      <c r="H14500" s="188">
        <v>1</v>
      </c>
      <c r="I14500" s="189">
        <f>(M14500*$M$13)</f>
        <v>47.720399999999998</v>
      </c>
      <c r="J14500" s="231">
        <f>TRUNC(I14500*H14500,2)</f>
        <v>47.72</v>
      </c>
      <c r="M14500">
        <v>51.87</v>
      </c>
    </row>
    <row r="14501" spans="1:13" ht="24" customHeight="1" x14ac:dyDescent="0.2">
      <c r="A14501" s="238" t="s">
        <v>2126</v>
      </c>
      <c r="B14501" s="191" t="s">
        <v>2130</v>
      </c>
      <c r="C14501" s="190" t="s">
        <v>15</v>
      </c>
      <c r="D14501" s="190" t="s">
        <v>2131</v>
      </c>
      <c r="E14501" s="426" t="s">
        <v>2129</v>
      </c>
      <c r="F14501" s="426"/>
      <c r="G14501" s="192" t="s">
        <v>39</v>
      </c>
      <c r="H14501" s="193">
        <v>0.7</v>
      </c>
      <c r="I14501" s="189">
        <f>(M14501*$M$13)</f>
        <v>13.533200000000001</v>
      </c>
      <c r="J14501" s="219">
        <f>TRUNC(I14501*H14501,2)</f>
        <v>9.4700000000000006</v>
      </c>
      <c r="M14501">
        <v>14.71</v>
      </c>
    </row>
    <row r="14502" spans="1:13" ht="24" customHeight="1" x14ac:dyDescent="0.2">
      <c r="A14502" s="238" t="s">
        <v>2126</v>
      </c>
      <c r="B14502" s="191" t="s">
        <v>2154</v>
      </c>
      <c r="C14502" s="190" t="s">
        <v>15</v>
      </c>
      <c r="D14502" s="190" t="s">
        <v>2155</v>
      </c>
      <c r="E14502" s="426" t="s">
        <v>2129</v>
      </c>
      <c r="F14502" s="426"/>
      <c r="G14502" s="192" t="s">
        <v>39</v>
      </c>
      <c r="H14502" s="193">
        <v>0.7</v>
      </c>
      <c r="I14502" s="189">
        <f>(M14502*$M$13)</f>
        <v>19.136000000000003</v>
      </c>
      <c r="J14502" s="219">
        <f>TRUNC(I14502*H14502,2)</f>
        <v>13.39</v>
      </c>
      <c r="M14502">
        <v>20.8</v>
      </c>
    </row>
    <row r="14503" spans="1:13" ht="24" customHeight="1" x14ac:dyDescent="0.2">
      <c r="A14503" s="238" t="s">
        <v>2126</v>
      </c>
      <c r="B14503" s="191" t="s">
        <v>4996</v>
      </c>
      <c r="C14503" s="190" t="s">
        <v>15</v>
      </c>
      <c r="D14503" s="190" t="s">
        <v>4997</v>
      </c>
      <c r="E14503" s="426" t="s">
        <v>2119</v>
      </c>
      <c r="F14503" s="426"/>
      <c r="G14503" s="192" t="s">
        <v>54</v>
      </c>
      <c r="H14503" s="193">
        <v>1</v>
      </c>
      <c r="I14503" s="189">
        <f>(M14503*$M$13)</f>
        <v>24.8584</v>
      </c>
      <c r="J14503" s="219">
        <f>TRUNC(I14503*H14503,2)</f>
        <v>24.85</v>
      </c>
      <c r="M14503">
        <v>27.02</v>
      </c>
    </row>
    <row r="14504" spans="1:13" x14ac:dyDescent="0.2">
      <c r="A14504" s="239"/>
      <c r="B14504" s="195"/>
      <c r="C14504" s="195"/>
      <c r="D14504" s="195"/>
      <c r="E14504" s="195" t="s">
        <v>3847</v>
      </c>
      <c r="F14504" s="196">
        <v>24.85</v>
      </c>
      <c r="G14504" s="195" t="s">
        <v>3848</v>
      </c>
      <c r="H14504" s="196">
        <v>0</v>
      </c>
      <c r="I14504" s="196">
        <v>24.85</v>
      </c>
      <c r="J14504" s="220"/>
      <c r="M14504">
        <v>24.85</v>
      </c>
    </row>
    <row r="14505" spans="1:13" ht="25.5" x14ac:dyDescent="0.2">
      <c r="A14505" s="239"/>
      <c r="B14505" s="195"/>
      <c r="C14505" s="195"/>
      <c r="D14505" s="195"/>
      <c r="E14505" s="195" t="s">
        <v>3849</v>
      </c>
      <c r="F14505" s="196">
        <v>0</v>
      </c>
      <c r="G14505" s="195"/>
      <c r="H14505" s="195" t="s">
        <v>3850</v>
      </c>
      <c r="I14505" s="196">
        <v>51.87</v>
      </c>
      <c r="J14505" s="220"/>
      <c r="M14505">
        <v>51.87</v>
      </c>
    </row>
    <row r="14506" spans="1:13" ht="30" customHeight="1" x14ac:dyDescent="0.2">
      <c r="A14506" s="240"/>
      <c r="B14506" s="197"/>
      <c r="C14506" s="197"/>
      <c r="D14506" s="197"/>
      <c r="E14506" s="197"/>
      <c r="F14506" s="197"/>
      <c r="G14506" s="197" t="s">
        <v>3851</v>
      </c>
      <c r="H14506" s="198">
        <v>4</v>
      </c>
      <c r="I14506" s="199">
        <v>207.48</v>
      </c>
      <c r="J14506" s="220"/>
      <c r="M14506">
        <v>207.48</v>
      </c>
    </row>
    <row r="14507" spans="1:13" ht="0.95" customHeight="1" x14ac:dyDescent="0.2">
      <c r="A14507" s="237"/>
      <c r="B14507" s="185"/>
      <c r="C14507" s="185"/>
      <c r="D14507" s="185"/>
      <c r="E14507" s="185"/>
      <c r="F14507" s="185"/>
      <c r="G14507" s="185"/>
      <c r="H14507" s="185"/>
      <c r="I14507" s="185"/>
      <c r="J14507" s="220"/>
    </row>
    <row r="14508" spans="1:13" ht="18" customHeight="1" x14ac:dyDescent="0.2">
      <c r="A14508" s="236" t="s">
        <v>4597</v>
      </c>
      <c r="B14508" s="183" t="s">
        <v>2</v>
      </c>
      <c r="C14508" s="182" t="s">
        <v>3</v>
      </c>
      <c r="D14508" s="182" t="s">
        <v>4</v>
      </c>
      <c r="E14508" s="419" t="s">
        <v>2100</v>
      </c>
      <c r="F14508" s="419"/>
      <c r="G14508" s="184" t="s">
        <v>5</v>
      </c>
      <c r="H14508" s="183" t="s">
        <v>6</v>
      </c>
      <c r="I14508" s="183" t="s">
        <v>7</v>
      </c>
      <c r="J14508" s="218" t="s">
        <v>8</v>
      </c>
      <c r="K14508" s="229">
        <f>J14510+J14511</f>
        <v>2.6100000000000003</v>
      </c>
      <c r="L14508" s="229">
        <f>J14509-K14508</f>
        <v>2.6499999999999995</v>
      </c>
      <c r="M14508" t="s">
        <v>7</v>
      </c>
    </row>
    <row r="14509" spans="1:13" ht="24" customHeight="1" x14ac:dyDescent="0.2">
      <c r="A14509" s="237" t="s">
        <v>2125</v>
      </c>
      <c r="B14509" s="186" t="s">
        <v>4148</v>
      </c>
      <c r="C14509" s="185" t="s">
        <v>15</v>
      </c>
      <c r="D14509" s="185" t="s">
        <v>4149</v>
      </c>
      <c r="E14509" s="425">
        <v>7</v>
      </c>
      <c r="F14509" s="425"/>
      <c r="G14509" s="187" t="s">
        <v>54</v>
      </c>
      <c r="H14509" s="188">
        <v>1</v>
      </c>
      <c r="I14509" s="189">
        <f>(M14509*$M$13)</f>
        <v>5.2624000000000004</v>
      </c>
      <c r="J14509" s="231">
        <f>TRUNC(I14509*H14509,2)</f>
        <v>5.26</v>
      </c>
      <c r="M14509">
        <v>5.72</v>
      </c>
    </row>
    <row r="14510" spans="1:13" ht="24" customHeight="1" x14ac:dyDescent="0.2">
      <c r="A14510" s="238" t="s">
        <v>2126</v>
      </c>
      <c r="B14510" s="191" t="s">
        <v>2130</v>
      </c>
      <c r="C14510" s="190" t="s">
        <v>15</v>
      </c>
      <c r="D14510" s="190" t="s">
        <v>2131</v>
      </c>
      <c r="E14510" s="426" t="s">
        <v>2129</v>
      </c>
      <c r="F14510" s="426"/>
      <c r="G14510" s="192" t="s">
        <v>39</v>
      </c>
      <c r="H14510" s="193">
        <v>0.08</v>
      </c>
      <c r="I14510" s="189">
        <f>(M14510*$M$13)</f>
        <v>13.533200000000001</v>
      </c>
      <c r="J14510" s="219">
        <f>TRUNC(I14510*H14510,2)</f>
        <v>1.08</v>
      </c>
      <c r="M14510">
        <v>14.71</v>
      </c>
    </row>
    <row r="14511" spans="1:13" ht="24" customHeight="1" x14ac:dyDescent="0.2">
      <c r="A14511" s="238" t="s">
        <v>2126</v>
      </c>
      <c r="B14511" s="191" t="s">
        <v>2154</v>
      </c>
      <c r="C14511" s="190" t="s">
        <v>15</v>
      </c>
      <c r="D14511" s="190" t="s">
        <v>2155</v>
      </c>
      <c r="E14511" s="426" t="s">
        <v>2129</v>
      </c>
      <c r="F14511" s="426"/>
      <c r="G14511" s="192" t="s">
        <v>39</v>
      </c>
      <c r="H14511" s="193">
        <v>0.08</v>
      </c>
      <c r="I14511" s="189">
        <f>(M14511*$M$13)</f>
        <v>19.136000000000003</v>
      </c>
      <c r="J14511" s="219">
        <f>TRUNC(I14511*H14511,2)</f>
        <v>1.53</v>
      </c>
      <c r="M14511">
        <v>20.8</v>
      </c>
    </row>
    <row r="14512" spans="1:13" ht="24" customHeight="1" x14ac:dyDescent="0.2">
      <c r="A14512" s="238" t="s">
        <v>2126</v>
      </c>
      <c r="B14512" s="191" t="s">
        <v>5051</v>
      </c>
      <c r="C14512" s="190" t="s">
        <v>15</v>
      </c>
      <c r="D14512" s="190" t="s">
        <v>5052</v>
      </c>
      <c r="E14512" s="426" t="s">
        <v>2119</v>
      </c>
      <c r="F14512" s="426"/>
      <c r="G14512" s="192" t="s">
        <v>54</v>
      </c>
      <c r="H14512" s="193">
        <v>1</v>
      </c>
      <c r="I14512" s="189">
        <f>(M14512*$M$13)</f>
        <v>2.6588000000000003</v>
      </c>
      <c r="J14512" s="219">
        <f>TRUNC(I14512*H14512,2)</f>
        <v>2.65</v>
      </c>
      <c r="M14512">
        <v>2.89</v>
      </c>
    </row>
    <row r="14513" spans="1:13" x14ac:dyDescent="0.2">
      <c r="A14513" s="239"/>
      <c r="B14513" s="195"/>
      <c r="C14513" s="195"/>
      <c r="D14513" s="195"/>
      <c r="E14513" s="195" t="s">
        <v>3847</v>
      </c>
      <c r="F14513" s="196">
        <v>2.83</v>
      </c>
      <c r="G14513" s="195" t="s">
        <v>3848</v>
      </c>
      <c r="H14513" s="196">
        <v>0</v>
      </c>
      <c r="I14513" s="196">
        <v>2.83</v>
      </c>
      <c r="J14513" s="220"/>
      <c r="M14513">
        <v>2.83</v>
      </c>
    </row>
    <row r="14514" spans="1:13" ht="25.5" x14ac:dyDescent="0.2">
      <c r="A14514" s="239"/>
      <c r="B14514" s="195"/>
      <c r="C14514" s="195"/>
      <c r="D14514" s="195"/>
      <c r="E14514" s="195" t="s">
        <v>3849</v>
      </c>
      <c r="F14514" s="196">
        <v>0</v>
      </c>
      <c r="G14514" s="195"/>
      <c r="H14514" s="195" t="s">
        <v>3850</v>
      </c>
      <c r="I14514" s="196">
        <v>5.72</v>
      </c>
      <c r="J14514" s="220"/>
      <c r="M14514">
        <v>5.72</v>
      </c>
    </row>
    <row r="14515" spans="1:13" ht="30" customHeight="1" x14ac:dyDescent="0.2">
      <c r="A14515" s="240"/>
      <c r="B14515" s="197"/>
      <c r="C14515" s="197"/>
      <c r="D14515" s="197"/>
      <c r="E14515" s="197"/>
      <c r="F14515" s="197"/>
      <c r="G14515" s="197" t="s">
        <v>3851</v>
      </c>
      <c r="H14515" s="198">
        <v>63</v>
      </c>
      <c r="I14515" s="199">
        <v>360.36</v>
      </c>
      <c r="J14515" s="220"/>
      <c r="M14515">
        <v>360.36</v>
      </c>
    </row>
    <row r="14516" spans="1:13" ht="0.95" customHeight="1" x14ac:dyDescent="0.2">
      <c r="A14516" s="237"/>
      <c r="B14516" s="185"/>
      <c r="C14516" s="185"/>
      <c r="D14516" s="185"/>
      <c r="E14516" s="185"/>
      <c r="F14516" s="185"/>
      <c r="G14516" s="185"/>
      <c r="H14516" s="185"/>
      <c r="I14516" s="185"/>
      <c r="J14516" s="220"/>
    </row>
    <row r="14517" spans="1:13" ht="18" customHeight="1" x14ac:dyDescent="0.2">
      <c r="A14517" s="236" t="s">
        <v>4598</v>
      </c>
      <c r="B14517" s="183" t="s">
        <v>2</v>
      </c>
      <c r="C14517" s="182" t="s">
        <v>3</v>
      </c>
      <c r="D14517" s="182" t="s">
        <v>4</v>
      </c>
      <c r="E14517" s="419" t="s">
        <v>2100</v>
      </c>
      <c r="F14517" s="419"/>
      <c r="G14517" s="184" t="s">
        <v>5</v>
      </c>
      <c r="H14517" s="183" t="s">
        <v>6</v>
      </c>
      <c r="I14517" s="183" t="s">
        <v>7</v>
      </c>
      <c r="J14517" s="218" t="s">
        <v>8</v>
      </c>
      <c r="K14517" s="229">
        <f>J14519+J14520</f>
        <v>11.1</v>
      </c>
      <c r="L14517" s="229">
        <f>J14518-K14517</f>
        <v>7.76</v>
      </c>
      <c r="M14517" t="s">
        <v>7</v>
      </c>
    </row>
    <row r="14518" spans="1:13" ht="24" customHeight="1" x14ac:dyDescent="0.2">
      <c r="A14518" s="237" t="s">
        <v>2125</v>
      </c>
      <c r="B14518" s="186" t="s">
        <v>3976</v>
      </c>
      <c r="C14518" s="185" t="s">
        <v>15</v>
      </c>
      <c r="D14518" s="185" t="s">
        <v>3977</v>
      </c>
      <c r="E14518" s="425">
        <v>7</v>
      </c>
      <c r="F14518" s="425"/>
      <c r="G14518" s="187" t="s">
        <v>54</v>
      </c>
      <c r="H14518" s="188">
        <v>1</v>
      </c>
      <c r="I14518" s="189">
        <f>(M14518*$M$13)</f>
        <v>18.869200000000003</v>
      </c>
      <c r="J14518" s="231">
        <f>TRUNC(I14518*H14518,2)</f>
        <v>18.86</v>
      </c>
      <c r="M14518">
        <v>20.51</v>
      </c>
    </row>
    <row r="14519" spans="1:13" ht="24" customHeight="1" x14ac:dyDescent="0.2">
      <c r="A14519" s="238" t="s">
        <v>2126</v>
      </c>
      <c r="B14519" s="191" t="s">
        <v>2130</v>
      </c>
      <c r="C14519" s="190" t="s">
        <v>15</v>
      </c>
      <c r="D14519" s="190" t="s">
        <v>2131</v>
      </c>
      <c r="E14519" s="426" t="s">
        <v>2129</v>
      </c>
      <c r="F14519" s="426"/>
      <c r="G14519" s="192" t="s">
        <v>39</v>
      </c>
      <c r="H14519" s="193">
        <v>0.34</v>
      </c>
      <c r="I14519" s="189">
        <f>(M14519*$M$13)</f>
        <v>13.533200000000001</v>
      </c>
      <c r="J14519" s="219">
        <f>TRUNC(I14519*H14519,2)</f>
        <v>4.5999999999999996</v>
      </c>
      <c r="M14519">
        <v>14.71</v>
      </c>
    </row>
    <row r="14520" spans="1:13" ht="24" customHeight="1" x14ac:dyDescent="0.2">
      <c r="A14520" s="238" t="s">
        <v>2126</v>
      </c>
      <c r="B14520" s="191" t="s">
        <v>2154</v>
      </c>
      <c r="C14520" s="190" t="s">
        <v>15</v>
      </c>
      <c r="D14520" s="190" t="s">
        <v>2155</v>
      </c>
      <c r="E14520" s="426" t="s">
        <v>2129</v>
      </c>
      <c r="F14520" s="426"/>
      <c r="G14520" s="192" t="s">
        <v>39</v>
      </c>
      <c r="H14520" s="193">
        <v>0.34</v>
      </c>
      <c r="I14520" s="189">
        <f>(M14520*$M$13)</f>
        <v>19.136000000000003</v>
      </c>
      <c r="J14520" s="219">
        <f>TRUNC(I14520*H14520,2)</f>
        <v>6.5</v>
      </c>
      <c r="M14520">
        <v>20.8</v>
      </c>
    </row>
    <row r="14521" spans="1:13" ht="24" customHeight="1" x14ac:dyDescent="0.2">
      <c r="A14521" s="238" t="s">
        <v>2126</v>
      </c>
      <c r="B14521" s="191" t="s">
        <v>4964</v>
      </c>
      <c r="C14521" s="190" t="s">
        <v>15</v>
      </c>
      <c r="D14521" s="190" t="s">
        <v>3977</v>
      </c>
      <c r="E14521" s="426" t="s">
        <v>2119</v>
      </c>
      <c r="F14521" s="426"/>
      <c r="G14521" s="192" t="s">
        <v>54</v>
      </c>
      <c r="H14521" s="193">
        <v>1</v>
      </c>
      <c r="I14521" s="189">
        <f>(M14521*$M$13)</f>
        <v>7.7648000000000001</v>
      </c>
      <c r="J14521" s="219">
        <f>TRUNC(I14521*H14521,2)</f>
        <v>7.76</v>
      </c>
      <c r="M14521">
        <v>8.44</v>
      </c>
    </row>
    <row r="14522" spans="1:13" x14ac:dyDescent="0.2">
      <c r="A14522" s="239"/>
      <c r="B14522" s="195"/>
      <c r="C14522" s="195"/>
      <c r="D14522" s="195"/>
      <c r="E14522" s="195" t="s">
        <v>3847</v>
      </c>
      <c r="F14522" s="196">
        <v>12.07</v>
      </c>
      <c r="G14522" s="195" t="s">
        <v>3848</v>
      </c>
      <c r="H14522" s="196">
        <v>0</v>
      </c>
      <c r="I14522" s="196">
        <v>12.07</v>
      </c>
      <c r="J14522" s="220"/>
      <c r="M14522">
        <v>12.07</v>
      </c>
    </row>
    <row r="14523" spans="1:13" ht="25.5" x14ac:dyDescent="0.2">
      <c r="A14523" s="239"/>
      <c r="B14523" s="195"/>
      <c r="C14523" s="195"/>
      <c r="D14523" s="195"/>
      <c r="E14523" s="195" t="s">
        <v>3849</v>
      </c>
      <c r="F14523" s="196">
        <v>0</v>
      </c>
      <c r="G14523" s="195"/>
      <c r="H14523" s="195" t="s">
        <v>3850</v>
      </c>
      <c r="I14523" s="196">
        <v>20.51</v>
      </c>
      <c r="J14523" s="220"/>
      <c r="M14523">
        <v>20.51</v>
      </c>
    </row>
    <row r="14524" spans="1:13" ht="30" customHeight="1" x14ac:dyDescent="0.2">
      <c r="A14524" s="240"/>
      <c r="B14524" s="197"/>
      <c r="C14524" s="197"/>
      <c r="D14524" s="197"/>
      <c r="E14524" s="197"/>
      <c r="F14524" s="197"/>
      <c r="G14524" s="197" t="s">
        <v>3851</v>
      </c>
      <c r="H14524" s="198">
        <v>36</v>
      </c>
      <c r="I14524" s="199">
        <v>738.36</v>
      </c>
      <c r="J14524" s="220"/>
      <c r="M14524">
        <v>738.36</v>
      </c>
    </row>
    <row r="14525" spans="1:13" ht="0.95" customHeight="1" x14ac:dyDescent="0.2">
      <c r="A14525" s="237"/>
      <c r="B14525" s="185"/>
      <c r="C14525" s="185"/>
      <c r="D14525" s="185"/>
      <c r="E14525" s="185"/>
      <c r="F14525" s="185"/>
      <c r="G14525" s="185"/>
      <c r="H14525" s="185"/>
      <c r="I14525" s="185"/>
      <c r="J14525" s="220"/>
    </row>
    <row r="14526" spans="1:13" ht="18" customHeight="1" x14ac:dyDescent="0.2">
      <c r="A14526" s="236" t="s">
        <v>4599</v>
      </c>
      <c r="B14526" s="183" t="s">
        <v>2</v>
      </c>
      <c r="C14526" s="182" t="s">
        <v>3</v>
      </c>
      <c r="D14526" s="182" t="s">
        <v>4</v>
      </c>
      <c r="E14526" s="419" t="s">
        <v>2100</v>
      </c>
      <c r="F14526" s="419"/>
      <c r="G14526" s="184" t="s">
        <v>5</v>
      </c>
      <c r="H14526" s="183" t="s">
        <v>6</v>
      </c>
      <c r="I14526" s="183" t="s">
        <v>7</v>
      </c>
      <c r="J14526" s="218" t="s">
        <v>8</v>
      </c>
      <c r="K14526" s="229">
        <f>J14529+J14528</f>
        <v>0.97</v>
      </c>
      <c r="L14526" s="229">
        <f>J14527-K14526</f>
        <v>0.24</v>
      </c>
      <c r="M14526" t="s">
        <v>7</v>
      </c>
    </row>
    <row r="14527" spans="1:13" ht="24" customHeight="1" x14ac:dyDescent="0.2">
      <c r="A14527" s="237" t="s">
        <v>2125</v>
      </c>
      <c r="B14527" s="186" t="s">
        <v>4153</v>
      </c>
      <c r="C14527" s="185" t="s">
        <v>15</v>
      </c>
      <c r="D14527" s="185" t="s">
        <v>4154</v>
      </c>
      <c r="E14527" s="425">
        <v>7</v>
      </c>
      <c r="F14527" s="425"/>
      <c r="G14527" s="187" t="s">
        <v>54</v>
      </c>
      <c r="H14527" s="188">
        <v>1</v>
      </c>
      <c r="I14527" s="189">
        <f>(M14527*$M$13)</f>
        <v>1.2144000000000001</v>
      </c>
      <c r="J14527" s="231">
        <f>TRUNC(I14527*H14527,2)</f>
        <v>1.21</v>
      </c>
      <c r="M14527">
        <v>1.32</v>
      </c>
    </row>
    <row r="14528" spans="1:13" ht="24" customHeight="1" x14ac:dyDescent="0.2">
      <c r="A14528" s="238" t="s">
        <v>2126</v>
      </c>
      <c r="B14528" s="191" t="s">
        <v>2130</v>
      </c>
      <c r="C14528" s="190" t="s">
        <v>15</v>
      </c>
      <c r="D14528" s="190" t="s">
        <v>2131</v>
      </c>
      <c r="E14528" s="426" t="s">
        <v>2129</v>
      </c>
      <c r="F14528" s="426"/>
      <c r="G14528" s="192" t="s">
        <v>39</v>
      </c>
      <c r="H14528" s="193">
        <v>0.03</v>
      </c>
      <c r="I14528" s="189">
        <f>(M14528*$M$13)</f>
        <v>13.533200000000001</v>
      </c>
      <c r="J14528" s="219">
        <f>TRUNC(I14528*H14528,2)</f>
        <v>0.4</v>
      </c>
      <c r="M14528">
        <v>14.71</v>
      </c>
    </row>
    <row r="14529" spans="1:13" ht="24" customHeight="1" x14ac:dyDescent="0.2">
      <c r="A14529" s="238" t="s">
        <v>2126</v>
      </c>
      <c r="B14529" s="191" t="s">
        <v>2154</v>
      </c>
      <c r="C14529" s="190" t="s">
        <v>15</v>
      </c>
      <c r="D14529" s="190" t="s">
        <v>2155</v>
      </c>
      <c r="E14529" s="426" t="s">
        <v>2129</v>
      </c>
      <c r="F14529" s="426"/>
      <c r="G14529" s="192" t="s">
        <v>39</v>
      </c>
      <c r="H14529" s="193">
        <v>0.03</v>
      </c>
      <c r="I14529" s="189">
        <f>(M14529*$M$13)</f>
        <v>19.136000000000003</v>
      </c>
      <c r="J14529" s="219">
        <f>TRUNC(I14529*H14529,2)</f>
        <v>0.56999999999999995</v>
      </c>
      <c r="M14529">
        <v>20.8</v>
      </c>
    </row>
    <row r="14530" spans="1:13" ht="24" customHeight="1" x14ac:dyDescent="0.2">
      <c r="A14530" s="238" t="s">
        <v>2126</v>
      </c>
      <c r="B14530" s="191" t="s">
        <v>5053</v>
      </c>
      <c r="C14530" s="190" t="s">
        <v>15</v>
      </c>
      <c r="D14530" s="190" t="s">
        <v>5054</v>
      </c>
      <c r="E14530" s="426" t="s">
        <v>2119</v>
      </c>
      <c r="F14530" s="426"/>
      <c r="G14530" s="192" t="s">
        <v>54</v>
      </c>
      <c r="H14530" s="193">
        <v>1</v>
      </c>
      <c r="I14530" s="189">
        <f>(M14530*$M$13)</f>
        <v>0.23920000000000002</v>
      </c>
      <c r="J14530" s="219">
        <f>TRUNC(I14530*H14530,2)</f>
        <v>0.23</v>
      </c>
      <c r="M14530">
        <v>0.26</v>
      </c>
    </row>
    <row r="14531" spans="1:13" x14ac:dyDescent="0.2">
      <c r="A14531" s="239"/>
      <c r="B14531" s="195"/>
      <c r="C14531" s="195"/>
      <c r="D14531" s="195"/>
      <c r="E14531" s="195" t="s">
        <v>3847</v>
      </c>
      <c r="F14531" s="196">
        <v>1.06</v>
      </c>
      <c r="G14531" s="195" t="s">
        <v>3848</v>
      </c>
      <c r="H14531" s="196">
        <v>0</v>
      </c>
      <c r="I14531" s="196">
        <v>1.06</v>
      </c>
      <c r="J14531" s="220"/>
      <c r="M14531">
        <v>1.06</v>
      </c>
    </row>
    <row r="14532" spans="1:13" ht="25.5" x14ac:dyDescent="0.2">
      <c r="A14532" s="239"/>
      <c r="B14532" s="195"/>
      <c r="C14532" s="195"/>
      <c r="D14532" s="195"/>
      <c r="E14532" s="195" t="s">
        <v>3849</v>
      </c>
      <c r="F14532" s="196">
        <v>0</v>
      </c>
      <c r="G14532" s="195"/>
      <c r="H14532" s="195" t="s">
        <v>3850</v>
      </c>
      <c r="I14532" s="196">
        <v>1.32</v>
      </c>
      <c r="J14532" s="220"/>
      <c r="M14532">
        <v>1.32</v>
      </c>
    </row>
    <row r="14533" spans="1:13" ht="30" customHeight="1" x14ac:dyDescent="0.2">
      <c r="A14533" s="240"/>
      <c r="B14533" s="197"/>
      <c r="C14533" s="197"/>
      <c r="D14533" s="197"/>
      <c r="E14533" s="197"/>
      <c r="F14533" s="197"/>
      <c r="G14533" s="197" t="s">
        <v>3851</v>
      </c>
      <c r="H14533" s="198">
        <v>117</v>
      </c>
      <c r="I14533" s="199">
        <v>154.44</v>
      </c>
      <c r="J14533" s="220"/>
      <c r="M14533">
        <v>154.44</v>
      </c>
    </row>
    <row r="14534" spans="1:13" ht="0.95" customHeight="1" x14ac:dyDescent="0.2">
      <c r="A14534" s="237"/>
      <c r="B14534" s="185"/>
      <c r="C14534" s="185"/>
      <c r="D14534" s="185"/>
      <c r="E14534" s="185"/>
      <c r="F14534" s="185"/>
      <c r="G14534" s="185"/>
      <c r="H14534" s="185"/>
      <c r="I14534" s="185"/>
      <c r="J14534" s="220"/>
    </row>
    <row r="14535" spans="1:13" ht="18" customHeight="1" x14ac:dyDescent="0.2">
      <c r="A14535" s="236" t="s">
        <v>4600</v>
      </c>
      <c r="B14535" s="183" t="s">
        <v>2</v>
      </c>
      <c r="C14535" s="182" t="s">
        <v>3</v>
      </c>
      <c r="D14535" s="182" t="s">
        <v>4</v>
      </c>
      <c r="E14535" s="419" t="s">
        <v>2100</v>
      </c>
      <c r="F14535" s="419"/>
      <c r="G14535" s="184" t="s">
        <v>5</v>
      </c>
      <c r="H14535" s="183" t="s">
        <v>6</v>
      </c>
      <c r="I14535" s="183" t="s">
        <v>7</v>
      </c>
      <c r="J14535" s="218" t="s">
        <v>8</v>
      </c>
      <c r="K14535" s="229">
        <f>J14537+J14538</f>
        <v>4.5599999999999996</v>
      </c>
      <c r="L14535" s="229">
        <f>J14536-K14535</f>
        <v>4.88</v>
      </c>
      <c r="M14535" t="s">
        <v>7</v>
      </c>
    </row>
    <row r="14536" spans="1:13" ht="24" customHeight="1" x14ac:dyDescent="0.2">
      <c r="A14536" s="237" t="s">
        <v>2125</v>
      </c>
      <c r="B14536" s="186" t="s">
        <v>4077</v>
      </c>
      <c r="C14536" s="185" t="s">
        <v>15</v>
      </c>
      <c r="D14536" s="185" t="s">
        <v>4078</v>
      </c>
      <c r="E14536" s="425">
        <v>7</v>
      </c>
      <c r="F14536" s="425"/>
      <c r="G14536" s="187" t="s">
        <v>18</v>
      </c>
      <c r="H14536" s="188">
        <v>1</v>
      </c>
      <c r="I14536" s="189">
        <f>(M14536*$M$13)</f>
        <v>9.4483999999999995</v>
      </c>
      <c r="J14536" s="231">
        <f>TRUNC(I14536*H14536,2)</f>
        <v>9.44</v>
      </c>
      <c r="M14536">
        <v>10.27</v>
      </c>
    </row>
    <row r="14537" spans="1:13" ht="24" customHeight="1" x14ac:dyDescent="0.2">
      <c r="A14537" s="238" t="s">
        <v>2126</v>
      </c>
      <c r="B14537" s="191" t="s">
        <v>2130</v>
      </c>
      <c r="C14537" s="190" t="s">
        <v>15</v>
      </c>
      <c r="D14537" s="190" t="s">
        <v>2131</v>
      </c>
      <c r="E14537" s="426" t="s">
        <v>2129</v>
      </c>
      <c r="F14537" s="426"/>
      <c r="G14537" s="192" t="s">
        <v>39</v>
      </c>
      <c r="H14537" s="193">
        <v>0.14000000000000001</v>
      </c>
      <c r="I14537" s="189">
        <f>(M14537*$M$13)</f>
        <v>13.533200000000001</v>
      </c>
      <c r="J14537" s="219">
        <f>TRUNC(I14537*H14537,2)</f>
        <v>1.89</v>
      </c>
      <c r="M14537">
        <v>14.71</v>
      </c>
    </row>
    <row r="14538" spans="1:13" ht="24" customHeight="1" x14ac:dyDescent="0.2">
      <c r="A14538" s="238" t="s">
        <v>2126</v>
      </c>
      <c r="B14538" s="191" t="s">
        <v>2154</v>
      </c>
      <c r="C14538" s="190" t="s">
        <v>15</v>
      </c>
      <c r="D14538" s="190" t="s">
        <v>2155</v>
      </c>
      <c r="E14538" s="426" t="s">
        <v>2129</v>
      </c>
      <c r="F14538" s="426"/>
      <c r="G14538" s="192" t="s">
        <v>39</v>
      </c>
      <c r="H14538" s="193">
        <v>0.14000000000000001</v>
      </c>
      <c r="I14538" s="189">
        <f>(M14538*$M$13)</f>
        <v>19.136000000000003</v>
      </c>
      <c r="J14538" s="219">
        <f>TRUNC(I14538*H14538,2)</f>
        <v>2.67</v>
      </c>
      <c r="M14538">
        <v>20.8</v>
      </c>
    </row>
    <row r="14539" spans="1:13" ht="24" customHeight="1" x14ac:dyDescent="0.2">
      <c r="A14539" s="238" t="s">
        <v>2126</v>
      </c>
      <c r="B14539" s="191" t="s">
        <v>5027</v>
      </c>
      <c r="C14539" s="190" t="s">
        <v>15</v>
      </c>
      <c r="D14539" s="190" t="s">
        <v>5028</v>
      </c>
      <c r="E14539" s="426" t="s">
        <v>2119</v>
      </c>
      <c r="F14539" s="426"/>
      <c r="G14539" s="192" t="s">
        <v>54</v>
      </c>
      <c r="H14539" s="193">
        <v>1</v>
      </c>
      <c r="I14539" s="189">
        <f>(M14539*$M$13)</f>
        <v>4.8852000000000002</v>
      </c>
      <c r="J14539" s="219">
        <f>TRUNC(I14539*H14539,2)</f>
        <v>4.88</v>
      </c>
      <c r="M14539">
        <v>5.31</v>
      </c>
    </row>
    <row r="14540" spans="1:13" x14ac:dyDescent="0.2">
      <c r="A14540" s="239"/>
      <c r="B14540" s="195"/>
      <c r="C14540" s="195"/>
      <c r="D14540" s="195"/>
      <c r="E14540" s="195" t="s">
        <v>3847</v>
      </c>
      <c r="F14540" s="196">
        <v>4.96</v>
      </c>
      <c r="G14540" s="195" t="s">
        <v>3848</v>
      </c>
      <c r="H14540" s="196">
        <v>0</v>
      </c>
      <c r="I14540" s="196">
        <v>4.96</v>
      </c>
      <c r="J14540" s="220"/>
      <c r="M14540">
        <v>4.96</v>
      </c>
    </row>
    <row r="14541" spans="1:13" ht="25.5" x14ac:dyDescent="0.2">
      <c r="A14541" s="239"/>
      <c r="B14541" s="195"/>
      <c r="C14541" s="195"/>
      <c r="D14541" s="195"/>
      <c r="E14541" s="195" t="s">
        <v>3849</v>
      </c>
      <c r="F14541" s="196">
        <v>0</v>
      </c>
      <c r="G14541" s="195"/>
      <c r="H14541" s="195" t="s">
        <v>3850</v>
      </c>
      <c r="I14541" s="196">
        <v>10.27</v>
      </c>
      <c r="J14541" s="220"/>
      <c r="M14541">
        <v>10.27</v>
      </c>
    </row>
    <row r="14542" spans="1:13" ht="30" customHeight="1" x14ac:dyDescent="0.2">
      <c r="A14542" s="240"/>
      <c r="B14542" s="197"/>
      <c r="C14542" s="197"/>
      <c r="D14542" s="197"/>
      <c r="E14542" s="197"/>
      <c r="F14542" s="197"/>
      <c r="G14542" s="197" t="s">
        <v>3851</v>
      </c>
      <c r="H14542" s="198">
        <v>23</v>
      </c>
      <c r="I14542" s="199">
        <v>236.21</v>
      </c>
      <c r="J14542" s="220"/>
      <c r="M14542">
        <v>236.21</v>
      </c>
    </row>
    <row r="14543" spans="1:13" ht="0.95" customHeight="1" x14ac:dyDescent="0.2">
      <c r="A14543" s="237"/>
      <c r="B14543" s="185"/>
      <c r="C14543" s="185"/>
      <c r="D14543" s="185"/>
      <c r="E14543" s="185"/>
      <c r="F14543" s="185"/>
      <c r="G14543" s="185"/>
      <c r="H14543" s="185"/>
      <c r="I14543" s="185"/>
      <c r="J14543" s="220"/>
    </row>
    <row r="14544" spans="1:13" ht="18" customHeight="1" x14ac:dyDescent="0.2">
      <c r="A14544" s="236" t="s">
        <v>4601</v>
      </c>
      <c r="B14544" s="183" t="s">
        <v>2</v>
      </c>
      <c r="C14544" s="182" t="s">
        <v>3</v>
      </c>
      <c r="D14544" s="182" t="s">
        <v>4</v>
      </c>
      <c r="E14544" s="419" t="s">
        <v>2100</v>
      </c>
      <c r="F14544" s="419"/>
      <c r="G14544" s="184" t="s">
        <v>5</v>
      </c>
      <c r="H14544" s="183" t="s">
        <v>6</v>
      </c>
      <c r="I14544" s="183" t="s">
        <v>7</v>
      </c>
      <c r="J14544" s="218" t="s">
        <v>8</v>
      </c>
      <c r="K14544" s="229">
        <f>J14546+J14547</f>
        <v>13.06</v>
      </c>
      <c r="L14544" s="229">
        <f>J14545-K14544</f>
        <v>9.4</v>
      </c>
      <c r="M14544" t="s">
        <v>7</v>
      </c>
    </row>
    <row r="14545" spans="1:13" ht="24" customHeight="1" x14ac:dyDescent="0.2">
      <c r="A14545" s="237" t="s">
        <v>2125</v>
      </c>
      <c r="B14545" s="186" t="s">
        <v>4086</v>
      </c>
      <c r="C14545" s="185" t="s">
        <v>15</v>
      </c>
      <c r="D14545" s="185" t="s">
        <v>4087</v>
      </c>
      <c r="E14545" s="425">
        <v>7</v>
      </c>
      <c r="F14545" s="425"/>
      <c r="G14545" s="187" t="s">
        <v>169</v>
      </c>
      <c r="H14545" s="188">
        <v>1</v>
      </c>
      <c r="I14545" s="189">
        <f>(M14545*$M$13)</f>
        <v>22.466400000000004</v>
      </c>
      <c r="J14545" s="231">
        <f>TRUNC(I14545*H14545,2)</f>
        <v>22.46</v>
      </c>
      <c r="M14545">
        <v>24.42</v>
      </c>
    </row>
    <row r="14546" spans="1:13" ht="24" customHeight="1" x14ac:dyDescent="0.2">
      <c r="A14546" s="238" t="s">
        <v>2126</v>
      </c>
      <c r="B14546" s="191" t="s">
        <v>2130</v>
      </c>
      <c r="C14546" s="190" t="s">
        <v>15</v>
      </c>
      <c r="D14546" s="190" t="s">
        <v>2131</v>
      </c>
      <c r="E14546" s="426" t="s">
        <v>2129</v>
      </c>
      <c r="F14546" s="426"/>
      <c r="G14546" s="192" t="s">
        <v>39</v>
      </c>
      <c r="H14546" s="193">
        <v>0.4</v>
      </c>
      <c r="I14546" s="189">
        <f>(M14546*$M$13)</f>
        <v>13.533200000000001</v>
      </c>
      <c r="J14546" s="219">
        <f>TRUNC(I14546*H14546,2)</f>
        <v>5.41</v>
      </c>
      <c r="M14546">
        <v>14.71</v>
      </c>
    </row>
    <row r="14547" spans="1:13" ht="24" customHeight="1" x14ac:dyDescent="0.2">
      <c r="A14547" s="238" t="s">
        <v>2126</v>
      </c>
      <c r="B14547" s="191" t="s">
        <v>2154</v>
      </c>
      <c r="C14547" s="190" t="s">
        <v>15</v>
      </c>
      <c r="D14547" s="190" t="s">
        <v>2155</v>
      </c>
      <c r="E14547" s="426" t="s">
        <v>2129</v>
      </c>
      <c r="F14547" s="426"/>
      <c r="G14547" s="192" t="s">
        <v>39</v>
      </c>
      <c r="H14547" s="193">
        <v>0.4</v>
      </c>
      <c r="I14547" s="189">
        <f>(M14547*$M$13)</f>
        <v>19.136000000000003</v>
      </c>
      <c r="J14547" s="219">
        <f>TRUNC(I14547*H14547,2)</f>
        <v>7.65</v>
      </c>
      <c r="M14547">
        <v>20.8</v>
      </c>
    </row>
    <row r="14548" spans="1:13" ht="24" customHeight="1" x14ac:dyDescent="0.2">
      <c r="A14548" s="238" t="s">
        <v>2126</v>
      </c>
      <c r="B14548" s="191" t="s">
        <v>5030</v>
      </c>
      <c r="C14548" s="190" t="s">
        <v>15</v>
      </c>
      <c r="D14548" s="190" t="s">
        <v>5031</v>
      </c>
      <c r="E14548" s="426" t="s">
        <v>2119</v>
      </c>
      <c r="F14548" s="426"/>
      <c r="G14548" s="192" t="s">
        <v>132</v>
      </c>
      <c r="H14548" s="193">
        <v>1</v>
      </c>
      <c r="I14548" s="189">
        <f>(M14548*$M$13)</f>
        <v>9.4024000000000019</v>
      </c>
      <c r="J14548" s="219">
        <f>TRUNC(I14548*H14548,2)</f>
        <v>9.4</v>
      </c>
      <c r="M14548">
        <v>10.220000000000001</v>
      </c>
    </row>
    <row r="14549" spans="1:13" x14ac:dyDescent="0.2">
      <c r="A14549" s="239"/>
      <c r="B14549" s="195"/>
      <c r="C14549" s="195"/>
      <c r="D14549" s="195"/>
      <c r="E14549" s="195" t="s">
        <v>3847</v>
      </c>
      <c r="F14549" s="196">
        <v>14.2</v>
      </c>
      <c r="G14549" s="195" t="s">
        <v>3848</v>
      </c>
      <c r="H14549" s="196">
        <v>0</v>
      </c>
      <c r="I14549" s="196">
        <v>14.2</v>
      </c>
      <c r="J14549" s="220"/>
      <c r="M14549">
        <v>14.2</v>
      </c>
    </row>
    <row r="14550" spans="1:13" ht="25.5" x14ac:dyDescent="0.2">
      <c r="A14550" s="239"/>
      <c r="B14550" s="195"/>
      <c r="C14550" s="195"/>
      <c r="D14550" s="195"/>
      <c r="E14550" s="195" t="s">
        <v>3849</v>
      </c>
      <c r="F14550" s="196">
        <v>0</v>
      </c>
      <c r="G14550" s="195"/>
      <c r="H14550" s="195" t="s">
        <v>3850</v>
      </c>
      <c r="I14550" s="196">
        <v>24.42</v>
      </c>
      <c r="J14550" s="220"/>
      <c r="M14550">
        <v>24.42</v>
      </c>
    </row>
    <row r="14551" spans="1:13" ht="30" customHeight="1" x14ac:dyDescent="0.2">
      <c r="A14551" s="240"/>
      <c r="B14551" s="197"/>
      <c r="C14551" s="197"/>
      <c r="D14551" s="197"/>
      <c r="E14551" s="197"/>
      <c r="F14551" s="197"/>
      <c r="G14551" s="197" t="s">
        <v>3851</v>
      </c>
      <c r="H14551" s="198">
        <v>150</v>
      </c>
      <c r="I14551" s="199">
        <v>3663</v>
      </c>
      <c r="J14551" s="220"/>
      <c r="M14551">
        <v>3663</v>
      </c>
    </row>
    <row r="14552" spans="1:13" ht="0.95" customHeight="1" x14ac:dyDescent="0.2">
      <c r="A14552" s="237"/>
      <c r="B14552" s="185"/>
      <c r="C14552" s="185"/>
      <c r="D14552" s="185"/>
      <c r="E14552" s="185"/>
      <c r="F14552" s="185"/>
      <c r="G14552" s="185"/>
      <c r="H14552" s="185"/>
      <c r="I14552" s="185"/>
      <c r="J14552" s="220"/>
    </row>
    <row r="14553" spans="1:13" ht="18" customHeight="1" x14ac:dyDescent="0.2">
      <c r="A14553" s="236" t="s">
        <v>4602</v>
      </c>
      <c r="B14553" s="183" t="s">
        <v>2</v>
      </c>
      <c r="C14553" s="182" t="s">
        <v>3</v>
      </c>
      <c r="D14553" s="182" t="s">
        <v>4</v>
      </c>
      <c r="E14553" s="419" t="s">
        <v>2100</v>
      </c>
      <c r="F14553" s="419"/>
      <c r="G14553" s="184" t="s">
        <v>5</v>
      </c>
      <c r="H14553" s="183" t="s">
        <v>6</v>
      </c>
      <c r="I14553" s="183" t="s">
        <v>7</v>
      </c>
      <c r="J14553" s="218" t="s">
        <v>8</v>
      </c>
      <c r="K14553" s="229">
        <f>J14555+J14556</f>
        <v>5.55</v>
      </c>
      <c r="L14553" s="229">
        <f>J14554-K14553</f>
        <v>10.34</v>
      </c>
      <c r="M14553" t="s">
        <v>7</v>
      </c>
    </row>
    <row r="14554" spans="1:13" ht="24" customHeight="1" x14ac:dyDescent="0.2">
      <c r="A14554" s="237" t="s">
        <v>2125</v>
      </c>
      <c r="B14554" s="186" t="s">
        <v>4603</v>
      </c>
      <c r="C14554" s="185" t="s">
        <v>15</v>
      </c>
      <c r="D14554" s="185" t="s">
        <v>4604</v>
      </c>
      <c r="E14554" s="425">
        <v>7</v>
      </c>
      <c r="F14554" s="425"/>
      <c r="G14554" s="187" t="s">
        <v>169</v>
      </c>
      <c r="H14554" s="188">
        <v>1</v>
      </c>
      <c r="I14554" s="189">
        <f>(M14554*$M$13)</f>
        <v>15.897600000000002</v>
      </c>
      <c r="J14554" s="231">
        <f>TRUNC(I14554*H14554,2)</f>
        <v>15.89</v>
      </c>
      <c r="M14554">
        <v>17.28</v>
      </c>
    </row>
    <row r="14555" spans="1:13" ht="24" customHeight="1" x14ac:dyDescent="0.2">
      <c r="A14555" s="238" t="s">
        <v>2126</v>
      </c>
      <c r="B14555" s="191" t="s">
        <v>2130</v>
      </c>
      <c r="C14555" s="190" t="s">
        <v>15</v>
      </c>
      <c r="D14555" s="190" t="s">
        <v>2131</v>
      </c>
      <c r="E14555" s="426" t="s">
        <v>2129</v>
      </c>
      <c r="F14555" s="426"/>
      <c r="G14555" s="192" t="s">
        <v>39</v>
      </c>
      <c r="H14555" s="193">
        <v>0.17</v>
      </c>
      <c r="I14555" s="189">
        <f>(M14555*$M$13)</f>
        <v>13.533200000000001</v>
      </c>
      <c r="J14555" s="219">
        <f>TRUNC(I14555*H14555,2)</f>
        <v>2.2999999999999998</v>
      </c>
      <c r="M14555">
        <v>14.71</v>
      </c>
    </row>
    <row r="14556" spans="1:13" ht="24" customHeight="1" x14ac:dyDescent="0.2">
      <c r="A14556" s="238" t="s">
        <v>2126</v>
      </c>
      <c r="B14556" s="191" t="s">
        <v>2154</v>
      </c>
      <c r="C14556" s="190" t="s">
        <v>15</v>
      </c>
      <c r="D14556" s="190" t="s">
        <v>2155</v>
      </c>
      <c r="E14556" s="426" t="s">
        <v>2129</v>
      </c>
      <c r="F14556" s="426"/>
      <c r="G14556" s="192" t="s">
        <v>39</v>
      </c>
      <c r="H14556" s="193">
        <v>0.17</v>
      </c>
      <c r="I14556" s="189">
        <f>(M14556*$M$13)</f>
        <v>19.136000000000003</v>
      </c>
      <c r="J14556" s="219">
        <f>TRUNC(I14556*H14556,2)</f>
        <v>3.25</v>
      </c>
      <c r="M14556">
        <v>20.8</v>
      </c>
    </row>
    <row r="14557" spans="1:13" ht="26.1" customHeight="1" x14ac:dyDescent="0.2">
      <c r="A14557" s="238" t="s">
        <v>2126</v>
      </c>
      <c r="B14557" s="191" t="s">
        <v>5205</v>
      </c>
      <c r="C14557" s="190" t="s">
        <v>15</v>
      </c>
      <c r="D14557" s="190" t="s">
        <v>5206</v>
      </c>
      <c r="E14557" s="426" t="s">
        <v>2119</v>
      </c>
      <c r="F14557" s="426"/>
      <c r="G14557" s="192" t="s">
        <v>132</v>
      </c>
      <c r="H14557" s="193">
        <v>1</v>
      </c>
      <c r="I14557" s="189">
        <f>(M14557*$M$13)</f>
        <v>10.35</v>
      </c>
      <c r="J14557" s="219">
        <f>TRUNC(I14557*H14557,2)</f>
        <v>10.35</v>
      </c>
      <c r="M14557">
        <v>11.25</v>
      </c>
    </row>
    <row r="14558" spans="1:13" x14ac:dyDescent="0.2">
      <c r="A14558" s="239"/>
      <c r="B14558" s="195"/>
      <c r="C14558" s="195"/>
      <c r="D14558" s="195"/>
      <c r="E14558" s="195" t="s">
        <v>3847</v>
      </c>
      <c r="F14558" s="196">
        <v>6.03</v>
      </c>
      <c r="G14558" s="195" t="s">
        <v>3848</v>
      </c>
      <c r="H14558" s="196">
        <v>0</v>
      </c>
      <c r="I14558" s="196">
        <v>6.03</v>
      </c>
      <c r="J14558" s="220"/>
      <c r="M14558">
        <v>6.03</v>
      </c>
    </row>
    <row r="14559" spans="1:13" ht="25.5" x14ac:dyDescent="0.2">
      <c r="A14559" s="239"/>
      <c r="B14559" s="195"/>
      <c r="C14559" s="195"/>
      <c r="D14559" s="195"/>
      <c r="E14559" s="195" t="s">
        <v>3849</v>
      </c>
      <c r="F14559" s="196">
        <v>0</v>
      </c>
      <c r="G14559" s="195"/>
      <c r="H14559" s="195" t="s">
        <v>3850</v>
      </c>
      <c r="I14559" s="196">
        <v>17.28</v>
      </c>
      <c r="J14559" s="220"/>
      <c r="M14559">
        <v>17.28</v>
      </c>
    </row>
    <row r="14560" spans="1:13" ht="30" customHeight="1" x14ac:dyDescent="0.2">
      <c r="A14560" s="240"/>
      <c r="B14560" s="197"/>
      <c r="C14560" s="197"/>
      <c r="D14560" s="197"/>
      <c r="E14560" s="197"/>
      <c r="F14560" s="197"/>
      <c r="G14560" s="197" t="s">
        <v>3851</v>
      </c>
      <c r="H14560" s="198">
        <v>6</v>
      </c>
      <c r="I14560" s="199">
        <v>103.68</v>
      </c>
      <c r="J14560" s="220"/>
      <c r="M14560">
        <v>103.68</v>
      </c>
    </row>
    <row r="14561" spans="1:13" ht="0.95" customHeight="1" x14ac:dyDescent="0.2">
      <c r="A14561" s="237"/>
      <c r="B14561" s="185"/>
      <c r="C14561" s="185"/>
      <c r="D14561" s="185"/>
      <c r="E14561" s="185"/>
      <c r="F14561" s="185"/>
      <c r="G14561" s="185"/>
      <c r="H14561" s="185"/>
      <c r="I14561" s="185"/>
      <c r="J14561" s="220"/>
    </row>
    <row r="14562" spans="1:13" ht="18" customHeight="1" x14ac:dyDescent="0.2">
      <c r="A14562" s="236" t="s">
        <v>4605</v>
      </c>
      <c r="B14562" s="183" t="s">
        <v>2</v>
      </c>
      <c r="C14562" s="182" t="s">
        <v>3</v>
      </c>
      <c r="D14562" s="182" t="s">
        <v>4</v>
      </c>
      <c r="E14562" s="419" t="s">
        <v>2100</v>
      </c>
      <c r="F14562" s="419"/>
      <c r="G14562" s="184" t="s">
        <v>5</v>
      </c>
      <c r="H14562" s="183" t="s">
        <v>6</v>
      </c>
      <c r="I14562" s="183" t="s">
        <v>7</v>
      </c>
      <c r="J14562" s="218" t="s">
        <v>8</v>
      </c>
      <c r="K14562" s="229">
        <f>J14564+J14565</f>
        <v>1.95</v>
      </c>
      <c r="L14562" s="229">
        <f>J14563-K14562</f>
        <v>2.0999999999999996</v>
      </c>
      <c r="M14562" t="s">
        <v>7</v>
      </c>
    </row>
    <row r="14563" spans="1:13" ht="24" customHeight="1" x14ac:dyDescent="0.2">
      <c r="A14563" s="237" t="s">
        <v>2125</v>
      </c>
      <c r="B14563" s="186" t="s">
        <v>4101</v>
      </c>
      <c r="C14563" s="185" t="s">
        <v>15</v>
      </c>
      <c r="D14563" s="185" t="s">
        <v>4102</v>
      </c>
      <c r="E14563" s="425">
        <v>7</v>
      </c>
      <c r="F14563" s="425"/>
      <c r="G14563" s="187" t="s">
        <v>18</v>
      </c>
      <c r="H14563" s="188">
        <v>1</v>
      </c>
      <c r="I14563" s="189">
        <f>(M14563*$M$13)</f>
        <v>4.0571999999999999</v>
      </c>
      <c r="J14563" s="231">
        <f>TRUNC(I14563*H14563,2)</f>
        <v>4.05</v>
      </c>
      <c r="M14563">
        <v>4.41</v>
      </c>
    </row>
    <row r="14564" spans="1:13" ht="24" customHeight="1" x14ac:dyDescent="0.2">
      <c r="A14564" s="238" t="s">
        <v>2126</v>
      </c>
      <c r="B14564" s="191" t="s">
        <v>2130</v>
      </c>
      <c r="C14564" s="190" t="s">
        <v>15</v>
      </c>
      <c r="D14564" s="190" t="s">
        <v>2131</v>
      </c>
      <c r="E14564" s="426" t="s">
        <v>2129</v>
      </c>
      <c r="F14564" s="426"/>
      <c r="G14564" s="192" t="s">
        <v>39</v>
      </c>
      <c r="H14564" s="193">
        <v>0.06</v>
      </c>
      <c r="I14564" s="189">
        <f>(M14564*$M$13)</f>
        <v>13.533200000000001</v>
      </c>
      <c r="J14564" s="219">
        <f>TRUNC(I14564*H14564,2)</f>
        <v>0.81</v>
      </c>
      <c r="M14564">
        <v>14.71</v>
      </c>
    </row>
    <row r="14565" spans="1:13" ht="24" customHeight="1" x14ac:dyDescent="0.2">
      <c r="A14565" s="238" t="s">
        <v>2126</v>
      </c>
      <c r="B14565" s="191" t="s">
        <v>2154</v>
      </c>
      <c r="C14565" s="190" t="s">
        <v>15</v>
      </c>
      <c r="D14565" s="190" t="s">
        <v>2155</v>
      </c>
      <c r="E14565" s="426" t="s">
        <v>2129</v>
      </c>
      <c r="F14565" s="426"/>
      <c r="G14565" s="192" t="s">
        <v>39</v>
      </c>
      <c r="H14565" s="193">
        <v>0.06</v>
      </c>
      <c r="I14565" s="189">
        <f>(M14565*$M$13)</f>
        <v>19.136000000000003</v>
      </c>
      <c r="J14565" s="219">
        <f>TRUNC(I14565*H14565,2)</f>
        <v>1.1399999999999999</v>
      </c>
      <c r="M14565">
        <v>20.8</v>
      </c>
    </row>
    <row r="14566" spans="1:13" ht="24" customHeight="1" x14ac:dyDescent="0.2">
      <c r="A14566" s="238" t="s">
        <v>2126</v>
      </c>
      <c r="B14566" s="191" t="s">
        <v>5036</v>
      </c>
      <c r="C14566" s="190" t="s">
        <v>15</v>
      </c>
      <c r="D14566" s="190" t="s">
        <v>5037</v>
      </c>
      <c r="E14566" s="426" t="s">
        <v>2119</v>
      </c>
      <c r="F14566" s="426"/>
      <c r="G14566" s="192" t="s">
        <v>54</v>
      </c>
      <c r="H14566" s="193">
        <v>1</v>
      </c>
      <c r="I14566" s="189">
        <f>(M14566*$M$13)</f>
        <v>2.1068000000000002</v>
      </c>
      <c r="J14566" s="219">
        <f>TRUNC(I14566*H14566,2)</f>
        <v>2.1</v>
      </c>
      <c r="M14566">
        <v>2.29</v>
      </c>
    </row>
    <row r="14567" spans="1:13" x14ac:dyDescent="0.2">
      <c r="A14567" s="239"/>
      <c r="B14567" s="195"/>
      <c r="C14567" s="195"/>
      <c r="D14567" s="195"/>
      <c r="E14567" s="195" t="s">
        <v>3847</v>
      </c>
      <c r="F14567" s="196">
        <v>2.12</v>
      </c>
      <c r="G14567" s="195" t="s">
        <v>3848</v>
      </c>
      <c r="H14567" s="196">
        <v>0</v>
      </c>
      <c r="I14567" s="196">
        <v>2.12</v>
      </c>
      <c r="J14567" s="220"/>
      <c r="M14567">
        <v>2.12</v>
      </c>
    </row>
    <row r="14568" spans="1:13" ht="25.5" x14ac:dyDescent="0.2">
      <c r="A14568" s="239"/>
      <c r="B14568" s="195"/>
      <c r="C14568" s="195"/>
      <c r="D14568" s="195"/>
      <c r="E14568" s="195" t="s">
        <v>3849</v>
      </c>
      <c r="F14568" s="196">
        <v>0</v>
      </c>
      <c r="G14568" s="195"/>
      <c r="H14568" s="195" t="s">
        <v>3850</v>
      </c>
      <c r="I14568" s="196">
        <v>4.41</v>
      </c>
      <c r="J14568" s="220"/>
      <c r="M14568">
        <v>4.41</v>
      </c>
    </row>
    <row r="14569" spans="1:13" ht="30" customHeight="1" x14ac:dyDescent="0.2">
      <c r="A14569" s="240"/>
      <c r="B14569" s="197"/>
      <c r="C14569" s="197"/>
      <c r="D14569" s="197"/>
      <c r="E14569" s="197"/>
      <c r="F14569" s="197"/>
      <c r="G14569" s="197" t="s">
        <v>3851</v>
      </c>
      <c r="H14569" s="198">
        <v>73</v>
      </c>
      <c r="I14569" s="199">
        <v>321.93</v>
      </c>
      <c r="J14569" s="220"/>
      <c r="M14569">
        <v>321.93</v>
      </c>
    </row>
    <row r="14570" spans="1:13" ht="0.95" customHeight="1" x14ac:dyDescent="0.2">
      <c r="A14570" s="237"/>
      <c r="B14570" s="185"/>
      <c r="C14570" s="185"/>
      <c r="D14570" s="185"/>
      <c r="E14570" s="185"/>
      <c r="F14570" s="185"/>
      <c r="G14570" s="185"/>
      <c r="H14570" s="185"/>
      <c r="I14570" s="185"/>
      <c r="J14570" s="220"/>
    </row>
    <row r="14571" spans="1:13" ht="18" customHeight="1" x14ac:dyDescent="0.2">
      <c r="A14571" s="236" t="s">
        <v>4606</v>
      </c>
      <c r="B14571" s="183" t="s">
        <v>2</v>
      </c>
      <c r="C14571" s="182" t="s">
        <v>3</v>
      </c>
      <c r="D14571" s="182" t="s">
        <v>4</v>
      </c>
      <c r="E14571" s="419" t="s">
        <v>2100</v>
      </c>
      <c r="F14571" s="419"/>
      <c r="G14571" s="184" t="s">
        <v>5</v>
      </c>
      <c r="H14571" s="183" t="s">
        <v>6</v>
      </c>
      <c r="I14571" s="183" t="s">
        <v>7</v>
      </c>
      <c r="J14571" s="218" t="s">
        <v>8</v>
      </c>
      <c r="K14571" s="229">
        <f>J14574+J14573</f>
        <v>0.51</v>
      </c>
      <c r="L14571" s="229">
        <f>J14572-K14571</f>
        <v>0.16000000000000003</v>
      </c>
      <c r="M14571" t="s">
        <v>7</v>
      </c>
    </row>
    <row r="14572" spans="1:13" ht="24" customHeight="1" x14ac:dyDescent="0.2">
      <c r="A14572" s="237" t="s">
        <v>2125</v>
      </c>
      <c r="B14572" s="186" t="s">
        <v>801</v>
      </c>
      <c r="C14572" s="185" t="s">
        <v>15</v>
      </c>
      <c r="D14572" s="185" t="s">
        <v>802</v>
      </c>
      <c r="E14572" s="425">
        <v>7</v>
      </c>
      <c r="F14572" s="425"/>
      <c r="G14572" s="187" t="s">
        <v>18</v>
      </c>
      <c r="H14572" s="188">
        <v>1</v>
      </c>
      <c r="I14572" s="189">
        <f>(M14572*$M$13)</f>
        <v>0.67159999999999997</v>
      </c>
      <c r="J14572" s="231">
        <f>TRUNC(I14572*H14572,2)</f>
        <v>0.67</v>
      </c>
      <c r="M14572">
        <v>0.73</v>
      </c>
    </row>
    <row r="14573" spans="1:13" ht="24" customHeight="1" x14ac:dyDescent="0.2">
      <c r="A14573" s="238" t="s">
        <v>2126</v>
      </c>
      <c r="B14573" s="191" t="s">
        <v>2130</v>
      </c>
      <c r="C14573" s="190" t="s">
        <v>15</v>
      </c>
      <c r="D14573" s="190" t="s">
        <v>2131</v>
      </c>
      <c r="E14573" s="426" t="s">
        <v>2129</v>
      </c>
      <c r="F14573" s="426"/>
      <c r="G14573" s="192" t="s">
        <v>39</v>
      </c>
      <c r="H14573" s="193">
        <v>1.6E-2</v>
      </c>
      <c r="I14573" s="189">
        <f>(M14573*$M$13)</f>
        <v>13.533200000000001</v>
      </c>
      <c r="J14573" s="219">
        <f>TRUNC(I14573*H14573,2)</f>
        <v>0.21</v>
      </c>
      <c r="M14573">
        <v>14.71</v>
      </c>
    </row>
    <row r="14574" spans="1:13" ht="24" customHeight="1" x14ac:dyDescent="0.2">
      <c r="A14574" s="238" t="s">
        <v>2126</v>
      </c>
      <c r="B14574" s="191" t="s">
        <v>2154</v>
      </c>
      <c r="C14574" s="190" t="s">
        <v>15</v>
      </c>
      <c r="D14574" s="190" t="s">
        <v>2155</v>
      </c>
      <c r="E14574" s="426" t="s">
        <v>2129</v>
      </c>
      <c r="F14574" s="426"/>
      <c r="G14574" s="192" t="s">
        <v>39</v>
      </c>
      <c r="H14574" s="193">
        <v>1.6E-2</v>
      </c>
      <c r="I14574" s="189">
        <f>(M14574*$M$13)</f>
        <v>19.136000000000003</v>
      </c>
      <c r="J14574" s="219">
        <f>TRUNC(I14574*H14574,2)</f>
        <v>0.3</v>
      </c>
      <c r="M14574">
        <v>20.8</v>
      </c>
    </row>
    <row r="14575" spans="1:13" ht="24" customHeight="1" x14ac:dyDescent="0.2">
      <c r="A14575" s="238" t="s">
        <v>2126</v>
      </c>
      <c r="B14575" s="191" t="s">
        <v>2716</v>
      </c>
      <c r="C14575" s="190" t="s">
        <v>15</v>
      </c>
      <c r="D14575" s="190" t="s">
        <v>802</v>
      </c>
      <c r="E14575" s="426" t="s">
        <v>2119</v>
      </c>
      <c r="F14575" s="426"/>
      <c r="G14575" s="192" t="s">
        <v>54</v>
      </c>
      <c r="H14575" s="193">
        <v>1</v>
      </c>
      <c r="I14575" s="189">
        <f>(M14575*$M$13)</f>
        <v>0.15640000000000001</v>
      </c>
      <c r="J14575" s="219">
        <f>TRUNC(I14575*H14575,2)</f>
        <v>0.15</v>
      </c>
      <c r="M14575">
        <v>0.17</v>
      </c>
    </row>
    <row r="14576" spans="1:13" x14ac:dyDescent="0.2">
      <c r="A14576" s="239"/>
      <c r="B14576" s="195"/>
      <c r="C14576" s="195"/>
      <c r="D14576" s="195"/>
      <c r="E14576" s="195" t="s">
        <v>3847</v>
      </c>
      <c r="F14576" s="196">
        <v>0.56000000000000005</v>
      </c>
      <c r="G14576" s="195" t="s">
        <v>3848</v>
      </c>
      <c r="H14576" s="196">
        <v>0</v>
      </c>
      <c r="I14576" s="196">
        <v>0.56000000000000005</v>
      </c>
      <c r="J14576" s="220"/>
      <c r="M14576">
        <v>0.56000000000000005</v>
      </c>
    </row>
    <row r="14577" spans="1:13" ht="25.5" x14ac:dyDescent="0.2">
      <c r="A14577" s="239"/>
      <c r="B14577" s="195"/>
      <c r="C14577" s="195"/>
      <c r="D14577" s="195"/>
      <c r="E14577" s="195" t="s">
        <v>3849</v>
      </c>
      <c r="F14577" s="196">
        <v>0</v>
      </c>
      <c r="G14577" s="195"/>
      <c r="H14577" s="195" t="s">
        <v>3850</v>
      </c>
      <c r="I14577" s="196">
        <v>0.73</v>
      </c>
      <c r="J14577" s="220"/>
      <c r="M14577">
        <v>0.73</v>
      </c>
    </row>
    <row r="14578" spans="1:13" ht="30" customHeight="1" x14ac:dyDescent="0.2">
      <c r="A14578" s="240"/>
      <c r="B14578" s="197"/>
      <c r="C14578" s="197"/>
      <c r="D14578" s="197"/>
      <c r="E14578" s="197"/>
      <c r="F14578" s="197"/>
      <c r="G14578" s="197" t="s">
        <v>3851</v>
      </c>
      <c r="H14578" s="198">
        <v>200</v>
      </c>
      <c r="I14578" s="199">
        <v>146</v>
      </c>
      <c r="J14578" s="220"/>
      <c r="M14578">
        <v>146</v>
      </c>
    </row>
    <row r="14579" spans="1:13" ht="0.95" customHeight="1" x14ac:dyDescent="0.2">
      <c r="A14579" s="237"/>
      <c r="B14579" s="185"/>
      <c r="C14579" s="185"/>
      <c r="D14579" s="185"/>
      <c r="E14579" s="185"/>
      <c r="F14579" s="185"/>
      <c r="G14579" s="185"/>
      <c r="H14579" s="185"/>
      <c r="I14579" s="185"/>
      <c r="J14579" s="220"/>
    </row>
    <row r="14580" spans="1:13" ht="18" customHeight="1" x14ac:dyDescent="0.2">
      <c r="A14580" s="236" t="s">
        <v>4607</v>
      </c>
      <c r="B14580" s="183" t="s">
        <v>2</v>
      </c>
      <c r="C14580" s="182" t="s">
        <v>3</v>
      </c>
      <c r="D14580" s="182" t="s">
        <v>4</v>
      </c>
      <c r="E14580" s="419" t="s">
        <v>2100</v>
      </c>
      <c r="F14580" s="419"/>
      <c r="G14580" s="184" t="s">
        <v>5</v>
      </c>
      <c r="H14580" s="183" t="s">
        <v>6</v>
      </c>
      <c r="I14580" s="183" t="s">
        <v>7</v>
      </c>
      <c r="J14580" s="218" t="s">
        <v>8</v>
      </c>
      <c r="K14580" s="229">
        <f>J14583+J14584</f>
        <v>0.92999999999999994</v>
      </c>
      <c r="L14580" s="229">
        <f>J14581-K14580</f>
        <v>101.07</v>
      </c>
      <c r="M14580" t="s">
        <v>7</v>
      </c>
    </row>
    <row r="14581" spans="1:13" ht="39" customHeight="1" x14ac:dyDescent="0.2">
      <c r="A14581" s="237" t="s">
        <v>2125</v>
      </c>
      <c r="B14581" s="186" t="s">
        <v>3996</v>
      </c>
      <c r="C14581" s="185" t="s">
        <v>26</v>
      </c>
      <c r="D14581" s="185" t="s">
        <v>3997</v>
      </c>
      <c r="E14581" s="425" t="s">
        <v>2104</v>
      </c>
      <c r="F14581" s="425"/>
      <c r="G14581" s="187" t="s">
        <v>331</v>
      </c>
      <c r="H14581" s="188">
        <v>1</v>
      </c>
      <c r="I14581" s="189">
        <f t="shared" ref="I14581:I14586" si="592">(M14581*$M$13)</f>
        <v>102.00040000000001</v>
      </c>
      <c r="J14581" s="231">
        <f t="shared" ref="J14581:J14586" si="593">TRUNC(I14581*H14581,2)</f>
        <v>102</v>
      </c>
      <c r="M14581">
        <v>110.87</v>
      </c>
    </row>
    <row r="14582" spans="1:13" ht="39" customHeight="1" x14ac:dyDescent="0.2">
      <c r="A14582" s="241" t="s">
        <v>2395</v>
      </c>
      <c r="B14582" s="201" t="s">
        <v>4924</v>
      </c>
      <c r="C14582" s="200" t="s">
        <v>26</v>
      </c>
      <c r="D14582" s="200" t="s">
        <v>4925</v>
      </c>
      <c r="E14582" s="427" t="s">
        <v>3775</v>
      </c>
      <c r="F14582" s="427"/>
      <c r="G14582" s="202" t="s">
        <v>50</v>
      </c>
      <c r="H14582" s="203">
        <v>3.5999999999999997E-2</v>
      </c>
      <c r="I14582" s="189">
        <f t="shared" si="592"/>
        <v>245.01439999999999</v>
      </c>
      <c r="J14582" s="219">
        <f t="shared" si="593"/>
        <v>8.82</v>
      </c>
      <c r="M14582">
        <v>266.32</v>
      </c>
    </row>
    <row r="14583" spans="1:13" ht="24" customHeight="1" x14ac:dyDescent="0.2">
      <c r="A14583" s="241" t="s">
        <v>2395</v>
      </c>
      <c r="B14583" s="201" t="s">
        <v>2452</v>
      </c>
      <c r="C14583" s="200" t="s">
        <v>26</v>
      </c>
      <c r="D14583" s="200" t="s">
        <v>2453</v>
      </c>
      <c r="E14583" s="427" t="s">
        <v>2123</v>
      </c>
      <c r="F14583" s="427"/>
      <c r="G14583" s="202" t="s">
        <v>32</v>
      </c>
      <c r="H14583" s="203">
        <v>2.4299999999999999E-2</v>
      </c>
      <c r="I14583" s="189">
        <f t="shared" si="592"/>
        <v>25.005600000000001</v>
      </c>
      <c r="J14583" s="219">
        <f t="shared" si="593"/>
        <v>0.6</v>
      </c>
      <c r="M14583">
        <v>27.18</v>
      </c>
    </row>
    <row r="14584" spans="1:13" ht="24" customHeight="1" x14ac:dyDescent="0.2">
      <c r="A14584" s="241" t="s">
        <v>2395</v>
      </c>
      <c r="B14584" s="201" t="s">
        <v>2446</v>
      </c>
      <c r="C14584" s="200" t="s">
        <v>26</v>
      </c>
      <c r="D14584" s="200" t="s">
        <v>2447</v>
      </c>
      <c r="E14584" s="427" t="s">
        <v>2123</v>
      </c>
      <c r="F14584" s="427"/>
      <c r="G14584" s="202" t="s">
        <v>32</v>
      </c>
      <c r="H14584" s="203">
        <v>1.9099999999999999E-2</v>
      </c>
      <c r="I14584" s="189">
        <f t="shared" si="592"/>
        <v>17.461600000000001</v>
      </c>
      <c r="J14584" s="219">
        <f t="shared" si="593"/>
        <v>0.33</v>
      </c>
      <c r="M14584">
        <v>18.98</v>
      </c>
    </row>
    <row r="14585" spans="1:13" ht="39" customHeight="1" x14ac:dyDescent="0.2">
      <c r="A14585" s="241" t="s">
        <v>2395</v>
      </c>
      <c r="B14585" s="201" t="s">
        <v>4978</v>
      </c>
      <c r="C14585" s="200" t="s">
        <v>26</v>
      </c>
      <c r="D14585" s="200" t="s">
        <v>4979</v>
      </c>
      <c r="E14585" s="427" t="s">
        <v>2117</v>
      </c>
      <c r="F14585" s="427"/>
      <c r="G14585" s="202" t="s">
        <v>50</v>
      </c>
      <c r="H14585" s="203">
        <v>9.1000000000000004E-3</v>
      </c>
      <c r="I14585" s="189">
        <f t="shared" si="592"/>
        <v>2968.7388000000001</v>
      </c>
      <c r="J14585" s="219">
        <f t="shared" si="593"/>
        <v>27.01</v>
      </c>
      <c r="M14585">
        <v>3226.89</v>
      </c>
    </row>
    <row r="14586" spans="1:13" ht="26.1" customHeight="1" x14ac:dyDescent="0.2">
      <c r="A14586" s="238" t="s">
        <v>2126</v>
      </c>
      <c r="B14586" s="191" t="s">
        <v>4980</v>
      </c>
      <c r="C14586" s="190" t="s">
        <v>26</v>
      </c>
      <c r="D14586" s="190" t="s">
        <v>4981</v>
      </c>
      <c r="E14586" s="426" t="s">
        <v>2119</v>
      </c>
      <c r="F14586" s="426"/>
      <c r="G14586" s="192" t="s">
        <v>331</v>
      </c>
      <c r="H14586" s="193">
        <v>1</v>
      </c>
      <c r="I14586" s="189">
        <f t="shared" si="592"/>
        <v>65.237200000000001</v>
      </c>
      <c r="J14586" s="219">
        <f t="shared" si="593"/>
        <v>65.23</v>
      </c>
      <c r="M14586">
        <v>70.91</v>
      </c>
    </row>
    <row r="14587" spans="1:13" x14ac:dyDescent="0.2">
      <c r="A14587" s="239"/>
      <c r="B14587" s="195"/>
      <c r="C14587" s="195"/>
      <c r="D14587" s="195"/>
      <c r="E14587" s="195" t="s">
        <v>3847</v>
      </c>
      <c r="F14587" s="196">
        <v>18.920000000000002</v>
      </c>
      <c r="G14587" s="195" t="s">
        <v>3848</v>
      </c>
      <c r="H14587" s="196">
        <v>0</v>
      </c>
      <c r="I14587" s="196">
        <v>18.920000000000002</v>
      </c>
      <c r="J14587" s="220"/>
      <c r="M14587">
        <v>18.920000000000002</v>
      </c>
    </row>
    <row r="14588" spans="1:13" ht="25.5" x14ac:dyDescent="0.2">
      <c r="A14588" s="239"/>
      <c r="B14588" s="195"/>
      <c r="C14588" s="195"/>
      <c r="D14588" s="195"/>
      <c r="E14588" s="195" t="s">
        <v>3849</v>
      </c>
      <c r="F14588" s="196">
        <v>0</v>
      </c>
      <c r="G14588" s="195"/>
      <c r="H14588" s="195" t="s">
        <v>3850</v>
      </c>
      <c r="I14588" s="196">
        <v>110.87</v>
      </c>
      <c r="J14588" s="220"/>
      <c r="M14588">
        <v>110.87</v>
      </c>
    </row>
    <row r="14589" spans="1:13" ht="30" customHeight="1" x14ac:dyDescent="0.2">
      <c r="A14589" s="240"/>
      <c r="B14589" s="197"/>
      <c r="C14589" s="197"/>
      <c r="D14589" s="197"/>
      <c r="E14589" s="197"/>
      <c r="F14589" s="197"/>
      <c r="G14589" s="197" t="s">
        <v>3851</v>
      </c>
      <c r="H14589" s="198">
        <v>10</v>
      </c>
      <c r="I14589" s="199">
        <v>1108.7</v>
      </c>
      <c r="J14589" s="220"/>
      <c r="M14589">
        <v>1108.7</v>
      </c>
    </row>
    <row r="14590" spans="1:13" ht="0.95" customHeight="1" x14ac:dyDescent="0.2">
      <c r="A14590" s="237"/>
      <c r="B14590" s="185"/>
      <c r="C14590" s="185"/>
      <c r="D14590" s="185"/>
      <c r="E14590" s="185"/>
      <c r="F14590" s="185"/>
      <c r="G14590" s="185"/>
      <c r="H14590" s="185"/>
      <c r="I14590" s="185"/>
      <c r="J14590" s="220"/>
    </row>
    <row r="14591" spans="1:13" ht="18" customHeight="1" x14ac:dyDescent="0.2">
      <c r="A14591" s="236" t="s">
        <v>4608</v>
      </c>
      <c r="B14591" s="183" t="s">
        <v>2</v>
      </c>
      <c r="C14591" s="182" t="s">
        <v>3</v>
      </c>
      <c r="D14591" s="182" t="s">
        <v>4</v>
      </c>
      <c r="E14591" s="419" t="s">
        <v>2100</v>
      </c>
      <c r="F14591" s="419"/>
      <c r="G14591" s="184" t="s">
        <v>5</v>
      </c>
      <c r="H14591" s="183" t="s">
        <v>6</v>
      </c>
      <c r="I14591" s="183" t="s">
        <v>7</v>
      </c>
      <c r="J14591" s="218" t="s">
        <v>8</v>
      </c>
      <c r="K14591" s="229">
        <f>J14593+J14594</f>
        <v>6.51</v>
      </c>
      <c r="L14591" s="229">
        <f>J14592-K14591</f>
        <v>6.51</v>
      </c>
      <c r="M14591" t="s">
        <v>7</v>
      </c>
    </row>
    <row r="14592" spans="1:13" ht="39" customHeight="1" x14ac:dyDescent="0.2">
      <c r="A14592" s="237" t="s">
        <v>2125</v>
      </c>
      <c r="B14592" s="186" t="s">
        <v>3998</v>
      </c>
      <c r="C14592" s="185" t="s">
        <v>26</v>
      </c>
      <c r="D14592" s="185" t="s">
        <v>3999</v>
      </c>
      <c r="E14592" s="425" t="s">
        <v>2104</v>
      </c>
      <c r="F14592" s="425"/>
      <c r="G14592" s="187" t="s">
        <v>169</v>
      </c>
      <c r="H14592" s="188">
        <v>1</v>
      </c>
      <c r="I14592" s="189">
        <f>(M14592*$M$13)</f>
        <v>13.027200000000001</v>
      </c>
      <c r="J14592" s="231">
        <f>TRUNC(I14592*H14592,2)</f>
        <v>13.02</v>
      </c>
      <c r="M14592">
        <v>14.16</v>
      </c>
    </row>
    <row r="14593" spans="1:13" ht="26.1" customHeight="1" x14ac:dyDescent="0.2">
      <c r="A14593" s="241" t="s">
        <v>2395</v>
      </c>
      <c r="B14593" s="201" t="s">
        <v>2709</v>
      </c>
      <c r="C14593" s="200" t="s">
        <v>26</v>
      </c>
      <c r="D14593" s="200" t="s">
        <v>2710</v>
      </c>
      <c r="E14593" s="427" t="s">
        <v>2123</v>
      </c>
      <c r="F14593" s="427"/>
      <c r="G14593" s="202" t="s">
        <v>32</v>
      </c>
      <c r="H14593" s="203">
        <v>0.14899999999999999</v>
      </c>
      <c r="I14593" s="189">
        <f>(M14593*$M$13)</f>
        <v>18.390799999999999</v>
      </c>
      <c r="J14593" s="219">
        <f>TRUNC(I14593*H14593,2)</f>
        <v>2.74</v>
      </c>
      <c r="M14593">
        <v>19.989999999999998</v>
      </c>
    </row>
    <row r="14594" spans="1:13" ht="24" customHeight="1" x14ac:dyDescent="0.2">
      <c r="A14594" s="241" t="s">
        <v>2395</v>
      </c>
      <c r="B14594" s="201" t="s">
        <v>2700</v>
      </c>
      <c r="C14594" s="200" t="s">
        <v>26</v>
      </c>
      <c r="D14594" s="200" t="s">
        <v>2701</v>
      </c>
      <c r="E14594" s="427" t="s">
        <v>2123</v>
      </c>
      <c r="F14594" s="427"/>
      <c r="G14594" s="202" t="s">
        <v>32</v>
      </c>
      <c r="H14594" s="203">
        <v>0.14899999999999999</v>
      </c>
      <c r="I14594" s="189">
        <f>(M14594*$M$13)</f>
        <v>25.309200000000004</v>
      </c>
      <c r="J14594" s="219">
        <f>TRUNC(I14594*H14594,2)</f>
        <v>3.77</v>
      </c>
      <c r="M14594">
        <v>27.51</v>
      </c>
    </row>
    <row r="14595" spans="1:13" ht="26.1" customHeight="1" x14ac:dyDescent="0.2">
      <c r="A14595" s="238" t="s">
        <v>2126</v>
      </c>
      <c r="B14595" s="191" t="s">
        <v>4982</v>
      </c>
      <c r="C14595" s="190" t="s">
        <v>26</v>
      </c>
      <c r="D14595" s="190" t="s">
        <v>4983</v>
      </c>
      <c r="E14595" s="426" t="s">
        <v>2119</v>
      </c>
      <c r="F14595" s="426"/>
      <c r="G14595" s="192" t="s">
        <v>169</v>
      </c>
      <c r="H14595" s="193">
        <v>1.0169999999999999</v>
      </c>
      <c r="I14595" s="189">
        <f>(M14595*$M$13)</f>
        <v>6.4308000000000005</v>
      </c>
      <c r="J14595" s="219">
        <f>TRUNC(I14595*H14595,2)</f>
        <v>6.54</v>
      </c>
      <c r="M14595">
        <v>6.99</v>
      </c>
    </row>
    <row r="14596" spans="1:13" x14ac:dyDescent="0.2">
      <c r="A14596" s="239"/>
      <c r="B14596" s="195"/>
      <c r="C14596" s="195"/>
      <c r="D14596" s="195"/>
      <c r="E14596" s="195" t="s">
        <v>3847</v>
      </c>
      <c r="F14596" s="196">
        <v>5.28</v>
      </c>
      <c r="G14596" s="195" t="s">
        <v>3848</v>
      </c>
      <c r="H14596" s="196">
        <v>0</v>
      </c>
      <c r="I14596" s="196">
        <v>5.28</v>
      </c>
      <c r="J14596" s="220"/>
      <c r="M14596">
        <v>5.28</v>
      </c>
    </row>
    <row r="14597" spans="1:13" ht="25.5" x14ac:dyDescent="0.2">
      <c r="A14597" s="239"/>
      <c r="B14597" s="195"/>
      <c r="C14597" s="195"/>
      <c r="D14597" s="195"/>
      <c r="E14597" s="195" t="s">
        <v>3849</v>
      </c>
      <c r="F14597" s="196">
        <v>0</v>
      </c>
      <c r="G14597" s="195"/>
      <c r="H14597" s="195" t="s">
        <v>3850</v>
      </c>
      <c r="I14597" s="196">
        <v>14.16</v>
      </c>
      <c r="J14597" s="220"/>
      <c r="M14597">
        <v>14.16</v>
      </c>
    </row>
    <row r="14598" spans="1:13" ht="30" customHeight="1" x14ac:dyDescent="0.2">
      <c r="A14598" s="240"/>
      <c r="B14598" s="197"/>
      <c r="C14598" s="197"/>
      <c r="D14598" s="197"/>
      <c r="E14598" s="197"/>
      <c r="F14598" s="197"/>
      <c r="G14598" s="197" t="s">
        <v>3851</v>
      </c>
      <c r="H14598" s="198">
        <v>180</v>
      </c>
      <c r="I14598" s="199">
        <v>2548.8000000000002</v>
      </c>
      <c r="J14598" s="220"/>
      <c r="M14598">
        <v>2548.8000000000002</v>
      </c>
    </row>
    <row r="14599" spans="1:13" ht="0.95" customHeight="1" x14ac:dyDescent="0.2">
      <c r="A14599" s="237"/>
      <c r="B14599" s="185"/>
      <c r="C14599" s="185"/>
      <c r="D14599" s="185"/>
      <c r="E14599" s="185"/>
      <c r="F14599" s="185"/>
      <c r="G14599" s="185"/>
      <c r="H14599" s="185"/>
      <c r="I14599" s="185"/>
      <c r="J14599" s="220"/>
    </row>
    <row r="14600" spans="1:13" ht="24" customHeight="1" x14ac:dyDescent="0.2">
      <c r="A14600" s="235" t="s">
        <v>4609</v>
      </c>
      <c r="B14600" s="14"/>
      <c r="C14600" s="14"/>
      <c r="D14600" s="13" t="s">
        <v>4610</v>
      </c>
      <c r="E14600" s="14"/>
      <c r="F14600" s="418"/>
      <c r="G14600" s="418"/>
      <c r="H14600" s="14"/>
      <c r="I14600" s="14"/>
      <c r="J14600" s="209"/>
    </row>
    <row r="14601" spans="1:13" ht="18" customHeight="1" x14ac:dyDescent="0.2">
      <c r="A14601" s="236" t="s">
        <v>4611</v>
      </c>
      <c r="B14601" s="183" t="s">
        <v>2</v>
      </c>
      <c r="C14601" s="182" t="s">
        <v>3</v>
      </c>
      <c r="D14601" s="182" t="s">
        <v>4</v>
      </c>
      <c r="E14601" s="419" t="s">
        <v>2100</v>
      </c>
      <c r="F14601" s="419"/>
      <c r="G14601" s="184" t="s">
        <v>5</v>
      </c>
      <c r="H14601" s="183" t="s">
        <v>6</v>
      </c>
      <c r="I14601" s="183" t="s">
        <v>7</v>
      </c>
      <c r="J14601" s="218" t="s">
        <v>8</v>
      </c>
      <c r="K14601" s="229">
        <f>J14603+J14604</f>
        <v>6.52</v>
      </c>
      <c r="L14601" s="229">
        <f>J14602-K14601</f>
        <v>5.1300000000000008</v>
      </c>
      <c r="M14601" t="s">
        <v>7</v>
      </c>
    </row>
    <row r="14602" spans="1:13" ht="24" customHeight="1" x14ac:dyDescent="0.2">
      <c r="A14602" s="237" t="s">
        <v>2125</v>
      </c>
      <c r="B14602" s="186" t="s">
        <v>4612</v>
      </c>
      <c r="C14602" s="185" t="s">
        <v>15</v>
      </c>
      <c r="D14602" s="185" t="s">
        <v>4613</v>
      </c>
      <c r="E14602" s="425">
        <v>7</v>
      </c>
      <c r="F14602" s="425"/>
      <c r="G14602" s="187" t="s">
        <v>18</v>
      </c>
      <c r="H14602" s="188">
        <v>1</v>
      </c>
      <c r="I14602" s="189">
        <f>(M14602*$M$13)</f>
        <v>11.6564</v>
      </c>
      <c r="J14602" s="231">
        <f>TRUNC(I14602*H14602,2)</f>
        <v>11.65</v>
      </c>
      <c r="M14602">
        <v>12.67</v>
      </c>
    </row>
    <row r="14603" spans="1:13" ht="24" customHeight="1" x14ac:dyDescent="0.2">
      <c r="A14603" s="238" t="s">
        <v>2126</v>
      </c>
      <c r="B14603" s="191" t="s">
        <v>2130</v>
      </c>
      <c r="C14603" s="190" t="s">
        <v>15</v>
      </c>
      <c r="D14603" s="190" t="s">
        <v>2131</v>
      </c>
      <c r="E14603" s="426" t="s">
        <v>2129</v>
      </c>
      <c r="F14603" s="426"/>
      <c r="G14603" s="192" t="s">
        <v>39</v>
      </c>
      <c r="H14603" s="193">
        <v>0.2</v>
      </c>
      <c r="I14603" s="189">
        <f>(M14603*$M$13)</f>
        <v>13.533200000000001</v>
      </c>
      <c r="J14603" s="219">
        <f>TRUNC(I14603*H14603,2)</f>
        <v>2.7</v>
      </c>
      <c r="M14603">
        <v>14.71</v>
      </c>
    </row>
    <row r="14604" spans="1:13" ht="24" customHeight="1" x14ac:dyDescent="0.2">
      <c r="A14604" s="238" t="s">
        <v>2126</v>
      </c>
      <c r="B14604" s="191" t="s">
        <v>2154</v>
      </c>
      <c r="C14604" s="190" t="s">
        <v>15</v>
      </c>
      <c r="D14604" s="190" t="s">
        <v>2155</v>
      </c>
      <c r="E14604" s="426" t="s">
        <v>2129</v>
      </c>
      <c r="F14604" s="426"/>
      <c r="G14604" s="192" t="s">
        <v>39</v>
      </c>
      <c r="H14604" s="193">
        <v>0.2</v>
      </c>
      <c r="I14604" s="189">
        <f>(M14604*$M$13)</f>
        <v>19.136000000000003</v>
      </c>
      <c r="J14604" s="219">
        <f>TRUNC(I14604*H14604,2)</f>
        <v>3.82</v>
      </c>
      <c r="M14604">
        <v>20.8</v>
      </c>
    </row>
    <row r="14605" spans="1:13" ht="24" customHeight="1" x14ac:dyDescent="0.2">
      <c r="A14605" s="238" t="s">
        <v>2126</v>
      </c>
      <c r="B14605" s="191" t="s">
        <v>5207</v>
      </c>
      <c r="C14605" s="190" t="s">
        <v>15</v>
      </c>
      <c r="D14605" s="190" t="s">
        <v>4613</v>
      </c>
      <c r="E14605" s="426" t="s">
        <v>2119</v>
      </c>
      <c r="F14605" s="426"/>
      <c r="G14605" s="192" t="s">
        <v>54</v>
      </c>
      <c r="H14605" s="193">
        <v>1</v>
      </c>
      <c r="I14605" s="189">
        <f>(M14605*$M$13)</f>
        <v>5.1244000000000005</v>
      </c>
      <c r="J14605" s="219">
        <f>TRUNC(I14605*H14605,2)</f>
        <v>5.12</v>
      </c>
      <c r="M14605">
        <v>5.57</v>
      </c>
    </row>
    <row r="14606" spans="1:13" x14ac:dyDescent="0.2">
      <c r="A14606" s="239"/>
      <c r="B14606" s="195"/>
      <c r="C14606" s="195"/>
      <c r="D14606" s="195"/>
      <c r="E14606" s="195" t="s">
        <v>3847</v>
      </c>
      <c r="F14606" s="196">
        <v>7.1</v>
      </c>
      <c r="G14606" s="195" t="s">
        <v>3848</v>
      </c>
      <c r="H14606" s="196">
        <v>0</v>
      </c>
      <c r="I14606" s="196">
        <v>7.1</v>
      </c>
      <c r="J14606" s="220"/>
      <c r="M14606">
        <v>7.1</v>
      </c>
    </row>
    <row r="14607" spans="1:13" ht="25.5" x14ac:dyDescent="0.2">
      <c r="A14607" s="239"/>
      <c r="B14607" s="195"/>
      <c r="C14607" s="195"/>
      <c r="D14607" s="195"/>
      <c r="E14607" s="195" t="s">
        <v>3849</v>
      </c>
      <c r="F14607" s="196">
        <v>0</v>
      </c>
      <c r="G14607" s="195"/>
      <c r="H14607" s="195" t="s">
        <v>3850</v>
      </c>
      <c r="I14607" s="196">
        <v>12.67</v>
      </c>
      <c r="J14607" s="220"/>
      <c r="M14607">
        <v>12.67</v>
      </c>
    </row>
    <row r="14608" spans="1:13" ht="30" customHeight="1" x14ac:dyDescent="0.2">
      <c r="A14608" s="240"/>
      <c r="B14608" s="197"/>
      <c r="C14608" s="197"/>
      <c r="D14608" s="197"/>
      <c r="E14608" s="197"/>
      <c r="F14608" s="197"/>
      <c r="G14608" s="197" t="s">
        <v>3851</v>
      </c>
      <c r="H14608" s="198">
        <v>10</v>
      </c>
      <c r="I14608" s="199">
        <v>126.7</v>
      </c>
      <c r="J14608" s="220"/>
      <c r="M14608">
        <v>126.7</v>
      </c>
    </row>
    <row r="14609" spans="1:13" ht="0.95" customHeight="1" x14ac:dyDescent="0.2">
      <c r="A14609" s="237"/>
      <c r="B14609" s="185"/>
      <c r="C14609" s="185"/>
      <c r="D14609" s="185"/>
      <c r="E14609" s="185"/>
      <c r="F14609" s="185"/>
      <c r="G14609" s="185"/>
      <c r="H14609" s="185"/>
      <c r="I14609" s="185"/>
      <c r="J14609" s="220"/>
    </row>
    <row r="14610" spans="1:13" ht="18" customHeight="1" x14ac:dyDescent="0.2">
      <c r="A14610" s="236" t="s">
        <v>4614</v>
      </c>
      <c r="B14610" s="183" t="s">
        <v>2</v>
      </c>
      <c r="C14610" s="182" t="s">
        <v>3</v>
      </c>
      <c r="D14610" s="182" t="s">
        <v>4</v>
      </c>
      <c r="E14610" s="419" t="s">
        <v>2100</v>
      </c>
      <c r="F14610" s="419"/>
      <c r="G14610" s="184" t="s">
        <v>5</v>
      </c>
      <c r="H14610" s="183" t="s">
        <v>6</v>
      </c>
      <c r="I14610" s="183" t="s">
        <v>7</v>
      </c>
      <c r="J14610" s="218" t="s">
        <v>8</v>
      </c>
      <c r="K14610" s="229">
        <f>J14612+J14613</f>
        <v>6.52</v>
      </c>
      <c r="L14610" s="229">
        <f>J14611-K14610</f>
        <v>6.6400000000000006</v>
      </c>
      <c r="M14610" t="s">
        <v>7</v>
      </c>
    </row>
    <row r="14611" spans="1:13" ht="24" customHeight="1" x14ac:dyDescent="0.2">
      <c r="A14611" s="237" t="s">
        <v>2125</v>
      </c>
      <c r="B14611" s="186" t="s">
        <v>4007</v>
      </c>
      <c r="C14611" s="185" t="s">
        <v>15</v>
      </c>
      <c r="D14611" s="185" t="s">
        <v>4008</v>
      </c>
      <c r="E14611" s="425">
        <v>7</v>
      </c>
      <c r="F14611" s="425"/>
      <c r="G14611" s="187" t="s">
        <v>18</v>
      </c>
      <c r="H14611" s="188">
        <v>1</v>
      </c>
      <c r="I14611" s="189">
        <f>(M14611*$M$13)</f>
        <v>13.1652</v>
      </c>
      <c r="J14611" s="231">
        <f>TRUNC(I14611*H14611,2)</f>
        <v>13.16</v>
      </c>
      <c r="M14611">
        <v>14.31</v>
      </c>
    </row>
    <row r="14612" spans="1:13" ht="24" customHeight="1" x14ac:dyDescent="0.2">
      <c r="A14612" s="238" t="s">
        <v>2126</v>
      </c>
      <c r="B14612" s="191" t="s">
        <v>2130</v>
      </c>
      <c r="C14612" s="190" t="s">
        <v>15</v>
      </c>
      <c r="D14612" s="190" t="s">
        <v>2131</v>
      </c>
      <c r="E14612" s="426" t="s">
        <v>2129</v>
      </c>
      <c r="F14612" s="426"/>
      <c r="G14612" s="192" t="s">
        <v>39</v>
      </c>
      <c r="H14612" s="193">
        <v>0.2</v>
      </c>
      <c r="I14612" s="189">
        <f>(M14612*$M$13)</f>
        <v>13.533200000000001</v>
      </c>
      <c r="J14612" s="219">
        <f>TRUNC(I14612*H14612,2)</f>
        <v>2.7</v>
      </c>
      <c r="M14612">
        <v>14.71</v>
      </c>
    </row>
    <row r="14613" spans="1:13" ht="24" customHeight="1" x14ac:dyDescent="0.2">
      <c r="A14613" s="238" t="s">
        <v>2126</v>
      </c>
      <c r="B14613" s="191" t="s">
        <v>2154</v>
      </c>
      <c r="C14613" s="190" t="s">
        <v>15</v>
      </c>
      <c r="D14613" s="190" t="s">
        <v>2155</v>
      </c>
      <c r="E14613" s="426" t="s">
        <v>2129</v>
      </c>
      <c r="F14613" s="426"/>
      <c r="G14613" s="192" t="s">
        <v>39</v>
      </c>
      <c r="H14613" s="193">
        <v>0.2</v>
      </c>
      <c r="I14613" s="189">
        <f>(M14613*$M$13)</f>
        <v>19.136000000000003</v>
      </c>
      <c r="J14613" s="219">
        <f>TRUNC(I14613*H14613,2)</f>
        <v>3.82</v>
      </c>
      <c r="M14613">
        <v>20.8</v>
      </c>
    </row>
    <row r="14614" spans="1:13" ht="24" customHeight="1" x14ac:dyDescent="0.2">
      <c r="A14614" s="238" t="s">
        <v>2126</v>
      </c>
      <c r="B14614" s="191" t="s">
        <v>4995</v>
      </c>
      <c r="C14614" s="190" t="s">
        <v>15</v>
      </c>
      <c r="D14614" s="190" t="s">
        <v>4008</v>
      </c>
      <c r="E14614" s="426" t="s">
        <v>2119</v>
      </c>
      <c r="F14614" s="426"/>
      <c r="G14614" s="192" t="s">
        <v>54</v>
      </c>
      <c r="H14614" s="193">
        <v>1</v>
      </c>
      <c r="I14614" s="189">
        <f>(M14614*$M$13)</f>
        <v>6.6332000000000004</v>
      </c>
      <c r="J14614" s="219">
        <f>TRUNC(I14614*H14614,2)</f>
        <v>6.63</v>
      </c>
      <c r="M14614">
        <v>7.21</v>
      </c>
    </row>
    <row r="14615" spans="1:13" x14ac:dyDescent="0.2">
      <c r="A14615" s="239"/>
      <c r="B14615" s="195"/>
      <c r="C14615" s="195"/>
      <c r="D14615" s="195"/>
      <c r="E14615" s="195" t="s">
        <v>3847</v>
      </c>
      <c r="F14615" s="196">
        <v>7.1</v>
      </c>
      <c r="G14615" s="195" t="s">
        <v>3848</v>
      </c>
      <c r="H14615" s="196">
        <v>0</v>
      </c>
      <c r="I14615" s="196">
        <v>7.1</v>
      </c>
      <c r="J14615" s="220"/>
      <c r="M14615">
        <v>7.1</v>
      </c>
    </row>
    <row r="14616" spans="1:13" ht="25.5" x14ac:dyDescent="0.2">
      <c r="A14616" s="239"/>
      <c r="B14616" s="195"/>
      <c r="C14616" s="195"/>
      <c r="D14616" s="195"/>
      <c r="E14616" s="195" t="s">
        <v>3849</v>
      </c>
      <c r="F14616" s="196">
        <v>0</v>
      </c>
      <c r="G14616" s="195"/>
      <c r="H14616" s="195" t="s">
        <v>3850</v>
      </c>
      <c r="I14616" s="196">
        <v>14.31</v>
      </c>
      <c r="J14616" s="220"/>
      <c r="M14616">
        <v>14.31</v>
      </c>
    </row>
    <row r="14617" spans="1:13" ht="30" customHeight="1" x14ac:dyDescent="0.2">
      <c r="A14617" s="240"/>
      <c r="B14617" s="197"/>
      <c r="C14617" s="197"/>
      <c r="D14617" s="197"/>
      <c r="E14617" s="197"/>
      <c r="F14617" s="197"/>
      <c r="G14617" s="197" t="s">
        <v>3851</v>
      </c>
      <c r="H14617" s="198">
        <v>4</v>
      </c>
      <c r="I14617" s="199">
        <v>57.24</v>
      </c>
      <c r="J14617" s="220"/>
      <c r="M14617">
        <v>57.24</v>
      </c>
    </row>
    <row r="14618" spans="1:13" ht="0.95" customHeight="1" x14ac:dyDescent="0.2">
      <c r="A14618" s="237"/>
      <c r="B14618" s="185"/>
      <c r="C14618" s="185"/>
      <c r="D14618" s="185"/>
      <c r="E14618" s="185"/>
      <c r="F14618" s="185"/>
      <c r="G14618" s="185"/>
      <c r="H14618" s="185"/>
      <c r="I14618" s="185"/>
      <c r="J14618" s="220"/>
    </row>
    <row r="14619" spans="1:13" ht="18" customHeight="1" x14ac:dyDescent="0.2">
      <c r="A14619" s="236" t="s">
        <v>4615</v>
      </c>
      <c r="B14619" s="183" t="s">
        <v>2</v>
      </c>
      <c r="C14619" s="182" t="s">
        <v>3</v>
      </c>
      <c r="D14619" s="182" t="s">
        <v>4</v>
      </c>
      <c r="E14619" s="419" t="s">
        <v>2100</v>
      </c>
      <c r="F14619" s="419"/>
      <c r="G14619" s="184" t="s">
        <v>5</v>
      </c>
      <c r="H14619" s="183" t="s">
        <v>6</v>
      </c>
      <c r="I14619" s="183" t="s">
        <v>7</v>
      </c>
      <c r="J14619" s="218" t="s">
        <v>8</v>
      </c>
      <c r="K14619" s="229">
        <f>J14621+J14622</f>
        <v>16.32</v>
      </c>
      <c r="L14619" s="229">
        <f>J14620-K14619</f>
        <v>27.380000000000003</v>
      </c>
      <c r="M14619" t="s">
        <v>7</v>
      </c>
    </row>
    <row r="14620" spans="1:13" ht="26.1" customHeight="1" x14ac:dyDescent="0.2">
      <c r="A14620" s="237" t="s">
        <v>2125</v>
      </c>
      <c r="B14620" s="186" t="s">
        <v>3968</v>
      </c>
      <c r="C14620" s="185" t="s">
        <v>15</v>
      </c>
      <c r="D14620" s="185" t="s">
        <v>3969</v>
      </c>
      <c r="E14620" s="425">
        <v>7</v>
      </c>
      <c r="F14620" s="425"/>
      <c r="G14620" s="187" t="s">
        <v>18</v>
      </c>
      <c r="H14620" s="188">
        <v>1</v>
      </c>
      <c r="I14620" s="189">
        <f>(M14620*$M$13)</f>
        <v>43.709200000000003</v>
      </c>
      <c r="J14620" s="231">
        <f>TRUNC(I14620*H14620,2)</f>
        <v>43.7</v>
      </c>
      <c r="M14620">
        <v>47.51</v>
      </c>
    </row>
    <row r="14621" spans="1:13" ht="24" customHeight="1" x14ac:dyDescent="0.2">
      <c r="A14621" s="238" t="s">
        <v>2126</v>
      </c>
      <c r="B14621" s="191" t="s">
        <v>2130</v>
      </c>
      <c r="C14621" s="190" t="s">
        <v>15</v>
      </c>
      <c r="D14621" s="190" t="s">
        <v>2131</v>
      </c>
      <c r="E14621" s="426" t="s">
        <v>2129</v>
      </c>
      <c r="F14621" s="426"/>
      <c r="G14621" s="192" t="s">
        <v>39</v>
      </c>
      <c r="H14621" s="193">
        <v>0.5</v>
      </c>
      <c r="I14621" s="189">
        <f>(M14621*$M$13)</f>
        <v>13.533200000000001</v>
      </c>
      <c r="J14621" s="219">
        <f>TRUNC(I14621*H14621,2)</f>
        <v>6.76</v>
      </c>
      <c r="M14621">
        <v>14.71</v>
      </c>
    </row>
    <row r="14622" spans="1:13" ht="24" customHeight="1" x14ac:dyDescent="0.2">
      <c r="A14622" s="238" t="s">
        <v>2126</v>
      </c>
      <c r="B14622" s="191" t="s">
        <v>2154</v>
      </c>
      <c r="C14622" s="190" t="s">
        <v>15</v>
      </c>
      <c r="D14622" s="190" t="s">
        <v>2155</v>
      </c>
      <c r="E14622" s="426" t="s">
        <v>2129</v>
      </c>
      <c r="F14622" s="426"/>
      <c r="G14622" s="192" t="s">
        <v>39</v>
      </c>
      <c r="H14622" s="193">
        <v>0.5</v>
      </c>
      <c r="I14622" s="189">
        <f>(M14622*$M$13)</f>
        <v>19.136000000000003</v>
      </c>
      <c r="J14622" s="219">
        <f>TRUNC(I14622*H14622,2)</f>
        <v>9.56</v>
      </c>
      <c r="M14622">
        <v>20.8</v>
      </c>
    </row>
    <row r="14623" spans="1:13" ht="26.1" customHeight="1" x14ac:dyDescent="0.2">
      <c r="A14623" s="238" t="s">
        <v>2126</v>
      </c>
      <c r="B14623" s="191" t="s">
        <v>4958</v>
      </c>
      <c r="C14623" s="190" t="s">
        <v>15</v>
      </c>
      <c r="D14623" s="190" t="s">
        <v>4959</v>
      </c>
      <c r="E14623" s="426" t="s">
        <v>2119</v>
      </c>
      <c r="F14623" s="426"/>
      <c r="G14623" s="192" t="s">
        <v>54</v>
      </c>
      <c r="H14623" s="193">
        <v>1</v>
      </c>
      <c r="I14623" s="189">
        <f>(M14623*$M$13)</f>
        <v>27.379200000000001</v>
      </c>
      <c r="J14623" s="219">
        <f>TRUNC(I14623*H14623,2)</f>
        <v>27.37</v>
      </c>
      <c r="M14623">
        <v>29.76</v>
      </c>
    </row>
    <row r="14624" spans="1:13" x14ac:dyDescent="0.2">
      <c r="A14624" s="239"/>
      <c r="B14624" s="195"/>
      <c r="C14624" s="195"/>
      <c r="D14624" s="195"/>
      <c r="E14624" s="195" t="s">
        <v>3847</v>
      </c>
      <c r="F14624" s="196">
        <v>17.75</v>
      </c>
      <c r="G14624" s="195" t="s">
        <v>3848</v>
      </c>
      <c r="H14624" s="196">
        <v>0</v>
      </c>
      <c r="I14624" s="196">
        <v>17.75</v>
      </c>
      <c r="J14624" s="220"/>
      <c r="M14624">
        <v>17.75</v>
      </c>
    </row>
    <row r="14625" spans="1:13" ht="25.5" x14ac:dyDescent="0.2">
      <c r="A14625" s="239"/>
      <c r="B14625" s="195"/>
      <c r="C14625" s="195"/>
      <c r="D14625" s="195"/>
      <c r="E14625" s="195" t="s">
        <v>3849</v>
      </c>
      <c r="F14625" s="196">
        <v>0</v>
      </c>
      <c r="G14625" s="195"/>
      <c r="H14625" s="195" t="s">
        <v>3850</v>
      </c>
      <c r="I14625" s="196">
        <v>47.51</v>
      </c>
      <c r="J14625" s="220"/>
      <c r="M14625">
        <v>47.51</v>
      </c>
    </row>
    <row r="14626" spans="1:13" ht="30" customHeight="1" x14ac:dyDescent="0.2">
      <c r="A14626" s="240"/>
      <c r="B14626" s="197"/>
      <c r="C14626" s="197"/>
      <c r="D14626" s="197"/>
      <c r="E14626" s="197"/>
      <c r="F14626" s="197"/>
      <c r="G14626" s="197" t="s">
        <v>3851</v>
      </c>
      <c r="H14626" s="198">
        <v>2</v>
      </c>
      <c r="I14626" s="199">
        <v>95.02</v>
      </c>
      <c r="J14626" s="220"/>
      <c r="M14626">
        <v>95.02</v>
      </c>
    </row>
    <row r="14627" spans="1:13" ht="0.95" customHeight="1" x14ac:dyDescent="0.2">
      <c r="A14627" s="237"/>
      <c r="B14627" s="185"/>
      <c r="C14627" s="185"/>
      <c r="D14627" s="185"/>
      <c r="E14627" s="185"/>
      <c r="F14627" s="185"/>
      <c r="G14627" s="185"/>
      <c r="H14627" s="185"/>
      <c r="I14627" s="185"/>
      <c r="J14627" s="220"/>
    </row>
    <row r="14628" spans="1:13" ht="18" customHeight="1" x14ac:dyDescent="0.2">
      <c r="A14628" s="236" t="s">
        <v>4616</v>
      </c>
      <c r="B14628" s="183" t="s">
        <v>2</v>
      </c>
      <c r="C14628" s="182" t="s">
        <v>3</v>
      </c>
      <c r="D14628" s="182" t="s">
        <v>4</v>
      </c>
      <c r="E14628" s="419" t="s">
        <v>2100</v>
      </c>
      <c r="F14628" s="419"/>
      <c r="G14628" s="184" t="s">
        <v>5</v>
      </c>
      <c r="H14628" s="183" t="s">
        <v>6</v>
      </c>
      <c r="I14628" s="183" t="s">
        <v>7</v>
      </c>
      <c r="J14628" s="218" t="s">
        <v>8</v>
      </c>
      <c r="K14628" s="229">
        <f>J14630+J14631</f>
        <v>4.4400000000000004</v>
      </c>
      <c r="L14628" s="229">
        <f>J14629-K14628</f>
        <v>8.34</v>
      </c>
      <c r="M14628" t="s">
        <v>7</v>
      </c>
    </row>
    <row r="14629" spans="1:13" ht="24" customHeight="1" x14ac:dyDescent="0.2">
      <c r="A14629" s="237" t="s">
        <v>2125</v>
      </c>
      <c r="B14629" s="186" t="s">
        <v>4617</v>
      </c>
      <c r="C14629" s="185" t="s">
        <v>15</v>
      </c>
      <c r="D14629" s="185" t="s">
        <v>4618</v>
      </c>
      <c r="E14629" s="425">
        <v>7</v>
      </c>
      <c r="F14629" s="425"/>
      <c r="G14629" s="187" t="s">
        <v>169</v>
      </c>
      <c r="H14629" s="188">
        <v>1</v>
      </c>
      <c r="I14629" s="189">
        <f>(M14629*$M$13)</f>
        <v>12.788</v>
      </c>
      <c r="J14629" s="231">
        <f>TRUNC(I14629*H14629,2)</f>
        <v>12.78</v>
      </c>
      <c r="M14629">
        <v>13.9</v>
      </c>
    </row>
    <row r="14630" spans="1:13" ht="24" customHeight="1" x14ac:dyDescent="0.2">
      <c r="A14630" s="238" t="s">
        <v>2126</v>
      </c>
      <c r="B14630" s="191" t="s">
        <v>2130</v>
      </c>
      <c r="C14630" s="190" t="s">
        <v>15</v>
      </c>
      <c r="D14630" s="190" t="s">
        <v>2131</v>
      </c>
      <c r="E14630" s="426" t="s">
        <v>2129</v>
      </c>
      <c r="F14630" s="426"/>
      <c r="G14630" s="192" t="s">
        <v>39</v>
      </c>
      <c r="H14630" s="193">
        <v>0.13600000000000001</v>
      </c>
      <c r="I14630" s="189">
        <f>(M14630*$M$13)</f>
        <v>13.533200000000001</v>
      </c>
      <c r="J14630" s="219">
        <f>TRUNC(I14630*H14630,2)</f>
        <v>1.84</v>
      </c>
      <c r="M14630">
        <v>14.71</v>
      </c>
    </row>
    <row r="14631" spans="1:13" ht="24" customHeight="1" x14ac:dyDescent="0.2">
      <c r="A14631" s="238" t="s">
        <v>2126</v>
      </c>
      <c r="B14631" s="191" t="s">
        <v>2154</v>
      </c>
      <c r="C14631" s="190" t="s">
        <v>15</v>
      </c>
      <c r="D14631" s="190" t="s">
        <v>2155</v>
      </c>
      <c r="E14631" s="426" t="s">
        <v>2129</v>
      </c>
      <c r="F14631" s="426"/>
      <c r="G14631" s="192" t="s">
        <v>39</v>
      </c>
      <c r="H14631" s="193">
        <v>0.13600000000000001</v>
      </c>
      <c r="I14631" s="189">
        <f>(M14631*$M$13)</f>
        <v>19.136000000000003</v>
      </c>
      <c r="J14631" s="219">
        <f>TRUNC(I14631*H14631,2)</f>
        <v>2.6</v>
      </c>
      <c r="M14631">
        <v>20.8</v>
      </c>
    </row>
    <row r="14632" spans="1:13" ht="24" customHeight="1" x14ac:dyDescent="0.2">
      <c r="A14632" s="238" t="s">
        <v>2126</v>
      </c>
      <c r="B14632" s="191" t="s">
        <v>5208</v>
      </c>
      <c r="C14632" s="190" t="s">
        <v>15</v>
      </c>
      <c r="D14632" s="190" t="s">
        <v>4618</v>
      </c>
      <c r="E14632" s="426" t="s">
        <v>2119</v>
      </c>
      <c r="F14632" s="426"/>
      <c r="G14632" s="192" t="s">
        <v>132</v>
      </c>
      <c r="H14632" s="193">
        <v>1.02</v>
      </c>
      <c r="I14632" s="189">
        <f>(M14632*$M$13)</f>
        <v>8.1972000000000005</v>
      </c>
      <c r="J14632" s="219">
        <f>TRUNC(I14632*H14632,2)</f>
        <v>8.36</v>
      </c>
      <c r="M14632">
        <v>8.91</v>
      </c>
    </row>
    <row r="14633" spans="1:13" x14ac:dyDescent="0.2">
      <c r="A14633" s="239"/>
      <c r="B14633" s="195"/>
      <c r="C14633" s="195"/>
      <c r="D14633" s="195"/>
      <c r="E14633" s="195" t="s">
        <v>3847</v>
      </c>
      <c r="F14633" s="196">
        <v>4.82</v>
      </c>
      <c r="G14633" s="195" t="s">
        <v>3848</v>
      </c>
      <c r="H14633" s="196">
        <v>0</v>
      </c>
      <c r="I14633" s="196">
        <v>4.82</v>
      </c>
      <c r="J14633" s="220"/>
      <c r="M14633">
        <v>4.82</v>
      </c>
    </row>
    <row r="14634" spans="1:13" ht="25.5" x14ac:dyDescent="0.2">
      <c r="A14634" s="239"/>
      <c r="B14634" s="195"/>
      <c r="C14634" s="195"/>
      <c r="D14634" s="195"/>
      <c r="E14634" s="195" t="s">
        <v>3849</v>
      </c>
      <c r="F14634" s="196">
        <v>0</v>
      </c>
      <c r="G14634" s="195"/>
      <c r="H14634" s="195" t="s">
        <v>3850</v>
      </c>
      <c r="I14634" s="196">
        <v>13.9</v>
      </c>
      <c r="J14634" s="220"/>
      <c r="M14634">
        <v>13.9</v>
      </c>
    </row>
    <row r="14635" spans="1:13" ht="30" customHeight="1" x14ac:dyDescent="0.2">
      <c r="A14635" s="240"/>
      <c r="B14635" s="197"/>
      <c r="C14635" s="197"/>
      <c r="D14635" s="197"/>
      <c r="E14635" s="197"/>
      <c r="F14635" s="197"/>
      <c r="G14635" s="197" t="s">
        <v>3851</v>
      </c>
      <c r="H14635" s="198">
        <v>20</v>
      </c>
      <c r="I14635" s="199">
        <v>278</v>
      </c>
      <c r="J14635" s="220"/>
      <c r="M14635">
        <v>278</v>
      </c>
    </row>
    <row r="14636" spans="1:13" ht="0.95" customHeight="1" x14ac:dyDescent="0.2">
      <c r="A14636" s="237"/>
      <c r="B14636" s="185"/>
      <c r="C14636" s="185"/>
      <c r="D14636" s="185"/>
      <c r="E14636" s="185"/>
      <c r="F14636" s="185"/>
      <c r="G14636" s="185"/>
      <c r="H14636" s="185"/>
      <c r="I14636" s="185"/>
      <c r="J14636" s="220"/>
    </row>
    <row r="14637" spans="1:13" ht="18" customHeight="1" x14ac:dyDescent="0.2">
      <c r="A14637" s="236" t="s">
        <v>4619</v>
      </c>
      <c r="B14637" s="183" t="s">
        <v>2</v>
      </c>
      <c r="C14637" s="182" t="s">
        <v>3</v>
      </c>
      <c r="D14637" s="182" t="s">
        <v>4</v>
      </c>
      <c r="E14637" s="419" t="s">
        <v>2100</v>
      </c>
      <c r="F14637" s="419"/>
      <c r="G14637" s="184" t="s">
        <v>5</v>
      </c>
      <c r="H14637" s="183" t="s">
        <v>6</v>
      </c>
      <c r="I14637" s="183" t="s">
        <v>7</v>
      </c>
      <c r="J14637" s="218" t="s">
        <v>8</v>
      </c>
      <c r="K14637" s="229">
        <f>J14639+J14640</f>
        <v>65.33</v>
      </c>
      <c r="L14637" s="229">
        <f>J14638-K14637</f>
        <v>214.36</v>
      </c>
      <c r="M14637" t="s">
        <v>7</v>
      </c>
    </row>
    <row r="14638" spans="1:13" ht="26.1" customHeight="1" x14ac:dyDescent="0.2">
      <c r="A14638" s="237" t="s">
        <v>2125</v>
      </c>
      <c r="B14638" s="186" t="s">
        <v>3970</v>
      </c>
      <c r="C14638" s="185" t="s">
        <v>15</v>
      </c>
      <c r="D14638" s="185" t="s">
        <v>3971</v>
      </c>
      <c r="E14638" s="425">
        <v>7</v>
      </c>
      <c r="F14638" s="425"/>
      <c r="G14638" s="187" t="s">
        <v>18</v>
      </c>
      <c r="H14638" s="188">
        <v>1</v>
      </c>
      <c r="I14638" s="189">
        <f>(M14638*$M$13)</f>
        <v>279.69839999999999</v>
      </c>
      <c r="J14638" s="231">
        <f>TRUNC(I14638*H14638,2)</f>
        <v>279.69</v>
      </c>
      <c r="M14638">
        <v>304.02</v>
      </c>
    </row>
    <row r="14639" spans="1:13" ht="24" customHeight="1" x14ac:dyDescent="0.2">
      <c r="A14639" s="238" t="s">
        <v>2126</v>
      </c>
      <c r="B14639" s="191" t="s">
        <v>2130</v>
      </c>
      <c r="C14639" s="190" t="s">
        <v>15</v>
      </c>
      <c r="D14639" s="190" t="s">
        <v>2131</v>
      </c>
      <c r="E14639" s="426" t="s">
        <v>2129</v>
      </c>
      <c r="F14639" s="426"/>
      <c r="G14639" s="192" t="s">
        <v>39</v>
      </c>
      <c r="H14639" s="193">
        <v>2</v>
      </c>
      <c r="I14639" s="189">
        <f>(M14639*$M$13)</f>
        <v>13.533200000000001</v>
      </c>
      <c r="J14639" s="219">
        <f>TRUNC(I14639*H14639,2)</f>
        <v>27.06</v>
      </c>
      <c r="M14639">
        <v>14.71</v>
      </c>
    </row>
    <row r="14640" spans="1:13" ht="24" customHeight="1" x14ac:dyDescent="0.2">
      <c r="A14640" s="238" t="s">
        <v>2126</v>
      </c>
      <c r="B14640" s="191" t="s">
        <v>2154</v>
      </c>
      <c r="C14640" s="190" t="s">
        <v>15</v>
      </c>
      <c r="D14640" s="190" t="s">
        <v>2155</v>
      </c>
      <c r="E14640" s="426" t="s">
        <v>2129</v>
      </c>
      <c r="F14640" s="426"/>
      <c r="G14640" s="192" t="s">
        <v>39</v>
      </c>
      <c r="H14640" s="193">
        <v>2</v>
      </c>
      <c r="I14640" s="189">
        <f>(M14640*$M$13)</f>
        <v>19.136000000000003</v>
      </c>
      <c r="J14640" s="219">
        <f>TRUNC(I14640*H14640,2)</f>
        <v>38.270000000000003</v>
      </c>
      <c r="M14640">
        <v>20.8</v>
      </c>
    </row>
    <row r="14641" spans="1:13" ht="26.1" customHeight="1" x14ac:dyDescent="0.2">
      <c r="A14641" s="238" t="s">
        <v>2126</v>
      </c>
      <c r="B14641" s="191" t="s">
        <v>4960</v>
      </c>
      <c r="C14641" s="190" t="s">
        <v>15</v>
      </c>
      <c r="D14641" s="190" t="s">
        <v>3971</v>
      </c>
      <c r="E14641" s="426" t="s">
        <v>2119</v>
      </c>
      <c r="F14641" s="426"/>
      <c r="G14641" s="192" t="s">
        <v>54</v>
      </c>
      <c r="H14641" s="193">
        <v>1</v>
      </c>
      <c r="I14641" s="189">
        <f>(M14641*$M$13)</f>
        <v>214.36</v>
      </c>
      <c r="J14641" s="219">
        <f>TRUNC(I14641*H14641,2)</f>
        <v>214.36</v>
      </c>
      <c r="M14641">
        <v>233</v>
      </c>
    </row>
    <row r="14642" spans="1:13" x14ac:dyDescent="0.2">
      <c r="A14642" s="239"/>
      <c r="B14642" s="195"/>
      <c r="C14642" s="195"/>
      <c r="D14642" s="195"/>
      <c r="E14642" s="195" t="s">
        <v>3847</v>
      </c>
      <c r="F14642" s="196">
        <v>71.02</v>
      </c>
      <c r="G14642" s="195" t="s">
        <v>3848</v>
      </c>
      <c r="H14642" s="196">
        <v>0</v>
      </c>
      <c r="I14642" s="196">
        <v>71.02</v>
      </c>
      <c r="J14642" s="220"/>
      <c r="M14642">
        <v>71.02</v>
      </c>
    </row>
    <row r="14643" spans="1:13" ht="25.5" x14ac:dyDescent="0.2">
      <c r="A14643" s="239"/>
      <c r="B14643" s="195"/>
      <c r="C14643" s="195"/>
      <c r="D14643" s="195"/>
      <c r="E14643" s="195" t="s">
        <v>3849</v>
      </c>
      <c r="F14643" s="196">
        <v>0</v>
      </c>
      <c r="G14643" s="195"/>
      <c r="H14643" s="195" t="s">
        <v>3850</v>
      </c>
      <c r="I14643" s="196">
        <v>304.02</v>
      </c>
      <c r="J14643" s="220"/>
      <c r="M14643">
        <v>304.02</v>
      </c>
    </row>
    <row r="14644" spans="1:13" ht="30" customHeight="1" x14ac:dyDescent="0.2">
      <c r="A14644" s="240"/>
      <c r="B14644" s="197"/>
      <c r="C14644" s="197"/>
      <c r="D14644" s="197"/>
      <c r="E14644" s="197"/>
      <c r="F14644" s="197"/>
      <c r="G14644" s="197" t="s">
        <v>3851</v>
      </c>
      <c r="H14644" s="198">
        <v>1</v>
      </c>
      <c r="I14644" s="199">
        <v>304.02</v>
      </c>
      <c r="J14644" s="220"/>
      <c r="M14644">
        <v>304.02</v>
      </c>
    </row>
    <row r="14645" spans="1:13" ht="0.95" customHeight="1" x14ac:dyDescent="0.2">
      <c r="A14645" s="237"/>
      <c r="B14645" s="185"/>
      <c r="C14645" s="185"/>
      <c r="D14645" s="185"/>
      <c r="E14645" s="185"/>
      <c r="F14645" s="185"/>
      <c r="G14645" s="185"/>
      <c r="H14645" s="185"/>
      <c r="I14645" s="185"/>
      <c r="J14645" s="220"/>
    </row>
    <row r="14646" spans="1:13" ht="18" customHeight="1" x14ac:dyDescent="0.2">
      <c r="A14646" s="236" t="s">
        <v>4620</v>
      </c>
      <c r="B14646" s="183" t="s">
        <v>2</v>
      </c>
      <c r="C14646" s="182" t="s">
        <v>3</v>
      </c>
      <c r="D14646" s="182" t="s">
        <v>4</v>
      </c>
      <c r="E14646" s="419" t="s">
        <v>2100</v>
      </c>
      <c r="F14646" s="419"/>
      <c r="G14646" s="184" t="s">
        <v>5</v>
      </c>
      <c r="H14646" s="183" t="s">
        <v>6</v>
      </c>
      <c r="I14646" s="183" t="s">
        <v>7</v>
      </c>
      <c r="J14646" s="218" t="s">
        <v>8</v>
      </c>
      <c r="K14646" s="229">
        <f>J14648+J14649</f>
        <v>3.26</v>
      </c>
      <c r="L14646" s="229">
        <f>J14647-K14646</f>
        <v>65.179999999999993</v>
      </c>
      <c r="M14646" t="s">
        <v>7</v>
      </c>
    </row>
    <row r="14647" spans="1:13" ht="26.1" customHeight="1" x14ac:dyDescent="0.2">
      <c r="A14647" s="237" t="s">
        <v>2125</v>
      </c>
      <c r="B14647" s="186" t="s">
        <v>3972</v>
      </c>
      <c r="C14647" s="185" t="s">
        <v>15</v>
      </c>
      <c r="D14647" s="185" t="s">
        <v>3973</v>
      </c>
      <c r="E14647" s="425">
        <v>7</v>
      </c>
      <c r="F14647" s="425"/>
      <c r="G14647" s="187" t="s">
        <v>169</v>
      </c>
      <c r="H14647" s="188">
        <v>1</v>
      </c>
      <c r="I14647" s="189">
        <f>(M14647*$M$13)</f>
        <v>68.448000000000008</v>
      </c>
      <c r="J14647" s="231">
        <f>TRUNC(I14647*H14647,2)</f>
        <v>68.44</v>
      </c>
      <c r="M14647">
        <v>74.400000000000006</v>
      </c>
    </row>
    <row r="14648" spans="1:13" ht="24" customHeight="1" x14ac:dyDescent="0.2">
      <c r="A14648" s="238" t="s">
        <v>2126</v>
      </c>
      <c r="B14648" s="191" t="s">
        <v>2130</v>
      </c>
      <c r="C14648" s="190" t="s">
        <v>15</v>
      </c>
      <c r="D14648" s="190" t="s">
        <v>2131</v>
      </c>
      <c r="E14648" s="426" t="s">
        <v>2129</v>
      </c>
      <c r="F14648" s="426"/>
      <c r="G14648" s="192" t="s">
        <v>39</v>
      </c>
      <c r="H14648" s="193">
        <v>0.1</v>
      </c>
      <c r="I14648" s="189">
        <f>(M14648*$M$13)</f>
        <v>13.533200000000001</v>
      </c>
      <c r="J14648" s="219">
        <f>TRUNC(I14648*H14648,2)</f>
        <v>1.35</v>
      </c>
      <c r="M14648">
        <v>14.71</v>
      </c>
    </row>
    <row r="14649" spans="1:13" ht="24" customHeight="1" x14ac:dyDescent="0.2">
      <c r="A14649" s="238" t="s">
        <v>2126</v>
      </c>
      <c r="B14649" s="191" t="s">
        <v>2154</v>
      </c>
      <c r="C14649" s="190" t="s">
        <v>15</v>
      </c>
      <c r="D14649" s="190" t="s">
        <v>2155</v>
      </c>
      <c r="E14649" s="426" t="s">
        <v>2129</v>
      </c>
      <c r="F14649" s="426"/>
      <c r="G14649" s="192" t="s">
        <v>39</v>
      </c>
      <c r="H14649" s="193">
        <v>0.1</v>
      </c>
      <c r="I14649" s="189">
        <f>(M14649*$M$13)</f>
        <v>19.136000000000003</v>
      </c>
      <c r="J14649" s="219">
        <f>TRUNC(I14649*H14649,2)</f>
        <v>1.91</v>
      </c>
      <c r="M14649">
        <v>20.8</v>
      </c>
    </row>
    <row r="14650" spans="1:13" ht="26.1" customHeight="1" x14ac:dyDescent="0.2">
      <c r="A14650" s="238" t="s">
        <v>2126</v>
      </c>
      <c r="B14650" s="191" t="s">
        <v>4961</v>
      </c>
      <c r="C14650" s="190" t="s">
        <v>15</v>
      </c>
      <c r="D14650" s="190" t="s">
        <v>3973</v>
      </c>
      <c r="E14650" s="426" t="s">
        <v>2119</v>
      </c>
      <c r="F14650" s="426"/>
      <c r="G14650" s="192" t="s">
        <v>132</v>
      </c>
      <c r="H14650" s="193">
        <v>1</v>
      </c>
      <c r="I14650" s="189">
        <f>(M14650*$M$13)</f>
        <v>65.182000000000002</v>
      </c>
      <c r="J14650" s="219">
        <f>TRUNC(I14650*H14650,2)</f>
        <v>65.180000000000007</v>
      </c>
      <c r="M14650">
        <v>70.849999999999994</v>
      </c>
    </row>
    <row r="14651" spans="1:13" x14ac:dyDescent="0.2">
      <c r="A14651" s="239"/>
      <c r="B14651" s="195"/>
      <c r="C14651" s="195"/>
      <c r="D14651" s="195"/>
      <c r="E14651" s="195" t="s">
        <v>3847</v>
      </c>
      <c r="F14651" s="196">
        <v>3.55</v>
      </c>
      <c r="G14651" s="195" t="s">
        <v>3848</v>
      </c>
      <c r="H14651" s="196">
        <v>0</v>
      </c>
      <c r="I14651" s="196">
        <v>3.55</v>
      </c>
      <c r="J14651" s="220"/>
      <c r="M14651">
        <v>3.55</v>
      </c>
    </row>
    <row r="14652" spans="1:13" ht="25.5" x14ac:dyDescent="0.2">
      <c r="A14652" s="239"/>
      <c r="B14652" s="195"/>
      <c r="C14652" s="195"/>
      <c r="D14652" s="195"/>
      <c r="E14652" s="195" t="s">
        <v>3849</v>
      </c>
      <c r="F14652" s="196">
        <v>0</v>
      </c>
      <c r="G14652" s="195"/>
      <c r="H14652" s="195" t="s">
        <v>3850</v>
      </c>
      <c r="I14652" s="196">
        <v>74.400000000000006</v>
      </c>
      <c r="J14652" s="220"/>
      <c r="M14652">
        <v>74.400000000000006</v>
      </c>
    </row>
    <row r="14653" spans="1:13" ht="30" customHeight="1" x14ac:dyDescent="0.2">
      <c r="A14653" s="240"/>
      <c r="B14653" s="197"/>
      <c r="C14653" s="197"/>
      <c r="D14653" s="197"/>
      <c r="E14653" s="197"/>
      <c r="F14653" s="197"/>
      <c r="G14653" s="197" t="s">
        <v>3851</v>
      </c>
      <c r="H14653" s="198">
        <v>4</v>
      </c>
      <c r="I14653" s="199">
        <v>297.60000000000002</v>
      </c>
      <c r="J14653" s="220"/>
      <c r="M14653">
        <v>297.60000000000002</v>
      </c>
    </row>
    <row r="14654" spans="1:13" ht="0.95" customHeight="1" x14ac:dyDescent="0.2">
      <c r="A14654" s="237"/>
      <c r="B14654" s="185"/>
      <c r="C14654" s="185"/>
      <c r="D14654" s="185"/>
      <c r="E14654" s="185"/>
      <c r="F14654" s="185"/>
      <c r="G14654" s="185"/>
      <c r="H14654" s="185"/>
      <c r="I14654" s="185"/>
      <c r="J14654" s="220"/>
    </row>
    <row r="14655" spans="1:13" ht="18" customHeight="1" x14ac:dyDescent="0.2">
      <c r="A14655" s="236" t="s">
        <v>4621</v>
      </c>
      <c r="B14655" s="183" t="s">
        <v>2</v>
      </c>
      <c r="C14655" s="182" t="s">
        <v>3</v>
      </c>
      <c r="D14655" s="182" t="s">
        <v>4</v>
      </c>
      <c r="E14655" s="419" t="s">
        <v>2100</v>
      </c>
      <c r="F14655" s="419"/>
      <c r="G14655" s="184" t="s">
        <v>5</v>
      </c>
      <c r="H14655" s="183" t="s">
        <v>6</v>
      </c>
      <c r="I14655" s="183" t="s">
        <v>7</v>
      </c>
      <c r="J14655" s="218" t="s">
        <v>8</v>
      </c>
      <c r="K14655" s="229">
        <f>J14657+J14658</f>
        <v>26.36</v>
      </c>
      <c r="L14655" s="229">
        <f>J14656-K14655</f>
        <v>40.17</v>
      </c>
      <c r="M14655" t="s">
        <v>7</v>
      </c>
    </row>
    <row r="14656" spans="1:13" ht="24" customHeight="1" x14ac:dyDescent="0.2">
      <c r="A14656" s="237" t="s">
        <v>2125</v>
      </c>
      <c r="B14656" s="186" t="s">
        <v>4622</v>
      </c>
      <c r="C14656" s="185" t="s">
        <v>15</v>
      </c>
      <c r="D14656" s="185" t="s">
        <v>4623</v>
      </c>
      <c r="E14656" s="425">
        <v>8</v>
      </c>
      <c r="F14656" s="425"/>
      <c r="G14656" s="187" t="s">
        <v>54</v>
      </c>
      <c r="H14656" s="188">
        <v>1</v>
      </c>
      <c r="I14656" s="189">
        <f>(M14656*$M$13)</f>
        <v>66.534399999999991</v>
      </c>
      <c r="J14656" s="231">
        <f>TRUNC(I14656*H14656,2)</f>
        <v>66.53</v>
      </c>
      <c r="M14656">
        <v>72.319999999999993</v>
      </c>
    </row>
    <row r="14657" spans="1:13" ht="24" customHeight="1" x14ac:dyDescent="0.2">
      <c r="A14657" s="238" t="s">
        <v>2126</v>
      </c>
      <c r="B14657" s="191" t="s">
        <v>2130</v>
      </c>
      <c r="C14657" s="190" t="s">
        <v>15</v>
      </c>
      <c r="D14657" s="190" t="s">
        <v>2131</v>
      </c>
      <c r="E14657" s="426" t="s">
        <v>2129</v>
      </c>
      <c r="F14657" s="426"/>
      <c r="G14657" s="192" t="s">
        <v>39</v>
      </c>
      <c r="H14657" s="193">
        <v>0.8</v>
      </c>
      <c r="I14657" s="189">
        <f>(M14657*$M$13)</f>
        <v>13.533200000000001</v>
      </c>
      <c r="J14657" s="219">
        <f>TRUNC(I14657*H14657,2)</f>
        <v>10.82</v>
      </c>
      <c r="M14657">
        <v>14.71</v>
      </c>
    </row>
    <row r="14658" spans="1:13" ht="24" customHeight="1" x14ac:dyDescent="0.2">
      <c r="A14658" s="238" t="s">
        <v>2126</v>
      </c>
      <c r="B14658" s="191" t="s">
        <v>2210</v>
      </c>
      <c r="C14658" s="190" t="s">
        <v>15</v>
      </c>
      <c r="D14658" s="190" t="s">
        <v>2211</v>
      </c>
      <c r="E14658" s="426" t="s">
        <v>2129</v>
      </c>
      <c r="F14658" s="426"/>
      <c r="G14658" s="192" t="s">
        <v>39</v>
      </c>
      <c r="H14658" s="193">
        <v>0.8</v>
      </c>
      <c r="I14658" s="189">
        <f>(M14658*$M$13)</f>
        <v>19.430400000000002</v>
      </c>
      <c r="J14658" s="219">
        <f>TRUNC(I14658*H14658,2)</f>
        <v>15.54</v>
      </c>
      <c r="M14658">
        <v>21.12</v>
      </c>
    </row>
    <row r="14659" spans="1:13" ht="26.1" customHeight="1" x14ac:dyDescent="0.2">
      <c r="A14659" s="238" t="s">
        <v>2126</v>
      </c>
      <c r="B14659" s="191" t="s">
        <v>5209</v>
      </c>
      <c r="C14659" s="190" t="s">
        <v>15</v>
      </c>
      <c r="D14659" s="190" t="s">
        <v>5210</v>
      </c>
      <c r="E14659" s="426" t="s">
        <v>2119</v>
      </c>
      <c r="F14659" s="426"/>
      <c r="G14659" s="192" t="s">
        <v>54</v>
      </c>
      <c r="H14659" s="193">
        <v>1</v>
      </c>
      <c r="I14659" s="189">
        <f>(M14659*$M$13)</f>
        <v>40.176400000000001</v>
      </c>
      <c r="J14659" s="219">
        <f>TRUNC(I14659*H14659,2)</f>
        <v>40.17</v>
      </c>
      <c r="M14659">
        <v>43.67</v>
      </c>
    </row>
    <row r="14660" spans="1:13" x14ac:dyDescent="0.2">
      <c r="A14660" s="239"/>
      <c r="B14660" s="195"/>
      <c r="C14660" s="195"/>
      <c r="D14660" s="195"/>
      <c r="E14660" s="195" t="s">
        <v>3847</v>
      </c>
      <c r="F14660" s="196">
        <v>28.65</v>
      </c>
      <c r="G14660" s="195" t="s">
        <v>3848</v>
      </c>
      <c r="H14660" s="196">
        <v>0</v>
      </c>
      <c r="I14660" s="196">
        <v>28.65</v>
      </c>
      <c r="J14660" s="220"/>
      <c r="M14660">
        <v>28.65</v>
      </c>
    </row>
    <row r="14661" spans="1:13" ht="25.5" x14ac:dyDescent="0.2">
      <c r="A14661" s="239"/>
      <c r="B14661" s="195"/>
      <c r="C14661" s="195"/>
      <c r="D14661" s="195"/>
      <c r="E14661" s="195" t="s">
        <v>3849</v>
      </c>
      <c r="F14661" s="196">
        <v>0</v>
      </c>
      <c r="G14661" s="195"/>
      <c r="H14661" s="195" t="s">
        <v>3850</v>
      </c>
      <c r="I14661" s="196">
        <v>72.319999999999993</v>
      </c>
      <c r="J14661" s="220"/>
      <c r="M14661">
        <v>72.319999999999993</v>
      </c>
    </row>
    <row r="14662" spans="1:13" ht="30" customHeight="1" x14ac:dyDescent="0.2">
      <c r="A14662" s="240"/>
      <c r="B14662" s="197"/>
      <c r="C14662" s="197"/>
      <c r="D14662" s="197"/>
      <c r="E14662" s="197"/>
      <c r="F14662" s="197"/>
      <c r="G14662" s="197" t="s">
        <v>3851</v>
      </c>
      <c r="H14662" s="198">
        <v>2</v>
      </c>
      <c r="I14662" s="199">
        <v>144.63999999999999</v>
      </c>
      <c r="J14662" s="220"/>
      <c r="M14662">
        <v>144.63999999999999</v>
      </c>
    </row>
    <row r="14663" spans="1:13" ht="0.95" customHeight="1" x14ac:dyDescent="0.2">
      <c r="A14663" s="237"/>
      <c r="B14663" s="185"/>
      <c r="C14663" s="185"/>
      <c r="D14663" s="185"/>
      <c r="E14663" s="185"/>
      <c r="F14663" s="185"/>
      <c r="G14663" s="185"/>
      <c r="H14663" s="185"/>
      <c r="I14663" s="185"/>
      <c r="J14663" s="220"/>
    </row>
    <row r="14664" spans="1:13" ht="18" customHeight="1" x14ac:dyDescent="0.2">
      <c r="A14664" s="236" t="s">
        <v>4624</v>
      </c>
      <c r="B14664" s="183" t="s">
        <v>2</v>
      </c>
      <c r="C14664" s="182" t="s">
        <v>3</v>
      </c>
      <c r="D14664" s="182" t="s">
        <v>4</v>
      </c>
      <c r="E14664" s="419" t="s">
        <v>2100</v>
      </c>
      <c r="F14664" s="419"/>
      <c r="G14664" s="184" t="s">
        <v>5</v>
      </c>
      <c r="H14664" s="183" t="s">
        <v>6</v>
      </c>
      <c r="I14664" s="183" t="s">
        <v>7</v>
      </c>
      <c r="J14664" s="218" t="s">
        <v>8</v>
      </c>
      <c r="K14664" s="229">
        <f>J14666+J14667</f>
        <v>118.72</v>
      </c>
      <c r="L14664" s="229">
        <f>J14665-K14664</f>
        <v>786.9</v>
      </c>
      <c r="M14664" t="s">
        <v>7</v>
      </c>
    </row>
    <row r="14665" spans="1:13" ht="26.1" customHeight="1" x14ac:dyDescent="0.2">
      <c r="A14665" s="237" t="s">
        <v>2125</v>
      </c>
      <c r="B14665" s="186" t="s">
        <v>4625</v>
      </c>
      <c r="C14665" s="185" t="s">
        <v>15</v>
      </c>
      <c r="D14665" s="185" t="s">
        <v>4626</v>
      </c>
      <c r="E14665" s="425">
        <v>7</v>
      </c>
      <c r="F14665" s="425"/>
      <c r="G14665" s="187" t="s">
        <v>18</v>
      </c>
      <c r="H14665" s="188">
        <v>1</v>
      </c>
      <c r="I14665" s="189">
        <f t="shared" ref="I14665:I14677" si="594">(M14665*$M$13)</f>
        <v>905.62959999999998</v>
      </c>
      <c r="J14665" s="231">
        <f t="shared" ref="J14665:J14677" si="595">TRUNC(I14665*H14665,2)</f>
        <v>905.62</v>
      </c>
      <c r="M14665">
        <v>984.38</v>
      </c>
    </row>
    <row r="14666" spans="1:13" ht="24" customHeight="1" x14ac:dyDescent="0.2">
      <c r="A14666" s="238" t="s">
        <v>2126</v>
      </c>
      <c r="B14666" s="191" t="s">
        <v>2130</v>
      </c>
      <c r="C14666" s="190" t="s">
        <v>15</v>
      </c>
      <c r="D14666" s="190" t="s">
        <v>2131</v>
      </c>
      <c r="E14666" s="426" t="s">
        <v>2129</v>
      </c>
      <c r="F14666" s="426"/>
      <c r="G14666" s="192" t="s">
        <v>39</v>
      </c>
      <c r="H14666" s="193">
        <v>3.6345000000000001</v>
      </c>
      <c r="I14666" s="189">
        <f t="shared" si="594"/>
        <v>13.533200000000001</v>
      </c>
      <c r="J14666" s="219">
        <f t="shared" si="595"/>
        <v>49.18</v>
      </c>
      <c r="M14666">
        <v>14.71</v>
      </c>
    </row>
    <row r="14667" spans="1:13" ht="24" customHeight="1" x14ac:dyDescent="0.2">
      <c r="A14667" s="238" t="s">
        <v>2126</v>
      </c>
      <c r="B14667" s="191" t="s">
        <v>2154</v>
      </c>
      <c r="C14667" s="190" t="s">
        <v>15</v>
      </c>
      <c r="D14667" s="190" t="s">
        <v>2155</v>
      </c>
      <c r="E14667" s="426" t="s">
        <v>2129</v>
      </c>
      <c r="F14667" s="426"/>
      <c r="G14667" s="192" t="s">
        <v>39</v>
      </c>
      <c r="H14667" s="193">
        <v>3.6345000000000001</v>
      </c>
      <c r="I14667" s="189">
        <f t="shared" si="594"/>
        <v>19.136000000000003</v>
      </c>
      <c r="J14667" s="219">
        <f t="shared" si="595"/>
        <v>69.540000000000006</v>
      </c>
      <c r="M14667">
        <v>20.8</v>
      </c>
    </row>
    <row r="14668" spans="1:13" ht="24" customHeight="1" x14ac:dyDescent="0.2">
      <c r="A14668" s="238" t="s">
        <v>2126</v>
      </c>
      <c r="B14668" s="191" t="s">
        <v>5211</v>
      </c>
      <c r="C14668" s="190" t="s">
        <v>15</v>
      </c>
      <c r="D14668" s="190" t="s">
        <v>5212</v>
      </c>
      <c r="E14668" s="426" t="s">
        <v>2119</v>
      </c>
      <c r="F14668" s="426"/>
      <c r="G14668" s="192" t="s">
        <v>54</v>
      </c>
      <c r="H14668" s="193">
        <v>1</v>
      </c>
      <c r="I14668" s="189">
        <f t="shared" si="594"/>
        <v>38.584800000000001</v>
      </c>
      <c r="J14668" s="219">
        <f t="shared" si="595"/>
        <v>38.58</v>
      </c>
      <c r="M14668">
        <v>41.94</v>
      </c>
    </row>
    <row r="14669" spans="1:13" ht="26.1" customHeight="1" x14ac:dyDescent="0.2">
      <c r="A14669" s="238" t="s">
        <v>2126</v>
      </c>
      <c r="B14669" s="191" t="s">
        <v>4958</v>
      </c>
      <c r="C14669" s="190" t="s">
        <v>15</v>
      </c>
      <c r="D14669" s="190" t="s">
        <v>4959</v>
      </c>
      <c r="E14669" s="426" t="s">
        <v>2119</v>
      </c>
      <c r="F14669" s="426"/>
      <c r="G14669" s="192" t="s">
        <v>54</v>
      </c>
      <c r="H14669" s="193">
        <v>1</v>
      </c>
      <c r="I14669" s="189">
        <f t="shared" si="594"/>
        <v>27.379200000000001</v>
      </c>
      <c r="J14669" s="219">
        <f t="shared" si="595"/>
        <v>27.37</v>
      </c>
      <c r="M14669">
        <v>29.76</v>
      </c>
    </row>
    <row r="14670" spans="1:13" ht="24" customHeight="1" x14ac:dyDescent="0.2">
      <c r="A14670" s="238" t="s">
        <v>2126</v>
      </c>
      <c r="B14670" s="191" t="s">
        <v>5213</v>
      </c>
      <c r="C14670" s="190" t="s">
        <v>15</v>
      </c>
      <c r="D14670" s="190" t="s">
        <v>5214</v>
      </c>
      <c r="E14670" s="426" t="s">
        <v>2119</v>
      </c>
      <c r="F14670" s="426"/>
      <c r="G14670" s="192" t="s">
        <v>54</v>
      </c>
      <c r="H14670" s="193">
        <v>1</v>
      </c>
      <c r="I14670" s="189">
        <f t="shared" si="594"/>
        <v>357.06120000000004</v>
      </c>
      <c r="J14670" s="219">
        <f t="shared" si="595"/>
        <v>357.06</v>
      </c>
      <c r="M14670">
        <v>388.11</v>
      </c>
    </row>
    <row r="14671" spans="1:13" ht="26.1" customHeight="1" x14ac:dyDescent="0.2">
      <c r="A14671" s="238" t="s">
        <v>2126</v>
      </c>
      <c r="B14671" s="191" t="s">
        <v>5215</v>
      </c>
      <c r="C14671" s="190" t="s">
        <v>15</v>
      </c>
      <c r="D14671" s="190" t="s">
        <v>5216</v>
      </c>
      <c r="E14671" s="426" t="s">
        <v>2119</v>
      </c>
      <c r="F14671" s="426"/>
      <c r="G14671" s="192" t="s">
        <v>54</v>
      </c>
      <c r="H14671" s="193">
        <v>1</v>
      </c>
      <c r="I14671" s="189">
        <f t="shared" si="594"/>
        <v>97.740799999999993</v>
      </c>
      <c r="J14671" s="219">
        <f t="shared" si="595"/>
        <v>97.74</v>
      </c>
      <c r="M14671">
        <v>106.24</v>
      </c>
    </row>
    <row r="14672" spans="1:13" ht="24" customHeight="1" x14ac:dyDescent="0.2">
      <c r="A14672" s="238" t="s">
        <v>2126</v>
      </c>
      <c r="B14672" s="191" t="s">
        <v>5217</v>
      </c>
      <c r="C14672" s="190" t="s">
        <v>15</v>
      </c>
      <c r="D14672" s="190" t="s">
        <v>5218</v>
      </c>
      <c r="E14672" s="426" t="s">
        <v>2119</v>
      </c>
      <c r="F14672" s="426"/>
      <c r="G14672" s="192" t="s">
        <v>54</v>
      </c>
      <c r="H14672" s="193">
        <v>1</v>
      </c>
      <c r="I14672" s="189">
        <f t="shared" si="594"/>
        <v>15.768800000000001</v>
      </c>
      <c r="J14672" s="219">
        <f t="shared" si="595"/>
        <v>15.76</v>
      </c>
      <c r="M14672">
        <v>17.14</v>
      </c>
    </row>
    <row r="14673" spans="1:13" ht="24" customHeight="1" x14ac:dyDescent="0.2">
      <c r="A14673" s="238" t="s">
        <v>2126</v>
      </c>
      <c r="B14673" s="191" t="s">
        <v>5219</v>
      </c>
      <c r="C14673" s="190" t="s">
        <v>15</v>
      </c>
      <c r="D14673" s="190" t="s">
        <v>5220</v>
      </c>
      <c r="E14673" s="426" t="s">
        <v>2119</v>
      </c>
      <c r="F14673" s="426"/>
      <c r="G14673" s="192" t="s">
        <v>54</v>
      </c>
      <c r="H14673" s="193">
        <v>1</v>
      </c>
      <c r="I14673" s="189">
        <f t="shared" si="594"/>
        <v>7.5532000000000012</v>
      </c>
      <c r="J14673" s="219">
        <f t="shared" si="595"/>
        <v>7.55</v>
      </c>
      <c r="M14673">
        <v>8.2100000000000009</v>
      </c>
    </row>
    <row r="14674" spans="1:13" ht="24" customHeight="1" x14ac:dyDescent="0.2">
      <c r="A14674" s="238" t="s">
        <v>2126</v>
      </c>
      <c r="B14674" s="191" t="s">
        <v>5221</v>
      </c>
      <c r="C14674" s="190" t="s">
        <v>15</v>
      </c>
      <c r="D14674" s="190" t="s">
        <v>5222</v>
      </c>
      <c r="E14674" s="426" t="s">
        <v>2119</v>
      </c>
      <c r="F14674" s="426"/>
      <c r="G14674" s="192" t="s">
        <v>54</v>
      </c>
      <c r="H14674" s="193">
        <v>1</v>
      </c>
      <c r="I14674" s="189">
        <f t="shared" si="594"/>
        <v>9.0527999999999995</v>
      </c>
      <c r="J14674" s="219">
        <f t="shared" si="595"/>
        <v>9.0500000000000007</v>
      </c>
      <c r="M14674">
        <v>9.84</v>
      </c>
    </row>
    <row r="14675" spans="1:13" ht="24" customHeight="1" x14ac:dyDescent="0.2">
      <c r="A14675" s="238" t="s">
        <v>2126</v>
      </c>
      <c r="B14675" s="191" t="s">
        <v>5223</v>
      </c>
      <c r="C14675" s="190" t="s">
        <v>15</v>
      </c>
      <c r="D14675" s="190" t="s">
        <v>5224</v>
      </c>
      <c r="E14675" s="426" t="s">
        <v>2119</v>
      </c>
      <c r="F14675" s="426"/>
      <c r="G14675" s="192" t="s">
        <v>54</v>
      </c>
      <c r="H14675" s="193">
        <v>1</v>
      </c>
      <c r="I14675" s="189">
        <f t="shared" si="594"/>
        <v>100.5652</v>
      </c>
      <c r="J14675" s="219">
        <f t="shared" si="595"/>
        <v>100.56</v>
      </c>
      <c r="M14675">
        <v>109.31</v>
      </c>
    </row>
    <row r="14676" spans="1:13" ht="24" customHeight="1" x14ac:dyDescent="0.2">
      <c r="A14676" s="238" t="s">
        <v>2126</v>
      </c>
      <c r="B14676" s="191" t="s">
        <v>5225</v>
      </c>
      <c r="C14676" s="190" t="s">
        <v>15</v>
      </c>
      <c r="D14676" s="190" t="s">
        <v>5226</v>
      </c>
      <c r="E14676" s="426" t="s">
        <v>2119</v>
      </c>
      <c r="F14676" s="426"/>
      <c r="G14676" s="192" t="s">
        <v>54</v>
      </c>
      <c r="H14676" s="193">
        <v>1</v>
      </c>
      <c r="I14676" s="189">
        <f t="shared" si="594"/>
        <v>115.89240000000001</v>
      </c>
      <c r="J14676" s="219">
        <f t="shared" si="595"/>
        <v>115.89</v>
      </c>
      <c r="M14676">
        <v>125.97</v>
      </c>
    </row>
    <row r="14677" spans="1:13" ht="24" customHeight="1" x14ac:dyDescent="0.2">
      <c r="A14677" s="238" t="s">
        <v>2126</v>
      </c>
      <c r="B14677" s="191" t="s">
        <v>5227</v>
      </c>
      <c r="C14677" s="190" t="s">
        <v>15</v>
      </c>
      <c r="D14677" s="190" t="s">
        <v>5228</v>
      </c>
      <c r="E14677" s="426" t="s">
        <v>2119</v>
      </c>
      <c r="F14677" s="426"/>
      <c r="G14677" s="192" t="s">
        <v>54</v>
      </c>
      <c r="H14677" s="193">
        <v>1</v>
      </c>
      <c r="I14677" s="189">
        <f t="shared" si="594"/>
        <v>17.305199999999999</v>
      </c>
      <c r="J14677" s="219">
        <f t="shared" si="595"/>
        <v>17.3</v>
      </c>
      <c r="M14677">
        <v>18.809999999999999</v>
      </c>
    </row>
    <row r="14678" spans="1:13" x14ac:dyDescent="0.2">
      <c r="A14678" s="239"/>
      <c r="B14678" s="195"/>
      <c r="C14678" s="195"/>
      <c r="D14678" s="195"/>
      <c r="E14678" s="195" t="s">
        <v>3847</v>
      </c>
      <c r="F14678" s="196">
        <v>129.05000000000001</v>
      </c>
      <c r="G14678" s="195" t="s">
        <v>3848</v>
      </c>
      <c r="H14678" s="196">
        <v>0</v>
      </c>
      <c r="I14678" s="196">
        <v>129.05000000000001</v>
      </c>
      <c r="J14678" s="220"/>
      <c r="M14678">
        <v>129.05000000000001</v>
      </c>
    </row>
    <row r="14679" spans="1:13" ht="25.5" x14ac:dyDescent="0.2">
      <c r="A14679" s="239"/>
      <c r="B14679" s="195"/>
      <c r="C14679" s="195"/>
      <c r="D14679" s="195"/>
      <c r="E14679" s="195" t="s">
        <v>3849</v>
      </c>
      <c r="F14679" s="196">
        <v>0</v>
      </c>
      <c r="G14679" s="195"/>
      <c r="H14679" s="195" t="s">
        <v>3850</v>
      </c>
      <c r="I14679" s="196">
        <v>984.38</v>
      </c>
      <c r="J14679" s="220"/>
      <c r="M14679">
        <v>984.38</v>
      </c>
    </row>
    <row r="14680" spans="1:13" ht="30" customHeight="1" x14ac:dyDescent="0.2">
      <c r="A14680" s="240"/>
      <c r="B14680" s="197"/>
      <c r="C14680" s="197"/>
      <c r="D14680" s="197"/>
      <c r="E14680" s="197"/>
      <c r="F14680" s="197"/>
      <c r="G14680" s="197" t="s">
        <v>3851</v>
      </c>
      <c r="H14680" s="198">
        <v>1</v>
      </c>
      <c r="I14680" s="199">
        <v>984.38</v>
      </c>
      <c r="J14680" s="220"/>
      <c r="M14680">
        <v>984.38</v>
      </c>
    </row>
    <row r="14681" spans="1:13" ht="0.95" customHeight="1" x14ac:dyDescent="0.2">
      <c r="A14681" s="237"/>
      <c r="B14681" s="185"/>
      <c r="C14681" s="185"/>
      <c r="D14681" s="185"/>
      <c r="E14681" s="185"/>
      <c r="F14681" s="185"/>
      <c r="G14681" s="185"/>
      <c r="H14681" s="185"/>
      <c r="I14681" s="185"/>
      <c r="J14681" s="220"/>
    </row>
    <row r="14682" spans="1:13" ht="18" customHeight="1" x14ac:dyDescent="0.2">
      <c r="A14682" s="236" t="s">
        <v>4627</v>
      </c>
      <c r="B14682" s="183" t="s">
        <v>2</v>
      </c>
      <c r="C14682" s="182" t="s">
        <v>3</v>
      </c>
      <c r="D14682" s="182" t="s">
        <v>4</v>
      </c>
      <c r="E14682" s="419" t="s">
        <v>2100</v>
      </c>
      <c r="F14682" s="419"/>
      <c r="G14682" s="184" t="s">
        <v>5</v>
      </c>
      <c r="H14682" s="183" t="s">
        <v>6</v>
      </c>
      <c r="I14682" s="183" t="s">
        <v>7</v>
      </c>
      <c r="J14682" s="218" t="s">
        <v>8</v>
      </c>
      <c r="K14682" s="229">
        <f>J14684+J14685</f>
        <v>88.19</v>
      </c>
      <c r="L14682" s="229">
        <f>J14683-K14682</f>
        <v>121.56</v>
      </c>
      <c r="M14682" t="s">
        <v>7</v>
      </c>
    </row>
    <row r="14683" spans="1:13" ht="24" customHeight="1" x14ac:dyDescent="0.2">
      <c r="A14683" s="237" t="s">
        <v>2125</v>
      </c>
      <c r="B14683" s="186" t="s">
        <v>4628</v>
      </c>
      <c r="C14683" s="185" t="s">
        <v>15</v>
      </c>
      <c r="D14683" s="185" t="s">
        <v>4629</v>
      </c>
      <c r="E14683" s="425">
        <v>7</v>
      </c>
      <c r="F14683" s="425"/>
      <c r="G14683" s="187" t="s">
        <v>18</v>
      </c>
      <c r="H14683" s="188">
        <v>1</v>
      </c>
      <c r="I14683" s="189">
        <f>(M14683*$M$13)</f>
        <v>209.75080000000003</v>
      </c>
      <c r="J14683" s="231">
        <f>TRUNC(I14683*H14683,2)</f>
        <v>209.75</v>
      </c>
      <c r="M14683">
        <v>227.99</v>
      </c>
    </row>
    <row r="14684" spans="1:13" ht="24" customHeight="1" x14ac:dyDescent="0.2">
      <c r="A14684" s="238" t="s">
        <v>2126</v>
      </c>
      <c r="B14684" s="191" t="s">
        <v>2130</v>
      </c>
      <c r="C14684" s="190" t="s">
        <v>15</v>
      </c>
      <c r="D14684" s="190" t="s">
        <v>2131</v>
      </c>
      <c r="E14684" s="426" t="s">
        <v>2129</v>
      </c>
      <c r="F14684" s="426"/>
      <c r="G14684" s="192" t="s">
        <v>39</v>
      </c>
      <c r="H14684" s="193">
        <v>2.7</v>
      </c>
      <c r="I14684" s="189">
        <f>(M14684*$M$13)</f>
        <v>13.533200000000001</v>
      </c>
      <c r="J14684" s="219">
        <f>TRUNC(I14684*H14684,2)</f>
        <v>36.53</v>
      </c>
      <c r="M14684">
        <v>14.71</v>
      </c>
    </row>
    <row r="14685" spans="1:13" ht="24" customHeight="1" x14ac:dyDescent="0.2">
      <c r="A14685" s="238" t="s">
        <v>2126</v>
      </c>
      <c r="B14685" s="191" t="s">
        <v>2154</v>
      </c>
      <c r="C14685" s="190" t="s">
        <v>15</v>
      </c>
      <c r="D14685" s="190" t="s">
        <v>2155</v>
      </c>
      <c r="E14685" s="426" t="s">
        <v>2129</v>
      </c>
      <c r="F14685" s="426"/>
      <c r="G14685" s="192" t="s">
        <v>39</v>
      </c>
      <c r="H14685" s="193">
        <v>2.7</v>
      </c>
      <c r="I14685" s="189">
        <f>(M14685*$M$13)</f>
        <v>19.136000000000003</v>
      </c>
      <c r="J14685" s="219">
        <f>TRUNC(I14685*H14685,2)</f>
        <v>51.66</v>
      </c>
      <c r="M14685">
        <v>20.8</v>
      </c>
    </row>
    <row r="14686" spans="1:13" ht="24" customHeight="1" x14ac:dyDescent="0.2">
      <c r="A14686" s="238" t="s">
        <v>2126</v>
      </c>
      <c r="B14686" s="191" t="s">
        <v>5229</v>
      </c>
      <c r="C14686" s="190" t="s">
        <v>15</v>
      </c>
      <c r="D14686" s="190" t="s">
        <v>4629</v>
      </c>
      <c r="E14686" s="426" t="s">
        <v>2119</v>
      </c>
      <c r="F14686" s="426"/>
      <c r="G14686" s="192" t="s">
        <v>54</v>
      </c>
      <c r="H14686" s="193">
        <v>1</v>
      </c>
      <c r="I14686" s="189">
        <f>(M14686*$M$13)</f>
        <v>121.55040000000001</v>
      </c>
      <c r="J14686" s="219">
        <f>TRUNC(I14686*H14686,2)</f>
        <v>121.55</v>
      </c>
      <c r="M14686">
        <v>132.12</v>
      </c>
    </row>
    <row r="14687" spans="1:13" x14ac:dyDescent="0.2">
      <c r="A14687" s="239"/>
      <c r="B14687" s="195"/>
      <c r="C14687" s="195"/>
      <c r="D14687" s="195"/>
      <c r="E14687" s="195" t="s">
        <v>3847</v>
      </c>
      <c r="F14687" s="196">
        <v>95.87</v>
      </c>
      <c r="G14687" s="195" t="s">
        <v>3848</v>
      </c>
      <c r="H14687" s="196">
        <v>0</v>
      </c>
      <c r="I14687" s="196">
        <v>95.87</v>
      </c>
      <c r="J14687" s="220"/>
      <c r="M14687">
        <v>95.87</v>
      </c>
    </row>
    <row r="14688" spans="1:13" ht="25.5" x14ac:dyDescent="0.2">
      <c r="A14688" s="239"/>
      <c r="B14688" s="195"/>
      <c r="C14688" s="195"/>
      <c r="D14688" s="195"/>
      <c r="E14688" s="195" t="s">
        <v>3849</v>
      </c>
      <c r="F14688" s="196">
        <v>0</v>
      </c>
      <c r="G14688" s="195"/>
      <c r="H14688" s="195" t="s">
        <v>3850</v>
      </c>
      <c r="I14688" s="196">
        <v>227.99</v>
      </c>
      <c r="J14688" s="220"/>
      <c r="M14688">
        <v>227.99</v>
      </c>
    </row>
    <row r="14689" spans="1:13" ht="30" customHeight="1" x14ac:dyDescent="0.2">
      <c r="A14689" s="240"/>
      <c r="B14689" s="197"/>
      <c r="C14689" s="197"/>
      <c r="D14689" s="197"/>
      <c r="E14689" s="197"/>
      <c r="F14689" s="197"/>
      <c r="G14689" s="197" t="s">
        <v>3851</v>
      </c>
      <c r="H14689" s="198">
        <v>1</v>
      </c>
      <c r="I14689" s="199">
        <v>227.99</v>
      </c>
      <c r="J14689" s="220"/>
      <c r="M14689">
        <v>227.99</v>
      </c>
    </row>
    <row r="14690" spans="1:13" ht="0.95" customHeight="1" x14ac:dyDescent="0.2">
      <c r="A14690" s="237"/>
      <c r="B14690" s="185"/>
      <c r="C14690" s="185"/>
      <c r="D14690" s="185"/>
      <c r="E14690" s="185"/>
      <c r="F14690" s="185"/>
      <c r="G14690" s="185"/>
      <c r="H14690" s="185"/>
      <c r="I14690" s="185"/>
      <c r="J14690" s="220"/>
    </row>
    <row r="14691" spans="1:13" ht="18" customHeight="1" x14ac:dyDescent="0.2">
      <c r="A14691" s="236" t="s">
        <v>4630</v>
      </c>
      <c r="B14691" s="183" t="s">
        <v>2</v>
      </c>
      <c r="C14691" s="182" t="s">
        <v>3</v>
      </c>
      <c r="D14691" s="182" t="s">
        <v>4</v>
      </c>
      <c r="E14691" s="419" t="s">
        <v>2100</v>
      </c>
      <c r="F14691" s="419"/>
      <c r="G14691" s="184" t="s">
        <v>5</v>
      </c>
      <c r="H14691" s="183" t="s">
        <v>6</v>
      </c>
      <c r="I14691" s="183" t="s">
        <v>7</v>
      </c>
      <c r="J14691" s="218" t="s">
        <v>8</v>
      </c>
      <c r="K14691" s="229">
        <f>J14693+J14694</f>
        <v>78.39</v>
      </c>
      <c r="L14691" s="229">
        <f>J14692-K14691</f>
        <v>152.95999999999998</v>
      </c>
      <c r="M14691" t="s">
        <v>7</v>
      </c>
    </row>
    <row r="14692" spans="1:13" ht="26.1" customHeight="1" x14ac:dyDescent="0.2">
      <c r="A14692" s="237" t="s">
        <v>2125</v>
      </c>
      <c r="B14692" s="186" t="s">
        <v>4631</v>
      </c>
      <c r="C14692" s="185" t="s">
        <v>15</v>
      </c>
      <c r="D14692" s="185" t="s">
        <v>4632</v>
      </c>
      <c r="E14692" s="425">
        <v>7</v>
      </c>
      <c r="F14692" s="425"/>
      <c r="G14692" s="187" t="s">
        <v>18</v>
      </c>
      <c r="H14692" s="188">
        <v>1</v>
      </c>
      <c r="I14692" s="189">
        <f>(M14692*$M$13)</f>
        <v>231.35240000000002</v>
      </c>
      <c r="J14692" s="231">
        <f>TRUNC(I14692*H14692,2)</f>
        <v>231.35</v>
      </c>
      <c r="M14692">
        <v>251.47</v>
      </c>
    </row>
    <row r="14693" spans="1:13" ht="24" customHeight="1" x14ac:dyDescent="0.2">
      <c r="A14693" s="238" t="s">
        <v>2126</v>
      </c>
      <c r="B14693" s="191" t="s">
        <v>2130</v>
      </c>
      <c r="C14693" s="190" t="s">
        <v>15</v>
      </c>
      <c r="D14693" s="190" t="s">
        <v>2131</v>
      </c>
      <c r="E14693" s="426" t="s">
        <v>2129</v>
      </c>
      <c r="F14693" s="426"/>
      <c r="G14693" s="192" t="s">
        <v>39</v>
      </c>
      <c r="H14693" s="193">
        <v>2.4</v>
      </c>
      <c r="I14693" s="189">
        <f>(M14693*$M$13)</f>
        <v>13.533200000000001</v>
      </c>
      <c r="J14693" s="219">
        <f>TRUNC(I14693*H14693,2)</f>
        <v>32.47</v>
      </c>
      <c r="M14693">
        <v>14.71</v>
      </c>
    </row>
    <row r="14694" spans="1:13" ht="24" customHeight="1" x14ac:dyDescent="0.2">
      <c r="A14694" s="238" t="s">
        <v>2126</v>
      </c>
      <c r="B14694" s="191" t="s">
        <v>2154</v>
      </c>
      <c r="C14694" s="190" t="s">
        <v>15</v>
      </c>
      <c r="D14694" s="190" t="s">
        <v>2155</v>
      </c>
      <c r="E14694" s="426" t="s">
        <v>2129</v>
      </c>
      <c r="F14694" s="426"/>
      <c r="G14694" s="192" t="s">
        <v>39</v>
      </c>
      <c r="H14694" s="193">
        <v>2.4</v>
      </c>
      <c r="I14694" s="189">
        <f>(M14694*$M$13)</f>
        <v>19.136000000000003</v>
      </c>
      <c r="J14694" s="219">
        <f>TRUNC(I14694*H14694,2)</f>
        <v>45.92</v>
      </c>
      <c r="M14694">
        <v>20.8</v>
      </c>
    </row>
    <row r="14695" spans="1:13" ht="26.1" customHeight="1" x14ac:dyDescent="0.2">
      <c r="A14695" s="238" t="s">
        <v>2126</v>
      </c>
      <c r="B14695" s="191" t="s">
        <v>5230</v>
      </c>
      <c r="C14695" s="190" t="s">
        <v>15</v>
      </c>
      <c r="D14695" s="190" t="s">
        <v>4632</v>
      </c>
      <c r="E14695" s="426" t="s">
        <v>2119</v>
      </c>
      <c r="F14695" s="426"/>
      <c r="G14695" s="192" t="s">
        <v>54</v>
      </c>
      <c r="H14695" s="193">
        <v>1</v>
      </c>
      <c r="I14695" s="189">
        <f>(M14695*$M$13)</f>
        <v>152.95000000000002</v>
      </c>
      <c r="J14695" s="219">
        <f>TRUNC(I14695*H14695,2)</f>
        <v>152.94999999999999</v>
      </c>
      <c r="M14695">
        <v>166.25</v>
      </c>
    </row>
    <row r="14696" spans="1:13" x14ac:dyDescent="0.2">
      <c r="A14696" s="239"/>
      <c r="B14696" s="195"/>
      <c r="C14696" s="195"/>
      <c r="D14696" s="195"/>
      <c r="E14696" s="195" t="s">
        <v>3847</v>
      </c>
      <c r="F14696" s="196">
        <v>85.22</v>
      </c>
      <c r="G14696" s="195" t="s">
        <v>3848</v>
      </c>
      <c r="H14696" s="196">
        <v>0</v>
      </c>
      <c r="I14696" s="196">
        <v>85.22</v>
      </c>
      <c r="J14696" s="220"/>
      <c r="M14696">
        <v>85.22</v>
      </c>
    </row>
    <row r="14697" spans="1:13" ht="25.5" x14ac:dyDescent="0.2">
      <c r="A14697" s="239"/>
      <c r="B14697" s="195"/>
      <c r="C14697" s="195"/>
      <c r="D14697" s="195"/>
      <c r="E14697" s="195" t="s">
        <v>3849</v>
      </c>
      <c r="F14697" s="196">
        <v>0</v>
      </c>
      <c r="G14697" s="195"/>
      <c r="H14697" s="195" t="s">
        <v>3850</v>
      </c>
      <c r="I14697" s="196">
        <v>251.47</v>
      </c>
      <c r="J14697" s="220"/>
      <c r="M14697">
        <v>251.47</v>
      </c>
    </row>
    <row r="14698" spans="1:13" ht="30" customHeight="1" x14ac:dyDescent="0.2">
      <c r="A14698" s="240"/>
      <c r="B14698" s="197"/>
      <c r="C14698" s="197"/>
      <c r="D14698" s="197"/>
      <c r="E14698" s="197"/>
      <c r="F14698" s="197"/>
      <c r="G14698" s="197" t="s">
        <v>3851</v>
      </c>
      <c r="H14698" s="198">
        <v>1</v>
      </c>
      <c r="I14698" s="199">
        <v>251.47</v>
      </c>
      <c r="J14698" s="220"/>
      <c r="M14698">
        <v>251.47</v>
      </c>
    </row>
    <row r="14699" spans="1:13" ht="0.95" customHeight="1" x14ac:dyDescent="0.2">
      <c r="A14699" s="237"/>
      <c r="B14699" s="185"/>
      <c r="C14699" s="185"/>
      <c r="D14699" s="185"/>
      <c r="E14699" s="185"/>
      <c r="F14699" s="185"/>
      <c r="G14699" s="185"/>
      <c r="H14699" s="185"/>
      <c r="I14699" s="185"/>
      <c r="J14699" s="220"/>
    </row>
    <row r="14700" spans="1:13" ht="18" customHeight="1" x14ac:dyDescent="0.2">
      <c r="A14700" s="236" t="s">
        <v>4633</v>
      </c>
      <c r="B14700" s="183" t="s">
        <v>2</v>
      </c>
      <c r="C14700" s="182" t="s">
        <v>3</v>
      </c>
      <c r="D14700" s="182" t="s">
        <v>4</v>
      </c>
      <c r="E14700" s="419" t="s">
        <v>2100</v>
      </c>
      <c r="F14700" s="419"/>
      <c r="G14700" s="184" t="s">
        <v>5</v>
      </c>
      <c r="H14700" s="183" t="s">
        <v>6</v>
      </c>
      <c r="I14700" s="183" t="s">
        <v>7</v>
      </c>
      <c r="J14700" s="218" t="s">
        <v>8</v>
      </c>
      <c r="K14700" s="229">
        <f>J14702+J14703</f>
        <v>32.659999999999997</v>
      </c>
      <c r="L14700" s="229">
        <f>J14701-K14700</f>
        <v>79.350000000000009</v>
      </c>
      <c r="M14700" t="s">
        <v>7</v>
      </c>
    </row>
    <row r="14701" spans="1:13" ht="26.1" customHeight="1" x14ac:dyDescent="0.2">
      <c r="A14701" s="237" t="s">
        <v>2125</v>
      </c>
      <c r="B14701" s="186" t="s">
        <v>3921</v>
      </c>
      <c r="C14701" s="185" t="s">
        <v>15</v>
      </c>
      <c r="D14701" s="185" t="s">
        <v>3922</v>
      </c>
      <c r="E14701" s="425">
        <v>7</v>
      </c>
      <c r="F14701" s="425"/>
      <c r="G14701" s="187" t="s">
        <v>18</v>
      </c>
      <c r="H14701" s="188">
        <v>1</v>
      </c>
      <c r="I14701" s="189">
        <f>(M14701*$M$13)</f>
        <v>112.01920000000001</v>
      </c>
      <c r="J14701" s="231">
        <f>TRUNC(I14701*H14701,2)</f>
        <v>112.01</v>
      </c>
      <c r="M14701">
        <v>121.76</v>
      </c>
    </row>
    <row r="14702" spans="1:13" ht="24" customHeight="1" x14ac:dyDescent="0.2">
      <c r="A14702" s="238" t="s">
        <v>2126</v>
      </c>
      <c r="B14702" s="191" t="s">
        <v>2130</v>
      </c>
      <c r="C14702" s="190" t="s">
        <v>15</v>
      </c>
      <c r="D14702" s="190" t="s">
        <v>2131</v>
      </c>
      <c r="E14702" s="426" t="s">
        <v>2129</v>
      </c>
      <c r="F14702" s="426"/>
      <c r="G14702" s="192" t="s">
        <v>39</v>
      </c>
      <c r="H14702" s="193">
        <v>1</v>
      </c>
      <c r="I14702" s="189">
        <f>(M14702*$M$13)</f>
        <v>13.533200000000001</v>
      </c>
      <c r="J14702" s="219">
        <f>TRUNC(I14702*H14702,2)</f>
        <v>13.53</v>
      </c>
      <c r="M14702">
        <v>14.71</v>
      </c>
    </row>
    <row r="14703" spans="1:13" ht="24" customHeight="1" x14ac:dyDescent="0.2">
      <c r="A14703" s="238" t="s">
        <v>2126</v>
      </c>
      <c r="B14703" s="191" t="s">
        <v>2154</v>
      </c>
      <c r="C14703" s="190" t="s">
        <v>15</v>
      </c>
      <c r="D14703" s="190" t="s">
        <v>2155</v>
      </c>
      <c r="E14703" s="426" t="s">
        <v>2129</v>
      </c>
      <c r="F14703" s="426"/>
      <c r="G14703" s="192" t="s">
        <v>39</v>
      </c>
      <c r="H14703" s="193">
        <v>1</v>
      </c>
      <c r="I14703" s="189">
        <f>(M14703*$M$13)</f>
        <v>19.136000000000003</v>
      </c>
      <c r="J14703" s="219">
        <f>TRUNC(I14703*H14703,2)</f>
        <v>19.13</v>
      </c>
      <c r="M14703">
        <v>20.8</v>
      </c>
    </row>
    <row r="14704" spans="1:13" ht="26.1" customHeight="1" x14ac:dyDescent="0.2">
      <c r="A14704" s="238" t="s">
        <v>2126</v>
      </c>
      <c r="B14704" s="191" t="s">
        <v>4913</v>
      </c>
      <c r="C14704" s="190" t="s">
        <v>15</v>
      </c>
      <c r="D14704" s="190" t="s">
        <v>4914</v>
      </c>
      <c r="E14704" s="426" t="s">
        <v>2119</v>
      </c>
      <c r="F14704" s="426"/>
      <c r="G14704" s="192" t="s">
        <v>54</v>
      </c>
      <c r="H14704" s="193">
        <v>1</v>
      </c>
      <c r="I14704" s="189">
        <f>(M14704*$M$13)</f>
        <v>79.350000000000009</v>
      </c>
      <c r="J14704" s="219">
        <f>TRUNC(I14704*H14704,2)</f>
        <v>79.349999999999994</v>
      </c>
      <c r="M14704">
        <v>86.25</v>
      </c>
    </row>
    <row r="14705" spans="1:13" x14ac:dyDescent="0.2">
      <c r="A14705" s="239"/>
      <c r="B14705" s="195"/>
      <c r="C14705" s="195"/>
      <c r="D14705" s="195"/>
      <c r="E14705" s="195" t="s">
        <v>3847</v>
      </c>
      <c r="F14705" s="196">
        <v>35.51</v>
      </c>
      <c r="G14705" s="195" t="s">
        <v>3848</v>
      </c>
      <c r="H14705" s="196">
        <v>0</v>
      </c>
      <c r="I14705" s="196">
        <v>35.51</v>
      </c>
      <c r="J14705" s="220"/>
      <c r="M14705">
        <v>35.51</v>
      </c>
    </row>
    <row r="14706" spans="1:13" ht="25.5" x14ac:dyDescent="0.2">
      <c r="A14706" s="239"/>
      <c r="B14706" s="195"/>
      <c r="C14706" s="195"/>
      <c r="D14706" s="195"/>
      <c r="E14706" s="195" t="s">
        <v>3849</v>
      </c>
      <c r="F14706" s="196">
        <v>0</v>
      </c>
      <c r="G14706" s="195"/>
      <c r="H14706" s="195" t="s">
        <v>3850</v>
      </c>
      <c r="I14706" s="196">
        <v>121.76</v>
      </c>
      <c r="J14706" s="220"/>
      <c r="M14706">
        <v>121.76</v>
      </c>
    </row>
    <row r="14707" spans="1:13" ht="30" customHeight="1" x14ac:dyDescent="0.2">
      <c r="A14707" s="240"/>
      <c r="B14707" s="197"/>
      <c r="C14707" s="197"/>
      <c r="D14707" s="197"/>
      <c r="E14707" s="197"/>
      <c r="F14707" s="197"/>
      <c r="G14707" s="197" t="s">
        <v>3851</v>
      </c>
      <c r="H14707" s="198">
        <v>3</v>
      </c>
      <c r="I14707" s="199">
        <v>365.28</v>
      </c>
      <c r="J14707" s="220"/>
      <c r="M14707">
        <v>365.28</v>
      </c>
    </row>
    <row r="14708" spans="1:13" ht="0.95" customHeight="1" x14ac:dyDescent="0.2">
      <c r="A14708" s="237"/>
      <c r="B14708" s="185"/>
      <c r="C14708" s="185"/>
      <c r="D14708" s="185"/>
      <c r="E14708" s="185"/>
      <c r="F14708" s="185"/>
      <c r="G14708" s="185"/>
      <c r="H14708" s="185"/>
      <c r="I14708" s="185"/>
      <c r="J14708" s="220"/>
    </row>
    <row r="14709" spans="1:13" ht="18" customHeight="1" x14ac:dyDescent="0.2">
      <c r="A14709" s="236" t="s">
        <v>4634</v>
      </c>
      <c r="B14709" s="183" t="s">
        <v>2</v>
      </c>
      <c r="C14709" s="182" t="s">
        <v>3</v>
      </c>
      <c r="D14709" s="182" t="s">
        <v>4</v>
      </c>
      <c r="E14709" s="419" t="s">
        <v>2100</v>
      </c>
      <c r="F14709" s="419"/>
      <c r="G14709" s="184" t="s">
        <v>5</v>
      </c>
      <c r="H14709" s="183" t="s">
        <v>6</v>
      </c>
      <c r="I14709" s="183" t="s">
        <v>7</v>
      </c>
      <c r="J14709" s="218" t="s">
        <v>8</v>
      </c>
      <c r="K14709" s="229">
        <f>J14711+J14712</f>
        <v>9.7899999999999991</v>
      </c>
      <c r="L14709" s="229">
        <f>J14710-K14709</f>
        <v>8.990000000000002</v>
      </c>
      <c r="M14709" t="s">
        <v>7</v>
      </c>
    </row>
    <row r="14710" spans="1:13" ht="24" customHeight="1" x14ac:dyDescent="0.2">
      <c r="A14710" s="237" t="s">
        <v>2125</v>
      </c>
      <c r="B14710" s="186" t="s">
        <v>3933</v>
      </c>
      <c r="C14710" s="185" t="s">
        <v>15</v>
      </c>
      <c r="D14710" s="185" t="s">
        <v>3934</v>
      </c>
      <c r="E14710" s="425">
        <v>7</v>
      </c>
      <c r="F14710" s="425"/>
      <c r="G14710" s="187" t="s">
        <v>169</v>
      </c>
      <c r="H14710" s="188">
        <v>1</v>
      </c>
      <c r="I14710" s="189">
        <f>(M14710*$M$13)</f>
        <v>18.786400000000004</v>
      </c>
      <c r="J14710" s="231">
        <f>TRUNC(I14710*H14710,2)</f>
        <v>18.78</v>
      </c>
      <c r="M14710">
        <v>20.420000000000002</v>
      </c>
    </row>
    <row r="14711" spans="1:13" ht="24" customHeight="1" x14ac:dyDescent="0.2">
      <c r="A14711" s="238" t="s">
        <v>2126</v>
      </c>
      <c r="B14711" s="191" t="s">
        <v>2130</v>
      </c>
      <c r="C14711" s="190" t="s">
        <v>15</v>
      </c>
      <c r="D14711" s="190" t="s">
        <v>2131</v>
      </c>
      <c r="E14711" s="426" t="s">
        <v>2129</v>
      </c>
      <c r="F14711" s="426"/>
      <c r="G14711" s="192" t="s">
        <v>39</v>
      </c>
      <c r="H14711" s="193">
        <v>0.3</v>
      </c>
      <c r="I14711" s="189">
        <f>(M14711*$M$13)</f>
        <v>13.533200000000001</v>
      </c>
      <c r="J14711" s="219">
        <f>TRUNC(I14711*H14711,2)</f>
        <v>4.05</v>
      </c>
      <c r="M14711">
        <v>14.71</v>
      </c>
    </row>
    <row r="14712" spans="1:13" ht="24" customHeight="1" x14ac:dyDescent="0.2">
      <c r="A14712" s="238" t="s">
        <v>2126</v>
      </c>
      <c r="B14712" s="191" t="s">
        <v>2154</v>
      </c>
      <c r="C14712" s="190" t="s">
        <v>15</v>
      </c>
      <c r="D14712" s="190" t="s">
        <v>2155</v>
      </c>
      <c r="E14712" s="426" t="s">
        <v>2129</v>
      </c>
      <c r="F14712" s="426"/>
      <c r="G14712" s="192" t="s">
        <v>39</v>
      </c>
      <c r="H14712" s="193">
        <v>0.3</v>
      </c>
      <c r="I14712" s="189">
        <f>(M14712*$M$13)</f>
        <v>19.136000000000003</v>
      </c>
      <c r="J14712" s="219">
        <f>TRUNC(I14712*H14712,2)</f>
        <v>5.74</v>
      </c>
      <c r="M14712">
        <v>20.8</v>
      </c>
    </row>
    <row r="14713" spans="1:13" ht="24" customHeight="1" x14ac:dyDescent="0.2">
      <c r="A14713" s="238" t="s">
        <v>2126</v>
      </c>
      <c r="B14713" s="191" t="s">
        <v>4921</v>
      </c>
      <c r="C14713" s="190" t="s">
        <v>15</v>
      </c>
      <c r="D14713" s="190" t="s">
        <v>3934</v>
      </c>
      <c r="E14713" s="426" t="s">
        <v>2119</v>
      </c>
      <c r="F14713" s="426"/>
      <c r="G14713" s="192" t="s">
        <v>132</v>
      </c>
      <c r="H14713" s="193">
        <v>1</v>
      </c>
      <c r="I14713" s="189">
        <f>(M14713*$M$13)</f>
        <v>8.9884000000000004</v>
      </c>
      <c r="J14713" s="219">
        <f>TRUNC(I14713*H14713,2)</f>
        <v>8.98</v>
      </c>
      <c r="M14713">
        <v>9.77</v>
      </c>
    </row>
    <row r="14714" spans="1:13" x14ac:dyDescent="0.2">
      <c r="A14714" s="239"/>
      <c r="B14714" s="195"/>
      <c r="C14714" s="195"/>
      <c r="D14714" s="195"/>
      <c r="E14714" s="195" t="s">
        <v>3847</v>
      </c>
      <c r="F14714" s="196">
        <v>10.65</v>
      </c>
      <c r="G14714" s="195" t="s">
        <v>3848</v>
      </c>
      <c r="H14714" s="196">
        <v>0</v>
      </c>
      <c r="I14714" s="196">
        <v>10.65</v>
      </c>
      <c r="J14714" s="220"/>
      <c r="M14714">
        <v>10.65</v>
      </c>
    </row>
    <row r="14715" spans="1:13" ht="25.5" x14ac:dyDescent="0.2">
      <c r="A14715" s="239"/>
      <c r="B14715" s="195"/>
      <c r="C14715" s="195"/>
      <c r="D14715" s="195"/>
      <c r="E14715" s="195" t="s">
        <v>3849</v>
      </c>
      <c r="F14715" s="196">
        <v>0</v>
      </c>
      <c r="G14715" s="195"/>
      <c r="H14715" s="195" t="s">
        <v>3850</v>
      </c>
      <c r="I14715" s="196">
        <v>20.420000000000002</v>
      </c>
      <c r="J14715" s="220"/>
      <c r="M14715">
        <v>20.420000000000002</v>
      </c>
    </row>
    <row r="14716" spans="1:13" ht="30" customHeight="1" x14ac:dyDescent="0.2">
      <c r="A14716" s="240"/>
      <c r="B14716" s="197"/>
      <c r="C14716" s="197"/>
      <c r="D14716" s="197"/>
      <c r="E14716" s="197"/>
      <c r="F14716" s="197"/>
      <c r="G14716" s="197" t="s">
        <v>3851</v>
      </c>
      <c r="H14716" s="198">
        <v>2</v>
      </c>
      <c r="I14716" s="199">
        <v>40.840000000000003</v>
      </c>
      <c r="J14716" s="220"/>
      <c r="M14716">
        <v>40.840000000000003</v>
      </c>
    </row>
    <row r="14717" spans="1:13" ht="0.95" customHeight="1" x14ac:dyDescent="0.2">
      <c r="A14717" s="237"/>
      <c r="B14717" s="185"/>
      <c r="C14717" s="185"/>
      <c r="D14717" s="185"/>
      <c r="E14717" s="185"/>
      <c r="F14717" s="185"/>
      <c r="G14717" s="185"/>
      <c r="H14717" s="185"/>
      <c r="I14717" s="185"/>
      <c r="J14717" s="220"/>
    </row>
    <row r="14718" spans="1:13" ht="18" customHeight="1" x14ac:dyDescent="0.2">
      <c r="A14718" s="236" t="s">
        <v>4635</v>
      </c>
      <c r="B14718" s="183" t="s">
        <v>2</v>
      </c>
      <c r="C14718" s="182" t="s">
        <v>3</v>
      </c>
      <c r="D14718" s="182" t="s">
        <v>4</v>
      </c>
      <c r="E14718" s="419" t="s">
        <v>2100</v>
      </c>
      <c r="F14718" s="419"/>
      <c r="G14718" s="184" t="s">
        <v>5</v>
      </c>
      <c r="H14718" s="183" t="s">
        <v>6</v>
      </c>
      <c r="I14718" s="183" t="s">
        <v>7</v>
      </c>
      <c r="J14718" s="218" t="s">
        <v>8</v>
      </c>
      <c r="K14718" s="229">
        <f>J14721+J14720</f>
        <v>1</v>
      </c>
      <c r="L14718" s="229">
        <f>J14719-K14718</f>
        <v>1.5299999999999998</v>
      </c>
      <c r="M14718" t="s">
        <v>7</v>
      </c>
    </row>
    <row r="14719" spans="1:13" ht="39" customHeight="1" x14ac:dyDescent="0.2">
      <c r="A14719" s="237" t="s">
        <v>2125</v>
      </c>
      <c r="B14719" s="186" t="s">
        <v>4033</v>
      </c>
      <c r="C14719" s="185" t="s">
        <v>26</v>
      </c>
      <c r="D14719" s="185" t="s">
        <v>4034</v>
      </c>
      <c r="E14719" s="425" t="s">
        <v>2104</v>
      </c>
      <c r="F14719" s="425"/>
      <c r="G14719" s="187" t="s">
        <v>169</v>
      </c>
      <c r="H14719" s="188">
        <v>1</v>
      </c>
      <c r="I14719" s="189">
        <f>(M14719*$M$13)</f>
        <v>2.5300000000000002</v>
      </c>
      <c r="J14719" s="231">
        <f>TRUNC(I14719*H14719,2)</f>
        <v>2.5299999999999998</v>
      </c>
      <c r="M14719">
        <v>2.75</v>
      </c>
    </row>
    <row r="14720" spans="1:13" ht="26.1" customHeight="1" x14ac:dyDescent="0.2">
      <c r="A14720" s="241" t="s">
        <v>2395</v>
      </c>
      <c r="B14720" s="201" t="s">
        <v>2709</v>
      </c>
      <c r="C14720" s="200" t="s">
        <v>26</v>
      </c>
      <c r="D14720" s="200" t="s">
        <v>2710</v>
      </c>
      <c r="E14720" s="427" t="s">
        <v>2123</v>
      </c>
      <c r="F14720" s="427"/>
      <c r="G14720" s="202" t="s">
        <v>32</v>
      </c>
      <c r="H14720" s="203">
        <v>2.3E-2</v>
      </c>
      <c r="I14720" s="189">
        <f>(M14720*$M$13)</f>
        <v>18.390799999999999</v>
      </c>
      <c r="J14720" s="219">
        <f>TRUNC(I14720*H14720,2)</f>
        <v>0.42</v>
      </c>
      <c r="M14720">
        <v>19.989999999999998</v>
      </c>
    </row>
    <row r="14721" spans="1:13" ht="24" customHeight="1" x14ac:dyDescent="0.2">
      <c r="A14721" s="241" t="s">
        <v>2395</v>
      </c>
      <c r="B14721" s="201" t="s">
        <v>2700</v>
      </c>
      <c r="C14721" s="200" t="s">
        <v>26</v>
      </c>
      <c r="D14721" s="200" t="s">
        <v>2701</v>
      </c>
      <c r="E14721" s="427" t="s">
        <v>2123</v>
      </c>
      <c r="F14721" s="427"/>
      <c r="G14721" s="202" t="s">
        <v>32</v>
      </c>
      <c r="H14721" s="203">
        <v>2.3E-2</v>
      </c>
      <c r="I14721" s="189">
        <f>(M14721*$M$13)</f>
        <v>25.309200000000004</v>
      </c>
      <c r="J14721" s="219">
        <f>TRUNC(I14721*H14721,2)</f>
        <v>0.57999999999999996</v>
      </c>
      <c r="M14721">
        <v>27.51</v>
      </c>
    </row>
    <row r="14722" spans="1:13" ht="39" customHeight="1" x14ac:dyDescent="0.2">
      <c r="A14722" s="238" t="s">
        <v>2126</v>
      </c>
      <c r="B14722" s="191" t="s">
        <v>5005</v>
      </c>
      <c r="C14722" s="190" t="s">
        <v>26</v>
      </c>
      <c r="D14722" s="190" t="s">
        <v>5006</v>
      </c>
      <c r="E14722" s="426" t="s">
        <v>2119</v>
      </c>
      <c r="F14722" s="426"/>
      <c r="G14722" s="192" t="s">
        <v>169</v>
      </c>
      <c r="H14722" s="193">
        <v>1.2434000000000001</v>
      </c>
      <c r="I14722" s="189">
        <f>(M14722*$M$13)</f>
        <v>1.2236</v>
      </c>
      <c r="J14722" s="219">
        <f>TRUNC(I14722*H14722,2)</f>
        <v>1.52</v>
      </c>
      <c r="M14722">
        <v>1.33</v>
      </c>
    </row>
    <row r="14723" spans="1:13" ht="26.1" customHeight="1" x14ac:dyDescent="0.2">
      <c r="A14723" s="238" t="s">
        <v>2126</v>
      </c>
      <c r="B14723" s="191" t="s">
        <v>2721</v>
      </c>
      <c r="C14723" s="190" t="s">
        <v>26</v>
      </c>
      <c r="D14723" s="190" t="s">
        <v>2722</v>
      </c>
      <c r="E14723" s="426" t="s">
        <v>2119</v>
      </c>
      <c r="F14723" s="426"/>
      <c r="G14723" s="192" t="s">
        <v>331</v>
      </c>
      <c r="H14723" s="193">
        <v>9.4000000000000004E-3</v>
      </c>
      <c r="I14723" s="189">
        <f>(M14723*$M$13)</f>
        <v>2.7600000000000002</v>
      </c>
      <c r="J14723" s="219">
        <f>TRUNC(I14723*H14723,2)</f>
        <v>0.02</v>
      </c>
      <c r="M14723">
        <v>3</v>
      </c>
    </row>
    <row r="14724" spans="1:13" x14ac:dyDescent="0.2">
      <c r="A14724" s="239"/>
      <c r="B14724" s="195"/>
      <c r="C14724" s="195"/>
      <c r="D14724" s="195"/>
      <c r="E14724" s="195" t="s">
        <v>3847</v>
      </c>
      <c r="F14724" s="196">
        <v>0.81</v>
      </c>
      <c r="G14724" s="195" t="s">
        <v>3848</v>
      </c>
      <c r="H14724" s="196">
        <v>0</v>
      </c>
      <c r="I14724" s="196">
        <v>0.81</v>
      </c>
      <c r="J14724" s="220"/>
      <c r="M14724">
        <v>0.81</v>
      </c>
    </row>
    <row r="14725" spans="1:13" ht="25.5" x14ac:dyDescent="0.2">
      <c r="A14725" s="239"/>
      <c r="B14725" s="195"/>
      <c r="C14725" s="195"/>
      <c r="D14725" s="195"/>
      <c r="E14725" s="195" t="s">
        <v>3849</v>
      </c>
      <c r="F14725" s="196">
        <v>0</v>
      </c>
      <c r="G14725" s="195"/>
      <c r="H14725" s="195" t="s">
        <v>3850</v>
      </c>
      <c r="I14725" s="196">
        <v>2.75</v>
      </c>
      <c r="J14725" s="220"/>
      <c r="M14725">
        <v>2.75</v>
      </c>
    </row>
    <row r="14726" spans="1:13" ht="30" customHeight="1" x14ac:dyDescent="0.2">
      <c r="A14726" s="240"/>
      <c r="B14726" s="197"/>
      <c r="C14726" s="197"/>
      <c r="D14726" s="197"/>
      <c r="E14726" s="197"/>
      <c r="F14726" s="197"/>
      <c r="G14726" s="197" t="s">
        <v>3851</v>
      </c>
      <c r="H14726" s="198">
        <v>10</v>
      </c>
      <c r="I14726" s="199">
        <v>27.5</v>
      </c>
      <c r="J14726" s="220"/>
      <c r="M14726">
        <v>27.5</v>
      </c>
    </row>
    <row r="14727" spans="1:13" ht="0.95" customHeight="1" x14ac:dyDescent="0.2">
      <c r="A14727" s="237"/>
      <c r="B14727" s="185"/>
      <c r="C14727" s="185"/>
      <c r="D14727" s="185"/>
      <c r="E14727" s="185"/>
      <c r="F14727" s="185"/>
      <c r="G14727" s="185"/>
      <c r="H14727" s="185"/>
      <c r="I14727" s="185"/>
      <c r="J14727" s="220"/>
    </row>
    <row r="14728" spans="1:13" ht="18" customHeight="1" x14ac:dyDescent="0.2">
      <c r="A14728" s="236" t="s">
        <v>4636</v>
      </c>
      <c r="B14728" s="183" t="s">
        <v>2</v>
      </c>
      <c r="C14728" s="182" t="s">
        <v>3</v>
      </c>
      <c r="D14728" s="182" t="s">
        <v>4</v>
      </c>
      <c r="E14728" s="419" t="s">
        <v>2100</v>
      </c>
      <c r="F14728" s="419"/>
      <c r="G14728" s="184" t="s">
        <v>5</v>
      </c>
      <c r="H14728" s="183" t="s">
        <v>6</v>
      </c>
      <c r="I14728" s="183" t="s">
        <v>7</v>
      </c>
      <c r="J14728" s="218" t="s">
        <v>8</v>
      </c>
      <c r="K14728" s="229">
        <f>J14730+J14731</f>
        <v>2.88</v>
      </c>
      <c r="L14728" s="229">
        <f>J14729-K14728</f>
        <v>8.82</v>
      </c>
      <c r="M14728" t="s">
        <v>7</v>
      </c>
    </row>
    <row r="14729" spans="1:13" ht="26.1" customHeight="1" x14ac:dyDescent="0.2">
      <c r="A14729" s="237" t="s">
        <v>2125</v>
      </c>
      <c r="B14729" s="186" t="s">
        <v>861</v>
      </c>
      <c r="C14729" s="185" t="s">
        <v>26</v>
      </c>
      <c r="D14729" s="185" t="s">
        <v>862</v>
      </c>
      <c r="E14729" s="425" t="s">
        <v>2104</v>
      </c>
      <c r="F14729" s="425"/>
      <c r="G14729" s="187" t="s">
        <v>331</v>
      </c>
      <c r="H14729" s="188">
        <v>1</v>
      </c>
      <c r="I14729" s="189">
        <f>(M14729*$M$13)</f>
        <v>11.702400000000001</v>
      </c>
      <c r="J14729" s="231">
        <f>TRUNC(I14729*H14729,2)</f>
        <v>11.7</v>
      </c>
      <c r="M14729">
        <v>12.72</v>
      </c>
    </row>
    <row r="14730" spans="1:13" ht="26.1" customHeight="1" x14ac:dyDescent="0.2">
      <c r="A14730" s="241" t="s">
        <v>2395</v>
      </c>
      <c r="B14730" s="201" t="s">
        <v>2709</v>
      </c>
      <c r="C14730" s="200" t="s">
        <v>26</v>
      </c>
      <c r="D14730" s="200" t="s">
        <v>2710</v>
      </c>
      <c r="E14730" s="427" t="s">
        <v>2123</v>
      </c>
      <c r="F14730" s="427"/>
      <c r="G14730" s="202" t="s">
        <v>32</v>
      </c>
      <c r="H14730" s="203">
        <v>6.6299999999999998E-2</v>
      </c>
      <c r="I14730" s="189">
        <f>(M14730*$M$13)</f>
        <v>18.390799999999999</v>
      </c>
      <c r="J14730" s="219">
        <f>TRUNC(I14730*H14730,2)</f>
        <v>1.21</v>
      </c>
      <c r="M14730">
        <v>19.989999999999998</v>
      </c>
    </row>
    <row r="14731" spans="1:13" ht="24" customHeight="1" x14ac:dyDescent="0.2">
      <c r="A14731" s="241" t="s">
        <v>2395</v>
      </c>
      <c r="B14731" s="201" t="s">
        <v>2700</v>
      </c>
      <c r="C14731" s="200" t="s">
        <v>26</v>
      </c>
      <c r="D14731" s="200" t="s">
        <v>2701</v>
      </c>
      <c r="E14731" s="427" t="s">
        <v>2123</v>
      </c>
      <c r="F14731" s="427"/>
      <c r="G14731" s="202" t="s">
        <v>32</v>
      </c>
      <c r="H14731" s="203">
        <v>6.6299999999999998E-2</v>
      </c>
      <c r="I14731" s="189">
        <f>(M14731*$M$13)</f>
        <v>25.309200000000004</v>
      </c>
      <c r="J14731" s="219">
        <f>TRUNC(I14731*H14731,2)</f>
        <v>1.67</v>
      </c>
      <c r="M14731">
        <v>27.51</v>
      </c>
    </row>
    <row r="14732" spans="1:13" ht="39" customHeight="1" x14ac:dyDescent="0.2">
      <c r="A14732" s="238" t="s">
        <v>2126</v>
      </c>
      <c r="B14732" s="191" t="s">
        <v>2756</v>
      </c>
      <c r="C14732" s="190" t="s">
        <v>26</v>
      </c>
      <c r="D14732" s="190" t="s">
        <v>2757</v>
      </c>
      <c r="E14732" s="426" t="s">
        <v>2119</v>
      </c>
      <c r="F14732" s="426"/>
      <c r="G14732" s="192" t="s">
        <v>331</v>
      </c>
      <c r="H14732" s="193">
        <v>1</v>
      </c>
      <c r="I14732" s="189">
        <f>(M14732*$M$13)</f>
        <v>1.1592</v>
      </c>
      <c r="J14732" s="219">
        <f>TRUNC(I14732*H14732,2)</f>
        <v>1.1499999999999999</v>
      </c>
      <c r="M14732">
        <v>1.26</v>
      </c>
    </row>
    <row r="14733" spans="1:13" ht="24" customHeight="1" x14ac:dyDescent="0.2">
      <c r="A14733" s="238" t="s">
        <v>2126</v>
      </c>
      <c r="B14733" s="191" t="s">
        <v>2761</v>
      </c>
      <c r="C14733" s="190" t="s">
        <v>26</v>
      </c>
      <c r="D14733" s="190" t="s">
        <v>2762</v>
      </c>
      <c r="E14733" s="426" t="s">
        <v>2119</v>
      </c>
      <c r="F14733" s="426"/>
      <c r="G14733" s="192" t="s">
        <v>331</v>
      </c>
      <c r="H14733" s="193">
        <v>1</v>
      </c>
      <c r="I14733" s="189">
        <f>(M14733*$M$13)</f>
        <v>7.6544000000000008</v>
      </c>
      <c r="J14733" s="219">
        <f>TRUNC(I14733*H14733,2)</f>
        <v>7.65</v>
      </c>
      <c r="M14733">
        <v>8.32</v>
      </c>
    </row>
    <row r="14734" spans="1:13" x14ac:dyDescent="0.2">
      <c r="A14734" s="239"/>
      <c r="B14734" s="195"/>
      <c r="C14734" s="195"/>
      <c r="D14734" s="195"/>
      <c r="E14734" s="195" t="s">
        <v>3847</v>
      </c>
      <c r="F14734" s="196">
        <v>2.34</v>
      </c>
      <c r="G14734" s="195" t="s">
        <v>3848</v>
      </c>
      <c r="H14734" s="196">
        <v>0</v>
      </c>
      <c r="I14734" s="196">
        <v>2.34</v>
      </c>
      <c r="J14734" s="220"/>
      <c r="M14734">
        <v>2.34</v>
      </c>
    </row>
    <row r="14735" spans="1:13" ht="25.5" x14ac:dyDescent="0.2">
      <c r="A14735" s="239"/>
      <c r="B14735" s="195"/>
      <c r="C14735" s="195"/>
      <c r="D14735" s="195"/>
      <c r="E14735" s="195" t="s">
        <v>3849</v>
      </c>
      <c r="F14735" s="196">
        <v>0</v>
      </c>
      <c r="G14735" s="195"/>
      <c r="H14735" s="195" t="s">
        <v>3850</v>
      </c>
      <c r="I14735" s="196">
        <v>12.72</v>
      </c>
      <c r="J14735" s="220"/>
      <c r="M14735">
        <v>12.72</v>
      </c>
    </row>
    <row r="14736" spans="1:13" ht="30" customHeight="1" x14ac:dyDescent="0.2">
      <c r="A14736" s="240"/>
      <c r="B14736" s="197"/>
      <c r="C14736" s="197"/>
      <c r="D14736" s="197"/>
      <c r="E14736" s="197"/>
      <c r="F14736" s="197"/>
      <c r="G14736" s="197" t="s">
        <v>3851</v>
      </c>
      <c r="H14736" s="198">
        <v>3</v>
      </c>
      <c r="I14736" s="199">
        <v>38.159999999999997</v>
      </c>
      <c r="J14736" s="220"/>
      <c r="M14736">
        <v>38.159999999999997</v>
      </c>
    </row>
    <row r="14737" spans="1:13" ht="0.95" customHeight="1" x14ac:dyDescent="0.2">
      <c r="A14737" s="237"/>
      <c r="B14737" s="185"/>
      <c r="C14737" s="185"/>
      <c r="D14737" s="185"/>
      <c r="E14737" s="185"/>
      <c r="F14737" s="185"/>
      <c r="G14737" s="185"/>
      <c r="H14737" s="185"/>
      <c r="I14737" s="185"/>
      <c r="J14737" s="220"/>
    </row>
    <row r="14738" spans="1:13" ht="18" customHeight="1" x14ac:dyDescent="0.2">
      <c r="A14738" s="236" t="s">
        <v>4637</v>
      </c>
      <c r="B14738" s="183" t="s">
        <v>2</v>
      </c>
      <c r="C14738" s="182" t="s">
        <v>3</v>
      </c>
      <c r="D14738" s="182" t="s">
        <v>4</v>
      </c>
      <c r="E14738" s="419" t="s">
        <v>2100</v>
      </c>
      <c r="F14738" s="419"/>
      <c r="G14738" s="184" t="s">
        <v>5</v>
      </c>
      <c r="H14738" s="183" t="s">
        <v>6</v>
      </c>
      <c r="I14738" s="183" t="s">
        <v>7</v>
      </c>
      <c r="J14738" s="218" t="s">
        <v>8</v>
      </c>
      <c r="K14738" s="229">
        <f>J14740+J14741</f>
        <v>11.93</v>
      </c>
      <c r="L14738" s="229">
        <f>J14739-K14738</f>
        <v>57.919999999999995</v>
      </c>
      <c r="M14738" t="s">
        <v>7</v>
      </c>
    </row>
    <row r="14739" spans="1:13" ht="26.1" customHeight="1" x14ac:dyDescent="0.2">
      <c r="A14739" s="237" t="s">
        <v>2125</v>
      </c>
      <c r="B14739" s="186" t="s">
        <v>853</v>
      </c>
      <c r="C14739" s="185" t="s">
        <v>26</v>
      </c>
      <c r="D14739" s="185" t="s">
        <v>854</v>
      </c>
      <c r="E14739" s="425" t="s">
        <v>2104</v>
      </c>
      <c r="F14739" s="425"/>
      <c r="G14739" s="187" t="s">
        <v>331</v>
      </c>
      <c r="H14739" s="188">
        <v>1</v>
      </c>
      <c r="I14739" s="189">
        <f>(M14739*$M$13)</f>
        <v>69.85560000000001</v>
      </c>
      <c r="J14739" s="231">
        <f>TRUNC(I14739*H14739,2)</f>
        <v>69.849999999999994</v>
      </c>
      <c r="M14739">
        <v>75.930000000000007</v>
      </c>
    </row>
    <row r="14740" spans="1:13" ht="26.1" customHeight="1" x14ac:dyDescent="0.2">
      <c r="A14740" s="241" t="s">
        <v>2395</v>
      </c>
      <c r="B14740" s="201" t="s">
        <v>2709</v>
      </c>
      <c r="C14740" s="200" t="s">
        <v>26</v>
      </c>
      <c r="D14740" s="200" t="s">
        <v>2710</v>
      </c>
      <c r="E14740" s="427" t="s">
        <v>2123</v>
      </c>
      <c r="F14740" s="427"/>
      <c r="G14740" s="202" t="s">
        <v>32</v>
      </c>
      <c r="H14740" s="203">
        <v>0.27339999999999998</v>
      </c>
      <c r="I14740" s="189">
        <f>(M14740*$M$13)</f>
        <v>18.390799999999999</v>
      </c>
      <c r="J14740" s="219">
        <f>TRUNC(I14740*H14740,2)</f>
        <v>5.0199999999999996</v>
      </c>
      <c r="M14740">
        <v>19.989999999999998</v>
      </c>
    </row>
    <row r="14741" spans="1:13" ht="24" customHeight="1" x14ac:dyDescent="0.2">
      <c r="A14741" s="241" t="s">
        <v>2395</v>
      </c>
      <c r="B14741" s="201" t="s">
        <v>2700</v>
      </c>
      <c r="C14741" s="200" t="s">
        <v>26</v>
      </c>
      <c r="D14741" s="200" t="s">
        <v>2701</v>
      </c>
      <c r="E14741" s="427" t="s">
        <v>2123</v>
      </c>
      <c r="F14741" s="427"/>
      <c r="G14741" s="202" t="s">
        <v>32</v>
      </c>
      <c r="H14741" s="203">
        <v>0.27339999999999998</v>
      </c>
      <c r="I14741" s="189">
        <f>(M14741*$M$13)</f>
        <v>25.309200000000004</v>
      </c>
      <c r="J14741" s="219">
        <f>TRUNC(I14741*H14741,2)</f>
        <v>6.91</v>
      </c>
      <c r="M14741">
        <v>27.51</v>
      </c>
    </row>
    <row r="14742" spans="1:13" ht="39" customHeight="1" x14ac:dyDescent="0.2">
      <c r="A14742" s="238" t="s">
        <v>2126</v>
      </c>
      <c r="B14742" s="191" t="s">
        <v>2758</v>
      </c>
      <c r="C14742" s="190" t="s">
        <v>26</v>
      </c>
      <c r="D14742" s="190" t="s">
        <v>2759</v>
      </c>
      <c r="E14742" s="426" t="s">
        <v>2119</v>
      </c>
      <c r="F14742" s="426"/>
      <c r="G14742" s="192" t="s">
        <v>331</v>
      </c>
      <c r="H14742" s="193">
        <v>3</v>
      </c>
      <c r="I14742" s="189">
        <f>(M14742*$M$13)</f>
        <v>1.3800000000000001</v>
      </c>
      <c r="J14742" s="219">
        <f>TRUNC(I14742*H14742,2)</f>
        <v>4.1399999999999997</v>
      </c>
      <c r="M14742">
        <v>1.5</v>
      </c>
    </row>
    <row r="14743" spans="1:13" ht="24" customHeight="1" x14ac:dyDescent="0.2">
      <c r="A14743" s="238" t="s">
        <v>2126</v>
      </c>
      <c r="B14743" s="191" t="s">
        <v>2752</v>
      </c>
      <c r="C14743" s="190" t="s">
        <v>26</v>
      </c>
      <c r="D14743" s="190" t="s">
        <v>2753</v>
      </c>
      <c r="E14743" s="426" t="s">
        <v>2119</v>
      </c>
      <c r="F14743" s="426"/>
      <c r="G14743" s="192" t="s">
        <v>331</v>
      </c>
      <c r="H14743" s="193">
        <v>1</v>
      </c>
      <c r="I14743" s="189">
        <f>(M14743*$M$13)</f>
        <v>53.774000000000008</v>
      </c>
      <c r="J14743" s="219">
        <f>TRUNC(I14743*H14743,2)</f>
        <v>53.77</v>
      </c>
      <c r="M14743">
        <v>58.45</v>
      </c>
    </row>
    <row r="14744" spans="1:13" x14ac:dyDescent="0.2">
      <c r="A14744" s="239"/>
      <c r="B14744" s="195"/>
      <c r="C14744" s="195"/>
      <c r="D14744" s="195"/>
      <c r="E14744" s="195" t="s">
        <v>3847</v>
      </c>
      <c r="F14744" s="196">
        <v>9.68</v>
      </c>
      <c r="G14744" s="195" t="s">
        <v>3848</v>
      </c>
      <c r="H14744" s="196">
        <v>0</v>
      </c>
      <c r="I14744" s="196">
        <v>9.68</v>
      </c>
      <c r="J14744" s="220"/>
      <c r="M14744">
        <v>9.68</v>
      </c>
    </row>
    <row r="14745" spans="1:13" ht="25.5" x14ac:dyDescent="0.2">
      <c r="A14745" s="239"/>
      <c r="B14745" s="195"/>
      <c r="C14745" s="195"/>
      <c r="D14745" s="195"/>
      <c r="E14745" s="195" t="s">
        <v>3849</v>
      </c>
      <c r="F14745" s="196">
        <v>0</v>
      </c>
      <c r="G14745" s="195"/>
      <c r="H14745" s="195" t="s">
        <v>3850</v>
      </c>
      <c r="I14745" s="196">
        <v>75.930000000000007</v>
      </c>
      <c r="J14745" s="220"/>
      <c r="M14745">
        <v>75.930000000000007</v>
      </c>
    </row>
    <row r="14746" spans="1:13" ht="30" customHeight="1" x14ac:dyDescent="0.2">
      <c r="A14746" s="240"/>
      <c r="B14746" s="197"/>
      <c r="C14746" s="197"/>
      <c r="D14746" s="197"/>
      <c r="E14746" s="197"/>
      <c r="F14746" s="197"/>
      <c r="G14746" s="197" t="s">
        <v>3851</v>
      </c>
      <c r="H14746" s="198">
        <v>2</v>
      </c>
      <c r="I14746" s="199">
        <v>151.86000000000001</v>
      </c>
      <c r="J14746" s="220"/>
      <c r="M14746">
        <v>151.86000000000001</v>
      </c>
    </row>
    <row r="14747" spans="1:13" ht="0.95" customHeight="1" x14ac:dyDescent="0.2">
      <c r="A14747" s="237"/>
      <c r="B14747" s="185"/>
      <c r="C14747" s="185"/>
      <c r="D14747" s="185"/>
      <c r="E14747" s="185"/>
      <c r="F14747" s="185"/>
      <c r="G14747" s="185"/>
      <c r="H14747" s="185"/>
      <c r="I14747" s="185"/>
      <c r="J14747" s="220"/>
    </row>
    <row r="14748" spans="1:13" ht="24" customHeight="1" x14ac:dyDescent="0.2">
      <c r="A14748" s="235" t="s">
        <v>4690</v>
      </c>
      <c r="B14748" s="14"/>
      <c r="C14748" s="14"/>
      <c r="D14748" s="13" t="s">
        <v>4691</v>
      </c>
      <c r="E14748" s="14"/>
      <c r="F14748" s="418"/>
      <c r="G14748" s="418"/>
      <c r="H14748" s="14"/>
      <c r="I14748" s="14"/>
      <c r="J14748" s="209"/>
    </row>
    <row r="14749" spans="1:13" ht="24" customHeight="1" x14ac:dyDescent="0.2">
      <c r="A14749" s="242" t="s">
        <v>4692</v>
      </c>
      <c r="B14749" s="24"/>
      <c r="C14749" s="24"/>
      <c r="D14749" s="23" t="s">
        <v>4693</v>
      </c>
      <c r="E14749" s="24"/>
      <c r="F14749" s="428"/>
      <c r="G14749" s="428"/>
      <c r="H14749" s="24"/>
      <c r="I14749" s="24"/>
      <c r="J14749" s="210"/>
    </row>
    <row r="14750" spans="1:13" ht="18" customHeight="1" x14ac:dyDescent="0.2">
      <c r="A14750" s="236" t="s">
        <v>4694</v>
      </c>
      <c r="B14750" s="183" t="s">
        <v>2</v>
      </c>
      <c r="C14750" s="182" t="s">
        <v>3</v>
      </c>
      <c r="D14750" s="182" t="s">
        <v>4</v>
      </c>
      <c r="E14750" s="419" t="s">
        <v>2100</v>
      </c>
      <c r="F14750" s="419"/>
      <c r="G14750" s="184" t="s">
        <v>5</v>
      </c>
      <c r="H14750" s="183" t="s">
        <v>6</v>
      </c>
      <c r="I14750" s="183" t="s">
        <v>7</v>
      </c>
      <c r="J14750" s="218" t="s">
        <v>8</v>
      </c>
      <c r="K14750" s="229">
        <f>J14757+J14768+J14769+J14782+J14783+J14784+J14785+J14786</f>
        <v>2415.6799999999998</v>
      </c>
      <c r="L14750" s="229">
        <f>J14751-K14750</f>
        <v>4950.9500000000007</v>
      </c>
      <c r="M14750" t="s">
        <v>7</v>
      </c>
    </row>
    <row r="14751" spans="1:13" ht="26.1" customHeight="1" x14ac:dyDescent="0.2">
      <c r="A14751" s="237" t="s">
        <v>2125</v>
      </c>
      <c r="B14751" s="186" t="s">
        <v>4695</v>
      </c>
      <c r="C14751" s="185" t="s">
        <v>15</v>
      </c>
      <c r="D14751" s="185" t="s">
        <v>4696</v>
      </c>
      <c r="E14751" s="425">
        <v>9</v>
      </c>
      <c r="F14751" s="425"/>
      <c r="G14751" s="187" t="s">
        <v>18</v>
      </c>
      <c r="H14751" s="188">
        <v>1</v>
      </c>
      <c r="I14751" s="189">
        <f t="shared" ref="I14751:I14782" si="596">(M14751*$M$13)</f>
        <v>7366.6332000000002</v>
      </c>
      <c r="J14751" s="231">
        <f t="shared" ref="J14751:J14782" si="597">TRUNC(I14751*H14751,2)</f>
        <v>7366.63</v>
      </c>
      <c r="M14751">
        <v>8007.21</v>
      </c>
    </row>
    <row r="14752" spans="1:13" ht="24" customHeight="1" x14ac:dyDescent="0.2">
      <c r="A14752" s="238" t="s">
        <v>2126</v>
      </c>
      <c r="B14752" s="191" t="s">
        <v>2164</v>
      </c>
      <c r="C14752" s="190" t="s">
        <v>15</v>
      </c>
      <c r="D14752" s="190" t="s">
        <v>2165</v>
      </c>
      <c r="E14752" s="426" t="s">
        <v>2119</v>
      </c>
      <c r="F14752" s="426"/>
      <c r="G14752" s="192" t="s">
        <v>50</v>
      </c>
      <c r="H14752" s="193">
        <v>0.74099999999999999</v>
      </c>
      <c r="I14752" s="189">
        <f t="shared" si="596"/>
        <v>160.77000000000001</v>
      </c>
      <c r="J14752" s="219">
        <f t="shared" si="597"/>
        <v>119.13</v>
      </c>
      <c r="M14752">
        <v>174.75</v>
      </c>
    </row>
    <row r="14753" spans="1:13" ht="24" customHeight="1" x14ac:dyDescent="0.2">
      <c r="A14753" s="238" t="s">
        <v>2126</v>
      </c>
      <c r="B14753" s="191" t="s">
        <v>2245</v>
      </c>
      <c r="C14753" s="190" t="s">
        <v>15</v>
      </c>
      <c r="D14753" s="190" t="s">
        <v>2246</v>
      </c>
      <c r="E14753" s="426" t="s">
        <v>2119</v>
      </c>
      <c r="F14753" s="426"/>
      <c r="G14753" s="192" t="s">
        <v>50</v>
      </c>
      <c r="H14753" s="193">
        <v>0.37480000000000002</v>
      </c>
      <c r="I14753" s="189">
        <f t="shared" si="596"/>
        <v>123.36280000000001</v>
      </c>
      <c r="J14753" s="219">
        <f t="shared" si="597"/>
        <v>46.23</v>
      </c>
      <c r="M14753">
        <v>134.09</v>
      </c>
    </row>
    <row r="14754" spans="1:13" ht="24" customHeight="1" x14ac:dyDescent="0.2">
      <c r="A14754" s="238" t="s">
        <v>2126</v>
      </c>
      <c r="B14754" s="191" t="s">
        <v>2675</v>
      </c>
      <c r="C14754" s="190" t="s">
        <v>15</v>
      </c>
      <c r="D14754" s="190" t="s">
        <v>2676</v>
      </c>
      <c r="E14754" s="426" t="s">
        <v>2119</v>
      </c>
      <c r="F14754" s="426"/>
      <c r="G14754" s="192" t="s">
        <v>54</v>
      </c>
      <c r="H14754" s="193">
        <v>2.9937999999999998</v>
      </c>
      <c r="I14754" s="189">
        <f t="shared" si="596"/>
        <v>11.4816</v>
      </c>
      <c r="J14754" s="219">
        <f t="shared" si="597"/>
        <v>34.369999999999997</v>
      </c>
      <c r="M14754">
        <v>12.48</v>
      </c>
    </row>
    <row r="14755" spans="1:13" ht="26.1" customHeight="1" x14ac:dyDescent="0.2">
      <c r="A14755" s="238" t="s">
        <v>2126</v>
      </c>
      <c r="B14755" s="191" t="s">
        <v>2677</v>
      </c>
      <c r="C14755" s="190" t="s">
        <v>15</v>
      </c>
      <c r="D14755" s="190" t="s">
        <v>2678</v>
      </c>
      <c r="E14755" s="426" t="s">
        <v>2119</v>
      </c>
      <c r="F14755" s="426"/>
      <c r="G14755" s="192" t="s">
        <v>54</v>
      </c>
      <c r="H14755" s="193">
        <v>5.1999999999999998E-3</v>
      </c>
      <c r="I14755" s="189">
        <f t="shared" si="596"/>
        <v>14.6648</v>
      </c>
      <c r="J14755" s="219">
        <f t="shared" si="597"/>
        <v>7.0000000000000007E-2</v>
      </c>
      <c r="M14755">
        <v>15.94</v>
      </c>
    </row>
    <row r="14756" spans="1:13" ht="24" customHeight="1" x14ac:dyDescent="0.2">
      <c r="A14756" s="238" t="s">
        <v>2126</v>
      </c>
      <c r="B14756" s="191" t="s">
        <v>2274</v>
      </c>
      <c r="C14756" s="190" t="s">
        <v>15</v>
      </c>
      <c r="D14756" s="190" t="s">
        <v>2275</v>
      </c>
      <c r="E14756" s="426" t="s">
        <v>2119</v>
      </c>
      <c r="F14756" s="426"/>
      <c r="G14756" s="192" t="s">
        <v>132</v>
      </c>
      <c r="H14756" s="193">
        <v>32.503999999999998</v>
      </c>
      <c r="I14756" s="189">
        <f t="shared" si="596"/>
        <v>3.4868000000000001</v>
      </c>
      <c r="J14756" s="219">
        <f t="shared" si="597"/>
        <v>113.33</v>
      </c>
      <c r="M14756">
        <v>3.79</v>
      </c>
    </row>
    <row r="14757" spans="1:13" ht="24" customHeight="1" x14ac:dyDescent="0.2">
      <c r="A14757" s="238" t="s">
        <v>2126</v>
      </c>
      <c r="B14757" s="191" t="s">
        <v>2130</v>
      </c>
      <c r="C14757" s="190" t="s">
        <v>15</v>
      </c>
      <c r="D14757" s="190" t="s">
        <v>2131</v>
      </c>
      <c r="E14757" s="426" t="s">
        <v>2129</v>
      </c>
      <c r="F14757" s="426"/>
      <c r="G14757" s="192" t="s">
        <v>39</v>
      </c>
      <c r="H14757" s="193">
        <v>19.171500000000002</v>
      </c>
      <c r="I14757" s="189">
        <f t="shared" si="596"/>
        <v>13.533200000000001</v>
      </c>
      <c r="J14757" s="219">
        <f t="shared" si="597"/>
        <v>259.45</v>
      </c>
      <c r="M14757">
        <v>14.71</v>
      </c>
    </row>
    <row r="14758" spans="1:13" ht="24" customHeight="1" x14ac:dyDescent="0.2">
      <c r="A14758" s="238" t="s">
        <v>2126</v>
      </c>
      <c r="B14758" s="191" t="s">
        <v>2815</v>
      </c>
      <c r="C14758" s="190" t="s">
        <v>15</v>
      </c>
      <c r="D14758" s="190" t="s">
        <v>2816</v>
      </c>
      <c r="E14758" s="426" t="s">
        <v>2119</v>
      </c>
      <c r="F14758" s="426"/>
      <c r="G14758" s="192" t="s">
        <v>1871</v>
      </c>
      <c r="H14758" s="193">
        <v>25.3</v>
      </c>
      <c r="I14758" s="189">
        <f t="shared" si="596"/>
        <v>7.7003999999999992</v>
      </c>
      <c r="J14758" s="219">
        <f t="shared" si="597"/>
        <v>194.82</v>
      </c>
      <c r="M14758">
        <v>8.3699999999999992</v>
      </c>
    </row>
    <row r="14759" spans="1:13" ht="24" customHeight="1" x14ac:dyDescent="0.2">
      <c r="A14759" s="238" t="s">
        <v>2126</v>
      </c>
      <c r="B14759" s="191" t="s">
        <v>2809</v>
      </c>
      <c r="C14759" s="190" t="s">
        <v>15</v>
      </c>
      <c r="D14759" s="190" t="s">
        <v>2810</v>
      </c>
      <c r="E14759" s="426" t="s">
        <v>2119</v>
      </c>
      <c r="F14759" s="426"/>
      <c r="G14759" s="192" t="s">
        <v>1871</v>
      </c>
      <c r="H14759" s="193">
        <v>13.2</v>
      </c>
      <c r="I14759" s="189">
        <f t="shared" si="596"/>
        <v>7.3784000000000001</v>
      </c>
      <c r="J14759" s="219">
        <f t="shared" si="597"/>
        <v>97.39</v>
      </c>
      <c r="M14759">
        <v>8.02</v>
      </c>
    </row>
    <row r="14760" spans="1:13" ht="24" customHeight="1" x14ac:dyDescent="0.2">
      <c r="A14760" s="238" t="s">
        <v>2126</v>
      </c>
      <c r="B14760" s="191" t="s">
        <v>2811</v>
      </c>
      <c r="C14760" s="190" t="s">
        <v>15</v>
      </c>
      <c r="D14760" s="190" t="s">
        <v>2812</v>
      </c>
      <c r="E14760" s="426" t="s">
        <v>2119</v>
      </c>
      <c r="F14760" s="426"/>
      <c r="G14760" s="192" t="s">
        <v>1871</v>
      </c>
      <c r="H14760" s="193">
        <v>52.8</v>
      </c>
      <c r="I14760" s="189">
        <f t="shared" si="596"/>
        <v>10.478800000000001</v>
      </c>
      <c r="J14760" s="219">
        <f t="shared" si="597"/>
        <v>553.28</v>
      </c>
      <c r="M14760">
        <v>11.39</v>
      </c>
    </row>
    <row r="14761" spans="1:13" ht="39" customHeight="1" x14ac:dyDescent="0.2">
      <c r="A14761" s="238" t="s">
        <v>2126</v>
      </c>
      <c r="B14761" s="191" t="s">
        <v>2797</v>
      </c>
      <c r="C14761" s="190" t="s">
        <v>15</v>
      </c>
      <c r="D14761" s="190" t="s">
        <v>2798</v>
      </c>
      <c r="E14761" s="426" t="s">
        <v>2119</v>
      </c>
      <c r="F14761" s="426"/>
      <c r="G14761" s="192" t="s">
        <v>1871</v>
      </c>
      <c r="H14761" s="193">
        <v>1.9312</v>
      </c>
      <c r="I14761" s="189">
        <f t="shared" si="596"/>
        <v>6.9</v>
      </c>
      <c r="J14761" s="219">
        <f t="shared" si="597"/>
        <v>13.32</v>
      </c>
      <c r="M14761">
        <v>7.5</v>
      </c>
    </row>
    <row r="14762" spans="1:13" ht="24" customHeight="1" x14ac:dyDescent="0.2">
      <c r="A14762" s="238" t="s">
        <v>2126</v>
      </c>
      <c r="B14762" s="191" t="s">
        <v>2813</v>
      </c>
      <c r="C14762" s="190" t="s">
        <v>15</v>
      </c>
      <c r="D14762" s="190" t="s">
        <v>2814</v>
      </c>
      <c r="E14762" s="426" t="s">
        <v>2119</v>
      </c>
      <c r="F14762" s="426"/>
      <c r="G14762" s="192" t="s">
        <v>1871</v>
      </c>
      <c r="H14762" s="193">
        <v>3.42</v>
      </c>
      <c r="I14762" s="189">
        <f t="shared" si="596"/>
        <v>23.2852</v>
      </c>
      <c r="J14762" s="219">
        <f t="shared" si="597"/>
        <v>79.63</v>
      </c>
      <c r="M14762">
        <v>25.31</v>
      </c>
    </row>
    <row r="14763" spans="1:13" ht="24" customHeight="1" x14ac:dyDescent="0.2">
      <c r="A14763" s="238" t="s">
        <v>2126</v>
      </c>
      <c r="B14763" s="191" t="s">
        <v>2168</v>
      </c>
      <c r="C14763" s="190" t="s">
        <v>15</v>
      </c>
      <c r="D14763" s="190" t="s">
        <v>2169</v>
      </c>
      <c r="E14763" s="426" t="s">
        <v>2119</v>
      </c>
      <c r="F14763" s="426"/>
      <c r="G14763" s="192" t="s">
        <v>50</v>
      </c>
      <c r="H14763" s="193">
        <v>1.3971</v>
      </c>
      <c r="I14763" s="189">
        <f t="shared" si="596"/>
        <v>125.49720000000001</v>
      </c>
      <c r="J14763" s="219">
        <f t="shared" si="597"/>
        <v>175.33</v>
      </c>
      <c r="M14763">
        <v>136.41</v>
      </c>
    </row>
    <row r="14764" spans="1:13" ht="24" customHeight="1" x14ac:dyDescent="0.2">
      <c r="A14764" s="238" t="s">
        <v>2126</v>
      </c>
      <c r="B14764" s="191" t="s">
        <v>2158</v>
      </c>
      <c r="C14764" s="190" t="s">
        <v>15</v>
      </c>
      <c r="D14764" s="190" t="s">
        <v>2159</v>
      </c>
      <c r="E14764" s="426" t="s">
        <v>2119</v>
      </c>
      <c r="F14764" s="426"/>
      <c r="G14764" s="192" t="s">
        <v>54</v>
      </c>
      <c r="H14764" s="193">
        <v>1</v>
      </c>
      <c r="I14764" s="189">
        <f t="shared" si="596"/>
        <v>24.352399999999999</v>
      </c>
      <c r="J14764" s="219">
        <f t="shared" si="597"/>
        <v>24.35</v>
      </c>
      <c r="M14764">
        <v>26.47</v>
      </c>
    </row>
    <row r="14765" spans="1:13" ht="24" customHeight="1" x14ac:dyDescent="0.2">
      <c r="A14765" s="238" t="s">
        <v>2126</v>
      </c>
      <c r="B14765" s="191" t="s">
        <v>2460</v>
      </c>
      <c r="C14765" s="190" t="s">
        <v>15</v>
      </c>
      <c r="D14765" s="190" t="s">
        <v>2461</v>
      </c>
      <c r="E14765" s="426" t="s">
        <v>2119</v>
      </c>
      <c r="F14765" s="426"/>
      <c r="G14765" s="192" t="s">
        <v>1871</v>
      </c>
      <c r="H14765" s="193">
        <v>61.0244</v>
      </c>
      <c r="I14765" s="189">
        <f t="shared" si="596"/>
        <v>0.91080000000000005</v>
      </c>
      <c r="J14765" s="219">
        <f t="shared" si="597"/>
        <v>55.58</v>
      </c>
      <c r="M14765">
        <v>0.99</v>
      </c>
    </row>
    <row r="14766" spans="1:13" ht="51.95" customHeight="1" x14ac:dyDescent="0.2">
      <c r="A14766" s="238" t="s">
        <v>2126</v>
      </c>
      <c r="B14766" s="191" t="s">
        <v>2236</v>
      </c>
      <c r="C14766" s="190" t="s">
        <v>15</v>
      </c>
      <c r="D14766" s="190" t="s">
        <v>2237</v>
      </c>
      <c r="E14766" s="426" t="s">
        <v>2119</v>
      </c>
      <c r="F14766" s="426"/>
      <c r="G14766" s="192" t="s">
        <v>54</v>
      </c>
      <c r="H14766" s="193">
        <v>2.9000000000000001E-2</v>
      </c>
      <c r="I14766" s="189">
        <f t="shared" si="596"/>
        <v>2.6588000000000003</v>
      </c>
      <c r="J14766" s="219">
        <f t="shared" si="597"/>
        <v>7.0000000000000007E-2</v>
      </c>
      <c r="M14766">
        <v>2.89</v>
      </c>
    </row>
    <row r="14767" spans="1:13" ht="24" customHeight="1" x14ac:dyDescent="0.2">
      <c r="A14767" s="238" t="s">
        <v>2126</v>
      </c>
      <c r="B14767" s="191" t="s">
        <v>5231</v>
      </c>
      <c r="C14767" s="190" t="s">
        <v>15</v>
      </c>
      <c r="D14767" s="190" t="s">
        <v>2679</v>
      </c>
      <c r="E14767" s="426" t="s">
        <v>2119</v>
      </c>
      <c r="F14767" s="426"/>
      <c r="G14767" s="192" t="s">
        <v>54</v>
      </c>
      <c r="H14767" s="193">
        <v>1</v>
      </c>
      <c r="I14767" s="189">
        <f t="shared" si="596"/>
        <v>282.75279999999998</v>
      </c>
      <c r="J14767" s="219">
        <f t="shared" si="597"/>
        <v>282.75</v>
      </c>
      <c r="M14767">
        <v>307.33999999999997</v>
      </c>
    </row>
    <row r="14768" spans="1:13" ht="24" customHeight="1" x14ac:dyDescent="0.2">
      <c r="A14768" s="238" t="s">
        <v>2126</v>
      </c>
      <c r="B14768" s="191" t="s">
        <v>2127</v>
      </c>
      <c r="C14768" s="190" t="s">
        <v>15</v>
      </c>
      <c r="D14768" s="190" t="s">
        <v>2128</v>
      </c>
      <c r="E14768" s="426" t="s">
        <v>2129</v>
      </c>
      <c r="F14768" s="426"/>
      <c r="G14768" s="192" t="s">
        <v>39</v>
      </c>
      <c r="H14768" s="193">
        <v>22.8428</v>
      </c>
      <c r="I14768" s="189">
        <f t="shared" si="596"/>
        <v>19.136000000000003</v>
      </c>
      <c r="J14768" s="219">
        <f t="shared" si="597"/>
        <v>437.11</v>
      </c>
      <c r="M14768">
        <v>20.8</v>
      </c>
    </row>
    <row r="14769" spans="1:13" ht="24" customHeight="1" x14ac:dyDescent="0.2">
      <c r="A14769" s="238" t="s">
        <v>2126</v>
      </c>
      <c r="B14769" s="191" t="s">
        <v>2148</v>
      </c>
      <c r="C14769" s="190" t="s">
        <v>15</v>
      </c>
      <c r="D14769" s="190" t="s">
        <v>2149</v>
      </c>
      <c r="E14769" s="426" t="s">
        <v>2129</v>
      </c>
      <c r="F14769" s="426"/>
      <c r="G14769" s="192" t="s">
        <v>39</v>
      </c>
      <c r="H14769" s="193">
        <v>2.3563000000000001</v>
      </c>
      <c r="I14769" s="189">
        <f t="shared" si="596"/>
        <v>13.938000000000001</v>
      </c>
      <c r="J14769" s="219">
        <f t="shared" si="597"/>
        <v>32.840000000000003</v>
      </c>
      <c r="M14769">
        <v>15.15</v>
      </c>
    </row>
    <row r="14770" spans="1:13" ht="24" customHeight="1" x14ac:dyDescent="0.2">
      <c r="A14770" s="238" t="s">
        <v>2126</v>
      </c>
      <c r="B14770" s="191" t="s">
        <v>3367</v>
      </c>
      <c r="C14770" s="190" t="s">
        <v>15</v>
      </c>
      <c r="D14770" s="190" t="s">
        <v>3368</v>
      </c>
      <c r="E14770" s="426" t="s">
        <v>2119</v>
      </c>
      <c r="F14770" s="426"/>
      <c r="G14770" s="192" t="s">
        <v>1871</v>
      </c>
      <c r="H14770" s="193">
        <v>96.8</v>
      </c>
      <c r="I14770" s="189">
        <f t="shared" si="596"/>
        <v>7.2956000000000003</v>
      </c>
      <c r="J14770" s="219">
        <f t="shared" si="597"/>
        <v>706.21</v>
      </c>
      <c r="M14770">
        <v>7.93</v>
      </c>
    </row>
    <row r="14771" spans="1:13" ht="24" customHeight="1" x14ac:dyDescent="0.2">
      <c r="A14771" s="238" t="s">
        <v>2126</v>
      </c>
      <c r="B14771" s="191" t="s">
        <v>2270</v>
      </c>
      <c r="C14771" s="190" t="s">
        <v>15</v>
      </c>
      <c r="D14771" s="190" t="s">
        <v>2271</v>
      </c>
      <c r="E14771" s="426" t="s">
        <v>2119</v>
      </c>
      <c r="F14771" s="426"/>
      <c r="G14771" s="192" t="s">
        <v>50</v>
      </c>
      <c r="H14771" s="193">
        <v>1.4710000000000001</v>
      </c>
      <c r="I14771" s="189">
        <f t="shared" si="596"/>
        <v>159.69360000000003</v>
      </c>
      <c r="J14771" s="219">
        <f t="shared" si="597"/>
        <v>234.9</v>
      </c>
      <c r="M14771">
        <v>173.58</v>
      </c>
    </row>
    <row r="14772" spans="1:13" ht="24" customHeight="1" x14ac:dyDescent="0.2">
      <c r="A14772" s="238" t="s">
        <v>2126</v>
      </c>
      <c r="B14772" s="191" t="s">
        <v>2702</v>
      </c>
      <c r="C14772" s="190" t="s">
        <v>15</v>
      </c>
      <c r="D14772" s="190" t="s">
        <v>2703</v>
      </c>
      <c r="E14772" s="426" t="s">
        <v>2119</v>
      </c>
      <c r="F14772" s="426"/>
      <c r="G14772" s="192" t="s">
        <v>50</v>
      </c>
      <c r="H14772" s="193">
        <v>1.7100000000000001E-2</v>
      </c>
      <c r="I14772" s="189">
        <f t="shared" si="596"/>
        <v>134.37520000000001</v>
      </c>
      <c r="J14772" s="219">
        <f t="shared" si="597"/>
        <v>2.29</v>
      </c>
      <c r="M14772">
        <v>146.06</v>
      </c>
    </row>
    <row r="14773" spans="1:13" ht="24" customHeight="1" x14ac:dyDescent="0.2">
      <c r="A14773" s="238" t="s">
        <v>2126</v>
      </c>
      <c r="B14773" s="191" t="s">
        <v>5092</v>
      </c>
      <c r="C14773" s="190" t="s">
        <v>15</v>
      </c>
      <c r="D14773" s="190" t="s">
        <v>5093</v>
      </c>
      <c r="E14773" s="426" t="s">
        <v>2119</v>
      </c>
      <c r="F14773" s="426"/>
      <c r="G14773" s="192" t="s">
        <v>1871</v>
      </c>
      <c r="H14773" s="193">
        <v>3.6318999999999999</v>
      </c>
      <c r="I14773" s="189">
        <f t="shared" si="596"/>
        <v>9.3288000000000011</v>
      </c>
      <c r="J14773" s="219">
        <f t="shared" si="597"/>
        <v>33.880000000000003</v>
      </c>
      <c r="M14773">
        <v>10.14</v>
      </c>
    </row>
    <row r="14774" spans="1:13" ht="24" customHeight="1" x14ac:dyDescent="0.2">
      <c r="A14774" s="238" t="s">
        <v>2126</v>
      </c>
      <c r="B14774" s="191" t="s">
        <v>2140</v>
      </c>
      <c r="C14774" s="190" t="s">
        <v>15</v>
      </c>
      <c r="D14774" s="190" t="s">
        <v>2141</v>
      </c>
      <c r="E14774" s="426" t="s">
        <v>2119</v>
      </c>
      <c r="F14774" s="426"/>
      <c r="G14774" s="192" t="s">
        <v>1871</v>
      </c>
      <c r="H14774" s="193">
        <v>921.2944</v>
      </c>
      <c r="I14774" s="189">
        <f t="shared" si="596"/>
        <v>0.59800000000000009</v>
      </c>
      <c r="J14774" s="219">
        <f t="shared" si="597"/>
        <v>550.92999999999995</v>
      </c>
      <c r="M14774">
        <v>0.65</v>
      </c>
    </row>
    <row r="14775" spans="1:13" ht="24" customHeight="1" x14ac:dyDescent="0.2">
      <c r="A14775" s="238" t="s">
        <v>2126</v>
      </c>
      <c r="B14775" s="191" t="s">
        <v>3072</v>
      </c>
      <c r="C14775" s="190" t="s">
        <v>15</v>
      </c>
      <c r="D14775" s="190" t="s">
        <v>3073</v>
      </c>
      <c r="E14775" s="426" t="s">
        <v>2119</v>
      </c>
      <c r="F14775" s="426"/>
      <c r="G14775" s="192" t="s">
        <v>2192</v>
      </c>
      <c r="H14775" s="193">
        <v>2.4780000000000002</v>
      </c>
      <c r="I14775" s="189">
        <f t="shared" si="596"/>
        <v>8.7032000000000007</v>
      </c>
      <c r="J14775" s="219">
        <f t="shared" si="597"/>
        <v>21.56</v>
      </c>
      <c r="M14775">
        <v>9.4600000000000009</v>
      </c>
    </row>
    <row r="14776" spans="1:13" ht="24" customHeight="1" x14ac:dyDescent="0.2">
      <c r="A14776" s="238" t="s">
        <v>2126</v>
      </c>
      <c r="B14776" s="191" t="s">
        <v>2262</v>
      </c>
      <c r="C14776" s="190" t="s">
        <v>15</v>
      </c>
      <c r="D14776" s="190" t="s">
        <v>2263</v>
      </c>
      <c r="E14776" s="426" t="s">
        <v>2119</v>
      </c>
      <c r="F14776" s="426"/>
      <c r="G14776" s="192" t="s">
        <v>2192</v>
      </c>
      <c r="H14776" s="193">
        <v>0.3906</v>
      </c>
      <c r="I14776" s="189">
        <f t="shared" si="596"/>
        <v>19.494800000000001</v>
      </c>
      <c r="J14776" s="219">
        <f t="shared" si="597"/>
        <v>7.61</v>
      </c>
      <c r="M14776">
        <v>21.19</v>
      </c>
    </row>
    <row r="14777" spans="1:13" ht="24" customHeight="1" x14ac:dyDescent="0.2">
      <c r="A14777" s="238" t="s">
        <v>2126</v>
      </c>
      <c r="B14777" s="191" t="s">
        <v>2680</v>
      </c>
      <c r="C14777" s="190" t="s">
        <v>15</v>
      </c>
      <c r="D14777" s="190" t="s">
        <v>2681</v>
      </c>
      <c r="E14777" s="426" t="s">
        <v>2119</v>
      </c>
      <c r="F14777" s="426"/>
      <c r="G14777" s="192" t="s">
        <v>54</v>
      </c>
      <c r="H14777" s="193">
        <v>1.0087999999999999</v>
      </c>
      <c r="I14777" s="189">
        <f t="shared" si="596"/>
        <v>2.5575999999999999</v>
      </c>
      <c r="J14777" s="219">
        <f t="shared" si="597"/>
        <v>2.58</v>
      </c>
      <c r="M14777">
        <v>2.78</v>
      </c>
    </row>
    <row r="14778" spans="1:13" ht="24" customHeight="1" x14ac:dyDescent="0.2">
      <c r="A14778" s="238" t="s">
        <v>2126</v>
      </c>
      <c r="B14778" s="191" t="s">
        <v>2178</v>
      </c>
      <c r="C14778" s="190" t="s">
        <v>15</v>
      </c>
      <c r="D14778" s="190" t="s">
        <v>2179</v>
      </c>
      <c r="E14778" s="426" t="s">
        <v>2119</v>
      </c>
      <c r="F14778" s="426"/>
      <c r="G14778" s="192" t="s">
        <v>1871</v>
      </c>
      <c r="H14778" s="193">
        <v>0.31979999999999997</v>
      </c>
      <c r="I14778" s="189">
        <f t="shared" si="596"/>
        <v>25.392000000000003</v>
      </c>
      <c r="J14778" s="219">
        <f t="shared" si="597"/>
        <v>8.1199999999999992</v>
      </c>
      <c r="M14778">
        <v>27.6</v>
      </c>
    </row>
    <row r="14779" spans="1:13" ht="24" customHeight="1" x14ac:dyDescent="0.2">
      <c r="A14779" s="238" t="s">
        <v>2126</v>
      </c>
      <c r="B14779" s="191" t="s">
        <v>2258</v>
      </c>
      <c r="C14779" s="190" t="s">
        <v>15</v>
      </c>
      <c r="D14779" s="190" t="s">
        <v>2259</v>
      </c>
      <c r="E14779" s="426" t="s">
        <v>2119</v>
      </c>
      <c r="F14779" s="426"/>
      <c r="G14779" s="192" t="s">
        <v>132</v>
      </c>
      <c r="H14779" s="193">
        <v>21.6053</v>
      </c>
      <c r="I14779" s="189">
        <f t="shared" si="596"/>
        <v>13.496400000000001</v>
      </c>
      <c r="J14779" s="219">
        <f t="shared" si="597"/>
        <v>291.58999999999997</v>
      </c>
      <c r="M14779">
        <v>14.67</v>
      </c>
    </row>
    <row r="14780" spans="1:13" ht="24" customHeight="1" x14ac:dyDescent="0.2">
      <c r="A14780" s="238" t="s">
        <v>2126</v>
      </c>
      <c r="B14780" s="191" t="s">
        <v>5232</v>
      </c>
      <c r="C14780" s="190" t="s">
        <v>15</v>
      </c>
      <c r="D14780" s="190" t="s">
        <v>5233</v>
      </c>
      <c r="E14780" s="426" t="s">
        <v>2119</v>
      </c>
      <c r="F14780" s="426"/>
      <c r="G14780" s="192" t="s">
        <v>17</v>
      </c>
      <c r="H14780" s="193">
        <v>1.7303999999999999</v>
      </c>
      <c r="I14780" s="189">
        <f t="shared" si="596"/>
        <v>63.967600000000004</v>
      </c>
      <c r="J14780" s="219">
        <f t="shared" si="597"/>
        <v>110.68</v>
      </c>
      <c r="M14780">
        <v>69.53</v>
      </c>
    </row>
    <row r="14781" spans="1:13" ht="39" customHeight="1" x14ac:dyDescent="0.2">
      <c r="A14781" s="238" t="s">
        <v>2126</v>
      </c>
      <c r="B14781" s="191" t="s">
        <v>5234</v>
      </c>
      <c r="C14781" s="190" t="s">
        <v>15</v>
      </c>
      <c r="D14781" s="190" t="s">
        <v>5235</v>
      </c>
      <c r="E14781" s="426" t="s">
        <v>2119</v>
      </c>
      <c r="F14781" s="426"/>
      <c r="G14781" s="192" t="s">
        <v>54</v>
      </c>
      <c r="H14781" s="193">
        <v>6.9199999999999998E-2</v>
      </c>
      <c r="I14781" s="189">
        <f t="shared" si="596"/>
        <v>2.3000000000000003</v>
      </c>
      <c r="J14781" s="219">
        <f t="shared" si="597"/>
        <v>0.15</v>
      </c>
      <c r="M14781">
        <v>2.5</v>
      </c>
    </row>
    <row r="14782" spans="1:13" ht="24" customHeight="1" x14ac:dyDescent="0.2">
      <c r="A14782" s="238" t="s">
        <v>2126</v>
      </c>
      <c r="B14782" s="191" t="s">
        <v>2807</v>
      </c>
      <c r="C14782" s="190" t="s">
        <v>15</v>
      </c>
      <c r="D14782" s="190" t="s">
        <v>2808</v>
      </c>
      <c r="E14782" s="426" t="s">
        <v>2129</v>
      </c>
      <c r="F14782" s="426"/>
      <c r="G14782" s="192" t="s">
        <v>39</v>
      </c>
      <c r="H14782" s="193">
        <v>13.2</v>
      </c>
      <c r="I14782" s="189">
        <f t="shared" si="596"/>
        <v>19.136000000000003</v>
      </c>
      <c r="J14782" s="219">
        <f t="shared" si="597"/>
        <v>252.59</v>
      </c>
      <c r="M14782">
        <v>20.8</v>
      </c>
    </row>
    <row r="14783" spans="1:13" ht="24" customHeight="1" x14ac:dyDescent="0.2">
      <c r="A14783" s="238" t="s">
        <v>2126</v>
      </c>
      <c r="B14783" s="191" t="s">
        <v>2210</v>
      </c>
      <c r="C14783" s="190" t="s">
        <v>15</v>
      </c>
      <c r="D14783" s="190" t="s">
        <v>2211</v>
      </c>
      <c r="E14783" s="426" t="s">
        <v>2129</v>
      </c>
      <c r="F14783" s="426"/>
      <c r="G14783" s="192" t="s">
        <v>39</v>
      </c>
      <c r="H14783" s="193">
        <v>2.3165</v>
      </c>
      <c r="I14783" s="189">
        <f t="shared" ref="I14783:I14801" si="598">(M14783*$M$13)</f>
        <v>19.430400000000002</v>
      </c>
      <c r="J14783" s="219">
        <f t="shared" ref="J14783:J14801" si="599">TRUNC(I14783*H14783,2)</f>
        <v>45.01</v>
      </c>
      <c r="M14783">
        <v>21.12</v>
      </c>
    </row>
    <row r="14784" spans="1:13" ht="24" customHeight="1" x14ac:dyDescent="0.2">
      <c r="A14784" s="238" t="s">
        <v>2126</v>
      </c>
      <c r="B14784" s="191" t="s">
        <v>2152</v>
      </c>
      <c r="C14784" s="190" t="s">
        <v>15</v>
      </c>
      <c r="D14784" s="190" t="s">
        <v>2153</v>
      </c>
      <c r="E14784" s="426" t="s">
        <v>2129</v>
      </c>
      <c r="F14784" s="426"/>
      <c r="G14784" s="192" t="s">
        <v>39</v>
      </c>
      <c r="H14784" s="193">
        <v>19.061800000000002</v>
      </c>
      <c r="I14784" s="189">
        <f t="shared" si="598"/>
        <v>19.136000000000003</v>
      </c>
      <c r="J14784" s="219">
        <f t="shared" si="599"/>
        <v>364.76</v>
      </c>
      <c r="M14784">
        <v>20.8</v>
      </c>
    </row>
    <row r="14785" spans="1:13" ht="24" customHeight="1" x14ac:dyDescent="0.2">
      <c r="A14785" s="238" t="s">
        <v>2126</v>
      </c>
      <c r="B14785" s="191" t="s">
        <v>2150</v>
      </c>
      <c r="C14785" s="190" t="s">
        <v>15</v>
      </c>
      <c r="D14785" s="190" t="s">
        <v>2151</v>
      </c>
      <c r="E14785" s="426" t="s">
        <v>2129</v>
      </c>
      <c r="F14785" s="426"/>
      <c r="G14785" s="192" t="s">
        <v>39</v>
      </c>
      <c r="H14785" s="193">
        <v>7.4134000000000002</v>
      </c>
      <c r="I14785" s="189">
        <f t="shared" si="598"/>
        <v>19.136000000000003</v>
      </c>
      <c r="J14785" s="219">
        <f t="shared" si="599"/>
        <v>141.86000000000001</v>
      </c>
      <c r="M14785">
        <v>20.8</v>
      </c>
    </row>
    <row r="14786" spans="1:13" ht="24" customHeight="1" x14ac:dyDescent="0.2">
      <c r="A14786" s="238" t="s">
        <v>2126</v>
      </c>
      <c r="B14786" s="191" t="s">
        <v>2156</v>
      </c>
      <c r="C14786" s="190" t="s">
        <v>15</v>
      </c>
      <c r="D14786" s="190" t="s">
        <v>2157</v>
      </c>
      <c r="E14786" s="426" t="s">
        <v>2129</v>
      </c>
      <c r="F14786" s="426"/>
      <c r="G14786" s="192" t="s">
        <v>39</v>
      </c>
      <c r="H14786" s="193">
        <v>74.265600000000006</v>
      </c>
      <c r="I14786" s="189">
        <f t="shared" si="598"/>
        <v>11.8772</v>
      </c>
      <c r="J14786" s="219">
        <f t="shared" si="599"/>
        <v>882.06</v>
      </c>
      <c r="M14786">
        <v>12.91</v>
      </c>
    </row>
    <row r="14787" spans="1:13" ht="26.1" customHeight="1" x14ac:dyDescent="0.2">
      <c r="A14787" s="238" t="s">
        <v>2126</v>
      </c>
      <c r="B14787" s="191" t="s">
        <v>2170</v>
      </c>
      <c r="C14787" s="190" t="s">
        <v>15</v>
      </c>
      <c r="D14787" s="190" t="s">
        <v>2171</v>
      </c>
      <c r="E14787" s="426" t="s">
        <v>2119</v>
      </c>
      <c r="F14787" s="426"/>
      <c r="G14787" s="192" t="s">
        <v>17</v>
      </c>
      <c r="H14787" s="193">
        <v>6.9884000000000004</v>
      </c>
      <c r="I14787" s="189">
        <f t="shared" si="598"/>
        <v>37.940800000000003</v>
      </c>
      <c r="J14787" s="219">
        <f t="shared" si="599"/>
        <v>265.14</v>
      </c>
      <c r="M14787">
        <v>41.24</v>
      </c>
    </row>
    <row r="14788" spans="1:13" ht="24" customHeight="1" x14ac:dyDescent="0.2">
      <c r="A14788" s="238" t="s">
        <v>2126</v>
      </c>
      <c r="B14788" s="191" t="s">
        <v>2671</v>
      </c>
      <c r="C14788" s="190" t="s">
        <v>15</v>
      </c>
      <c r="D14788" s="190" t="s">
        <v>2672</v>
      </c>
      <c r="E14788" s="426" t="s">
        <v>2119</v>
      </c>
      <c r="F14788" s="426"/>
      <c r="G14788" s="192" t="s">
        <v>1871</v>
      </c>
      <c r="H14788" s="193">
        <v>0.185</v>
      </c>
      <c r="I14788" s="189">
        <f t="shared" si="598"/>
        <v>23.8096</v>
      </c>
      <c r="J14788" s="219">
        <f t="shared" si="599"/>
        <v>4.4000000000000004</v>
      </c>
      <c r="M14788">
        <v>25.88</v>
      </c>
    </row>
    <row r="14789" spans="1:13" ht="26.1" customHeight="1" x14ac:dyDescent="0.2">
      <c r="A14789" s="238" t="s">
        <v>2126</v>
      </c>
      <c r="B14789" s="191" t="s">
        <v>5095</v>
      </c>
      <c r="C14789" s="190" t="s">
        <v>15</v>
      </c>
      <c r="D14789" s="190" t="s">
        <v>5096</v>
      </c>
      <c r="E14789" s="426" t="s">
        <v>2119</v>
      </c>
      <c r="F14789" s="426"/>
      <c r="G14789" s="192" t="s">
        <v>54</v>
      </c>
      <c r="H14789" s="193">
        <v>2</v>
      </c>
      <c r="I14789" s="189">
        <f t="shared" si="598"/>
        <v>3.9468000000000001</v>
      </c>
      <c r="J14789" s="219">
        <f t="shared" si="599"/>
        <v>7.89</v>
      </c>
      <c r="M14789">
        <v>4.29</v>
      </c>
    </row>
    <row r="14790" spans="1:13" ht="24" customHeight="1" x14ac:dyDescent="0.2">
      <c r="A14790" s="238" t="s">
        <v>2126</v>
      </c>
      <c r="B14790" s="191" t="s">
        <v>2172</v>
      </c>
      <c r="C14790" s="190" t="s">
        <v>15</v>
      </c>
      <c r="D14790" s="190" t="s">
        <v>2173</v>
      </c>
      <c r="E14790" s="426" t="s">
        <v>2119</v>
      </c>
      <c r="F14790" s="426"/>
      <c r="G14790" s="192" t="s">
        <v>1871</v>
      </c>
      <c r="H14790" s="193">
        <v>4.0629999999999997</v>
      </c>
      <c r="I14790" s="189">
        <f t="shared" si="598"/>
        <v>23.184000000000001</v>
      </c>
      <c r="J14790" s="219">
        <f t="shared" si="599"/>
        <v>94.19</v>
      </c>
      <c r="M14790">
        <v>25.2</v>
      </c>
    </row>
    <row r="14791" spans="1:13" ht="24" customHeight="1" x14ac:dyDescent="0.2">
      <c r="A14791" s="238" t="s">
        <v>2126</v>
      </c>
      <c r="B14791" s="191" t="s">
        <v>2136</v>
      </c>
      <c r="C14791" s="190" t="s">
        <v>15</v>
      </c>
      <c r="D14791" s="190" t="s">
        <v>2137</v>
      </c>
      <c r="E14791" s="426" t="s">
        <v>2119</v>
      </c>
      <c r="F14791" s="426"/>
      <c r="G14791" s="192" t="s">
        <v>132</v>
      </c>
      <c r="H14791" s="193">
        <v>18.936699999999998</v>
      </c>
      <c r="I14791" s="189">
        <f t="shared" si="598"/>
        <v>7.2404000000000002</v>
      </c>
      <c r="J14791" s="219">
        <f t="shared" si="599"/>
        <v>137.1</v>
      </c>
      <c r="M14791">
        <v>7.87</v>
      </c>
    </row>
    <row r="14792" spans="1:13" ht="24" customHeight="1" x14ac:dyDescent="0.2">
      <c r="A14792" s="238" t="s">
        <v>2126</v>
      </c>
      <c r="B14792" s="191" t="s">
        <v>5236</v>
      </c>
      <c r="C14792" s="190" t="s">
        <v>15</v>
      </c>
      <c r="D14792" s="190" t="s">
        <v>5237</v>
      </c>
      <c r="E14792" s="426" t="s">
        <v>2119</v>
      </c>
      <c r="F14792" s="426"/>
      <c r="G14792" s="192" t="s">
        <v>54</v>
      </c>
      <c r="H14792" s="193">
        <v>35.926000000000002</v>
      </c>
      <c r="I14792" s="189">
        <f t="shared" si="598"/>
        <v>0.7360000000000001</v>
      </c>
      <c r="J14792" s="219">
        <f t="shared" si="599"/>
        <v>26.44</v>
      </c>
      <c r="M14792">
        <v>0.8</v>
      </c>
    </row>
    <row r="14793" spans="1:13" ht="24" customHeight="1" x14ac:dyDescent="0.2">
      <c r="A14793" s="238" t="s">
        <v>2126</v>
      </c>
      <c r="B14793" s="191" t="s">
        <v>3112</v>
      </c>
      <c r="C14793" s="190" t="s">
        <v>15</v>
      </c>
      <c r="D14793" s="190" t="s">
        <v>3113</v>
      </c>
      <c r="E14793" s="426" t="s">
        <v>2119</v>
      </c>
      <c r="F14793" s="426"/>
      <c r="G14793" s="192" t="s">
        <v>2192</v>
      </c>
      <c r="H14793" s="193">
        <v>0.70250000000000001</v>
      </c>
      <c r="I14793" s="189">
        <f t="shared" si="598"/>
        <v>38.106400000000001</v>
      </c>
      <c r="J14793" s="219">
        <f t="shared" si="599"/>
        <v>26.76</v>
      </c>
      <c r="M14793">
        <v>41.42</v>
      </c>
    </row>
    <row r="14794" spans="1:13" ht="24" customHeight="1" x14ac:dyDescent="0.2">
      <c r="A14794" s="238" t="s">
        <v>2126</v>
      </c>
      <c r="B14794" s="191" t="s">
        <v>2162</v>
      </c>
      <c r="C14794" s="190" t="s">
        <v>15</v>
      </c>
      <c r="D14794" s="190" t="s">
        <v>2163</v>
      </c>
      <c r="E14794" s="426" t="s">
        <v>2119</v>
      </c>
      <c r="F14794" s="426"/>
      <c r="G14794" s="192" t="s">
        <v>54</v>
      </c>
      <c r="H14794" s="193">
        <v>1.8381000000000001</v>
      </c>
      <c r="I14794" s="189">
        <f t="shared" si="598"/>
        <v>1.0120000000000002</v>
      </c>
      <c r="J14794" s="219">
        <f t="shared" si="599"/>
        <v>1.86</v>
      </c>
      <c r="M14794">
        <v>1.1000000000000001</v>
      </c>
    </row>
    <row r="14795" spans="1:13" ht="24" customHeight="1" x14ac:dyDescent="0.2">
      <c r="A14795" s="238" t="s">
        <v>2126</v>
      </c>
      <c r="B14795" s="191" t="s">
        <v>2673</v>
      </c>
      <c r="C14795" s="190" t="s">
        <v>15</v>
      </c>
      <c r="D14795" s="190" t="s">
        <v>2674</v>
      </c>
      <c r="E14795" s="426" t="s">
        <v>2119</v>
      </c>
      <c r="F14795" s="426"/>
      <c r="G14795" s="192" t="s">
        <v>1871</v>
      </c>
      <c r="H14795" s="193">
        <v>0.64980000000000004</v>
      </c>
      <c r="I14795" s="189">
        <f t="shared" si="598"/>
        <v>30.847600000000003</v>
      </c>
      <c r="J14795" s="219">
        <f t="shared" si="599"/>
        <v>20.04</v>
      </c>
      <c r="M14795">
        <v>33.53</v>
      </c>
    </row>
    <row r="14796" spans="1:13" ht="24" customHeight="1" x14ac:dyDescent="0.2">
      <c r="A14796" s="238" t="s">
        <v>2126</v>
      </c>
      <c r="B14796" s="191" t="s">
        <v>2276</v>
      </c>
      <c r="C14796" s="190" t="s">
        <v>15</v>
      </c>
      <c r="D14796" s="190" t="s">
        <v>2277</v>
      </c>
      <c r="E14796" s="426" t="s">
        <v>2119</v>
      </c>
      <c r="F14796" s="426"/>
      <c r="G14796" s="192" t="s">
        <v>132</v>
      </c>
      <c r="H14796" s="193">
        <v>0.19639999999999999</v>
      </c>
      <c r="I14796" s="189">
        <f t="shared" si="598"/>
        <v>6.8816000000000006</v>
      </c>
      <c r="J14796" s="219">
        <f t="shared" si="599"/>
        <v>1.35</v>
      </c>
      <c r="M14796">
        <v>7.48</v>
      </c>
    </row>
    <row r="14797" spans="1:13" ht="24" customHeight="1" x14ac:dyDescent="0.2">
      <c r="A14797" s="238" t="s">
        <v>2126</v>
      </c>
      <c r="B14797" s="191" t="s">
        <v>2560</v>
      </c>
      <c r="C14797" s="190" t="s">
        <v>15</v>
      </c>
      <c r="D14797" s="190" t="s">
        <v>2561</v>
      </c>
      <c r="E14797" s="426" t="s">
        <v>2119</v>
      </c>
      <c r="F14797" s="426"/>
      <c r="G14797" s="192" t="s">
        <v>2192</v>
      </c>
      <c r="H14797" s="193">
        <v>2.2057000000000002</v>
      </c>
      <c r="I14797" s="189">
        <f t="shared" si="598"/>
        <v>8.6296000000000017</v>
      </c>
      <c r="J14797" s="219">
        <f t="shared" si="599"/>
        <v>19.03</v>
      </c>
      <c r="M14797">
        <v>9.3800000000000008</v>
      </c>
    </row>
    <row r="14798" spans="1:13" ht="24" customHeight="1" x14ac:dyDescent="0.2">
      <c r="A14798" s="238" t="s">
        <v>2126</v>
      </c>
      <c r="B14798" s="191" t="s">
        <v>5238</v>
      </c>
      <c r="C14798" s="190" t="s">
        <v>15</v>
      </c>
      <c r="D14798" s="190" t="s">
        <v>5239</v>
      </c>
      <c r="E14798" s="426" t="s">
        <v>2119</v>
      </c>
      <c r="F14798" s="426"/>
      <c r="G14798" s="192" t="s">
        <v>1871</v>
      </c>
      <c r="H14798" s="193">
        <v>18.9802</v>
      </c>
      <c r="I14798" s="189">
        <f t="shared" si="598"/>
        <v>5.1887999999999996</v>
      </c>
      <c r="J14798" s="219">
        <f t="shared" si="599"/>
        <v>98.48</v>
      </c>
      <c r="M14798">
        <v>5.64</v>
      </c>
    </row>
    <row r="14799" spans="1:13" ht="24" customHeight="1" x14ac:dyDescent="0.2">
      <c r="A14799" s="238" t="s">
        <v>2126</v>
      </c>
      <c r="B14799" s="191" t="s">
        <v>3380</v>
      </c>
      <c r="C14799" s="190" t="s">
        <v>15</v>
      </c>
      <c r="D14799" s="190" t="s">
        <v>3381</v>
      </c>
      <c r="E14799" s="426" t="s">
        <v>2119</v>
      </c>
      <c r="F14799" s="426"/>
      <c r="G14799" s="192" t="s">
        <v>1871</v>
      </c>
      <c r="H14799" s="193">
        <v>12.4602</v>
      </c>
      <c r="I14799" s="189">
        <f t="shared" si="598"/>
        <v>11.316000000000001</v>
      </c>
      <c r="J14799" s="219">
        <f t="shared" si="599"/>
        <v>140.99</v>
      </c>
      <c r="M14799">
        <v>12.3</v>
      </c>
    </row>
    <row r="14800" spans="1:13" ht="24" customHeight="1" x14ac:dyDescent="0.2">
      <c r="A14800" s="238" t="s">
        <v>2126</v>
      </c>
      <c r="B14800" s="191" t="s">
        <v>2286</v>
      </c>
      <c r="C14800" s="190" t="s">
        <v>15</v>
      </c>
      <c r="D14800" s="190" t="s">
        <v>2287</v>
      </c>
      <c r="E14800" s="426" t="s">
        <v>2119</v>
      </c>
      <c r="F14800" s="426"/>
      <c r="G14800" s="192" t="s">
        <v>2192</v>
      </c>
      <c r="H14800" s="193">
        <v>0.59550000000000003</v>
      </c>
      <c r="I14800" s="189">
        <f t="shared" si="598"/>
        <v>32.779600000000002</v>
      </c>
      <c r="J14800" s="219">
        <f t="shared" si="599"/>
        <v>19.52</v>
      </c>
      <c r="M14800">
        <v>35.630000000000003</v>
      </c>
    </row>
    <row r="14801" spans="1:13" ht="24" customHeight="1" x14ac:dyDescent="0.2">
      <c r="A14801" s="238" t="s">
        <v>2126</v>
      </c>
      <c r="B14801" s="191" t="s">
        <v>3122</v>
      </c>
      <c r="C14801" s="190" t="s">
        <v>15</v>
      </c>
      <c r="D14801" s="190" t="s">
        <v>3123</v>
      </c>
      <c r="E14801" s="426" t="s">
        <v>2119</v>
      </c>
      <c r="F14801" s="426"/>
      <c r="G14801" s="192" t="s">
        <v>1871</v>
      </c>
      <c r="H14801" s="193">
        <v>32.579300000000003</v>
      </c>
      <c r="I14801" s="189">
        <f t="shared" si="598"/>
        <v>10.0556</v>
      </c>
      <c r="J14801" s="219">
        <f t="shared" si="599"/>
        <v>327.60000000000002</v>
      </c>
      <c r="M14801">
        <v>10.93</v>
      </c>
    </row>
    <row r="14802" spans="1:13" x14ac:dyDescent="0.2">
      <c r="A14802" s="239"/>
      <c r="B14802" s="195"/>
      <c r="C14802" s="195"/>
      <c r="D14802" s="195"/>
      <c r="E14802" s="195" t="s">
        <v>3847</v>
      </c>
      <c r="F14802" s="196">
        <v>2625.74</v>
      </c>
      <c r="G14802" s="195" t="s">
        <v>3848</v>
      </c>
      <c r="H14802" s="196">
        <v>0</v>
      </c>
      <c r="I14802" s="196">
        <v>2625.74</v>
      </c>
      <c r="J14802" s="220"/>
      <c r="M14802">
        <v>2625.74</v>
      </c>
    </row>
    <row r="14803" spans="1:13" ht="25.5" x14ac:dyDescent="0.2">
      <c r="A14803" s="239"/>
      <c r="B14803" s="195"/>
      <c r="C14803" s="195"/>
      <c r="D14803" s="195"/>
      <c r="E14803" s="195" t="s">
        <v>3849</v>
      </c>
      <c r="F14803" s="196">
        <v>0</v>
      </c>
      <c r="G14803" s="195"/>
      <c r="H14803" s="195" t="s">
        <v>3850</v>
      </c>
      <c r="I14803" s="196">
        <v>8007.21</v>
      </c>
      <c r="J14803" s="220"/>
      <c r="M14803">
        <v>8007.21</v>
      </c>
    </row>
    <row r="14804" spans="1:13" ht="30" customHeight="1" x14ac:dyDescent="0.2">
      <c r="A14804" s="240"/>
      <c r="B14804" s="197"/>
      <c r="C14804" s="197"/>
      <c r="D14804" s="197"/>
      <c r="E14804" s="197"/>
      <c r="F14804" s="197"/>
      <c r="G14804" s="197" t="s">
        <v>3851</v>
      </c>
      <c r="H14804" s="198">
        <v>1</v>
      </c>
      <c r="I14804" s="199">
        <v>8007.21</v>
      </c>
      <c r="J14804" s="220"/>
      <c r="M14804">
        <v>8007.21</v>
      </c>
    </row>
    <row r="14805" spans="1:13" ht="0.95" customHeight="1" x14ac:dyDescent="0.2">
      <c r="A14805" s="237"/>
      <c r="B14805" s="185"/>
      <c r="C14805" s="185"/>
      <c r="D14805" s="185"/>
      <c r="E14805" s="185"/>
      <c r="F14805" s="185"/>
      <c r="G14805" s="185"/>
      <c r="H14805" s="185"/>
      <c r="I14805" s="185"/>
      <c r="J14805" s="220"/>
    </row>
    <row r="14806" spans="1:13" ht="18" customHeight="1" x14ac:dyDescent="0.2">
      <c r="A14806" s="236" t="s">
        <v>4697</v>
      </c>
      <c r="B14806" s="183" t="s">
        <v>2</v>
      </c>
      <c r="C14806" s="182" t="s">
        <v>3</v>
      </c>
      <c r="D14806" s="182" t="s">
        <v>4</v>
      </c>
      <c r="E14806" s="419" t="s">
        <v>2100</v>
      </c>
      <c r="F14806" s="419"/>
      <c r="G14806" s="184" t="s">
        <v>5</v>
      </c>
      <c r="H14806" s="183" t="s">
        <v>6</v>
      </c>
      <c r="I14806" s="183" t="s">
        <v>7</v>
      </c>
      <c r="J14806" s="218" t="s">
        <v>8</v>
      </c>
      <c r="K14806" s="229">
        <f>J14808+J14809</f>
        <v>5.2200000000000006</v>
      </c>
      <c r="L14806" s="229">
        <f>J14807-K14806</f>
        <v>31.07</v>
      </c>
      <c r="M14806" t="s">
        <v>7</v>
      </c>
    </row>
    <row r="14807" spans="1:13" ht="26.1" customHeight="1" x14ac:dyDescent="0.2">
      <c r="A14807" s="237" t="s">
        <v>2125</v>
      </c>
      <c r="B14807" s="186" t="s">
        <v>4698</v>
      </c>
      <c r="C14807" s="185" t="s">
        <v>15</v>
      </c>
      <c r="D14807" s="185" t="s">
        <v>4699</v>
      </c>
      <c r="E14807" s="425">
        <v>9</v>
      </c>
      <c r="F14807" s="425"/>
      <c r="G14807" s="187" t="s">
        <v>54</v>
      </c>
      <c r="H14807" s="188">
        <v>1</v>
      </c>
      <c r="I14807" s="189">
        <f>(M14807*$M$13)</f>
        <v>36.294000000000004</v>
      </c>
      <c r="J14807" s="231">
        <f>TRUNC(I14807*H14807,2)</f>
        <v>36.29</v>
      </c>
      <c r="M14807">
        <v>39.450000000000003</v>
      </c>
    </row>
    <row r="14808" spans="1:13" ht="24" customHeight="1" x14ac:dyDescent="0.2">
      <c r="A14808" s="238" t="s">
        <v>2126</v>
      </c>
      <c r="B14808" s="191" t="s">
        <v>2130</v>
      </c>
      <c r="C14808" s="190" t="s">
        <v>15</v>
      </c>
      <c r="D14808" s="190" t="s">
        <v>2131</v>
      </c>
      <c r="E14808" s="426" t="s">
        <v>2129</v>
      </c>
      <c r="F14808" s="426"/>
      <c r="G14808" s="192" t="s">
        <v>39</v>
      </c>
      <c r="H14808" s="193">
        <v>0.16</v>
      </c>
      <c r="I14808" s="189">
        <f>(M14808*$M$13)</f>
        <v>13.533200000000001</v>
      </c>
      <c r="J14808" s="219">
        <f>TRUNC(I14808*H14808,2)</f>
        <v>2.16</v>
      </c>
      <c r="M14808">
        <v>14.71</v>
      </c>
    </row>
    <row r="14809" spans="1:13" ht="24" customHeight="1" x14ac:dyDescent="0.2">
      <c r="A14809" s="238" t="s">
        <v>2126</v>
      </c>
      <c r="B14809" s="191" t="s">
        <v>2216</v>
      </c>
      <c r="C14809" s="190" t="s">
        <v>15</v>
      </c>
      <c r="D14809" s="190" t="s">
        <v>2217</v>
      </c>
      <c r="E14809" s="426" t="s">
        <v>2129</v>
      </c>
      <c r="F14809" s="426"/>
      <c r="G14809" s="192" t="s">
        <v>39</v>
      </c>
      <c r="H14809" s="193">
        <v>0.16</v>
      </c>
      <c r="I14809" s="189">
        <f>(M14809*$M$13)</f>
        <v>19.136000000000003</v>
      </c>
      <c r="J14809" s="219">
        <f>TRUNC(I14809*H14809,2)</f>
        <v>3.06</v>
      </c>
      <c r="M14809">
        <v>20.8</v>
      </c>
    </row>
    <row r="14810" spans="1:13" ht="26.1" customHeight="1" x14ac:dyDescent="0.2">
      <c r="A14810" s="238" t="s">
        <v>2126</v>
      </c>
      <c r="B14810" s="191" t="s">
        <v>5240</v>
      </c>
      <c r="C14810" s="190" t="s">
        <v>15</v>
      </c>
      <c r="D14810" s="190" t="s">
        <v>4699</v>
      </c>
      <c r="E14810" s="426" t="s">
        <v>2119</v>
      </c>
      <c r="F14810" s="426"/>
      <c r="G14810" s="192" t="s">
        <v>54</v>
      </c>
      <c r="H14810" s="193">
        <v>1</v>
      </c>
      <c r="I14810" s="189">
        <f>(M14810*$M$13)</f>
        <v>31.077600000000004</v>
      </c>
      <c r="J14810" s="219">
        <f>TRUNC(I14810*H14810,2)</f>
        <v>31.07</v>
      </c>
      <c r="M14810">
        <v>33.78</v>
      </c>
    </row>
    <row r="14811" spans="1:13" x14ac:dyDescent="0.2">
      <c r="A14811" s="239"/>
      <c r="B14811" s="195"/>
      <c r="C14811" s="195"/>
      <c r="D14811" s="195"/>
      <c r="E14811" s="195" t="s">
        <v>3847</v>
      </c>
      <c r="F14811" s="196">
        <v>5.67</v>
      </c>
      <c r="G14811" s="195" t="s">
        <v>3848</v>
      </c>
      <c r="H14811" s="196">
        <v>0</v>
      </c>
      <c r="I14811" s="196">
        <v>5.67</v>
      </c>
      <c r="J14811" s="220"/>
      <c r="M14811">
        <v>5.67</v>
      </c>
    </row>
    <row r="14812" spans="1:13" ht="25.5" x14ac:dyDescent="0.2">
      <c r="A14812" s="239"/>
      <c r="B14812" s="195"/>
      <c r="C14812" s="195"/>
      <c r="D14812" s="195"/>
      <c r="E14812" s="195" t="s">
        <v>3849</v>
      </c>
      <c r="F14812" s="196">
        <v>0</v>
      </c>
      <c r="G14812" s="195"/>
      <c r="H14812" s="195" t="s">
        <v>3850</v>
      </c>
      <c r="I14812" s="196">
        <v>39.450000000000003</v>
      </c>
      <c r="J14812" s="220"/>
      <c r="M14812">
        <v>39.450000000000003</v>
      </c>
    </row>
    <row r="14813" spans="1:13" ht="30" customHeight="1" x14ac:dyDescent="0.2">
      <c r="A14813" s="240"/>
      <c r="B14813" s="197"/>
      <c r="C14813" s="197"/>
      <c r="D14813" s="197"/>
      <c r="E14813" s="197"/>
      <c r="F14813" s="197"/>
      <c r="G14813" s="197" t="s">
        <v>3851</v>
      </c>
      <c r="H14813" s="198">
        <v>3</v>
      </c>
      <c r="I14813" s="199">
        <v>118.35</v>
      </c>
      <c r="J14813" s="220"/>
      <c r="M14813">
        <v>118.35</v>
      </c>
    </row>
    <row r="14814" spans="1:13" ht="0.95" customHeight="1" x14ac:dyDescent="0.2">
      <c r="A14814" s="237"/>
      <c r="B14814" s="185"/>
      <c r="C14814" s="185"/>
      <c r="D14814" s="185"/>
      <c r="E14814" s="185"/>
      <c r="F14814" s="185"/>
      <c r="G14814" s="185"/>
      <c r="H14814" s="185"/>
      <c r="I14814" s="185"/>
      <c r="J14814" s="220"/>
    </row>
    <row r="14815" spans="1:13" ht="18" customHeight="1" x14ac:dyDescent="0.2">
      <c r="A14815" s="236" t="s">
        <v>4700</v>
      </c>
      <c r="B14815" s="183" t="s">
        <v>2</v>
      </c>
      <c r="C14815" s="182" t="s">
        <v>3</v>
      </c>
      <c r="D14815" s="182" t="s">
        <v>4</v>
      </c>
      <c r="E14815" s="419" t="s">
        <v>2100</v>
      </c>
      <c r="F14815" s="419"/>
      <c r="G14815" s="184" t="s">
        <v>5</v>
      </c>
      <c r="H14815" s="183" t="s">
        <v>6</v>
      </c>
      <c r="I14815" s="183" t="s">
        <v>7</v>
      </c>
      <c r="J14815" s="218" t="s">
        <v>8</v>
      </c>
      <c r="K14815" s="229">
        <f>J14817+J14818</f>
        <v>5.2200000000000006</v>
      </c>
      <c r="L14815" s="229">
        <f>J14816-K14815</f>
        <v>7.0499999999999989</v>
      </c>
      <c r="M14815" t="s">
        <v>7</v>
      </c>
    </row>
    <row r="14816" spans="1:13" ht="26.1" customHeight="1" x14ac:dyDescent="0.2">
      <c r="A14816" s="237" t="s">
        <v>2125</v>
      </c>
      <c r="B14816" s="186" t="s">
        <v>4701</v>
      </c>
      <c r="C14816" s="185" t="s">
        <v>15</v>
      </c>
      <c r="D14816" s="185" t="s">
        <v>4702</v>
      </c>
      <c r="E14816" s="425">
        <v>9</v>
      </c>
      <c r="F14816" s="425"/>
      <c r="G14816" s="187" t="s">
        <v>18</v>
      </c>
      <c r="H14816" s="188">
        <v>1</v>
      </c>
      <c r="I14816" s="189">
        <f>(M14816*$M$13)</f>
        <v>12.2728</v>
      </c>
      <c r="J14816" s="231">
        <f>TRUNC(I14816*H14816,2)</f>
        <v>12.27</v>
      </c>
      <c r="M14816">
        <v>13.34</v>
      </c>
    </row>
    <row r="14817" spans="1:13" ht="24" customHeight="1" x14ac:dyDescent="0.2">
      <c r="A14817" s="238" t="s">
        <v>2126</v>
      </c>
      <c r="B14817" s="191" t="s">
        <v>2130</v>
      </c>
      <c r="C14817" s="190" t="s">
        <v>15</v>
      </c>
      <c r="D14817" s="190" t="s">
        <v>2131</v>
      </c>
      <c r="E14817" s="426" t="s">
        <v>2129</v>
      </c>
      <c r="F14817" s="426"/>
      <c r="G14817" s="192" t="s">
        <v>39</v>
      </c>
      <c r="H14817" s="193">
        <v>0.16</v>
      </c>
      <c r="I14817" s="189">
        <f>(M14817*$M$13)</f>
        <v>13.533200000000001</v>
      </c>
      <c r="J14817" s="219">
        <f>TRUNC(I14817*H14817,2)</f>
        <v>2.16</v>
      </c>
      <c r="M14817">
        <v>14.71</v>
      </c>
    </row>
    <row r="14818" spans="1:13" ht="24" customHeight="1" x14ac:dyDescent="0.2">
      <c r="A14818" s="238" t="s">
        <v>2126</v>
      </c>
      <c r="B14818" s="191" t="s">
        <v>2216</v>
      </c>
      <c r="C14818" s="190" t="s">
        <v>15</v>
      </c>
      <c r="D14818" s="190" t="s">
        <v>2217</v>
      </c>
      <c r="E14818" s="426" t="s">
        <v>2129</v>
      </c>
      <c r="F14818" s="426"/>
      <c r="G14818" s="192" t="s">
        <v>39</v>
      </c>
      <c r="H14818" s="193">
        <v>0.16</v>
      </c>
      <c r="I14818" s="189">
        <f>(M14818*$M$13)</f>
        <v>19.136000000000003</v>
      </c>
      <c r="J14818" s="219">
        <f>TRUNC(I14818*H14818,2)</f>
        <v>3.06</v>
      </c>
      <c r="M14818">
        <v>20.8</v>
      </c>
    </row>
    <row r="14819" spans="1:13" ht="26.1" customHeight="1" x14ac:dyDescent="0.2">
      <c r="A14819" s="238" t="s">
        <v>2126</v>
      </c>
      <c r="B14819" s="191" t="s">
        <v>5241</v>
      </c>
      <c r="C14819" s="190" t="s">
        <v>15</v>
      </c>
      <c r="D14819" s="190" t="s">
        <v>4702</v>
      </c>
      <c r="E14819" s="426" t="s">
        <v>2119</v>
      </c>
      <c r="F14819" s="426"/>
      <c r="G14819" s="192" t="s">
        <v>54</v>
      </c>
      <c r="H14819" s="193">
        <v>1</v>
      </c>
      <c r="I14819" s="189">
        <f>(M14819*$M$13)</f>
        <v>7.0564</v>
      </c>
      <c r="J14819" s="219">
        <f>TRUNC(I14819*H14819,2)</f>
        <v>7.05</v>
      </c>
      <c r="M14819">
        <v>7.67</v>
      </c>
    </row>
    <row r="14820" spans="1:13" x14ac:dyDescent="0.2">
      <c r="A14820" s="239"/>
      <c r="B14820" s="195"/>
      <c r="C14820" s="195"/>
      <c r="D14820" s="195"/>
      <c r="E14820" s="195" t="s">
        <v>3847</v>
      </c>
      <c r="F14820" s="196">
        <v>5.67</v>
      </c>
      <c r="G14820" s="195" t="s">
        <v>3848</v>
      </c>
      <c r="H14820" s="196">
        <v>0</v>
      </c>
      <c r="I14820" s="196">
        <v>5.67</v>
      </c>
      <c r="J14820" s="220"/>
      <c r="M14820">
        <v>5.67</v>
      </c>
    </row>
    <row r="14821" spans="1:13" ht="25.5" x14ac:dyDescent="0.2">
      <c r="A14821" s="239"/>
      <c r="B14821" s="195"/>
      <c r="C14821" s="195"/>
      <c r="D14821" s="195"/>
      <c r="E14821" s="195" t="s">
        <v>3849</v>
      </c>
      <c r="F14821" s="196">
        <v>0</v>
      </c>
      <c r="G14821" s="195"/>
      <c r="H14821" s="195" t="s">
        <v>3850</v>
      </c>
      <c r="I14821" s="196">
        <v>13.34</v>
      </c>
      <c r="J14821" s="220"/>
      <c r="M14821">
        <v>13.34</v>
      </c>
    </row>
    <row r="14822" spans="1:13" ht="30" customHeight="1" x14ac:dyDescent="0.2">
      <c r="A14822" s="240"/>
      <c r="B14822" s="197"/>
      <c r="C14822" s="197"/>
      <c r="D14822" s="197"/>
      <c r="E14822" s="197"/>
      <c r="F14822" s="197"/>
      <c r="G14822" s="197" t="s">
        <v>3851</v>
      </c>
      <c r="H14822" s="198">
        <v>2</v>
      </c>
      <c r="I14822" s="199">
        <v>26.68</v>
      </c>
      <c r="J14822" s="220"/>
      <c r="M14822">
        <v>26.68</v>
      </c>
    </row>
    <row r="14823" spans="1:13" ht="0.95" customHeight="1" x14ac:dyDescent="0.2">
      <c r="A14823" s="237"/>
      <c r="B14823" s="185"/>
      <c r="C14823" s="185"/>
      <c r="D14823" s="185"/>
      <c r="E14823" s="185"/>
      <c r="F14823" s="185"/>
      <c r="G14823" s="185"/>
      <c r="H14823" s="185"/>
      <c r="I14823" s="185"/>
      <c r="J14823" s="220"/>
    </row>
    <row r="14824" spans="1:13" ht="18" customHeight="1" x14ac:dyDescent="0.2">
      <c r="A14824" s="236" t="s">
        <v>4703</v>
      </c>
      <c r="B14824" s="183" t="s">
        <v>2</v>
      </c>
      <c r="C14824" s="182" t="s">
        <v>3</v>
      </c>
      <c r="D14824" s="182" t="s">
        <v>4</v>
      </c>
      <c r="E14824" s="419" t="s">
        <v>2100</v>
      </c>
      <c r="F14824" s="419"/>
      <c r="G14824" s="184" t="s">
        <v>5</v>
      </c>
      <c r="H14824" s="183" t="s">
        <v>6</v>
      </c>
      <c r="I14824" s="183" t="s">
        <v>7</v>
      </c>
      <c r="J14824" s="218" t="s">
        <v>8</v>
      </c>
      <c r="K14824" s="229">
        <f>J14826+J14827</f>
        <v>5.2200000000000006</v>
      </c>
      <c r="L14824" s="229">
        <f>J14825-K14824</f>
        <v>6.59</v>
      </c>
      <c r="M14824" t="s">
        <v>7</v>
      </c>
    </row>
    <row r="14825" spans="1:13" ht="26.1" customHeight="1" x14ac:dyDescent="0.2">
      <c r="A14825" s="237" t="s">
        <v>2125</v>
      </c>
      <c r="B14825" s="186" t="s">
        <v>4704</v>
      </c>
      <c r="C14825" s="185" t="s">
        <v>15</v>
      </c>
      <c r="D14825" s="185" t="s">
        <v>4705</v>
      </c>
      <c r="E14825" s="425">
        <v>9</v>
      </c>
      <c r="F14825" s="425"/>
      <c r="G14825" s="187" t="s">
        <v>18</v>
      </c>
      <c r="H14825" s="188">
        <v>1</v>
      </c>
      <c r="I14825" s="189">
        <f>(M14825*$M$13)</f>
        <v>11.812800000000001</v>
      </c>
      <c r="J14825" s="231">
        <f>TRUNC(I14825*H14825,2)</f>
        <v>11.81</v>
      </c>
      <c r="M14825">
        <v>12.84</v>
      </c>
    </row>
    <row r="14826" spans="1:13" ht="24" customHeight="1" x14ac:dyDescent="0.2">
      <c r="A14826" s="238" t="s">
        <v>2126</v>
      </c>
      <c r="B14826" s="191" t="s">
        <v>2130</v>
      </c>
      <c r="C14826" s="190" t="s">
        <v>15</v>
      </c>
      <c r="D14826" s="190" t="s">
        <v>2131</v>
      </c>
      <c r="E14826" s="426" t="s">
        <v>2129</v>
      </c>
      <c r="F14826" s="426"/>
      <c r="G14826" s="192" t="s">
        <v>39</v>
      </c>
      <c r="H14826" s="193">
        <v>0.16</v>
      </c>
      <c r="I14826" s="189">
        <f>(M14826*$M$13)</f>
        <v>13.533200000000001</v>
      </c>
      <c r="J14826" s="219">
        <f>TRUNC(I14826*H14826,2)</f>
        <v>2.16</v>
      </c>
      <c r="M14826">
        <v>14.71</v>
      </c>
    </row>
    <row r="14827" spans="1:13" ht="24" customHeight="1" x14ac:dyDescent="0.2">
      <c r="A14827" s="238" t="s">
        <v>2126</v>
      </c>
      <c r="B14827" s="191" t="s">
        <v>2216</v>
      </c>
      <c r="C14827" s="190" t="s">
        <v>15</v>
      </c>
      <c r="D14827" s="190" t="s">
        <v>2217</v>
      </c>
      <c r="E14827" s="426" t="s">
        <v>2129</v>
      </c>
      <c r="F14827" s="426"/>
      <c r="G14827" s="192" t="s">
        <v>39</v>
      </c>
      <c r="H14827" s="193">
        <v>0.16</v>
      </c>
      <c r="I14827" s="189">
        <f>(M14827*$M$13)</f>
        <v>19.136000000000003</v>
      </c>
      <c r="J14827" s="219">
        <f>TRUNC(I14827*H14827,2)</f>
        <v>3.06</v>
      </c>
      <c r="M14827">
        <v>20.8</v>
      </c>
    </row>
    <row r="14828" spans="1:13" ht="24" customHeight="1" x14ac:dyDescent="0.2">
      <c r="A14828" s="238" t="s">
        <v>2126</v>
      </c>
      <c r="B14828" s="191" t="s">
        <v>2931</v>
      </c>
      <c r="C14828" s="190" t="s">
        <v>15</v>
      </c>
      <c r="D14828" s="190" t="s">
        <v>2932</v>
      </c>
      <c r="E14828" s="426" t="s">
        <v>2119</v>
      </c>
      <c r="F14828" s="426"/>
      <c r="G14828" s="192" t="s">
        <v>132</v>
      </c>
      <c r="H14828" s="193">
        <v>0.59850000000000003</v>
      </c>
      <c r="I14828" s="189">
        <f>(M14828*$M$13)</f>
        <v>0.42320000000000002</v>
      </c>
      <c r="J14828" s="219">
        <f>TRUNC(I14828*H14828,2)</f>
        <v>0.25</v>
      </c>
      <c r="M14828">
        <v>0.46</v>
      </c>
    </row>
    <row r="14829" spans="1:13" ht="26.1" customHeight="1" x14ac:dyDescent="0.2">
      <c r="A14829" s="238" t="s">
        <v>2126</v>
      </c>
      <c r="B14829" s="191" t="s">
        <v>5242</v>
      </c>
      <c r="C14829" s="190" t="s">
        <v>15</v>
      </c>
      <c r="D14829" s="190" t="s">
        <v>4705</v>
      </c>
      <c r="E14829" s="426" t="s">
        <v>2119</v>
      </c>
      <c r="F14829" s="426"/>
      <c r="G14829" s="192" t="s">
        <v>54</v>
      </c>
      <c r="H14829" s="193">
        <v>1</v>
      </c>
      <c r="I14829" s="189">
        <f>(M14829*$M$13)</f>
        <v>6.3480000000000008</v>
      </c>
      <c r="J14829" s="219">
        <f>TRUNC(I14829*H14829,2)</f>
        <v>6.34</v>
      </c>
      <c r="M14829">
        <v>6.9</v>
      </c>
    </row>
    <row r="14830" spans="1:13" x14ac:dyDescent="0.2">
      <c r="A14830" s="239"/>
      <c r="B14830" s="195"/>
      <c r="C14830" s="195"/>
      <c r="D14830" s="195"/>
      <c r="E14830" s="195" t="s">
        <v>3847</v>
      </c>
      <c r="F14830" s="196">
        <v>5.67</v>
      </c>
      <c r="G14830" s="195" t="s">
        <v>3848</v>
      </c>
      <c r="H14830" s="196">
        <v>0</v>
      </c>
      <c r="I14830" s="196">
        <v>5.67</v>
      </c>
      <c r="J14830" s="220"/>
      <c r="M14830">
        <v>5.67</v>
      </c>
    </row>
    <row r="14831" spans="1:13" ht="25.5" x14ac:dyDescent="0.2">
      <c r="A14831" s="239"/>
      <c r="B14831" s="195"/>
      <c r="C14831" s="195"/>
      <c r="D14831" s="195"/>
      <c r="E14831" s="195" t="s">
        <v>3849</v>
      </c>
      <c r="F14831" s="196">
        <v>0</v>
      </c>
      <c r="G14831" s="195"/>
      <c r="H14831" s="195" t="s">
        <v>3850</v>
      </c>
      <c r="I14831" s="196">
        <v>12.84</v>
      </c>
      <c r="J14831" s="220"/>
      <c r="M14831">
        <v>12.84</v>
      </c>
    </row>
    <row r="14832" spans="1:13" ht="30" customHeight="1" x14ac:dyDescent="0.2">
      <c r="A14832" s="240"/>
      <c r="B14832" s="197"/>
      <c r="C14832" s="197"/>
      <c r="D14832" s="197"/>
      <c r="E14832" s="197"/>
      <c r="F14832" s="197"/>
      <c r="G14832" s="197" t="s">
        <v>3851</v>
      </c>
      <c r="H14832" s="198">
        <v>6</v>
      </c>
      <c r="I14832" s="199">
        <v>77.040000000000006</v>
      </c>
      <c r="J14832" s="220"/>
      <c r="M14832">
        <v>77.040000000000006</v>
      </c>
    </row>
    <row r="14833" spans="1:13" ht="0.95" customHeight="1" x14ac:dyDescent="0.2">
      <c r="A14833" s="237"/>
      <c r="B14833" s="185"/>
      <c r="C14833" s="185"/>
      <c r="D14833" s="185"/>
      <c r="E14833" s="185"/>
      <c r="F14833" s="185"/>
      <c r="G14833" s="185"/>
      <c r="H14833" s="185"/>
      <c r="I14833" s="185"/>
      <c r="J14833" s="220"/>
    </row>
    <row r="14834" spans="1:13" ht="18" customHeight="1" x14ac:dyDescent="0.2">
      <c r="A14834" s="236" t="s">
        <v>4706</v>
      </c>
      <c r="B14834" s="183" t="s">
        <v>2</v>
      </c>
      <c r="C14834" s="182" t="s">
        <v>3</v>
      </c>
      <c r="D14834" s="182" t="s">
        <v>4</v>
      </c>
      <c r="E14834" s="419" t="s">
        <v>2100</v>
      </c>
      <c r="F14834" s="419"/>
      <c r="G14834" s="184" t="s">
        <v>5</v>
      </c>
      <c r="H14834" s="183" t="s">
        <v>6</v>
      </c>
      <c r="I14834" s="183" t="s">
        <v>7</v>
      </c>
      <c r="J14834" s="218" t="s">
        <v>8</v>
      </c>
      <c r="K14834" s="229">
        <f>J14836+J14837</f>
        <v>14.1</v>
      </c>
      <c r="L14834" s="229">
        <f>J14835-K14834</f>
        <v>130.36000000000001</v>
      </c>
      <c r="M14834" t="s">
        <v>7</v>
      </c>
    </row>
    <row r="14835" spans="1:13" ht="26.1" customHeight="1" x14ac:dyDescent="0.2">
      <c r="A14835" s="237" t="s">
        <v>2125</v>
      </c>
      <c r="B14835" s="186" t="s">
        <v>4707</v>
      </c>
      <c r="C14835" s="185" t="s">
        <v>15</v>
      </c>
      <c r="D14835" s="185" t="s">
        <v>4708</v>
      </c>
      <c r="E14835" s="425">
        <v>9</v>
      </c>
      <c r="F14835" s="425"/>
      <c r="G14835" s="187" t="s">
        <v>18</v>
      </c>
      <c r="H14835" s="188">
        <v>1</v>
      </c>
      <c r="I14835" s="189">
        <f>(M14835*$M$13)</f>
        <v>144.4676</v>
      </c>
      <c r="J14835" s="231">
        <f>TRUNC(I14835*H14835,2)</f>
        <v>144.46</v>
      </c>
      <c r="M14835">
        <v>157.03</v>
      </c>
    </row>
    <row r="14836" spans="1:13" ht="24" customHeight="1" x14ac:dyDescent="0.2">
      <c r="A14836" s="238" t="s">
        <v>2126</v>
      </c>
      <c r="B14836" s="191" t="s">
        <v>2130</v>
      </c>
      <c r="C14836" s="190" t="s">
        <v>15</v>
      </c>
      <c r="D14836" s="190" t="s">
        <v>2131</v>
      </c>
      <c r="E14836" s="426" t="s">
        <v>2129</v>
      </c>
      <c r="F14836" s="426"/>
      <c r="G14836" s="192" t="s">
        <v>39</v>
      </c>
      <c r="H14836" s="193">
        <v>0.432</v>
      </c>
      <c r="I14836" s="189">
        <f>(M14836*$M$13)</f>
        <v>13.533200000000001</v>
      </c>
      <c r="J14836" s="219">
        <f>TRUNC(I14836*H14836,2)</f>
        <v>5.84</v>
      </c>
      <c r="M14836">
        <v>14.71</v>
      </c>
    </row>
    <row r="14837" spans="1:13" ht="24" customHeight="1" x14ac:dyDescent="0.2">
      <c r="A14837" s="238" t="s">
        <v>2126</v>
      </c>
      <c r="B14837" s="191" t="s">
        <v>2216</v>
      </c>
      <c r="C14837" s="190" t="s">
        <v>15</v>
      </c>
      <c r="D14837" s="190" t="s">
        <v>2217</v>
      </c>
      <c r="E14837" s="426" t="s">
        <v>2129</v>
      </c>
      <c r="F14837" s="426"/>
      <c r="G14837" s="192" t="s">
        <v>39</v>
      </c>
      <c r="H14837" s="193">
        <v>0.432</v>
      </c>
      <c r="I14837" s="189">
        <f>(M14837*$M$13)</f>
        <v>19.136000000000003</v>
      </c>
      <c r="J14837" s="219">
        <f>TRUNC(I14837*H14837,2)</f>
        <v>8.26</v>
      </c>
      <c r="M14837">
        <v>20.8</v>
      </c>
    </row>
    <row r="14838" spans="1:13" ht="26.1" customHeight="1" x14ac:dyDescent="0.2">
      <c r="A14838" s="238" t="s">
        <v>2126</v>
      </c>
      <c r="B14838" s="191" t="s">
        <v>5243</v>
      </c>
      <c r="C14838" s="190" t="s">
        <v>15</v>
      </c>
      <c r="D14838" s="190" t="s">
        <v>5244</v>
      </c>
      <c r="E14838" s="426" t="s">
        <v>2119</v>
      </c>
      <c r="F14838" s="426"/>
      <c r="G14838" s="192" t="s">
        <v>54</v>
      </c>
      <c r="H14838" s="193">
        <v>1</v>
      </c>
      <c r="I14838" s="189">
        <f>(M14838*$M$13)</f>
        <v>130.364</v>
      </c>
      <c r="J14838" s="219">
        <f>TRUNC(I14838*H14838,2)</f>
        <v>130.36000000000001</v>
      </c>
      <c r="M14838">
        <v>141.69999999999999</v>
      </c>
    </row>
    <row r="14839" spans="1:13" x14ac:dyDescent="0.2">
      <c r="A14839" s="239"/>
      <c r="B14839" s="195"/>
      <c r="C14839" s="195"/>
      <c r="D14839" s="195"/>
      <c r="E14839" s="195" t="s">
        <v>3847</v>
      </c>
      <c r="F14839" s="196">
        <v>15.33</v>
      </c>
      <c r="G14839" s="195" t="s">
        <v>3848</v>
      </c>
      <c r="H14839" s="196">
        <v>0</v>
      </c>
      <c r="I14839" s="196">
        <v>15.33</v>
      </c>
      <c r="J14839" s="220"/>
      <c r="M14839">
        <v>15.33</v>
      </c>
    </row>
    <row r="14840" spans="1:13" ht="25.5" x14ac:dyDescent="0.2">
      <c r="A14840" s="239"/>
      <c r="B14840" s="195"/>
      <c r="C14840" s="195"/>
      <c r="D14840" s="195"/>
      <c r="E14840" s="195" t="s">
        <v>3849</v>
      </c>
      <c r="F14840" s="196">
        <v>0</v>
      </c>
      <c r="G14840" s="195"/>
      <c r="H14840" s="195" t="s">
        <v>3850</v>
      </c>
      <c r="I14840" s="196">
        <v>157.03</v>
      </c>
      <c r="J14840" s="220"/>
      <c r="M14840">
        <v>157.03</v>
      </c>
    </row>
    <row r="14841" spans="1:13" ht="30" customHeight="1" x14ac:dyDescent="0.2">
      <c r="A14841" s="240"/>
      <c r="B14841" s="197"/>
      <c r="C14841" s="197"/>
      <c r="D14841" s="197"/>
      <c r="E14841" s="197"/>
      <c r="F14841" s="197"/>
      <c r="G14841" s="197" t="s">
        <v>3851</v>
      </c>
      <c r="H14841" s="198">
        <v>3</v>
      </c>
      <c r="I14841" s="199">
        <v>471.09</v>
      </c>
      <c r="J14841" s="220"/>
      <c r="M14841">
        <v>471.09</v>
      </c>
    </row>
    <row r="14842" spans="1:13" ht="0.95" customHeight="1" x14ac:dyDescent="0.2">
      <c r="A14842" s="237"/>
      <c r="B14842" s="185"/>
      <c r="C14842" s="185"/>
      <c r="D14842" s="185"/>
      <c r="E14842" s="185"/>
      <c r="F14842" s="185"/>
      <c r="G14842" s="185"/>
      <c r="H14842" s="185"/>
      <c r="I14842" s="185"/>
      <c r="J14842" s="220"/>
    </row>
    <row r="14843" spans="1:13" ht="18" customHeight="1" x14ac:dyDescent="0.2">
      <c r="A14843" s="236" t="s">
        <v>4709</v>
      </c>
      <c r="B14843" s="183" t="s">
        <v>2</v>
      </c>
      <c r="C14843" s="182" t="s">
        <v>3</v>
      </c>
      <c r="D14843" s="182" t="s">
        <v>4</v>
      </c>
      <c r="E14843" s="419" t="s">
        <v>2100</v>
      </c>
      <c r="F14843" s="419"/>
      <c r="G14843" s="184" t="s">
        <v>5</v>
      </c>
      <c r="H14843" s="183" t="s">
        <v>6</v>
      </c>
      <c r="I14843" s="183" t="s">
        <v>7</v>
      </c>
      <c r="J14843" s="218" t="s">
        <v>8</v>
      </c>
      <c r="K14843" s="229">
        <f>J14845+J14846</f>
        <v>12.02</v>
      </c>
      <c r="L14843" s="229">
        <f>J14844-K14843</f>
        <v>15.29</v>
      </c>
      <c r="M14843" t="s">
        <v>7</v>
      </c>
    </row>
    <row r="14844" spans="1:13" ht="26.1" customHeight="1" x14ac:dyDescent="0.2">
      <c r="A14844" s="237" t="s">
        <v>2125</v>
      </c>
      <c r="B14844" s="186" t="s">
        <v>4710</v>
      </c>
      <c r="C14844" s="185" t="s">
        <v>15</v>
      </c>
      <c r="D14844" s="185" t="s">
        <v>4711</v>
      </c>
      <c r="E14844" s="425">
        <v>9</v>
      </c>
      <c r="F14844" s="425"/>
      <c r="G14844" s="187" t="s">
        <v>54</v>
      </c>
      <c r="H14844" s="188">
        <v>1</v>
      </c>
      <c r="I14844" s="189">
        <f>(M14844*$M$13)</f>
        <v>27.314800000000002</v>
      </c>
      <c r="J14844" s="231">
        <f>TRUNC(I14844*H14844,2)</f>
        <v>27.31</v>
      </c>
      <c r="M14844">
        <v>29.69</v>
      </c>
    </row>
    <row r="14845" spans="1:13" ht="24" customHeight="1" x14ac:dyDescent="0.2">
      <c r="A14845" s="238" t="s">
        <v>2126</v>
      </c>
      <c r="B14845" s="191" t="s">
        <v>2130</v>
      </c>
      <c r="C14845" s="190" t="s">
        <v>15</v>
      </c>
      <c r="D14845" s="190" t="s">
        <v>2131</v>
      </c>
      <c r="E14845" s="426" t="s">
        <v>2129</v>
      </c>
      <c r="F14845" s="426"/>
      <c r="G14845" s="192" t="s">
        <v>39</v>
      </c>
      <c r="H14845" s="193">
        <v>0.36799999999999999</v>
      </c>
      <c r="I14845" s="189">
        <f>(M14845*$M$13)</f>
        <v>13.533200000000001</v>
      </c>
      <c r="J14845" s="219">
        <f>TRUNC(I14845*H14845,2)</f>
        <v>4.9800000000000004</v>
      </c>
      <c r="M14845">
        <v>14.71</v>
      </c>
    </row>
    <row r="14846" spans="1:13" ht="24" customHeight="1" x14ac:dyDescent="0.2">
      <c r="A14846" s="238" t="s">
        <v>2126</v>
      </c>
      <c r="B14846" s="191" t="s">
        <v>2216</v>
      </c>
      <c r="C14846" s="190" t="s">
        <v>15</v>
      </c>
      <c r="D14846" s="190" t="s">
        <v>2217</v>
      </c>
      <c r="E14846" s="426" t="s">
        <v>2129</v>
      </c>
      <c r="F14846" s="426"/>
      <c r="G14846" s="192" t="s">
        <v>39</v>
      </c>
      <c r="H14846" s="193">
        <v>0.36799999999999999</v>
      </c>
      <c r="I14846" s="189">
        <f>(M14846*$M$13)</f>
        <v>19.136000000000003</v>
      </c>
      <c r="J14846" s="219">
        <f>TRUNC(I14846*H14846,2)</f>
        <v>7.04</v>
      </c>
      <c r="M14846">
        <v>20.8</v>
      </c>
    </row>
    <row r="14847" spans="1:13" ht="26.1" customHeight="1" x14ac:dyDescent="0.2">
      <c r="A14847" s="238" t="s">
        <v>2126</v>
      </c>
      <c r="B14847" s="191" t="s">
        <v>5245</v>
      </c>
      <c r="C14847" s="190" t="s">
        <v>15</v>
      </c>
      <c r="D14847" s="190" t="s">
        <v>4711</v>
      </c>
      <c r="E14847" s="426" t="s">
        <v>2119</v>
      </c>
      <c r="F14847" s="426"/>
      <c r="G14847" s="192" t="s">
        <v>54</v>
      </c>
      <c r="H14847" s="193">
        <v>1</v>
      </c>
      <c r="I14847" s="189">
        <f>(M14847*$M$13)</f>
        <v>15.2996</v>
      </c>
      <c r="J14847" s="219">
        <f>TRUNC(I14847*H14847,2)</f>
        <v>15.29</v>
      </c>
      <c r="M14847">
        <v>16.63</v>
      </c>
    </row>
    <row r="14848" spans="1:13" x14ac:dyDescent="0.2">
      <c r="A14848" s="239"/>
      <c r="B14848" s="195"/>
      <c r="C14848" s="195"/>
      <c r="D14848" s="195"/>
      <c r="E14848" s="195" t="s">
        <v>3847</v>
      </c>
      <c r="F14848" s="196">
        <v>13.06</v>
      </c>
      <c r="G14848" s="195" t="s">
        <v>3848</v>
      </c>
      <c r="H14848" s="196">
        <v>0</v>
      </c>
      <c r="I14848" s="196">
        <v>13.06</v>
      </c>
      <c r="J14848" s="220"/>
      <c r="M14848">
        <v>13.06</v>
      </c>
    </row>
    <row r="14849" spans="1:13" ht="25.5" x14ac:dyDescent="0.2">
      <c r="A14849" s="239"/>
      <c r="B14849" s="195"/>
      <c r="C14849" s="195"/>
      <c r="D14849" s="195"/>
      <c r="E14849" s="195" t="s">
        <v>3849</v>
      </c>
      <c r="F14849" s="196">
        <v>0</v>
      </c>
      <c r="G14849" s="195"/>
      <c r="H14849" s="195" t="s">
        <v>3850</v>
      </c>
      <c r="I14849" s="196">
        <v>29.69</v>
      </c>
      <c r="J14849" s="220"/>
      <c r="M14849">
        <v>29.69</v>
      </c>
    </row>
    <row r="14850" spans="1:13" ht="30" customHeight="1" x14ac:dyDescent="0.2">
      <c r="A14850" s="240"/>
      <c r="B14850" s="197"/>
      <c r="C14850" s="197"/>
      <c r="D14850" s="197"/>
      <c r="E14850" s="197"/>
      <c r="F14850" s="197"/>
      <c r="G14850" s="197" t="s">
        <v>3851</v>
      </c>
      <c r="H14850" s="198">
        <v>1</v>
      </c>
      <c r="I14850" s="199">
        <v>29.69</v>
      </c>
      <c r="J14850" s="220"/>
      <c r="M14850">
        <v>29.69</v>
      </c>
    </row>
    <row r="14851" spans="1:13" ht="0.95" customHeight="1" x14ac:dyDescent="0.2">
      <c r="A14851" s="237"/>
      <c r="B14851" s="185"/>
      <c r="C14851" s="185"/>
      <c r="D14851" s="185"/>
      <c r="E14851" s="185"/>
      <c r="F14851" s="185"/>
      <c r="G14851" s="185"/>
      <c r="H14851" s="185"/>
      <c r="I14851" s="185"/>
      <c r="J14851" s="220"/>
    </row>
    <row r="14852" spans="1:13" ht="18" customHeight="1" x14ac:dyDescent="0.2">
      <c r="A14852" s="236" t="s">
        <v>4712</v>
      </c>
      <c r="B14852" s="183" t="s">
        <v>2</v>
      </c>
      <c r="C14852" s="182" t="s">
        <v>3</v>
      </c>
      <c r="D14852" s="182" t="s">
        <v>4</v>
      </c>
      <c r="E14852" s="419" t="s">
        <v>2100</v>
      </c>
      <c r="F14852" s="419"/>
      <c r="G14852" s="184" t="s">
        <v>5</v>
      </c>
      <c r="H14852" s="183" t="s">
        <v>6</v>
      </c>
      <c r="I14852" s="183" t="s">
        <v>7</v>
      </c>
      <c r="J14852" s="218" t="s">
        <v>8</v>
      </c>
      <c r="K14852" s="229">
        <f>J14854+J14855</f>
        <v>5.2200000000000006</v>
      </c>
      <c r="L14852" s="229">
        <f>J14853-K14852</f>
        <v>23.1</v>
      </c>
      <c r="M14852" t="s">
        <v>7</v>
      </c>
    </row>
    <row r="14853" spans="1:13" ht="26.1" customHeight="1" x14ac:dyDescent="0.2">
      <c r="A14853" s="237" t="s">
        <v>2125</v>
      </c>
      <c r="B14853" s="186" t="s">
        <v>4713</v>
      </c>
      <c r="C14853" s="185" t="s">
        <v>15</v>
      </c>
      <c r="D14853" s="185" t="s">
        <v>4714</v>
      </c>
      <c r="E14853" s="425">
        <v>9</v>
      </c>
      <c r="F14853" s="425"/>
      <c r="G14853" s="187" t="s">
        <v>18</v>
      </c>
      <c r="H14853" s="188">
        <v>1</v>
      </c>
      <c r="I14853" s="189">
        <f>(M14853*$M$13)</f>
        <v>28.326800000000002</v>
      </c>
      <c r="J14853" s="231">
        <f>TRUNC(I14853*H14853,2)</f>
        <v>28.32</v>
      </c>
      <c r="M14853">
        <v>30.79</v>
      </c>
    </row>
    <row r="14854" spans="1:13" ht="24" customHeight="1" x14ac:dyDescent="0.2">
      <c r="A14854" s="238" t="s">
        <v>2126</v>
      </c>
      <c r="B14854" s="191" t="s">
        <v>2130</v>
      </c>
      <c r="C14854" s="190" t="s">
        <v>15</v>
      </c>
      <c r="D14854" s="190" t="s">
        <v>2131</v>
      </c>
      <c r="E14854" s="426" t="s">
        <v>2129</v>
      </c>
      <c r="F14854" s="426"/>
      <c r="G14854" s="192" t="s">
        <v>39</v>
      </c>
      <c r="H14854" s="193">
        <v>0.16</v>
      </c>
      <c r="I14854" s="189">
        <f>(M14854*$M$13)</f>
        <v>13.533200000000001</v>
      </c>
      <c r="J14854" s="219">
        <f>TRUNC(I14854*H14854,2)</f>
        <v>2.16</v>
      </c>
      <c r="M14854">
        <v>14.71</v>
      </c>
    </row>
    <row r="14855" spans="1:13" ht="24" customHeight="1" x14ac:dyDescent="0.2">
      <c r="A14855" s="238" t="s">
        <v>2126</v>
      </c>
      <c r="B14855" s="191" t="s">
        <v>2216</v>
      </c>
      <c r="C14855" s="190" t="s">
        <v>15</v>
      </c>
      <c r="D14855" s="190" t="s">
        <v>2217</v>
      </c>
      <c r="E14855" s="426" t="s">
        <v>2129</v>
      </c>
      <c r="F14855" s="426"/>
      <c r="G14855" s="192" t="s">
        <v>39</v>
      </c>
      <c r="H14855" s="193">
        <v>0.16</v>
      </c>
      <c r="I14855" s="189">
        <f>(M14855*$M$13)</f>
        <v>19.136000000000003</v>
      </c>
      <c r="J14855" s="219">
        <f>TRUNC(I14855*H14855,2)</f>
        <v>3.06</v>
      </c>
      <c r="M14855">
        <v>20.8</v>
      </c>
    </row>
    <row r="14856" spans="1:13" ht="24" customHeight="1" x14ac:dyDescent="0.2">
      <c r="A14856" s="238" t="s">
        <v>2126</v>
      </c>
      <c r="B14856" s="191" t="s">
        <v>2931</v>
      </c>
      <c r="C14856" s="190" t="s">
        <v>15</v>
      </c>
      <c r="D14856" s="190" t="s">
        <v>2932</v>
      </c>
      <c r="E14856" s="426" t="s">
        <v>2119</v>
      </c>
      <c r="F14856" s="426"/>
      <c r="G14856" s="192" t="s">
        <v>132</v>
      </c>
      <c r="H14856" s="193">
        <v>0.19950000000000001</v>
      </c>
      <c r="I14856" s="189">
        <f>(M14856*$M$13)</f>
        <v>0.42320000000000002</v>
      </c>
      <c r="J14856" s="219">
        <f>TRUNC(I14856*H14856,2)</f>
        <v>0.08</v>
      </c>
      <c r="M14856">
        <v>0.46</v>
      </c>
    </row>
    <row r="14857" spans="1:13" ht="26.1" customHeight="1" x14ac:dyDescent="0.2">
      <c r="A14857" s="238" t="s">
        <v>2126</v>
      </c>
      <c r="B14857" s="191" t="s">
        <v>5246</v>
      </c>
      <c r="C14857" s="190" t="s">
        <v>15</v>
      </c>
      <c r="D14857" s="190" t="s">
        <v>4714</v>
      </c>
      <c r="E14857" s="426" t="s">
        <v>2119</v>
      </c>
      <c r="F14857" s="426"/>
      <c r="G14857" s="192" t="s">
        <v>54</v>
      </c>
      <c r="H14857" s="193">
        <v>1</v>
      </c>
      <c r="I14857" s="189">
        <f>(M14857*$M$13)</f>
        <v>23.027600000000003</v>
      </c>
      <c r="J14857" s="219">
        <f>TRUNC(I14857*H14857,2)</f>
        <v>23.02</v>
      </c>
      <c r="M14857">
        <v>25.03</v>
      </c>
    </row>
    <row r="14858" spans="1:13" x14ac:dyDescent="0.2">
      <c r="A14858" s="239"/>
      <c r="B14858" s="195"/>
      <c r="C14858" s="195"/>
      <c r="D14858" s="195"/>
      <c r="E14858" s="195" t="s">
        <v>3847</v>
      </c>
      <c r="F14858" s="196">
        <v>5.67</v>
      </c>
      <c r="G14858" s="195" t="s">
        <v>3848</v>
      </c>
      <c r="H14858" s="196">
        <v>0</v>
      </c>
      <c r="I14858" s="196">
        <v>5.67</v>
      </c>
      <c r="J14858" s="220"/>
      <c r="M14858">
        <v>5.67</v>
      </c>
    </row>
    <row r="14859" spans="1:13" ht="25.5" x14ac:dyDescent="0.2">
      <c r="A14859" s="239"/>
      <c r="B14859" s="195"/>
      <c r="C14859" s="195"/>
      <c r="D14859" s="195"/>
      <c r="E14859" s="195" t="s">
        <v>3849</v>
      </c>
      <c r="F14859" s="196">
        <v>0</v>
      </c>
      <c r="G14859" s="195"/>
      <c r="H14859" s="195" t="s">
        <v>3850</v>
      </c>
      <c r="I14859" s="196">
        <v>30.79</v>
      </c>
      <c r="J14859" s="220"/>
      <c r="M14859">
        <v>30.79</v>
      </c>
    </row>
    <row r="14860" spans="1:13" ht="30" customHeight="1" x14ac:dyDescent="0.2">
      <c r="A14860" s="240"/>
      <c r="B14860" s="197"/>
      <c r="C14860" s="197"/>
      <c r="D14860" s="197"/>
      <c r="E14860" s="197"/>
      <c r="F14860" s="197"/>
      <c r="G14860" s="197" t="s">
        <v>3851</v>
      </c>
      <c r="H14860" s="198">
        <v>1</v>
      </c>
      <c r="I14860" s="199">
        <v>30.79</v>
      </c>
      <c r="J14860" s="220"/>
      <c r="M14860">
        <v>30.79</v>
      </c>
    </row>
    <row r="14861" spans="1:13" ht="0.95" customHeight="1" x14ac:dyDescent="0.2">
      <c r="A14861" s="237"/>
      <c r="B14861" s="185"/>
      <c r="C14861" s="185"/>
      <c r="D14861" s="185"/>
      <c r="E14861" s="185"/>
      <c r="F14861" s="185"/>
      <c r="G14861" s="185"/>
      <c r="H14861" s="185"/>
      <c r="I14861" s="185"/>
      <c r="J14861" s="220"/>
    </row>
    <row r="14862" spans="1:13" ht="18" customHeight="1" x14ac:dyDescent="0.2">
      <c r="A14862" s="236" t="s">
        <v>4715</v>
      </c>
      <c r="B14862" s="183" t="s">
        <v>2</v>
      </c>
      <c r="C14862" s="182" t="s">
        <v>3</v>
      </c>
      <c r="D14862" s="182" t="s">
        <v>4</v>
      </c>
      <c r="E14862" s="419" t="s">
        <v>2100</v>
      </c>
      <c r="F14862" s="419"/>
      <c r="G14862" s="184" t="s">
        <v>5</v>
      </c>
      <c r="H14862" s="183" t="s">
        <v>6</v>
      </c>
      <c r="I14862" s="183" t="s">
        <v>7</v>
      </c>
      <c r="J14862" s="218" t="s">
        <v>8</v>
      </c>
      <c r="K14862" s="229">
        <f>J14864+J14865</f>
        <v>13.95</v>
      </c>
      <c r="L14862" s="229">
        <f>J14863-K14862</f>
        <v>158.27000000000001</v>
      </c>
      <c r="M14862" t="s">
        <v>7</v>
      </c>
    </row>
    <row r="14863" spans="1:13" ht="26.1" customHeight="1" x14ac:dyDescent="0.2">
      <c r="A14863" s="237" t="s">
        <v>2125</v>
      </c>
      <c r="B14863" s="186" t="s">
        <v>1930</v>
      </c>
      <c r="C14863" s="185" t="s">
        <v>15</v>
      </c>
      <c r="D14863" s="185" t="s">
        <v>1931</v>
      </c>
      <c r="E14863" s="425">
        <v>8</v>
      </c>
      <c r="F14863" s="425"/>
      <c r="G14863" s="187" t="s">
        <v>18</v>
      </c>
      <c r="H14863" s="188">
        <v>1</v>
      </c>
      <c r="I14863" s="189">
        <f>(M14863*$M$13)</f>
        <v>172.22399999999999</v>
      </c>
      <c r="J14863" s="231">
        <f>TRUNC(I14863*H14863,2)</f>
        <v>172.22</v>
      </c>
      <c r="M14863">
        <v>187.2</v>
      </c>
    </row>
    <row r="14864" spans="1:13" ht="24" customHeight="1" x14ac:dyDescent="0.2">
      <c r="A14864" s="238" t="s">
        <v>2126</v>
      </c>
      <c r="B14864" s="191" t="s">
        <v>2152</v>
      </c>
      <c r="C14864" s="190" t="s">
        <v>15</v>
      </c>
      <c r="D14864" s="190" t="s">
        <v>2153</v>
      </c>
      <c r="E14864" s="426" t="s">
        <v>2129</v>
      </c>
      <c r="F14864" s="426"/>
      <c r="G14864" s="192" t="s">
        <v>39</v>
      </c>
      <c r="H14864" s="193">
        <v>0.45</v>
      </c>
      <c r="I14864" s="189">
        <f>(M14864*$M$13)</f>
        <v>19.136000000000003</v>
      </c>
      <c r="J14864" s="219">
        <f>TRUNC(I14864*H14864,2)</f>
        <v>8.61</v>
      </c>
      <c r="M14864">
        <v>20.8</v>
      </c>
    </row>
    <row r="14865" spans="1:13" ht="24" customHeight="1" x14ac:dyDescent="0.2">
      <c r="A14865" s="238" t="s">
        <v>2126</v>
      </c>
      <c r="B14865" s="191" t="s">
        <v>2156</v>
      </c>
      <c r="C14865" s="190" t="s">
        <v>15</v>
      </c>
      <c r="D14865" s="190" t="s">
        <v>2157</v>
      </c>
      <c r="E14865" s="426" t="s">
        <v>2129</v>
      </c>
      <c r="F14865" s="426"/>
      <c r="G14865" s="192" t="s">
        <v>39</v>
      </c>
      <c r="H14865" s="193">
        <v>0.45</v>
      </c>
      <c r="I14865" s="189">
        <f>(M14865*$M$13)</f>
        <v>11.8772</v>
      </c>
      <c r="J14865" s="219">
        <f>TRUNC(I14865*H14865,2)</f>
        <v>5.34</v>
      </c>
      <c r="M14865">
        <v>12.91</v>
      </c>
    </row>
    <row r="14866" spans="1:13" ht="24" customHeight="1" x14ac:dyDescent="0.2">
      <c r="A14866" s="238" t="s">
        <v>2126</v>
      </c>
      <c r="B14866" s="191" t="s">
        <v>2467</v>
      </c>
      <c r="C14866" s="190" t="s">
        <v>15</v>
      </c>
      <c r="D14866" s="190" t="s">
        <v>2468</v>
      </c>
      <c r="E14866" s="426" t="s">
        <v>2119</v>
      </c>
      <c r="F14866" s="426"/>
      <c r="G14866" s="192" t="s">
        <v>54</v>
      </c>
      <c r="H14866" s="193">
        <v>2</v>
      </c>
      <c r="I14866" s="189">
        <f>(M14866*$M$13)</f>
        <v>0.62560000000000004</v>
      </c>
      <c r="J14866" s="219">
        <f>TRUNC(I14866*H14866,2)</f>
        <v>1.25</v>
      </c>
      <c r="M14866">
        <v>0.68</v>
      </c>
    </row>
    <row r="14867" spans="1:13" ht="26.1" customHeight="1" x14ac:dyDescent="0.2">
      <c r="A14867" s="238" t="s">
        <v>2126</v>
      </c>
      <c r="B14867" s="191" t="s">
        <v>3395</v>
      </c>
      <c r="C14867" s="190" t="s">
        <v>15</v>
      </c>
      <c r="D14867" s="190" t="s">
        <v>3396</v>
      </c>
      <c r="E14867" s="426" t="s">
        <v>2119</v>
      </c>
      <c r="F14867" s="426"/>
      <c r="G14867" s="192" t="s">
        <v>54</v>
      </c>
      <c r="H14867" s="193">
        <v>1</v>
      </c>
      <c r="I14867" s="189">
        <f>(M14867*$M$13)</f>
        <v>157.02560000000003</v>
      </c>
      <c r="J14867" s="219">
        <f>TRUNC(I14867*H14867,2)</f>
        <v>157.02000000000001</v>
      </c>
      <c r="M14867">
        <v>170.68</v>
      </c>
    </row>
    <row r="14868" spans="1:13" x14ac:dyDescent="0.2">
      <c r="A14868" s="239"/>
      <c r="B14868" s="195"/>
      <c r="C14868" s="195"/>
      <c r="D14868" s="195"/>
      <c r="E14868" s="195" t="s">
        <v>3847</v>
      </c>
      <c r="F14868" s="196">
        <v>15.159999999999998</v>
      </c>
      <c r="G14868" s="195" t="s">
        <v>3848</v>
      </c>
      <c r="H14868" s="196">
        <v>0</v>
      </c>
      <c r="I14868" s="196">
        <v>15.159999999999998</v>
      </c>
      <c r="J14868" s="220"/>
      <c r="M14868">
        <v>15.159999999999998</v>
      </c>
    </row>
    <row r="14869" spans="1:13" ht="25.5" x14ac:dyDescent="0.2">
      <c r="A14869" s="239"/>
      <c r="B14869" s="195"/>
      <c r="C14869" s="195"/>
      <c r="D14869" s="195"/>
      <c r="E14869" s="195" t="s">
        <v>3849</v>
      </c>
      <c r="F14869" s="196">
        <v>0</v>
      </c>
      <c r="G14869" s="195"/>
      <c r="H14869" s="195" t="s">
        <v>3850</v>
      </c>
      <c r="I14869" s="196">
        <v>187.2</v>
      </c>
      <c r="J14869" s="220"/>
      <c r="M14869">
        <v>187.2</v>
      </c>
    </row>
    <row r="14870" spans="1:13" ht="30" customHeight="1" x14ac:dyDescent="0.2">
      <c r="A14870" s="240"/>
      <c r="B14870" s="197"/>
      <c r="C14870" s="197"/>
      <c r="D14870" s="197"/>
      <c r="E14870" s="197"/>
      <c r="F14870" s="197"/>
      <c r="G14870" s="197" t="s">
        <v>3851</v>
      </c>
      <c r="H14870" s="198">
        <v>1</v>
      </c>
      <c r="I14870" s="199">
        <v>187.2</v>
      </c>
      <c r="J14870" s="220"/>
      <c r="M14870">
        <v>187.2</v>
      </c>
    </row>
    <row r="14871" spans="1:13" ht="0.95" customHeight="1" x14ac:dyDescent="0.2">
      <c r="A14871" s="237"/>
      <c r="B14871" s="185"/>
      <c r="C14871" s="185"/>
      <c r="D14871" s="185"/>
      <c r="E14871" s="185"/>
      <c r="F14871" s="185"/>
      <c r="G14871" s="185"/>
      <c r="H14871" s="185"/>
      <c r="I14871" s="185"/>
      <c r="J14871" s="220"/>
    </row>
    <row r="14872" spans="1:13" ht="18" customHeight="1" x14ac:dyDescent="0.2">
      <c r="A14872" s="236" t="s">
        <v>4716</v>
      </c>
      <c r="B14872" s="183" t="s">
        <v>2</v>
      </c>
      <c r="C14872" s="182" t="s">
        <v>3</v>
      </c>
      <c r="D14872" s="182" t="s">
        <v>4</v>
      </c>
      <c r="E14872" s="419" t="s">
        <v>2100</v>
      </c>
      <c r="F14872" s="419"/>
      <c r="G14872" s="184" t="s">
        <v>5</v>
      </c>
      <c r="H14872" s="183" t="s">
        <v>6</v>
      </c>
      <c r="I14872" s="183" t="s">
        <v>7</v>
      </c>
      <c r="J14872" s="218" t="s">
        <v>8</v>
      </c>
      <c r="K14872" s="229">
        <f>J14875+J14874</f>
        <v>0.32</v>
      </c>
      <c r="L14872" s="229">
        <f>J14873-K14872</f>
        <v>1.28</v>
      </c>
      <c r="M14872" t="s">
        <v>7</v>
      </c>
    </row>
    <row r="14873" spans="1:13" ht="24" customHeight="1" x14ac:dyDescent="0.2">
      <c r="A14873" s="237" t="s">
        <v>2125</v>
      </c>
      <c r="B14873" s="186" t="s">
        <v>869</v>
      </c>
      <c r="C14873" s="185" t="s">
        <v>15</v>
      </c>
      <c r="D14873" s="185" t="s">
        <v>870</v>
      </c>
      <c r="E14873" s="425">
        <v>7</v>
      </c>
      <c r="F14873" s="425"/>
      <c r="G14873" s="187" t="s">
        <v>18</v>
      </c>
      <c r="H14873" s="188">
        <v>1</v>
      </c>
      <c r="I14873" s="189">
        <f>(M14873*$M$13)</f>
        <v>1.6008</v>
      </c>
      <c r="J14873" s="231">
        <f>TRUNC(I14873*H14873,2)</f>
        <v>1.6</v>
      </c>
      <c r="M14873">
        <v>1.74</v>
      </c>
    </row>
    <row r="14874" spans="1:13" ht="24" customHeight="1" x14ac:dyDescent="0.2">
      <c r="A14874" s="238" t="s">
        <v>2126</v>
      </c>
      <c r="B14874" s="191" t="s">
        <v>2130</v>
      </c>
      <c r="C14874" s="190" t="s">
        <v>15</v>
      </c>
      <c r="D14874" s="190" t="s">
        <v>2131</v>
      </c>
      <c r="E14874" s="426" t="s">
        <v>2129</v>
      </c>
      <c r="F14874" s="426"/>
      <c r="G14874" s="192" t="s">
        <v>39</v>
      </c>
      <c r="H14874" s="193">
        <v>0.01</v>
      </c>
      <c r="I14874" s="189">
        <f>(M14874*$M$13)</f>
        <v>13.533200000000001</v>
      </c>
      <c r="J14874" s="219">
        <f>TRUNC(I14874*H14874,2)</f>
        <v>0.13</v>
      </c>
      <c r="M14874">
        <v>14.71</v>
      </c>
    </row>
    <row r="14875" spans="1:13" ht="24" customHeight="1" x14ac:dyDescent="0.2">
      <c r="A14875" s="238" t="s">
        <v>2126</v>
      </c>
      <c r="B14875" s="191" t="s">
        <v>2154</v>
      </c>
      <c r="C14875" s="190" t="s">
        <v>15</v>
      </c>
      <c r="D14875" s="190" t="s">
        <v>2155</v>
      </c>
      <c r="E14875" s="426" t="s">
        <v>2129</v>
      </c>
      <c r="F14875" s="426"/>
      <c r="G14875" s="192" t="s">
        <v>39</v>
      </c>
      <c r="H14875" s="193">
        <v>0.01</v>
      </c>
      <c r="I14875" s="189">
        <f>(M14875*$M$13)</f>
        <v>19.136000000000003</v>
      </c>
      <c r="J14875" s="219">
        <f>TRUNC(I14875*H14875,2)</f>
        <v>0.19</v>
      </c>
      <c r="M14875">
        <v>20.8</v>
      </c>
    </row>
    <row r="14876" spans="1:13" ht="24" customHeight="1" x14ac:dyDescent="0.2">
      <c r="A14876" s="238" t="s">
        <v>2126</v>
      </c>
      <c r="B14876" s="191" t="s">
        <v>2188</v>
      </c>
      <c r="C14876" s="190" t="s">
        <v>15</v>
      </c>
      <c r="D14876" s="190" t="s">
        <v>2189</v>
      </c>
      <c r="E14876" s="426" t="s">
        <v>2119</v>
      </c>
      <c r="F14876" s="426"/>
      <c r="G14876" s="192" t="s">
        <v>54</v>
      </c>
      <c r="H14876" s="193">
        <v>1</v>
      </c>
      <c r="I14876" s="189">
        <f>(M14876*$M$13)</f>
        <v>1.288</v>
      </c>
      <c r="J14876" s="219">
        <f>TRUNC(I14876*H14876,2)</f>
        <v>1.28</v>
      </c>
      <c r="M14876">
        <v>1.4</v>
      </c>
    </row>
    <row r="14877" spans="1:13" x14ac:dyDescent="0.2">
      <c r="A14877" s="239"/>
      <c r="B14877" s="195"/>
      <c r="C14877" s="195"/>
      <c r="D14877" s="195"/>
      <c r="E14877" s="195" t="s">
        <v>3847</v>
      </c>
      <c r="F14877" s="196">
        <v>0.34</v>
      </c>
      <c r="G14877" s="195" t="s">
        <v>3848</v>
      </c>
      <c r="H14877" s="196">
        <v>0</v>
      </c>
      <c r="I14877" s="196">
        <v>0.34</v>
      </c>
      <c r="J14877" s="220"/>
      <c r="M14877">
        <v>0.34</v>
      </c>
    </row>
    <row r="14878" spans="1:13" ht="25.5" x14ac:dyDescent="0.2">
      <c r="A14878" s="239"/>
      <c r="B14878" s="195"/>
      <c r="C14878" s="195"/>
      <c r="D14878" s="195"/>
      <c r="E14878" s="195" t="s">
        <v>3849</v>
      </c>
      <c r="F14878" s="196">
        <v>0</v>
      </c>
      <c r="G14878" s="195"/>
      <c r="H14878" s="195" t="s">
        <v>3850</v>
      </c>
      <c r="I14878" s="196">
        <v>1.74</v>
      </c>
      <c r="J14878" s="220"/>
      <c r="M14878">
        <v>1.74</v>
      </c>
    </row>
    <row r="14879" spans="1:13" ht="30" customHeight="1" x14ac:dyDescent="0.2">
      <c r="A14879" s="240"/>
      <c r="B14879" s="197"/>
      <c r="C14879" s="197"/>
      <c r="D14879" s="197"/>
      <c r="E14879" s="197"/>
      <c r="F14879" s="197"/>
      <c r="G14879" s="197" t="s">
        <v>3851</v>
      </c>
      <c r="H14879" s="198">
        <v>4</v>
      </c>
      <c r="I14879" s="199">
        <v>6.96</v>
      </c>
      <c r="J14879" s="220"/>
      <c r="M14879">
        <v>6.96</v>
      </c>
    </row>
    <row r="14880" spans="1:13" ht="0.95" customHeight="1" x14ac:dyDescent="0.2">
      <c r="A14880" s="237"/>
      <c r="B14880" s="185"/>
      <c r="C14880" s="185"/>
      <c r="D14880" s="185"/>
      <c r="E14880" s="185"/>
      <c r="F14880" s="185"/>
      <c r="G14880" s="185"/>
      <c r="H14880" s="185"/>
      <c r="I14880" s="185"/>
      <c r="J14880" s="220"/>
    </row>
    <row r="14881" spans="1:13" ht="18" customHeight="1" x14ac:dyDescent="0.2">
      <c r="A14881" s="236" t="s">
        <v>4717</v>
      </c>
      <c r="B14881" s="183" t="s">
        <v>2</v>
      </c>
      <c r="C14881" s="182" t="s">
        <v>3</v>
      </c>
      <c r="D14881" s="182" t="s">
        <v>4</v>
      </c>
      <c r="E14881" s="419" t="s">
        <v>2100</v>
      </c>
      <c r="F14881" s="419"/>
      <c r="G14881" s="184" t="s">
        <v>5</v>
      </c>
      <c r="H14881" s="183" t="s">
        <v>6</v>
      </c>
      <c r="I14881" s="183" t="s">
        <v>7</v>
      </c>
      <c r="J14881" s="218" t="s">
        <v>8</v>
      </c>
      <c r="K14881" s="229">
        <f>J14883+J14884</f>
        <v>0.92</v>
      </c>
      <c r="L14881" s="229">
        <f>J14882-K14881</f>
        <v>0.49999999999999989</v>
      </c>
      <c r="M14881" t="s">
        <v>7</v>
      </c>
    </row>
    <row r="14882" spans="1:13" ht="24" customHeight="1" x14ac:dyDescent="0.2">
      <c r="A14882" s="237" t="s">
        <v>2125</v>
      </c>
      <c r="B14882" s="186" t="s">
        <v>4718</v>
      </c>
      <c r="C14882" s="185" t="s">
        <v>15</v>
      </c>
      <c r="D14882" s="185" t="s">
        <v>4719</v>
      </c>
      <c r="E14882" s="425">
        <v>7</v>
      </c>
      <c r="F14882" s="425"/>
      <c r="G14882" s="187" t="s">
        <v>18</v>
      </c>
      <c r="H14882" s="188">
        <v>1</v>
      </c>
      <c r="I14882" s="189">
        <f>(M14882*$M$13)</f>
        <v>1.4260000000000002</v>
      </c>
      <c r="J14882" s="231">
        <f>TRUNC(I14882*H14882,2)</f>
        <v>1.42</v>
      </c>
      <c r="M14882">
        <v>1.55</v>
      </c>
    </row>
    <row r="14883" spans="1:13" ht="24" customHeight="1" x14ac:dyDescent="0.2">
      <c r="A14883" s="238" t="s">
        <v>2126</v>
      </c>
      <c r="B14883" s="191" t="s">
        <v>2130</v>
      </c>
      <c r="C14883" s="190" t="s">
        <v>15</v>
      </c>
      <c r="D14883" s="190" t="s">
        <v>2131</v>
      </c>
      <c r="E14883" s="426" t="s">
        <v>2129</v>
      </c>
      <c r="F14883" s="426"/>
      <c r="G14883" s="192" t="s">
        <v>39</v>
      </c>
      <c r="H14883" s="193">
        <v>2.8299999999999999E-2</v>
      </c>
      <c r="I14883" s="189">
        <f>(M14883*$M$13)</f>
        <v>13.533200000000001</v>
      </c>
      <c r="J14883" s="219">
        <f>TRUNC(I14883*H14883,2)</f>
        <v>0.38</v>
      </c>
      <c r="M14883">
        <v>14.71</v>
      </c>
    </row>
    <row r="14884" spans="1:13" ht="24" customHeight="1" x14ac:dyDescent="0.2">
      <c r="A14884" s="238" t="s">
        <v>2126</v>
      </c>
      <c r="B14884" s="191" t="s">
        <v>2154</v>
      </c>
      <c r="C14884" s="190" t="s">
        <v>15</v>
      </c>
      <c r="D14884" s="190" t="s">
        <v>2155</v>
      </c>
      <c r="E14884" s="426" t="s">
        <v>2129</v>
      </c>
      <c r="F14884" s="426"/>
      <c r="G14884" s="192" t="s">
        <v>39</v>
      </c>
      <c r="H14884" s="193">
        <v>2.8299999999999999E-2</v>
      </c>
      <c r="I14884" s="189">
        <f>(M14884*$M$13)</f>
        <v>19.136000000000003</v>
      </c>
      <c r="J14884" s="219">
        <f>TRUNC(I14884*H14884,2)</f>
        <v>0.54</v>
      </c>
      <c r="M14884">
        <v>20.8</v>
      </c>
    </row>
    <row r="14885" spans="1:13" ht="24" customHeight="1" x14ac:dyDescent="0.2">
      <c r="A14885" s="238" t="s">
        <v>2126</v>
      </c>
      <c r="B14885" s="191" t="s">
        <v>5182</v>
      </c>
      <c r="C14885" s="190" t="s">
        <v>15</v>
      </c>
      <c r="D14885" s="190" t="s">
        <v>4719</v>
      </c>
      <c r="E14885" s="426" t="s">
        <v>2119</v>
      </c>
      <c r="F14885" s="426"/>
      <c r="G14885" s="192" t="s">
        <v>54</v>
      </c>
      <c r="H14885" s="193">
        <v>1</v>
      </c>
      <c r="I14885" s="189">
        <f>(M14885*$M$13)</f>
        <v>0.5152000000000001</v>
      </c>
      <c r="J14885" s="219">
        <f>TRUNC(I14885*H14885,2)</f>
        <v>0.51</v>
      </c>
      <c r="M14885">
        <v>0.56000000000000005</v>
      </c>
    </row>
    <row r="14886" spans="1:13" x14ac:dyDescent="0.2">
      <c r="A14886" s="239"/>
      <c r="B14886" s="195"/>
      <c r="C14886" s="195"/>
      <c r="D14886" s="195"/>
      <c r="E14886" s="195" t="s">
        <v>3847</v>
      </c>
      <c r="F14886" s="196">
        <v>0.99</v>
      </c>
      <c r="G14886" s="195" t="s">
        <v>3848</v>
      </c>
      <c r="H14886" s="196">
        <v>0</v>
      </c>
      <c r="I14886" s="196">
        <v>0.99</v>
      </c>
      <c r="J14886" s="220"/>
      <c r="M14886">
        <v>0.99</v>
      </c>
    </row>
    <row r="14887" spans="1:13" ht="25.5" x14ac:dyDescent="0.2">
      <c r="A14887" s="239"/>
      <c r="B14887" s="195"/>
      <c r="C14887" s="195"/>
      <c r="D14887" s="195"/>
      <c r="E14887" s="195" t="s">
        <v>3849</v>
      </c>
      <c r="F14887" s="196">
        <v>0</v>
      </c>
      <c r="G14887" s="195"/>
      <c r="H14887" s="195" t="s">
        <v>3850</v>
      </c>
      <c r="I14887" s="196">
        <v>1.55</v>
      </c>
      <c r="J14887" s="220"/>
      <c r="M14887">
        <v>1.55</v>
      </c>
    </row>
    <row r="14888" spans="1:13" ht="30" customHeight="1" x14ac:dyDescent="0.2">
      <c r="A14888" s="240"/>
      <c r="B14888" s="197"/>
      <c r="C14888" s="197"/>
      <c r="D14888" s="197"/>
      <c r="E14888" s="197"/>
      <c r="F14888" s="197"/>
      <c r="G14888" s="197" t="s">
        <v>3851</v>
      </c>
      <c r="H14888" s="198">
        <v>8</v>
      </c>
      <c r="I14888" s="199">
        <v>12.4</v>
      </c>
      <c r="J14888" s="220"/>
      <c r="M14888">
        <v>12.4</v>
      </c>
    </row>
    <row r="14889" spans="1:13" ht="0.95" customHeight="1" x14ac:dyDescent="0.2">
      <c r="A14889" s="237"/>
      <c r="B14889" s="185"/>
      <c r="C14889" s="185"/>
      <c r="D14889" s="185"/>
      <c r="E14889" s="185"/>
      <c r="F14889" s="185"/>
      <c r="G14889" s="185"/>
      <c r="H14889" s="185"/>
      <c r="I14889" s="185"/>
      <c r="J14889" s="220"/>
    </row>
    <row r="14890" spans="1:13" ht="18" customHeight="1" x14ac:dyDescent="0.2">
      <c r="A14890" s="236" t="s">
        <v>4720</v>
      </c>
      <c r="B14890" s="183" t="s">
        <v>2</v>
      </c>
      <c r="C14890" s="182" t="s">
        <v>3</v>
      </c>
      <c r="D14890" s="182" t="s">
        <v>4</v>
      </c>
      <c r="E14890" s="419" t="s">
        <v>2100</v>
      </c>
      <c r="F14890" s="419"/>
      <c r="G14890" s="184" t="s">
        <v>5</v>
      </c>
      <c r="H14890" s="183" t="s">
        <v>6</v>
      </c>
      <c r="I14890" s="183" t="s">
        <v>7</v>
      </c>
      <c r="J14890" s="218" t="s">
        <v>8</v>
      </c>
      <c r="K14890" s="229">
        <f>J14892+J14893</f>
        <v>0.65</v>
      </c>
      <c r="L14890" s="229">
        <f>J14891-K14890</f>
        <v>0.39</v>
      </c>
      <c r="M14890" t="s">
        <v>7</v>
      </c>
    </row>
    <row r="14891" spans="1:13" ht="24" customHeight="1" x14ac:dyDescent="0.2">
      <c r="A14891" s="237" t="s">
        <v>2125</v>
      </c>
      <c r="B14891" s="186" t="s">
        <v>4721</v>
      </c>
      <c r="C14891" s="185" t="s">
        <v>15</v>
      </c>
      <c r="D14891" s="185" t="s">
        <v>4722</v>
      </c>
      <c r="E14891" s="425">
        <v>7</v>
      </c>
      <c r="F14891" s="425"/>
      <c r="G14891" s="187" t="s">
        <v>18</v>
      </c>
      <c r="H14891" s="188">
        <v>1</v>
      </c>
      <c r="I14891" s="189">
        <f>(M14891*$M$13)</f>
        <v>1.0488</v>
      </c>
      <c r="J14891" s="231">
        <f>TRUNC(I14891*H14891,2)</f>
        <v>1.04</v>
      </c>
      <c r="M14891">
        <v>1.1399999999999999</v>
      </c>
    </row>
    <row r="14892" spans="1:13" ht="24" customHeight="1" x14ac:dyDescent="0.2">
      <c r="A14892" s="238" t="s">
        <v>2126</v>
      </c>
      <c r="B14892" s="191" t="s">
        <v>2130</v>
      </c>
      <c r="C14892" s="190" t="s">
        <v>15</v>
      </c>
      <c r="D14892" s="190" t="s">
        <v>2131</v>
      </c>
      <c r="E14892" s="426" t="s">
        <v>2129</v>
      </c>
      <c r="F14892" s="426"/>
      <c r="G14892" s="192" t="s">
        <v>39</v>
      </c>
      <c r="H14892" s="193">
        <v>0.02</v>
      </c>
      <c r="I14892" s="189">
        <f>(M14892*$M$13)</f>
        <v>13.533200000000001</v>
      </c>
      <c r="J14892" s="219">
        <f>TRUNC(I14892*H14892,2)</f>
        <v>0.27</v>
      </c>
      <c r="M14892">
        <v>14.71</v>
      </c>
    </row>
    <row r="14893" spans="1:13" ht="24" customHeight="1" x14ac:dyDescent="0.2">
      <c r="A14893" s="238" t="s">
        <v>2126</v>
      </c>
      <c r="B14893" s="191" t="s">
        <v>2154</v>
      </c>
      <c r="C14893" s="190" t="s">
        <v>15</v>
      </c>
      <c r="D14893" s="190" t="s">
        <v>2155</v>
      </c>
      <c r="E14893" s="426" t="s">
        <v>2129</v>
      </c>
      <c r="F14893" s="426"/>
      <c r="G14893" s="192" t="s">
        <v>39</v>
      </c>
      <c r="H14893" s="193">
        <v>0.02</v>
      </c>
      <c r="I14893" s="189">
        <f>(M14893*$M$13)</f>
        <v>19.136000000000003</v>
      </c>
      <c r="J14893" s="219">
        <f>TRUNC(I14893*H14893,2)</f>
        <v>0.38</v>
      </c>
      <c r="M14893">
        <v>20.8</v>
      </c>
    </row>
    <row r="14894" spans="1:13" ht="24" customHeight="1" x14ac:dyDescent="0.2">
      <c r="A14894" s="238" t="s">
        <v>2126</v>
      </c>
      <c r="B14894" s="191" t="s">
        <v>5183</v>
      </c>
      <c r="C14894" s="190" t="s">
        <v>15</v>
      </c>
      <c r="D14894" s="190" t="s">
        <v>4722</v>
      </c>
      <c r="E14894" s="426" t="s">
        <v>2119</v>
      </c>
      <c r="F14894" s="426"/>
      <c r="G14894" s="192" t="s">
        <v>54</v>
      </c>
      <c r="H14894" s="193">
        <v>1</v>
      </c>
      <c r="I14894" s="189">
        <f>(M14894*$M$13)</f>
        <v>0.40479999999999999</v>
      </c>
      <c r="J14894" s="219">
        <f>TRUNC(I14894*H14894,2)</f>
        <v>0.4</v>
      </c>
      <c r="M14894">
        <v>0.44</v>
      </c>
    </row>
    <row r="14895" spans="1:13" x14ac:dyDescent="0.2">
      <c r="A14895" s="239"/>
      <c r="B14895" s="195"/>
      <c r="C14895" s="195"/>
      <c r="D14895" s="195"/>
      <c r="E14895" s="195" t="s">
        <v>3847</v>
      </c>
      <c r="F14895" s="196">
        <v>0.7</v>
      </c>
      <c r="G14895" s="195" t="s">
        <v>3848</v>
      </c>
      <c r="H14895" s="196">
        <v>0</v>
      </c>
      <c r="I14895" s="196">
        <v>0.7</v>
      </c>
      <c r="J14895" s="220"/>
      <c r="M14895">
        <v>0.7</v>
      </c>
    </row>
    <row r="14896" spans="1:13" ht="25.5" x14ac:dyDescent="0.2">
      <c r="A14896" s="239"/>
      <c r="B14896" s="195"/>
      <c r="C14896" s="195"/>
      <c r="D14896" s="195"/>
      <c r="E14896" s="195" t="s">
        <v>3849</v>
      </c>
      <c r="F14896" s="196">
        <v>0</v>
      </c>
      <c r="G14896" s="195"/>
      <c r="H14896" s="195" t="s">
        <v>3850</v>
      </c>
      <c r="I14896" s="196">
        <v>1.1399999999999999</v>
      </c>
      <c r="J14896" s="220"/>
      <c r="M14896">
        <v>1.1399999999999999</v>
      </c>
    </row>
    <row r="14897" spans="1:13" ht="30" customHeight="1" x14ac:dyDescent="0.2">
      <c r="A14897" s="240"/>
      <c r="B14897" s="197"/>
      <c r="C14897" s="197"/>
      <c r="D14897" s="197"/>
      <c r="E14897" s="197"/>
      <c r="F14897" s="197"/>
      <c r="G14897" s="197" t="s">
        <v>3851</v>
      </c>
      <c r="H14897" s="198">
        <v>8</v>
      </c>
      <c r="I14897" s="199">
        <v>9.1199999999999992</v>
      </c>
      <c r="J14897" s="220"/>
      <c r="M14897">
        <v>9.1199999999999992</v>
      </c>
    </row>
    <row r="14898" spans="1:13" ht="0.95" customHeight="1" x14ac:dyDescent="0.2">
      <c r="A14898" s="237"/>
      <c r="B14898" s="185"/>
      <c r="C14898" s="185"/>
      <c r="D14898" s="185"/>
      <c r="E14898" s="185"/>
      <c r="F14898" s="185"/>
      <c r="G14898" s="185"/>
      <c r="H14898" s="185"/>
      <c r="I14898" s="185"/>
      <c r="J14898" s="220"/>
    </row>
    <row r="14899" spans="1:13" ht="18" customHeight="1" x14ac:dyDescent="0.2">
      <c r="A14899" s="236" t="s">
        <v>4723</v>
      </c>
      <c r="B14899" s="183" t="s">
        <v>2</v>
      </c>
      <c r="C14899" s="182" t="s">
        <v>3</v>
      </c>
      <c r="D14899" s="182" t="s">
        <v>4</v>
      </c>
      <c r="E14899" s="419" t="s">
        <v>2100</v>
      </c>
      <c r="F14899" s="419"/>
      <c r="G14899" s="184" t="s">
        <v>5</v>
      </c>
      <c r="H14899" s="183" t="s">
        <v>6</v>
      </c>
      <c r="I14899" s="183" t="s">
        <v>7</v>
      </c>
      <c r="J14899" s="218" t="s">
        <v>8</v>
      </c>
      <c r="K14899" s="229">
        <f>J14901+J14902</f>
        <v>9.129999999999999</v>
      </c>
      <c r="L14899" s="229">
        <f>J14900-K14899</f>
        <v>23.69</v>
      </c>
      <c r="M14899" t="s">
        <v>7</v>
      </c>
    </row>
    <row r="14900" spans="1:13" ht="51.95" customHeight="1" x14ac:dyDescent="0.2">
      <c r="A14900" s="237" t="s">
        <v>2125</v>
      </c>
      <c r="B14900" s="186" t="s">
        <v>4724</v>
      </c>
      <c r="C14900" s="185" t="s">
        <v>15</v>
      </c>
      <c r="D14900" s="185" t="s">
        <v>4725</v>
      </c>
      <c r="E14900" s="425">
        <v>9</v>
      </c>
      <c r="F14900" s="425"/>
      <c r="G14900" s="187" t="s">
        <v>18</v>
      </c>
      <c r="H14900" s="188">
        <v>1</v>
      </c>
      <c r="I14900" s="189">
        <f>(M14900*$M$13)</f>
        <v>32.825600000000001</v>
      </c>
      <c r="J14900" s="231">
        <f>TRUNC(I14900*H14900,2)</f>
        <v>32.82</v>
      </c>
      <c r="M14900">
        <v>35.68</v>
      </c>
    </row>
    <row r="14901" spans="1:13" ht="24" customHeight="1" x14ac:dyDescent="0.2">
      <c r="A14901" s="238" t="s">
        <v>2126</v>
      </c>
      <c r="B14901" s="191" t="s">
        <v>2130</v>
      </c>
      <c r="C14901" s="190" t="s">
        <v>15</v>
      </c>
      <c r="D14901" s="190" t="s">
        <v>2131</v>
      </c>
      <c r="E14901" s="426" t="s">
        <v>2129</v>
      </c>
      <c r="F14901" s="426"/>
      <c r="G14901" s="192" t="s">
        <v>39</v>
      </c>
      <c r="H14901" s="193">
        <v>0.28000000000000003</v>
      </c>
      <c r="I14901" s="189">
        <f>(M14901*$M$13)</f>
        <v>13.533200000000001</v>
      </c>
      <c r="J14901" s="219">
        <f>TRUNC(I14901*H14901,2)</f>
        <v>3.78</v>
      </c>
      <c r="M14901">
        <v>14.71</v>
      </c>
    </row>
    <row r="14902" spans="1:13" ht="24" customHeight="1" x14ac:dyDescent="0.2">
      <c r="A14902" s="238" t="s">
        <v>2126</v>
      </c>
      <c r="B14902" s="191" t="s">
        <v>2216</v>
      </c>
      <c r="C14902" s="190" t="s">
        <v>15</v>
      </c>
      <c r="D14902" s="190" t="s">
        <v>2217</v>
      </c>
      <c r="E14902" s="426" t="s">
        <v>2129</v>
      </c>
      <c r="F14902" s="426"/>
      <c r="G14902" s="192" t="s">
        <v>39</v>
      </c>
      <c r="H14902" s="193">
        <v>0.28000000000000003</v>
      </c>
      <c r="I14902" s="189">
        <f>(M14902*$M$13)</f>
        <v>19.136000000000003</v>
      </c>
      <c r="J14902" s="219">
        <f>TRUNC(I14902*H14902,2)</f>
        <v>5.35</v>
      </c>
      <c r="M14902">
        <v>20.8</v>
      </c>
    </row>
    <row r="14903" spans="1:13" ht="24" customHeight="1" x14ac:dyDescent="0.2">
      <c r="A14903" s="238" t="s">
        <v>2126</v>
      </c>
      <c r="B14903" s="191" t="s">
        <v>2931</v>
      </c>
      <c r="C14903" s="190" t="s">
        <v>15</v>
      </c>
      <c r="D14903" s="190" t="s">
        <v>2932</v>
      </c>
      <c r="E14903" s="426" t="s">
        <v>2119</v>
      </c>
      <c r="F14903" s="426"/>
      <c r="G14903" s="192" t="s">
        <v>132</v>
      </c>
      <c r="H14903" s="193">
        <v>0.55859999999999999</v>
      </c>
      <c r="I14903" s="189">
        <f>(M14903*$M$13)</f>
        <v>0.42320000000000002</v>
      </c>
      <c r="J14903" s="219">
        <f>TRUNC(I14903*H14903,2)</f>
        <v>0.23</v>
      </c>
      <c r="M14903">
        <v>0.46</v>
      </c>
    </row>
    <row r="14904" spans="1:13" ht="51.95" customHeight="1" x14ac:dyDescent="0.2">
      <c r="A14904" s="238" t="s">
        <v>2126</v>
      </c>
      <c r="B14904" s="191" t="s">
        <v>5247</v>
      </c>
      <c r="C14904" s="190" t="s">
        <v>15</v>
      </c>
      <c r="D14904" s="190" t="s">
        <v>5248</v>
      </c>
      <c r="E14904" s="426" t="s">
        <v>2119</v>
      </c>
      <c r="F14904" s="426"/>
      <c r="G14904" s="192" t="s">
        <v>54</v>
      </c>
      <c r="H14904" s="193">
        <v>1</v>
      </c>
      <c r="I14904" s="189">
        <f>(M14904*$M$13)</f>
        <v>23.46</v>
      </c>
      <c r="J14904" s="219">
        <f>TRUNC(I14904*H14904,2)</f>
        <v>23.46</v>
      </c>
      <c r="M14904">
        <v>25.5</v>
      </c>
    </row>
    <row r="14905" spans="1:13" x14ac:dyDescent="0.2">
      <c r="A14905" s="239"/>
      <c r="B14905" s="195"/>
      <c r="C14905" s="195"/>
      <c r="D14905" s="195"/>
      <c r="E14905" s="195" t="s">
        <v>3847</v>
      </c>
      <c r="F14905" s="196">
        <v>9.93</v>
      </c>
      <c r="G14905" s="195" t="s">
        <v>3848</v>
      </c>
      <c r="H14905" s="196">
        <v>0</v>
      </c>
      <c r="I14905" s="196">
        <v>9.93</v>
      </c>
      <c r="J14905" s="220"/>
      <c r="M14905">
        <v>9.93</v>
      </c>
    </row>
    <row r="14906" spans="1:13" ht="25.5" x14ac:dyDescent="0.2">
      <c r="A14906" s="239"/>
      <c r="B14906" s="195"/>
      <c r="C14906" s="195"/>
      <c r="D14906" s="195"/>
      <c r="E14906" s="195" t="s">
        <v>3849</v>
      </c>
      <c r="F14906" s="196">
        <v>0</v>
      </c>
      <c r="G14906" s="195"/>
      <c r="H14906" s="195" t="s">
        <v>3850</v>
      </c>
      <c r="I14906" s="196">
        <v>35.68</v>
      </c>
      <c r="J14906" s="220"/>
      <c r="M14906">
        <v>35.68</v>
      </c>
    </row>
    <row r="14907" spans="1:13" ht="30" customHeight="1" x14ac:dyDescent="0.2">
      <c r="A14907" s="240"/>
      <c r="B14907" s="197"/>
      <c r="C14907" s="197"/>
      <c r="D14907" s="197"/>
      <c r="E14907" s="197"/>
      <c r="F14907" s="197"/>
      <c r="G14907" s="197" t="s">
        <v>3851</v>
      </c>
      <c r="H14907" s="198">
        <v>2</v>
      </c>
      <c r="I14907" s="199">
        <v>71.36</v>
      </c>
      <c r="J14907" s="220"/>
      <c r="M14907">
        <v>71.36</v>
      </c>
    </row>
    <row r="14908" spans="1:13" ht="0.95" customHeight="1" x14ac:dyDescent="0.2">
      <c r="A14908" s="237"/>
      <c r="B14908" s="185"/>
      <c r="C14908" s="185"/>
      <c r="D14908" s="185"/>
      <c r="E14908" s="185"/>
      <c r="F14908" s="185"/>
      <c r="G14908" s="185"/>
      <c r="H14908" s="185"/>
      <c r="I14908" s="185"/>
      <c r="J14908" s="220"/>
    </row>
    <row r="14909" spans="1:13" ht="18" customHeight="1" x14ac:dyDescent="0.2">
      <c r="A14909" s="236" t="s">
        <v>4726</v>
      </c>
      <c r="B14909" s="183" t="s">
        <v>2</v>
      </c>
      <c r="C14909" s="182" t="s">
        <v>3</v>
      </c>
      <c r="D14909" s="182" t="s">
        <v>4</v>
      </c>
      <c r="E14909" s="419" t="s">
        <v>2100</v>
      </c>
      <c r="F14909" s="419"/>
      <c r="G14909" s="184" t="s">
        <v>5</v>
      </c>
      <c r="H14909" s="183" t="s">
        <v>6</v>
      </c>
      <c r="I14909" s="183" t="s">
        <v>7</v>
      </c>
      <c r="J14909" s="218" t="s">
        <v>8</v>
      </c>
      <c r="K14909" s="229">
        <f>J14914+J14917+J14918</f>
        <v>8.5400000000000009</v>
      </c>
      <c r="L14909" s="229">
        <f>J14910-K14909</f>
        <v>7.7899999999999974</v>
      </c>
      <c r="M14909" t="s">
        <v>7</v>
      </c>
    </row>
    <row r="14910" spans="1:13" ht="65.099999999999994" customHeight="1" x14ac:dyDescent="0.2">
      <c r="A14910" s="237" t="s">
        <v>2125</v>
      </c>
      <c r="B14910" s="186" t="s">
        <v>4727</v>
      </c>
      <c r="C14910" s="185" t="s">
        <v>15</v>
      </c>
      <c r="D14910" s="185" t="s">
        <v>4728</v>
      </c>
      <c r="E14910" s="425">
        <v>9</v>
      </c>
      <c r="F14910" s="425"/>
      <c r="G14910" s="187" t="s">
        <v>18</v>
      </c>
      <c r="H14910" s="188">
        <v>1</v>
      </c>
      <c r="I14910" s="189">
        <f t="shared" ref="I14910:I14927" si="600">(M14910*$M$13)</f>
        <v>16.330000000000002</v>
      </c>
      <c r="J14910" s="231">
        <f t="shared" ref="J14910:J14927" si="601">TRUNC(I14910*H14910,2)</f>
        <v>16.329999999999998</v>
      </c>
      <c r="M14910">
        <v>17.75</v>
      </c>
    </row>
    <row r="14911" spans="1:13" ht="24" customHeight="1" x14ac:dyDescent="0.2">
      <c r="A14911" s="238" t="s">
        <v>2126</v>
      </c>
      <c r="B14911" s="191" t="s">
        <v>2675</v>
      </c>
      <c r="C14911" s="190" t="s">
        <v>15</v>
      </c>
      <c r="D14911" s="190" t="s">
        <v>2676</v>
      </c>
      <c r="E14911" s="426" t="s">
        <v>2119</v>
      </c>
      <c r="F14911" s="426"/>
      <c r="G14911" s="192" t="s">
        <v>54</v>
      </c>
      <c r="H14911" s="193">
        <v>1.2699999999999999E-2</v>
      </c>
      <c r="I14911" s="189">
        <f t="shared" si="600"/>
        <v>11.4816</v>
      </c>
      <c r="J14911" s="219">
        <f t="shared" si="601"/>
        <v>0.14000000000000001</v>
      </c>
      <c r="M14911">
        <v>12.48</v>
      </c>
    </row>
    <row r="14912" spans="1:13" ht="26.1" customHeight="1" x14ac:dyDescent="0.2">
      <c r="A14912" s="238" t="s">
        <v>2126</v>
      </c>
      <c r="B14912" s="191" t="s">
        <v>2677</v>
      </c>
      <c r="C14912" s="190" t="s">
        <v>15</v>
      </c>
      <c r="D14912" s="190" t="s">
        <v>2678</v>
      </c>
      <c r="E14912" s="426" t="s">
        <v>2119</v>
      </c>
      <c r="F14912" s="426"/>
      <c r="G14912" s="192" t="s">
        <v>54</v>
      </c>
      <c r="H14912" s="193">
        <v>1.4E-3</v>
      </c>
      <c r="I14912" s="189">
        <f t="shared" si="600"/>
        <v>14.6648</v>
      </c>
      <c r="J14912" s="219">
        <f t="shared" si="601"/>
        <v>0.02</v>
      </c>
      <c r="M14912">
        <v>15.94</v>
      </c>
    </row>
    <row r="14913" spans="1:13" ht="24" customHeight="1" x14ac:dyDescent="0.2">
      <c r="A14913" s="238" t="s">
        <v>2126</v>
      </c>
      <c r="B14913" s="191" t="s">
        <v>5249</v>
      </c>
      <c r="C14913" s="190" t="s">
        <v>15</v>
      </c>
      <c r="D14913" s="190" t="s">
        <v>2679</v>
      </c>
      <c r="E14913" s="426" t="s">
        <v>2119</v>
      </c>
      <c r="F14913" s="426"/>
      <c r="G14913" s="192" t="s">
        <v>54</v>
      </c>
      <c r="H14913" s="193">
        <v>1</v>
      </c>
      <c r="I14913" s="189">
        <f t="shared" si="600"/>
        <v>1.4352</v>
      </c>
      <c r="J14913" s="219">
        <f t="shared" si="601"/>
        <v>1.43</v>
      </c>
      <c r="M14913">
        <v>1.56</v>
      </c>
    </row>
    <row r="14914" spans="1:13" ht="24" customHeight="1" x14ac:dyDescent="0.2">
      <c r="A14914" s="238" t="s">
        <v>2126</v>
      </c>
      <c r="B14914" s="191" t="s">
        <v>2130</v>
      </c>
      <c r="C14914" s="190" t="s">
        <v>15</v>
      </c>
      <c r="D14914" s="190" t="s">
        <v>2131</v>
      </c>
      <c r="E14914" s="426" t="s">
        <v>2129</v>
      </c>
      <c r="F14914" s="426"/>
      <c r="G14914" s="192" t="s">
        <v>39</v>
      </c>
      <c r="H14914" s="193">
        <v>0.25659999999999999</v>
      </c>
      <c r="I14914" s="189">
        <f t="shared" si="600"/>
        <v>13.533200000000001</v>
      </c>
      <c r="J14914" s="219">
        <f t="shared" si="601"/>
        <v>3.47</v>
      </c>
      <c r="M14914">
        <v>14.71</v>
      </c>
    </row>
    <row r="14915" spans="1:13" ht="24" customHeight="1" x14ac:dyDescent="0.2">
      <c r="A14915" s="238" t="s">
        <v>2126</v>
      </c>
      <c r="B14915" s="191" t="s">
        <v>2262</v>
      </c>
      <c r="C14915" s="190" t="s">
        <v>15</v>
      </c>
      <c r="D14915" s="190" t="s">
        <v>2263</v>
      </c>
      <c r="E14915" s="426" t="s">
        <v>2119</v>
      </c>
      <c r="F14915" s="426"/>
      <c r="G14915" s="192" t="s">
        <v>2192</v>
      </c>
      <c r="H14915" s="193">
        <v>1.6999999999999999E-3</v>
      </c>
      <c r="I14915" s="189">
        <f t="shared" si="600"/>
        <v>19.494800000000001</v>
      </c>
      <c r="J14915" s="219">
        <f t="shared" si="601"/>
        <v>0.03</v>
      </c>
      <c r="M14915">
        <v>21.19</v>
      </c>
    </row>
    <row r="14916" spans="1:13" ht="24" customHeight="1" x14ac:dyDescent="0.2">
      <c r="A14916" s="238" t="s">
        <v>2126</v>
      </c>
      <c r="B14916" s="191" t="s">
        <v>2680</v>
      </c>
      <c r="C14916" s="190" t="s">
        <v>15</v>
      </c>
      <c r="D14916" s="190" t="s">
        <v>2681</v>
      </c>
      <c r="E14916" s="426" t="s">
        <v>2119</v>
      </c>
      <c r="F14916" s="426"/>
      <c r="G14916" s="192" t="s">
        <v>54</v>
      </c>
      <c r="H14916" s="193">
        <v>1.14E-2</v>
      </c>
      <c r="I14916" s="189">
        <f t="shared" si="600"/>
        <v>2.5575999999999999</v>
      </c>
      <c r="J14916" s="219">
        <f t="shared" si="601"/>
        <v>0.02</v>
      </c>
      <c r="M14916">
        <v>2.78</v>
      </c>
    </row>
    <row r="14917" spans="1:13" ht="24" customHeight="1" x14ac:dyDescent="0.2">
      <c r="A14917" s="238" t="s">
        <v>2126</v>
      </c>
      <c r="B14917" s="191" t="s">
        <v>2210</v>
      </c>
      <c r="C14917" s="190" t="s">
        <v>15</v>
      </c>
      <c r="D14917" s="190" t="s">
        <v>2211</v>
      </c>
      <c r="E14917" s="426" t="s">
        <v>2129</v>
      </c>
      <c r="F14917" s="426"/>
      <c r="G14917" s="192" t="s">
        <v>39</v>
      </c>
      <c r="H14917" s="193">
        <v>0.25</v>
      </c>
      <c r="I14917" s="189">
        <f t="shared" si="600"/>
        <v>19.430400000000002</v>
      </c>
      <c r="J14917" s="219">
        <f t="shared" si="601"/>
        <v>4.8499999999999996</v>
      </c>
      <c r="M14917">
        <v>21.12</v>
      </c>
    </row>
    <row r="14918" spans="1:13" ht="24" customHeight="1" x14ac:dyDescent="0.2">
      <c r="A14918" s="238" t="s">
        <v>2126</v>
      </c>
      <c r="B14918" s="191" t="s">
        <v>2150</v>
      </c>
      <c r="C14918" s="190" t="s">
        <v>15</v>
      </c>
      <c r="D14918" s="190" t="s">
        <v>2151</v>
      </c>
      <c r="E14918" s="426" t="s">
        <v>2129</v>
      </c>
      <c r="F14918" s="426"/>
      <c r="G14918" s="192" t="s">
        <v>39</v>
      </c>
      <c r="H14918" s="193">
        <v>1.1599999999999999E-2</v>
      </c>
      <c r="I14918" s="189">
        <f t="shared" si="600"/>
        <v>19.136000000000003</v>
      </c>
      <c r="J14918" s="219">
        <f t="shared" si="601"/>
        <v>0.22</v>
      </c>
      <c r="M14918">
        <v>20.8</v>
      </c>
    </row>
    <row r="14919" spans="1:13" ht="24" customHeight="1" x14ac:dyDescent="0.2">
      <c r="A14919" s="238" t="s">
        <v>2126</v>
      </c>
      <c r="B14919" s="191" t="s">
        <v>3112</v>
      </c>
      <c r="C14919" s="190" t="s">
        <v>15</v>
      </c>
      <c r="D14919" s="190" t="s">
        <v>3113</v>
      </c>
      <c r="E14919" s="426" t="s">
        <v>2119</v>
      </c>
      <c r="F14919" s="426"/>
      <c r="G14919" s="192" t="s">
        <v>2192</v>
      </c>
      <c r="H14919" s="193">
        <v>3.0999999999999999E-3</v>
      </c>
      <c r="I14919" s="189">
        <f t="shared" si="600"/>
        <v>38.106400000000001</v>
      </c>
      <c r="J14919" s="219">
        <f t="shared" si="601"/>
        <v>0.11</v>
      </c>
      <c r="M14919">
        <v>41.42</v>
      </c>
    </row>
    <row r="14920" spans="1:13" ht="24" customHeight="1" x14ac:dyDescent="0.2">
      <c r="A14920" s="238" t="s">
        <v>2126</v>
      </c>
      <c r="B14920" s="191" t="s">
        <v>5250</v>
      </c>
      <c r="C14920" s="190" t="s">
        <v>15</v>
      </c>
      <c r="D14920" s="190" t="s">
        <v>5251</v>
      </c>
      <c r="E14920" s="426" t="s">
        <v>2119</v>
      </c>
      <c r="F14920" s="426"/>
      <c r="G14920" s="192" t="s">
        <v>54</v>
      </c>
      <c r="H14920" s="193">
        <v>2</v>
      </c>
      <c r="I14920" s="189">
        <f t="shared" si="600"/>
        <v>0.23920000000000002</v>
      </c>
      <c r="J14920" s="219">
        <f t="shared" si="601"/>
        <v>0.47</v>
      </c>
      <c r="M14920">
        <v>0.26</v>
      </c>
    </row>
    <row r="14921" spans="1:13" ht="24" customHeight="1" x14ac:dyDescent="0.2">
      <c r="A14921" s="238" t="s">
        <v>2126</v>
      </c>
      <c r="B14921" s="191" t="s">
        <v>2715</v>
      </c>
      <c r="C14921" s="190" t="s">
        <v>15</v>
      </c>
      <c r="D14921" s="190" t="s">
        <v>799</v>
      </c>
      <c r="E14921" s="426" t="s">
        <v>2119</v>
      </c>
      <c r="F14921" s="426"/>
      <c r="G14921" s="192" t="s">
        <v>54</v>
      </c>
      <c r="H14921" s="193">
        <v>2</v>
      </c>
      <c r="I14921" s="189">
        <f t="shared" si="600"/>
        <v>7.3599999999999999E-2</v>
      </c>
      <c r="J14921" s="219">
        <f t="shared" si="601"/>
        <v>0.14000000000000001</v>
      </c>
      <c r="M14921">
        <v>0.08</v>
      </c>
    </row>
    <row r="14922" spans="1:13" ht="24" customHeight="1" x14ac:dyDescent="0.2">
      <c r="A14922" s="238" t="s">
        <v>2126</v>
      </c>
      <c r="B14922" s="191" t="s">
        <v>5252</v>
      </c>
      <c r="C14922" s="190" t="s">
        <v>15</v>
      </c>
      <c r="D14922" s="190" t="s">
        <v>5253</v>
      </c>
      <c r="E14922" s="426" t="s">
        <v>2119</v>
      </c>
      <c r="F14922" s="426"/>
      <c r="G14922" s="192" t="s">
        <v>54</v>
      </c>
      <c r="H14922" s="193">
        <v>1</v>
      </c>
      <c r="I14922" s="189">
        <f t="shared" si="600"/>
        <v>0.62560000000000004</v>
      </c>
      <c r="J14922" s="219">
        <f t="shared" si="601"/>
        <v>0.62</v>
      </c>
      <c r="M14922">
        <v>0.68</v>
      </c>
    </row>
    <row r="14923" spans="1:13" ht="24" customHeight="1" x14ac:dyDescent="0.2">
      <c r="A14923" s="238" t="s">
        <v>2126</v>
      </c>
      <c r="B14923" s="191" t="s">
        <v>3090</v>
      </c>
      <c r="C14923" s="190" t="s">
        <v>15</v>
      </c>
      <c r="D14923" s="190" t="s">
        <v>3091</v>
      </c>
      <c r="E14923" s="426" t="s">
        <v>2119</v>
      </c>
      <c r="F14923" s="426"/>
      <c r="G14923" s="192" t="s">
        <v>1871</v>
      </c>
      <c r="H14923" s="193">
        <v>0.29199999999999998</v>
      </c>
      <c r="I14923" s="189">
        <f t="shared" si="600"/>
        <v>11.683999999999999</v>
      </c>
      <c r="J14923" s="219">
        <f t="shared" si="601"/>
        <v>3.41</v>
      </c>
      <c r="M14923">
        <v>12.7</v>
      </c>
    </row>
    <row r="14924" spans="1:13" ht="24" customHeight="1" x14ac:dyDescent="0.2">
      <c r="A14924" s="238" t="s">
        <v>2126</v>
      </c>
      <c r="B14924" s="191" t="s">
        <v>2286</v>
      </c>
      <c r="C14924" s="190" t="s">
        <v>15</v>
      </c>
      <c r="D14924" s="190" t="s">
        <v>2287</v>
      </c>
      <c r="E14924" s="426" t="s">
        <v>2119</v>
      </c>
      <c r="F14924" s="426"/>
      <c r="G14924" s="192" t="s">
        <v>2192</v>
      </c>
      <c r="H14924" s="193">
        <v>2.5999999999999999E-3</v>
      </c>
      <c r="I14924" s="189">
        <f t="shared" si="600"/>
        <v>32.779600000000002</v>
      </c>
      <c r="J14924" s="219">
        <f t="shared" si="601"/>
        <v>0.08</v>
      </c>
      <c r="M14924">
        <v>35.630000000000003</v>
      </c>
    </row>
    <row r="14925" spans="1:13" ht="24" customHeight="1" x14ac:dyDescent="0.2">
      <c r="A14925" s="238" t="s">
        <v>2126</v>
      </c>
      <c r="B14925" s="191" t="s">
        <v>2719</v>
      </c>
      <c r="C14925" s="190" t="s">
        <v>15</v>
      </c>
      <c r="D14925" s="190" t="s">
        <v>2720</v>
      </c>
      <c r="E14925" s="426" t="s">
        <v>2119</v>
      </c>
      <c r="F14925" s="426"/>
      <c r="G14925" s="192" t="s">
        <v>54</v>
      </c>
      <c r="H14925" s="193">
        <v>2</v>
      </c>
      <c r="I14925" s="189">
        <f t="shared" si="600"/>
        <v>0.13800000000000001</v>
      </c>
      <c r="J14925" s="219">
        <f t="shared" si="601"/>
        <v>0.27</v>
      </c>
      <c r="M14925">
        <v>0.15</v>
      </c>
    </row>
    <row r="14926" spans="1:13" ht="24" customHeight="1" x14ac:dyDescent="0.2">
      <c r="A14926" s="238" t="s">
        <v>2126</v>
      </c>
      <c r="B14926" s="191" t="s">
        <v>3418</v>
      </c>
      <c r="C14926" s="190" t="s">
        <v>15</v>
      </c>
      <c r="D14926" s="190" t="s">
        <v>3419</v>
      </c>
      <c r="E14926" s="426" t="s">
        <v>2119</v>
      </c>
      <c r="F14926" s="426"/>
      <c r="G14926" s="192" t="s">
        <v>54</v>
      </c>
      <c r="H14926" s="193">
        <v>2</v>
      </c>
      <c r="I14926" s="189">
        <f t="shared" si="600"/>
        <v>0.26679999999999998</v>
      </c>
      <c r="J14926" s="219">
        <f t="shared" si="601"/>
        <v>0.53</v>
      </c>
      <c r="M14926">
        <v>0.28999999999999998</v>
      </c>
    </row>
    <row r="14927" spans="1:13" ht="24" customHeight="1" x14ac:dyDescent="0.2">
      <c r="A14927" s="238" t="s">
        <v>2126</v>
      </c>
      <c r="B14927" s="191" t="s">
        <v>5254</v>
      </c>
      <c r="C14927" s="190" t="s">
        <v>15</v>
      </c>
      <c r="D14927" s="190" t="s">
        <v>5255</v>
      </c>
      <c r="E14927" s="426" t="s">
        <v>2119</v>
      </c>
      <c r="F14927" s="426"/>
      <c r="G14927" s="192" t="s">
        <v>54</v>
      </c>
      <c r="H14927" s="193">
        <v>2</v>
      </c>
      <c r="I14927" s="189">
        <f t="shared" si="600"/>
        <v>0.23920000000000002</v>
      </c>
      <c r="J14927" s="219">
        <f t="shared" si="601"/>
        <v>0.47</v>
      </c>
      <c r="M14927">
        <v>0.26</v>
      </c>
    </row>
    <row r="14928" spans="1:13" x14ac:dyDescent="0.2">
      <c r="A14928" s="239"/>
      <c r="B14928" s="195"/>
      <c r="C14928" s="195"/>
      <c r="D14928" s="195"/>
      <c r="E14928" s="195" t="s">
        <v>3847</v>
      </c>
      <c r="F14928" s="196">
        <v>9.2899999999999991</v>
      </c>
      <c r="G14928" s="195" t="s">
        <v>3848</v>
      </c>
      <c r="H14928" s="196">
        <v>0</v>
      </c>
      <c r="I14928" s="196">
        <v>9.2899999999999991</v>
      </c>
      <c r="J14928" s="220"/>
      <c r="M14928">
        <v>9.2899999999999991</v>
      </c>
    </row>
    <row r="14929" spans="1:13" ht="25.5" x14ac:dyDescent="0.2">
      <c r="A14929" s="239"/>
      <c r="B14929" s="195"/>
      <c r="C14929" s="195"/>
      <c r="D14929" s="195"/>
      <c r="E14929" s="195" t="s">
        <v>3849</v>
      </c>
      <c r="F14929" s="196">
        <v>0</v>
      </c>
      <c r="G14929" s="195"/>
      <c r="H14929" s="195" t="s">
        <v>3850</v>
      </c>
      <c r="I14929" s="196">
        <v>17.75</v>
      </c>
      <c r="J14929" s="220"/>
      <c r="M14929">
        <v>17.75</v>
      </c>
    </row>
    <row r="14930" spans="1:13" ht="30" customHeight="1" x14ac:dyDescent="0.2">
      <c r="A14930" s="240"/>
      <c r="B14930" s="197"/>
      <c r="C14930" s="197"/>
      <c r="D14930" s="197"/>
      <c r="E14930" s="197"/>
      <c r="F14930" s="197"/>
      <c r="G14930" s="197" t="s">
        <v>3851</v>
      </c>
      <c r="H14930" s="198">
        <v>1</v>
      </c>
      <c r="I14930" s="199">
        <v>17.75</v>
      </c>
      <c r="J14930" s="220"/>
      <c r="M14930">
        <v>17.75</v>
      </c>
    </row>
    <row r="14931" spans="1:13" ht="0.95" customHeight="1" x14ac:dyDescent="0.2">
      <c r="A14931" s="237"/>
      <c r="B14931" s="185"/>
      <c r="C14931" s="185"/>
      <c r="D14931" s="185"/>
      <c r="E14931" s="185"/>
      <c r="F14931" s="185"/>
      <c r="G14931" s="185"/>
      <c r="H14931" s="185"/>
      <c r="I14931" s="185"/>
      <c r="J14931" s="220"/>
    </row>
    <row r="14932" spans="1:13" ht="18" customHeight="1" x14ac:dyDescent="0.2">
      <c r="A14932" s="236" t="s">
        <v>4729</v>
      </c>
      <c r="B14932" s="183" t="s">
        <v>2</v>
      </c>
      <c r="C14932" s="182" t="s">
        <v>3</v>
      </c>
      <c r="D14932" s="182" t="s">
        <v>4</v>
      </c>
      <c r="E14932" s="419" t="s">
        <v>2100</v>
      </c>
      <c r="F14932" s="419"/>
      <c r="G14932" s="184" t="s">
        <v>5</v>
      </c>
      <c r="H14932" s="183" t="s">
        <v>6</v>
      </c>
      <c r="I14932" s="183" t="s">
        <v>7</v>
      </c>
      <c r="J14932" s="218" t="s">
        <v>8</v>
      </c>
      <c r="K14932" s="229">
        <f>J14936+J14940+J14941</f>
        <v>11.21</v>
      </c>
      <c r="L14932" s="229">
        <f>J14933-K14932</f>
        <v>20.65</v>
      </c>
      <c r="M14932" t="s">
        <v>7</v>
      </c>
    </row>
    <row r="14933" spans="1:13" ht="26.1" customHeight="1" x14ac:dyDescent="0.2">
      <c r="A14933" s="237" t="s">
        <v>2125</v>
      </c>
      <c r="B14933" s="186" t="s">
        <v>925</v>
      </c>
      <c r="C14933" s="185" t="s">
        <v>15</v>
      </c>
      <c r="D14933" s="185" t="s">
        <v>926</v>
      </c>
      <c r="E14933" s="425">
        <v>22</v>
      </c>
      <c r="F14933" s="425"/>
      <c r="G14933" s="187" t="s">
        <v>17</v>
      </c>
      <c r="H14933" s="188">
        <v>1</v>
      </c>
      <c r="I14933" s="189">
        <f t="shared" ref="I14933:I14941" si="602">(M14933*$M$13)</f>
        <v>31.8688</v>
      </c>
      <c r="J14933" s="231">
        <f t="shared" ref="J14933:J14941" si="603">TRUNC(I14933*H14933,2)</f>
        <v>31.86</v>
      </c>
      <c r="M14933">
        <v>34.64</v>
      </c>
    </row>
    <row r="14934" spans="1:13" ht="24" customHeight="1" x14ac:dyDescent="0.2">
      <c r="A14934" s="238" t="s">
        <v>2126</v>
      </c>
      <c r="B14934" s="191" t="s">
        <v>2245</v>
      </c>
      <c r="C14934" s="190" t="s">
        <v>15</v>
      </c>
      <c r="D14934" s="190" t="s">
        <v>2246</v>
      </c>
      <c r="E14934" s="426" t="s">
        <v>2119</v>
      </c>
      <c r="F14934" s="426"/>
      <c r="G14934" s="192" t="s">
        <v>50</v>
      </c>
      <c r="H14934" s="193">
        <v>1.8100000000000002E-2</v>
      </c>
      <c r="I14934" s="189">
        <f t="shared" si="602"/>
        <v>123.36280000000001</v>
      </c>
      <c r="J14934" s="219">
        <f t="shared" si="603"/>
        <v>2.23</v>
      </c>
      <c r="M14934">
        <v>134.09</v>
      </c>
    </row>
    <row r="14935" spans="1:13" ht="24" customHeight="1" x14ac:dyDescent="0.2">
      <c r="A14935" s="238" t="s">
        <v>2126</v>
      </c>
      <c r="B14935" s="191" t="s">
        <v>2168</v>
      </c>
      <c r="C14935" s="190" t="s">
        <v>15</v>
      </c>
      <c r="D14935" s="190" t="s">
        <v>2169</v>
      </c>
      <c r="E14935" s="426" t="s">
        <v>2119</v>
      </c>
      <c r="F14935" s="426"/>
      <c r="G14935" s="192" t="s">
        <v>50</v>
      </c>
      <c r="H14935" s="193">
        <v>1.8100000000000002E-2</v>
      </c>
      <c r="I14935" s="189">
        <f t="shared" si="602"/>
        <v>125.49720000000001</v>
      </c>
      <c r="J14935" s="219">
        <f t="shared" si="603"/>
        <v>2.27</v>
      </c>
      <c r="M14935">
        <v>136.41</v>
      </c>
    </row>
    <row r="14936" spans="1:13" ht="24" customHeight="1" x14ac:dyDescent="0.2">
      <c r="A14936" s="238" t="s">
        <v>2126</v>
      </c>
      <c r="B14936" s="191" t="s">
        <v>2148</v>
      </c>
      <c r="C14936" s="190" t="s">
        <v>15</v>
      </c>
      <c r="D14936" s="190" t="s">
        <v>2149</v>
      </c>
      <c r="E14936" s="426" t="s">
        <v>2129</v>
      </c>
      <c r="F14936" s="426"/>
      <c r="G14936" s="192" t="s">
        <v>39</v>
      </c>
      <c r="H14936" s="193">
        <v>0.1109</v>
      </c>
      <c r="I14936" s="189">
        <f t="shared" si="602"/>
        <v>13.938000000000001</v>
      </c>
      <c r="J14936" s="219">
        <f t="shared" si="603"/>
        <v>1.54</v>
      </c>
      <c r="M14936">
        <v>15.15</v>
      </c>
    </row>
    <row r="14937" spans="1:13" ht="24" customHeight="1" x14ac:dyDescent="0.2">
      <c r="A14937" s="238" t="s">
        <v>2126</v>
      </c>
      <c r="B14937" s="191" t="s">
        <v>2270</v>
      </c>
      <c r="C14937" s="190" t="s">
        <v>15</v>
      </c>
      <c r="D14937" s="190" t="s">
        <v>2271</v>
      </c>
      <c r="E14937" s="426" t="s">
        <v>2119</v>
      </c>
      <c r="F14937" s="426"/>
      <c r="G14937" s="192" t="s">
        <v>50</v>
      </c>
      <c r="H14937" s="193">
        <v>3.3099999999999997E-2</v>
      </c>
      <c r="I14937" s="189">
        <f t="shared" si="602"/>
        <v>159.69360000000003</v>
      </c>
      <c r="J14937" s="219">
        <f t="shared" si="603"/>
        <v>5.28</v>
      </c>
      <c r="M14937">
        <v>173.58</v>
      </c>
    </row>
    <row r="14938" spans="1:13" ht="24" customHeight="1" x14ac:dyDescent="0.2">
      <c r="A14938" s="238" t="s">
        <v>2126</v>
      </c>
      <c r="B14938" s="191" t="s">
        <v>2140</v>
      </c>
      <c r="C14938" s="190" t="s">
        <v>15</v>
      </c>
      <c r="D14938" s="190" t="s">
        <v>2141</v>
      </c>
      <c r="E14938" s="426" t="s">
        <v>2119</v>
      </c>
      <c r="F14938" s="426"/>
      <c r="G14938" s="192" t="s">
        <v>1871</v>
      </c>
      <c r="H14938" s="193">
        <v>14.65</v>
      </c>
      <c r="I14938" s="189">
        <f t="shared" si="602"/>
        <v>0.59800000000000009</v>
      </c>
      <c r="J14938" s="219">
        <f t="shared" si="603"/>
        <v>8.76</v>
      </c>
      <c r="M14938">
        <v>0.65</v>
      </c>
    </row>
    <row r="14939" spans="1:13" ht="24" customHeight="1" x14ac:dyDescent="0.2">
      <c r="A14939" s="238" t="s">
        <v>2126</v>
      </c>
      <c r="B14939" s="191" t="s">
        <v>2258</v>
      </c>
      <c r="C14939" s="190" t="s">
        <v>15</v>
      </c>
      <c r="D14939" s="190" t="s">
        <v>2259</v>
      </c>
      <c r="E14939" s="426" t="s">
        <v>2119</v>
      </c>
      <c r="F14939" s="426"/>
      <c r="G14939" s="192" t="s">
        <v>132</v>
      </c>
      <c r="H14939" s="193">
        <v>0.1575</v>
      </c>
      <c r="I14939" s="189">
        <f t="shared" si="602"/>
        <v>13.496400000000001</v>
      </c>
      <c r="J14939" s="219">
        <f t="shared" si="603"/>
        <v>2.12</v>
      </c>
      <c r="M14939">
        <v>14.67</v>
      </c>
    </row>
    <row r="14940" spans="1:13" ht="24" customHeight="1" x14ac:dyDescent="0.2">
      <c r="A14940" s="238" t="s">
        <v>2126</v>
      </c>
      <c r="B14940" s="191" t="s">
        <v>2152</v>
      </c>
      <c r="C14940" s="190" t="s">
        <v>15</v>
      </c>
      <c r="D14940" s="190" t="s">
        <v>2153</v>
      </c>
      <c r="E14940" s="426" t="s">
        <v>2129</v>
      </c>
      <c r="F14940" s="426"/>
      <c r="G14940" s="192" t="s">
        <v>39</v>
      </c>
      <c r="H14940" s="193">
        <v>0.1658</v>
      </c>
      <c r="I14940" s="189">
        <f t="shared" si="602"/>
        <v>19.136000000000003</v>
      </c>
      <c r="J14940" s="219">
        <f t="shared" si="603"/>
        <v>3.17</v>
      </c>
      <c r="M14940">
        <v>20.8</v>
      </c>
    </row>
    <row r="14941" spans="1:13" ht="24" customHeight="1" x14ac:dyDescent="0.2">
      <c r="A14941" s="238" t="s">
        <v>2126</v>
      </c>
      <c r="B14941" s="191" t="s">
        <v>2156</v>
      </c>
      <c r="C14941" s="190" t="s">
        <v>15</v>
      </c>
      <c r="D14941" s="190" t="s">
        <v>2157</v>
      </c>
      <c r="E14941" s="426" t="s">
        <v>2129</v>
      </c>
      <c r="F14941" s="426"/>
      <c r="G14941" s="192" t="s">
        <v>39</v>
      </c>
      <c r="H14941" s="193">
        <v>0.54810000000000003</v>
      </c>
      <c r="I14941" s="189">
        <f t="shared" si="602"/>
        <v>11.8772</v>
      </c>
      <c r="J14941" s="219">
        <f t="shared" si="603"/>
        <v>6.5</v>
      </c>
      <c r="M14941">
        <v>12.91</v>
      </c>
    </row>
    <row r="14942" spans="1:13" x14ac:dyDescent="0.2">
      <c r="A14942" s="239"/>
      <c r="B14942" s="195"/>
      <c r="C14942" s="195"/>
      <c r="D14942" s="195"/>
      <c r="E14942" s="195" t="s">
        <v>3847</v>
      </c>
      <c r="F14942" s="196">
        <v>12.19</v>
      </c>
      <c r="G14942" s="195" t="s">
        <v>3848</v>
      </c>
      <c r="H14942" s="196">
        <v>0</v>
      </c>
      <c r="I14942" s="196">
        <v>12.19</v>
      </c>
      <c r="J14942" s="220"/>
      <c r="M14942">
        <v>12.19</v>
      </c>
    </row>
    <row r="14943" spans="1:13" ht="25.5" x14ac:dyDescent="0.2">
      <c r="A14943" s="239"/>
      <c r="B14943" s="195"/>
      <c r="C14943" s="195"/>
      <c r="D14943" s="195"/>
      <c r="E14943" s="195" t="s">
        <v>3849</v>
      </c>
      <c r="F14943" s="196">
        <v>0</v>
      </c>
      <c r="G14943" s="195"/>
      <c r="H14943" s="195" t="s">
        <v>3850</v>
      </c>
      <c r="I14943" s="196">
        <v>34.64</v>
      </c>
      <c r="J14943" s="220"/>
      <c r="M14943">
        <v>34.64</v>
      </c>
    </row>
    <row r="14944" spans="1:13" ht="30" customHeight="1" x14ac:dyDescent="0.2">
      <c r="A14944" s="240"/>
      <c r="B14944" s="197"/>
      <c r="C14944" s="197"/>
      <c r="D14944" s="197"/>
      <c r="E14944" s="197"/>
      <c r="F14944" s="197"/>
      <c r="G14944" s="197" t="s">
        <v>3851</v>
      </c>
      <c r="H14944" s="198">
        <v>5.46</v>
      </c>
      <c r="I14944" s="199">
        <v>189.13</v>
      </c>
      <c r="J14944" s="220"/>
      <c r="M14944">
        <v>189.13</v>
      </c>
    </row>
    <row r="14945" spans="1:13" ht="0.95" customHeight="1" x14ac:dyDescent="0.2">
      <c r="A14945" s="237"/>
      <c r="B14945" s="185"/>
      <c r="C14945" s="185"/>
      <c r="D14945" s="185"/>
      <c r="E14945" s="185"/>
      <c r="F14945" s="185"/>
      <c r="G14945" s="185"/>
      <c r="H14945" s="185"/>
      <c r="I14945" s="185"/>
      <c r="J14945" s="220"/>
    </row>
    <row r="14946" spans="1:13" ht="18" customHeight="1" x14ac:dyDescent="0.2">
      <c r="A14946" s="236" t="s">
        <v>4730</v>
      </c>
      <c r="B14946" s="183" t="s">
        <v>2</v>
      </c>
      <c r="C14946" s="182" t="s">
        <v>3</v>
      </c>
      <c r="D14946" s="182" t="s">
        <v>4</v>
      </c>
      <c r="E14946" s="419" t="s">
        <v>2100</v>
      </c>
      <c r="F14946" s="419"/>
      <c r="G14946" s="184" t="s">
        <v>5</v>
      </c>
      <c r="H14946" s="183" t="s">
        <v>6</v>
      </c>
      <c r="I14946" s="183" t="s">
        <v>7</v>
      </c>
      <c r="J14946" s="218" t="s">
        <v>8</v>
      </c>
      <c r="K14946" s="229">
        <f>J14948+J14949</f>
        <v>7.23</v>
      </c>
      <c r="L14946" s="229">
        <f>J14947-K14946</f>
        <v>5.6099999999999994</v>
      </c>
      <c r="M14946" t="s">
        <v>7</v>
      </c>
    </row>
    <row r="14947" spans="1:13" ht="39" customHeight="1" x14ac:dyDescent="0.2">
      <c r="A14947" s="237" t="s">
        <v>2125</v>
      </c>
      <c r="B14947" s="186" t="s">
        <v>4731</v>
      </c>
      <c r="C14947" s="185" t="s">
        <v>26</v>
      </c>
      <c r="D14947" s="185" t="s">
        <v>4732</v>
      </c>
      <c r="E14947" s="425" t="s">
        <v>2115</v>
      </c>
      <c r="F14947" s="425"/>
      <c r="G14947" s="187" t="s">
        <v>331</v>
      </c>
      <c r="H14947" s="188">
        <v>1</v>
      </c>
      <c r="I14947" s="189">
        <f t="shared" ref="I14947:I14952" si="604">(M14947*$M$13)</f>
        <v>12.843200000000001</v>
      </c>
      <c r="J14947" s="231">
        <f t="shared" ref="J14947:J14952" si="605">TRUNC(I14947*H14947,2)</f>
        <v>12.84</v>
      </c>
      <c r="M14947">
        <v>13.96</v>
      </c>
    </row>
    <row r="14948" spans="1:13" ht="26.1" customHeight="1" x14ac:dyDescent="0.2">
      <c r="A14948" s="241" t="s">
        <v>2395</v>
      </c>
      <c r="B14948" s="201" t="s">
        <v>2772</v>
      </c>
      <c r="C14948" s="200" t="s">
        <v>26</v>
      </c>
      <c r="D14948" s="200" t="s">
        <v>2773</v>
      </c>
      <c r="E14948" s="427" t="s">
        <v>2123</v>
      </c>
      <c r="F14948" s="427"/>
      <c r="G14948" s="202" t="s">
        <v>32</v>
      </c>
      <c r="H14948" s="203">
        <v>0.17299999999999999</v>
      </c>
      <c r="I14948" s="189">
        <f t="shared" si="604"/>
        <v>17.526</v>
      </c>
      <c r="J14948" s="219">
        <f t="shared" si="605"/>
        <v>3.03</v>
      </c>
      <c r="M14948">
        <v>19.05</v>
      </c>
    </row>
    <row r="14949" spans="1:13" ht="26.1" customHeight="1" x14ac:dyDescent="0.2">
      <c r="A14949" s="241" t="s">
        <v>2395</v>
      </c>
      <c r="B14949" s="201" t="s">
        <v>2477</v>
      </c>
      <c r="C14949" s="200" t="s">
        <v>26</v>
      </c>
      <c r="D14949" s="200" t="s">
        <v>2478</v>
      </c>
      <c r="E14949" s="427" t="s">
        <v>2123</v>
      </c>
      <c r="F14949" s="427"/>
      <c r="G14949" s="202" t="s">
        <v>32</v>
      </c>
      <c r="H14949" s="203">
        <v>0.17299999999999999</v>
      </c>
      <c r="I14949" s="189">
        <f t="shared" si="604"/>
        <v>24.3156</v>
      </c>
      <c r="J14949" s="219">
        <f t="shared" si="605"/>
        <v>4.2</v>
      </c>
      <c r="M14949">
        <v>26.43</v>
      </c>
    </row>
    <row r="14950" spans="1:13" ht="24" customHeight="1" x14ac:dyDescent="0.2">
      <c r="A14950" s="238" t="s">
        <v>2126</v>
      </c>
      <c r="B14950" s="191" t="s">
        <v>3223</v>
      </c>
      <c r="C14950" s="190" t="s">
        <v>26</v>
      </c>
      <c r="D14950" s="190" t="s">
        <v>3224</v>
      </c>
      <c r="E14950" s="426" t="s">
        <v>2119</v>
      </c>
      <c r="F14950" s="426"/>
      <c r="G14950" s="192" t="s">
        <v>331</v>
      </c>
      <c r="H14950" s="193">
        <v>8.0000000000000002E-3</v>
      </c>
      <c r="I14950" s="189">
        <f t="shared" si="604"/>
        <v>12.65</v>
      </c>
      <c r="J14950" s="219">
        <f t="shared" si="605"/>
        <v>0.1</v>
      </c>
      <c r="M14950">
        <v>13.75</v>
      </c>
    </row>
    <row r="14951" spans="1:13" ht="26.1" customHeight="1" x14ac:dyDescent="0.2">
      <c r="A14951" s="238" t="s">
        <v>2126</v>
      </c>
      <c r="B14951" s="191" t="s">
        <v>5256</v>
      </c>
      <c r="C14951" s="190" t="s">
        <v>26</v>
      </c>
      <c r="D14951" s="190" t="s">
        <v>5257</v>
      </c>
      <c r="E14951" s="426" t="s">
        <v>2119</v>
      </c>
      <c r="F14951" s="426"/>
      <c r="G14951" s="192" t="s">
        <v>331</v>
      </c>
      <c r="H14951" s="193">
        <v>1</v>
      </c>
      <c r="I14951" s="189">
        <f t="shared" si="604"/>
        <v>5.4464000000000006</v>
      </c>
      <c r="J14951" s="219">
        <f t="shared" si="605"/>
        <v>5.44</v>
      </c>
      <c r="M14951">
        <v>5.92</v>
      </c>
    </row>
    <row r="14952" spans="1:13" ht="24" customHeight="1" x14ac:dyDescent="0.2">
      <c r="A14952" s="238" t="s">
        <v>2126</v>
      </c>
      <c r="B14952" s="191" t="s">
        <v>3233</v>
      </c>
      <c r="C14952" s="190" t="s">
        <v>26</v>
      </c>
      <c r="D14952" s="190" t="s">
        <v>3234</v>
      </c>
      <c r="E14952" s="426" t="s">
        <v>2119</v>
      </c>
      <c r="F14952" s="426"/>
      <c r="G14952" s="192" t="s">
        <v>2576</v>
      </c>
      <c r="H14952" s="193">
        <v>2E-3</v>
      </c>
      <c r="I14952" s="189">
        <f t="shared" si="604"/>
        <v>36.698800000000006</v>
      </c>
      <c r="J14952" s="219">
        <f t="shared" si="605"/>
        <v>7.0000000000000007E-2</v>
      </c>
      <c r="M14952">
        <v>39.89</v>
      </c>
    </row>
    <row r="14953" spans="1:13" x14ac:dyDescent="0.2">
      <c r="A14953" s="239"/>
      <c r="B14953" s="195"/>
      <c r="C14953" s="195"/>
      <c r="D14953" s="195"/>
      <c r="E14953" s="195" t="s">
        <v>3847</v>
      </c>
      <c r="F14953" s="196">
        <v>6</v>
      </c>
      <c r="G14953" s="195" t="s">
        <v>3848</v>
      </c>
      <c r="H14953" s="196">
        <v>0</v>
      </c>
      <c r="I14953" s="196">
        <v>6</v>
      </c>
      <c r="J14953" s="220"/>
      <c r="M14953">
        <v>6</v>
      </c>
    </row>
    <row r="14954" spans="1:13" ht="25.5" x14ac:dyDescent="0.2">
      <c r="A14954" s="239"/>
      <c r="B14954" s="195"/>
      <c r="C14954" s="195"/>
      <c r="D14954" s="195"/>
      <c r="E14954" s="195" t="s">
        <v>3849</v>
      </c>
      <c r="F14954" s="196">
        <v>0</v>
      </c>
      <c r="G14954" s="195"/>
      <c r="H14954" s="195" t="s">
        <v>3850</v>
      </c>
      <c r="I14954" s="196">
        <v>13.96</v>
      </c>
      <c r="J14954" s="220"/>
      <c r="M14954">
        <v>13.96</v>
      </c>
    </row>
    <row r="14955" spans="1:13" ht="30" customHeight="1" x14ac:dyDescent="0.2">
      <c r="A14955" s="240"/>
      <c r="B14955" s="197"/>
      <c r="C14955" s="197"/>
      <c r="D14955" s="197"/>
      <c r="E14955" s="197"/>
      <c r="F14955" s="197"/>
      <c r="G14955" s="197" t="s">
        <v>3851</v>
      </c>
      <c r="H14955" s="198">
        <v>6</v>
      </c>
      <c r="I14955" s="199">
        <v>83.76</v>
      </c>
      <c r="J14955" s="220"/>
      <c r="M14955">
        <v>83.76</v>
      </c>
    </row>
    <row r="14956" spans="1:13" ht="0.95" customHeight="1" x14ac:dyDescent="0.2">
      <c r="A14956" s="237"/>
      <c r="B14956" s="185"/>
      <c r="C14956" s="185"/>
      <c r="D14956" s="185"/>
      <c r="E14956" s="185"/>
      <c r="F14956" s="185"/>
      <c r="G14956" s="185"/>
      <c r="H14956" s="185"/>
      <c r="I14956" s="185"/>
      <c r="J14956" s="220"/>
    </row>
    <row r="14957" spans="1:13" ht="18" customHeight="1" x14ac:dyDescent="0.2">
      <c r="A14957" s="236" t="s">
        <v>4733</v>
      </c>
      <c r="B14957" s="183" t="s">
        <v>2</v>
      </c>
      <c r="C14957" s="182" t="s">
        <v>3</v>
      </c>
      <c r="D14957" s="182" t="s">
        <v>4</v>
      </c>
      <c r="E14957" s="419" t="s">
        <v>2100</v>
      </c>
      <c r="F14957" s="419"/>
      <c r="G14957" s="184" t="s">
        <v>5</v>
      </c>
      <c r="H14957" s="183" t="s">
        <v>6</v>
      </c>
      <c r="I14957" s="183" t="s">
        <v>7</v>
      </c>
      <c r="J14957" s="218" t="s">
        <v>8</v>
      </c>
      <c r="K14957" s="229">
        <f>J14959+J14960</f>
        <v>12.42</v>
      </c>
      <c r="L14957" s="229">
        <f>J14958-K14957</f>
        <v>25.39</v>
      </c>
      <c r="M14957" t="s">
        <v>7</v>
      </c>
    </row>
    <row r="14958" spans="1:13" ht="51.95" customHeight="1" x14ac:dyDescent="0.2">
      <c r="A14958" s="237" t="s">
        <v>2125</v>
      </c>
      <c r="B14958" s="186" t="s">
        <v>4734</v>
      </c>
      <c r="C14958" s="185" t="s">
        <v>26</v>
      </c>
      <c r="D14958" s="185" t="s">
        <v>4735</v>
      </c>
      <c r="E14958" s="425" t="s">
        <v>2115</v>
      </c>
      <c r="F14958" s="425"/>
      <c r="G14958" s="187" t="s">
        <v>169</v>
      </c>
      <c r="H14958" s="188">
        <v>1</v>
      </c>
      <c r="I14958" s="189">
        <f>(M14958*$M$13)</f>
        <v>37.812000000000005</v>
      </c>
      <c r="J14958" s="231">
        <f>TRUNC(I14958*H14958,2)</f>
        <v>37.81</v>
      </c>
      <c r="M14958">
        <v>41.1</v>
      </c>
    </row>
    <row r="14959" spans="1:13" ht="26.1" customHeight="1" x14ac:dyDescent="0.2">
      <c r="A14959" s="241" t="s">
        <v>2395</v>
      </c>
      <c r="B14959" s="201" t="s">
        <v>2772</v>
      </c>
      <c r="C14959" s="200" t="s">
        <v>26</v>
      </c>
      <c r="D14959" s="200" t="s">
        <v>2773</v>
      </c>
      <c r="E14959" s="427" t="s">
        <v>2123</v>
      </c>
      <c r="F14959" s="427"/>
      <c r="G14959" s="202" t="s">
        <v>32</v>
      </c>
      <c r="H14959" s="203">
        <v>0.29699999999999999</v>
      </c>
      <c r="I14959" s="189">
        <f>(M14959*$M$13)</f>
        <v>17.526</v>
      </c>
      <c r="J14959" s="219">
        <f>TRUNC(I14959*H14959,2)</f>
        <v>5.2</v>
      </c>
      <c r="M14959">
        <v>19.05</v>
      </c>
    </row>
    <row r="14960" spans="1:13" ht="26.1" customHeight="1" x14ac:dyDescent="0.2">
      <c r="A14960" s="241" t="s">
        <v>2395</v>
      </c>
      <c r="B14960" s="201" t="s">
        <v>2477</v>
      </c>
      <c r="C14960" s="200" t="s">
        <v>26</v>
      </c>
      <c r="D14960" s="200" t="s">
        <v>2478</v>
      </c>
      <c r="E14960" s="427" t="s">
        <v>2123</v>
      </c>
      <c r="F14960" s="427"/>
      <c r="G14960" s="202" t="s">
        <v>32</v>
      </c>
      <c r="H14960" s="203">
        <v>0.29699999999999999</v>
      </c>
      <c r="I14960" s="189">
        <f>(M14960*$M$13)</f>
        <v>24.3156</v>
      </c>
      <c r="J14960" s="219">
        <f>TRUNC(I14960*H14960,2)</f>
        <v>7.22</v>
      </c>
      <c r="M14960">
        <v>26.43</v>
      </c>
    </row>
    <row r="14961" spans="1:13" ht="26.1" customHeight="1" x14ac:dyDescent="0.2">
      <c r="A14961" s="238" t="s">
        <v>2126</v>
      </c>
      <c r="B14961" s="191" t="s">
        <v>5258</v>
      </c>
      <c r="C14961" s="190" t="s">
        <v>26</v>
      </c>
      <c r="D14961" s="190" t="s">
        <v>5259</v>
      </c>
      <c r="E14961" s="426" t="s">
        <v>2119</v>
      </c>
      <c r="F14961" s="426"/>
      <c r="G14961" s="192" t="s">
        <v>169</v>
      </c>
      <c r="H14961" s="193">
        <v>1.0389999999999999</v>
      </c>
      <c r="I14961" s="189">
        <f>(M14961*$M$13)</f>
        <v>24.453599999999998</v>
      </c>
      <c r="J14961" s="219">
        <f>TRUNC(I14961*H14961,2)</f>
        <v>25.4</v>
      </c>
      <c r="M14961">
        <v>26.58</v>
      </c>
    </row>
    <row r="14962" spans="1:13" x14ac:dyDescent="0.2">
      <c r="A14962" s="239"/>
      <c r="B14962" s="195"/>
      <c r="C14962" s="195"/>
      <c r="D14962" s="195"/>
      <c r="E14962" s="195" t="s">
        <v>3847</v>
      </c>
      <c r="F14962" s="196">
        <v>10.31</v>
      </c>
      <c r="G14962" s="195" t="s">
        <v>3848</v>
      </c>
      <c r="H14962" s="196">
        <v>0</v>
      </c>
      <c r="I14962" s="196">
        <v>10.31</v>
      </c>
      <c r="J14962" s="220"/>
      <c r="M14962">
        <v>10.31</v>
      </c>
    </row>
    <row r="14963" spans="1:13" ht="25.5" x14ac:dyDescent="0.2">
      <c r="A14963" s="239"/>
      <c r="B14963" s="195"/>
      <c r="C14963" s="195"/>
      <c r="D14963" s="195"/>
      <c r="E14963" s="195" t="s">
        <v>3849</v>
      </c>
      <c r="F14963" s="196">
        <v>0</v>
      </c>
      <c r="G14963" s="195"/>
      <c r="H14963" s="195" t="s">
        <v>3850</v>
      </c>
      <c r="I14963" s="196">
        <v>41.1</v>
      </c>
      <c r="J14963" s="220"/>
      <c r="M14963">
        <v>41.1</v>
      </c>
    </row>
    <row r="14964" spans="1:13" ht="30" customHeight="1" x14ac:dyDescent="0.2">
      <c r="A14964" s="240"/>
      <c r="B14964" s="197"/>
      <c r="C14964" s="197"/>
      <c r="D14964" s="197"/>
      <c r="E14964" s="197"/>
      <c r="F14964" s="197"/>
      <c r="G14964" s="197" t="s">
        <v>3851</v>
      </c>
      <c r="H14964" s="198">
        <v>39</v>
      </c>
      <c r="I14964" s="199">
        <v>1602.9</v>
      </c>
      <c r="J14964" s="220"/>
      <c r="M14964">
        <v>1602.9</v>
      </c>
    </row>
    <row r="14965" spans="1:13" ht="0.95" customHeight="1" x14ac:dyDescent="0.2">
      <c r="A14965" s="237"/>
      <c r="B14965" s="185"/>
      <c r="C14965" s="185"/>
      <c r="D14965" s="185"/>
      <c r="E14965" s="185"/>
      <c r="F14965" s="185"/>
      <c r="G14965" s="185"/>
      <c r="H14965" s="185"/>
      <c r="I14965" s="185"/>
      <c r="J14965" s="220"/>
    </row>
    <row r="14966" spans="1:13" ht="18" customHeight="1" x14ac:dyDescent="0.2">
      <c r="A14966" s="236" t="s">
        <v>4736</v>
      </c>
      <c r="B14966" s="183" t="s">
        <v>2</v>
      </c>
      <c r="C14966" s="182" t="s">
        <v>3</v>
      </c>
      <c r="D14966" s="182" t="s">
        <v>4</v>
      </c>
      <c r="E14966" s="419" t="s">
        <v>2100</v>
      </c>
      <c r="F14966" s="419"/>
      <c r="G14966" s="184" t="s">
        <v>5</v>
      </c>
      <c r="H14966" s="183" t="s">
        <v>6</v>
      </c>
      <c r="I14966" s="183" t="s">
        <v>7</v>
      </c>
      <c r="J14966" s="218" t="s">
        <v>8</v>
      </c>
      <c r="K14966" s="229">
        <f>J14968+J14969</f>
        <v>18.61</v>
      </c>
      <c r="L14966" s="229">
        <f>J14967-K14966</f>
        <v>10.25</v>
      </c>
      <c r="M14966" t="s">
        <v>7</v>
      </c>
    </row>
    <row r="14967" spans="1:13" ht="51.95" customHeight="1" x14ac:dyDescent="0.2">
      <c r="A14967" s="237" t="s">
        <v>2125</v>
      </c>
      <c r="B14967" s="186" t="s">
        <v>4737</v>
      </c>
      <c r="C14967" s="185" t="s">
        <v>26</v>
      </c>
      <c r="D14967" s="185" t="s">
        <v>4738</v>
      </c>
      <c r="E14967" s="425" t="s">
        <v>2115</v>
      </c>
      <c r="F14967" s="425"/>
      <c r="G14967" s="187" t="s">
        <v>331</v>
      </c>
      <c r="H14967" s="188">
        <v>1</v>
      </c>
      <c r="I14967" s="189">
        <f t="shared" ref="I14967:I14972" si="606">(M14967*$M$13)</f>
        <v>28.860400000000002</v>
      </c>
      <c r="J14967" s="231">
        <f t="shared" ref="J14967:J14972" si="607">TRUNC(I14967*H14967,2)</f>
        <v>28.86</v>
      </c>
      <c r="M14967">
        <v>31.37</v>
      </c>
    </row>
    <row r="14968" spans="1:13" ht="26.1" customHeight="1" x14ac:dyDescent="0.2">
      <c r="A14968" s="241" t="s">
        <v>2395</v>
      </c>
      <c r="B14968" s="201" t="s">
        <v>2772</v>
      </c>
      <c r="C14968" s="200" t="s">
        <v>26</v>
      </c>
      <c r="D14968" s="200" t="s">
        <v>2773</v>
      </c>
      <c r="E14968" s="427" t="s">
        <v>2123</v>
      </c>
      <c r="F14968" s="427"/>
      <c r="G14968" s="202" t="s">
        <v>32</v>
      </c>
      <c r="H14968" s="203">
        <v>0.44500000000000001</v>
      </c>
      <c r="I14968" s="189">
        <f t="shared" si="606"/>
        <v>17.526</v>
      </c>
      <c r="J14968" s="219">
        <f t="shared" si="607"/>
        <v>7.79</v>
      </c>
      <c r="M14968">
        <v>19.05</v>
      </c>
    </row>
    <row r="14969" spans="1:13" ht="26.1" customHeight="1" x14ac:dyDescent="0.2">
      <c r="A14969" s="241" t="s">
        <v>2395</v>
      </c>
      <c r="B14969" s="201" t="s">
        <v>2477</v>
      </c>
      <c r="C14969" s="200" t="s">
        <v>26</v>
      </c>
      <c r="D14969" s="200" t="s">
        <v>2478</v>
      </c>
      <c r="E14969" s="427" t="s">
        <v>2123</v>
      </c>
      <c r="F14969" s="427"/>
      <c r="G14969" s="202" t="s">
        <v>32</v>
      </c>
      <c r="H14969" s="203">
        <v>0.44500000000000001</v>
      </c>
      <c r="I14969" s="189">
        <f t="shared" si="606"/>
        <v>24.3156</v>
      </c>
      <c r="J14969" s="219">
        <f t="shared" si="607"/>
        <v>10.82</v>
      </c>
      <c r="M14969">
        <v>26.43</v>
      </c>
    </row>
    <row r="14970" spans="1:13" ht="24" customHeight="1" x14ac:dyDescent="0.2">
      <c r="A14970" s="238" t="s">
        <v>2126</v>
      </c>
      <c r="B14970" s="191" t="s">
        <v>3223</v>
      </c>
      <c r="C14970" s="190" t="s">
        <v>26</v>
      </c>
      <c r="D14970" s="190" t="s">
        <v>3224</v>
      </c>
      <c r="E14970" s="426" t="s">
        <v>2119</v>
      </c>
      <c r="F14970" s="426"/>
      <c r="G14970" s="192" t="s">
        <v>331</v>
      </c>
      <c r="H14970" s="193">
        <v>1.0999999999999999E-2</v>
      </c>
      <c r="I14970" s="189">
        <f t="shared" si="606"/>
        <v>12.65</v>
      </c>
      <c r="J14970" s="219">
        <f t="shared" si="607"/>
        <v>0.13</v>
      </c>
      <c r="M14970">
        <v>13.75</v>
      </c>
    </row>
    <row r="14971" spans="1:13" ht="26.1" customHeight="1" x14ac:dyDescent="0.2">
      <c r="A14971" s="238" t="s">
        <v>2126</v>
      </c>
      <c r="B14971" s="191" t="s">
        <v>5260</v>
      </c>
      <c r="C14971" s="190" t="s">
        <v>26</v>
      </c>
      <c r="D14971" s="190" t="s">
        <v>5261</v>
      </c>
      <c r="E14971" s="426" t="s">
        <v>2119</v>
      </c>
      <c r="F14971" s="426"/>
      <c r="G14971" s="192" t="s">
        <v>331</v>
      </c>
      <c r="H14971" s="193">
        <v>1</v>
      </c>
      <c r="I14971" s="189">
        <f t="shared" si="606"/>
        <v>10.009600000000001</v>
      </c>
      <c r="J14971" s="219">
        <f t="shared" si="607"/>
        <v>10</v>
      </c>
      <c r="M14971">
        <v>10.88</v>
      </c>
    </row>
    <row r="14972" spans="1:13" ht="24" customHeight="1" x14ac:dyDescent="0.2">
      <c r="A14972" s="238" t="s">
        <v>2126</v>
      </c>
      <c r="B14972" s="191" t="s">
        <v>3233</v>
      </c>
      <c r="C14972" s="190" t="s">
        <v>26</v>
      </c>
      <c r="D14972" s="190" t="s">
        <v>3234</v>
      </c>
      <c r="E14972" s="426" t="s">
        <v>2119</v>
      </c>
      <c r="F14972" s="426"/>
      <c r="G14972" s="192" t="s">
        <v>2576</v>
      </c>
      <c r="H14972" s="193">
        <v>3.0000000000000001E-3</v>
      </c>
      <c r="I14972" s="189">
        <f t="shared" si="606"/>
        <v>36.698800000000006</v>
      </c>
      <c r="J14972" s="219">
        <f t="shared" si="607"/>
        <v>0.11</v>
      </c>
      <c r="M14972">
        <v>39.89</v>
      </c>
    </row>
    <row r="14973" spans="1:13" x14ac:dyDescent="0.2">
      <c r="A14973" s="239"/>
      <c r="B14973" s="195"/>
      <c r="C14973" s="195"/>
      <c r="D14973" s="195"/>
      <c r="E14973" s="195" t="s">
        <v>3847</v>
      </c>
      <c r="F14973" s="196">
        <v>15.459999999999999</v>
      </c>
      <c r="G14973" s="195" t="s">
        <v>3848</v>
      </c>
      <c r="H14973" s="196">
        <v>0</v>
      </c>
      <c r="I14973" s="196">
        <v>15.459999999999999</v>
      </c>
      <c r="J14973" s="220"/>
      <c r="M14973">
        <v>15.459999999999999</v>
      </c>
    </row>
    <row r="14974" spans="1:13" ht="25.5" x14ac:dyDescent="0.2">
      <c r="A14974" s="239"/>
      <c r="B14974" s="195"/>
      <c r="C14974" s="195"/>
      <c r="D14974" s="195"/>
      <c r="E14974" s="195" t="s">
        <v>3849</v>
      </c>
      <c r="F14974" s="196">
        <v>0</v>
      </c>
      <c r="G14974" s="195"/>
      <c r="H14974" s="195" t="s">
        <v>3850</v>
      </c>
      <c r="I14974" s="196">
        <v>31.37</v>
      </c>
      <c r="J14974" s="220"/>
      <c r="M14974">
        <v>31.37</v>
      </c>
    </row>
    <row r="14975" spans="1:13" ht="30" customHeight="1" x14ac:dyDescent="0.2">
      <c r="A14975" s="240"/>
      <c r="B14975" s="197"/>
      <c r="C14975" s="197"/>
      <c r="D14975" s="197"/>
      <c r="E14975" s="197"/>
      <c r="F14975" s="197"/>
      <c r="G14975" s="197" t="s">
        <v>3851</v>
      </c>
      <c r="H14975" s="198">
        <v>4</v>
      </c>
      <c r="I14975" s="199">
        <v>125.48</v>
      </c>
      <c r="J14975" s="220"/>
      <c r="M14975">
        <v>125.48</v>
      </c>
    </row>
    <row r="14976" spans="1:13" ht="0.95" customHeight="1" x14ac:dyDescent="0.2">
      <c r="A14976" s="237"/>
      <c r="B14976" s="185"/>
      <c r="C14976" s="185"/>
      <c r="D14976" s="185"/>
      <c r="E14976" s="185"/>
      <c r="F14976" s="185"/>
      <c r="G14976" s="185"/>
      <c r="H14976" s="185"/>
      <c r="I14976" s="185"/>
      <c r="J14976" s="220"/>
    </row>
    <row r="14977" spans="1:13" ht="18" customHeight="1" x14ac:dyDescent="0.2">
      <c r="A14977" s="236" t="s">
        <v>4739</v>
      </c>
      <c r="B14977" s="183" t="s">
        <v>2</v>
      </c>
      <c r="C14977" s="182" t="s">
        <v>3</v>
      </c>
      <c r="D14977" s="182" t="s">
        <v>4</v>
      </c>
      <c r="E14977" s="419" t="s">
        <v>2100</v>
      </c>
      <c r="F14977" s="419"/>
      <c r="G14977" s="184" t="s">
        <v>5</v>
      </c>
      <c r="H14977" s="183" t="s">
        <v>6</v>
      </c>
      <c r="I14977" s="183" t="s">
        <v>7</v>
      </c>
      <c r="J14977" s="218" t="s">
        <v>8</v>
      </c>
      <c r="K14977" s="229">
        <v>0</v>
      </c>
      <c r="L14977" s="229">
        <f>J14978</f>
        <v>21.39</v>
      </c>
      <c r="M14977" t="s">
        <v>7</v>
      </c>
    </row>
    <row r="14978" spans="1:13" ht="26.1" customHeight="1" x14ac:dyDescent="0.2">
      <c r="A14978" s="237" t="s">
        <v>2125</v>
      </c>
      <c r="B14978" s="186" t="s">
        <v>4740</v>
      </c>
      <c r="C14978" s="185" t="s">
        <v>167</v>
      </c>
      <c r="D14978" s="185" t="s">
        <v>4741</v>
      </c>
      <c r="E14978" s="425" t="s">
        <v>2104</v>
      </c>
      <c r="F14978" s="425"/>
      <c r="G14978" s="187" t="s">
        <v>331</v>
      </c>
      <c r="H14978" s="188">
        <v>1</v>
      </c>
      <c r="I14978" s="189">
        <f>(M14978*$M$13)</f>
        <v>21.39</v>
      </c>
      <c r="J14978" s="231">
        <f>TRUNC(I14978*H14978,2)</f>
        <v>21.39</v>
      </c>
      <c r="M14978">
        <v>23.25</v>
      </c>
    </row>
    <row r="14979" spans="1:13" ht="26.1" customHeight="1" x14ac:dyDescent="0.2">
      <c r="A14979" s="241" t="s">
        <v>2395</v>
      </c>
      <c r="B14979" s="201" t="s">
        <v>5262</v>
      </c>
      <c r="C14979" s="200" t="s">
        <v>569</v>
      </c>
      <c r="D14979" s="200" t="s">
        <v>5263</v>
      </c>
      <c r="E14979" s="427" t="s">
        <v>5264</v>
      </c>
      <c r="F14979" s="427"/>
      <c r="G14979" s="202" t="s">
        <v>54</v>
      </c>
      <c r="H14979" s="203">
        <v>1</v>
      </c>
      <c r="I14979" s="189">
        <f>(M14979*$M$13)</f>
        <v>21.39</v>
      </c>
      <c r="J14979" s="219">
        <f>TRUNC(I14979*H14979,2)</f>
        <v>21.39</v>
      </c>
      <c r="M14979">
        <v>23.25</v>
      </c>
    </row>
    <row r="14980" spans="1:13" x14ac:dyDescent="0.2">
      <c r="A14980" s="239"/>
      <c r="B14980" s="195"/>
      <c r="C14980" s="195"/>
      <c r="D14980" s="195"/>
      <c r="E14980" s="195" t="s">
        <v>3847</v>
      </c>
      <c r="F14980" s="196">
        <v>5.69</v>
      </c>
      <c r="G14980" s="195" t="s">
        <v>3848</v>
      </c>
      <c r="H14980" s="196">
        <v>0</v>
      </c>
      <c r="I14980" s="196">
        <v>5.69</v>
      </c>
      <c r="J14980" s="220"/>
      <c r="M14980">
        <v>5.69</v>
      </c>
    </row>
    <row r="14981" spans="1:13" ht="25.5" x14ac:dyDescent="0.2">
      <c r="A14981" s="239"/>
      <c r="B14981" s="195"/>
      <c r="C14981" s="195"/>
      <c r="D14981" s="195"/>
      <c r="E14981" s="195" t="s">
        <v>3849</v>
      </c>
      <c r="F14981" s="196">
        <v>0</v>
      </c>
      <c r="G14981" s="195"/>
      <c r="H14981" s="195" t="s">
        <v>3850</v>
      </c>
      <c r="I14981" s="196">
        <v>23.25</v>
      </c>
      <c r="J14981" s="220"/>
      <c r="M14981">
        <v>23.25</v>
      </c>
    </row>
    <row r="14982" spans="1:13" ht="30" customHeight="1" x14ac:dyDescent="0.2">
      <c r="A14982" s="240"/>
      <c r="B14982" s="197"/>
      <c r="C14982" s="197"/>
      <c r="D14982" s="197"/>
      <c r="E14982" s="197"/>
      <c r="F14982" s="197"/>
      <c r="G14982" s="197" t="s">
        <v>3851</v>
      </c>
      <c r="H14982" s="198">
        <v>1</v>
      </c>
      <c r="I14982" s="199">
        <v>23.25</v>
      </c>
      <c r="J14982" s="220"/>
      <c r="M14982">
        <v>23.25</v>
      </c>
    </row>
    <row r="14983" spans="1:13" ht="0.95" customHeight="1" x14ac:dyDescent="0.2">
      <c r="A14983" s="237"/>
      <c r="B14983" s="185"/>
      <c r="C14983" s="185"/>
      <c r="D14983" s="185"/>
      <c r="E14983" s="185"/>
      <c r="F14983" s="185"/>
      <c r="G14983" s="185"/>
      <c r="H14983" s="185"/>
      <c r="I14983" s="185"/>
      <c r="J14983" s="220"/>
    </row>
    <row r="14984" spans="1:13" ht="18" customHeight="1" x14ac:dyDescent="0.2">
      <c r="A14984" s="236" t="s">
        <v>4742</v>
      </c>
      <c r="B14984" s="183" t="s">
        <v>2</v>
      </c>
      <c r="C14984" s="182" t="s">
        <v>3</v>
      </c>
      <c r="D14984" s="182" t="s">
        <v>4</v>
      </c>
      <c r="E14984" s="419" t="s">
        <v>2100</v>
      </c>
      <c r="F14984" s="419"/>
      <c r="G14984" s="184" t="s">
        <v>5</v>
      </c>
      <c r="H14984" s="183" t="s">
        <v>6</v>
      </c>
      <c r="I14984" s="183" t="s">
        <v>7</v>
      </c>
      <c r="J14984" s="218" t="s">
        <v>8</v>
      </c>
      <c r="K14984" s="229">
        <v>0</v>
      </c>
      <c r="L14984" s="229">
        <f>J14985</f>
        <v>29.43</v>
      </c>
      <c r="M14984" t="s">
        <v>7</v>
      </c>
    </row>
    <row r="14985" spans="1:13" ht="24" customHeight="1" x14ac:dyDescent="0.2">
      <c r="A14985" s="237" t="s">
        <v>2125</v>
      </c>
      <c r="B14985" s="186" t="s">
        <v>4743</v>
      </c>
      <c r="C14985" s="185" t="s">
        <v>167</v>
      </c>
      <c r="D14985" s="185" t="s">
        <v>4744</v>
      </c>
      <c r="E14985" s="425" t="s">
        <v>5138</v>
      </c>
      <c r="F14985" s="425"/>
      <c r="G14985" s="187" t="s">
        <v>18</v>
      </c>
      <c r="H14985" s="188">
        <v>1</v>
      </c>
      <c r="I14985" s="189">
        <f>(M14985*$M$13)</f>
        <v>29.430800000000001</v>
      </c>
      <c r="J14985" s="231">
        <f>TRUNC(I14985*H14985,2)</f>
        <v>29.43</v>
      </c>
      <c r="M14985">
        <v>31.99</v>
      </c>
    </row>
    <row r="14986" spans="1:13" ht="26.1" customHeight="1" x14ac:dyDescent="0.2">
      <c r="A14986" s="241" t="s">
        <v>2395</v>
      </c>
      <c r="B14986" s="201" t="s">
        <v>5265</v>
      </c>
      <c r="C14986" s="200" t="s">
        <v>569</v>
      </c>
      <c r="D14986" s="200" t="s">
        <v>5266</v>
      </c>
      <c r="E14986" s="427" t="s">
        <v>5264</v>
      </c>
      <c r="F14986" s="427"/>
      <c r="G14986" s="202" t="s">
        <v>54</v>
      </c>
      <c r="H14986" s="203">
        <v>1</v>
      </c>
      <c r="I14986" s="189">
        <f>(M14986*$M$13)</f>
        <v>29.430800000000001</v>
      </c>
      <c r="J14986" s="219">
        <f>TRUNC(I14986*H14986,2)</f>
        <v>29.43</v>
      </c>
      <c r="M14986">
        <v>31.99</v>
      </c>
    </row>
    <row r="14987" spans="1:13" x14ac:dyDescent="0.2">
      <c r="A14987" s="239"/>
      <c r="B14987" s="195"/>
      <c r="C14987" s="195"/>
      <c r="D14987" s="195"/>
      <c r="E14987" s="195" t="s">
        <v>3847</v>
      </c>
      <c r="F14987" s="196">
        <v>6.69</v>
      </c>
      <c r="G14987" s="195" t="s">
        <v>3848</v>
      </c>
      <c r="H14987" s="196">
        <v>0</v>
      </c>
      <c r="I14987" s="196">
        <v>6.69</v>
      </c>
      <c r="J14987" s="220"/>
      <c r="M14987">
        <v>6.69</v>
      </c>
    </row>
    <row r="14988" spans="1:13" ht="25.5" x14ac:dyDescent="0.2">
      <c r="A14988" s="239"/>
      <c r="B14988" s="195"/>
      <c r="C14988" s="195"/>
      <c r="D14988" s="195"/>
      <c r="E14988" s="195" t="s">
        <v>3849</v>
      </c>
      <c r="F14988" s="196">
        <v>0</v>
      </c>
      <c r="G14988" s="195"/>
      <c r="H14988" s="195" t="s">
        <v>3850</v>
      </c>
      <c r="I14988" s="196">
        <v>31.99</v>
      </c>
      <c r="J14988" s="220"/>
      <c r="M14988">
        <v>31.99</v>
      </c>
    </row>
    <row r="14989" spans="1:13" ht="30" customHeight="1" x14ac:dyDescent="0.2">
      <c r="A14989" s="240"/>
      <c r="B14989" s="197"/>
      <c r="C14989" s="197"/>
      <c r="D14989" s="197"/>
      <c r="E14989" s="197"/>
      <c r="F14989" s="197"/>
      <c r="G14989" s="197" t="s">
        <v>3851</v>
      </c>
      <c r="H14989" s="198">
        <v>4</v>
      </c>
      <c r="I14989" s="199">
        <v>127.96</v>
      </c>
      <c r="J14989" s="220"/>
      <c r="M14989">
        <v>127.96</v>
      </c>
    </row>
    <row r="14990" spans="1:13" ht="0.95" customHeight="1" x14ac:dyDescent="0.2">
      <c r="A14990" s="237"/>
      <c r="B14990" s="185"/>
      <c r="C14990" s="185"/>
      <c r="D14990" s="185"/>
      <c r="E14990" s="185"/>
      <c r="F14990" s="185"/>
      <c r="G14990" s="185"/>
      <c r="H14990" s="185"/>
      <c r="I14990" s="185"/>
      <c r="J14990" s="220"/>
    </row>
    <row r="14991" spans="1:13" ht="18" customHeight="1" x14ac:dyDescent="0.2">
      <c r="A14991" s="236" t="s">
        <v>4745</v>
      </c>
      <c r="B14991" s="183" t="s">
        <v>2</v>
      </c>
      <c r="C14991" s="182" t="s">
        <v>3</v>
      </c>
      <c r="D14991" s="182" t="s">
        <v>4</v>
      </c>
      <c r="E14991" s="419" t="s">
        <v>2100</v>
      </c>
      <c r="F14991" s="419"/>
      <c r="G14991" s="184" t="s">
        <v>5</v>
      </c>
      <c r="H14991" s="183" t="s">
        <v>6</v>
      </c>
      <c r="I14991" s="183" t="s">
        <v>7</v>
      </c>
      <c r="J14991" s="218" t="s">
        <v>8</v>
      </c>
      <c r="K14991" s="229">
        <v>0</v>
      </c>
      <c r="L14991" s="229">
        <f>J14992</f>
        <v>25.13</v>
      </c>
      <c r="M14991" t="s">
        <v>7</v>
      </c>
    </row>
    <row r="14992" spans="1:13" ht="24" customHeight="1" x14ac:dyDescent="0.2">
      <c r="A14992" s="237" t="s">
        <v>2125</v>
      </c>
      <c r="B14992" s="186" t="s">
        <v>4746</v>
      </c>
      <c r="C14992" s="185" t="s">
        <v>167</v>
      </c>
      <c r="D14992" s="185" t="s">
        <v>4747</v>
      </c>
      <c r="E14992" s="425" t="s">
        <v>2107</v>
      </c>
      <c r="F14992" s="425"/>
      <c r="G14992" s="187" t="s">
        <v>169</v>
      </c>
      <c r="H14992" s="188">
        <v>1</v>
      </c>
      <c r="I14992" s="189">
        <f>(M14992*$M$13)</f>
        <v>25.134400000000003</v>
      </c>
      <c r="J14992" s="231">
        <f>TRUNC(I14992*H14992,2)</f>
        <v>25.13</v>
      </c>
      <c r="M14992">
        <v>27.32</v>
      </c>
    </row>
    <row r="14993" spans="1:13" ht="26.1" customHeight="1" x14ac:dyDescent="0.2">
      <c r="A14993" s="241" t="s">
        <v>2395</v>
      </c>
      <c r="B14993" s="201" t="s">
        <v>5267</v>
      </c>
      <c r="C14993" s="200" t="s">
        <v>5335</v>
      </c>
      <c r="D14993" s="200" t="s">
        <v>5268</v>
      </c>
      <c r="E14993" s="427">
        <v>32.1</v>
      </c>
      <c r="F14993" s="427"/>
      <c r="G14993" s="202" t="s">
        <v>169</v>
      </c>
      <c r="H14993" s="203">
        <v>1</v>
      </c>
      <c r="I14993" s="189">
        <f>(M14993*$M$13)</f>
        <v>25.134400000000003</v>
      </c>
      <c r="J14993" s="219">
        <f>TRUNC(I14993*H14993,2)</f>
        <v>25.13</v>
      </c>
      <c r="M14993">
        <v>27.32</v>
      </c>
    </row>
    <row r="14994" spans="1:13" x14ac:dyDescent="0.2">
      <c r="A14994" s="239"/>
      <c r="B14994" s="195"/>
      <c r="C14994" s="195"/>
      <c r="D14994" s="195"/>
      <c r="E14994" s="195" t="s">
        <v>3847</v>
      </c>
      <c r="F14994" s="196">
        <v>1.62</v>
      </c>
      <c r="G14994" s="195" t="s">
        <v>3848</v>
      </c>
      <c r="H14994" s="196">
        <v>0</v>
      </c>
      <c r="I14994" s="196">
        <v>1.62</v>
      </c>
      <c r="J14994" s="220"/>
      <c r="M14994">
        <v>1.62</v>
      </c>
    </row>
    <row r="14995" spans="1:13" ht="25.5" x14ac:dyDescent="0.2">
      <c r="A14995" s="239"/>
      <c r="B14995" s="195"/>
      <c r="C14995" s="195"/>
      <c r="D14995" s="195"/>
      <c r="E14995" s="195" t="s">
        <v>3849</v>
      </c>
      <c r="F14995" s="196">
        <v>0</v>
      </c>
      <c r="G14995" s="195"/>
      <c r="H14995" s="195" t="s">
        <v>3850</v>
      </c>
      <c r="I14995" s="196">
        <v>27.32</v>
      </c>
      <c r="J14995" s="220"/>
      <c r="M14995">
        <v>27.32</v>
      </c>
    </row>
    <row r="14996" spans="1:13" ht="30" customHeight="1" x14ac:dyDescent="0.2">
      <c r="A14996" s="240"/>
      <c r="B14996" s="197"/>
      <c r="C14996" s="197"/>
      <c r="D14996" s="197"/>
      <c r="E14996" s="197"/>
      <c r="F14996" s="197"/>
      <c r="G14996" s="197" t="s">
        <v>3851</v>
      </c>
      <c r="H14996" s="198">
        <v>40</v>
      </c>
      <c r="I14996" s="199">
        <v>1092.8</v>
      </c>
      <c r="J14996" s="220"/>
      <c r="M14996">
        <v>1092.8</v>
      </c>
    </row>
    <row r="14997" spans="1:13" ht="0.95" customHeight="1" x14ac:dyDescent="0.2">
      <c r="A14997" s="237"/>
      <c r="B14997" s="185"/>
      <c r="C14997" s="185"/>
      <c r="D14997" s="185"/>
      <c r="E14997" s="185"/>
      <c r="F14997" s="185"/>
      <c r="G14997" s="185"/>
      <c r="H14997" s="185"/>
      <c r="I14997" s="185"/>
      <c r="J14997" s="220"/>
    </row>
    <row r="14998" spans="1:13" ht="18" customHeight="1" x14ac:dyDescent="0.2">
      <c r="A14998" s="236" t="s">
        <v>4748</v>
      </c>
      <c r="B14998" s="183" t="s">
        <v>2</v>
      </c>
      <c r="C14998" s="182" t="s">
        <v>3</v>
      </c>
      <c r="D14998" s="182" t="s">
        <v>4</v>
      </c>
      <c r="E14998" s="419" t="s">
        <v>2100</v>
      </c>
      <c r="F14998" s="419"/>
      <c r="G14998" s="184" t="s">
        <v>5</v>
      </c>
      <c r="H14998" s="183" t="s">
        <v>6</v>
      </c>
      <c r="I14998" s="183" t="s">
        <v>7</v>
      </c>
      <c r="J14998" s="218" t="s">
        <v>8</v>
      </c>
      <c r="K14998" s="229">
        <v>0</v>
      </c>
      <c r="L14998" s="229">
        <f>J14999</f>
        <v>63.62</v>
      </c>
      <c r="M14998" t="s">
        <v>7</v>
      </c>
    </row>
    <row r="14999" spans="1:13" ht="24" customHeight="1" x14ac:dyDescent="0.2">
      <c r="A14999" s="237" t="s">
        <v>2125</v>
      </c>
      <c r="B14999" s="186" t="s">
        <v>4749</v>
      </c>
      <c r="C14999" s="185" t="s">
        <v>167</v>
      </c>
      <c r="D14999" s="185" t="s">
        <v>4750</v>
      </c>
      <c r="E14999" s="425" t="s">
        <v>5138</v>
      </c>
      <c r="F14999" s="425"/>
      <c r="G14999" s="187" t="s">
        <v>331</v>
      </c>
      <c r="H14999" s="188">
        <v>1</v>
      </c>
      <c r="I14999" s="189">
        <f>(M14999*$M$13)</f>
        <v>63.627200000000002</v>
      </c>
      <c r="J14999" s="231">
        <f>TRUNC(I14999*H14999,2)</f>
        <v>63.62</v>
      </c>
      <c r="M14999">
        <v>69.16</v>
      </c>
    </row>
    <row r="15000" spans="1:13" ht="24" customHeight="1" x14ac:dyDescent="0.2">
      <c r="A15000" s="241" t="s">
        <v>2395</v>
      </c>
      <c r="B15000" s="201" t="s">
        <v>5269</v>
      </c>
      <c r="C15000" s="200" t="s">
        <v>569</v>
      </c>
      <c r="D15000" s="200" t="s">
        <v>5270</v>
      </c>
      <c r="E15000" s="427" t="s">
        <v>5271</v>
      </c>
      <c r="F15000" s="427"/>
      <c r="G15000" s="202" t="s">
        <v>54</v>
      </c>
      <c r="H15000" s="203">
        <v>1</v>
      </c>
      <c r="I15000" s="189">
        <f>(M15000*$M$13)</f>
        <v>63.627200000000002</v>
      </c>
      <c r="J15000" s="219">
        <f>TRUNC(I15000*H15000,2)</f>
        <v>63.62</v>
      </c>
      <c r="M15000">
        <v>69.16</v>
      </c>
    </row>
    <row r="15001" spans="1:13" x14ac:dyDescent="0.2">
      <c r="A15001" s="239"/>
      <c r="B15001" s="195"/>
      <c r="C15001" s="195"/>
      <c r="D15001" s="195"/>
      <c r="E15001" s="195" t="s">
        <v>3847</v>
      </c>
      <c r="F15001" s="196">
        <v>18.079999999999998</v>
      </c>
      <c r="G15001" s="195" t="s">
        <v>3848</v>
      </c>
      <c r="H15001" s="196">
        <v>0</v>
      </c>
      <c r="I15001" s="196">
        <v>18.079999999999998</v>
      </c>
      <c r="J15001" s="220"/>
      <c r="M15001">
        <v>18.079999999999998</v>
      </c>
    </row>
    <row r="15002" spans="1:13" ht="25.5" x14ac:dyDescent="0.2">
      <c r="A15002" s="239"/>
      <c r="B15002" s="195"/>
      <c r="C15002" s="195"/>
      <c r="D15002" s="195"/>
      <c r="E15002" s="195" t="s">
        <v>3849</v>
      </c>
      <c r="F15002" s="196">
        <v>0</v>
      </c>
      <c r="G15002" s="195"/>
      <c r="H15002" s="195" t="s">
        <v>3850</v>
      </c>
      <c r="I15002" s="196">
        <v>69.16</v>
      </c>
      <c r="J15002" s="220"/>
      <c r="M15002">
        <v>69.16</v>
      </c>
    </row>
    <row r="15003" spans="1:13" ht="30" customHeight="1" x14ac:dyDescent="0.2">
      <c r="A15003" s="240"/>
      <c r="B15003" s="197"/>
      <c r="C15003" s="197"/>
      <c r="D15003" s="197"/>
      <c r="E15003" s="197"/>
      <c r="F15003" s="197"/>
      <c r="G15003" s="197" t="s">
        <v>3851</v>
      </c>
      <c r="H15003" s="198">
        <v>1</v>
      </c>
      <c r="I15003" s="199">
        <v>69.16</v>
      </c>
      <c r="J15003" s="220"/>
      <c r="M15003">
        <v>69.16</v>
      </c>
    </row>
    <row r="15004" spans="1:13" ht="0.95" customHeight="1" x14ac:dyDescent="0.2">
      <c r="A15004" s="237"/>
      <c r="B15004" s="185"/>
      <c r="C15004" s="185"/>
      <c r="D15004" s="185"/>
      <c r="E15004" s="185"/>
      <c r="F15004" s="185"/>
      <c r="G15004" s="185"/>
      <c r="H15004" s="185"/>
      <c r="I15004" s="185"/>
      <c r="J15004" s="220"/>
    </row>
    <row r="15005" spans="1:13" ht="18" customHeight="1" x14ac:dyDescent="0.2">
      <c r="A15005" s="236" t="s">
        <v>4751</v>
      </c>
      <c r="B15005" s="183" t="s">
        <v>2</v>
      </c>
      <c r="C15005" s="182" t="s">
        <v>3</v>
      </c>
      <c r="D15005" s="182" t="s">
        <v>4</v>
      </c>
      <c r="E15005" s="419" t="s">
        <v>2100</v>
      </c>
      <c r="F15005" s="419"/>
      <c r="G15005" s="184" t="s">
        <v>5</v>
      </c>
      <c r="H15005" s="183" t="s">
        <v>6</v>
      </c>
      <c r="I15005" s="183" t="s">
        <v>7</v>
      </c>
      <c r="J15005" s="218" t="s">
        <v>8</v>
      </c>
      <c r="K15005" s="229">
        <v>0</v>
      </c>
      <c r="L15005" s="229">
        <f>J15006</f>
        <v>274.89999999999998</v>
      </c>
      <c r="M15005" t="s">
        <v>7</v>
      </c>
    </row>
    <row r="15006" spans="1:13" ht="24" customHeight="1" x14ac:dyDescent="0.2">
      <c r="A15006" s="237" t="s">
        <v>2125</v>
      </c>
      <c r="B15006" s="186" t="s">
        <v>4752</v>
      </c>
      <c r="C15006" s="185" t="s">
        <v>167</v>
      </c>
      <c r="D15006" s="185" t="s">
        <v>4753</v>
      </c>
      <c r="E15006" s="425" t="s">
        <v>2106</v>
      </c>
      <c r="F15006" s="425"/>
      <c r="G15006" s="187" t="s">
        <v>18</v>
      </c>
      <c r="H15006" s="188">
        <v>1</v>
      </c>
      <c r="I15006" s="189">
        <f>(M15006*$M$13)</f>
        <v>274.90520000000004</v>
      </c>
      <c r="J15006" s="231">
        <f>TRUNC(I15006*H15006,2)</f>
        <v>274.89999999999998</v>
      </c>
      <c r="M15006">
        <v>298.81</v>
      </c>
    </row>
    <row r="15007" spans="1:13" ht="24" customHeight="1" x14ac:dyDescent="0.2">
      <c r="A15007" s="241" t="s">
        <v>2395</v>
      </c>
      <c r="B15007" s="201" t="s">
        <v>5272</v>
      </c>
      <c r="C15007" s="200" t="s">
        <v>627</v>
      </c>
      <c r="D15007" s="200" t="s">
        <v>5273</v>
      </c>
      <c r="E15007" s="427" t="s">
        <v>5274</v>
      </c>
      <c r="F15007" s="427"/>
      <c r="G15007" s="202" t="s">
        <v>331</v>
      </c>
      <c r="H15007" s="203">
        <v>1</v>
      </c>
      <c r="I15007" s="189">
        <f>(M15007*$M$13)</f>
        <v>274.90520000000004</v>
      </c>
      <c r="J15007" s="219">
        <f>TRUNC(I15007*H15007,2)</f>
        <v>274.89999999999998</v>
      </c>
      <c r="M15007">
        <v>298.81</v>
      </c>
    </row>
    <row r="15008" spans="1:13" x14ac:dyDescent="0.2">
      <c r="A15008" s="239"/>
      <c r="B15008" s="195"/>
      <c r="C15008" s="195"/>
      <c r="D15008" s="195"/>
      <c r="E15008" s="195" t="s">
        <v>3847</v>
      </c>
      <c r="F15008" s="196">
        <v>26.58</v>
      </c>
      <c r="G15008" s="195" t="s">
        <v>3848</v>
      </c>
      <c r="H15008" s="196">
        <v>0</v>
      </c>
      <c r="I15008" s="196">
        <v>26.58</v>
      </c>
      <c r="J15008" s="220"/>
      <c r="M15008">
        <v>26.58</v>
      </c>
    </row>
    <row r="15009" spans="1:13" ht="25.5" x14ac:dyDescent="0.2">
      <c r="A15009" s="239"/>
      <c r="B15009" s="195"/>
      <c r="C15009" s="195"/>
      <c r="D15009" s="195"/>
      <c r="E15009" s="195" t="s">
        <v>3849</v>
      </c>
      <c r="F15009" s="196">
        <v>0</v>
      </c>
      <c r="G15009" s="195"/>
      <c r="H15009" s="195" t="s">
        <v>3850</v>
      </c>
      <c r="I15009" s="196">
        <v>298.81</v>
      </c>
      <c r="J15009" s="220"/>
      <c r="M15009">
        <v>298.81</v>
      </c>
    </row>
    <row r="15010" spans="1:13" ht="30" customHeight="1" x14ac:dyDescent="0.2">
      <c r="A15010" s="240"/>
      <c r="B15010" s="197"/>
      <c r="C15010" s="197"/>
      <c r="D15010" s="197"/>
      <c r="E15010" s="197"/>
      <c r="F15010" s="197"/>
      <c r="G15010" s="197" t="s">
        <v>3851</v>
      </c>
      <c r="H15010" s="198">
        <v>1</v>
      </c>
      <c r="I15010" s="199">
        <v>298.81</v>
      </c>
      <c r="J15010" s="220"/>
      <c r="M15010">
        <v>298.81</v>
      </c>
    </row>
    <row r="15011" spans="1:13" ht="0.95" customHeight="1" x14ac:dyDescent="0.2">
      <c r="A15011" s="237"/>
      <c r="B15011" s="185"/>
      <c r="C15011" s="185"/>
      <c r="D15011" s="185"/>
      <c r="E15011" s="185"/>
      <c r="F15011" s="185"/>
      <c r="G15011" s="185"/>
      <c r="H15011" s="185"/>
      <c r="I15011" s="185"/>
      <c r="J15011" s="220"/>
    </row>
    <row r="15012" spans="1:13" ht="18" customHeight="1" x14ac:dyDescent="0.2">
      <c r="A15012" s="236" t="s">
        <v>4754</v>
      </c>
      <c r="B15012" s="183" t="s">
        <v>2</v>
      </c>
      <c r="C15012" s="182" t="s">
        <v>3</v>
      </c>
      <c r="D15012" s="182" t="s">
        <v>4</v>
      </c>
      <c r="E15012" s="419" t="s">
        <v>2100</v>
      </c>
      <c r="F15012" s="419"/>
      <c r="G15012" s="184" t="s">
        <v>5</v>
      </c>
      <c r="H15012" s="183" t="s">
        <v>6</v>
      </c>
      <c r="I15012" s="183" t="s">
        <v>7</v>
      </c>
      <c r="J15012" s="218" t="s">
        <v>8</v>
      </c>
      <c r="K15012" s="229">
        <v>0</v>
      </c>
      <c r="L15012" s="229">
        <f>J15013</f>
        <v>17.399999999999999</v>
      </c>
      <c r="M15012" t="s">
        <v>7</v>
      </c>
    </row>
    <row r="15013" spans="1:13" ht="26.1" customHeight="1" x14ac:dyDescent="0.2">
      <c r="A15013" s="237" t="s">
        <v>2125</v>
      </c>
      <c r="B15013" s="186" t="s">
        <v>4755</v>
      </c>
      <c r="C15013" s="185" t="s">
        <v>167</v>
      </c>
      <c r="D15013" s="185" t="s">
        <v>4756</v>
      </c>
      <c r="E15013" s="425" t="s">
        <v>2123</v>
      </c>
      <c r="F15013" s="425"/>
      <c r="G15013" s="187" t="s">
        <v>18</v>
      </c>
      <c r="H15013" s="188">
        <v>1</v>
      </c>
      <c r="I15013" s="189">
        <f>(M15013*$M$13)</f>
        <v>17.406400000000001</v>
      </c>
      <c r="J15013" s="231">
        <f>TRUNC(I15013*H15013,2)</f>
        <v>17.399999999999999</v>
      </c>
      <c r="M15013">
        <v>18.920000000000002</v>
      </c>
    </row>
    <row r="15014" spans="1:13" ht="26.1" customHeight="1" x14ac:dyDescent="0.2">
      <c r="A15014" s="241" t="s">
        <v>2395</v>
      </c>
      <c r="B15014" s="201" t="s">
        <v>5275</v>
      </c>
      <c r="C15014" s="200" t="s">
        <v>5335</v>
      </c>
      <c r="D15014" s="200" t="s">
        <v>5276</v>
      </c>
      <c r="E15014" s="427">
        <v>97.02</v>
      </c>
      <c r="F15014" s="427"/>
      <c r="G15014" s="202" t="s">
        <v>331</v>
      </c>
      <c r="H15014" s="203">
        <v>1</v>
      </c>
      <c r="I15014" s="189">
        <f>(M15014*$M$13)</f>
        <v>17.406400000000001</v>
      </c>
      <c r="J15014" s="219">
        <f>TRUNC(I15014*H15014,2)</f>
        <v>17.399999999999999</v>
      </c>
      <c r="M15014">
        <v>18.920000000000002</v>
      </c>
    </row>
    <row r="15015" spans="1:13" x14ac:dyDescent="0.2">
      <c r="A15015" s="239"/>
      <c r="B15015" s="195"/>
      <c r="C15015" s="195"/>
      <c r="D15015" s="195"/>
      <c r="E15015" s="195" t="s">
        <v>3847</v>
      </c>
      <c r="F15015" s="196">
        <v>6.25</v>
      </c>
      <c r="G15015" s="195" t="s">
        <v>3848</v>
      </c>
      <c r="H15015" s="196">
        <v>0</v>
      </c>
      <c r="I15015" s="196">
        <v>6.25</v>
      </c>
      <c r="J15015" s="220"/>
      <c r="M15015">
        <v>6.25</v>
      </c>
    </row>
    <row r="15016" spans="1:13" ht="25.5" x14ac:dyDescent="0.2">
      <c r="A15016" s="239"/>
      <c r="B15016" s="195"/>
      <c r="C15016" s="195"/>
      <c r="D15016" s="195"/>
      <c r="E15016" s="195" t="s">
        <v>3849</v>
      </c>
      <c r="F15016" s="196">
        <v>0</v>
      </c>
      <c r="G15016" s="195"/>
      <c r="H15016" s="195" t="s">
        <v>3850</v>
      </c>
      <c r="I15016" s="196">
        <v>18.920000000000002</v>
      </c>
      <c r="J15016" s="220"/>
      <c r="M15016">
        <v>18.920000000000002</v>
      </c>
    </row>
    <row r="15017" spans="1:13" ht="30" customHeight="1" x14ac:dyDescent="0.2">
      <c r="A15017" s="240"/>
      <c r="B15017" s="197"/>
      <c r="C15017" s="197"/>
      <c r="D15017" s="197"/>
      <c r="E15017" s="197"/>
      <c r="F15017" s="197"/>
      <c r="G15017" s="197" t="s">
        <v>3851</v>
      </c>
      <c r="H15017" s="198">
        <v>2</v>
      </c>
      <c r="I15017" s="199">
        <v>37.840000000000003</v>
      </c>
      <c r="J15017" s="220"/>
      <c r="M15017">
        <v>37.840000000000003</v>
      </c>
    </row>
    <row r="15018" spans="1:13" ht="0.95" customHeight="1" x14ac:dyDescent="0.2">
      <c r="A15018" s="237"/>
      <c r="B15018" s="185"/>
      <c r="C15018" s="185"/>
      <c r="D15018" s="185"/>
      <c r="E15018" s="185"/>
      <c r="F15018" s="185"/>
      <c r="G15018" s="185"/>
      <c r="H15018" s="185"/>
      <c r="I15018" s="185"/>
      <c r="J15018" s="220"/>
    </row>
    <row r="15019" spans="1:13" ht="18" customHeight="1" x14ac:dyDescent="0.2">
      <c r="A15019" s="236" t="s">
        <v>4757</v>
      </c>
      <c r="B15019" s="183" t="s">
        <v>2</v>
      </c>
      <c r="C15019" s="182" t="s">
        <v>3</v>
      </c>
      <c r="D15019" s="182" t="s">
        <v>4</v>
      </c>
      <c r="E15019" s="419" t="s">
        <v>2100</v>
      </c>
      <c r="F15019" s="419"/>
      <c r="G15019" s="184" t="s">
        <v>5</v>
      </c>
      <c r="H15019" s="183" t="s">
        <v>6</v>
      </c>
      <c r="I15019" s="183" t="s">
        <v>7</v>
      </c>
      <c r="J15019" s="218" t="s">
        <v>8</v>
      </c>
      <c r="K15019" s="229">
        <v>0</v>
      </c>
      <c r="L15019" s="229">
        <f>J15020</f>
        <v>17.399999999999999</v>
      </c>
      <c r="M15019" t="s">
        <v>7</v>
      </c>
    </row>
    <row r="15020" spans="1:13" ht="26.1" customHeight="1" x14ac:dyDescent="0.2">
      <c r="A15020" s="237" t="s">
        <v>2125</v>
      </c>
      <c r="B15020" s="186" t="s">
        <v>4758</v>
      </c>
      <c r="C15020" s="185" t="s">
        <v>167</v>
      </c>
      <c r="D15020" s="185" t="s">
        <v>4759</v>
      </c>
      <c r="E15020" s="425" t="s">
        <v>2123</v>
      </c>
      <c r="F15020" s="425"/>
      <c r="G15020" s="187" t="s">
        <v>18</v>
      </c>
      <c r="H15020" s="188">
        <v>1</v>
      </c>
      <c r="I15020" s="189">
        <f>(M15020*$M$13)</f>
        <v>17.406400000000001</v>
      </c>
      <c r="J15020" s="231">
        <f>TRUNC(I15020*H15020,2)</f>
        <v>17.399999999999999</v>
      </c>
      <c r="M15020">
        <v>18.920000000000002</v>
      </c>
    </row>
    <row r="15021" spans="1:13" ht="26.1" customHeight="1" x14ac:dyDescent="0.2">
      <c r="A15021" s="241" t="s">
        <v>2395</v>
      </c>
      <c r="B15021" s="201" t="s">
        <v>5275</v>
      </c>
      <c r="C15021" s="200" t="s">
        <v>5335</v>
      </c>
      <c r="D15021" s="200" t="s">
        <v>5276</v>
      </c>
      <c r="E15021" s="427">
        <v>97.02</v>
      </c>
      <c r="F15021" s="427"/>
      <c r="G15021" s="202" t="s">
        <v>331</v>
      </c>
      <c r="H15021" s="203">
        <v>1</v>
      </c>
      <c r="I15021" s="189">
        <f>(M15021*$M$13)</f>
        <v>17.406400000000001</v>
      </c>
      <c r="J15021" s="219">
        <f>TRUNC(I15021*H15021,2)</f>
        <v>17.399999999999999</v>
      </c>
      <c r="M15021">
        <v>18.920000000000002</v>
      </c>
    </row>
    <row r="15022" spans="1:13" x14ac:dyDescent="0.2">
      <c r="A15022" s="239"/>
      <c r="B15022" s="195"/>
      <c r="C15022" s="195"/>
      <c r="D15022" s="195"/>
      <c r="E15022" s="195" t="s">
        <v>3847</v>
      </c>
      <c r="F15022" s="196">
        <v>6.25</v>
      </c>
      <c r="G15022" s="195" t="s">
        <v>3848</v>
      </c>
      <c r="H15022" s="196">
        <v>0</v>
      </c>
      <c r="I15022" s="196">
        <v>6.25</v>
      </c>
      <c r="J15022" s="220"/>
      <c r="M15022">
        <v>6.25</v>
      </c>
    </row>
    <row r="15023" spans="1:13" ht="25.5" x14ac:dyDescent="0.2">
      <c r="A15023" s="239"/>
      <c r="B15023" s="195"/>
      <c r="C15023" s="195"/>
      <c r="D15023" s="195"/>
      <c r="E15023" s="195" t="s">
        <v>3849</v>
      </c>
      <c r="F15023" s="196">
        <v>0</v>
      </c>
      <c r="G15023" s="195"/>
      <c r="H15023" s="195" t="s">
        <v>3850</v>
      </c>
      <c r="I15023" s="196">
        <v>18.920000000000002</v>
      </c>
      <c r="J15023" s="220"/>
      <c r="M15023">
        <v>18.920000000000002</v>
      </c>
    </row>
    <row r="15024" spans="1:13" ht="30" customHeight="1" x14ac:dyDescent="0.2">
      <c r="A15024" s="240"/>
      <c r="B15024" s="197"/>
      <c r="C15024" s="197"/>
      <c r="D15024" s="197"/>
      <c r="E15024" s="197"/>
      <c r="F15024" s="197"/>
      <c r="G15024" s="197" t="s">
        <v>3851</v>
      </c>
      <c r="H15024" s="198">
        <v>2</v>
      </c>
      <c r="I15024" s="199">
        <v>37.840000000000003</v>
      </c>
      <c r="J15024" s="220"/>
      <c r="M15024">
        <v>37.840000000000003</v>
      </c>
    </row>
    <row r="15025" spans="1:13" ht="0.95" customHeight="1" x14ac:dyDescent="0.2">
      <c r="A15025" s="237"/>
      <c r="B15025" s="185"/>
      <c r="C15025" s="185"/>
      <c r="D15025" s="185"/>
      <c r="E15025" s="185"/>
      <c r="F15025" s="185"/>
      <c r="G15025" s="185"/>
      <c r="H15025" s="185"/>
      <c r="I15025" s="185"/>
      <c r="J15025" s="220"/>
    </row>
    <row r="15026" spans="1:13" ht="18" customHeight="1" x14ac:dyDescent="0.2">
      <c r="A15026" s="236" t="s">
        <v>4760</v>
      </c>
      <c r="B15026" s="183" t="s">
        <v>2</v>
      </c>
      <c r="C15026" s="182" t="s">
        <v>3</v>
      </c>
      <c r="D15026" s="182" t="s">
        <v>4</v>
      </c>
      <c r="E15026" s="419" t="s">
        <v>2100</v>
      </c>
      <c r="F15026" s="419"/>
      <c r="G15026" s="184" t="s">
        <v>5</v>
      </c>
      <c r="H15026" s="183" t="s">
        <v>6</v>
      </c>
      <c r="I15026" s="183" t="s">
        <v>7</v>
      </c>
      <c r="J15026" s="218" t="s">
        <v>8</v>
      </c>
      <c r="K15026" s="229">
        <v>0</v>
      </c>
      <c r="L15026" s="229">
        <f>J15027</f>
        <v>1470.19</v>
      </c>
      <c r="M15026" t="s">
        <v>7</v>
      </c>
    </row>
    <row r="15027" spans="1:13" ht="24" customHeight="1" x14ac:dyDescent="0.2">
      <c r="A15027" s="237" t="s">
        <v>2125</v>
      </c>
      <c r="B15027" s="186" t="s">
        <v>4761</v>
      </c>
      <c r="C15027" s="185" t="s">
        <v>167</v>
      </c>
      <c r="D15027" s="185" t="s">
        <v>4762</v>
      </c>
      <c r="E15027" s="425" t="s">
        <v>5138</v>
      </c>
      <c r="F15027" s="425"/>
      <c r="G15027" s="187" t="s">
        <v>331</v>
      </c>
      <c r="H15027" s="188">
        <v>1</v>
      </c>
      <c r="I15027" s="189">
        <f>(M15027*$M$13)</f>
        <v>1470.1967999999999</v>
      </c>
      <c r="J15027" s="231">
        <f>TRUNC(I15027*H15027,2)</f>
        <v>1470.19</v>
      </c>
      <c r="M15027">
        <v>1598.04</v>
      </c>
    </row>
    <row r="15028" spans="1:13" ht="26.1" customHeight="1" x14ac:dyDescent="0.2">
      <c r="A15028" s="241" t="s">
        <v>2395</v>
      </c>
      <c r="B15028" s="201" t="s">
        <v>5277</v>
      </c>
      <c r="C15028" s="200" t="s">
        <v>2647</v>
      </c>
      <c r="D15028" s="200" t="s">
        <v>5278</v>
      </c>
      <c r="E15028" s="427">
        <v>8.8000000000000007</v>
      </c>
      <c r="F15028" s="427"/>
      <c r="G15028" s="202" t="s">
        <v>331</v>
      </c>
      <c r="H15028" s="203">
        <v>1</v>
      </c>
      <c r="I15028" s="189">
        <f>(M15028*$M$13)</f>
        <v>1470.1967999999999</v>
      </c>
      <c r="J15028" s="219">
        <f>TRUNC(I15028*H15028,2)</f>
        <v>1470.19</v>
      </c>
      <c r="M15028">
        <v>1598.04</v>
      </c>
    </row>
    <row r="15029" spans="1:13" x14ac:dyDescent="0.2">
      <c r="A15029" s="239"/>
      <c r="B15029" s="195"/>
      <c r="C15029" s="195"/>
      <c r="D15029" s="195"/>
      <c r="E15029" s="195" t="s">
        <v>3847</v>
      </c>
      <c r="F15029" s="196">
        <v>0</v>
      </c>
      <c r="G15029" s="195" t="s">
        <v>3848</v>
      </c>
      <c r="H15029" s="196">
        <v>0</v>
      </c>
      <c r="I15029" s="196">
        <v>0</v>
      </c>
      <c r="J15029" s="220"/>
      <c r="M15029">
        <v>0</v>
      </c>
    </row>
    <row r="15030" spans="1:13" ht="25.5" x14ac:dyDescent="0.2">
      <c r="A15030" s="239"/>
      <c r="B15030" s="195"/>
      <c r="C15030" s="195"/>
      <c r="D15030" s="195"/>
      <c r="E15030" s="195" t="s">
        <v>3849</v>
      </c>
      <c r="F15030" s="196">
        <v>0</v>
      </c>
      <c r="G15030" s="195"/>
      <c r="H15030" s="195" t="s">
        <v>3850</v>
      </c>
      <c r="I15030" s="196">
        <v>1598.04</v>
      </c>
      <c r="J15030" s="220"/>
      <c r="M15030">
        <v>1598.04</v>
      </c>
    </row>
    <row r="15031" spans="1:13" ht="30" customHeight="1" x14ac:dyDescent="0.2">
      <c r="A15031" s="240"/>
      <c r="B15031" s="197"/>
      <c r="C15031" s="197"/>
      <c r="D15031" s="197"/>
      <c r="E15031" s="197"/>
      <c r="F15031" s="197"/>
      <c r="G15031" s="197" t="s">
        <v>3851</v>
      </c>
      <c r="H15031" s="198">
        <v>1</v>
      </c>
      <c r="I15031" s="199">
        <v>1598.04</v>
      </c>
      <c r="J15031" s="220"/>
      <c r="M15031">
        <v>1598.04</v>
      </c>
    </row>
    <row r="15032" spans="1:13" ht="0.95" customHeight="1" x14ac:dyDescent="0.2">
      <c r="A15032" s="237"/>
      <c r="B15032" s="185"/>
      <c r="C15032" s="185"/>
      <c r="D15032" s="185"/>
      <c r="E15032" s="185"/>
      <c r="F15032" s="185"/>
      <c r="G15032" s="185"/>
      <c r="H15032" s="185"/>
      <c r="I15032" s="185"/>
      <c r="J15032" s="220"/>
    </row>
    <row r="15033" spans="1:13" ht="18" customHeight="1" x14ac:dyDescent="0.2">
      <c r="A15033" s="236" t="s">
        <v>4763</v>
      </c>
      <c r="B15033" s="183" t="s">
        <v>2</v>
      </c>
      <c r="C15033" s="182" t="s">
        <v>3</v>
      </c>
      <c r="D15033" s="182" t="s">
        <v>4</v>
      </c>
      <c r="E15033" s="419" t="s">
        <v>2100</v>
      </c>
      <c r="F15033" s="419"/>
      <c r="G15033" s="184" t="s">
        <v>5</v>
      </c>
      <c r="H15033" s="183" t="s">
        <v>6</v>
      </c>
      <c r="I15033" s="183" t="s">
        <v>7</v>
      </c>
      <c r="J15033" s="218" t="s">
        <v>8</v>
      </c>
      <c r="K15033" s="229">
        <f>J15035+J15036</f>
        <v>32.659999999999997</v>
      </c>
      <c r="L15033" s="229">
        <f>J15034-K15033</f>
        <v>5.5300000000000011</v>
      </c>
      <c r="M15033" t="s">
        <v>7</v>
      </c>
    </row>
    <row r="15034" spans="1:13" ht="26.1" customHeight="1" x14ac:dyDescent="0.2">
      <c r="A15034" s="237" t="s">
        <v>2125</v>
      </c>
      <c r="B15034" s="186" t="s">
        <v>4764</v>
      </c>
      <c r="C15034" s="185" t="s">
        <v>167</v>
      </c>
      <c r="D15034" s="185" t="s">
        <v>4765</v>
      </c>
      <c r="E15034" s="425" t="s">
        <v>5138</v>
      </c>
      <c r="F15034" s="425"/>
      <c r="G15034" s="187" t="s">
        <v>331</v>
      </c>
      <c r="H15034" s="188">
        <v>1</v>
      </c>
      <c r="I15034" s="189">
        <f>(M15034*$M$13)</f>
        <v>38.198400000000007</v>
      </c>
      <c r="J15034" s="231">
        <f>TRUNC(I15034*H15034,2)</f>
        <v>38.19</v>
      </c>
      <c r="M15034">
        <v>41.52</v>
      </c>
    </row>
    <row r="15035" spans="1:13" ht="24" customHeight="1" x14ac:dyDescent="0.2">
      <c r="A15035" s="238" t="s">
        <v>2126</v>
      </c>
      <c r="B15035" s="191" t="s">
        <v>2130</v>
      </c>
      <c r="C15035" s="190" t="s">
        <v>15</v>
      </c>
      <c r="D15035" s="190" t="s">
        <v>2131</v>
      </c>
      <c r="E15035" s="426" t="s">
        <v>2129</v>
      </c>
      <c r="F15035" s="426"/>
      <c r="G15035" s="192" t="s">
        <v>39</v>
      </c>
      <c r="H15035" s="193">
        <v>1</v>
      </c>
      <c r="I15035" s="189">
        <f>(M15035*$M$13)</f>
        <v>13.533200000000001</v>
      </c>
      <c r="J15035" s="219">
        <f>TRUNC(I15035*H15035,2)</f>
        <v>13.53</v>
      </c>
      <c r="M15035">
        <v>14.71</v>
      </c>
    </row>
    <row r="15036" spans="1:13" ht="24" customHeight="1" x14ac:dyDescent="0.2">
      <c r="A15036" s="238" t="s">
        <v>2126</v>
      </c>
      <c r="B15036" s="191" t="s">
        <v>2216</v>
      </c>
      <c r="C15036" s="190" t="s">
        <v>15</v>
      </c>
      <c r="D15036" s="190" t="s">
        <v>2217</v>
      </c>
      <c r="E15036" s="426" t="s">
        <v>2129</v>
      </c>
      <c r="F15036" s="426"/>
      <c r="G15036" s="192" t="s">
        <v>39</v>
      </c>
      <c r="H15036" s="193">
        <v>1</v>
      </c>
      <c r="I15036" s="189">
        <f>(M15036*$M$13)</f>
        <v>19.136000000000003</v>
      </c>
      <c r="J15036" s="219">
        <f>TRUNC(I15036*H15036,2)</f>
        <v>19.13</v>
      </c>
      <c r="M15036">
        <v>20.8</v>
      </c>
    </row>
    <row r="15037" spans="1:13" ht="26.1" customHeight="1" x14ac:dyDescent="0.2">
      <c r="A15037" s="238" t="s">
        <v>2126</v>
      </c>
      <c r="B15037" s="191" t="s">
        <v>5279</v>
      </c>
      <c r="C15037" s="190" t="s">
        <v>26</v>
      </c>
      <c r="D15037" s="190" t="s">
        <v>5280</v>
      </c>
      <c r="E15037" s="426" t="s">
        <v>2119</v>
      </c>
      <c r="F15037" s="426"/>
      <c r="G15037" s="192" t="s">
        <v>331</v>
      </c>
      <c r="H15037" s="193">
        <v>1</v>
      </c>
      <c r="I15037" s="189">
        <f>(M15037*$M$13)</f>
        <v>5.5292000000000003</v>
      </c>
      <c r="J15037" s="219">
        <f>TRUNC(I15037*H15037,2)</f>
        <v>5.52</v>
      </c>
      <c r="M15037">
        <v>6.01</v>
      </c>
    </row>
    <row r="15038" spans="1:13" x14ac:dyDescent="0.2">
      <c r="A15038" s="239"/>
      <c r="B15038" s="195"/>
      <c r="C15038" s="195"/>
      <c r="D15038" s="195"/>
      <c r="E15038" s="195" t="s">
        <v>3847</v>
      </c>
      <c r="F15038" s="196">
        <v>35.51</v>
      </c>
      <c r="G15038" s="195" t="s">
        <v>3848</v>
      </c>
      <c r="H15038" s="196">
        <v>0</v>
      </c>
      <c r="I15038" s="196">
        <v>35.51</v>
      </c>
      <c r="J15038" s="220"/>
      <c r="M15038">
        <v>35.51</v>
      </c>
    </row>
    <row r="15039" spans="1:13" ht="25.5" x14ac:dyDescent="0.2">
      <c r="A15039" s="239"/>
      <c r="B15039" s="195"/>
      <c r="C15039" s="195"/>
      <c r="D15039" s="195"/>
      <c r="E15039" s="195" t="s">
        <v>3849</v>
      </c>
      <c r="F15039" s="196">
        <v>0</v>
      </c>
      <c r="G15039" s="195"/>
      <c r="H15039" s="195" t="s">
        <v>3850</v>
      </c>
      <c r="I15039" s="196">
        <v>41.52</v>
      </c>
      <c r="J15039" s="220"/>
      <c r="M15039">
        <v>41.52</v>
      </c>
    </row>
    <row r="15040" spans="1:13" ht="30" customHeight="1" x14ac:dyDescent="0.2">
      <c r="A15040" s="240"/>
      <c r="B15040" s="197"/>
      <c r="C15040" s="197"/>
      <c r="D15040" s="197"/>
      <c r="E15040" s="197"/>
      <c r="F15040" s="197"/>
      <c r="G15040" s="197" t="s">
        <v>3851</v>
      </c>
      <c r="H15040" s="198">
        <v>3</v>
      </c>
      <c r="I15040" s="199">
        <v>124.56</v>
      </c>
      <c r="J15040" s="220"/>
      <c r="M15040">
        <v>124.56</v>
      </c>
    </row>
    <row r="15041" spans="1:13" ht="0.95" customHeight="1" x14ac:dyDescent="0.2">
      <c r="A15041" s="237"/>
      <c r="B15041" s="185"/>
      <c r="C15041" s="185"/>
      <c r="D15041" s="185"/>
      <c r="E15041" s="185"/>
      <c r="F15041" s="185"/>
      <c r="G15041" s="185"/>
      <c r="H15041" s="185"/>
      <c r="I15041" s="185"/>
      <c r="J15041" s="220"/>
    </row>
    <row r="15042" spans="1:13" ht="18" customHeight="1" x14ac:dyDescent="0.2">
      <c r="A15042" s="236" t="s">
        <v>4766</v>
      </c>
      <c r="B15042" s="183" t="s">
        <v>2</v>
      </c>
      <c r="C15042" s="182" t="s">
        <v>3</v>
      </c>
      <c r="D15042" s="182" t="s">
        <v>4</v>
      </c>
      <c r="E15042" s="419" t="s">
        <v>2100</v>
      </c>
      <c r="F15042" s="419"/>
      <c r="G15042" s="184" t="s">
        <v>5</v>
      </c>
      <c r="H15042" s="183" t="s">
        <v>6</v>
      </c>
      <c r="I15042" s="183" t="s">
        <v>7</v>
      </c>
      <c r="J15042" s="218" t="s">
        <v>8</v>
      </c>
      <c r="K15042" s="229">
        <f>J15044+J15045</f>
        <v>32.659999999999997</v>
      </c>
      <c r="L15042" s="229">
        <f>J15043-K15042</f>
        <v>7.0800000000000054</v>
      </c>
      <c r="M15042" t="s">
        <v>7</v>
      </c>
    </row>
    <row r="15043" spans="1:13" ht="24" customHeight="1" x14ac:dyDescent="0.2">
      <c r="A15043" s="237" t="s">
        <v>2125</v>
      </c>
      <c r="B15043" s="186" t="s">
        <v>4767</v>
      </c>
      <c r="C15043" s="185" t="s">
        <v>167</v>
      </c>
      <c r="D15043" s="185" t="s">
        <v>4768</v>
      </c>
      <c r="E15043" s="425" t="s">
        <v>2107</v>
      </c>
      <c r="F15043" s="425"/>
      <c r="G15043" s="187" t="s">
        <v>331</v>
      </c>
      <c r="H15043" s="188">
        <v>1</v>
      </c>
      <c r="I15043" s="189">
        <f>(M15043*$M$13)</f>
        <v>39.744000000000007</v>
      </c>
      <c r="J15043" s="231">
        <f>TRUNC(I15043*H15043,2)</f>
        <v>39.74</v>
      </c>
      <c r="M15043">
        <v>43.2</v>
      </c>
    </row>
    <row r="15044" spans="1:13" ht="24" customHeight="1" x14ac:dyDescent="0.2">
      <c r="A15044" s="238" t="s">
        <v>2126</v>
      </c>
      <c r="B15044" s="191" t="s">
        <v>2130</v>
      </c>
      <c r="C15044" s="190" t="s">
        <v>15</v>
      </c>
      <c r="D15044" s="190" t="s">
        <v>2131</v>
      </c>
      <c r="E15044" s="426" t="s">
        <v>2129</v>
      </c>
      <c r="F15044" s="426"/>
      <c r="G15044" s="192" t="s">
        <v>39</v>
      </c>
      <c r="H15044" s="193">
        <v>1</v>
      </c>
      <c r="I15044" s="189">
        <f>(M15044*$M$13)</f>
        <v>13.533200000000001</v>
      </c>
      <c r="J15044" s="219">
        <f>TRUNC(I15044*H15044,2)</f>
        <v>13.53</v>
      </c>
      <c r="M15044">
        <v>14.71</v>
      </c>
    </row>
    <row r="15045" spans="1:13" ht="24" customHeight="1" x14ac:dyDescent="0.2">
      <c r="A15045" s="238" t="s">
        <v>2126</v>
      </c>
      <c r="B15045" s="191" t="s">
        <v>2216</v>
      </c>
      <c r="C15045" s="190" t="s">
        <v>15</v>
      </c>
      <c r="D15045" s="190" t="s">
        <v>2217</v>
      </c>
      <c r="E15045" s="426" t="s">
        <v>2129</v>
      </c>
      <c r="F15045" s="426"/>
      <c r="G15045" s="192" t="s">
        <v>39</v>
      </c>
      <c r="H15045" s="193">
        <v>1</v>
      </c>
      <c r="I15045" s="189">
        <f>(M15045*$M$13)</f>
        <v>19.136000000000003</v>
      </c>
      <c r="J15045" s="219">
        <f>TRUNC(I15045*H15045,2)</f>
        <v>19.13</v>
      </c>
      <c r="M15045">
        <v>20.8</v>
      </c>
    </row>
    <row r="15046" spans="1:13" ht="24" customHeight="1" x14ac:dyDescent="0.2">
      <c r="A15046" s="238" t="s">
        <v>2126</v>
      </c>
      <c r="B15046" s="191" t="s">
        <v>2931</v>
      </c>
      <c r="C15046" s="190" t="s">
        <v>15</v>
      </c>
      <c r="D15046" s="190" t="s">
        <v>2932</v>
      </c>
      <c r="E15046" s="426" t="s">
        <v>2119</v>
      </c>
      <c r="F15046" s="426"/>
      <c r="G15046" s="192" t="s">
        <v>132</v>
      </c>
      <c r="H15046" s="193">
        <v>1</v>
      </c>
      <c r="I15046" s="189">
        <f>(M15046*$M$13)</f>
        <v>0.42320000000000002</v>
      </c>
      <c r="J15046" s="219">
        <f>TRUNC(I15046*H15046,2)</f>
        <v>0.42</v>
      </c>
      <c r="M15046">
        <v>0.46</v>
      </c>
    </row>
    <row r="15047" spans="1:13" ht="26.1" customHeight="1" x14ac:dyDescent="0.2">
      <c r="A15047" s="238" t="s">
        <v>2126</v>
      </c>
      <c r="B15047" s="191" t="s">
        <v>5281</v>
      </c>
      <c r="C15047" s="190" t="s">
        <v>26</v>
      </c>
      <c r="D15047" s="190" t="s">
        <v>5282</v>
      </c>
      <c r="E15047" s="426" t="s">
        <v>2119</v>
      </c>
      <c r="F15047" s="426"/>
      <c r="G15047" s="192" t="s">
        <v>331</v>
      </c>
      <c r="H15047" s="193">
        <v>1</v>
      </c>
      <c r="I15047" s="189">
        <f>(M15047*$M$13)</f>
        <v>6.6516000000000011</v>
      </c>
      <c r="J15047" s="219">
        <f>TRUNC(I15047*H15047,2)</f>
        <v>6.65</v>
      </c>
      <c r="M15047">
        <v>7.23</v>
      </c>
    </row>
    <row r="15048" spans="1:13" x14ac:dyDescent="0.2">
      <c r="A15048" s="239"/>
      <c r="B15048" s="195"/>
      <c r="C15048" s="195"/>
      <c r="D15048" s="195"/>
      <c r="E15048" s="195" t="s">
        <v>3847</v>
      </c>
      <c r="F15048" s="196">
        <v>35.51</v>
      </c>
      <c r="G15048" s="195" t="s">
        <v>3848</v>
      </c>
      <c r="H15048" s="196">
        <v>0</v>
      </c>
      <c r="I15048" s="196">
        <v>35.51</v>
      </c>
      <c r="J15048" s="220"/>
      <c r="M15048">
        <v>35.51</v>
      </c>
    </row>
    <row r="15049" spans="1:13" ht="25.5" x14ac:dyDescent="0.2">
      <c r="A15049" s="239"/>
      <c r="B15049" s="195"/>
      <c r="C15049" s="195"/>
      <c r="D15049" s="195"/>
      <c r="E15049" s="195" t="s">
        <v>3849</v>
      </c>
      <c r="F15049" s="196">
        <v>0</v>
      </c>
      <c r="G15049" s="195"/>
      <c r="H15049" s="195" t="s">
        <v>3850</v>
      </c>
      <c r="I15049" s="196">
        <v>43.2</v>
      </c>
      <c r="J15049" s="220"/>
      <c r="M15049">
        <v>43.2</v>
      </c>
    </row>
    <row r="15050" spans="1:13" ht="30" customHeight="1" x14ac:dyDescent="0.2">
      <c r="A15050" s="240"/>
      <c r="B15050" s="197"/>
      <c r="C15050" s="197"/>
      <c r="D15050" s="197"/>
      <c r="E15050" s="197"/>
      <c r="F15050" s="197"/>
      <c r="G15050" s="197" t="s">
        <v>3851</v>
      </c>
      <c r="H15050" s="198">
        <v>4</v>
      </c>
      <c r="I15050" s="199">
        <v>172.8</v>
      </c>
      <c r="J15050" s="220"/>
      <c r="M15050">
        <v>172.8</v>
      </c>
    </row>
    <row r="15051" spans="1:13" ht="0.95" customHeight="1" x14ac:dyDescent="0.2">
      <c r="A15051" s="237"/>
      <c r="B15051" s="185"/>
      <c r="C15051" s="185"/>
      <c r="D15051" s="185"/>
      <c r="E15051" s="185"/>
      <c r="F15051" s="185"/>
      <c r="G15051" s="185"/>
      <c r="H15051" s="185"/>
      <c r="I15051" s="185"/>
      <c r="J15051" s="220"/>
    </row>
    <row r="15052" spans="1:13" ht="18" customHeight="1" x14ac:dyDescent="0.2">
      <c r="A15052" s="236" t="s">
        <v>4789</v>
      </c>
      <c r="B15052" s="183" t="s">
        <v>2</v>
      </c>
      <c r="C15052" s="182" t="s">
        <v>3</v>
      </c>
      <c r="D15052" s="182" t="s">
        <v>4</v>
      </c>
      <c r="E15052" s="419" t="s">
        <v>2100</v>
      </c>
      <c r="F15052" s="419"/>
      <c r="G15052" s="184" t="s">
        <v>5</v>
      </c>
      <c r="H15052" s="183" t="s">
        <v>6</v>
      </c>
      <c r="I15052" s="183" t="s">
        <v>7</v>
      </c>
      <c r="J15052" s="218" t="s">
        <v>8</v>
      </c>
      <c r="K15052" s="229">
        <v>0</v>
      </c>
      <c r="L15052" s="229">
        <f>J15053</f>
        <v>347.99</v>
      </c>
      <c r="M15052" t="s">
        <v>7</v>
      </c>
    </row>
    <row r="15053" spans="1:13" ht="26.1" customHeight="1" x14ac:dyDescent="0.2">
      <c r="A15053" s="237" t="s">
        <v>2125</v>
      </c>
      <c r="B15053" s="186" t="s">
        <v>4790</v>
      </c>
      <c r="C15053" s="185" t="s">
        <v>167</v>
      </c>
      <c r="D15053" s="185" t="s">
        <v>4791</v>
      </c>
      <c r="E15053" s="425" t="s">
        <v>5138</v>
      </c>
      <c r="F15053" s="425"/>
      <c r="G15053" s="187" t="s">
        <v>331</v>
      </c>
      <c r="H15053" s="188">
        <v>1</v>
      </c>
      <c r="I15053" s="189">
        <f>(M15053*$M$13)</f>
        <v>347.99</v>
      </c>
      <c r="J15053" s="231">
        <f>TRUNC(I15053*H15053,2)</f>
        <v>347.99</v>
      </c>
      <c r="M15053">
        <v>378.25</v>
      </c>
    </row>
    <row r="15054" spans="1:13" ht="26.1" customHeight="1" x14ac:dyDescent="0.2">
      <c r="A15054" s="241" t="s">
        <v>2395</v>
      </c>
      <c r="B15054" s="201" t="s">
        <v>5283</v>
      </c>
      <c r="C15054" s="200" t="s">
        <v>5335</v>
      </c>
      <c r="D15054" s="200" t="s">
        <v>5284</v>
      </c>
      <c r="E15054" s="427">
        <v>47.2</v>
      </c>
      <c r="F15054" s="427"/>
      <c r="G15054" s="202" t="s">
        <v>331</v>
      </c>
      <c r="H15054" s="203">
        <v>1</v>
      </c>
      <c r="I15054" s="189">
        <f>(M15054*$M$13)</f>
        <v>347.99</v>
      </c>
      <c r="J15054" s="219">
        <f>TRUNC(I15054*H15054,2)</f>
        <v>347.99</v>
      </c>
      <c r="M15054">
        <v>378.25</v>
      </c>
    </row>
    <row r="15055" spans="1:13" x14ac:dyDescent="0.2">
      <c r="A15055" s="239"/>
      <c r="B15055" s="195"/>
      <c r="C15055" s="195"/>
      <c r="D15055" s="195"/>
      <c r="E15055" s="195" t="s">
        <v>3847</v>
      </c>
      <c r="F15055" s="196">
        <v>33.659999999999997</v>
      </c>
      <c r="G15055" s="195" t="s">
        <v>3848</v>
      </c>
      <c r="H15055" s="196">
        <v>0</v>
      </c>
      <c r="I15055" s="196">
        <v>33.659999999999997</v>
      </c>
      <c r="J15055" s="220"/>
      <c r="M15055">
        <v>33.659999999999997</v>
      </c>
    </row>
    <row r="15056" spans="1:13" ht="25.5" x14ac:dyDescent="0.2">
      <c r="A15056" s="239"/>
      <c r="B15056" s="195"/>
      <c r="C15056" s="195"/>
      <c r="D15056" s="195"/>
      <c r="E15056" s="195" t="s">
        <v>3849</v>
      </c>
      <c r="F15056" s="196">
        <v>0</v>
      </c>
      <c r="G15056" s="195"/>
      <c r="H15056" s="195" t="s">
        <v>3850</v>
      </c>
      <c r="I15056" s="196">
        <v>378.25</v>
      </c>
      <c r="J15056" s="220"/>
      <c r="M15056">
        <v>378.25</v>
      </c>
    </row>
    <row r="15057" spans="1:13" ht="30" customHeight="1" x14ac:dyDescent="0.2">
      <c r="A15057" s="240"/>
      <c r="B15057" s="197"/>
      <c r="C15057" s="197"/>
      <c r="D15057" s="197"/>
      <c r="E15057" s="197"/>
      <c r="F15057" s="197"/>
      <c r="G15057" s="197" t="s">
        <v>3851</v>
      </c>
      <c r="H15057" s="198">
        <v>1</v>
      </c>
      <c r="I15057" s="199">
        <v>378.25</v>
      </c>
      <c r="J15057" s="220"/>
      <c r="M15057">
        <v>378.25</v>
      </c>
    </row>
    <row r="15058" spans="1:13" ht="0.95" customHeight="1" thickBot="1" x14ac:dyDescent="0.25">
      <c r="A15058" s="237"/>
      <c r="B15058" s="185"/>
      <c r="C15058" s="185"/>
      <c r="D15058" s="185"/>
      <c r="E15058" s="185"/>
      <c r="F15058" s="185"/>
      <c r="G15058" s="185"/>
      <c r="H15058" s="185"/>
      <c r="I15058" s="185"/>
      <c r="J15058" s="220"/>
    </row>
    <row r="15059" spans="1:13" ht="24" customHeight="1" x14ac:dyDescent="0.2">
      <c r="A15059" s="234" t="s">
        <v>1991</v>
      </c>
      <c r="B15059" s="206"/>
      <c r="C15059" s="206"/>
      <c r="D15059" s="207" t="s">
        <v>1992</v>
      </c>
      <c r="E15059" s="206"/>
      <c r="F15059" s="416"/>
      <c r="G15059" s="417"/>
      <c r="H15059" s="206"/>
      <c r="I15059" s="206"/>
      <c r="J15059" s="208"/>
    </row>
    <row r="15060" spans="1:13" ht="24" customHeight="1" x14ac:dyDescent="0.2">
      <c r="A15060" s="235" t="s">
        <v>1993</v>
      </c>
      <c r="B15060" s="14"/>
      <c r="C15060" s="14"/>
      <c r="D15060" s="13" t="s">
        <v>1994</v>
      </c>
      <c r="E15060" s="14"/>
      <c r="F15060" s="418"/>
      <c r="G15060" s="418"/>
      <c r="H15060" s="14"/>
      <c r="I15060" s="14"/>
      <c r="J15060" s="209"/>
    </row>
    <row r="15061" spans="1:13" ht="18" customHeight="1" x14ac:dyDescent="0.2">
      <c r="A15061" s="236" t="s">
        <v>1995</v>
      </c>
      <c r="B15061" s="183" t="s">
        <v>2</v>
      </c>
      <c r="C15061" s="182" t="s">
        <v>3</v>
      </c>
      <c r="D15061" s="182" t="s">
        <v>4</v>
      </c>
      <c r="E15061" s="419" t="s">
        <v>2100</v>
      </c>
      <c r="F15061" s="419"/>
      <c r="G15061" s="184" t="s">
        <v>5</v>
      </c>
      <c r="H15061" s="183" t="s">
        <v>6</v>
      </c>
      <c r="I15061" s="183" t="s">
        <v>7</v>
      </c>
      <c r="J15061" s="218" t="s">
        <v>8</v>
      </c>
      <c r="K15061" s="229">
        <f>J15064+J15065</f>
        <v>5.0999999999999996</v>
      </c>
      <c r="L15061" s="229">
        <f>J15062-K15061</f>
        <v>13.020000000000001</v>
      </c>
      <c r="M15061" t="s">
        <v>7</v>
      </c>
    </row>
    <row r="15062" spans="1:13" ht="26.1" customHeight="1" x14ac:dyDescent="0.2">
      <c r="A15062" s="237" t="s">
        <v>2125</v>
      </c>
      <c r="B15062" s="186" t="s">
        <v>1996</v>
      </c>
      <c r="C15062" s="185" t="s">
        <v>15</v>
      </c>
      <c r="D15062" s="185" t="s">
        <v>1997</v>
      </c>
      <c r="E15062" s="425">
        <v>27</v>
      </c>
      <c r="F15062" s="425"/>
      <c r="G15062" s="187" t="s">
        <v>17</v>
      </c>
      <c r="H15062" s="188">
        <v>1</v>
      </c>
      <c r="I15062" s="189">
        <f t="shared" ref="I15062:I15067" si="608">(M15062*$M$13)</f>
        <v>18.123999999999999</v>
      </c>
      <c r="J15062" s="231">
        <f t="shared" ref="J15062:J15067" si="609">TRUNC(I15062*H15062,2)</f>
        <v>18.12</v>
      </c>
      <c r="M15062">
        <v>19.7</v>
      </c>
    </row>
    <row r="15063" spans="1:13" ht="24" customHeight="1" x14ac:dyDescent="0.2">
      <c r="A15063" s="238" t="s">
        <v>2126</v>
      </c>
      <c r="B15063" s="191" t="s">
        <v>3432</v>
      </c>
      <c r="C15063" s="190" t="s">
        <v>15</v>
      </c>
      <c r="D15063" s="190" t="s">
        <v>3433</v>
      </c>
      <c r="E15063" s="426" t="s">
        <v>2119</v>
      </c>
      <c r="F15063" s="426"/>
      <c r="G15063" s="192" t="s">
        <v>1871</v>
      </c>
      <c r="H15063" s="193">
        <v>0.3</v>
      </c>
      <c r="I15063" s="189">
        <f t="shared" si="608"/>
        <v>3.5236000000000001</v>
      </c>
      <c r="J15063" s="219">
        <f t="shared" si="609"/>
        <v>1.05</v>
      </c>
      <c r="M15063">
        <v>3.83</v>
      </c>
    </row>
    <row r="15064" spans="1:13" ht="24" customHeight="1" x14ac:dyDescent="0.2">
      <c r="A15064" s="238" t="s">
        <v>2126</v>
      </c>
      <c r="B15064" s="191" t="s">
        <v>3434</v>
      </c>
      <c r="C15064" s="190" t="s">
        <v>15</v>
      </c>
      <c r="D15064" s="190" t="s">
        <v>3435</v>
      </c>
      <c r="E15064" s="426" t="s">
        <v>2129</v>
      </c>
      <c r="F15064" s="426"/>
      <c r="G15064" s="192" t="s">
        <v>39</v>
      </c>
      <c r="H15064" s="193">
        <v>0.1191</v>
      </c>
      <c r="I15064" s="189">
        <f t="shared" si="608"/>
        <v>12.631600000000001</v>
      </c>
      <c r="J15064" s="219">
        <f t="shared" si="609"/>
        <v>1.5</v>
      </c>
      <c r="M15064">
        <v>13.73</v>
      </c>
    </row>
    <row r="15065" spans="1:13" ht="24" customHeight="1" x14ac:dyDescent="0.2">
      <c r="A15065" s="238" t="s">
        <v>2126</v>
      </c>
      <c r="B15065" s="191" t="s">
        <v>2156</v>
      </c>
      <c r="C15065" s="190" t="s">
        <v>15</v>
      </c>
      <c r="D15065" s="190" t="s">
        <v>2157</v>
      </c>
      <c r="E15065" s="426" t="s">
        <v>2129</v>
      </c>
      <c r="F15065" s="426"/>
      <c r="G15065" s="192" t="s">
        <v>39</v>
      </c>
      <c r="H15065" s="193">
        <v>0.30330000000000001</v>
      </c>
      <c r="I15065" s="189">
        <f t="shared" si="608"/>
        <v>11.8772</v>
      </c>
      <c r="J15065" s="219">
        <f t="shared" si="609"/>
        <v>3.6</v>
      </c>
      <c r="M15065">
        <v>12.91</v>
      </c>
    </row>
    <row r="15066" spans="1:13" ht="24" customHeight="1" x14ac:dyDescent="0.2">
      <c r="A15066" s="238" t="s">
        <v>2126</v>
      </c>
      <c r="B15066" s="191" t="s">
        <v>3436</v>
      </c>
      <c r="C15066" s="190" t="s">
        <v>15</v>
      </c>
      <c r="D15066" s="190" t="s">
        <v>3437</v>
      </c>
      <c r="E15066" s="426" t="s">
        <v>2119</v>
      </c>
      <c r="F15066" s="426"/>
      <c r="G15066" s="192" t="s">
        <v>17</v>
      </c>
      <c r="H15066" s="193">
        <v>1</v>
      </c>
      <c r="I15066" s="189">
        <f t="shared" si="608"/>
        <v>11.316000000000001</v>
      </c>
      <c r="J15066" s="219">
        <f t="shared" si="609"/>
        <v>11.31</v>
      </c>
      <c r="M15066">
        <v>12.3</v>
      </c>
    </row>
    <row r="15067" spans="1:13" ht="24" customHeight="1" x14ac:dyDescent="0.2">
      <c r="A15067" s="238" t="s">
        <v>2126</v>
      </c>
      <c r="B15067" s="191" t="s">
        <v>3438</v>
      </c>
      <c r="C15067" s="190" t="s">
        <v>15</v>
      </c>
      <c r="D15067" s="190" t="s">
        <v>3439</v>
      </c>
      <c r="E15067" s="426" t="s">
        <v>2119</v>
      </c>
      <c r="F15067" s="426"/>
      <c r="G15067" s="192" t="s">
        <v>50</v>
      </c>
      <c r="H15067" s="193">
        <v>0.03</v>
      </c>
      <c r="I15067" s="189">
        <f t="shared" si="608"/>
        <v>22.346800000000002</v>
      </c>
      <c r="J15067" s="219">
        <f t="shared" si="609"/>
        <v>0.67</v>
      </c>
      <c r="M15067">
        <v>24.29</v>
      </c>
    </row>
    <row r="15068" spans="1:13" x14ac:dyDescent="0.2">
      <c r="A15068" s="239"/>
      <c r="B15068" s="195"/>
      <c r="C15068" s="195"/>
      <c r="D15068" s="195"/>
      <c r="E15068" s="195" t="s">
        <v>3847</v>
      </c>
      <c r="F15068" s="196">
        <v>5.54</v>
      </c>
      <c r="G15068" s="195" t="s">
        <v>3848</v>
      </c>
      <c r="H15068" s="196">
        <v>0</v>
      </c>
      <c r="I15068" s="196">
        <v>5.54</v>
      </c>
      <c r="J15068" s="220"/>
      <c r="M15068">
        <v>5.54</v>
      </c>
    </row>
    <row r="15069" spans="1:13" ht="25.5" x14ac:dyDescent="0.2">
      <c r="A15069" s="239"/>
      <c r="B15069" s="195"/>
      <c r="C15069" s="195"/>
      <c r="D15069" s="195"/>
      <c r="E15069" s="195" t="s">
        <v>3849</v>
      </c>
      <c r="F15069" s="196">
        <v>0</v>
      </c>
      <c r="G15069" s="195"/>
      <c r="H15069" s="195" t="s">
        <v>3850</v>
      </c>
      <c r="I15069" s="196">
        <v>19.7</v>
      </c>
      <c r="J15069" s="220"/>
      <c r="M15069">
        <v>19.7</v>
      </c>
    </row>
    <row r="15070" spans="1:13" ht="30" customHeight="1" x14ac:dyDescent="0.2">
      <c r="A15070" s="240"/>
      <c r="B15070" s="197"/>
      <c r="C15070" s="197"/>
      <c r="D15070" s="197"/>
      <c r="E15070" s="197"/>
      <c r="F15070" s="197"/>
      <c r="G15070" s="197" t="s">
        <v>3851</v>
      </c>
      <c r="H15070" s="198">
        <v>1063.77</v>
      </c>
      <c r="I15070" s="199">
        <v>20956.259999999998</v>
      </c>
      <c r="J15070" s="220"/>
      <c r="M15070">
        <v>20956.259999999998</v>
      </c>
    </row>
    <row r="15071" spans="1:13" ht="0.95" customHeight="1" x14ac:dyDescent="0.2">
      <c r="A15071" s="237"/>
      <c r="B15071" s="185"/>
      <c r="C15071" s="185"/>
      <c r="D15071" s="185"/>
      <c r="E15071" s="185"/>
      <c r="F15071" s="185"/>
      <c r="G15071" s="185"/>
      <c r="H15071" s="185"/>
      <c r="I15071" s="185"/>
      <c r="J15071" s="220"/>
    </row>
    <row r="15072" spans="1:13" ht="18" customHeight="1" x14ac:dyDescent="0.2">
      <c r="A15072" s="236" t="s">
        <v>3836</v>
      </c>
      <c r="B15072" s="183" t="s">
        <v>2</v>
      </c>
      <c r="C15072" s="182" t="s">
        <v>3</v>
      </c>
      <c r="D15072" s="182" t="s">
        <v>4</v>
      </c>
      <c r="E15072" s="419" t="s">
        <v>2100</v>
      </c>
      <c r="F15072" s="419"/>
      <c r="G15072" s="184" t="s">
        <v>5</v>
      </c>
      <c r="H15072" s="183" t="s">
        <v>6</v>
      </c>
      <c r="I15072" s="183" t="s">
        <v>7</v>
      </c>
      <c r="J15072" s="218" t="s">
        <v>8</v>
      </c>
      <c r="K15072" s="229">
        <f>J15074+J15075</f>
        <v>26.4</v>
      </c>
      <c r="L15072" s="229">
        <f>J15073-K15072</f>
        <v>9.1499999999999986</v>
      </c>
      <c r="M15072" t="s">
        <v>7</v>
      </c>
    </row>
    <row r="15073" spans="1:13" ht="39" customHeight="1" x14ac:dyDescent="0.2">
      <c r="A15073" s="237" t="s">
        <v>2125</v>
      </c>
      <c r="B15073" s="186" t="s">
        <v>1998</v>
      </c>
      <c r="C15073" s="185" t="s">
        <v>15</v>
      </c>
      <c r="D15073" s="185" t="s">
        <v>1999</v>
      </c>
      <c r="E15073" s="425">
        <v>27</v>
      </c>
      <c r="F15073" s="425"/>
      <c r="G15073" s="187" t="s">
        <v>54</v>
      </c>
      <c r="H15073" s="188">
        <v>1</v>
      </c>
      <c r="I15073" s="189">
        <f t="shared" ref="I15073:I15079" si="610">(M15073*$M$13)</f>
        <v>35.558</v>
      </c>
      <c r="J15073" s="231">
        <f t="shared" ref="J15073:J15079" si="611">TRUNC(I15073*H15073,2)</f>
        <v>35.549999999999997</v>
      </c>
      <c r="M15073">
        <v>38.65</v>
      </c>
    </row>
    <row r="15074" spans="1:13" ht="24" customHeight="1" x14ac:dyDescent="0.2">
      <c r="A15074" s="238" t="s">
        <v>2126</v>
      </c>
      <c r="B15074" s="191" t="s">
        <v>3434</v>
      </c>
      <c r="C15074" s="190" t="s">
        <v>15</v>
      </c>
      <c r="D15074" s="190" t="s">
        <v>3435</v>
      </c>
      <c r="E15074" s="426" t="s">
        <v>2129</v>
      </c>
      <c r="F15074" s="426"/>
      <c r="G15074" s="192" t="s">
        <v>39</v>
      </c>
      <c r="H15074" s="193">
        <v>0.23</v>
      </c>
      <c r="I15074" s="189">
        <f t="shared" si="610"/>
        <v>12.631600000000001</v>
      </c>
      <c r="J15074" s="219">
        <f t="shared" si="611"/>
        <v>2.9</v>
      </c>
      <c r="M15074">
        <v>13.73</v>
      </c>
    </row>
    <row r="15075" spans="1:13" ht="24" customHeight="1" x14ac:dyDescent="0.2">
      <c r="A15075" s="238" t="s">
        <v>2126</v>
      </c>
      <c r="B15075" s="191" t="s">
        <v>2156</v>
      </c>
      <c r="C15075" s="190" t="s">
        <v>15</v>
      </c>
      <c r="D15075" s="190" t="s">
        <v>2157</v>
      </c>
      <c r="E15075" s="426" t="s">
        <v>2129</v>
      </c>
      <c r="F15075" s="426"/>
      <c r="G15075" s="192" t="s">
        <v>39</v>
      </c>
      <c r="H15075" s="193">
        <v>1.9790000000000001</v>
      </c>
      <c r="I15075" s="189">
        <f t="shared" si="610"/>
        <v>11.8772</v>
      </c>
      <c r="J15075" s="219">
        <f t="shared" si="611"/>
        <v>23.5</v>
      </c>
      <c r="M15075">
        <v>12.91</v>
      </c>
    </row>
    <row r="15076" spans="1:13" ht="24" customHeight="1" x14ac:dyDescent="0.2">
      <c r="A15076" s="238" t="s">
        <v>2126</v>
      </c>
      <c r="B15076" s="191" t="s">
        <v>3440</v>
      </c>
      <c r="C15076" s="190" t="s">
        <v>15</v>
      </c>
      <c r="D15076" s="190" t="s">
        <v>3441</v>
      </c>
      <c r="E15076" s="426" t="s">
        <v>2119</v>
      </c>
      <c r="F15076" s="426"/>
      <c r="G15076" s="192" t="s">
        <v>1871</v>
      </c>
      <c r="H15076" s="193">
        <v>0.8</v>
      </c>
      <c r="I15076" s="189">
        <f t="shared" si="610"/>
        <v>4.3240000000000007</v>
      </c>
      <c r="J15076" s="219">
        <f t="shared" si="611"/>
        <v>3.45</v>
      </c>
      <c r="M15076">
        <v>4.7</v>
      </c>
    </row>
    <row r="15077" spans="1:13" ht="24" customHeight="1" x14ac:dyDescent="0.2">
      <c r="A15077" s="238" t="s">
        <v>2126</v>
      </c>
      <c r="B15077" s="191" t="s">
        <v>2164</v>
      </c>
      <c r="C15077" s="190" t="s">
        <v>15</v>
      </c>
      <c r="D15077" s="190" t="s">
        <v>2165</v>
      </c>
      <c r="E15077" s="426" t="s">
        <v>2119</v>
      </c>
      <c r="F15077" s="426"/>
      <c r="G15077" s="192" t="s">
        <v>50</v>
      </c>
      <c r="H15077" s="193">
        <v>6.4000000000000003E-3</v>
      </c>
      <c r="I15077" s="189">
        <f t="shared" si="610"/>
        <v>160.77000000000001</v>
      </c>
      <c r="J15077" s="219">
        <f t="shared" si="611"/>
        <v>1.02</v>
      </c>
      <c r="M15077">
        <v>174.75</v>
      </c>
    </row>
    <row r="15078" spans="1:13" ht="24" customHeight="1" x14ac:dyDescent="0.2">
      <c r="A15078" s="238" t="s">
        <v>2126</v>
      </c>
      <c r="B15078" s="191" t="s">
        <v>3442</v>
      </c>
      <c r="C15078" s="190" t="s">
        <v>15</v>
      </c>
      <c r="D15078" s="190" t="s">
        <v>3443</v>
      </c>
      <c r="E15078" s="426" t="s">
        <v>2119</v>
      </c>
      <c r="F15078" s="426"/>
      <c r="G15078" s="192" t="s">
        <v>1871</v>
      </c>
      <c r="H15078" s="193">
        <v>0.8</v>
      </c>
      <c r="I15078" s="189">
        <f t="shared" si="610"/>
        <v>0.13800000000000001</v>
      </c>
      <c r="J15078" s="219">
        <f t="shared" si="611"/>
        <v>0.11</v>
      </c>
      <c r="M15078">
        <v>0.15</v>
      </c>
    </row>
    <row r="15079" spans="1:13" ht="24" customHeight="1" x14ac:dyDescent="0.2">
      <c r="A15079" s="238" t="s">
        <v>2126</v>
      </c>
      <c r="B15079" s="191" t="s">
        <v>3438</v>
      </c>
      <c r="C15079" s="190" t="s">
        <v>15</v>
      </c>
      <c r="D15079" s="190" t="s">
        <v>3439</v>
      </c>
      <c r="E15079" s="426" t="s">
        <v>2119</v>
      </c>
      <c r="F15079" s="426"/>
      <c r="G15079" s="192" t="s">
        <v>50</v>
      </c>
      <c r="H15079" s="193">
        <v>0.20499999999999999</v>
      </c>
      <c r="I15079" s="189">
        <f t="shared" si="610"/>
        <v>22.346800000000002</v>
      </c>
      <c r="J15079" s="219">
        <f t="shared" si="611"/>
        <v>4.58</v>
      </c>
      <c r="M15079">
        <v>24.29</v>
      </c>
    </row>
    <row r="15080" spans="1:13" x14ac:dyDescent="0.2">
      <c r="A15080" s="239"/>
      <c r="B15080" s="195"/>
      <c r="C15080" s="195"/>
      <c r="D15080" s="195"/>
      <c r="E15080" s="195" t="s">
        <v>3847</v>
      </c>
      <c r="F15080" s="196">
        <v>28.69</v>
      </c>
      <c r="G15080" s="195" t="s">
        <v>3848</v>
      </c>
      <c r="H15080" s="196">
        <v>0</v>
      </c>
      <c r="I15080" s="196">
        <v>28.69</v>
      </c>
      <c r="J15080" s="220"/>
      <c r="M15080">
        <v>28.69</v>
      </c>
    </row>
    <row r="15081" spans="1:13" ht="25.5" x14ac:dyDescent="0.2">
      <c r="A15081" s="239"/>
      <c r="B15081" s="195"/>
      <c r="C15081" s="195"/>
      <c r="D15081" s="195"/>
      <c r="E15081" s="195" t="s">
        <v>3849</v>
      </c>
      <c r="F15081" s="196">
        <v>0</v>
      </c>
      <c r="G15081" s="195"/>
      <c r="H15081" s="195" t="s">
        <v>3850</v>
      </c>
      <c r="I15081" s="196">
        <v>38.65</v>
      </c>
      <c r="J15081" s="220"/>
      <c r="M15081">
        <v>38.65</v>
      </c>
    </row>
    <row r="15082" spans="1:13" ht="30" customHeight="1" x14ac:dyDescent="0.2">
      <c r="A15082" s="240"/>
      <c r="B15082" s="197"/>
      <c r="C15082" s="197"/>
      <c r="D15082" s="197"/>
      <c r="E15082" s="197"/>
      <c r="F15082" s="197"/>
      <c r="G15082" s="197" t="s">
        <v>3851</v>
      </c>
      <c r="H15082" s="198">
        <v>50</v>
      </c>
      <c r="I15082" s="199">
        <v>1932.5</v>
      </c>
      <c r="J15082" s="220"/>
      <c r="M15082">
        <v>1932.5</v>
      </c>
    </row>
    <row r="15083" spans="1:13" ht="0.95" customHeight="1" x14ac:dyDescent="0.2">
      <c r="A15083" s="237"/>
      <c r="B15083" s="185"/>
      <c r="C15083" s="185"/>
      <c r="D15083" s="185"/>
      <c r="E15083" s="185"/>
      <c r="F15083" s="185"/>
      <c r="G15083" s="185"/>
      <c r="H15083" s="185"/>
      <c r="I15083" s="185"/>
      <c r="J15083" s="220"/>
    </row>
    <row r="15084" spans="1:13" ht="18" customHeight="1" x14ac:dyDescent="0.2">
      <c r="A15084" s="236" t="s">
        <v>3837</v>
      </c>
      <c r="B15084" s="183" t="s">
        <v>2</v>
      </c>
      <c r="C15084" s="182" t="s">
        <v>3</v>
      </c>
      <c r="D15084" s="182" t="s">
        <v>4</v>
      </c>
      <c r="E15084" s="419" t="s">
        <v>2100</v>
      </c>
      <c r="F15084" s="419"/>
      <c r="G15084" s="184" t="s">
        <v>5</v>
      </c>
      <c r="H15084" s="183" t="s">
        <v>6</v>
      </c>
      <c r="I15084" s="183" t="s">
        <v>7</v>
      </c>
      <c r="J15084" s="218" t="s">
        <v>8</v>
      </c>
      <c r="K15084" s="229">
        <f>J15086+J15087</f>
        <v>100.33</v>
      </c>
      <c r="L15084" s="229">
        <f>J15085-K15084</f>
        <v>199.48000000000002</v>
      </c>
      <c r="M15084" t="s">
        <v>7</v>
      </c>
    </row>
    <row r="15085" spans="1:13" ht="26.1" customHeight="1" x14ac:dyDescent="0.2">
      <c r="A15085" s="237" t="s">
        <v>2125</v>
      </c>
      <c r="B15085" s="186" t="s">
        <v>2000</v>
      </c>
      <c r="C15085" s="185" t="s">
        <v>26</v>
      </c>
      <c r="D15085" s="185" t="s">
        <v>2001</v>
      </c>
      <c r="E15085" s="425" t="s">
        <v>2118</v>
      </c>
      <c r="F15085" s="425"/>
      <c r="G15085" s="187" t="s">
        <v>331</v>
      </c>
      <c r="H15085" s="188">
        <v>1</v>
      </c>
      <c r="I15085" s="189">
        <f t="shared" ref="I15085:I15090" si="612">(M15085*$M$13)</f>
        <v>299.81880000000001</v>
      </c>
      <c r="J15085" s="231">
        <f t="shared" ref="J15085:J15090" si="613">TRUNC(I15085*H15085,2)</f>
        <v>299.81</v>
      </c>
      <c r="M15085">
        <v>325.89</v>
      </c>
    </row>
    <row r="15086" spans="1:13" ht="24" customHeight="1" x14ac:dyDescent="0.2">
      <c r="A15086" s="241" t="s">
        <v>2395</v>
      </c>
      <c r="B15086" s="201" t="s">
        <v>2446</v>
      </c>
      <c r="C15086" s="200" t="s">
        <v>26</v>
      </c>
      <c r="D15086" s="200" t="s">
        <v>2447</v>
      </c>
      <c r="E15086" s="427" t="s">
        <v>2123</v>
      </c>
      <c r="F15086" s="427"/>
      <c r="G15086" s="202" t="s">
        <v>32</v>
      </c>
      <c r="H15086" s="203">
        <v>4.3620000000000001</v>
      </c>
      <c r="I15086" s="189">
        <f t="shared" si="612"/>
        <v>17.461600000000001</v>
      </c>
      <c r="J15086" s="219">
        <f t="shared" si="613"/>
        <v>76.16</v>
      </c>
      <c r="M15086">
        <v>18.98</v>
      </c>
    </row>
    <row r="15087" spans="1:13" ht="24" customHeight="1" x14ac:dyDescent="0.2">
      <c r="A15087" s="241" t="s">
        <v>2395</v>
      </c>
      <c r="B15087" s="201" t="s">
        <v>2501</v>
      </c>
      <c r="C15087" s="200" t="s">
        <v>26</v>
      </c>
      <c r="D15087" s="200" t="s">
        <v>2502</v>
      </c>
      <c r="E15087" s="427" t="s">
        <v>2123</v>
      </c>
      <c r="F15087" s="427"/>
      <c r="G15087" s="202" t="s">
        <v>32</v>
      </c>
      <c r="H15087" s="203">
        <v>1.0905</v>
      </c>
      <c r="I15087" s="189">
        <f t="shared" si="612"/>
        <v>22.172000000000001</v>
      </c>
      <c r="J15087" s="219">
        <f t="shared" si="613"/>
        <v>24.17</v>
      </c>
      <c r="M15087">
        <v>24.1</v>
      </c>
    </row>
    <row r="15088" spans="1:13" ht="65.099999999999994" customHeight="1" x14ac:dyDescent="0.2">
      <c r="A15088" s="241" t="s">
        <v>2395</v>
      </c>
      <c r="B15088" s="201" t="s">
        <v>3444</v>
      </c>
      <c r="C15088" s="200" t="s">
        <v>26</v>
      </c>
      <c r="D15088" s="200" t="s">
        <v>3445</v>
      </c>
      <c r="E15088" s="427" t="s">
        <v>2398</v>
      </c>
      <c r="F15088" s="427"/>
      <c r="G15088" s="202" t="s">
        <v>2399</v>
      </c>
      <c r="H15088" s="203">
        <v>0.2999</v>
      </c>
      <c r="I15088" s="189">
        <f t="shared" si="612"/>
        <v>204.58960000000002</v>
      </c>
      <c r="J15088" s="219">
        <f t="shared" si="613"/>
        <v>61.35</v>
      </c>
      <c r="M15088">
        <v>222.38</v>
      </c>
    </row>
    <row r="15089" spans="1:13" ht="65.099999999999994" customHeight="1" x14ac:dyDescent="0.2">
      <c r="A15089" s="241" t="s">
        <v>2395</v>
      </c>
      <c r="B15089" s="201" t="s">
        <v>3446</v>
      </c>
      <c r="C15089" s="200" t="s">
        <v>26</v>
      </c>
      <c r="D15089" s="200" t="s">
        <v>3447</v>
      </c>
      <c r="E15089" s="427" t="s">
        <v>2398</v>
      </c>
      <c r="F15089" s="427"/>
      <c r="G15089" s="202" t="s">
        <v>2402</v>
      </c>
      <c r="H15089" s="203">
        <v>1.2252000000000001</v>
      </c>
      <c r="I15089" s="189">
        <f t="shared" si="612"/>
        <v>48.005600000000001</v>
      </c>
      <c r="J15089" s="219">
        <f t="shared" si="613"/>
        <v>58.81</v>
      </c>
      <c r="M15089">
        <v>52.18</v>
      </c>
    </row>
    <row r="15090" spans="1:13" ht="24" customHeight="1" x14ac:dyDescent="0.2">
      <c r="A15090" s="238" t="s">
        <v>2126</v>
      </c>
      <c r="B15090" s="191" t="s">
        <v>3448</v>
      </c>
      <c r="C15090" s="190" t="s">
        <v>26</v>
      </c>
      <c r="D15090" s="190" t="s">
        <v>3449</v>
      </c>
      <c r="E15090" s="426" t="s">
        <v>2119</v>
      </c>
      <c r="F15090" s="426"/>
      <c r="G15090" s="192" t="s">
        <v>331</v>
      </c>
      <c r="H15090" s="193">
        <v>1</v>
      </c>
      <c r="I15090" s="189">
        <f t="shared" si="612"/>
        <v>79.304000000000002</v>
      </c>
      <c r="J15090" s="219">
        <f t="shared" si="613"/>
        <v>79.3</v>
      </c>
      <c r="M15090">
        <v>86.2</v>
      </c>
    </row>
    <row r="15091" spans="1:13" x14ac:dyDescent="0.2">
      <c r="A15091" s="239"/>
      <c r="B15091" s="195"/>
      <c r="C15091" s="195"/>
      <c r="D15091" s="195"/>
      <c r="E15091" s="195" t="s">
        <v>3847</v>
      </c>
      <c r="F15091" s="196">
        <v>104.36</v>
      </c>
      <c r="G15091" s="195" t="s">
        <v>3848</v>
      </c>
      <c r="H15091" s="196">
        <v>0</v>
      </c>
      <c r="I15091" s="196">
        <v>104.36</v>
      </c>
      <c r="J15091" s="220"/>
      <c r="M15091">
        <v>104.36</v>
      </c>
    </row>
    <row r="15092" spans="1:13" ht="25.5" x14ac:dyDescent="0.2">
      <c r="A15092" s="239"/>
      <c r="B15092" s="195"/>
      <c r="C15092" s="195"/>
      <c r="D15092" s="195"/>
      <c r="E15092" s="195" t="s">
        <v>3849</v>
      </c>
      <c r="F15092" s="196">
        <v>0</v>
      </c>
      <c r="G15092" s="195"/>
      <c r="H15092" s="195" t="s">
        <v>3850</v>
      </c>
      <c r="I15092" s="196">
        <v>325.89</v>
      </c>
      <c r="J15092" s="220"/>
      <c r="M15092">
        <v>325.89</v>
      </c>
    </row>
    <row r="15093" spans="1:13" ht="30" customHeight="1" x14ac:dyDescent="0.2">
      <c r="A15093" s="240"/>
      <c r="B15093" s="197"/>
      <c r="C15093" s="197"/>
      <c r="D15093" s="197"/>
      <c r="E15093" s="197"/>
      <c r="F15093" s="197"/>
      <c r="G15093" s="197" t="s">
        <v>3851</v>
      </c>
      <c r="H15093" s="198">
        <v>10</v>
      </c>
      <c r="I15093" s="199">
        <v>3258.9</v>
      </c>
      <c r="J15093" s="220"/>
      <c r="M15093">
        <v>3258.9</v>
      </c>
    </row>
    <row r="15094" spans="1:13" ht="0.95" customHeight="1" x14ac:dyDescent="0.2">
      <c r="A15094" s="237"/>
      <c r="B15094" s="185"/>
      <c r="C15094" s="185"/>
      <c r="D15094" s="185"/>
      <c r="E15094" s="185"/>
      <c r="F15094" s="185"/>
      <c r="G15094" s="185"/>
      <c r="H15094" s="185"/>
      <c r="I15094" s="185"/>
      <c r="J15094" s="220"/>
    </row>
    <row r="15095" spans="1:13" ht="18" customHeight="1" x14ac:dyDescent="0.2">
      <c r="A15095" s="236" t="s">
        <v>3838</v>
      </c>
      <c r="B15095" s="183" t="s">
        <v>2</v>
      </c>
      <c r="C15095" s="182" t="s">
        <v>3</v>
      </c>
      <c r="D15095" s="182" t="s">
        <v>4</v>
      </c>
      <c r="E15095" s="419" t="s">
        <v>2100</v>
      </c>
      <c r="F15095" s="419"/>
      <c r="G15095" s="184" t="s">
        <v>5</v>
      </c>
      <c r="H15095" s="183" t="s">
        <v>6</v>
      </c>
      <c r="I15095" s="183" t="s">
        <v>7</v>
      </c>
      <c r="J15095" s="218" t="s">
        <v>8</v>
      </c>
      <c r="K15095" s="229">
        <f>J15097+J15098</f>
        <v>23.92</v>
      </c>
      <c r="L15095" s="229">
        <f>J15096-K15095</f>
        <v>80.36</v>
      </c>
      <c r="M15095" t="s">
        <v>7</v>
      </c>
    </row>
    <row r="15096" spans="1:13" ht="39" customHeight="1" x14ac:dyDescent="0.2">
      <c r="A15096" s="237" t="s">
        <v>2125</v>
      </c>
      <c r="B15096" s="186" t="s">
        <v>2002</v>
      </c>
      <c r="C15096" s="185" t="s">
        <v>26</v>
      </c>
      <c r="D15096" s="185" t="s">
        <v>2003</v>
      </c>
      <c r="E15096" s="425" t="s">
        <v>2118</v>
      </c>
      <c r="F15096" s="425"/>
      <c r="G15096" s="187" t="s">
        <v>331</v>
      </c>
      <c r="H15096" s="188">
        <v>1</v>
      </c>
      <c r="I15096" s="189">
        <f>(M15096*$M$13)</f>
        <v>104.282</v>
      </c>
      <c r="J15096" s="231">
        <f>TRUNC(I15096*H15096,2)</f>
        <v>104.28</v>
      </c>
      <c r="M15096">
        <v>113.35</v>
      </c>
    </row>
    <row r="15097" spans="1:13" ht="24" customHeight="1" x14ac:dyDescent="0.2">
      <c r="A15097" s="241" t="s">
        <v>2395</v>
      </c>
      <c r="B15097" s="201" t="s">
        <v>2446</v>
      </c>
      <c r="C15097" s="200" t="s">
        <v>26</v>
      </c>
      <c r="D15097" s="200" t="s">
        <v>2447</v>
      </c>
      <c r="E15097" s="427" t="s">
        <v>2123</v>
      </c>
      <c r="F15097" s="427"/>
      <c r="G15097" s="202" t="s">
        <v>32</v>
      </c>
      <c r="H15097" s="203">
        <v>1.0401</v>
      </c>
      <c r="I15097" s="189">
        <f>(M15097*$M$13)</f>
        <v>17.461600000000001</v>
      </c>
      <c r="J15097" s="219">
        <f>TRUNC(I15097*H15097,2)</f>
        <v>18.16</v>
      </c>
      <c r="M15097">
        <v>18.98</v>
      </c>
    </row>
    <row r="15098" spans="1:13" ht="24" customHeight="1" x14ac:dyDescent="0.2">
      <c r="A15098" s="241" t="s">
        <v>2395</v>
      </c>
      <c r="B15098" s="201" t="s">
        <v>2501</v>
      </c>
      <c r="C15098" s="200" t="s">
        <v>26</v>
      </c>
      <c r="D15098" s="200" t="s">
        <v>2502</v>
      </c>
      <c r="E15098" s="427" t="s">
        <v>2123</v>
      </c>
      <c r="F15098" s="427"/>
      <c r="G15098" s="202" t="s">
        <v>32</v>
      </c>
      <c r="H15098" s="203">
        <v>0.26</v>
      </c>
      <c r="I15098" s="189">
        <f>(M15098*$M$13)</f>
        <v>22.172000000000001</v>
      </c>
      <c r="J15098" s="219">
        <f>TRUNC(I15098*H15098,2)</f>
        <v>5.76</v>
      </c>
      <c r="M15098">
        <v>24.1</v>
      </c>
    </row>
    <row r="15099" spans="1:13" ht="39" customHeight="1" x14ac:dyDescent="0.2">
      <c r="A15099" s="238" t="s">
        <v>2126</v>
      </c>
      <c r="B15099" s="191" t="s">
        <v>3450</v>
      </c>
      <c r="C15099" s="190" t="s">
        <v>26</v>
      </c>
      <c r="D15099" s="190" t="s">
        <v>3451</v>
      </c>
      <c r="E15099" s="426" t="s">
        <v>2119</v>
      </c>
      <c r="F15099" s="426"/>
      <c r="G15099" s="192" t="s">
        <v>331</v>
      </c>
      <c r="H15099" s="193">
        <v>1</v>
      </c>
      <c r="I15099" s="189">
        <f>(M15099*$M$13)</f>
        <v>80.361999999999995</v>
      </c>
      <c r="J15099" s="219">
        <f>TRUNC(I15099*H15099,2)</f>
        <v>80.36</v>
      </c>
      <c r="M15099">
        <v>87.35</v>
      </c>
    </row>
    <row r="15100" spans="1:13" x14ac:dyDescent="0.2">
      <c r="A15100" s="239"/>
      <c r="B15100" s="195"/>
      <c r="C15100" s="195"/>
      <c r="D15100" s="195"/>
      <c r="E15100" s="195" t="s">
        <v>3847</v>
      </c>
      <c r="F15100" s="196">
        <v>18.32</v>
      </c>
      <c r="G15100" s="195" t="s">
        <v>3848</v>
      </c>
      <c r="H15100" s="196">
        <v>0</v>
      </c>
      <c r="I15100" s="196">
        <v>18.32</v>
      </c>
      <c r="J15100" s="220"/>
      <c r="M15100">
        <v>18.32</v>
      </c>
    </row>
    <row r="15101" spans="1:13" ht="25.5" x14ac:dyDescent="0.2">
      <c r="A15101" s="239"/>
      <c r="B15101" s="195"/>
      <c r="C15101" s="195"/>
      <c r="D15101" s="195"/>
      <c r="E15101" s="195" t="s">
        <v>3849</v>
      </c>
      <c r="F15101" s="196">
        <v>0</v>
      </c>
      <c r="G15101" s="195"/>
      <c r="H15101" s="195" t="s">
        <v>3850</v>
      </c>
      <c r="I15101" s="196">
        <v>113.35</v>
      </c>
      <c r="J15101" s="220"/>
      <c r="M15101">
        <v>113.35</v>
      </c>
    </row>
    <row r="15102" spans="1:13" ht="30" customHeight="1" x14ac:dyDescent="0.2">
      <c r="A15102" s="240"/>
      <c r="B15102" s="197"/>
      <c r="C15102" s="197"/>
      <c r="D15102" s="197"/>
      <c r="E15102" s="197"/>
      <c r="F15102" s="197"/>
      <c r="G15102" s="197" t="s">
        <v>3851</v>
      </c>
      <c r="H15102" s="198">
        <v>50</v>
      </c>
      <c r="I15102" s="199">
        <v>5667.5</v>
      </c>
      <c r="J15102" s="220"/>
      <c r="M15102">
        <v>5667.5</v>
      </c>
    </row>
    <row r="15103" spans="1:13" ht="0.95" customHeight="1" x14ac:dyDescent="0.2">
      <c r="A15103" s="237"/>
      <c r="B15103" s="185"/>
      <c r="C15103" s="185"/>
      <c r="D15103" s="185"/>
      <c r="E15103" s="185"/>
      <c r="F15103" s="185"/>
      <c r="G15103" s="185"/>
      <c r="H15103" s="185"/>
      <c r="I15103" s="185"/>
      <c r="J15103" s="220"/>
    </row>
    <row r="15104" spans="1:13" ht="18" customHeight="1" x14ac:dyDescent="0.2">
      <c r="A15104" s="236" t="s">
        <v>3839</v>
      </c>
      <c r="B15104" s="183" t="s">
        <v>2</v>
      </c>
      <c r="C15104" s="182" t="s">
        <v>3</v>
      </c>
      <c r="D15104" s="182" t="s">
        <v>4</v>
      </c>
      <c r="E15104" s="419" t="s">
        <v>2100</v>
      </c>
      <c r="F15104" s="419"/>
      <c r="G15104" s="184" t="s">
        <v>5</v>
      </c>
      <c r="H15104" s="183" t="s">
        <v>6</v>
      </c>
      <c r="I15104" s="183" t="s">
        <v>7</v>
      </c>
      <c r="J15104" s="218" t="s">
        <v>8</v>
      </c>
      <c r="K15104" s="229">
        <f>J15106+J15107</f>
        <v>16.72</v>
      </c>
      <c r="L15104" s="229">
        <f>J15105-K15104</f>
        <v>39.120000000000005</v>
      </c>
      <c r="M15104" t="s">
        <v>7</v>
      </c>
    </row>
    <row r="15105" spans="1:13" ht="26.1" customHeight="1" x14ac:dyDescent="0.2">
      <c r="A15105" s="237" t="s">
        <v>2125</v>
      </c>
      <c r="B15105" s="186" t="s">
        <v>2004</v>
      </c>
      <c r="C15105" s="185" t="s">
        <v>26</v>
      </c>
      <c r="D15105" s="185" t="s">
        <v>2005</v>
      </c>
      <c r="E15105" s="425" t="s">
        <v>2118</v>
      </c>
      <c r="F15105" s="425"/>
      <c r="G15105" s="187" t="s">
        <v>331</v>
      </c>
      <c r="H15105" s="188">
        <v>1</v>
      </c>
      <c r="I15105" s="189">
        <f>(M15105*$M$13)</f>
        <v>55.844000000000008</v>
      </c>
      <c r="J15105" s="231">
        <f>TRUNC(I15105*H15105,2)</f>
        <v>55.84</v>
      </c>
      <c r="M15105">
        <v>60.7</v>
      </c>
    </row>
    <row r="15106" spans="1:13" ht="24" customHeight="1" x14ac:dyDescent="0.2">
      <c r="A15106" s="241" t="s">
        <v>2395</v>
      </c>
      <c r="B15106" s="201" t="s">
        <v>2446</v>
      </c>
      <c r="C15106" s="200" t="s">
        <v>26</v>
      </c>
      <c r="D15106" s="200" t="s">
        <v>2447</v>
      </c>
      <c r="E15106" s="427" t="s">
        <v>2123</v>
      </c>
      <c r="F15106" s="427"/>
      <c r="G15106" s="202" t="s">
        <v>32</v>
      </c>
      <c r="H15106" s="203">
        <v>0.72719999999999996</v>
      </c>
      <c r="I15106" s="189">
        <f>(M15106*$M$13)</f>
        <v>17.461600000000001</v>
      </c>
      <c r="J15106" s="219">
        <f>TRUNC(I15106*H15106,2)</f>
        <v>12.69</v>
      </c>
      <c r="M15106">
        <v>18.98</v>
      </c>
    </row>
    <row r="15107" spans="1:13" ht="24" customHeight="1" x14ac:dyDescent="0.2">
      <c r="A15107" s="241" t="s">
        <v>2395</v>
      </c>
      <c r="B15107" s="201" t="s">
        <v>2501</v>
      </c>
      <c r="C15107" s="200" t="s">
        <v>26</v>
      </c>
      <c r="D15107" s="200" t="s">
        <v>2502</v>
      </c>
      <c r="E15107" s="427" t="s">
        <v>2123</v>
      </c>
      <c r="F15107" s="427"/>
      <c r="G15107" s="202" t="s">
        <v>32</v>
      </c>
      <c r="H15107" s="203">
        <v>0.18179999999999999</v>
      </c>
      <c r="I15107" s="189">
        <f>(M15107*$M$13)</f>
        <v>22.172000000000001</v>
      </c>
      <c r="J15107" s="219">
        <f>TRUNC(I15107*H15107,2)</f>
        <v>4.03</v>
      </c>
      <c r="M15107">
        <v>24.1</v>
      </c>
    </row>
    <row r="15108" spans="1:13" ht="39" customHeight="1" x14ac:dyDescent="0.2">
      <c r="A15108" s="238" t="s">
        <v>2126</v>
      </c>
      <c r="B15108" s="191" t="s">
        <v>3452</v>
      </c>
      <c r="C15108" s="190" t="s">
        <v>26</v>
      </c>
      <c r="D15108" s="190" t="s">
        <v>3453</v>
      </c>
      <c r="E15108" s="426" t="s">
        <v>2119</v>
      </c>
      <c r="F15108" s="426"/>
      <c r="G15108" s="192" t="s">
        <v>331</v>
      </c>
      <c r="H15108" s="193">
        <v>1</v>
      </c>
      <c r="I15108" s="189">
        <f>(M15108*$M$13)</f>
        <v>39.118400000000001</v>
      </c>
      <c r="J15108" s="219">
        <f>TRUNC(I15108*H15108,2)</f>
        <v>39.11</v>
      </c>
      <c r="M15108">
        <v>42.52</v>
      </c>
    </row>
    <row r="15109" spans="1:13" x14ac:dyDescent="0.2">
      <c r="A15109" s="239"/>
      <c r="B15109" s="195"/>
      <c r="C15109" s="195"/>
      <c r="D15109" s="195"/>
      <c r="E15109" s="195" t="s">
        <v>3847</v>
      </c>
      <c r="F15109" s="196">
        <v>12.809999999999999</v>
      </c>
      <c r="G15109" s="195" t="s">
        <v>3848</v>
      </c>
      <c r="H15109" s="196">
        <v>0</v>
      </c>
      <c r="I15109" s="196">
        <v>12.809999999999999</v>
      </c>
      <c r="J15109" s="220"/>
      <c r="M15109">
        <v>12.809999999999999</v>
      </c>
    </row>
    <row r="15110" spans="1:13" ht="25.5" x14ac:dyDescent="0.2">
      <c r="A15110" s="239"/>
      <c r="B15110" s="195"/>
      <c r="C15110" s="195"/>
      <c r="D15110" s="195"/>
      <c r="E15110" s="195" t="s">
        <v>3849</v>
      </c>
      <c r="F15110" s="196">
        <v>0</v>
      </c>
      <c r="G15110" s="195"/>
      <c r="H15110" s="195" t="s">
        <v>3850</v>
      </c>
      <c r="I15110" s="196">
        <v>60.7</v>
      </c>
      <c r="J15110" s="220"/>
      <c r="M15110">
        <v>60.7</v>
      </c>
    </row>
    <row r="15111" spans="1:13" ht="30" customHeight="1" x14ac:dyDescent="0.2">
      <c r="A15111" s="240"/>
      <c r="B15111" s="197"/>
      <c r="C15111" s="197"/>
      <c r="D15111" s="197"/>
      <c r="E15111" s="197"/>
      <c r="F15111" s="197"/>
      <c r="G15111" s="197" t="s">
        <v>3851</v>
      </c>
      <c r="H15111" s="198">
        <v>50</v>
      </c>
      <c r="I15111" s="199">
        <v>3035</v>
      </c>
      <c r="J15111" s="220"/>
      <c r="M15111">
        <v>3035</v>
      </c>
    </row>
    <row r="15112" spans="1:13" ht="0.95" customHeight="1" x14ac:dyDescent="0.2">
      <c r="A15112" s="237"/>
      <c r="B15112" s="185"/>
      <c r="C15112" s="185"/>
      <c r="D15112" s="185"/>
      <c r="E15112" s="185"/>
      <c r="F15112" s="185"/>
      <c r="G15112" s="185"/>
      <c r="H15112" s="185"/>
      <c r="I15112" s="185"/>
      <c r="J15112" s="220"/>
    </row>
    <row r="15113" spans="1:13" ht="24" customHeight="1" x14ac:dyDescent="0.2">
      <c r="A15113" s="235" t="s">
        <v>2006</v>
      </c>
      <c r="B15113" s="14"/>
      <c r="C15113" s="14"/>
      <c r="D15113" s="13" t="s">
        <v>2007</v>
      </c>
      <c r="E15113" s="14"/>
      <c r="F15113" s="418"/>
      <c r="G15113" s="418"/>
      <c r="H15113" s="14"/>
      <c r="I15113" s="14"/>
      <c r="J15113" s="209"/>
    </row>
    <row r="15114" spans="1:13" ht="18" customHeight="1" x14ac:dyDescent="0.2">
      <c r="A15114" s="236" t="s">
        <v>2008</v>
      </c>
      <c r="B15114" s="183" t="s">
        <v>2</v>
      </c>
      <c r="C15114" s="182" t="s">
        <v>3</v>
      </c>
      <c r="D15114" s="182" t="s">
        <v>4</v>
      </c>
      <c r="E15114" s="419" t="s">
        <v>2100</v>
      </c>
      <c r="F15114" s="419"/>
      <c r="G15114" s="184" t="s">
        <v>5</v>
      </c>
      <c r="H15114" s="183" t="s">
        <v>6</v>
      </c>
      <c r="I15114" s="183" t="s">
        <v>7</v>
      </c>
      <c r="J15114" s="218" t="s">
        <v>8</v>
      </c>
      <c r="K15114" s="229">
        <f>J15119+J15124</f>
        <v>16.47</v>
      </c>
      <c r="L15114" s="229">
        <f>J15115-K15114</f>
        <v>282.87</v>
      </c>
      <c r="M15114" t="s">
        <v>7</v>
      </c>
    </row>
    <row r="15115" spans="1:13" ht="24" customHeight="1" x14ac:dyDescent="0.2">
      <c r="A15115" s="237" t="s">
        <v>2125</v>
      </c>
      <c r="B15115" s="186" t="s">
        <v>2009</v>
      </c>
      <c r="C15115" s="185" t="s">
        <v>15</v>
      </c>
      <c r="D15115" s="185" t="s">
        <v>4679</v>
      </c>
      <c r="E15115" s="425">
        <v>18</v>
      </c>
      <c r="F15115" s="425"/>
      <c r="G15115" s="187" t="s">
        <v>17</v>
      </c>
      <c r="H15115" s="188">
        <v>1</v>
      </c>
      <c r="I15115" s="189">
        <f t="shared" ref="I15115:I15130" si="614">(M15115*$M$13)</f>
        <v>299.34040000000005</v>
      </c>
      <c r="J15115" s="231">
        <f t="shared" ref="J15115:J15130" si="615">TRUNC(I15115*H15115,2)</f>
        <v>299.33999999999997</v>
      </c>
      <c r="M15115">
        <v>325.37</v>
      </c>
    </row>
    <row r="15116" spans="1:13" ht="24" customHeight="1" x14ac:dyDescent="0.2">
      <c r="A15116" s="238" t="s">
        <v>2126</v>
      </c>
      <c r="B15116" s="191" t="s">
        <v>2675</v>
      </c>
      <c r="C15116" s="190" t="s">
        <v>15</v>
      </c>
      <c r="D15116" s="190" t="s">
        <v>2676</v>
      </c>
      <c r="E15116" s="426" t="s">
        <v>2119</v>
      </c>
      <c r="F15116" s="426"/>
      <c r="G15116" s="192" t="s">
        <v>54</v>
      </c>
      <c r="H15116" s="193">
        <v>0.27229999999999999</v>
      </c>
      <c r="I15116" s="189">
        <f t="shared" si="614"/>
        <v>11.4816</v>
      </c>
      <c r="J15116" s="219">
        <f t="shared" si="615"/>
        <v>3.12</v>
      </c>
      <c r="M15116">
        <v>12.48</v>
      </c>
    </row>
    <row r="15117" spans="1:13" ht="26.1" customHeight="1" x14ac:dyDescent="0.2">
      <c r="A15117" s="238" t="s">
        <v>2126</v>
      </c>
      <c r="B15117" s="191" t="s">
        <v>2677</v>
      </c>
      <c r="C15117" s="190" t="s">
        <v>15</v>
      </c>
      <c r="D15117" s="190" t="s">
        <v>2678</v>
      </c>
      <c r="E15117" s="426" t="s">
        <v>2119</v>
      </c>
      <c r="F15117" s="426"/>
      <c r="G15117" s="192" t="s">
        <v>54</v>
      </c>
      <c r="H15117" s="193">
        <v>5.9499999999999997E-2</v>
      </c>
      <c r="I15117" s="189">
        <f t="shared" si="614"/>
        <v>14.6648</v>
      </c>
      <c r="J15117" s="219">
        <f t="shared" si="615"/>
        <v>0.87</v>
      </c>
      <c r="M15117">
        <v>15.94</v>
      </c>
    </row>
    <row r="15118" spans="1:13" ht="24" customHeight="1" x14ac:dyDescent="0.2">
      <c r="A15118" s="238" t="s">
        <v>2126</v>
      </c>
      <c r="B15118" s="191" t="s">
        <v>3454</v>
      </c>
      <c r="C15118" s="190" t="s">
        <v>15</v>
      </c>
      <c r="D15118" s="190" t="s">
        <v>2679</v>
      </c>
      <c r="E15118" s="426" t="s">
        <v>2119</v>
      </c>
      <c r="F15118" s="426"/>
      <c r="G15118" s="192" t="s">
        <v>54</v>
      </c>
      <c r="H15118" s="193">
        <v>1</v>
      </c>
      <c r="I15118" s="189">
        <f t="shared" si="614"/>
        <v>80.840400000000002</v>
      </c>
      <c r="J15118" s="219">
        <f t="shared" si="615"/>
        <v>80.84</v>
      </c>
      <c r="M15118">
        <v>87.87</v>
      </c>
    </row>
    <row r="15119" spans="1:13" ht="24" customHeight="1" x14ac:dyDescent="0.2">
      <c r="A15119" s="238" t="s">
        <v>2126</v>
      </c>
      <c r="B15119" s="191" t="s">
        <v>2130</v>
      </c>
      <c r="C15119" s="190" t="s">
        <v>15</v>
      </c>
      <c r="D15119" s="190" t="s">
        <v>2131</v>
      </c>
      <c r="E15119" s="426" t="s">
        <v>2129</v>
      </c>
      <c r="F15119" s="426"/>
      <c r="G15119" s="192" t="s">
        <v>39</v>
      </c>
      <c r="H15119" s="193">
        <v>0.5</v>
      </c>
      <c r="I15119" s="189">
        <f t="shared" si="614"/>
        <v>13.533200000000001</v>
      </c>
      <c r="J15119" s="219">
        <f t="shared" si="615"/>
        <v>6.76</v>
      </c>
      <c r="M15119">
        <v>14.71</v>
      </c>
    </row>
    <row r="15120" spans="1:13" ht="24" customHeight="1" x14ac:dyDescent="0.2">
      <c r="A15120" s="238" t="s">
        <v>2126</v>
      </c>
      <c r="B15120" s="191" t="s">
        <v>3117</v>
      </c>
      <c r="C15120" s="190" t="s">
        <v>15</v>
      </c>
      <c r="D15120" s="190" t="s">
        <v>3118</v>
      </c>
      <c r="E15120" s="426" t="s">
        <v>2119</v>
      </c>
      <c r="F15120" s="426"/>
      <c r="G15120" s="192" t="s">
        <v>1871</v>
      </c>
      <c r="H15120" s="193">
        <v>3.7100000000000001E-2</v>
      </c>
      <c r="I15120" s="189">
        <f t="shared" si="614"/>
        <v>8.942400000000001</v>
      </c>
      <c r="J15120" s="219">
        <f t="shared" si="615"/>
        <v>0.33</v>
      </c>
      <c r="M15120">
        <v>9.7200000000000006</v>
      </c>
    </row>
    <row r="15121" spans="1:13" ht="24" customHeight="1" x14ac:dyDescent="0.2">
      <c r="A15121" s="238" t="s">
        <v>2126</v>
      </c>
      <c r="B15121" s="191" t="s">
        <v>2682</v>
      </c>
      <c r="C15121" s="190" t="s">
        <v>15</v>
      </c>
      <c r="D15121" s="190" t="s">
        <v>2683</v>
      </c>
      <c r="E15121" s="426" t="s">
        <v>2119</v>
      </c>
      <c r="F15121" s="426"/>
      <c r="G15121" s="192" t="s">
        <v>1871</v>
      </c>
      <c r="H15121" s="193">
        <v>0.24129999999999999</v>
      </c>
      <c r="I15121" s="189">
        <f t="shared" si="614"/>
        <v>9.1356000000000002</v>
      </c>
      <c r="J15121" s="219">
        <f t="shared" si="615"/>
        <v>2.2000000000000002</v>
      </c>
      <c r="M15121">
        <v>9.93</v>
      </c>
    </row>
    <row r="15122" spans="1:13" ht="24" customHeight="1" x14ac:dyDescent="0.2">
      <c r="A15122" s="238" t="s">
        <v>2126</v>
      </c>
      <c r="B15122" s="191" t="s">
        <v>2680</v>
      </c>
      <c r="C15122" s="190" t="s">
        <v>15</v>
      </c>
      <c r="D15122" s="190" t="s">
        <v>2681</v>
      </c>
      <c r="E15122" s="426" t="s">
        <v>2119</v>
      </c>
      <c r="F15122" s="426"/>
      <c r="G15122" s="192" t="s">
        <v>54</v>
      </c>
      <c r="H15122" s="193">
        <v>0.29759999999999998</v>
      </c>
      <c r="I15122" s="189">
        <f t="shared" si="614"/>
        <v>2.5575999999999999</v>
      </c>
      <c r="J15122" s="219">
        <f t="shared" si="615"/>
        <v>0.76</v>
      </c>
      <c r="M15122">
        <v>2.78</v>
      </c>
    </row>
    <row r="15123" spans="1:13" ht="24" customHeight="1" x14ac:dyDescent="0.2">
      <c r="A15123" s="238" t="s">
        <v>2126</v>
      </c>
      <c r="B15123" s="191" t="s">
        <v>3120</v>
      </c>
      <c r="C15123" s="190" t="s">
        <v>15</v>
      </c>
      <c r="D15123" s="190" t="s">
        <v>3121</v>
      </c>
      <c r="E15123" s="426" t="s">
        <v>2119</v>
      </c>
      <c r="F15123" s="426"/>
      <c r="G15123" s="192" t="s">
        <v>1871</v>
      </c>
      <c r="H15123" s="193">
        <v>5.5789999999999997</v>
      </c>
      <c r="I15123" s="189">
        <f t="shared" si="614"/>
        <v>12.236000000000001</v>
      </c>
      <c r="J15123" s="219">
        <f t="shared" si="615"/>
        <v>68.260000000000005</v>
      </c>
      <c r="M15123">
        <v>13.3</v>
      </c>
    </row>
    <row r="15124" spans="1:13" ht="24" customHeight="1" x14ac:dyDescent="0.2">
      <c r="A15124" s="238" t="s">
        <v>2126</v>
      </c>
      <c r="B15124" s="191" t="s">
        <v>2210</v>
      </c>
      <c r="C15124" s="190" t="s">
        <v>15</v>
      </c>
      <c r="D15124" s="190" t="s">
        <v>2211</v>
      </c>
      <c r="E15124" s="426" t="s">
        <v>2129</v>
      </c>
      <c r="F15124" s="426"/>
      <c r="G15124" s="192" t="s">
        <v>39</v>
      </c>
      <c r="H15124" s="193">
        <v>0.5</v>
      </c>
      <c r="I15124" s="189">
        <f t="shared" si="614"/>
        <v>19.430400000000002</v>
      </c>
      <c r="J15124" s="219">
        <f t="shared" si="615"/>
        <v>9.7100000000000009</v>
      </c>
      <c r="M15124">
        <v>21.12</v>
      </c>
    </row>
    <row r="15125" spans="1:13" ht="24" customHeight="1" x14ac:dyDescent="0.2">
      <c r="A15125" s="238" t="s">
        <v>2126</v>
      </c>
      <c r="B15125" s="191" t="s">
        <v>2903</v>
      </c>
      <c r="C15125" s="190" t="s">
        <v>15</v>
      </c>
      <c r="D15125" s="190" t="s">
        <v>2904</v>
      </c>
      <c r="E15125" s="426" t="s">
        <v>2119</v>
      </c>
      <c r="F15125" s="426"/>
      <c r="G15125" s="192" t="s">
        <v>1871</v>
      </c>
      <c r="H15125" s="193">
        <v>3.9399999999999998E-2</v>
      </c>
      <c r="I15125" s="189">
        <f t="shared" si="614"/>
        <v>8.3444000000000003</v>
      </c>
      <c r="J15125" s="219">
        <f t="shared" si="615"/>
        <v>0.32</v>
      </c>
      <c r="M15125">
        <v>9.07</v>
      </c>
    </row>
    <row r="15126" spans="1:13" ht="24" customHeight="1" x14ac:dyDescent="0.2">
      <c r="A15126" s="238" t="s">
        <v>2126</v>
      </c>
      <c r="B15126" s="191" t="s">
        <v>2671</v>
      </c>
      <c r="C15126" s="190" t="s">
        <v>15</v>
      </c>
      <c r="D15126" s="190" t="s">
        <v>2672</v>
      </c>
      <c r="E15126" s="426" t="s">
        <v>2119</v>
      </c>
      <c r="F15126" s="426"/>
      <c r="G15126" s="192" t="s">
        <v>1871</v>
      </c>
      <c r="H15126" s="193">
        <v>0.13370000000000001</v>
      </c>
      <c r="I15126" s="189">
        <f t="shared" si="614"/>
        <v>23.8096</v>
      </c>
      <c r="J15126" s="219">
        <f t="shared" si="615"/>
        <v>3.18</v>
      </c>
      <c r="M15126">
        <v>25.88</v>
      </c>
    </row>
    <row r="15127" spans="1:13" ht="24" customHeight="1" x14ac:dyDescent="0.2">
      <c r="A15127" s="238" t="s">
        <v>2126</v>
      </c>
      <c r="B15127" s="191" t="s">
        <v>2908</v>
      </c>
      <c r="C15127" s="190" t="s">
        <v>15</v>
      </c>
      <c r="D15127" s="190" t="s">
        <v>2909</v>
      </c>
      <c r="E15127" s="426" t="s">
        <v>2119</v>
      </c>
      <c r="F15127" s="426"/>
      <c r="G15127" s="192" t="s">
        <v>1871</v>
      </c>
      <c r="H15127" s="193">
        <v>1.4151</v>
      </c>
      <c r="I15127" s="189">
        <f t="shared" si="614"/>
        <v>9.9636000000000013</v>
      </c>
      <c r="J15127" s="219">
        <f t="shared" si="615"/>
        <v>14.09</v>
      </c>
      <c r="M15127">
        <v>10.83</v>
      </c>
    </row>
    <row r="15128" spans="1:13" ht="24" customHeight="1" x14ac:dyDescent="0.2">
      <c r="A15128" s="238" t="s">
        <v>2126</v>
      </c>
      <c r="B15128" s="191" t="s">
        <v>2906</v>
      </c>
      <c r="C15128" s="190" t="s">
        <v>15</v>
      </c>
      <c r="D15128" s="190" t="s">
        <v>2907</v>
      </c>
      <c r="E15128" s="426" t="s">
        <v>2119</v>
      </c>
      <c r="F15128" s="426"/>
      <c r="G15128" s="192" t="s">
        <v>1871</v>
      </c>
      <c r="H15128" s="193">
        <v>5.1970999999999998</v>
      </c>
      <c r="I15128" s="189">
        <f t="shared" si="614"/>
        <v>9.613999999999999</v>
      </c>
      <c r="J15128" s="219">
        <f t="shared" si="615"/>
        <v>49.96</v>
      </c>
      <c r="M15128">
        <v>10.45</v>
      </c>
    </row>
    <row r="15129" spans="1:13" ht="24" customHeight="1" x14ac:dyDescent="0.2">
      <c r="A15129" s="238" t="s">
        <v>2126</v>
      </c>
      <c r="B15129" s="191" t="s">
        <v>2673</v>
      </c>
      <c r="C15129" s="190" t="s">
        <v>15</v>
      </c>
      <c r="D15129" s="190" t="s">
        <v>2674</v>
      </c>
      <c r="E15129" s="426" t="s">
        <v>2119</v>
      </c>
      <c r="F15129" s="426"/>
      <c r="G15129" s="192" t="s">
        <v>1871</v>
      </c>
      <c r="H15129" s="193">
        <v>0.23810000000000001</v>
      </c>
      <c r="I15129" s="189">
        <f t="shared" si="614"/>
        <v>30.847600000000003</v>
      </c>
      <c r="J15129" s="219">
        <f t="shared" si="615"/>
        <v>7.34</v>
      </c>
      <c r="M15129">
        <v>33.53</v>
      </c>
    </row>
    <row r="15130" spans="1:13" ht="24" customHeight="1" x14ac:dyDescent="0.2">
      <c r="A15130" s="238" t="s">
        <v>2126</v>
      </c>
      <c r="B15130" s="191" t="s">
        <v>3122</v>
      </c>
      <c r="C15130" s="190" t="s">
        <v>15</v>
      </c>
      <c r="D15130" s="190" t="s">
        <v>3123</v>
      </c>
      <c r="E15130" s="426" t="s">
        <v>2119</v>
      </c>
      <c r="F15130" s="426"/>
      <c r="G15130" s="192" t="s">
        <v>1871</v>
      </c>
      <c r="H15130" s="193">
        <v>5.1314000000000002</v>
      </c>
      <c r="I15130" s="189">
        <f t="shared" si="614"/>
        <v>10.0556</v>
      </c>
      <c r="J15130" s="219">
        <f t="shared" si="615"/>
        <v>51.59</v>
      </c>
      <c r="M15130">
        <v>10.93</v>
      </c>
    </row>
    <row r="15131" spans="1:13" x14ac:dyDescent="0.2">
      <c r="A15131" s="239"/>
      <c r="B15131" s="195"/>
      <c r="C15131" s="195"/>
      <c r="D15131" s="195"/>
      <c r="E15131" s="195" t="s">
        <v>3847</v>
      </c>
      <c r="F15131" s="196">
        <v>17.91</v>
      </c>
      <c r="G15131" s="195" t="s">
        <v>3848</v>
      </c>
      <c r="H15131" s="196">
        <v>0</v>
      </c>
      <c r="I15131" s="196">
        <v>17.91</v>
      </c>
      <c r="J15131" s="220"/>
      <c r="M15131">
        <v>17.91</v>
      </c>
    </row>
    <row r="15132" spans="1:13" ht="25.5" x14ac:dyDescent="0.2">
      <c r="A15132" s="239"/>
      <c r="B15132" s="195"/>
      <c r="C15132" s="195"/>
      <c r="D15132" s="195"/>
      <c r="E15132" s="195" t="s">
        <v>3849</v>
      </c>
      <c r="F15132" s="196">
        <v>0</v>
      </c>
      <c r="G15132" s="195"/>
      <c r="H15132" s="195" t="s">
        <v>3850</v>
      </c>
      <c r="I15132" s="196">
        <v>325.37</v>
      </c>
      <c r="J15132" s="220"/>
      <c r="M15132">
        <v>325.37</v>
      </c>
    </row>
    <row r="15133" spans="1:13" ht="30" customHeight="1" x14ac:dyDescent="0.2">
      <c r="A15133" s="240"/>
      <c r="B15133" s="197"/>
      <c r="C15133" s="197"/>
      <c r="D15133" s="197"/>
      <c r="E15133" s="197"/>
      <c r="F15133" s="197"/>
      <c r="G15133" s="197" t="s">
        <v>3851</v>
      </c>
      <c r="H15133" s="198">
        <v>237.39</v>
      </c>
      <c r="I15133" s="199">
        <v>77239.58</v>
      </c>
      <c r="J15133" s="220"/>
      <c r="M15133">
        <v>77239.58</v>
      </c>
    </row>
    <row r="15134" spans="1:13" ht="0.95" customHeight="1" x14ac:dyDescent="0.2">
      <c r="A15134" s="237"/>
      <c r="B15134" s="185"/>
      <c r="C15134" s="185"/>
      <c r="D15134" s="185"/>
      <c r="E15134" s="185"/>
      <c r="F15134" s="185"/>
      <c r="G15134" s="185"/>
      <c r="H15134" s="185"/>
      <c r="I15134" s="185"/>
      <c r="J15134" s="220"/>
    </row>
    <row r="15135" spans="1:13" ht="18" customHeight="1" x14ac:dyDescent="0.2">
      <c r="A15135" s="236" t="s">
        <v>2010</v>
      </c>
      <c r="B15135" s="183" t="s">
        <v>2</v>
      </c>
      <c r="C15135" s="182" t="s">
        <v>3</v>
      </c>
      <c r="D15135" s="182" t="s">
        <v>4</v>
      </c>
      <c r="E15135" s="419" t="s">
        <v>2100</v>
      </c>
      <c r="F15135" s="419"/>
      <c r="G15135" s="184" t="s">
        <v>5</v>
      </c>
      <c r="H15135" s="183" t="s">
        <v>6</v>
      </c>
      <c r="I15135" s="183" t="s">
        <v>7</v>
      </c>
      <c r="J15135" s="218" t="s">
        <v>8</v>
      </c>
      <c r="K15135" s="229">
        <f>J15137+J15138</f>
        <v>16.47</v>
      </c>
      <c r="L15135" s="229">
        <f>J15136-K15135</f>
        <v>49.260000000000005</v>
      </c>
      <c r="M15135" t="s">
        <v>7</v>
      </c>
    </row>
    <row r="15136" spans="1:13" ht="24" customHeight="1" x14ac:dyDescent="0.2">
      <c r="A15136" s="237" t="s">
        <v>2125</v>
      </c>
      <c r="B15136" s="186" t="s">
        <v>992</v>
      </c>
      <c r="C15136" s="185" t="s">
        <v>15</v>
      </c>
      <c r="D15136" s="185" t="s">
        <v>993</v>
      </c>
      <c r="E15136" s="425">
        <v>18</v>
      </c>
      <c r="F15136" s="425"/>
      <c r="G15136" s="187" t="s">
        <v>132</v>
      </c>
      <c r="H15136" s="188">
        <v>1</v>
      </c>
      <c r="I15136" s="189">
        <f t="shared" ref="I15136:I15148" si="616">(M15136*$M$13)</f>
        <v>65.734000000000009</v>
      </c>
      <c r="J15136" s="231">
        <f t="shared" ref="J15136:J15148" si="617">TRUNC(I15136*H15136,2)</f>
        <v>65.73</v>
      </c>
      <c r="M15136">
        <v>71.45</v>
      </c>
    </row>
    <row r="15137" spans="1:13" ht="24" customHeight="1" x14ac:dyDescent="0.2">
      <c r="A15137" s="238" t="s">
        <v>2126</v>
      </c>
      <c r="B15137" s="191" t="s">
        <v>2130</v>
      </c>
      <c r="C15137" s="190" t="s">
        <v>15</v>
      </c>
      <c r="D15137" s="190" t="s">
        <v>2131</v>
      </c>
      <c r="E15137" s="426" t="s">
        <v>2129</v>
      </c>
      <c r="F15137" s="426"/>
      <c r="G15137" s="192" t="s">
        <v>39</v>
      </c>
      <c r="H15137" s="193">
        <v>0.5</v>
      </c>
      <c r="I15137" s="189">
        <f t="shared" si="616"/>
        <v>13.533200000000001</v>
      </c>
      <c r="J15137" s="219">
        <f t="shared" si="617"/>
        <v>6.76</v>
      </c>
      <c r="M15137">
        <v>14.71</v>
      </c>
    </row>
    <row r="15138" spans="1:13" ht="24" customHeight="1" x14ac:dyDescent="0.2">
      <c r="A15138" s="238" t="s">
        <v>2126</v>
      </c>
      <c r="B15138" s="191" t="s">
        <v>2210</v>
      </c>
      <c r="C15138" s="190" t="s">
        <v>15</v>
      </c>
      <c r="D15138" s="190" t="s">
        <v>2211</v>
      </c>
      <c r="E15138" s="426" t="s">
        <v>2129</v>
      </c>
      <c r="F15138" s="426"/>
      <c r="G15138" s="192" t="s">
        <v>39</v>
      </c>
      <c r="H15138" s="193">
        <v>0.5</v>
      </c>
      <c r="I15138" s="189">
        <f t="shared" si="616"/>
        <v>19.430400000000002</v>
      </c>
      <c r="J15138" s="219">
        <f t="shared" si="617"/>
        <v>9.7100000000000009</v>
      </c>
      <c r="M15138">
        <v>21.12</v>
      </c>
    </row>
    <row r="15139" spans="1:13" ht="24" customHeight="1" x14ac:dyDescent="0.2">
      <c r="A15139" s="238" t="s">
        <v>2126</v>
      </c>
      <c r="B15139" s="191" t="s">
        <v>2903</v>
      </c>
      <c r="C15139" s="190" t="s">
        <v>15</v>
      </c>
      <c r="D15139" s="190" t="s">
        <v>2904</v>
      </c>
      <c r="E15139" s="426" t="s">
        <v>2119</v>
      </c>
      <c r="F15139" s="426"/>
      <c r="G15139" s="192" t="s">
        <v>1871</v>
      </c>
      <c r="H15139" s="193">
        <v>0.13780000000000001</v>
      </c>
      <c r="I15139" s="189">
        <f t="shared" si="616"/>
        <v>8.3444000000000003</v>
      </c>
      <c r="J15139" s="219">
        <f t="shared" si="617"/>
        <v>1.1399999999999999</v>
      </c>
      <c r="M15139">
        <v>9.07</v>
      </c>
    </row>
    <row r="15140" spans="1:13" ht="24" customHeight="1" x14ac:dyDescent="0.2">
      <c r="A15140" s="238" t="s">
        <v>2126</v>
      </c>
      <c r="B15140" s="191" t="s">
        <v>2682</v>
      </c>
      <c r="C15140" s="190" t="s">
        <v>15</v>
      </c>
      <c r="D15140" s="190" t="s">
        <v>2683</v>
      </c>
      <c r="E15140" s="426" t="s">
        <v>2119</v>
      </c>
      <c r="F15140" s="426"/>
      <c r="G15140" s="192" t="s">
        <v>1871</v>
      </c>
      <c r="H15140" s="193">
        <v>0.21110000000000001</v>
      </c>
      <c r="I15140" s="189">
        <f t="shared" si="616"/>
        <v>9.1356000000000002</v>
      </c>
      <c r="J15140" s="219">
        <f t="shared" si="617"/>
        <v>1.92</v>
      </c>
      <c r="M15140">
        <v>9.93</v>
      </c>
    </row>
    <row r="15141" spans="1:13" ht="24" customHeight="1" x14ac:dyDescent="0.2">
      <c r="A15141" s="238" t="s">
        <v>2126</v>
      </c>
      <c r="B15141" s="191" t="s">
        <v>2675</v>
      </c>
      <c r="C15141" s="190" t="s">
        <v>15</v>
      </c>
      <c r="D15141" s="190" t="s">
        <v>2676</v>
      </c>
      <c r="E15141" s="426" t="s">
        <v>2119</v>
      </c>
      <c r="F15141" s="426"/>
      <c r="G15141" s="192" t="s">
        <v>54</v>
      </c>
      <c r="H15141" s="193">
        <v>8.0100000000000005E-2</v>
      </c>
      <c r="I15141" s="189">
        <f t="shared" si="616"/>
        <v>11.4816</v>
      </c>
      <c r="J15141" s="219">
        <f t="shared" si="617"/>
        <v>0.91</v>
      </c>
      <c r="M15141">
        <v>12.48</v>
      </c>
    </row>
    <row r="15142" spans="1:13" ht="26.1" customHeight="1" x14ac:dyDescent="0.2">
      <c r="A15142" s="238" t="s">
        <v>2126</v>
      </c>
      <c r="B15142" s="191" t="s">
        <v>2677</v>
      </c>
      <c r="C15142" s="190" t="s">
        <v>15</v>
      </c>
      <c r="D15142" s="190" t="s">
        <v>2678</v>
      </c>
      <c r="E15142" s="426" t="s">
        <v>2119</v>
      </c>
      <c r="F15142" s="426"/>
      <c r="G15142" s="192" t="s">
        <v>54</v>
      </c>
      <c r="H15142" s="193">
        <v>1.1900000000000001E-2</v>
      </c>
      <c r="I15142" s="189">
        <f t="shared" si="616"/>
        <v>14.6648</v>
      </c>
      <c r="J15142" s="219">
        <f t="shared" si="617"/>
        <v>0.17</v>
      </c>
      <c r="M15142">
        <v>15.94</v>
      </c>
    </row>
    <row r="15143" spans="1:13" ht="24" customHeight="1" x14ac:dyDescent="0.2">
      <c r="A15143" s="238" t="s">
        <v>2126</v>
      </c>
      <c r="B15143" s="191" t="s">
        <v>2671</v>
      </c>
      <c r="C15143" s="190" t="s">
        <v>15</v>
      </c>
      <c r="D15143" s="190" t="s">
        <v>2672</v>
      </c>
      <c r="E15143" s="426" t="s">
        <v>2119</v>
      </c>
      <c r="F15143" s="426"/>
      <c r="G15143" s="192" t="s">
        <v>1871</v>
      </c>
      <c r="H15143" s="193">
        <v>7.0800000000000002E-2</v>
      </c>
      <c r="I15143" s="189">
        <f t="shared" si="616"/>
        <v>23.8096</v>
      </c>
      <c r="J15143" s="219">
        <f t="shared" si="617"/>
        <v>1.68</v>
      </c>
      <c r="M15143">
        <v>25.88</v>
      </c>
    </row>
    <row r="15144" spans="1:13" ht="24" customHeight="1" x14ac:dyDescent="0.2">
      <c r="A15144" s="238" t="s">
        <v>2126</v>
      </c>
      <c r="B15144" s="191" t="s">
        <v>2905</v>
      </c>
      <c r="C15144" s="190" t="s">
        <v>15</v>
      </c>
      <c r="D15144" s="190" t="s">
        <v>2679</v>
      </c>
      <c r="E15144" s="426" t="s">
        <v>2119</v>
      </c>
      <c r="F15144" s="426"/>
      <c r="G15144" s="192" t="s">
        <v>54</v>
      </c>
      <c r="H15144" s="193">
        <v>1</v>
      </c>
      <c r="I15144" s="189">
        <f t="shared" si="616"/>
        <v>14.0944</v>
      </c>
      <c r="J15144" s="219">
        <f t="shared" si="617"/>
        <v>14.09</v>
      </c>
      <c r="M15144">
        <v>15.32</v>
      </c>
    </row>
    <row r="15145" spans="1:13" ht="24" customHeight="1" x14ac:dyDescent="0.2">
      <c r="A15145" s="238" t="s">
        <v>2126</v>
      </c>
      <c r="B15145" s="191" t="s">
        <v>2680</v>
      </c>
      <c r="C15145" s="190" t="s">
        <v>15</v>
      </c>
      <c r="D15145" s="190" t="s">
        <v>2681</v>
      </c>
      <c r="E15145" s="426" t="s">
        <v>2119</v>
      </c>
      <c r="F15145" s="426"/>
      <c r="G15145" s="192" t="s">
        <v>54</v>
      </c>
      <c r="H15145" s="193">
        <v>5.9499999999999997E-2</v>
      </c>
      <c r="I15145" s="189">
        <f t="shared" si="616"/>
        <v>2.5575999999999999</v>
      </c>
      <c r="J15145" s="219">
        <f t="shared" si="617"/>
        <v>0.15</v>
      </c>
      <c r="M15145">
        <v>2.78</v>
      </c>
    </row>
    <row r="15146" spans="1:13" ht="24" customHeight="1" x14ac:dyDescent="0.2">
      <c r="A15146" s="238" t="s">
        <v>2126</v>
      </c>
      <c r="B15146" s="191" t="s">
        <v>2673</v>
      </c>
      <c r="C15146" s="190" t="s">
        <v>15</v>
      </c>
      <c r="D15146" s="190" t="s">
        <v>2674</v>
      </c>
      <c r="E15146" s="426" t="s">
        <v>2119</v>
      </c>
      <c r="F15146" s="426"/>
      <c r="G15146" s="192" t="s">
        <v>1871</v>
      </c>
      <c r="H15146" s="193">
        <v>4.7600000000000003E-2</v>
      </c>
      <c r="I15146" s="189">
        <f t="shared" si="616"/>
        <v>30.847600000000003</v>
      </c>
      <c r="J15146" s="219">
        <f t="shared" si="617"/>
        <v>1.46</v>
      </c>
      <c r="M15146">
        <v>33.53</v>
      </c>
    </row>
    <row r="15147" spans="1:13" ht="24" customHeight="1" x14ac:dyDescent="0.2">
      <c r="A15147" s="238" t="s">
        <v>2126</v>
      </c>
      <c r="B15147" s="191" t="s">
        <v>2908</v>
      </c>
      <c r="C15147" s="190" t="s">
        <v>15</v>
      </c>
      <c r="D15147" s="190" t="s">
        <v>2909</v>
      </c>
      <c r="E15147" s="426" t="s">
        <v>2119</v>
      </c>
      <c r="F15147" s="426"/>
      <c r="G15147" s="192" t="s">
        <v>1871</v>
      </c>
      <c r="H15147" s="193">
        <v>2.6875</v>
      </c>
      <c r="I15147" s="189">
        <f t="shared" si="616"/>
        <v>9.9636000000000013</v>
      </c>
      <c r="J15147" s="219">
        <f t="shared" si="617"/>
        <v>26.77</v>
      </c>
      <c r="M15147">
        <v>10.83</v>
      </c>
    </row>
    <row r="15148" spans="1:13" ht="24" customHeight="1" x14ac:dyDescent="0.2">
      <c r="A15148" s="238" t="s">
        <v>2126</v>
      </c>
      <c r="B15148" s="191" t="s">
        <v>2906</v>
      </c>
      <c r="C15148" s="190" t="s">
        <v>15</v>
      </c>
      <c r="D15148" s="190" t="s">
        <v>2907</v>
      </c>
      <c r="E15148" s="426" t="s">
        <v>2119</v>
      </c>
      <c r="F15148" s="426"/>
      <c r="G15148" s="192" t="s">
        <v>1871</v>
      </c>
      <c r="H15148" s="193">
        <v>0.1</v>
      </c>
      <c r="I15148" s="189">
        <f t="shared" si="616"/>
        <v>9.613999999999999</v>
      </c>
      <c r="J15148" s="219">
        <f t="shared" si="617"/>
        <v>0.96</v>
      </c>
      <c r="M15148">
        <v>10.45</v>
      </c>
    </row>
    <row r="15149" spans="1:13" x14ac:dyDescent="0.2">
      <c r="A15149" s="239"/>
      <c r="B15149" s="195"/>
      <c r="C15149" s="195"/>
      <c r="D15149" s="195"/>
      <c r="E15149" s="195" t="s">
        <v>3847</v>
      </c>
      <c r="F15149" s="196">
        <v>17.91</v>
      </c>
      <c r="G15149" s="195" t="s">
        <v>3848</v>
      </c>
      <c r="H15149" s="196">
        <v>0</v>
      </c>
      <c r="I15149" s="196">
        <v>17.91</v>
      </c>
      <c r="J15149" s="220"/>
      <c r="M15149">
        <v>17.91</v>
      </c>
    </row>
    <row r="15150" spans="1:13" ht="25.5" x14ac:dyDescent="0.2">
      <c r="A15150" s="239"/>
      <c r="B15150" s="195"/>
      <c r="C15150" s="195"/>
      <c r="D15150" s="195"/>
      <c r="E15150" s="195" t="s">
        <v>3849</v>
      </c>
      <c r="F15150" s="196">
        <v>0</v>
      </c>
      <c r="G15150" s="195"/>
      <c r="H15150" s="195" t="s">
        <v>3850</v>
      </c>
      <c r="I15150" s="196">
        <v>71.45</v>
      </c>
      <c r="J15150" s="220"/>
      <c r="M15150">
        <v>71.45</v>
      </c>
    </row>
    <row r="15151" spans="1:13" ht="30" customHeight="1" x14ac:dyDescent="0.2">
      <c r="A15151" s="240"/>
      <c r="B15151" s="197"/>
      <c r="C15151" s="197"/>
      <c r="D15151" s="197"/>
      <c r="E15151" s="197"/>
      <c r="F15151" s="197"/>
      <c r="G15151" s="197" t="s">
        <v>3851</v>
      </c>
      <c r="H15151" s="198">
        <v>10.8</v>
      </c>
      <c r="I15151" s="199">
        <v>771.66</v>
      </c>
      <c r="J15151" s="220"/>
      <c r="M15151">
        <v>771.66</v>
      </c>
    </row>
    <row r="15152" spans="1:13" ht="0.95" customHeight="1" x14ac:dyDescent="0.2">
      <c r="A15152" s="237"/>
      <c r="B15152" s="185"/>
      <c r="C15152" s="185"/>
      <c r="D15152" s="185"/>
      <c r="E15152" s="185"/>
      <c r="F15152" s="185"/>
      <c r="G15152" s="185"/>
      <c r="H15152" s="185"/>
      <c r="I15152" s="185"/>
      <c r="J15152" s="220"/>
    </row>
    <row r="15153" spans="1:15" ht="18" customHeight="1" x14ac:dyDescent="0.2">
      <c r="A15153" s="236" t="s">
        <v>2011</v>
      </c>
      <c r="B15153" s="183" t="s">
        <v>2</v>
      </c>
      <c r="C15153" s="182" t="s">
        <v>3</v>
      </c>
      <c r="D15153" s="182" t="s">
        <v>4</v>
      </c>
      <c r="E15153" s="419" t="s">
        <v>2100</v>
      </c>
      <c r="F15153" s="419"/>
      <c r="G15153" s="184" t="s">
        <v>5</v>
      </c>
      <c r="H15153" s="183" t="s">
        <v>6</v>
      </c>
      <c r="I15153" s="183" t="s">
        <v>7</v>
      </c>
      <c r="J15153" s="218" t="s">
        <v>8</v>
      </c>
      <c r="K15153" s="229">
        <v>0</v>
      </c>
      <c r="L15153" s="229">
        <f>J15154</f>
        <v>56500</v>
      </c>
      <c r="M15153" t="s">
        <v>7</v>
      </c>
    </row>
    <row r="15154" spans="1:15" ht="26.1" customHeight="1" x14ac:dyDescent="0.2">
      <c r="A15154" s="237" t="s">
        <v>2125</v>
      </c>
      <c r="B15154" s="186" t="s">
        <v>2012</v>
      </c>
      <c r="C15154" s="185" t="s">
        <v>167</v>
      </c>
      <c r="D15154" s="185" t="s">
        <v>2013</v>
      </c>
      <c r="E15154" s="425" t="s">
        <v>2105</v>
      </c>
      <c r="F15154" s="425"/>
      <c r="G15154" s="187" t="s">
        <v>245</v>
      </c>
      <c r="H15154" s="188">
        <v>1</v>
      </c>
      <c r="I15154" s="189">
        <v>56500</v>
      </c>
      <c r="J15154" s="231">
        <f>TRUNC(I15154*H15154,2)</f>
        <v>56500</v>
      </c>
      <c r="M15154">
        <v>62478.75</v>
      </c>
      <c r="O15154">
        <v>13539001.810000001</v>
      </c>
    </row>
    <row r="15155" spans="1:15" ht="26.1" customHeight="1" x14ac:dyDescent="0.2">
      <c r="A15155" s="241" t="s">
        <v>2395</v>
      </c>
      <c r="B15155" s="201" t="s">
        <v>3455</v>
      </c>
      <c r="C15155" s="200" t="s">
        <v>627</v>
      </c>
      <c r="D15155" s="200" t="s">
        <v>3456</v>
      </c>
      <c r="E15155" s="427" t="s">
        <v>3457</v>
      </c>
      <c r="F15155" s="427"/>
      <c r="G15155" s="202" t="s">
        <v>331</v>
      </c>
      <c r="H15155" s="203">
        <v>1</v>
      </c>
      <c r="I15155" s="189">
        <v>56500</v>
      </c>
      <c r="J15155" s="219">
        <f>TRUNC(I15155*H15155,2)</f>
        <v>56500</v>
      </c>
      <c r="M15155">
        <v>62478.75</v>
      </c>
      <c r="O15155">
        <v>3624.9582067988813</v>
      </c>
    </row>
    <row r="15156" spans="1:15" x14ac:dyDescent="0.2">
      <c r="A15156" s="239"/>
      <c r="B15156" s="195"/>
      <c r="C15156" s="195"/>
      <c r="D15156" s="195"/>
      <c r="E15156" s="195" t="s">
        <v>3847</v>
      </c>
      <c r="F15156" s="196">
        <v>2238.37</v>
      </c>
      <c r="G15156" s="195" t="s">
        <v>3848</v>
      </c>
      <c r="H15156" s="196">
        <v>0</v>
      </c>
      <c r="I15156" s="196">
        <v>2238.37</v>
      </c>
      <c r="J15156" s="220"/>
      <c r="M15156">
        <v>2238.37</v>
      </c>
    </row>
    <row r="15157" spans="1:15" ht="25.5" x14ac:dyDescent="0.2">
      <c r="A15157" s="239"/>
      <c r="B15157" s="195"/>
      <c r="C15157" s="195"/>
      <c r="D15157" s="195"/>
      <c r="E15157" s="195" t="s">
        <v>3849</v>
      </c>
      <c r="F15157" s="196">
        <v>0</v>
      </c>
      <c r="G15157" s="195"/>
      <c r="H15157" s="195" t="s">
        <v>3850</v>
      </c>
      <c r="I15157" s="196">
        <v>62478.75</v>
      </c>
      <c r="J15157" s="220"/>
      <c r="M15157">
        <v>62478.75</v>
      </c>
    </row>
    <row r="15158" spans="1:15" ht="30" customHeight="1" x14ac:dyDescent="0.2">
      <c r="A15158" s="240"/>
      <c r="B15158" s="197"/>
      <c r="C15158" s="197"/>
      <c r="D15158" s="197"/>
      <c r="E15158" s="197"/>
      <c r="F15158" s="197"/>
      <c r="G15158" s="197" t="s">
        <v>3851</v>
      </c>
      <c r="H15158" s="198">
        <v>3</v>
      </c>
      <c r="I15158" s="199">
        <v>187436.25</v>
      </c>
      <c r="J15158" s="220"/>
      <c r="M15158">
        <v>187436.25</v>
      </c>
    </row>
    <row r="15159" spans="1:15" ht="0.95" customHeight="1" x14ac:dyDescent="0.2">
      <c r="A15159" s="237"/>
      <c r="B15159" s="185"/>
      <c r="C15159" s="185"/>
      <c r="D15159" s="185"/>
      <c r="E15159" s="185"/>
      <c r="F15159" s="185"/>
      <c r="G15159" s="185"/>
      <c r="H15159" s="185"/>
      <c r="I15159" s="185"/>
      <c r="J15159" s="220"/>
    </row>
    <row r="15160" spans="1:15" ht="18" customHeight="1" x14ac:dyDescent="0.2">
      <c r="A15160" s="236" t="s">
        <v>2014</v>
      </c>
      <c r="B15160" s="183" t="s">
        <v>2</v>
      </c>
      <c r="C15160" s="182" t="s">
        <v>3</v>
      </c>
      <c r="D15160" s="182" t="s">
        <v>4</v>
      </c>
      <c r="E15160" s="419" t="s">
        <v>2100</v>
      </c>
      <c r="F15160" s="419"/>
      <c r="G15160" s="184" t="s">
        <v>5</v>
      </c>
      <c r="H15160" s="183" t="s">
        <v>6</v>
      </c>
      <c r="I15160" s="183" t="s">
        <v>7</v>
      </c>
      <c r="J15160" s="218" t="s">
        <v>8</v>
      </c>
      <c r="K15160" s="229">
        <v>0</v>
      </c>
      <c r="L15160" s="229">
        <f>J15161</f>
        <v>11.53</v>
      </c>
      <c r="M15160" t="s">
        <v>7</v>
      </c>
    </row>
    <row r="15161" spans="1:15" ht="26.1" customHeight="1" x14ac:dyDescent="0.2">
      <c r="A15161" s="237" t="s">
        <v>2125</v>
      </c>
      <c r="B15161" s="186" t="s">
        <v>2015</v>
      </c>
      <c r="C15161" s="185" t="s">
        <v>167</v>
      </c>
      <c r="D15161" s="185" t="s">
        <v>2016</v>
      </c>
      <c r="E15161" s="425" t="s">
        <v>2106</v>
      </c>
      <c r="F15161" s="425"/>
      <c r="G15161" s="187" t="s">
        <v>180</v>
      </c>
      <c r="H15161" s="188">
        <v>1</v>
      </c>
      <c r="I15161" s="189">
        <f>(M15161*$M$13)</f>
        <v>11.536799999999999</v>
      </c>
      <c r="J15161" s="231">
        <f>TRUNC(I15161*H15161,2)</f>
        <v>11.53</v>
      </c>
      <c r="M15161">
        <v>12.54</v>
      </c>
    </row>
    <row r="15162" spans="1:15" ht="26.1" customHeight="1" x14ac:dyDescent="0.2">
      <c r="A15162" s="241" t="s">
        <v>2395</v>
      </c>
      <c r="B15162" s="201" t="s">
        <v>3458</v>
      </c>
      <c r="C15162" s="200" t="s">
        <v>627</v>
      </c>
      <c r="D15162" s="200" t="s">
        <v>3459</v>
      </c>
      <c r="E15162" s="427" t="s">
        <v>3460</v>
      </c>
      <c r="F15162" s="427"/>
      <c r="G15162" s="202" t="s">
        <v>17</v>
      </c>
      <c r="H15162" s="203">
        <v>1</v>
      </c>
      <c r="I15162" s="189">
        <f>(M15162*$M$13)</f>
        <v>11.536799999999999</v>
      </c>
      <c r="J15162" s="219">
        <f>TRUNC(I15162*H15162,2)</f>
        <v>11.53</v>
      </c>
      <c r="M15162">
        <v>12.54</v>
      </c>
    </row>
    <row r="15163" spans="1:15" x14ac:dyDescent="0.2">
      <c r="A15163" s="239"/>
      <c r="B15163" s="195"/>
      <c r="C15163" s="195"/>
      <c r="D15163" s="195"/>
      <c r="E15163" s="195" t="s">
        <v>3847</v>
      </c>
      <c r="F15163" s="196">
        <v>12.35</v>
      </c>
      <c r="G15163" s="195" t="s">
        <v>3848</v>
      </c>
      <c r="H15163" s="196">
        <v>0</v>
      </c>
      <c r="I15163" s="196">
        <v>12.35</v>
      </c>
      <c r="J15163" s="220"/>
      <c r="M15163">
        <v>12.35</v>
      </c>
    </row>
    <row r="15164" spans="1:15" ht="25.5" x14ac:dyDescent="0.2">
      <c r="A15164" s="239"/>
      <c r="B15164" s="195"/>
      <c r="C15164" s="195"/>
      <c r="D15164" s="195"/>
      <c r="E15164" s="195" t="s">
        <v>3849</v>
      </c>
      <c r="F15164" s="196">
        <v>0</v>
      </c>
      <c r="G15164" s="195"/>
      <c r="H15164" s="195" t="s">
        <v>3850</v>
      </c>
      <c r="I15164" s="196">
        <v>12.54</v>
      </c>
      <c r="J15164" s="220"/>
      <c r="M15164">
        <v>12.54</v>
      </c>
    </row>
    <row r="15165" spans="1:15" ht="30" customHeight="1" x14ac:dyDescent="0.2">
      <c r="A15165" s="240"/>
      <c r="B15165" s="197"/>
      <c r="C15165" s="197"/>
      <c r="D15165" s="197"/>
      <c r="E15165" s="197"/>
      <c r="F15165" s="197"/>
      <c r="G15165" s="197" t="s">
        <v>3851</v>
      </c>
      <c r="H15165" s="198">
        <v>111.93</v>
      </c>
      <c r="I15165" s="199">
        <v>1403.6</v>
      </c>
      <c r="J15165" s="220"/>
      <c r="M15165">
        <v>1403.6</v>
      </c>
    </row>
    <row r="15166" spans="1:15" ht="0.95" customHeight="1" x14ac:dyDescent="0.2">
      <c r="A15166" s="237"/>
      <c r="B15166" s="185"/>
      <c r="C15166" s="185"/>
      <c r="D15166" s="185"/>
      <c r="E15166" s="185"/>
      <c r="F15166" s="185"/>
      <c r="G15166" s="185"/>
      <c r="H15166" s="185"/>
      <c r="I15166" s="185"/>
      <c r="J15166" s="220"/>
    </row>
    <row r="15167" spans="1:15" ht="18" customHeight="1" x14ac:dyDescent="0.2">
      <c r="A15167" s="236" t="s">
        <v>3598</v>
      </c>
      <c r="B15167" s="183" t="s">
        <v>2</v>
      </c>
      <c r="C15167" s="182" t="s">
        <v>3</v>
      </c>
      <c r="D15167" s="182" t="s">
        <v>4</v>
      </c>
      <c r="E15167" s="419" t="s">
        <v>2100</v>
      </c>
      <c r="F15167" s="419"/>
      <c r="G15167" s="184" t="s">
        <v>5</v>
      </c>
      <c r="H15167" s="183" t="s">
        <v>6</v>
      </c>
      <c r="I15167" s="183" t="s">
        <v>7</v>
      </c>
      <c r="J15167" s="218" t="s">
        <v>8</v>
      </c>
      <c r="K15167" s="229">
        <f>J15169+J15170</f>
        <v>11.420000000000002</v>
      </c>
      <c r="L15167" s="229">
        <f>J15168-K15167</f>
        <v>124.63000000000001</v>
      </c>
      <c r="M15167" t="s">
        <v>7</v>
      </c>
    </row>
    <row r="15168" spans="1:15" ht="24" customHeight="1" x14ac:dyDescent="0.2">
      <c r="A15168" s="237" t="s">
        <v>2125</v>
      </c>
      <c r="B15168" s="186" t="s">
        <v>2017</v>
      </c>
      <c r="C15168" s="185" t="s">
        <v>15</v>
      </c>
      <c r="D15168" s="185" t="s">
        <v>2018</v>
      </c>
      <c r="E15168" s="425">
        <v>23</v>
      </c>
      <c r="F15168" s="425"/>
      <c r="G15168" s="187" t="s">
        <v>54</v>
      </c>
      <c r="H15168" s="188">
        <v>1</v>
      </c>
      <c r="I15168" s="189">
        <f>(M15168*$M$13)</f>
        <v>136.05879999999999</v>
      </c>
      <c r="J15168" s="231">
        <f>TRUNC(I15168*H15168,2)</f>
        <v>136.05000000000001</v>
      </c>
      <c r="M15168">
        <v>147.88999999999999</v>
      </c>
    </row>
    <row r="15169" spans="1:13" ht="24" customHeight="1" x14ac:dyDescent="0.2">
      <c r="A15169" s="238" t="s">
        <v>2126</v>
      </c>
      <c r="B15169" s="191" t="s">
        <v>2130</v>
      </c>
      <c r="C15169" s="190" t="s">
        <v>15</v>
      </c>
      <c r="D15169" s="190" t="s">
        <v>2131</v>
      </c>
      <c r="E15169" s="426" t="s">
        <v>2129</v>
      </c>
      <c r="F15169" s="426"/>
      <c r="G15169" s="192" t="s">
        <v>39</v>
      </c>
      <c r="H15169" s="193">
        <v>0.35</v>
      </c>
      <c r="I15169" s="189">
        <f>(M15169*$M$13)</f>
        <v>13.533200000000001</v>
      </c>
      <c r="J15169" s="219">
        <f>TRUNC(I15169*H15169,2)</f>
        <v>4.7300000000000004</v>
      </c>
      <c r="M15169">
        <v>14.71</v>
      </c>
    </row>
    <row r="15170" spans="1:13" ht="24" customHeight="1" x14ac:dyDescent="0.2">
      <c r="A15170" s="238" t="s">
        <v>2126</v>
      </c>
      <c r="B15170" s="191" t="s">
        <v>2216</v>
      </c>
      <c r="C15170" s="190" t="s">
        <v>15</v>
      </c>
      <c r="D15170" s="190" t="s">
        <v>2217</v>
      </c>
      <c r="E15170" s="426" t="s">
        <v>2129</v>
      </c>
      <c r="F15170" s="426"/>
      <c r="G15170" s="192" t="s">
        <v>39</v>
      </c>
      <c r="H15170" s="193">
        <v>0.35</v>
      </c>
      <c r="I15170" s="189">
        <f>(M15170*$M$13)</f>
        <v>19.136000000000003</v>
      </c>
      <c r="J15170" s="219">
        <f>TRUNC(I15170*H15170,2)</f>
        <v>6.69</v>
      </c>
      <c r="M15170">
        <v>20.8</v>
      </c>
    </row>
    <row r="15171" spans="1:13" ht="26.1" customHeight="1" x14ac:dyDescent="0.2">
      <c r="A15171" s="238" t="s">
        <v>2126</v>
      </c>
      <c r="B15171" s="191" t="s">
        <v>3461</v>
      </c>
      <c r="C15171" s="190" t="s">
        <v>15</v>
      </c>
      <c r="D15171" s="190" t="s">
        <v>3462</v>
      </c>
      <c r="E15171" s="426" t="s">
        <v>2119</v>
      </c>
      <c r="F15171" s="426"/>
      <c r="G15171" s="192" t="s">
        <v>54</v>
      </c>
      <c r="H15171" s="193">
        <v>1</v>
      </c>
      <c r="I15171" s="189">
        <f>(M15171*$M$13)</f>
        <v>124.6324</v>
      </c>
      <c r="J15171" s="219">
        <f>TRUNC(I15171*H15171,2)</f>
        <v>124.63</v>
      </c>
      <c r="M15171">
        <v>135.47</v>
      </c>
    </row>
    <row r="15172" spans="1:13" x14ac:dyDescent="0.2">
      <c r="A15172" s="239"/>
      <c r="B15172" s="195"/>
      <c r="C15172" s="195"/>
      <c r="D15172" s="195"/>
      <c r="E15172" s="195" t="s">
        <v>3847</v>
      </c>
      <c r="F15172" s="196">
        <v>12.42</v>
      </c>
      <c r="G15172" s="195" t="s">
        <v>3848</v>
      </c>
      <c r="H15172" s="196">
        <v>0</v>
      </c>
      <c r="I15172" s="196">
        <v>12.42</v>
      </c>
      <c r="J15172" s="220"/>
      <c r="M15172">
        <v>12.42</v>
      </c>
    </row>
    <row r="15173" spans="1:13" ht="25.5" x14ac:dyDescent="0.2">
      <c r="A15173" s="239"/>
      <c r="B15173" s="195"/>
      <c r="C15173" s="195"/>
      <c r="D15173" s="195"/>
      <c r="E15173" s="195" t="s">
        <v>3849</v>
      </c>
      <c r="F15173" s="196">
        <v>0</v>
      </c>
      <c r="G15173" s="195"/>
      <c r="H15173" s="195" t="s">
        <v>3850</v>
      </c>
      <c r="I15173" s="196">
        <v>147.88999999999999</v>
      </c>
      <c r="J15173" s="220"/>
      <c r="M15173">
        <v>147.88999999999999</v>
      </c>
    </row>
    <row r="15174" spans="1:13" ht="30" customHeight="1" x14ac:dyDescent="0.2">
      <c r="A15174" s="240"/>
      <c r="B15174" s="197"/>
      <c r="C15174" s="197"/>
      <c r="D15174" s="197"/>
      <c r="E15174" s="197"/>
      <c r="F15174" s="197"/>
      <c r="G15174" s="197" t="s">
        <v>3851</v>
      </c>
      <c r="H15174" s="198">
        <v>30</v>
      </c>
      <c r="I15174" s="199">
        <v>4436.7</v>
      </c>
      <c r="J15174" s="220"/>
      <c r="M15174">
        <v>4436.7</v>
      </c>
    </row>
    <row r="15175" spans="1:13" ht="0.95" customHeight="1" x14ac:dyDescent="0.2">
      <c r="A15175" s="237"/>
      <c r="B15175" s="185"/>
      <c r="C15175" s="185"/>
      <c r="D15175" s="185"/>
      <c r="E15175" s="185"/>
      <c r="F15175" s="185"/>
      <c r="G15175" s="185"/>
      <c r="H15175" s="185"/>
      <c r="I15175" s="185"/>
      <c r="J15175" s="220"/>
    </row>
    <row r="15176" spans="1:13" ht="18" customHeight="1" x14ac:dyDescent="0.2">
      <c r="A15176" s="236" t="s">
        <v>3599</v>
      </c>
      <c r="B15176" s="183" t="s">
        <v>2</v>
      </c>
      <c r="C15176" s="182" t="s">
        <v>3</v>
      </c>
      <c r="D15176" s="182" t="s">
        <v>4</v>
      </c>
      <c r="E15176" s="419" t="s">
        <v>2100</v>
      </c>
      <c r="F15176" s="419"/>
      <c r="G15176" s="184" t="s">
        <v>5</v>
      </c>
      <c r="H15176" s="183" t="s">
        <v>6</v>
      </c>
      <c r="I15176" s="183" t="s">
        <v>7</v>
      </c>
      <c r="J15176" s="218" t="s">
        <v>8</v>
      </c>
      <c r="K15176" s="229">
        <f>J15179+J15178</f>
        <v>11.420000000000002</v>
      </c>
      <c r="L15176" s="229">
        <f>J15177-K15176</f>
        <v>85.09</v>
      </c>
      <c r="M15176" t="s">
        <v>7</v>
      </c>
    </row>
    <row r="15177" spans="1:13" ht="24" customHeight="1" x14ac:dyDescent="0.2">
      <c r="A15177" s="237" t="s">
        <v>2125</v>
      </c>
      <c r="B15177" s="186" t="s">
        <v>2019</v>
      </c>
      <c r="C15177" s="185" t="s">
        <v>15</v>
      </c>
      <c r="D15177" s="185" t="s">
        <v>2020</v>
      </c>
      <c r="E15177" s="425">
        <v>23</v>
      </c>
      <c r="F15177" s="425"/>
      <c r="G15177" s="187" t="s">
        <v>54</v>
      </c>
      <c r="H15177" s="188">
        <v>1</v>
      </c>
      <c r="I15177" s="189">
        <f>(M15177*$M$13)</f>
        <v>96.517200000000003</v>
      </c>
      <c r="J15177" s="231">
        <f>TRUNC(I15177*H15177,2)</f>
        <v>96.51</v>
      </c>
      <c r="M15177">
        <v>104.91</v>
      </c>
    </row>
    <row r="15178" spans="1:13" ht="24" customHeight="1" x14ac:dyDescent="0.2">
      <c r="A15178" s="238" t="s">
        <v>2126</v>
      </c>
      <c r="B15178" s="191" t="s">
        <v>2130</v>
      </c>
      <c r="C15178" s="190" t="s">
        <v>15</v>
      </c>
      <c r="D15178" s="190" t="s">
        <v>2131</v>
      </c>
      <c r="E15178" s="426" t="s">
        <v>2129</v>
      </c>
      <c r="F15178" s="426"/>
      <c r="G15178" s="192" t="s">
        <v>39</v>
      </c>
      <c r="H15178" s="193">
        <v>0.35</v>
      </c>
      <c r="I15178" s="189">
        <f>(M15178*$M$13)</f>
        <v>13.533200000000001</v>
      </c>
      <c r="J15178" s="219">
        <f>TRUNC(I15178*H15178,2)</f>
        <v>4.7300000000000004</v>
      </c>
      <c r="M15178">
        <v>14.71</v>
      </c>
    </row>
    <row r="15179" spans="1:13" ht="24" customHeight="1" x14ac:dyDescent="0.2">
      <c r="A15179" s="238" t="s">
        <v>2126</v>
      </c>
      <c r="B15179" s="191" t="s">
        <v>2216</v>
      </c>
      <c r="C15179" s="190" t="s">
        <v>15</v>
      </c>
      <c r="D15179" s="190" t="s">
        <v>2217</v>
      </c>
      <c r="E15179" s="426" t="s">
        <v>2129</v>
      </c>
      <c r="F15179" s="426"/>
      <c r="G15179" s="192" t="s">
        <v>39</v>
      </c>
      <c r="H15179" s="193">
        <v>0.35</v>
      </c>
      <c r="I15179" s="189">
        <f>(M15179*$M$13)</f>
        <v>19.136000000000003</v>
      </c>
      <c r="J15179" s="219">
        <f>TRUNC(I15179*H15179,2)</f>
        <v>6.69</v>
      </c>
      <c r="M15179">
        <v>20.8</v>
      </c>
    </row>
    <row r="15180" spans="1:13" ht="26.1" customHeight="1" x14ac:dyDescent="0.2">
      <c r="A15180" s="238" t="s">
        <v>2126</v>
      </c>
      <c r="B15180" s="191" t="s">
        <v>3463</v>
      </c>
      <c r="C15180" s="190" t="s">
        <v>15</v>
      </c>
      <c r="D15180" s="190" t="s">
        <v>3464</v>
      </c>
      <c r="E15180" s="426" t="s">
        <v>2119</v>
      </c>
      <c r="F15180" s="426"/>
      <c r="G15180" s="192" t="s">
        <v>54</v>
      </c>
      <c r="H15180" s="193">
        <v>1</v>
      </c>
      <c r="I15180" s="189">
        <f>(M15180*$M$13)</f>
        <v>85.090800000000002</v>
      </c>
      <c r="J15180" s="219">
        <f>TRUNC(I15180*H15180,2)</f>
        <v>85.09</v>
      </c>
      <c r="M15180">
        <v>92.49</v>
      </c>
    </row>
    <row r="15181" spans="1:13" x14ac:dyDescent="0.2">
      <c r="A15181" s="239"/>
      <c r="B15181" s="195"/>
      <c r="C15181" s="195"/>
      <c r="D15181" s="195"/>
      <c r="E15181" s="195" t="s">
        <v>3847</v>
      </c>
      <c r="F15181" s="196">
        <v>12.42</v>
      </c>
      <c r="G15181" s="195" t="s">
        <v>3848</v>
      </c>
      <c r="H15181" s="196">
        <v>0</v>
      </c>
      <c r="I15181" s="196">
        <v>12.42</v>
      </c>
      <c r="J15181" s="220"/>
      <c r="M15181">
        <v>12.42</v>
      </c>
    </row>
    <row r="15182" spans="1:13" ht="25.5" x14ac:dyDescent="0.2">
      <c r="A15182" s="239"/>
      <c r="B15182" s="195"/>
      <c r="C15182" s="195"/>
      <c r="D15182" s="195"/>
      <c r="E15182" s="195" t="s">
        <v>3849</v>
      </c>
      <c r="F15182" s="196">
        <v>0</v>
      </c>
      <c r="G15182" s="195"/>
      <c r="H15182" s="195" t="s">
        <v>3850</v>
      </c>
      <c r="I15182" s="196">
        <v>104.91</v>
      </c>
      <c r="J15182" s="220"/>
      <c r="M15182">
        <v>104.91</v>
      </c>
    </row>
    <row r="15183" spans="1:13" ht="30" customHeight="1" x14ac:dyDescent="0.2">
      <c r="A15183" s="240"/>
      <c r="B15183" s="197"/>
      <c r="C15183" s="197"/>
      <c r="D15183" s="197"/>
      <c r="E15183" s="197"/>
      <c r="F15183" s="197"/>
      <c r="G15183" s="197" t="s">
        <v>3851</v>
      </c>
      <c r="H15183" s="198">
        <v>42</v>
      </c>
      <c r="I15183" s="199">
        <v>4406.22</v>
      </c>
      <c r="J15183" s="220"/>
      <c r="M15183">
        <v>4406.22</v>
      </c>
    </row>
    <row r="15184" spans="1:13" ht="0.95" customHeight="1" x14ac:dyDescent="0.2">
      <c r="A15184" s="237"/>
      <c r="B15184" s="185"/>
      <c r="C15184" s="185"/>
      <c r="D15184" s="185"/>
      <c r="E15184" s="185"/>
      <c r="F15184" s="185"/>
      <c r="G15184" s="185"/>
      <c r="H15184" s="185"/>
      <c r="I15184" s="185"/>
      <c r="J15184" s="220"/>
    </row>
    <row r="15185" spans="1:13" ht="18" customHeight="1" x14ac:dyDescent="0.2">
      <c r="A15185" s="236" t="s">
        <v>3600</v>
      </c>
      <c r="B15185" s="183" t="s">
        <v>2</v>
      </c>
      <c r="C15185" s="182" t="s">
        <v>3</v>
      </c>
      <c r="D15185" s="182" t="s">
        <v>4</v>
      </c>
      <c r="E15185" s="419" t="s">
        <v>2100</v>
      </c>
      <c r="F15185" s="419"/>
      <c r="G15185" s="184" t="s">
        <v>5</v>
      </c>
      <c r="H15185" s="183" t="s">
        <v>6</v>
      </c>
      <c r="I15185" s="183" t="s">
        <v>7</v>
      </c>
      <c r="J15185" s="218" t="s">
        <v>8</v>
      </c>
      <c r="K15185" s="229">
        <f>J15187+J15190</f>
        <v>1.33</v>
      </c>
      <c r="L15185" s="229">
        <f>J15186-K15185</f>
        <v>5.76</v>
      </c>
      <c r="M15185" t="s">
        <v>7</v>
      </c>
    </row>
    <row r="15186" spans="1:13" ht="26.1" customHeight="1" x14ac:dyDescent="0.2">
      <c r="A15186" s="237" t="s">
        <v>2125</v>
      </c>
      <c r="B15186" s="186" t="s">
        <v>2021</v>
      </c>
      <c r="C15186" s="185" t="s">
        <v>15</v>
      </c>
      <c r="D15186" s="185" t="s">
        <v>2022</v>
      </c>
      <c r="E15186" s="425">
        <v>22</v>
      </c>
      <c r="F15186" s="425"/>
      <c r="G15186" s="187" t="s">
        <v>132</v>
      </c>
      <c r="H15186" s="188">
        <v>1</v>
      </c>
      <c r="I15186" s="189">
        <f>(M15186*$M$13)</f>
        <v>7.0932000000000004</v>
      </c>
      <c r="J15186" s="231">
        <f>TRUNC(I15186*H15186,2)</f>
        <v>7.09</v>
      </c>
      <c r="M15186">
        <v>7.71</v>
      </c>
    </row>
    <row r="15187" spans="1:13" ht="24" customHeight="1" x14ac:dyDescent="0.2">
      <c r="A15187" s="238" t="s">
        <v>2126</v>
      </c>
      <c r="B15187" s="191" t="s">
        <v>2130</v>
      </c>
      <c r="C15187" s="190" t="s">
        <v>15</v>
      </c>
      <c r="D15187" s="190" t="s">
        <v>2131</v>
      </c>
      <c r="E15187" s="426" t="s">
        <v>2129</v>
      </c>
      <c r="F15187" s="426"/>
      <c r="G15187" s="192" t="s">
        <v>39</v>
      </c>
      <c r="H15187" s="193">
        <v>4.0899999999999999E-2</v>
      </c>
      <c r="I15187" s="189">
        <f>(M15187*$M$13)</f>
        <v>13.533200000000001</v>
      </c>
      <c r="J15187" s="219">
        <f>TRUNC(I15187*H15187,2)</f>
        <v>0.55000000000000004</v>
      </c>
      <c r="M15187">
        <v>14.71</v>
      </c>
    </row>
    <row r="15188" spans="1:13" ht="24" customHeight="1" x14ac:dyDescent="0.2">
      <c r="A15188" s="238" t="s">
        <v>2126</v>
      </c>
      <c r="B15188" s="191" t="s">
        <v>3467</v>
      </c>
      <c r="C15188" s="190" t="s">
        <v>15</v>
      </c>
      <c r="D15188" s="190" t="s">
        <v>3468</v>
      </c>
      <c r="E15188" s="426" t="s">
        <v>2119</v>
      </c>
      <c r="F15188" s="426"/>
      <c r="G15188" s="192" t="s">
        <v>2192</v>
      </c>
      <c r="H15188" s="193">
        <v>1.4E-3</v>
      </c>
      <c r="I15188" s="189">
        <f>(M15188*$M$13)</f>
        <v>35.5488</v>
      </c>
      <c r="J15188" s="219">
        <f>TRUNC(I15188*H15188,2)</f>
        <v>0.04</v>
      </c>
      <c r="M15188">
        <v>38.64</v>
      </c>
    </row>
    <row r="15189" spans="1:13" ht="39" customHeight="1" x14ac:dyDescent="0.2">
      <c r="A15189" s="238" t="s">
        <v>2126</v>
      </c>
      <c r="B15189" s="191" t="s">
        <v>3465</v>
      </c>
      <c r="C15189" s="190" t="s">
        <v>15</v>
      </c>
      <c r="D15189" s="190" t="s">
        <v>3466</v>
      </c>
      <c r="E15189" s="426" t="s">
        <v>2119</v>
      </c>
      <c r="F15189" s="426"/>
      <c r="G15189" s="192" t="s">
        <v>132</v>
      </c>
      <c r="H15189" s="193">
        <v>1.01</v>
      </c>
      <c r="I15189" s="189">
        <f>(M15189*$M$13)</f>
        <v>5.6580000000000004</v>
      </c>
      <c r="J15189" s="219">
        <f>TRUNC(I15189*H15189,2)</f>
        <v>5.71</v>
      </c>
      <c r="M15189">
        <v>6.15</v>
      </c>
    </row>
    <row r="15190" spans="1:13" ht="24" customHeight="1" x14ac:dyDescent="0.2">
      <c r="A15190" s="238" t="s">
        <v>2126</v>
      </c>
      <c r="B15190" s="191" t="s">
        <v>2152</v>
      </c>
      <c r="C15190" s="190" t="s">
        <v>15</v>
      </c>
      <c r="D15190" s="190" t="s">
        <v>2153</v>
      </c>
      <c r="E15190" s="426" t="s">
        <v>2129</v>
      </c>
      <c r="F15190" s="426"/>
      <c r="G15190" s="192" t="s">
        <v>39</v>
      </c>
      <c r="H15190" s="193">
        <v>4.0899999999999999E-2</v>
      </c>
      <c r="I15190" s="189">
        <f>(M15190*$M$13)</f>
        <v>19.136000000000003</v>
      </c>
      <c r="J15190" s="219">
        <f>TRUNC(I15190*H15190,2)</f>
        <v>0.78</v>
      </c>
      <c r="M15190">
        <v>20.8</v>
      </c>
    </row>
    <row r="15191" spans="1:13" x14ac:dyDescent="0.2">
      <c r="A15191" s="239"/>
      <c r="B15191" s="195"/>
      <c r="C15191" s="195"/>
      <c r="D15191" s="195"/>
      <c r="E15191" s="195" t="s">
        <v>3847</v>
      </c>
      <c r="F15191" s="196">
        <v>1.45</v>
      </c>
      <c r="G15191" s="195" t="s">
        <v>3848</v>
      </c>
      <c r="H15191" s="196">
        <v>0</v>
      </c>
      <c r="I15191" s="196">
        <v>1.45</v>
      </c>
      <c r="J15191" s="220"/>
      <c r="M15191">
        <v>1.45</v>
      </c>
    </row>
    <row r="15192" spans="1:13" ht="25.5" x14ac:dyDescent="0.2">
      <c r="A15192" s="239"/>
      <c r="B15192" s="195"/>
      <c r="C15192" s="195"/>
      <c r="D15192" s="195"/>
      <c r="E15192" s="195" t="s">
        <v>3849</v>
      </c>
      <c r="F15192" s="196">
        <v>0</v>
      </c>
      <c r="G15192" s="195"/>
      <c r="H15192" s="195" t="s">
        <v>3850</v>
      </c>
      <c r="I15192" s="196">
        <v>7.71</v>
      </c>
      <c r="J15192" s="220"/>
      <c r="M15192">
        <v>7.71</v>
      </c>
    </row>
    <row r="15193" spans="1:13" ht="30" customHeight="1" x14ac:dyDescent="0.2">
      <c r="A15193" s="240"/>
      <c r="B15193" s="197"/>
      <c r="C15193" s="197"/>
      <c r="D15193" s="197"/>
      <c r="E15193" s="197"/>
      <c r="F15193" s="197"/>
      <c r="G15193" s="197" t="s">
        <v>3851</v>
      </c>
      <c r="H15193" s="198">
        <v>425</v>
      </c>
      <c r="I15193" s="199">
        <v>3276.75</v>
      </c>
      <c r="J15193" s="220"/>
      <c r="M15193">
        <v>3276.75</v>
      </c>
    </row>
    <row r="15194" spans="1:13" ht="0.95" customHeight="1" x14ac:dyDescent="0.2">
      <c r="A15194" s="237"/>
      <c r="B15194" s="185"/>
      <c r="C15194" s="185"/>
      <c r="D15194" s="185"/>
      <c r="E15194" s="185"/>
      <c r="F15194" s="185"/>
      <c r="G15194" s="185"/>
      <c r="H15194" s="185"/>
      <c r="I15194" s="185"/>
      <c r="J15194" s="220"/>
    </row>
    <row r="15195" spans="1:13" ht="18" customHeight="1" x14ac:dyDescent="0.2">
      <c r="A15195" s="236" t="s">
        <v>3601</v>
      </c>
      <c r="B15195" s="183" t="s">
        <v>2</v>
      </c>
      <c r="C15195" s="182" t="s">
        <v>3</v>
      </c>
      <c r="D15195" s="182" t="s">
        <v>4</v>
      </c>
      <c r="E15195" s="419" t="s">
        <v>2100</v>
      </c>
      <c r="F15195" s="419"/>
      <c r="G15195" s="184" t="s">
        <v>5</v>
      </c>
      <c r="H15195" s="183" t="s">
        <v>6</v>
      </c>
      <c r="I15195" s="183" t="s">
        <v>7</v>
      </c>
      <c r="J15195" s="218" t="s">
        <v>8</v>
      </c>
      <c r="K15195" s="229">
        <v>0</v>
      </c>
      <c r="L15195" s="229">
        <f>J15196</f>
        <v>2232.04</v>
      </c>
      <c r="M15195" t="s">
        <v>7</v>
      </c>
    </row>
    <row r="15196" spans="1:13" ht="65.099999999999994" customHeight="1" x14ac:dyDescent="0.2">
      <c r="A15196" s="237" t="s">
        <v>2125</v>
      </c>
      <c r="B15196" s="186" t="s">
        <v>2023</v>
      </c>
      <c r="C15196" s="185" t="s">
        <v>167</v>
      </c>
      <c r="D15196" s="185" t="s">
        <v>2024</v>
      </c>
      <c r="E15196" s="425" t="s">
        <v>2101</v>
      </c>
      <c r="F15196" s="425"/>
      <c r="G15196" s="187" t="s">
        <v>245</v>
      </c>
      <c r="H15196" s="188">
        <v>1</v>
      </c>
      <c r="I15196" s="189">
        <f>(M15196*$M$13)</f>
        <v>2232.0488</v>
      </c>
      <c r="J15196" s="231">
        <f>TRUNC(I15196*H15196,2)</f>
        <v>2232.04</v>
      </c>
      <c r="M15196">
        <v>2426.14</v>
      </c>
    </row>
    <row r="15197" spans="1:13" ht="65.099999999999994" customHeight="1" x14ac:dyDescent="0.2">
      <c r="A15197" s="241" t="s">
        <v>2395</v>
      </c>
      <c r="B15197" s="201" t="s">
        <v>3469</v>
      </c>
      <c r="C15197" s="200" t="s">
        <v>3470</v>
      </c>
      <c r="D15197" s="200" t="s">
        <v>3471</v>
      </c>
      <c r="E15197" s="427" t="s">
        <v>3472</v>
      </c>
      <c r="F15197" s="427"/>
      <c r="G15197" s="202" t="s">
        <v>3473</v>
      </c>
      <c r="H15197" s="203">
        <v>1</v>
      </c>
      <c r="I15197" s="189">
        <f>(M15197*$M$13)</f>
        <v>2232.0488</v>
      </c>
      <c r="J15197" s="219">
        <f>TRUNC(I15197*H15197,2)</f>
        <v>2232.04</v>
      </c>
      <c r="M15197">
        <v>2426.14</v>
      </c>
    </row>
    <row r="15198" spans="1:13" x14ac:dyDescent="0.2">
      <c r="A15198" s="239"/>
      <c r="B15198" s="195"/>
      <c r="C15198" s="195"/>
      <c r="D15198" s="195"/>
      <c r="E15198" s="195" t="s">
        <v>3847</v>
      </c>
      <c r="F15198" s="196">
        <v>231.79</v>
      </c>
      <c r="G15198" s="195" t="s">
        <v>3848</v>
      </c>
      <c r="H15198" s="196">
        <v>0</v>
      </c>
      <c r="I15198" s="196">
        <v>231.79</v>
      </c>
      <c r="J15198" s="220"/>
      <c r="M15198">
        <v>231.79</v>
      </c>
    </row>
    <row r="15199" spans="1:13" ht="25.5" x14ac:dyDescent="0.2">
      <c r="A15199" s="239"/>
      <c r="B15199" s="195"/>
      <c r="C15199" s="195"/>
      <c r="D15199" s="195"/>
      <c r="E15199" s="195" t="s">
        <v>3849</v>
      </c>
      <c r="F15199" s="196">
        <v>0</v>
      </c>
      <c r="G15199" s="195"/>
      <c r="H15199" s="195" t="s">
        <v>3850</v>
      </c>
      <c r="I15199" s="196">
        <v>2426.14</v>
      </c>
      <c r="J15199" s="220"/>
      <c r="M15199">
        <v>2426.14</v>
      </c>
    </row>
    <row r="15200" spans="1:13" ht="30" customHeight="1" x14ac:dyDescent="0.2">
      <c r="A15200" s="240"/>
      <c r="B15200" s="197"/>
      <c r="C15200" s="197"/>
      <c r="D15200" s="197"/>
      <c r="E15200" s="197"/>
      <c r="F15200" s="197"/>
      <c r="G15200" s="197" t="s">
        <v>3851</v>
      </c>
      <c r="H15200" s="198">
        <v>2</v>
      </c>
      <c r="I15200" s="199">
        <v>4852.28</v>
      </c>
      <c r="J15200" s="220"/>
      <c r="M15200">
        <v>4852.28</v>
      </c>
    </row>
    <row r="15201" spans="1:13" ht="0.95" customHeight="1" x14ac:dyDescent="0.2">
      <c r="A15201" s="237"/>
      <c r="B15201" s="185"/>
      <c r="C15201" s="185"/>
      <c r="D15201" s="185"/>
      <c r="E15201" s="185"/>
      <c r="F15201" s="185"/>
      <c r="G15201" s="185"/>
      <c r="H15201" s="185"/>
      <c r="I15201" s="185"/>
      <c r="J15201" s="220"/>
    </row>
    <row r="15202" spans="1:13" ht="18" customHeight="1" x14ac:dyDescent="0.2">
      <c r="A15202" s="236" t="s">
        <v>3602</v>
      </c>
      <c r="B15202" s="183" t="s">
        <v>2</v>
      </c>
      <c r="C15202" s="182" t="s">
        <v>3</v>
      </c>
      <c r="D15202" s="182" t="s">
        <v>4</v>
      </c>
      <c r="E15202" s="419" t="s">
        <v>2100</v>
      </c>
      <c r="F15202" s="419"/>
      <c r="G15202" s="184" t="s">
        <v>5</v>
      </c>
      <c r="H15202" s="183" t="s">
        <v>6</v>
      </c>
      <c r="I15202" s="183" t="s">
        <v>7</v>
      </c>
      <c r="J15202" s="218" t="s">
        <v>8</v>
      </c>
      <c r="K15202" s="229">
        <f>J15205+J15208+J15209+J15210</f>
        <v>21.57</v>
      </c>
      <c r="L15202" s="229">
        <f>J15203-K15202</f>
        <v>202.20000000000002</v>
      </c>
      <c r="M15202" t="s">
        <v>7</v>
      </c>
    </row>
    <row r="15203" spans="1:13" ht="39" customHeight="1" x14ac:dyDescent="0.2">
      <c r="A15203" s="237" t="s">
        <v>2125</v>
      </c>
      <c r="B15203" s="186" t="s">
        <v>2025</v>
      </c>
      <c r="C15203" s="185" t="s">
        <v>15</v>
      </c>
      <c r="D15203" s="185" t="s">
        <v>2026</v>
      </c>
      <c r="E15203" s="425">
        <v>22</v>
      </c>
      <c r="F15203" s="425"/>
      <c r="G15203" s="187" t="s">
        <v>17</v>
      </c>
      <c r="H15203" s="188">
        <v>1</v>
      </c>
      <c r="I15203" s="189">
        <f t="shared" ref="I15203:I15211" si="618">(M15203*$M$13)</f>
        <v>223.77160000000001</v>
      </c>
      <c r="J15203" s="231">
        <f t="shared" ref="J15203:J15211" si="619">TRUNC(I15203*H15203,2)</f>
        <v>223.77</v>
      </c>
      <c r="M15203">
        <v>243.23</v>
      </c>
    </row>
    <row r="15204" spans="1:13" ht="24" customHeight="1" x14ac:dyDescent="0.2">
      <c r="A15204" s="238" t="s">
        <v>2126</v>
      </c>
      <c r="B15204" s="191" t="s">
        <v>2164</v>
      </c>
      <c r="C15204" s="190" t="s">
        <v>15</v>
      </c>
      <c r="D15204" s="190" t="s">
        <v>2165</v>
      </c>
      <c r="E15204" s="426" t="s">
        <v>2119</v>
      </c>
      <c r="F15204" s="426"/>
      <c r="G15204" s="192" t="s">
        <v>50</v>
      </c>
      <c r="H15204" s="193">
        <v>2.52E-2</v>
      </c>
      <c r="I15204" s="189">
        <f t="shared" si="618"/>
        <v>160.77000000000001</v>
      </c>
      <c r="J15204" s="219">
        <f t="shared" si="619"/>
        <v>4.05</v>
      </c>
      <c r="M15204">
        <v>174.75</v>
      </c>
    </row>
    <row r="15205" spans="1:13" ht="24" customHeight="1" x14ac:dyDescent="0.2">
      <c r="A15205" s="238" t="s">
        <v>2126</v>
      </c>
      <c r="B15205" s="191" t="s">
        <v>2130</v>
      </c>
      <c r="C15205" s="190" t="s">
        <v>15</v>
      </c>
      <c r="D15205" s="190" t="s">
        <v>2131</v>
      </c>
      <c r="E15205" s="426" t="s">
        <v>2129</v>
      </c>
      <c r="F15205" s="426"/>
      <c r="G15205" s="192" t="s">
        <v>39</v>
      </c>
      <c r="H15205" s="193">
        <v>0.17</v>
      </c>
      <c r="I15205" s="189">
        <f t="shared" si="618"/>
        <v>13.533200000000001</v>
      </c>
      <c r="J15205" s="219">
        <f t="shared" si="619"/>
        <v>2.2999999999999998</v>
      </c>
      <c r="M15205">
        <v>14.71</v>
      </c>
    </row>
    <row r="15206" spans="1:13" ht="24" customHeight="1" x14ac:dyDescent="0.2">
      <c r="A15206" s="238" t="s">
        <v>2126</v>
      </c>
      <c r="B15206" s="191" t="s">
        <v>2140</v>
      </c>
      <c r="C15206" s="190" t="s">
        <v>15</v>
      </c>
      <c r="D15206" s="190" t="s">
        <v>2141</v>
      </c>
      <c r="E15206" s="426" t="s">
        <v>2119</v>
      </c>
      <c r="F15206" s="426"/>
      <c r="G15206" s="192" t="s">
        <v>1871</v>
      </c>
      <c r="H15206" s="193">
        <v>13.16</v>
      </c>
      <c r="I15206" s="189">
        <f t="shared" si="618"/>
        <v>0.59800000000000009</v>
      </c>
      <c r="J15206" s="219">
        <f t="shared" si="619"/>
        <v>7.86</v>
      </c>
      <c r="M15206">
        <v>0.65</v>
      </c>
    </row>
    <row r="15207" spans="1:13" ht="24" customHeight="1" x14ac:dyDescent="0.2">
      <c r="A15207" s="238" t="s">
        <v>2126</v>
      </c>
      <c r="B15207" s="191" t="s">
        <v>3467</v>
      </c>
      <c r="C15207" s="190" t="s">
        <v>15</v>
      </c>
      <c r="D15207" s="190" t="s">
        <v>3468</v>
      </c>
      <c r="E15207" s="426" t="s">
        <v>2119</v>
      </c>
      <c r="F15207" s="426"/>
      <c r="G15207" s="192" t="s">
        <v>2192</v>
      </c>
      <c r="H15207" s="193">
        <v>0.14000000000000001</v>
      </c>
      <c r="I15207" s="189">
        <f t="shared" si="618"/>
        <v>35.5488</v>
      </c>
      <c r="J15207" s="219">
        <f t="shared" si="619"/>
        <v>4.97</v>
      </c>
      <c r="M15207">
        <v>38.64</v>
      </c>
    </row>
    <row r="15208" spans="1:13" ht="24" customHeight="1" x14ac:dyDescent="0.2">
      <c r="A15208" s="238" t="s">
        <v>2126</v>
      </c>
      <c r="B15208" s="191" t="s">
        <v>2210</v>
      </c>
      <c r="C15208" s="190" t="s">
        <v>15</v>
      </c>
      <c r="D15208" s="190" t="s">
        <v>2211</v>
      </c>
      <c r="E15208" s="426" t="s">
        <v>2129</v>
      </c>
      <c r="F15208" s="426"/>
      <c r="G15208" s="192" t="s">
        <v>39</v>
      </c>
      <c r="H15208" s="193">
        <v>0.17</v>
      </c>
      <c r="I15208" s="189">
        <f t="shared" si="618"/>
        <v>19.430400000000002</v>
      </c>
      <c r="J15208" s="219">
        <f t="shared" si="619"/>
        <v>3.3</v>
      </c>
      <c r="M15208">
        <v>21.12</v>
      </c>
    </row>
    <row r="15209" spans="1:13" ht="24" customHeight="1" x14ac:dyDescent="0.2">
      <c r="A15209" s="238" t="s">
        <v>2126</v>
      </c>
      <c r="B15209" s="191" t="s">
        <v>2152</v>
      </c>
      <c r="C15209" s="190" t="s">
        <v>15</v>
      </c>
      <c r="D15209" s="190" t="s">
        <v>2153</v>
      </c>
      <c r="E15209" s="426" t="s">
        <v>2129</v>
      </c>
      <c r="F15209" s="426"/>
      <c r="G15209" s="192" t="s">
        <v>39</v>
      </c>
      <c r="H15209" s="193">
        <v>0.45689999999999997</v>
      </c>
      <c r="I15209" s="189">
        <f t="shared" si="618"/>
        <v>19.136000000000003</v>
      </c>
      <c r="J15209" s="219">
        <f t="shared" si="619"/>
        <v>8.74</v>
      </c>
      <c r="M15209">
        <v>20.8</v>
      </c>
    </row>
    <row r="15210" spans="1:13" ht="24" customHeight="1" x14ac:dyDescent="0.2">
      <c r="A15210" s="238" t="s">
        <v>2126</v>
      </c>
      <c r="B15210" s="191" t="s">
        <v>2156</v>
      </c>
      <c r="C15210" s="190" t="s">
        <v>15</v>
      </c>
      <c r="D15210" s="190" t="s">
        <v>2157</v>
      </c>
      <c r="E15210" s="426" t="s">
        <v>2129</v>
      </c>
      <c r="F15210" s="426"/>
      <c r="G15210" s="192" t="s">
        <v>39</v>
      </c>
      <c r="H15210" s="193">
        <v>0.60909999999999997</v>
      </c>
      <c r="I15210" s="189">
        <f t="shared" si="618"/>
        <v>11.8772</v>
      </c>
      <c r="J15210" s="219">
        <f t="shared" si="619"/>
        <v>7.23</v>
      </c>
      <c r="M15210">
        <v>12.91</v>
      </c>
    </row>
    <row r="15211" spans="1:13" ht="26.1" customHeight="1" x14ac:dyDescent="0.2">
      <c r="A15211" s="238" t="s">
        <v>2126</v>
      </c>
      <c r="B15211" s="191" t="s">
        <v>3474</v>
      </c>
      <c r="C15211" s="190" t="s">
        <v>15</v>
      </c>
      <c r="D15211" s="190" t="s">
        <v>3475</v>
      </c>
      <c r="E15211" s="426" t="s">
        <v>2119</v>
      </c>
      <c r="F15211" s="426"/>
      <c r="G15211" s="192" t="s">
        <v>17</v>
      </c>
      <c r="H15211" s="193">
        <v>1.05</v>
      </c>
      <c r="I15211" s="189">
        <f t="shared" si="618"/>
        <v>176.49280000000002</v>
      </c>
      <c r="J15211" s="219">
        <f t="shared" si="619"/>
        <v>185.31</v>
      </c>
      <c r="M15211">
        <v>191.84</v>
      </c>
    </row>
    <row r="15212" spans="1:13" x14ac:dyDescent="0.2">
      <c r="A15212" s="239"/>
      <c r="B15212" s="195"/>
      <c r="C15212" s="195"/>
      <c r="D15212" s="195"/>
      <c r="E15212" s="195" t="s">
        <v>3847</v>
      </c>
      <c r="F15212" s="196">
        <v>23.45</v>
      </c>
      <c r="G15212" s="195" t="s">
        <v>3848</v>
      </c>
      <c r="H15212" s="196">
        <v>0</v>
      </c>
      <c r="I15212" s="196">
        <v>23.45</v>
      </c>
      <c r="J15212" s="220"/>
      <c r="M15212">
        <v>23.45</v>
      </c>
    </row>
    <row r="15213" spans="1:13" ht="25.5" x14ac:dyDescent="0.2">
      <c r="A15213" s="239"/>
      <c r="B15213" s="195"/>
      <c r="C15213" s="195"/>
      <c r="D15213" s="195"/>
      <c r="E15213" s="195" t="s">
        <v>3849</v>
      </c>
      <c r="F15213" s="196">
        <v>0</v>
      </c>
      <c r="G15213" s="195"/>
      <c r="H15213" s="195" t="s">
        <v>3850</v>
      </c>
      <c r="I15213" s="196">
        <v>243.23</v>
      </c>
      <c r="J15213" s="220"/>
      <c r="M15213">
        <v>243.23</v>
      </c>
    </row>
    <row r="15214" spans="1:13" ht="30" customHeight="1" x14ac:dyDescent="0.2">
      <c r="A15214" s="240"/>
      <c r="B15214" s="197"/>
      <c r="C15214" s="197"/>
      <c r="D15214" s="197"/>
      <c r="E15214" s="197"/>
      <c r="F15214" s="197"/>
      <c r="G15214" s="197" t="s">
        <v>3851</v>
      </c>
      <c r="H15214" s="198">
        <v>269</v>
      </c>
      <c r="I15214" s="199">
        <v>65428.87</v>
      </c>
      <c r="J15214" s="220"/>
      <c r="M15214">
        <v>65428.87</v>
      </c>
    </row>
    <row r="15215" spans="1:13" ht="0.95" customHeight="1" x14ac:dyDescent="0.2">
      <c r="A15215" s="237"/>
      <c r="B15215" s="185"/>
      <c r="C15215" s="185"/>
      <c r="D15215" s="185"/>
      <c r="E15215" s="185"/>
      <c r="F15215" s="185"/>
      <c r="G15215" s="185"/>
      <c r="H15215" s="185"/>
      <c r="I15215" s="185"/>
      <c r="J15215" s="220"/>
    </row>
    <row r="15216" spans="1:13" ht="18" customHeight="1" x14ac:dyDescent="0.2">
      <c r="A15216" s="236" t="s">
        <v>3603</v>
      </c>
      <c r="B15216" s="183" t="s">
        <v>2</v>
      </c>
      <c r="C15216" s="182" t="s">
        <v>3</v>
      </c>
      <c r="D15216" s="182" t="s">
        <v>4</v>
      </c>
      <c r="E15216" s="419" t="s">
        <v>2100</v>
      </c>
      <c r="F15216" s="419"/>
      <c r="G15216" s="184" t="s">
        <v>5</v>
      </c>
      <c r="H15216" s="183" t="s">
        <v>6</v>
      </c>
      <c r="I15216" s="183" t="s">
        <v>7</v>
      </c>
      <c r="J15216" s="218" t="s">
        <v>8</v>
      </c>
      <c r="K15216" s="229">
        <v>0</v>
      </c>
      <c r="L15216" s="229">
        <f>J15217</f>
        <v>45.12</v>
      </c>
      <c r="M15216" t="s">
        <v>7</v>
      </c>
    </row>
    <row r="15217" spans="1:13" ht="24" customHeight="1" x14ac:dyDescent="0.2">
      <c r="A15217" s="237" t="s">
        <v>2125</v>
      </c>
      <c r="B15217" s="186" t="s">
        <v>2027</v>
      </c>
      <c r="C15217" s="185" t="s">
        <v>167</v>
      </c>
      <c r="D15217" s="185" t="s">
        <v>2028</v>
      </c>
      <c r="E15217" s="425" t="s">
        <v>2106</v>
      </c>
      <c r="F15217" s="425"/>
      <c r="G15217" s="187" t="s">
        <v>331</v>
      </c>
      <c r="H15217" s="188">
        <v>1</v>
      </c>
      <c r="I15217" s="189">
        <f>(M15217*$M$13)</f>
        <v>45.125999999999998</v>
      </c>
      <c r="J15217" s="231">
        <f>TRUNC(I15217*H15217,2)</f>
        <v>45.12</v>
      </c>
      <c r="M15217">
        <v>49.05</v>
      </c>
    </row>
    <row r="15218" spans="1:13" ht="51.95" customHeight="1" x14ac:dyDescent="0.2">
      <c r="A15218" s="238" t="s">
        <v>2126</v>
      </c>
      <c r="B15218" s="191" t="s">
        <v>3476</v>
      </c>
      <c r="C15218" s="190" t="s">
        <v>26</v>
      </c>
      <c r="D15218" s="190" t="s">
        <v>3477</v>
      </c>
      <c r="E15218" s="426" t="s">
        <v>2119</v>
      </c>
      <c r="F15218" s="426"/>
      <c r="G15218" s="192" t="s">
        <v>331</v>
      </c>
      <c r="H15218" s="193">
        <v>1</v>
      </c>
      <c r="I15218" s="189">
        <f>(M15218*$M$13)</f>
        <v>45.125999999999998</v>
      </c>
      <c r="J15218" s="219">
        <f>TRUNC(I15218*H15218,2)</f>
        <v>45.12</v>
      </c>
      <c r="M15218">
        <v>49.05</v>
      </c>
    </row>
    <row r="15219" spans="1:13" x14ac:dyDescent="0.2">
      <c r="A15219" s="239"/>
      <c r="B15219" s="195"/>
      <c r="C15219" s="195"/>
      <c r="D15219" s="195"/>
      <c r="E15219" s="195" t="s">
        <v>3847</v>
      </c>
      <c r="F15219" s="196">
        <v>0</v>
      </c>
      <c r="G15219" s="195" t="s">
        <v>3848</v>
      </c>
      <c r="H15219" s="196">
        <v>0</v>
      </c>
      <c r="I15219" s="196">
        <v>0</v>
      </c>
      <c r="J15219" s="220"/>
      <c r="M15219">
        <v>0</v>
      </c>
    </row>
    <row r="15220" spans="1:13" ht="25.5" x14ac:dyDescent="0.2">
      <c r="A15220" s="239"/>
      <c r="B15220" s="195"/>
      <c r="C15220" s="195"/>
      <c r="D15220" s="195"/>
      <c r="E15220" s="195" t="s">
        <v>3849</v>
      </c>
      <c r="F15220" s="196">
        <v>0</v>
      </c>
      <c r="G15220" s="195"/>
      <c r="H15220" s="195" t="s">
        <v>3850</v>
      </c>
      <c r="I15220" s="196">
        <v>49.05</v>
      </c>
      <c r="J15220" s="220"/>
      <c r="M15220">
        <v>49.05</v>
      </c>
    </row>
    <row r="15221" spans="1:13" ht="30" customHeight="1" x14ac:dyDescent="0.2">
      <c r="A15221" s="240"/>
      <c r="B15221" s="197"/>
      <c r="C15221" s="197"/>
      <c r="D15221" s="197"/>
      <c r="E15221" s="197"/>
      <c r="F15221" s="197"/>
      <c r="G15221" s="197" t="s">
        <v>3851</v>
      </c>
      <c r="H15221" s="198">
        <v>1</v>
      </c>
      <c r="I15221" s="199">
        <v>49.05</v>
      </c>
      <c r="J15221" s="220"/>
      <c r="M15221">
        <v>49.05</v>
      </c>
    </row>
    <row r="15222" spans="1:13" ht="0.95" customHeight="1" x14ac:dyDescent="0.2">
      <c r="A15222" s="237"/>
      <c r="B15222" s="185"/>
      <c r="C15222" s="185"/>
      <c r="D15222" s="185"/>
      <c r="E15222" s="185"/>
      <c r="F15222" s="185"/>
      <c r="G15222" s="185"/>
      <c r="H15222" s="185"/>
      <c r="I15222" s="185"/>
      <c r="J15222" s="220"/>
    </row>
    <row r="15223" spans="1:13" ht="18" customHeight="1" x14ac:dyDescent="0.2">
      <c r="A15223" s="236" t="s">
        <v>3604</v>
      </c>
      <c r="B15223" s="183" t="s">
        <v>2</v>
      </c>
      <c r="C15223" s="182" t="s">
        <v>3</v>
      </c>
      <c r="D15223" s="182" t="s">
        <v>4</v>
      </c>
      <c r="E15223" s="419" t="s">
        <v>2100</v>
      </c>
      <c r="F15223" s="419"/>
      <c r="G15223" s="184" t="s">
        <v>5</v>
      </c>
      <c r="H15223" s="183" t="s">
        <v>6</v>
      </c>
      <c r="I15223" s="183" t="s">
        <v>7</v>
      </c>
      <c r="J15223" s="218" t="s">
        <v>8</v>
      </c>
      <c r="K15223" s="229">
        <v>0</v>
      </c>
      <c r="L15223" s="229">
        <f>J15224</f>
        <v>263</v>
      </c>
      <c r="M15223" t="s">
        <v>7</v>
      </c>
    </row>
    <row r="15224" spans="1:13" ht="26.1" customHeight="1" x14ac:dyDescent="0.2">
      <c r="A15224" s="237" t="s">
        <v>2125</v>
      </c>
      <c r="B15224" s="186" t="s">
        <v>2029</v>
      </c>
      <c r="C15224" s="185" t="s">
        <v>167</v>
      </c>
      <c r="D15224" s="185" t="s">
        <v>2030</v>
      </c>
      <c r="E15224" s="425" t="s">
        <v>2106</v>
      </c>
      <c r="F15224" s="425"/>
      <c r="G15224" s="187" t="s">
        <v>331</v>
      </c>
      <c r="H15224" s="188">
        <v>1</v>
      </c>
      <c r="I15224" s="189">
        <f>(M15224*$M$13)</f>
        <v>263.00960000000003</v>
      </c>
      <c r="J15224" s="231">
        <f>TRUNC(I15224*H15224,2)</f>
        <v>263</v>
      </c>
      <c r="M15224">
        <v>285.88</v>
      </c>
    </row>
    <row r="15225" spans="1:13" ht="26.1" customHeight="1" x14ac:dyDescent="0.2">
      <c r="A15225" s="241" t="s">
        <v>2395</v>
      </c>
      <c r="B15225" s="201" t="s">
        <v>3478</v>
      </c>
      <c r="C15225" s="200" t="s">
        <v>2647</v>
      </c>
      <c r="D15225" s="200" t="s">
        <v>3479</v>
      </c>
      <c r="E15225" s="427">
        <v>16.18</v>
      </c>
      <c r="F15225" s="427"/>
      <c r="G15225" s="202" t="s">
        <v>331</v>
      </c>
      <c r="H15225" s="203">
        <v>1</v>
      </c>
      <c r="I15225" s="189">
        <f>(M15225*$M$13)</f>
        <v>263.00960000000003</v>
      </c>
      <c r="J15225" s="219">
        <f>TRUNC(I15225*H15225,2)</f>
        <v>263</v>
      </c>
      <c r="M15225">
        <v>285.88</v>
      </c>
    </row>
    <row r="15226" spans="1:13" x14ac:dyDescent="0.2">
      <c r="A15226" s="239"/>
      <c r="B15226" s="195"/>
      <c r="C15226" s="195"/>
      <c r="D15226" s="195"/>
      <c r="E15226" s="195" t="s">
        <v>3847</v>
      </c>
      <c r="F15226" s="196">
        <v>1.88</v>
      </c>
      <c r="G15226" s="195" t="s">
        <v>3848</v>
      </c>
      <c r="H15226" s="196">
        <v>0</v>
      </c>
      <c r="I15226" s="196">
        <v>1.88</v>
      </c>
      <c r="J15226" s="220"/>
      <c r="M15226">
        <v>1.88</v>
      </c>
    </row>
    <row r="15227" spans="1:13" ht="25.5" x14ac:dyDescent="0.2">
      <c r="A15227" s="239"/>
      <c r="B15227" s="195"/>
      <c r="C15227" s="195"/>
      <c r="D15227" s="195"/>
      <c r="E15227" s="195" t="s">
        <v>3849</v>
      </c>
      <c r="F15227" s="196">
        <v>0</v>
      </c>
      <c r="G15227" s="195"/>
      <c r="H15227" s="195" t="s">
        <v>3850</v>
      </c>
      <c r="I15227" s="196">
        <v>285.88</v>
      </c>
      <c r="J15227" s="220"/>
      <c r="M15227">
        <v>285.88</v>
      </c>
    </row>
    <row r="15228" spans="1:13" ht="30" customHeight="1" x14ac:dyDescent="0.2">
      <c r="A15228" s="240"/>
      <c r="B15228" s="197"/>
      <c r="C15228" s="197"/>
      <c r="D15228" s="197"/>
      <c r="E15228" s="197"/>
      <c r="F15228" s="197"/>
      <c r="G15228" s="197" t="s">
        <v>3851</v>
      </c>
      <c r="H15228" s="198">
        <v>16</v>
      </c>
      <c r="I15228" s="199">
        <v>4574.08</v>
      </c>
      <c r="J15228" s="220"/>
      <c r="M15228">
        <v>4574.08</v>
      </c>
    </row>
    <row r="15229" spans="1:13" ht="0.95" customHeight="1" x14ac:dyDescent="0.2">
      <c r="A15229" s="237"/>
      <c r="B15229" s="185"/>
      <c r="C15229" s="185"/>
      <c r="D15229" s="185"/>
      <c r="E15229" s="185"/>
      <c r="F15229" s="185"/>
      <c r="G15229" s="185"/>
      <c r="H15229" s="185"/>
      <c r="I15229" s="185"/>
      <c r="J15229" s="220"/>
    </row>
    <row r="15230" spans="1:13" ht="18" customHeight="1" x14ac:dyDescent="0.2">
      <c r="A15230" s="236" t="s">
        <v>3605</v>
      </c>
      <c r="B15230" s="183" t="s">
        <v>2</v>
      </c>
      <c r="C15230" s="182" t="s">
        <v>3</v>
      </c>
      <c r="D15230" s="182" t="s">
        <v>4</v>
      </c>
      <c r="E15230" s="419" t="s">
        <v>2100</v>
      </c>
      <c r="F15230" s="419"/>
      <c r="G15230" s="184" t="s">
        <v>5</v>
      </c>
      <c r="H15230" s="183" t="s">
        <v>6</v>
      </c>
      <c r="I15230" s="183" t="s">
        <v>7</v>
      </c>
      <c r="J15230" s="218" t="s">
        <v>8</v>
      </c>
      <c r="K15230" s="229">
        <v>0</v>
      </c>
      <c r="L15230" s="229">
        <f>J15231</f>
        <v>7.8</v>
      </c>
      <c r="M15230" t="s">
        <v>7</v>
      </c>
    </row>
    <row r="15231" spans="1:13" ht="24" customHeight="1" x14ac:dyDescent="0.2">
      <c r="A15231" s="237" t="s">
        <v>2125</v>
      </c>
      <c r="B15231" s="186" t="s">
        <v>2031</v>
      </c>
      <c r="C15231" s="185" t="s">
        <v>167</v>
      </c>
      <c r="D15231" s="185" t="s">
        <v>2032</v>
      </c>
      <c r="E15231" s="425" t="s">
        <v>2106</v>
      </c>
      <c r="F15231" s="425"/>
      <c r="G15231" s="187" t="s">
        <v>331</v>
      </c>
      <c r="H15231" s="188">
        <v>1</v>
      </c>
      <c r="I15231" s="189">
        <f>(M15231*$M$13)</f>
        <v>7.8016000000000005</v>
      </c>
      <c r="J15231" s="231">
        <f>TRUNC(I15231*H15231,2)</f>
        <v>7.8</v>
      </c>
      <c r="M15231">
        <v>8.48</v>
      </c>
    </row>
    <row r="15232" spans="1:13" ht="26.1" customHeight="1" x14ac:dyDescent="0.2">
      <c r="A15232" s="241" t="s">
        <v>2395</v>
      </c>
      <c r="B15232" s="201" t="s">
        <v>3480</v>
      </c>
      <c r="C15232" s="200" t="s">
        <v>2647</v>
      </c>
      <c r="D15232" s="200" t="s">
        <v>3481</v>
      </c>
      <c r="E15232" s="427">
        <v>16.18</v>
      </c>
      <c r="F15232" s="427"/>
      <c r="G15232" s="202" t="s">
        <v>331</v>
      </c>
      <c r="H15232" s="203">
        <v>1</v>
      </c>
      <c r="I15232" s="189">
        <f>(M15232*$M$13)</f>
        <v>7.8016000000000005</v>
      </c>
      <c r="J15232" s="219">
        <f>TRUNC(I15232*H15232,2)</f>
        <v>7.8</v>
      </c>
      <c r="M15232">
        <v>8.48</v>
      </c>
    </row>
    <row r="15233" spans="1:13" x14ac:dyDescent="0.2">
      <c r="A15233" s="239"/>
      <c r="B15233" s="195"/>
      <c r="C15233" s="195"/>
      <c r="D15233" s="195"/>
      <c r="E15233" s="195" t="s">
        <v>3847</v>
      </c>
      <c r="F15233" s="196">
        <v>1.88</v>
      </c>
      <c r="G15233" s="195" t="s">
        <v>3848</v>
      </c>
      <c r="H15233" s="196">
        <v>0</v>
      </c>
      <c r="I15233" s="196">
        <v>1.88</v>
      </c>
      <c r="J15233" s="220"/>
      <c r="M15233">
        <v>1.88</v>
      </c>
    </row>
    <row r="15234" spans="1:13" ht="25.5" x14ac:dyDescent="0.2">
      <c r="A15234" s="239"/>
      <c r="B15234" s="195"/>
      <c r="C15234" s="195"/>
      <c r="D15234" s="195"/>
      <c r="E15234" s="195" t="s">
        <v>3849</v>
      </c>
      <c r="F15234" s="196">
        <v>0</v>
      </c>
      <c r="G15234" s="195"/>
      <c r="H15234" s="195" t="s">
        <v>3850</v>
      </c>
      <c r="I15234" s="196">
        <v>8.48</v>
      </c>
      <c r="J15234" s="220"/>
      <c r="M15234">
        <v>8.48</v>
      </c>
    </row>
    <row r="15235" spans="1:13" ht="30" customHeight="1" x14ac:dyDescent="0.2">
      <c r="A15235" s="240"/>
      <c r="B15235" s="197"/>
      <c r="C15235" s="197"/>
      <c r="D15235" s="197"/>
      <c r="E15235" s="197"/>
      <c r="F15235" s="197"/>
      <c r="G15235" s="197" t="s">
        <v>3851</v>
      </c>
      <c r="H15235" s="198">
        <v>15</v>
      </c>
      <c r="I15235" s="199">
        <v>127.2</v>
      </c>
      <c r="J15235" s="220"/>
      <c r="M15235">
        <v>127.2</v>
      </c>
    </row>
    <row r="15236" spans="1:13" ht="0.95" customHeight="1" x14ac:dyDescent="0.2">
      <c r="A15236" s="237"/>
      <c r="B15236" s="185"/>
      <c r="C15236" s="185"/>
      <c r="D15236" s="185"/>
      <c r="E15236" s="185"/>
      <c r="F15236" s="185"/>
      <c r="G15236" s="185"/>
      <c r="H15236" s="185"/>
      <c r="I15236" s="185"/>
      <c r="J15236" s="220"/>
    </row>
    <row r="15237" spans="1:13" ht="18" customHeight="1" x14ac:dyDescent="0.2">
      <c r="A15237" s="236" t="s">
        <v>3606</v>
      </c>
      <c r="B15237" s="183" t="s">
        <v>2</v>
      </c>
      <c r="C15237" s="182" t="s">
        <v>3</v>
      </c>
      <c r="D15237" s="182" t="s">
        <v>4</v>
      </c>
      <c r="E15237" s="419" t="s">
        <v>2100</v>
      </c>
      <c r="F15237" s="419"/>
      <c r="G15237" s="184" t="s">
        <v>5</v>
      </c>
      <c r="H15237" s="183" t="s">
        <v>6</v>
      </c>
      <c r="I15237" s="183" t="s">
        <v>7</v>
      </c>
      <c r="J15237" s="218" t="s">
        <v>8</v>
      </c>
      <c r="K15237" s="229">
        <v>0</v>
      </c>
      <c r="L15237" s="229">
        <f>J15238</f>
        <v>203.15</v>
      </c>
      <c r="M15237" t="s">
        <v>7</v>
      </c>
    </row>
    <row r="15238" spans="1:13" ht="26.1" customHeight="1" x14ac:dyDescent="0.2">
      <c r="A15238" s="237" t="s">
        <v>2125</v>
      </c>
      <c r="B15238" s="186" t="s">
        <v>2033</v>
      </c>
      <c r="C15238" s="185" t="s">
        <v>167</v>
      </c>
      <c r="D15238" s="185" t="s">
        <v>2034</v>
      </c>
      <c r="E15238" s="425" t="s">
        <v>2106</v>
      </c>
      <c r="F15238" s="425"/>
      <c r="G15238" s="187" t="s">
        <v>331</v>
      </c>
      <c r="H15238" s="188">
        <v>1</v>
      </c>
      <c r="I15238" s="189">
        <f>(M15238*$M$13)</f>
        <v>203.15440000000001</v>
      </c>
      <c r="J15238" s="231">
        <f>TRUNC(I15238*H15238,2)</f>
        <v>203.15</v>
      </c>
      <c r="M15238">
        <v>220.82</v>
      </c>
    </row>
    <row r="15239" spans="1:13" ht="24" customHeight="1" x14ac:dyDescent="0.2">
      <c r="A15239" s="241" t="s">
        <v>2395</v>
      </c>
      <c r="B15239" s="201" t="s">
        <v>3482</v>
      </c>
      <c r="C15239" s="200" t="s">
        <v>2647</v>
      </c>
      <c r="D15239" s="200" t="s">
        <v>3483</v>
      </c>
      <c r="E15239" s="427">
        <v>9.08</v>
      </c>
      <c r="F15239" s="427"/>
      <c r="G15239" s="202" t="s">
        <v>331</v>
      </c>
      <c r="H15239" s="203">
        <v>1</v>
      </c>
      <c r="I15239" s="189">
        <f>(M15239*$M$13)</f>
        <v>203.15440000000001</v>
      </c>
      <c r="J15239" s="219">
        <f>TRUNC(I15239*H15239,2)</f>
        <v>203.15</v>
      </c>
      <c r="M15239">
        <v>220.82</v>
      </c>
    </row>
    <row r="15240" spans="1:13" x14ac:dyDescent="0.2">
      <c r="A15240" s="239"/>
      <c r="B15240" s="195"/>
      <c r="C15240" s="195"/>
      <c r="D15240" s="195"/>
      <c r="E15240" s="195" t="s">
        <v>3847</v>
      </c>
      <c r="F15240" s="196">
        <v>116.73</v>
      </c>
      <c r="G15240" s="195" t="s">
        <v>3848</v>
      </c>
      <c r="H15240" s="196">
        <v>0</v>
      </c>
      <c r="I15240" s="196">
        <v>116.73</v>
      </c>
      <c r="J15240" s="220"/>
      <c r="M15240">
        <v>116.73</v>
      </c>
    </row>
    <row r="15241" spans="1:13" ht="25.5" x14ac:dyDescent="0.2">
      <c r="A15241" s="239"/>
      <c r="B15241" s="195"/>
      <c r="C15241" s="195"/>
      <c r="D15241" s="195"/>
      <c r="E15241" s="195" t="s">
        <v>3849</v>
      </c>
      <c r="F15241" s="196">
        <v>0</v>
      </c>
      <c r="G15241" s="195"/>
      <c r="H15241" s="195" t="s">
        <v>3850</v>
      </c>
      <c r="I15241" s="196">
        <v>220.82</v>
      </c>
      <c r="J15241" s="220"/>
      <c r="M15241">
        <v>220.82</v>
      </c>
    </row>
    <row r="15242" spans="1:13" ht="30" customHeight="1" x14ac:dyDescent="0.2">
      <c r="A15242" s="240"/>
      <c r="B15242" s="197"/>
      <c r="C15242" s="197"/>
      <c r="D15242" s="197"/>
      <c r="E15242" s="197"/>
      <c r="F15242" s="197"/>
      <c r="G15242" s="197" t="s">
        <v>3851</v>
      </c>
      <c r="H15242" s="198">
        <v>4</v>
      </c>
      <c r="I15242" s="199">
        <v>883.28</v>
      </c>
      <c r="J15242" s="220"/>
      <c r="M15242">
        <v>883.28</v>
      </c>
    </row>
    <row r="15243" spans="1:13" ht="0.95" customHeight="1" x14ac:dyDescent="0.2">
      <c r="A15243" s="237"/>
      <c r="B15243" s="185"/>
      <c r="C15243" s="185"/>
      <c r="D15243" s="185"/>
      <c r="E15243" s="185"/>
      <c r="F15243" s="185"/>
      <c r="G15243" s="185"/>
      <c r="H15243" s="185"/>
      <c r="I15243" s="185"/>
      <c r="J15243" s="220"/>
    </row>
    <row r="15244" spans="1:13" ht="18" customHeight="1" x14ac:dyDescent="0.2">
      <c r="A15244" s="236" t="s">
        <v>3607</v>
      </c>
      <c r="B15244" s="183" t="s">
        <v>2</v>
      </c>
      <c r="C15244" s="182" t="s">
        <v>3</v>
      </c>
      <c r="D15244" s="182" t="s">
        <v>4</v>
      </c>
      <c r="E15244" s="419" t="s">
        <v>2100</v>
      </c>
      <c r="F15244" s="419"/>
      <c r="G15244" s="184" t="s">
        <v>5</v>
      </c>
      <c r="H15244" s="183" t="s">
        <v>6</v>
      </c>
      <c r="I15244" s="183" t="s">
        <v>7</v>
      </c>
      <c r="J15244" s="218" t="s">
        <v>8</v>
      </c>
      <c r="K15244" s="229">
        <v>0</v>
      </c>
      <c r="L15244" s="229">
        <f>J15245</f>
        <v>13.14</v>
      </c>
      <c r="M15244" t="s">
        <v>7</v>
      </c>
    </row>
    <row r="15245" spans="1:13" ht="26.1" customHeight="1" x14ac:dyDescent="0.2">
      <c r="A15245" s="237" t="s">
        <v>2125</v>
      </c>
      <c r="B15245" s="186" t="s">
        <v>2035</v>
      </c>
      <c r="C15245" s="185" t="s">
        <v>167</v>
      </c>
      <c r="D15245" s="185" t="s">
        <v>2036</v>
      </c>
      <c r="E15245" s="425" t="s">
        <v>2106</v>
      </c>
      <c r="F15245" s="425"/>
      <c r="G15245" s="187" t="s">
        <v>331</v>
      </c>
      <c r="H15245" s="188">
        <v>1</v>
      </c>
      <c r="I15245" s="189">
        <f>(M15245*$M$13)</f>
        <v>13.146799999999999</v>
      </c>
      <c r="J15245" s="231">
        <f>TRUNC(I15245*H15245,2)</f>
        <v>13.14</v>
      </c>
      <c r="M15245">
        <v>14.29</v>
      </c>
    </row>
    <row r="15246" spans="1:13" ht="26.1" customHeight="1" x14ac:dyDescent="0.2">
      <c r="A15246" s="241" t="s">
        <v>2395</v>
      </c>
      <c r="B15246" s="201" t="s">
        <v>3484</v>
      </c>
      <c r="C15246" s="200" t="s">
        <v>2647</v>
      </c>
      <c r="D15246" s="200" t="s">
        <v>3485</v>
      </c>
      <c r="E15246" s="427">
        <v>13.02</v>
      </c>
      <c r="F15246" s="427"/>
      <c r="G15246" s="202" t="s">
        <v>1009</v>
      </c>
      <c r="H15246" s="203">
        <v>1</v>
      </c>
      <c r="I15246" s="189">
        <f>(M15246*$M$13)</f>
        <v>13.146799999999999</v>
      </c>
      <c r="J15246" s="219">
        <f>TRUNC(I15246*H15246,2)</f>
        <v>13.14</v>
      </c>
      <c r="M15246">
        <v>14.29</v>
      </c>
    </row>
    <row r="15247" spans="1:13" x14ac:dyDescent="0.2">
      <c r="A15247" s="239"/>
      <c r="B15247" s="195"/>
      <c r="C15247" s="195"/>
      <c r="D15247" s="195"/>
      <c r="E15247" s="195" t="s">
        <v>3847</v>
      </c>
      <c r="F15247" s="196">
        <v>13.77</v>
      </c>
      <c r="G15247" s="195" t="s">
        <v>3848</v>
      </c>
      <c r="H15247" s="196">
        <v>0</v>
      </c>
      <c r="I15247" s="196">
        <v>13.77</v>
      </c>
      <c r="J15247" s="220"/>
      <c r="M15247">
        <v>13.77</v>
      </c>
    </row>
    <row r="15248" spans="1:13" ht="25.5" x14ac:dyDescent="0.2">
      <c r="A15248" s="239"/>
      <c r="B15248" s="195"/>
      <c r="C15248" s="195"/>
      <c r="D15248" s="195"/>
      <c r="E15248" s="195" t="s">
        <v>3849</v>
      </c>
      <c r="F15248" s="196">
        <v>0</v>
      </c>
      <c r="G15248" s="195"/>
      <c r="H15248" s="195" t="s">
        <v>3850</v>
      </c>
      <c r="I15248" s="196">
        <v>14.29</v>
      </c>
      <c r="J15248" s="220"/>
      <c r="M15248">
        <v>14.29</v>
      </c>
    </row>
    <row r="15249" spans="1:13" ht="30" customHeight="1" x14ac:dyDescent="0.2">
      <c r="A15249" s="240"/>
      <c r="B15249" s="197"/>
      <c r="C15249" s="197"/>
      <c r="D15249" s="197"/>
      <c r="E15249" s="197"/>
      <c r="F15249" s="197"/>
      <c r="G15249" s="197" t="s">
        <v>3851</v>
      </c>
      <c r="H15249" s="198">
        <v>12</v>
      </c>
      <c r="I15249" s="199">
        <v>171.48</v>
      </c>
      <c r="J15249" s="220"/>
      <c r="M15249">
        <v>171.48</v>
      </c>
    </row>
    <row r="15250" spans="1:13" ht="0.95" customHeight="1" x14ac:dyDescent="0.2">
      <c r="A15250" s="237"/>
      <c r="B15250" s="185"/>
      <c r="C15250" s="185"/>
      <c r="D15250" s="185"/>
      <c r="E15250" s="185"/>
      <c r="F15250" s="185"/>
      <c r="G15250" s="185"/>
      <c r="H15250" s="185"/>
      <c r="I15250" s="185"/>
      <c r="J15250" s="220"/>
    </row>
    <row r="15251" spans="1:13" ht="18" customHeight="1" x14ac:dyDescent="0.2">
      <c r="A15251" s="236" t="s">
        <v>4680</v>
      </c>
      <c r="B15251" s="183" t="s">
        <v>2</v>
      </c>
      <c r="C15251" s="182" t="s">
        <v>3</v>
      </c>
      <c r="D15251" s="182" t="s">
        <v>4</v>
      </c>
      <c r="E15251" s="419" t="s">
        <v>2100</v>
      </c>
      <c r="F15251" s="419"/>
      <c r="G15251" s="184" t="s">
        <v>5</v>
      </c>
      <c r="H15251" s="183" t="s">
        <v>6</v>
      </c>
      <c r="I15251" s="183" t="s">
        <v>7</v>
      </c>
      <c r="J15251" s="218" t="s">
        <v>8</v>
      </c>
      <c r="K15251" s="229">
        <f>J15253+J15257</f>
        <v>12.920000000000002</v>
      </c>
      <c r="L15251" s="229">
        <f>J15252-K15251</f>
        <v>10.309999999999999</v>
      </c>
      <c r="M15251" t="s">
        <v>7</v>
      </c>
    </row>
    <row r="15252" spans="1:13" ht="26.1" customHeight="1" x14ac:dyDescent="0.2">
      <c r="A15252" s="237" t="s">
        <v>2125</v>
      </c>
      <c r="B15252" s="186" t="s">
        <v>4681</v>
      </c>
      <c r="C15252" s="185" t="s">
        <v>15</v>
      </c>
      <c r="D15252" s="185" t="s">
        <v>4682</v>
      </c>
      <c r="E15252" s="425">
        <v>26</v>
      </c>
      <c r="F15252" s="425"/>
      <c r="G15252" s="187" t="s">
        <v>17</v>
      </c>
      <c r="H15252" s="188">
        <v>1</v>
      </c>
      <c r="I15252" s="189">
        <f t="shared" ref="I15252:I15259" si="620">(M15252*$M$13)</f>
        <v>23.239200000000004</v>
      </c>
      <c r="J15252" s="231">
        <f t="shared" ref="J15252:J15259" si="621">TRUNC(I15252*H15252,2)</f>
        <v>23.23</v>
      </c>
      <c r="M15252">
        <v>25.26</v>
      </c>
    </row>
    <row r="15253" spans="1:13" ht="24" customHeight="1" x14ac:dyDescent="0.2">
      <c r="A15253" s="238" t="s">
        <v>2126</v>
      </c>
      <c r="B15253" s="191" t="s">
        <v>2130</v>
      </c>
      <c r="C15253" s="190" t="s">
        <v>15</v>
      </c>
      <c r="D15253" s="190" t="s">
        <v>2131</v>
      </c>
      <c r="E15253" s="426" t="s">
        <v>2129</v>
      </c>
      <c r="F15253" s="426"/>
      <c r="G15253" s="192" t="s">
        <v>39</v>
      </c>
      <c r="H15253" s="193">
        <v>0.27350000000000002</v>
      </c>
      <c r="I15253" s="189">
        <f t="shared" si="620"/>
        <v>13.533200000000001</v>
      </c>
      <c r="J15253" s="219">
        <f t="shared" si="621"/>
        <v>3.7</v>
      </c>
      <c r="M15253">
        <v>14.71</v>
      </c>
    </row>
    <row r="15254" spans="1:13" ht="51.95" customHeight="1" x14ac:dyDescent="0.2">
      <c r="A15254" s="238" t="s">
        <v>2126</v>
      </c>
      <c r="B15254" s="191" t="s">
        <v>2236</v>
      </c>
      <c r="C15254" s="190" t="s">
        <v>15</v>
      </c>
      <c r="D15254" s="190" t="s">
        <v>2237</v>
      </c>
      <c r="E15254" s="426" t="s">
        <v>2119</v>
      </c>
      <c r="F15254" s="426"/>
      <c r="G15254" s="192" t="s">
        <v>54</v>
      </c>
      <c r="H15254" s="193">
        <v>5.3E-3</v>
      </c>
      <c r="I15254" s="189">
        <f t="shared" si="620"/>
        <v>2.6588000000000003</v>
      </c>
      <c r="J15254" s="219">
        <f t="shared" si="621"/>
        <v>0.01</v>
      </c>
      <c r="M15254">
        <v>2.89</v>
      </c>
    </row>
    <row r="15255" spans="1:13" ht="24" customHeight="1" x14ac:dyDescent="0.2">
      <c r="A15255" s="238" t="s">
        <v>2126</v>
      </c>
      <c r="B15255" s="191" t="s">
        <v>2262</v>
      </c>
      <c r="C15255" s="190" t="s">
        <v>15</v>
      </c>
      <c r="D15255" s="190" t="s">
        <v>2263</v>
      </c>
      <c r="E15255" s="426" t="s">
        <v>2119</v>
      </c>
      <c r="F15255" s="426"/>
      <c r="G15255" s="192" t="s">
        <v>2192</v>
      </c>
      <c r="H15255" s="193">
        <v>7.1499999999999994E-2</v>
      </c>
      <c r="I15255" s="189">
        <f t="shared" si="620"/>
        <v>19.494800000000001</v>
      </c>
      <c r="J15255" s="219">
        <f t="shared" si="621"/>
        <v>1.39</v>
      </c>
      <c r="M15255">
        <v>21.19</v>
      </c>
    </row>
    <row r="15256" spans="1:13" ht="24" customHeight="1" x14ac:dyDescent="0.2">
      <c r="A15256" s="238" t="s">
        <v>2126</v>
      </c>
      <c r="B15256" s="191" t="s">
        <v>2680</v>
      </c>
      <c r="C15256" s="190" t="s">
        <v>15</v>
      </c>
      <c r="D15256" s="190" t="s">
        <v>2681</v>
      </c>
      <c r="E15256" s="426" t="s">
        <v>2119</v>
      </c>
      <c r="F15256" s="426"/>
      <c r="G15256" s="192" t="s">
        <v>54</v>
      </c>
      <c r="H15256" s="193">
        <v>0.18</v>
      </c>
      <c r="I15256" s="189">
        <f t="shared" si="620"/>
        <v>2.5575999999999999</v>
      </c>
      <c r="J15256" s="219">
        <f t="shared" si="621"/>
        <v>0.46</v>
      </c>
      <c r="M15256">
        <v>2.78</v>
      </c>
    </row>
    <row r="15257" spans="1:13" ht="24" customHeight="1" x14ac:dyDescent="0.2">
      <c r="A15257" s="238" t="s">
        <v>2126</v>
      </c>
      <c r="B15257" s="191" t="s">
        <v>2150</v>
      </c>
      <c r="C15257" s="190" t="s">
        <v>15</v>
      </c>
      <c r="D15257" s="190" t="s">
        <v>2151</v>
      </c>
      <c r="E15257" s="426" t="s">
        <v>2129</v>
      </c>
      <c r="F15257" s="426"/>
      <c r="G15257" s="192" t="s">
        <v>39</v>
      </c>
      <c r="H15257" s="193">
        <v>0.48220000000000002</v>
      </c>
      <c r="I15257" s="189">
        <f t="shared" si="620"/>
        <v>19.136000000000003</v>
      </c>
      <c r="J15257" s="219">
        <f t="shared" si="621"/>
        <v>9.2200000000000006</v>
      </c>
      <c r="M15257">
        <v>20.8</v>
      </c>
    </row>
    <row r="15258" spans="1:13" ht="24" customHeight="1" x14ac:dyDescent="0.2">
      <c r="A15258" s="238" t="s">
        <v>2126</v>
      </c>
      <c r="B15258" s="191" t="s">
        <v>3112</v>
      </c>
      <c r="C15258" s="190" t="s">
        <v>15</v>
      </c>
      <c r="D15258" s="190" t="s">
        <v>3113</v>
      </c>
      <c r="E15258" s="426" t="s">
        <v>2119</v>
      </c>
      <c r="F15258" s="426"/>
      <c r="G15258" s="192" t="s">
        <v>2192</v>
      </c>
      <c r="H15258" s="193">
        <v>0.12859999999999999</v>
      </c>
      <c r="I15258" s="189">
        <f t="shared" si="620"/>
        <v>38.106400000000001</v>
      </c>
      <c r="J15258" s="219">
        <f t="shared" si="621"/>
        <v>4.9000000000000004</v>
      </c>
      <c r="M15258">
        <v>41.42</v>
      </c>
    </row>
    <row r="15259" spans="1:13" ht="24" customHeight="1" x14ac:dyDescent="0.2">
      <c r="A15259" s="238" t="s">
        <v>2126</v>
      </c>
      <c r="B15259" s="191" t="s">
        <v>2286</v>
      </c>
      <c r="C15259" s="190" t="s">
        <v>15</v>
      </c>
      <c r="D15259" s="190" t="s">
        <v>2287</v>
      </c>
      <c r="E15259" s="426" t="s">
        <v>2119</v>
      </c>
      <c r="F15259" s="426"/>
      <c r="G15259" s="192" t="s">
        <v>2192</v>
      </c>
      <c r="H15259" s="193">
        <v>0.109</v>
      </c>
      <c r="I15259" s="189">
        <f t="shared" si="620"/>
        <v>32.779600000000002</v>
      </c>
      <c r="J15259" s="219">
        <f t="shared" si="621"/>
        <v>3.57</v>
      </c>
      <c r="M15259">
        <v>35.630000000000003</v>
      </c>
    </row>
    <row r="15260" spans="1:13" x14ac:dyDescent="0.2">
      <c r="A15260" s="239"/>
      <c r="B15260" s="195"/>
      <c r="C15260" s="195"/>
      <c r="D15260" s="195"/>
      <c r="E15260" s="195" t="s">
        <v>3847</v>
      </c>
      <c r="F15260" s="196">
        <v>14.04</v>
      </c>
      <c r="G15260" s="195" t="s">
        <v>3848</v>
      </c>
      <c r="H15260" s="196">
        <v>0</v>
      </c>
      <c r="I15260" s="196">
        <v>14.04</v>
      </c>
      <c r="J15260" s="220"/>
      <c r="M15260">
        <v>14.04</v>
      </c>
    </row>
    <row r="15261" spans="1:13" ht="25.5" x14ac:dyDescent="0.2">
      <c r="A15261" s="239"/>
      <c r="B15261" s="195"/>
      <c r="C15261" s="195"/>
      <c r="D15261" s="195"/>
      <c r="E15261" s="195" t="s">
        <v>3849</v>
      </c>
      <c r="F15261" s="196">
        <v>0</v>
      </c>
      <c r="G15261" s="195"/>
      <c r="H15261" s="195" t="s">
        <v>3850</v>
      </c>
      <c r="I15261" s="196">
        <v>25.26</v>
      </c>
      <c r="J15261" s="220"/>
      <c r="M15261">
        <v>25.26</v>
      </c>
    </row>
    <row r="15262" spans="1:13" ht="30" customHeight="1" x14ac:dyDescent="0.2">
      <c r="A15262" s="240"/>
      <c r="B15262" s="197"/>
      <c r="C15262" s="197"/>
      <c r="D15262" s="197"/>
      <c r="E15262" s="197"/>
      <c r="F15262" s="197"/>
      <c r="G15262" s="197" t="s">
        <v>3851</v>
      </c>
      <c r="H15262" s="198">
        <v>238.47</v>
      </c>
      <c r="I15262" s="199">
        <v>6023.75</v>
      </c>
      <c r="J15262" s="220"/>
      <c r="M15262">
        <v>6023.75</v>
      </c>
    </row>
    <row r="15263" spans="1:13" ht="0.95" customHeight="1" x14ac:dyDescent="0.2">
      <c r="A15263" s="237"/>
      <c r="B15263" s="185"/>
      <c r="C15263" s="185"/>
      <c r="D15263" s="185"/>
      <c r="E15263" s="185"/>
      <c r="F15263" s="185"/>
      <c r="G15263" s="185"/>
      <c r="H15263" s="185"/>
      <c r="I15263" s="185"/>
      <c r="J15263" s="220"/>
    </row>
    <row r="15264" spans="1:13" ht="24" customHeight="1" x14ac:dyDescent="0.2">
      <c r="A15264" s="235" t="s">
        <v>2037</v>
      </c>
      <c r="B15264" s="14"/>
      <c r="C15264" s="14"/>
      <c r="D15264" s="13" t="s">
        <v>5301</v>
      </c>
      <c r="E15264" s="14"/>
      <c r="F15264" s="418"/>
      <c r="G15264" s="418"/>
      <c r="H15264" s="14"/>
      <c r="I15264" s="14"/>
      <c r="J15264" s="209"/>
    </row>
    <row r="15265" spans="1:13" ht="18" customHeight="1" x14ac:dyDescent="0.2">
      <c r="A15265" s="236" t="s">
        <v>2039</v>
      </c>
      <c r="B15265" s="183" t="s">
        <v>2</v>
      </c>
      <c r="C15265" s="182" t="s">
        <v>3</v>
      </c>
      <c r="D15265" s="182" t="s">
        <v>4</v>
      </c>
      <c r="E15265" s="419" t="s">
        <v>2100</v>
      </c>
      <c r="F15265" s="419"/>
      <c r="G15265" s="184" t="s">
        <v>5</v>
      </c>
      <c r="H15265" s="183" t="s">
        <v>6</v>
      </c>
      <c r="I15265" s="183" t="s">
        <v>7</v>
      </c>
      <c r="J15265" s="218" t="s">
        <v>8</v>
      </c>
      <c r="K15265" s="229">
        <v>0</v>
      </c>
      <c r="L15265" s="229">
        <f>J15266</f>
        <v>116.23</v>
      </c>
      <c r="M15265" t="s">
        <v>7</v>
      </c>
    </row>
    <row r="15266" spans="1:13" ht="65.099999999999994" customHeight="1" x14ac:dyDescent="0.2">
      <c r="A15266" s="237" t="s">
        <v>2125</v>
      </c>
      <c r="B15266" s="186" t="s">
        <v>5302</v>
      </c>
      <c r="C15266" s="185" t="s">
        <v>167</v>
      </c>
      <c r="D15266" s="185" t="s">
        <v>5303</v>
      </c>
      <c r="E15266" s="425" t="s">
        <v>2104</v>
      </c>
      <c r="F15266" s="425"/>
      <c r="G15266" s="187" t="s">
        <v>169</v>
      </c>
      <c r="H15266" s="188">
        <v>1</v>
      </c>
      <c r="I15266" s="189">
        <f>(M15266*$M$13)</f>
        <v>116.23280000000001</v>
      </c>
      <c r="J15266" s="231">
        <f>TRUNC(I15266*H15266,2)</f>
        <v>116.23</v>
      </c>
      <c r="M15266">
        <v>126.34</v>
      </c>
    </row>
    <row r="15267" spans="1:13" ht="65.099999999999994" customHeight="1" x14ac:dyDescent="0.2">
      <c r="A15267" s="241" t="s">
        <v>2395</v>
      </c>
      <c r="B15267" s="201" t="s">
        <v>5360</v>
      </c>
      <c r="C15267" s="200" t="s">
        <v>569</v>
      </c>
      <c r="D15267" s="200" t="s">
        <v>5303</v>
      </c>
      <c r="E15267" s="427" t="s">
        <v>5361</v>
      </c>
      <c r="F15267" s="427"/>
      <c r="G15267" s="202" t="s">
        <v>132</v>
      </c>
      <c r="H15267" s="203">
        <v>1</v>
      </c>
      <c r="I15267" s="189">
        <f>(M15267*$M$13)</f>
        <v>116.23280000000001</v>
      </c>
      <c r="J15267" s="219">
        <f>TRUNC(I15267*H15267,2)</f>
        <v>116.23</v>
      </c>
      <c r="M15267">
        <v>126.34</v>
      </c>
    </row>
    <row r="15268" spans="1:13" x14ac:dyDescent="0.2">
      <c r="A15268" s="239"/>
      <c r="B15268" s="195"/>
      <c r="C15268" s="195"/>
      <c r="D15268" s="195"/>
      <c r="E15268" s="195" t="s">
        <v>3847</v>
      </c>
      <c r="F15268" s="196">
        <v>0</v>
      </c>
      <c r="G15268" s="195" t="s">
        <v>3848</v>
      </c>
      <c r="H15268" s="196">
        <v>0</v>
      </c>
      <c r="I15268" s="196">
        <v>0</v>
      </c>
      <c r="J15268" s="220"/>
      <c r="M15268">
        <v>0</v>
      </c>
    </row>
    <row r="15269" spans="1:13" ht="25.5" x14ac:dyDescent="0.2">
      <c r="A15269" s="239"/>
      <c r="B15269" s="195"/>
      <c r="C15269" s="195"/>
      <c r="D15269" s="195"/>
      <c r="E15269" s="195" t="s">
        <v>3849</v>
      </c>
      <c r="F15269" s="196">
        <v>0</v>
      </c>
      <c r="G15269" s="195"/>
      <c r="H15269" s="195" t="s">
        <v>3850</v>
      </c>
      <c r="I15269" s="196">
        <v>126.34</v>
      </c>
      <c r="J15269" s="220"/>
      <c r="M15269">
        <v>126.34</v>
      </c>
    </row>
    <row r="15270" spans="1:13" ht="30" customHeight="1" x14ac:dyDescent="0.2">
      <c r="A15270" s="240"/>
      <c r="B15270" s="197"/>
      <c r="C15270" s="197"/>
      <c r="D15270" s="197"/>
      <c r="E15270" s="197"/>
      <c r="F15270" s="197"/>
      <c r="G15270" s="197" t="s">
        <v>3851</v>
      </c>
      <c r="H15270" s="198">
        <v>392.1</v>
      </c>
      <c r="I15270" s="199">
        <v>49537.91</v>
      </c>
      <c r="J15270" s="220"/>
      <c r="M15270">
        <v>49537.91</v>
      </c>
    </row>
    <row r="15271" spans="1:13" ht="0.95" customHeight="1" x14ac:dyDescent="0.2">
      <c r="A15271" s="237"/>
      <c r="B15271" s="185"/>
      <c r="C15271" s="185"/>
      <c r="D15271" s="185"/>
      <c r="E15271" s="185"/>
      <c r="F15271" s="185"/>
      <c r="G15271" s="185"/>
      <c r="H15271" s="185"/>
      <c r="I15271" s="185"/>
      <c r="J15271" s="220"/>
    </row>
    <row r="15272" spans="1:13" ht="18" customHeight="1" x14ac:dyDescent="0.2">
      <c r="A15272" s="236" t="s">
        <v>2041</v>
      </c>
      <c r="B15272" s="183" t="s">
        <v>2</v>
      </c>
      <c r="C15272" s="182" t="s">
        <v>3</v>
      </c>
      <c r="D15272" s="182" t="s">
        <v>4</v>
      </c>
      <c r="E15272" s="419" t="s">
        <v>2100</v>
      </c>
      <c r="F15272" s="419"/>
      <c r="G15272" s="184" t="s">
        <v>5</v>
      </c>
      <c r="H15272" s="183" t="s">
        <v>6</v>
      </c>
      <c r="I15272" s="183" t="s">
        <v>7</v>
      </c>
      <c r="J15272" s="218" t="s">
        <v>8</v>
      </c>
      <c r="K15272" s="229">
        <v>0</v>
      </c>
      <c r="L15272" s="229">
        <f>J15273</f>
        <v>93</v>
      </c>
      <c r="M15272" t="s">
        <v>7</v>
      </c>
    </row>
    <row r="15273" spans="1:13" ht="78" customHeight="1" x14ac:dyDescent="0.2">
      <c r="A15273" s="237" t="s">
        <v>2125</v>
      </c>
      <c r="B15273" s="186" t="s">
        <v>5304</v>
      </c>
      <c r="C15273" s="185" t="s">
        <v>167</v>
      </c>
      <c r="D15273" s="185" t="s">
        <v>5305</v>
      </c>
      <c r="E15273" s="425" t="s">
        <v>2104</v>
      </c>
      <c r="F15273" s="425"/>
      <c r="G15273" s="187" t="s">
        <v>180</v>
      </c>
      <c r="H15273" s="188">
        <v>1</v>
      </c>
      <c r="I15273" s="189">
        <f>(M15273*$M$13)</f>
        <v>93.002800000000008</v>
      </c>
      <c r="J15273" s="231">
        <f>TRUNC(I15273*H15273,2)</f>
        <v>93</v>
      </c>
      <c r="M15273">
        <v>101.09</v>
      </c>
    </row>
    <row r="15274" spans="1:13" ht="78" customHeight="1" x14ac:dyDescent="0.2">
      <c r="A15274" s="241" t="s">
        <v>2395</v>
      </c>
      <c r="B15274" s="201" t="s">
        <v>5362</v>
      </c>
      <c r="C15274" s="200" t="s">
        <v>569</v>
      </c>
      <c r="D15274" s="200" t="s">
        <v>5305</v>
      </c>
      <c r="E15274" s="427" t="s">
        <v>5361</v>
      </c>
      <c r="F15274" s="427"/>
      <c r="G15274" s="202" t="s">
        <v>17</v>
      </c>
      <c r="H15274" s="203">
        <v>1</v>
      </c>
      <c r="I15274" s="189">
        <f>(M15274*$M$13)</f>
        <v>93.002800000000008</v>
      </c>
      <c r="J15274" s="219">
        <f>TRUNC(I15274*H15274,2)</f>
        <v>93</v>
      </c>
      <c r="M15274">
        <v>101.09</v>
      </c>
    </row>
    <row r="15275" spans="1:13" x14ac:dyDescent="0.2">
      <c r="A15275" s="239"/>
      <c r="B15275" s="195"/>
      <c r="C15275" s="195"/>
      <c r="D15275" s="195"/>
      <c r="E15275" s="195" t="s">
        <v>3847</v>
      </c>
      <c r="F15275" s="196">
        <v>0</v>
      </c>
      <c r="G15275" s="195" t="s">
        <v>3848</v>
      </c>
      <c r="H15275" s="196">
        <v>0</v>
      </c>
      <c r="I15275" s="196">
        <v>0</v>
      </c>
      <c r="J15275" s="220"/>
      <c r="M15275">
        <v>0</v>
      </c>
    </row>
    <row r="15276" spans="1:13" ht="25.5" x14ac:dyDescent="0.2">
      <c r="A15276" s="239"/>
      <c r="B15276" s="195"/>
      <c r="C15276" s="195"/>
      <c r="D15276" s="195"/>
      <c r="E15276" s="195" t="s">
        <v>3849</v>
      </c>
      <c r="F15276" s="196">
        <v>0</v>
      </c>
      <c r="G15276" s="195"/>
      <c r="H15276" s="195" t="s">
        <v>3850</v>
      </c>
      <c r="I15276" s="196">
        <v>101.09</v>
      </c>
      <c r="J15276" s="220"/>
      <c r="M15276">
        <v>101.09</v>
      </c>
    </row>
    <row r="15277" spans="1:13" ht="30" customHeight="1" x14ac:dyDescent="0.2">
      <c r="A15277" s="240"/>
      <c r="B15277" s="197"/>
      <c r="C15277" s="197"/>
      <c r="D15277" s="197"/>
      <c r="E15277" s="197"/>
      <c r="F15277" s="197"/>
      <c r="G15277" s="197" t="s">
        <v>3851</v>
      </c>
      <c r="H15277" s="198">
        <v>58.81</v>
      </c>
      <c r="I15277" s="199">
        <v>5945.1</v>
      </c>
      <c r="J15277" s="220"/>
      <c r="M15277">
        <v>5945.1</v>
      </c>
    </row>
    <row r="15278" spans="1:13" ht="0.95" customHeight="1" x14ac:dyDescent="0.2">
      <c r="A15278" s="237"/>
      <c r="B15278" s="185"/>
      <c r="C15278" s="185"/>
      <c r="D15278" s="185"/>
      <c r="E15278" s="185"/>
      <c r="F15278" s="185"/>
      <c r="G15278" s="185"/>
      <c r="H15278" s="185"/>
      <c r="I15278" s="185"/>
      <c r="J15278" s="220"/>
    </row>
    <row r="15279" spans="1:13" ht="18" customHeight="1" x14ac:dyDescent="0.2">
      <c r="A15279" s="236" t="s">
        <v>2042</v>
      </c>
      <c r="B15279" s="183" t="s">
        <v>2</v>
      </c>
      <c r="C15279" s="182" t="s">
        <v>3</v>
      </c>
      <c r="D15279" s="182" t="s">
        <v>4</v>
      </c>
      <c r="E15279" s="419" t="s">
        <v>2100</v>
      </c>
      <c r="F15279" s="419"/>
      <c r="G15279" s="184" t="s">
        <v>5</v>
      </c>
      <c r="H15279" s="183" t="s">
        <v>6</v>
      </c>
      <c r="I15279" s="183" t="s">
        <v>7</v>
      </c>
      <c r="J15279" s="218" t="s">
        <v>8</v>
      </c>
      <c r="K15279" s="229">
        <v>0</v>
      </c>
      <c r="L15279" s="229">
        <f>J15280</f>
        <v>174.51</v>
      </c>
      <c r="M15279" t="s">
        <v>7</v>
      </c>
    </row>
    <row r="15280" spans="1:13" ht="26.1" customHeight="1" x14ac:dyDescent="0.2">
      <c r="A15280" s="237" t="s">
        <v>2125</v>
      </c>
      <c r="B15280" s="186" t="s">
        <v>5331</v>
      </c>
      <c r="C15280" s="185" t="s">
        <v>167</v>
      </c>
      <c r="D15280" s="185" t="s">
        <v>5332</v>
      </c>
      <c r="E15280" s="425" t="s">
        <v>5363</v>
      </c>
      <c r="F15280" s="425"/>
      <c r="G15280" s="187" t="s">
        <v>331</v>
      </c>
      <c r="H15280" s="188">
        <v>1</v>
      </c>
      <c r="I15280" s="189">
        <f>(M15280*$M$13)</f>
        <v>174.51480000000001</v>
      </c>
      <c r="J15280" s="231">
        <f>TRUNC(I15280*H15280,2)</f>
        <v>174.51</v>
      </c>
      <c r="M15280">
        <v>189.69</v>
      </c>
    </row>
    <row r="15281" spans="1:13" ht="26.1" customHeight="1" x14ac:dyDescent="0.2">
      <c r="A15281" s="241" t="s">
        <v>2395</v>
      </c>
      <c r="B15281" s="201" t="s">
        <v>5364</v>
      </c>
      <c r="C15281" s="200" t="s">
        <v>5133</v>
      </c>
      <c r="D15281" s="200" t="s">
        <v>5332</v>
      </c>
      <c r="E15281" s="427">
        <v>107</v>
      </c>
      <c r="F15281" s="427"/>
      <c r="G15281" s="202" t="s">
        <v>331</v>
      </c>
      <c r="H15281" s="203">
        <v>1</v>
      </c>
      <c r="I15281" s="189">
        <f>(M15281*$M$13)</f>
        <v>174.51480000000001</v>
      </c>
      <c r="J15281" s="219">
        <f>TRUNC(I15281*H15281,2)</f>
        <v>174.51</v>
      </c>
      <c r="M15281">
        <v>189.69</v>
      </c>
    </row>
    <row r="15282" spans="1:13" x14ac:dyDescent="0.2">
      <c r="A15282" s="239"/>
      <c r="B15282" s="195"/>
      <c r="C15282" s="195"/>
      <c r="D15282" s="195"/>
      <c r="E15282" s="195" t="s">
        <v>3847</v>
      </c>
      <c r="F15282" s="196">
        <v>92.12</v>
      </c>
      <c r="G15282" s="195" t="s">
        <v>3848</v>
      </c>
      <c r="H15282" s="196">
        <v>0</v>
      </c>
      <c r="I15282" s="196">
        <v>92.12</v>
      </c>
      <c r="J15282" s="220"/>
      <c r="M15282">
        <v>92.12</v>
      </c>
    </row>
    <row r="15283" spans="1:13" ht="25.5" x14ac:dyDescent="0.2">
      <c r="A15283" s="239"/>
      <c r="B15283" s="195"/>
      <c r="C15283" s="195"/>
      <c r="D15283" s="195"/>
      <c r="E15283" s="195" t="s">
        <v>3849</v>
      </c>
      <c r="F15283" s="196">
        <v>0</v>
      </c>
      <c r="G15283" s="195"/>
      <c r="H15283" s="195" t="s">
        <v>3850</v>
      </c>
      <c r="I15283" s="196">
        <v>189.69</v>
      </c>
      <c r="J15283" s="220"/>
      <c r="M15283">
        <v>189.69</v>
      </c>
    </row>
    <row r="15284" spans="1:13" ht="30" customHeight="1" x14ac:dyDescent="0.2">
      <c r="A15284" s="240"/>
      <c r="B15284" s="197"/>
      <c r="C15284" s="197"/>
      <c r="D15284" s="197"/>
      <c r="E15284" s="197"/>
      <c r="F15284" s="197"/>
      <c r="G15284" s="197" t="s">
        <v>3851</v>
      </c>
      <c r="H15284" s="198">
        <v>53</v>
      </c>
      <c r="I15284" s="199">
        <v>10053.57</v>
      </c>
      <c r="J15284" s="220"/>
      <c r="M15284">
        <v>10053.57</v>
      </c>
    </row>
    <row r="15285" spans="1:13" ht="0.95" customHeight="1" x14ac:dyDescent="0.2">
      <c r="A15285" s="237"/>
      <c r="B15285" s="185"/>
      <c r="C15285" s="185"/>
      <c r="D15285" s="185"/>
      <c r="E15285" s="185"/>
      <c r="F15285" s="185"/>
      <c r="G15285" s="185"/>
      <c r="H15285" s="185"/>
      <c r="I15285" s="185"/>
      <c r="J15285" s="220"/>
    </row>
    <row r="15286" spans="1:13" ht="26.1" customHeight="1" x14ac:dyDescent="0.2">
      <c r="A15286" s="235" t="s">
        <v>2045</v>
      </c>
      <c r="B15286" s="14"/>
      <c r="C15286" s="14"/>
      <c r="D15286" s="13" t="s">
        <v>2038</v>
      </c>
      <c r="E15286" s="14"/>
      <c r="F15286" s="418"/>
      <c r="G15286" s="418"/>
      <c r="H15286" s="14"/>
      <c r="I15286" s="14"/>
      <c r="J15286" s="209"/>
    </row>
    <row r="15287" spans="1:13" ht="24" customHeight="1" x14ac:dyDescent="0.2">
      <c r="A15287" s="242" t="s">
        <v>2047</v>
      </c>
      <c r="B15287" s="24"/>
      <c r="C15287" s="24"/>
      <c r="D15287" s="23" t="s">
        <v>1854</v>
      </c>
      <c r="E15287" s="24"/>
      <c r="F15287" s="428"/>
      <c r="G15287" s="428"/>
      <c r="H15287" s="24"/>
      <c r="I15287" s="24"/>
      <c r="J15287" s="210"/>
    </row>
    <row r="15288" spans="1:13" ht="18" customHeight="1" x14ac:dyDescent="0.2">
      <c r="A15288" s="236" t="s">
        <v>5307</v>
      </c>
      <c r="B15288" s="183" t="s">
        <v>2</v>
      </c>
      <c r="C15288" s="182" t="s">
        <v>3</v>
      </c>
      <c r="D15288" s="182" t="s">
        <v>4</v>
      </c>
      <c r="E15288" s="419" t="s">
        <v>2100</v>
      </c>
      <c r="F15288" s="419"/>
      <c r="G15288" s="184" t="s">
        <v>5</v>
      </c>
      <c r="H15288" s="183" t="s">
        <v>6</v>
      </c>
      <c r="I15288" s="183" t="s">
        <v>7</v>
      </c>
      <c r="J15288" s="218" t="s">
        <v>8</v>
      </c>
      <c r="K15288" s="229">
        <f>J15291+J15290</f>
        <v>1.38</v>
      </c>
      <c r="L15288" s="229">
        <f>J15289-K15288</f>
        <v>4.28</v>
      </c>
      <c r="M15288" t="s">
        <v>7</v>
      </c>
    </row>
    <row r="15289" spans="1:13" ht="39" customHeight="1" x14ac:dyDescent="0.2">
      <c r="A15289" s="237" t="s">
        <v>2125</v>
      </c>
      <c r="B15289" s="186" t="s">
        <v>1856</v>
      </c>
      <c r="C15289" s="185" t="s">
        <v>15</v>
      </c>
      <c r="D15289" s="185" t="s">
        <v>1857</v>
      </c>
      <c r="E15289" s="425">
        <v>2</v>
      </c>
      <c r="F15289" s="425"/>
      <c r="G15289" s="187" t="s">
        <v>17</v>
      </c>
      <c r="H15289" s="188">
        <v>1</v>
      </c>
      <c r="I15289" s="189">
        <f t="shared" ref="I15289:I15296" si="622">(M15289*$M$13)</f>
        <v>5.6672000000000002</v>
      </c>
      <c r="J15289" s="231">
        <f t="shared" ref="J15289:J15296" si="623">TRUNC(I15289*H15289,2)</f>
        <v>5.66</v>
      </c>
      <c r="M15289">
        <v>6.16</v>
      </c>
    </row>
    <row r="15290" spans="1:13" ht="24" customHeight="1" x14ac:dyDescent="0.2">
      <c r="A15290" s="238" t="s">
        <v>2126</v>
      </c>
      <c r="B15290" s="191" t="s">
        <v>2210</v>
      </c>
      <c r="C15290" s="190" t="s">
        <v>15</v>
      </c>
      <c r="D15290" s="190" t="s">
        <v>2211</v>
      </c>
      <c r="E15290" s="426" t="s">
        <v>2129</v>
      </c>
      <c r="F15290" s="426"/>
      <c r="G15290" s="192" t="s">
        <v>39</v>
      </c>
      <c r="H15290" s="193">
        <v>3.9800000000000002E-2</v>
      </c>
      <c r="I15290" s="189">
        <f t="shared" si="622"/>
        <v>19.430400000000002</v>
      </c>
      <c r="J15290" s="219">
        <f t="shared" si="623"/>
        <v>0.77</v>
      </c>
      <c r="M15290">
        <v>21.12</v>
      </c>
    </row>
    <row r="15291" spans="1:13" ht="24" customHeight="1" x14ac:dyDescent="0.2">
      <c r="A15291" s="238" t="s">
        <v>2126</v>
      </c>
      <c r="B15291" s="191" t="s">
        <v>2156</v>
      </c>
      <c r="C15291" s="190" t="s">
        <v>15</v>
      </c>
      <c r="D15291" s="190" t="s">
        <v>2157</v>
      </c>
      <c r="E15291" s="426" t="s">
        <v>2129</v>
      </c>
      <c r="F15291" s="426"/>
      <c r="G15291" s="192" t="s">
        <v>39</v>
      </c>
      <c r="H15291" s="193">
        <v>5.1700000000000003E-2</v>
      </c>
      <c r="I15291" s="189">
        <f t="shared" si="622"/>
        <v>11.8772</v>
      </c>
      <c r="J15291" s="219">
        <f t="shared" si="623"/>
        <v>0.61</v>
      </c>
      <c r="M15291">
        <v>12.91</v>
      </c>
    </row>
    <row r="15292" spans="1:13" ht="24" customHeight="1" x14ac:dyDescent="0.2">
      <c r="A15292" s="238" t="s">
        <v>2126</v>
      </c>
      <c r="B15292" s="191" t="s">
        <v>2813</v>
      </c>
      <c r="C15292" s="190" t="s">
        <v>15</v>
      </c>
      <c r="D15292" s="190" t="s">
        <v>2814</v>
      </c>
      <c r="E15292" s="426" t="s">
        <v>2119</v>
      </c>
      <c r="F15292" s="426"/>
      <c r="G15292" s="192" t="s">
        <v>1871</v>
      </c>
      <c r="H15292" s="193">
        <v>5.6399999999999999E-2</v>
      </c>
      <c r="I15292" s="189">
        <f t="shared" si="622"/>
        <v>23.2852</v>
      </c>
      <c r="J15292" s="219">
        <f t="shared" si="623"/>
        <v>1.31</v>
      </c>
      <c r="M15292">
        <v>25.31</v>
      </c>
    </row>
    <row r="15293" spans="1:13" ht="24" customHeight="1" x14ac:dyDescent="0.2">
      <c r="A15293" s="238" t="s">
        <v>2126</v>
      </c>
      <c r="B15293" s="191" t="s">
        <v>2166</v>
      </c>
      <c r="C15293" s="190" t="s">
        <v>15</v>
      </c>
      <c r="D15293" s="190" t="s">
        <v>2167</v>
      </c>
      <c r="E15293" s="426" t="s">
        <v>2119</v>
      </c>
      <c r="F15293" s="426"/>
      <c r="G15293" s="192" t="s">
        <v>132</v>
      </c>
      <c r="H15293" s="193">
        <v>0.18790000000000001</v>
      </c>
      <c r="I15293" s="189">
        <f t="shared" si="622"/>
        <v>7.4244000000000003</v>
      </c>
      <c r="J15293" s="219">
        <f t="shared" si="623"/>
        <v>1.39</v>
      </c>
      <c r="M15293">
        <v>8.07</v>
      </c>
    </row>
    <row r="15294" spans="1:13" ht="24" customHeight="1" x14ac:dyDescent="0.2">
      <c r="A15294" s="238" t="s">
        <v>2126</v>
      </c>
      <c r="B15294" s="191" t="s">
        <v>2172</v>
      </c>
      <c r="C15294" s="190" t="s">
        <v>15</v>
      </c>
      <c r="D15294" s="190" t="s">
        <v>2173</v>
      </c>
      <c r="E15294" s="426" t="s">
        <v>2119</v>
      </c>
      <c r="F15294" s="426"/>
      <c r="G15294" s="192" t="s">
        <v>1871</v>
      </c>
      <c r="H15294" s="193">
        <v>1.9400000000000001E-2</v>
      </c>
      <c r="I15294" s="189">
        <f t="shared" si="622"/>
        <v>23.184000000000001</v>
      </c>
      <c r="J15294" s="219">
        <f t="shared" si="623"/>
        <v>0.44</v>
      </c>
      <c r="M15294">
        <v>25.2</v>
      </c>
    </row>
    <row r="15295" spans="1:13" ht="24" customHeight="1" x14ac:dyDescent="0.2">
      <c r="A15295" s="238" t="s">
        <v>2126</v>
      </c>
      <c r="B15295" s="191" t="s">
        <v>2136</v>
      </c>
      <c r="C15295" s="190" t="s">
        <v>15</v>
      </c>
      <c r="D15295" s="190" t="s">
        <v>2137</v>
      </c>
      <c r="E15295" s="426" t="s">
        <v>2119</v>
      </c>
      <c r="F15295" s="426"/>
      <c r="G15295" s="192" t="s">
        <v>132</v>
      </c>
      <c r="H15295" s="193">
        <v>0.15040000000000001</v>
      </c>
      <c r="I15295" s="189">
        <f t="shared" si="622"/>
        <v>7.2404000000000002</v>
      </c>
      <c r="J15295" s="219">
        <f t="shared" si="623"/>
        <v>1.08</v>
      </c>
      <c r="M15295">
        <v>7.87</v>
      </c>
    </row>
    <row r="15296" spans="1:13" ht="24" customHeight="1" x14ac:dyDescent="0.2">
      <c r="A15296" s="238" t="s">
        <v>2126</v>
      </c>
      <c r="B15296" s="191" t="s">
        <v>2190</v>
      </c>
      <c r="C15296" s="190" t="s">
        <v>15</v>
      </c>
      <c r="D15296" s="190" t="s">
        <v>2191</v>
      </c>
      <c r="E15296" s="426" t="s">
        <v>2119</v>
      </c>
      <c r="F15296" s="426"/>
      <c r="G15296" s="192" t="s">
        <v>2192</v>
      </c>
      <c r="H15296" s="193">
        <v>5.7000000000000002E-3</v>
      </c>
      <c r="I15296" s="189">
        <f t="shared" si="622"/>
        <v>12.328000000000001</v>
      </c>
      <c r="J15296" s="219">
        <f t="shared" si="623"/>
        <v>7.0000000000000007E-2</v>
      </c>
      <c r="M15296">
        <v>13.4</v>
      </c>
    </row>
    <row r="15297" spans="1:13" x14ac:dyDescent="0.2">
      <c r="A15297" s="239"/>
      <c r="B15297" s="195"/>
      <c r="C15297" s="195"/>
      <c r="D15297" s="195"/>
      <c r="E15297" s="195" t="s">
        <v>3847</v>
      </c>
      <c r="F15297" s="196">
        <v>1.5</v>
      </c>
      <c r="G15297" s="195" t="s">
        <v>3848</v>
      </c>
      <c r="H15297" s="196">
        <v>0</v>
      </c>
      <c r="I15297" s="196">
        <v>1.5</v>
      </c>
      <c r="J15297" s="220"/>
      <c r="M15297">
        <v>1.5</v>
      </c>
    </row>
    <row r="15298" spans="1:13" ht="25.5" x14ac:dyDescent="0.2">
      <c r="A15298" s="239"/>
      <c r="B15298" s="195"/>
      <c r="C15298" s="195"/>
      <c r="D15298" s="195"/>
      <c r="E15298" s="195" t="s">
        <v>3849</v>
      </c>
      <c r="F15298" s="196">
        <v>0</v>
      </c>
      <c r="G15298" s="195"/>
      <c r="H15298" s="195" t="s">
        <v>3850</v>
      </c>
      <c r="I15298" s="196">
        <v>6.16</v>
      </c>
      <c r="J15298" s="220"/>
      <c r="M15298">
        <v>6.16</v>
      </c>
    </row>
    <row r="15299" spans="1:13" ht="30" customHeight="1" x14ac:dyDescent="0.2">
      <c r="A15299" s="240"/>
      <c r="B15299" s="197"/>
      <c r="C15299" s="197"/>
      <c r="D15299" s="197"/>
      <c r="E15299" s="197"/>
      <c r="F15299" s="197"/>
      <c r="G15299" s="197" t="s">
        <v>3851</v>
      </c>
      <c r="H15299" s="198">
        <v>317.64</v>
      </c>
      <c r="I15299" s="199">
        <v>1956.66</v>
      </c>
      <c r="J15299" s="220"/>
      <c r="M15299">
        <v>1956.66</v>
      </c>
    </row>
    <row r="15300" spans="1:13" ht="0.95" customHeight="1" x14ac:dyDescent="0.2">
      <c r="A15300" s="237"/>
      <c r="B15300" s="185"/>
      <c r="C15300" s="185"/>
      <c r="D15300" s="185"/>
      <c r="E15300" s="185"/>
      <c r="F15300" s="185"/>
      <c r="G15300" s="185"/>
      <c r="H15300" s="185"/>
      <c r="I15300" s="185"/>
      <c r="J15300" s="220"/>
    </row>
    <row r="15301" spans="1:13" ht="24" customHeight="1" x14ac:dyDescent="0.2">
      <c r="A15301" s="242" t="s">
        <v>2050</v>
      </c>
      <c r="B15301" s="24"/>
      <c r="C15301" s="24"/>
      <c r="D15301" s="23" t="s">
        <v>2040</v>
      </c>
      <c r="E15301" s="24"/>
      <c r="F15301" s="428"/>
      <c r="G15301" s="428"/>
      <c r="H15301" s="24"/>
      <c r="I15301" s="24"/>
      <c r="J15301" s="210"/>
    </row>
    <row r="15302" spans="1:13" ht="18" customHeight="1" x14ac:dyDescent="0.2">
      <c r="A15302" s="236" t="s">
        <v>5309</v>
      </c>
      <c r="B15302" s="183" t="s">
        <v>2</v>
      </c>
      <c r="C15302" s="182" t="s">
        <v>3</v>
      </c>
      <c r="D15302" s="182" t="s">
        <v>4</v>
      </c>
      <c r="E15302" s="419" t="s">
        <v>2100</v>
      </c>
      <c r="F15302" s="419"/>
      <c r="G15302" s="184" t="s">
        <v>5</v>
      </c>
      <c r="H15302" s="183" t="s">
        <v>6</v>
      </c>
      <c r="I15302" s="183" t="s">
        <v>7</v>
      </c>
      <c r="J15302" s="218" t="s">
        <v>8</v>
      </c>
      <c r="K15302" s="229">
        <f>J15305+J15308+J15309</f>
        <v>11.809999999999999</v>
      </c>
      <c r="L15302" s="229">
        <f>J15303-K15302</f>
        <v>46.960000000000008</v>
      </c>
      <c r="M15302" t="s">
        <v>7</v>
      </c>
    </row>
    <row r="15303" spans="1:13" ht="51.95" customHeight="1" x14ac:dyDescent="0.2">
      <c r="A15303" s="237" t="s">
        <v>2125</v>
      </c>
      <c r="B15303" s="186" t="s">
        <v>3828</v>
      </c>
      <c r="C15303" s="185" t="s">
        <v>26</v>
      </c>
      <c r="D15303" s="185" t="s">
        <v>3829</v>
      </c>
      <c r="E15303" s="425" t="s">
        <v>2117</v>
      </c>
      <c r="F15303" s="425"/>
      <c r="G15303" s="187" t="s">
        <v>169</v>
      </c>
      <c r="H15303" s="188">
        <v>1</v>
      </c>
      <c r="I15303" s="189">
        <f t="shared" ref="I15303:I15310" si="624">(M15303*$M$13)</f>
        <v>58.778800000000004</v>
      </c>
      <c r="J15303" s="231">
        <f t="shared" ref="J15303:J15310" si="625">TRUNC(I15303*H15303,2)</f>
        <v>58.77</v>
      </c>
      <c r="M15303">
        <v>63.89</v>
      </c>
    </row>
    <row r="15304" spans="1:13" ht="51.95" customHeight="1" x14ac:dyDescent="0.2">
      <c r="A15304" s="241" t="s">
        <v>2395</v>
      </c>
      <c r="B15304" s="201" t="s">
        <v>3490</v>
      </c>
      <c r="C15304" s="200" t="s">
        <v>26</v>
      </c>
      <c r="D15304" s="200" t="s">
        <v>3491</v>
      </c>
      <c r="E15304" s="427" t="s">
        <v>3492</v>
      </c>
      <c r="F15304" s="427"/>
      <c r="G15304" s="202" t="s">
        <v>50</v>
      </c>
      <c r="H15304" s="203">
        <v>6.1400000000000003E-2</v>
      </c>
      <c r="I15304" s="189">
        <f t="shared" si="624"/>
        <v>7.452</v>
      </c>
      <c r="J15304" s="219">
        <f t="shared" si="625"/>
        <v>0.45</v>
      </c>
      <c r="M15304">
        <v>8.1</v>
      </c>
    </row>
    <row r="15305" spans="1:13" ht="24" customHeight="1" x14ac:dyDescent="0.2">
      <c r="A15305" s="241" t="s">
        <v>2395</v>
      </c>
      <c r="B15305" s="201" t="s">
        <v>2446</v>
      </c>
      <c r="C15305" s="200" t="s">
        <v>26</v>
      </c>
      <c r="D15305" s="200" t="s">
        <v>2447</v>
      </c>
      <c r="E15305" s="427" t="s">
        <v>2123</v>
      </c>
      <c r="F15305" s="427"/>
      <c r="G15305" s="202" t="s">
        <v>32</v>
      </c>
      <c r="H15305" s="203">
        <v>0.2263</v>
      </c>
      <c r="I15305" s="189">
        <f t="shared" si="624"/>
        <v>17.461600000000001</v>
      </c>
      <c r="J15305" s="219">
        <f t="shared" si="625"/>
        <v>3.95</v>
      </c>
      <c r="M15305">
        <v>18.98</v>
      </c>
    </row>
    <row r="15306" spans="1:13" ht="65.099999999999994" customHeight="1" x14ac:dyDescent="0.2">
      <c r="A15306" s="241" t="s">
        <v>2395</v>
      </c>
      <c r="B15306" s="201" t="s">
        <v>3486</v>
      </c>
      <c r="C15306" s="200" t="s">
        <v>26</v>
      </c>
      <c r="D15306" s="200" t="s">
        <v>3487</v>
      </c>
      <c r="E15306" s="427" t="s">
        <v>2398</v>
      </c>
      <c r="F15306" s="427"/>
      <c r="G15306" s="202" t="s">
        <v>2399</v>
      </c>
      <c r="H15306" s="203">
        <v>2.47E-2</v>
      </c>
      <c r="I15306" s="189">
        <f t="shared" si="624"/>
        <v>365.27680000000004</v>
      </c>
      <c r="J15306" s="219">
        <f t="shared" si="625"/>
        <v>9.02</v>
      </c>
      <c r="M15306">
        <v>397.04</v>
      </c>
    </row>
    <row r="15307" spans="1:13" ht="65.099999999999994" customHeight="1" x14ac:dyDescent="0.2">
      <c r="A15307" s="241" t="s">
        <v>2395</v>
      </c>
      <c r="B15307" s="201" t="s">
        <v>3488</v>
      </c>
      <c r="C15307" s="200" t="s">
        <v>26</v>
      </c>
      <c r="D15307" s="200" t="s">
        <v>3489</v>
      </c>
      <c r="E15307" s="427" t="s">
        <v>2398</v>
      </c>
      <c r="F15307" s="427"/>
      <c r="G15307" s="202" t="s">
        <v>2402</v>
      </c>
      <c r="H15307" s="203">
        <v>4.9000000000000002E-2</v>
      </c>
      <c r="I15307" s="189">
        <f t="shared" si="624"/>
        <v>144.9092</v>
      </c>
      <c r="J15307" s="219">
        <f t="shared" si="625"/>
        <v>7.1</v>
      </c>
      <c r="M15307">
        <v>157.51</v>
      </c>
    </row>
    <row r="15308" spans="1:13" ht="26.1" customHeight="1" x14ac:dyDescent="0.2">
      <c r="A15308" s="241" t="s">
        <v>2395</v>
      </c>
      <c r="B15308" s="201" t="s">
        <v>3496</v>
      </c>
      <c r="C15308" s="200" t="s">
        <v>26</v>
      </c>
      <c r="D15308" s="200" t="s">
        <v>3497</v>
      </c>
      <c r="E15308" s="427" t="s">
        <v>2123</v>
      </c>
      <c r="F15308" s="427"/>
      <c r="G15308" s="202" t="s">
        <v>32</v>
      </c>
      <c r="H15308" s="203">
        <v>5.1000000000000004E-3</v>
      </c>
      <c r="I15308" s="189">
        <f t="shared" si="624"/>
        <v>117.7324</v>
      </c>
      <c r="J15308" s="219">
        <f t="shared" si="625"/>
        <v>0.6</v>
      </c>
      <c r="M15308">
        <v>127.97</v>
      </c>
    </row>
    <row r="15309" spans="1:13" ht="26.1" customHeight="1" x14ac:dyDescent="0.2">
      <c r="A15309" s="241" t="s">
        <v>2395</v>
      </c>
      <c r="B15309" s="201" t="s">
        <v>3899</v>
      </c>
      <c r="C15309" s="200" t="s">
        <v>26</v>
      </c>
      <c r="D15309" s="200" t="s">
        <v>3900</v>
      </c>
      <c r="E15309" s="427" t="s">
        <v>2117</v>
      </c>
      <c r="F15309" s="427"/>
      <c r="G15309" s="202" t="s">
        <v>2413</v>
      </c>
      <c r="H15309" s="203">
        <v>0.84909999999999997</v>
      </c>
      <c r="I15309" s="189">
        <f t="shared" si="624"/>
        <v>8.5560000000000009</v>
      </c>
      <c r="J15309" s="219">
        <f t="shared" si="625"/>
        <v>7.26</v>
      </c>
      <c r="M15309">
        <v>9.3000000000000007</v>
      </c>
    </row>
    <row r="15310" spans="1:13" ht="39" customHeight="1" x14ac:dyDescent="0.2">
      <c r="A15310" s="241" t="s">
        <v>2395</v>
      </c>
      <c r="B15310" s="201" t="s">
        <v>3493</v>
      </c>
      <c r="C15310" s="200" t="s">
        <v>26</v>
      </c>
      <c r="D15310" s="200" t="s">
        <v>3494</v>
      </c>
      <c r="E15310" s="427" t="s">
        <v>3492</v>
      </c>
      <c r="F15310" s="427"/>
      <c r="G15310" s="202" t="s">
        <v>3495</v>
      </c>
      <c r="H15310" s="203">
        <v>2.0500000000000001E-2</v>
      </c>
      <c r="I15310" s="189">
        <f t="shared" si="624"/>
        <v>2.7600000000000002</v>
      </c>
      <c r="J15310" s="219">
        <f t="shared" si="625"/>
        <v>0.05</v>
      </c>
      <c r="M15310">
        <v>3</v>
      </c>
    </row>
    <row r="15311" spans="1:13" ht="39" customHeight="1" x14ac:dyDescent="0.2">
      <c r="A15311" s="238" t="s">
        <v>2126</v>
      </c>
      <c r="B15311" s="191" t="s">
        <v>3498</v>
      </c>
      <c r="C15311" s="190" t="s">
        <v>26</v>
      </c>
      <c r="D15311" s="190" t="s">
        <v>3499</v>
      </c>
      <c r="E15311" s="426" t="s">
        <v>2119</v>
      </c>
      <c r="F15311" s="426"/>
      <c r="G15311" s="192" t="s">
        <v>50</v>
      </c>
      <c r="H15311" s="193">
        <v>5.57E-2</v>
      </c>
      <c r="I15311" s="194">
        <v>592.6</v>
      </c>
      <c r="J15311" s="219">
        <v>33</v>
      </c>
      <c r="M15311">
        <v>592.6</v>
      </c>
    </row>
    <row r="15312" spans="1:13" x14ac:dyDescent="0.2">
      <c r="A15312" s="239"/>
      <c r="B15312" s="195"/>
      <c r="C15312" s="195"/>
      <c r="D15312" s="195"/>
      <c r="E15312" s="195" t="s">
        <v>3847</v>
      </c>
      <c r="F15312" s="196">
        <v>5.25</v>
      </c>
      <c r="G15312" s="195" t="s">
        <v>3848</v>
      </c>
      <c r="H15312" s="196">
        <v>0</v>
      </c>
      <c r="I15312" s="196">
        <v>5.25</v>
      </c>
      <c r="J15312" s="220"/>
      <c r="M15312">
        <v>5.25</v>
      </c>
    </row>
    <row r="15313" spans="1:13" ht="25.5" x14ac:dyDescent="0.2">
      <c r="A15313" s="239"/>
      <c r="B15313" s="195"/>
      <c r="C15313" s="195"/>
      <c r="D15313" s="195"/>
      <c r="E15313" s="195" t="s">
        <v>3849</v>
      </c>
      <c r="F15313" s="196">
        <v>0</v>
      </c>
      <c r="G15313" s="195"/>
      <c r="H15313" s="195" t="s">
        <v>3850</v>
      </c>
      <c r="I15313" s="196">
        <v>63.89</v>
      </c>
      <c r="J15313" s="220"/>
      <c r="M15313">
        <v>63.89</v>
      </c>
    </row>
    <row r="15314" spans="1:13" ht="30" customHeight="1" x14ac:dyDescent="0.2">
      <c r="A15314" s="240"/>
      <c r="B15314" s="197"/>
      <c r="C15314" s="197"/>
      <c r="D15314" s="197"/>
      <c r="E15314" s="197"/>
      <c r="F15314" s="197"/>
      <c r="G15314" s="197" t="s">
        <v>3851</v>
      </c>
      <c r="H15314" s="198">
        <v>52</v>
      </c>
      <c r="I15314" s="199">
        <v>3322.28</v>
      </c>
      <c r="J15314" s="220"/>
      <c r="M15314">
        <v>3322.28</v>
      </c>
    </row>
    <row r="15315" spans="1:13" ht="0.95" customHeight="1" x14ac:dyDescent="0.2">
      <c r="A15315" s="237"/>
      <c r="B15315" s="185"/>
      <c r="C15315" s="185"/>
      <c r="D15315" s="185"/>
      <c r="E15315" s="185"/>
      <c r="F15315" s="185"/>
      <c r="G15315" s="185"/>
      <c r="H15315" s="185"/>
      <c r="I15315" s="185"/>
      <c r="J15315" s="220"/>
    </row>
    <row r="15316" spans="1:13" ht="24" customHeight="1" x14ac:dyDescent="0.2">
      <c r="A15316" s="242" t="s">
        <v>2053</v>
      </c>
      <c r="B15316" s="24"/>
      <c r="C15316" s="24"/>
      <c r="D15316" s="23" t="s">
        <v>1867</v>
      </c>
      <c r="E15316" s="24"/>
      <c r="F15316" s="428"/>
      <c r="G15316" s="428"/>
      <c r="H15316" s="24"/>
      <c r="I15316" s="24"/>
      <c r="J15316" s="210"/>
    </row>
    <row r="15317" spans="1:13" ht="18" customHeight="1" x14ac:dyDescent="0.2">
      <c r="A15317" s="236" t="s">
        <v>5312</v>
      </c>
      <c r="B15317" s="183" t="s">
        <v>2</v>
      </c>
      <c r="C15317" s="182" t="s">
        <v>3</v>
      </c>
      <c r="D15317" s="182" t="s">
        <v>4</v>
      </c>
      <c r="E15317" s="430" t="s">
        <v>2100</v>
      </c>
      <c r="F15317" s="431"/>
      <c r="G15317" s="184" t="s">
        <v>5</v>
      </c>
      <c r="H15317" s="183" t="s">
        <v>6</v>
      </c>
      <c r="I15317" s="183" t="s">
        <v>7</v>
      </c>
      <c r="J15317" s="218" t="s">
        <v>8</v>
      </c>
      <c r="K15317" s="229">
        <f>J15319+J15320</f>
        <v>2.6100000000000003</v>
      </c>
      <c r="L15317" s="229">
        <f>J15318-K15317</f>
        <v>8.91</v>
      </c>
      <c r="M15317" t="s">
        <v>7</v>
      </c>
    </row>
    <row r="15318" spans="1:13" ht="24" customHeight="1" x14ac:dyDescent="0.2">
      <c r="A15318" s="237" t="s">
        <v>2125</v>
      </c>
      <c r="B15318" s="186" t="s">
        <v>1876</v>
      </c>
      <c r="C15318" s="185" t="s">
        <v>15</v>
      </c>
      <c r="D15318" s="185" t="s">
        <v>1877</v>
      </c>
      <c r="E15318" s="425">
        <v>6</v>
      </c>
      <c r="F15318" s="425"/>
      <c r="G15318" s="187" t="s">
        <v>1871</v>
      </c>
      <c r="H15318" s="188">
        <v>1</v>
      </c>
      <c r="I15318" s="189">
        <f>(M15318*$M$13)</f>
        <v>11.5276</v>
      </c>
      <c r="J15318" s="231">
        <f>TRUNC(I15318*H15318,2)</f>
        <v>11.52</v>
      </c>
      <c r="M15318">
        <v>12.53</v>
      </c>
    </row>
    <row r="15319" spans="1:13" ht="24" customHeight="1" x14ac:dyDescent="0.2">
      <c r="A15319" s="238" t="s">
        <v>2126</v>
      </c>
      <c r="B15319" s="191" t="s">
        <v>2130</v>
      </c>
      <c r="C15319" s="190" t="s">
        <v>15</v>
      </c>
      <c r="D15319" s="190" t="s">
        <v>2131</v>
      </c>
      <c r="E15319" s="426" t="s">
        <v>2129</v>
      </c>
      <c r="F15319" s="426"/>
      <c r="G15319" s="192" t="s">
        <v>39</v>
      </c>
      <c r="H15319" s="193">
        <v>0.08</v>
      </c>
      <c r="I15319" s="189">
        <f>(M15319*$M$13)</f>
        <v>13.533200000000001</v>
      </c>
      <c r="J15319" s="219">
        <f>TRUNC(I15319*H15319,2)</f>
        <v>1.08</v>
      </c>
      <c r="M15319">
        <v>14.71</v>
      </c>
    </row>
    <row r="15320" spans="1:13" ht="24" customHeight="1" x14ac:dyDescent="0.2">
      <c r="A15320" s="238" t="s">
        <v>2126</v>
      </c>
      <c r="B15320" s="191" t="s">
        <v>2807</v>
      </c>
      <c r="C15320" s="190" t="s">
        <v>15</v>
      </c>
      <c r="D15320" s="190" t="s">
        <v>2808</v>
      </c>
      <c r="E15320" s="426" t="s">
        <v>2129</v>
      </c>
      <c r="F15320" s="426"/>
      <c r="G15320" s="192" t="s">
        <v>39</v>
      </c>
      <c r="H15320" s="193">
        <v>0.08</v>
      </c>
      <c r="I15320" s="189">
        <f>(M15320*$M$13)</f>
        <v>19.136000000000003</v>
      </c>
      <c r="J15320" s="219">
        <f>TRUNC(I15320*H15320,2)</f>
        <v>1.53</v>
      </c>
      <c r="M15320">
        <v>20.8</v>
      </c>
    </row>
    <row r="15321" spans="1:13" ht="24" customHeight="1" x14ac:dyDescent="0.2">
      <c r="A15321" s="238" t="s">
        <v>2126</v>
      </c>
      <c r="B15321" s="191" t="s">
        <v>2815</v>
      </c>
      <c r="C15321" s="190" t="s">
        <v>15</v>
      </c>
      <c r="D15321" s="190" t="s">
        <v>2816</v>
      </c>
      <c r="E15321" s="426" t="s">
        <v>2119</v>
      </c>
      <c r="F15321" s="426"/>
      <c r="G15321" s="192" t="s">
        <v>1871</v>
      </c>
      <c r="H15321" s="193">
        <v>1.1000000000000001</v>
      </c>
      <c r="I15321" s="189">
        <f>(M15321*$M$13)</f>
        <v>7.7003999999999992</v>
      </c>
      <c r="J15321" s="219">
        <f>TRUNC(I15321*H15321,2)</f>
        <v>8.4700000000000006</v>
      </c>
      <c r="M15321">
        <v>8.3699999999999992</v>
      </c>
    </row>
    <row r="15322" spans="1:13" ht="24" customHeight="1" x14ac:dyDescent="0.2">
      <c r="A15322" s="238" t="s">
        <v>2126</v>
      </c>
      <c r="B15322" s="191" t="s">
        <v>2813</v>
      </c>
      <c r="C15322" s="190" t="s">
        <v>15</v>
      </c>
      <c r="D15322" s="190" t="s">
        <v>2814</v>
      </c>
      <c r="E15322" s="426" t="s">
        <v>2119</v>
      </c>
      <c r="F15322" s="426"/>
      <c r="G15322" s="192" t="s">
        <v>1871</v>
      </c>
      <c r="H15322" s="193">
        <v>0.02</v>
      </c>
      <c r="I15322" s="189">
        <f>(M15322*$M$13)</f>
        <v>23.2852</v>
      </c>
      <c r="J15322" s="219">
        <f>TRUNC(I15322*H15322,2)</f>
        <v>0.46</v>
      </c>
      <c r="M15322">
        <v>25.31</v>
      </c>
    </row>
    <row r="15323" spans="1:13" x14ac:dyDescent="0.2">
      <c r="A15323" s="239"/>
      <c r="B15323" s="195"/>
      <c r="C15323" s="195"/>
      <c r="D15323" s="195"/>
      <c r="E15323" s="195" t="s">
        <v>3847</v>
      </c>
      <c r="F15323" s="196">
        <v>2.83</v>
      </c>
      <c r="G15323" s="195" t="s">
        <v>3848</v>
      </c>
      <c r="H15323" s="196">
        <v>0</v>
      </c>
      <c r="I15323" s="196">
        <v>2.83</v>
      </c>
      <c r="J15323" s="220"/>
      <c r="M15323">
        <v>2.83</v>
      </c>
    </row>
    <row r="15324" spans="1:13" ht="25.5" x14ac:dyDescent="0.2">
      <c r="A15324" s="239"/>
      <c r="B15324" s="195"/>
      <c r="C15324" s="195"/>
      <c r="D15324" s="195"/>
      <c r="E15324" s="195" t="s">
        <v>3849</v>
      </c>
      <c r="F15324" s="196">
        <v>0</v>
      </c>
      <c r="G15324" s="195"/>
      <c r="H15324" s="195" t="s">
        <v>3850</v>
      </c>
      <c r="I15324" s="196">
        <v>12.53</v>
      </c>
      <c r="J15324" s="220"/>
      <c r="M15324">
        <v>12.53</v>
      </c>
    </row>
    <row r="15325" spans="1:13" ht="30" customHeight="1" x14ac:dyDescent="0.2">
      <c r="A15325" s="240"/>
      <c r="B15325" s="197"/>
      <c r="C15325" s="197"/>
      <c r="D15325" s="197"/>
      <c r="E15325" s="197"/>
      <c r="F15325" s="197"/>
      <c r="G15325" s="197" t="s">
        <v>3851</v>
      </c>
      <c r="H15325" s="198">
        <v>54.6</v>
      </c>
      <c r="I15325" s="199">
        <v>684.13</v>
      </c>
      <c r="J15325" s="220"/>
      <c r="M15325">
        <v>684.13</v>
      </c>
    </row>
    <row r="15326" spans="1:13" ht="0.95" customHeight="1" x14ac:dyDescent="0.2">
      <c r="A15326" s="237"/>
      <c r="B15326" s="185"/>
      <c r="C15326" s="185"/>
      <c r="D15326" s="185"/>
      <c r="E15326" s="185"/>
      <c r="F15326" s="185"/>
      <c r="G15326" s="185"/>
      <c r="H15326" s="185"/>
      <c r="I15326" s="185"/>
      <c r="J15326" s="220"/>
    </row>
    <row r="15327" spans="1:13" ht="18" customHeight="1" x14ac:dyDescent="0.2">
      <c r="A15327" s="250" t="s">
        <v>5311</v>
      </c>
      <c r="B15327" s="183" t="s">
        <v>2</v>
      </c>
      <c r="C15327" s="182" t="s">
        <v>3</v>
      </c>
      <c r="D15327" s="182" t="s">
        <v>4</v>
      </c>
      <c r="E15327" s="419" t="s">
        <v>2100</v>
      </c>
      <c r="F15327" s="419"/>
      <c r="G15327" s="184" t="s">
        <v>5</v>
      </c>
      <c r="H15327" s="183" t="s">
        <v>6</v>
      </c>
      <c r="I15327" s="183" t="s">
        <v>7</v>
      </c>
      <c r="J15327" s="218" t="s">
        <v>8</v>
      </c>
      <c r="K15327" s="229">
        <f>J15330+J15329</f>
        <v>2.6100000000000003</v>
      </c>
      <c r="L15327" s="229">
        <f>J15328-K15327</f>
        <v>8.5599999999999987</v>
      </c>
      <c r="M15327" t="s">
        <v>7</v>
      </c>
    </row>
    <row r="15328" spans="1:13" ht="24" customHeight="1" x14ac:dyDescent="0.2">
      <c r="A15328" s="237" t="s">
        <v>2125</v>
      </c>
      <c r="B15328" s="186" t="s">
        <v>1906</v>
      </c>
      <c r="C15328" s="185" t="s">
        <v>15</v>
      </c>
      <c r="D15328" s="185" t="s">
        <v>1907</v>
      </c>
      <c r="E15328" s="425">
        <v>5</v>
      </c>
      <c r="F15328" s="425"/>
      <c r="G15328" s="187" t="s">
        <v>1871</v>
      </c>
      <c r="H15328" s="188">
        <v>1</v>
      </c>
      <c r="I15328" s="189">
        <f>(M15328*$M$13)</f>
        <v>11.178000000000001</v>
      </c>
      <c r="J15328" s="231">
        <f>TRUNC(I15328*H15328,2)</f>
        <v>11.17</v>
      </c>
      <c r="M15328">
        <v>12.15</v>
      </c>
    </row>
    <row r="15329" spans="1:13" ht="24" customHeight="1" x14ac:dyDescent="0.2">
      <c r="A15329" s="238" t="s">
        <v>2126</v>
      </c>
      <c r="B15329" s="191" t="s">
        <v>2130</v>
      </c>
      <c r="C15329" s="190" t="s">
        <v>15</v>
      </c>
      <c r="D15329" s="190" t="s">
        <v>2131</v>
      </c>
      <c r="E15329" s="426" t="s">
        <v>2129</v>
      </c>
      <c r="F15329" s="426"/>
      <c r="G15329" s="192" t="s">
        <v>39</v>
      </c>
      <c r="H15329" s="193">
        <v>0.08</v>
      </c>
      <c r="I15329" s="189">
        <f>(M15329*$M$13)</f>
        <v>13.533200000000001</v>
      </c>
      <c r="J15329" s="219">
        <f>TRUNC(I15329*H15329,2)</f>
        <v>1.08</v>
      </c>
      <c r="M15329">
        <v>14.71</v>
      </c>
    </row>
    <row r="15330" spans="1:13" ht="24" customHeight="1" x14ac:dyDescent="0.2">
      <c r="A15330" s="238" t="s">
        <v>2126</v>
      </c>
      <c r="B15330" s="191" t="s">
        <v>2807</v>
      </c>
      <c r="C15330" s="190" t="s">
        <v>15</v>
      </c>
      <c r="D15330" s="190" t="s">
        <v>2808</v>
      </c>
      <c r="E15330" s="426" t="s">
        <v>2129</v>
      </c>
      <c r="F15330" s="426"/>
      <c r="G15330" s="192" t="s">
        <v>39</v>
      </c>
      <c r="H15330" s="193">
        <v>0.08</v>
      </c>
      <c r="I15330" s="189">
        <f>(M15330*$M$13)</f>
        <v>19.136000000000003</v>
      </c>
      <c r="J15330" s="219">
        <f>TRUNC(I15330*H15330,2)</f>
        <v>1.53</v>
      </c>
      <c r="M15330">
        <v>20.8</v>
      </c>
    </row>
    <row r="15331" spans="1:13" ht="24" customHeight="1" x14ac:dyDescent="0.2">
      <c r="A15331" s="238" t="s">
        <v>2126</v>
      </c>
      <c r="B15331" s="191" t="s">
        <v>2809</v>
      </c>
      <c r="C15331" s="190" t="s">
        <v>15</v>
      </c>
      <c r="D15331" s="190" t="s">
        <v>2810</v>
      </c>
      <c r="E15331" s="426" t="s">
        <v>2119</v>
      </c>
      <c r="F15331" s="426"/>
      <c r="G15331" s="192" t="s">
        <v>1871</v>
      </c>
      <c r="H15331" s="193">
        <v>1.1000000000000001</v>
      </c>
      <c r="I15331" s="189">
        <f>(M15331*$M$13)</f>
        <v>7.3784000000000001</v>
      </c>
      <c r="J15331" s="219">
        <f>TRUNC(I15331*H15331,2)</f>
        <v>8.11</v>
      </c>
      <c r="M15331">
        <v>8.02</v>
      </c>
    </row>
    <row r="15332" spans="1:13" ht="24" customHeight="1" x14ac:dyDescent="0.2">
      <c r="A15332" s="238" t="s">
        <v>2126</v>
      </c>
      <c r="B15332" s="191" t="s">
        <v>2813</v>
      </c>
      <c r="C15332" s="190" t="s">
        <v>15</v>
      </c>
      <c r="D15332" s="190" t="s">
        <v>2814</v>
      </c>
      <c r="E15332" s="426" t="s">
        <v>2119</v>
      </c>
      <c r="F15332" s="426"/>
      <c r="G15332" s="192" t="s">
        <v>1871</v>
      </c>
      <c r="H15332" s="193">
        <v>0.02</v>
      </c>
      <c r="I15332" s="189">
        <f>(M15332*$M$13)</f>
        <v>23.2852</v>
      </c>
      <c r="J15332" s="219">
        <f>TRUNC(I15332*H15332,2)</f>
        <v>0.46</v>
      </c>
      <c r="M15332">
        <v>25.31</v>
      </c>
    </row>
    <row r="15333" spans="1:13" x14ac:dyDescent="0.2">
      <c r="A15333" s="239"/>
      <c r="B15333" s="195"/>
      <c r="C15333" s="195"/>
      <c r="D15333" s="195"/>
      <c r="E15333" s="195" t="s">
        <v>3847</v>
      </c>
      <c r="F15333" s="196">
        <v>2.83</v>
      </c>
      <c r="G15333" s="195" t="s">
        <v>3848</v>
      </c>
      <c r="H15333" s="196">
        <v>0</v>
      </c>
      <c r="I15333" s="196">
        <v>2.83</v>
      </c>
      <c r="J15333" s="220"/>
      <c r="M15333">
        <v>2.83</v>
      </c>
    </row>
    <row r="15334" spans="1:13" ht="25.5" x14ac:dyDescent="0.2">
      <c r="A15334" s="239"/>
      <c r="B15334" s="195"/>
      <c r="C15334" s="195"/>
      <c r="D15334" s="195"/>
      <c r="E15334" s="195" t="s">
        <v>3849</v>
      </c>
      <c r="F15334" s="196">
        <v>0</v>
      </c>
      <c r="G15334" s="195"/>
      <c r="H15334" s="195" t="s">
        <v>3850</v>
      </c>
      <c r="I15334" s="196">
        <v>12.15</v>
      </c>
      <c r="J15334" s="220"/>
      <c r="M15334">
        <v>12.15</v>
      </c>
    </row>
    <row r="15335" spans="1:13" ht="30" customHeight="1" x14ac:dyDescent="0.2">
      <c r="A15335" s="240"/>
      <c r="B15335" s="197"/>
      <c r="C15335" s="197"/>
      <c r="D15335" s="197"/>
      <c r="E15335" s="197"/>
      <c r="F15335" s="197"/>
      <c r="G15335" s="197" t="s">
        <v>3851</v>
      </c>
      <c r="H15335" s="198">
        <v>445</v>
      </c>
      <c r="I15335" s="199">
        <v>5406.75</v>
      </c>
      <c r="J15335" s="220"/>
      <c r="M15335">
        <v>5406.75</v>
      </c>
    </row>
    <row r="15336" spans="1:13" ht="0.95" customHeight="1" x14ac:dyDescent="0.2">
      <c r="A15336" s="237"/>
      <c r="B15336" s="185"/>
      <c r="C15336" s="185"/>
      <c r="D15336" s="185"/>
      <c r="E15336" s="185"/>
      <c r="F15336" s="185"/>
      <c r="G15336" s="185"/>
      <c r="H15336" s="185"/>
      <c r="I15336" s="185"/>
      <c r="J15336" s="220"/>
    </row>
    <row r="15337" spans="1:13" ht="18" customHeight="1" x14ac:dyDescent="0.2">
      <c r="A15337" s="250" t="s">
        <v>5313</v>
      </c>
      <c r="B15337" s="183" t="s">
        <v>2</v>
      </c>
      <c r="C15337" s="182" t="s">
        <v>3</v>
      </c>
      <c r="D15337" s="182" t="s">
        <v>4</v>
      </c>
      <c r="E15337" s="419" t="s">
        <v>2100</v>
      </c>
      <c r="F15337" s="419"/>
      <c r="G15337" s="184" t="s">
        <v>5</v>
      </c>
      <c r="H15337" s="183" t="s">
        <v>6</v>
      </c>
      <c r="I15337" s="183" t="s">
        <v>7</v>
      </c>
      <c r="J15337" s="218" t="s">
        <v>8</v>
      </c>
      <c r="K15337" s="229">
        <f>J15340+J15339</f>
        <v>3.26</v>
      </c>
      <c r="L15337" s="229">
        <f>J15338-K15337</f>
        <v>8.2100000000000009</v>
      </c>
      <c r="M15337" t="s">
        <v>7</v>
      </c>
    </row>
    <row r="15338" spans="1:13" ht="24" customHeight="1" x14ac:dyDescent="0.2">
      <c r="A15338" s="237" t="s">
        <v>2125</v>
      </c>
      <c r="B15338" s="186" t="s">
        <v>2043</v>
      </c>
      <c r="C15338" s="185" t="s">
        <v>15</v>
      </c>
      <c r="D15338" s="185" t="s">
        <v>2044</v>
      </c>
      <c r="E15338" s="425">
        <v>5</v>
      </c>
      <c r="F15338" s="425"/>
      <c r="G15338" s="187" t="s">
        <v>1871</v>
      </c>
      <c r="H15338" s="188">
        <v>1</v>
      </c>
      <c r="I15338" s="189">
        <f>(M15338*$M$13)</f>
        <v>11.4724</v>
      </c>
      <c r="J15338" s="231">
        <f>TRUNC(I15338*H15338,2)</f>
        <v>11.47</v>
      </c>
      <c r="M15338">
        <v>12.47</v>
      </c>
    </row>
    <row r="15339" spans="1:13" ht="24" customHeight="1" x14ac:dyDescent="0.2">
      <c r="A15339" s="238" t="s">
        <v>2126</v>
      </c>
      <c r="B15339" s="191" t="s">
        <v>2130</v>
      </c>
      <c r="C15339" s="190" t="s">
        <v>15</v>
      </c>
      <c r="D15339" s="190" t="s">
        <v>2131</v>
      </c>
      <c r="E15339" s="426" t="s">
        <v>2129</v>
      </c>
      <c r="F15339" s="426"/>
      <c r="G15339" s="192" t="s">
        <v>39</v>
      </c>
      <c r="H15339" s="193">
        <v>0.1</v>
      </c>
      <c r="I15339" s="189">
        <f>(M15339*$M$13)</f>
        <v>13.533200000000001</v>
      </c>
      <c r="J15339" s="219">
        <f>TRUNC(I15339*H15339,2)</f>
        <v>1.35</v>
      </c>
      <c r="M15339">
        <v>14.71</v>
      </c>
    </row>
    <row r="15340" spans="1:13" ht="24" customHeight="1" x14ac:dyDescent="0.2">
      <c r="A15340" s="238" t="s">
        <v>2126</v>
      </c>
      <c r="B15340" s="191" t="s">
        <v>2807</v>
      </c>
      <c r="C15340" s="190" t="s">
        <v>15</v>
      </c>
      <c r="D15340" s="190" t="s">
        <v>2808</v>
      </c>
      <c r="E15340" s="426" t="s">
        <v>2129</v>
      </c>
      <c r="F15340" s="426"/>
      <c r="G15340" s="192" t="s">
        <v>39</v>
      </c>
      <c r="H15340" s="193">
        <v>0.1</v>
      </c>
      <c r="I15340" s="189">
        <f>(M15340*$M$13)</f>
        <v>19.136000000000003</v>
      </c>
      <c r="J15340" s="219">
        <f>TRUNC(I15340*H15340,2)</f>
        <v>1.91</v>
      </c>
      <c r="M15340">
        <v>20.8</v>
      </c>
    </row>
    <row r="15341" spans="1:13" ht="24" customHeight="1" x14ac:dyDescent="0.2">
      <c r="A15341" s="238" t="s">
        <v>2126</v>
      </c>
      <c r="B15341" s="191" t="s">
        <v>3500</v>
      </c>
      <c r="C15341" s="190" t="s">
        <v>15</v>
      </c>
      <c r="D15341" s="190" t="s">
        <v>3501</v>
      </c>
      <c r="E15341" s="426" t="s">
        <v>2119</v>
      </c>
      <c r="F15341" s="426"/>
      <c r="G15341" s="192" t="s">
        <v>1871</v>
      </c>
      <c r="H15341" s="193">
        <v>1.1000000000000001</v>
      </c>
      <c r="I15341" s="189">
        <f>(M15341*$M$13)</f>
        <v>6.8356000000000003</v>
      </c>
      <c r="J15341" s="219">
        <f>TRUNC(I15341*H15341,2)</f>
        <v>7.51</v>
      </c>
      <c r="M15341">
        <v>7.43</v>
      </c>
    </row>
    <row r="15342" spans="1:13" ht="24" customHeight="1" x14ac:dyDescent="0.2">
      <c r="A15342" s="238" t="s">
        <v>2126</v>
      </c>
      <c r="B15342" s="191" t="s">
        <v>2813</v>
      </c>
      <c r="C15342" s="190" t="s">
        <v>15</v>
      </c>
      <c r="D15342" s="190" t="s">
        <v>2814</v>
      </c>
      <c r="E15342" s="426" t="s">
        <v>2119</v>
      </c>
      <c r="F15342" s="426"/>
      <c r="G15342" s="192" t="s">
        <v>1871</v>
      </c>
      <c r="H15342" s="193">
        <v>0.03</v>
      </c>
      <c r="I15342" s="189">
        <f>(M15342*$M$13)</f>
        <v>23.2852</v>
      </c>
      <c r="J15342" s="219">
        <f>TRUNC(I15342*H15342,2)</f>
        <v>0.69</v>
      </c>
      <c r="M15342">
        <v>25.31</v>
      </c>
    </row>
    <row r="15343" spans="1:13" x14ac:dyDescent="0.2">
      <c r="A15343" s="239"/>
      <c r="B15343" s="195"/>
      <c r="C15343" s="195"/>
      <c r="D15343" s="195"/>
      <c r="E15343" s="195" t="s">
        <v>3847</v>
      </c>
      <c r="F15343" s="196">
        <v>3.55</v>
      </c>
      <c r="G15343" s="195" t="s">
        <v>3848</v>
      </c>
      <c r="H15343" s="196">
        <v>0</v>
      </c>
      <c r="I15343" s="196">
        <v>3.55</v>
      </c>
      <c r="J15343" s="220"/>
      <c r="M15343">
        <v>3.55</v>
      </c>
    </row>
    <row r="15344" spans="1:13" ht="25.5" x14ac:dyDescent="0.2">
      <c r="A15344" s="239"/>
      <c r="B15344" s="195"/>
      <c r="C15344" s="195"/>
      <c r="D15344" s="195"/>
      <c r="E15344" s="195" t="s">
        <v>3849</v>
      </c>
      <c r="F15344" s="196">
        <v>0</v>
      </c>
      <c r="G15344" s="195"/>
      <c r="H15344" s="195" t="s">
        <v>3850</v>
      </c>
      <c r="I15344" s="196">
        <v>12.47</v>
      </c>
      <c r="J15344" s="220"/>
      <c r="M15344">
        <v>12.47</v>
      </c>
    </row>
    <row r="15345" spans="1:13" ht="30" customHeight="1" x14ac:dyDescent="0.2">
      <c r="A15345" s="240"/>
      <c r="B15345" s="197"/>
      <c r="C15345" s="197"/>
      <c r="D15345" s="197"/>
      <c r="E15345" s="197"/>
      <c r="F15345" s="197"/>
      <c r="G15345" s="197" t="s">
        <v>3851</v>
      </c>
      <c r="H15345" s="198">
        <v>57.1</v>
      </c>
      <c r="I15345" s="199">
        <v>712.03</v>
      </c>
      <c r="J15345" s="220"/>
      <c r="M15345">
        <v>712.03</v>
      </c>
    </row>
    <row r="15346" spans="1:13" ht="0.95" customHeight="1" x14ac:dyDescent="0.2">
      <c r="A15346" s="237"/>
      <c r="B15346" s="185"/>
      <c r="C15346" s="185"/>
      <c r="D15346" s="185"/>
      <c r="E15346" s="185"/>
      <c r="F15346" s="185"/>
      <c r="G15346" s="185"/>
      <c r="H15346" s="185"/>
      <c r="I15346" s="185"/>
      <c r="J15346" s="220"/>
    </row>
    <row r="15347" spans="1:13" ht="18" customHeight="1" x14ac:dyDescent="0.2">
      <c r="A15347" s="250" t="s">
        <v>5314</v>
      </c>
      <c r="B15347" s="183" t="s">
        <v>2</v>
      </c>
      <c r="C15347" s="182" t="s">
        <v>3</v>
      </c>
      <c r="D15347" s="182" t="s">
        <v>4</v>
      </c>
      <c r="E15347" s="419" t="s">
        <v>2100</v>
      </c>
      <c r="F15347" s="419"/>
      <c r="G15347" s="184" t="s">
        <v>5</v>
      </c>
      <c r="H15347" s="183" t="s">
        <v>6</v>
      </c>
      <c r="I15347" s="183" t="s">
        <v>7</v>
      </c>
      <c r="J15347" s="218" t="s">
        <v>8</v>
      </c>
      <c r="K15347" s="229">
        <f>J15349+J15350</f>
        <v>2.27</v>
      </c>
      <c r="L15347" s="229">
        <f>J15348-K15347</f>
        <v>11.98</v>
      </c>
      <c r="M15347" t="s">
        <v>7</v>
      </c>
    </row>
    <row r="15348" spans="1:13" ht="24" customHeight="1" x14ac:dyDescent="0.2">
      <c r="A15348" s="237" t="s">
        <v>2125</v>
      </c>
      <c r="B15348" s="186" t="s">
        <v>1873</v>
      </c>
      <c r="C15348" s="185" t="s">
        <v>15</v>
      </c>
      <c r="D15348" s="185" t="s">
        <v>1874</v>
      </c>
      <c r="E15348" s="425">
        <v>5</v>
      </c>
      <c r="F15348" s="425"/>
      <c r="G15348" s="187" t="s">
        <v>1871</v>
      </c>
      <c r="H15348" s="188">
        <v>1</v>
      </c>
      <c r="I15348" s="189">
        <f>(M15348*$M$13)</f>
        <v>14.250800000000002</v>
      </c>
      <c r="J15348" s="231">
        <f>TRUNC(I15348*H15348,2)</f>
        <v>14.25</v>
      </c>
      <c r="M15348">
        <v>15.49</v>
      </c>
    </row>
    <row r="15349" spans="1:13" ht="24" customHeight="1" x14ac:dyDescent="0.2">
      <c r="A15349" s="238" t="s">
        <v>2126</v>
      </c>
      <c r="B15349" s="191" t="s">
        <v>2130</v>
      </c>
      <c r="C15349" s="190" t="s">
        <v>15</v>
      </c>
      <c r="D15349" s="190" t="s">
        <v>2131</v>
      </c>
      <c r="E15349" s="426" t="s">
        <v>2129</v>
      </c>
      <c r="F15349" s="426"/>
      <c r="G15349" s="192" t="s">
        <v>39</v>
      </c>
      <c r="H15349" s="193">
        <v>7.0000000000000007E-2</v>
      </c>
      <c r="I15349" s="189">
        <f>(M15349*$M$13)</f>
        <v>13.533200000000001</v>
      </c>
      <c r="J15349" s="219">
        <f>TRUNC(I15349*H15349,2)</f>
        <v>0.94</v>
      </c>
      <c r="M15349">
        <v>14.71</v>
      </c>
    </row>
    <row r="15350" spans="1:13" ht="24" customHeight="1" x14ac:dyDescent="0.2">
      <c r="A15350" s="238" t="s">
        <v>2126</v>
      </c>
      <c r="B15350" s="191" t="s">
        <v>2807</v>
      </c>
      <c r="C15350" s="190" t="s">
        <v>15</v>
      </c>
      <c r="D15350" s="190" t="s">
        <v>2808</v>
      </c>
      <c r="E15350" s="426" t="s">
        <v>2129</v>
      </c>
      <c r="F15350" s="426"/>
      <c r="G15350" s="192" t="s">
        <v>39</v>
      </c>
      <c r="H15350" s="193">
        <v>7.0000000000000007E-2</v>
      </c>
      <c r="I15350" s="189">
        <f>(M15350*$M$13)</f>
        <v>19.136000000000003</v>
      </c>
      <c r="J15350" s="219">
        <f>TRUNC(I15350*H15350,2)</f>
        <v>1.33</v>
      </c>
      <c r="M15350">
        <v>20.8</v>
      </c>
    </row>
    <row r="15351" spans="1:13" ht="24" customHeight="1" x14ac:dyDescent="0.2">
      <c r="A15351" s="238" t="s">
        <v>2126</v>
      </c>
      <c r="B15351" s="191" t="s">
        <v>2811</v>
      </c>
      <c r="C15351" s="190" t="s">
        <v>15</v>
      </c>
      <c r="D15351" s="190" t="s">
        <v>2812</v>
      </c>
      <c r="E15351" s="426" t="s">
        <v>2119</v>
      </c>
      <c r="F15351" s="426"/>
      <c r="G15351" s="192" t="s">
        <v>1871</v>
      </c>
      <c r="H15351" s="193">
        <v>1.1000000000000001</v>
      </c>
      <c r="I15351" s="189">
        <f>(M15351*$M$13)</f>
        <v>10.478800000000001</v>
      </c>
      <c r="J15351" s="219">
        <f>TRUNC(I15351*H15351,2)</f>
        <v>11.52</v>
      </c>
      <c r="M15351">
        <v>11.39</v>
      </c>
    </row>
    <row r="15352" spans="1:13" ht="24" customHeight="1" x14ac:dyDescent="0.2">
      <c r="A15352" s="238" t="s">
        <v>2126</v>
      </c>
      <c r="B15352" s="191" t="s">
        <v>2813</v>
      </c>
      <c r="C15352" s="190" t="s">
        <v>15</v>
      </c>
      <c r="D15352" s="190" t="s">
        <v>2814</v>
      </c>
      <c r="E15352" s="426" t="s">
        <v>2119</v>
      </c>
      <c r="F15352" s="426"/>
      <c r="G15352" s="192" t="s">
        <v>1871</v>
      </c>
      <c r="H15352" s="193">
        <v>0.02</v>
      </c>
      <c r="I15352" s="189">
        <f>(M15352*$M$13)</f>
        <v>23.2852</v>
      </c>
      <c r="J15352" s="219">
        <f>TRUNC(I15352*H15352,2)</f>
        <v>0.46</v>
      </c>
      <c r="M15352">
        <v>25.31</v>
      </c>
    </row>
    <row r="15353" spans="1:13" x14ac:dyDescent="0.2">
      <c r="A15353" s="239"/>
      <c r="B15353" s="195"/>
      <c r="C15353" s="195"/>
      <c r="D15353" s="195"/>
      <c r="E15353" s="195" t="s">
        <v>3847</v>
      </c>
      <c r="F15353" s="196">
        <v>2.4700000000000002</v>
      </c>
      <c r="G15353" s="195" t="s">
        <v>3848</v>
      </c>
      <c r="H15353" s="196">
        <v>0</v>
      </c>
      <c r="I15353" s="196">
        <v>2.4700000000000002</v>
      </c>
      <c r="J15353" s="220"/>
      <c r="M15353">
        <v>2.4700000000000002</v>
      </c>
    </row>
    <row r="15354" spans="1:13" ht="25.5" x14ac:dyDescent="0.2">
      <c r="A15354" s="239"/>
      <c r="B15354" s="195"/>
      <c r="C15354" s="195"/>
      <c r="D15354" s="195"/>
      <c r="E15354" s="195" t="s">
        <v>3849</v>
      </c>
      <c r="F15354" s="196">
        <v>0</v>
      </c>
      <c r="G15354" s="195"/>
      <c r="H15354" s="195" t="s">
        <v>3850</v>
      </c>
      <c r="I15354" s="196">
        <v>15.49</v>
      </c>
      <c r="J15354" s="220"/>
      <c r="M15354">
        <v>15.49</v>
      </c>
    </row>
    <row r="15355" spans="1:13" ht="30" customHeight="1" x14ac:dyDescent="0.2">
      <c r="A15355" s="240"/>
      <c r="B15355" s="197"/>
      <c r="C15355" s="197"/>
      <c r="D15355" s="197"/>
      <c r="E15355" s="197"/>
      <c r="F15355" s="197"/>
      <c r="G15355" s="197" t="s">
        <v>3851</v>
      </c>
      <c r="H15355" s="198">
        <v>2165.8000000000002</v>
      </c>
      <c r="I15355" s="199">
        <v>33548.239999999998</v>
      </c>
      <c r="J15355" s="220"/>
      <c r="M15355">
        <v>33548.239999999998</v>
      </c>
    </row>
    <row r="15356" spans="1:13" ht="0.95" customHeight="1" x14ac:dyDescent="0.2">
      <c r="A15356" s="237"/>
      <c r="B15356" s="185"/>
      <c r="C15356" s="185"/>
      <c r="D15356" s="185"/>
      <c r="E15356" s="185"/>
      <c r="F15356" s="185"/>
      <c r="G15356" s="185"/>
      <c r="H15356" s="185"/>
      <c r="I15356" s="185"/>
      <c r="J15356" s="220"/>
    </row>
    <row r="15357" spans="1:13" ht="18" customHeight="1" x14ac:dyDescent="0.2">
      <c r="A15357" s="250" t="s">
        <v>5315</v>
      </c>
      <c r="B15357" s="183" t="s">
        <v>2</v>
      </c>
      <c r="C15357" s="182" t="s">
        <v>3</v>
      </c>
      <c r="D15357" s="182" t="s">
        <v>4</v>
      </c>
      <c r="E15357" s="419" t="s">
        <v>2100</v>
      </c>
      <c r="F15357" s="419"/>
      <c r="G15357" s="184" t="s">
        <v>5</v>
      </c>
      <c r="H15357" s="183" t="s">
        <v>6</v>
      </c>
      <c r="I15357" s="183" t="s">
        <v>7</v>
      </c>
      <c r="J15357" s="218" t="s">
        <v>8</v>
      </c>
      <c r="K15357" s="229">
        <f>J15359+J15360</f>
        <v>2.6100000000000003</v>
      </c>
      <c r="L15357" s="229">
        <f>J15358-K15357</f>
        <v>8.4699999999999989</v>
      </c>
      <c r="M15357" t="s">
        <v>7</v>
      </c>
    </row>
    <row r="15358" spans="1:13" ht="24" customHeight="1" x14ac:dyDescent="0.2">
      <c r="A15358" s="237" t="s">
        <v>2125</v>
      </c>
      <c r="B15358" s="186" t="s">
        <v>1869</v>
      </c>
      <c r="C15358" s="185" t="s">
        <v>15</v>
      </c>
      <c r="D15358" s="185" t="s">
        <v>1870</v>
      </c>
      <c r="E15358" s="425">
        <v>5</v>
      </c>
      <c r="F15358" s="425"/>
      <c r="G15358" s="187" t="s">
        <v>1871</v>
      </c>
      <c r="H15358" s="188">
        <v>1</v>
      </c>
      <c r="I15358" s="189">
        <f>(M15358*$M$13)</f>
        <v>11.086</v>
      </c>
      <c r="J15358" s="231">
        <f>TRUNC(I15358*H15358,2)</f>
        <v>11.08</v>
      </c>
      <c r="M15358">
        <v>12.05</v>
      </c>
    </row>
    <row r="15359" spans="1:13" ht="24" customHeight="1" x14ac:dyDescent="0.2">
      <c r="A15359" s="238" t="s">
        <v>2126</v>
      </c>
      <c r="B15359" s="191" t="s">
        <v>2130</v>
      </c>
      <c r="C15359" s="190" t="s">
        <v>15</v>
      </c>
      <c r="D15359" s="190" t="s">
        <v>2131</v>
      </c>
      <c r="E15359" s="426" t="s">
        <v>2129</v>
      </c>
      <c r="F15359" s="426"/>
      <c r="G15359" s="192" t="s">
        <v>39</v>
      </c>
      <c r="H15359" s="193">
        <v>0.08</v>
      </c>
      <c r="I15359" s="189">
        <f>(M15359*$M$13)</f>
        <v>13.533200000000001</v>
      </c>
      <c r="J15359" s="219">
        <f>TRUNC(I15359*H15359,2)</f>
        <v>1.08</v>
      </c>
      <c r="M15359">
        <v>14.71</v>
      </c>
    </row>
    <row r="15360" spans="1:13" ht="24" customHeight="1" x14ac:dyDescent="0.2">
      <c r="A15360" s="238" t="s">
        <v>2126</v>
      </c>
      <c r="B15360" s="191" t="s">
        <v>2807</v>
      </c>
      <c r="C15360" s="190" t="s">
        <v>15</v>
      </c>
      <c r="D15360" s="190" t="s">
        <v>2808</v>
      </c>
      <c r="E15360" s="426" t="s">
        <v>2129</v>
      </c>
      <c r="F15360" s="426"/>
      <c r="G15360" s="192" t="s">
        <v>39</v>
      </c>
      <c r="H15360" s="193">
        <v>0.08</v>
      </c>
      <c r="I15360" s="189">
        <f>(M15360*$M$13)</f>
        <v>19.136000000000003</v>
      </c>
      <c r="J15360" s="219">
        <f>TRUNC(I15360*H15360,2)</f>
        <v>1.53</v>
      </c>
      <c r="M15360">
        <v>20.8</v>
      </c>
    </row>
    <row r="15361" spans="1:13" ht="24" customHeight="1" x14ac:dyDescent="0.2">
      <c r="A15361" s="238" t="s">
        <v>2126</v>
      </c>
      <c r="B15361" s="191" t="s">
        <v>3367</v>
      </c>
      <c r="C15361" s="190" t="s">
        <v>15</v>
      </c>
      <c r="D15361" s="190" t="s">
        <v>3368</v>
      </c>
      <c r="E15361" s="426" t="s">
        <v>2119</v>
      </c>
      <c r="F15361" s="426"/>
      <c r="G15361" s="192" t="s">
        <v>1871</v>
      </c>
      <c r="H15361" s="193">
        <v>1.1000000000000001</v>
      </c>
      <c r="I15361" s="189">
        <f>(M15361*$M$13)</f>
        <v>7.2956000000000003</v>
      </c>
      <c r="J15361" s="219">
        <f>TRUNC(I15361*H15361,2)</f>
        <v>8.02</v>
      </c>
      <c r="M15361">
        <v>7.93</v>
      </c>
    </row>
    <row r="15362" spans="1:13" ht="24" customHeight="1" x14ac:dyDescent="0.2">
      <c r="A15362" s="238" t="s">
        <v>2126</v>
      </c>
      <c r="B15362" s="191" t="s">
        <v>2813</v>
      </c>
      <c r="C15362" s="190" t="s">
        <v>15</v>
      </c>
      <c r="D15362" s="190" t="s">
        <v>2814</v>
      </c>
      <c r="E15362" s="426" t="s">
        <v>2119</v>
      </c>
      <c r="F15362" s="426"/>
      <c r="G15362" s="192" t="s">
        <v>1871</v>
      </c>
      <c r="H15362" s="193">
        <v>0.02</v>
      </c>
      <c r="I15362" s="189">
        <f>(M15362*$M$13)</f>
        <v>23.2852</v>
      </c>
      <c r="J15362" s="219">
        <f>TRUNC(I15362*H15362,2)</f>
        <v>0.46</v>
      </c>
      <c r="M15362">
        <v>25.31</v>
      </c>
    </row>
    <row r="15363" spans="1:13" x14ac:dyDescent="0.2">
      <c r="A15363" s="239"/>
      <c r="B15363" s="195"/>
      <c r="C15363" s="195"/>
      <c r="D15363" s="195"/>
      <c r="E15363" s="195" t="s">
        <v>3847</v>
      </c>
      <c r="F15363" s="196">
        <v>2.83</v>
      </c>
      <c r="G15363" s="195" t="s">
        <v>3848</v>
      </c>
      <c r="H15363" s="196">
        <v>0</v>
      </c>
      <c r="I15363" s="196">
        <v>2.83</v>
      </c>
      <c r="J15363" s="220"/>
      <c r="M15363">
        <v>2.83</v>
      </c>
    </row>
    <row r="15364" spans="1:13" ht="25.5" x14ac:dyDescent="0.2">
      <c r="A15364" s="239"/>
      <c r="B15364" s="195"/>
      <c r="C15364" s="195"/>
      <c r="D15364" s="195"/>
      <c r="E15364" s="195" t="s">
        <v>3849</v>
      </c>
      <c r="F15364" s="196">
        <v>0</v>
      </c>
      <c r="G15364" s="195"/>
      <c r="H15364" s="195" t="s">
        <v>3850</v>
      </c>
      <c r="I15364" s="196">
        <v>12.05</v>
      </c>
      <c r="J15364" s="220"/>
      <c r="M15364">
        <v>12.05</v>
      </c>
    </row>
    <row r="15365" spans="1:13" ht="30" customHeight="1" x14ac:dyDescent="0.2">
      <c r="A15365" s="240"/>
      <c r="B15365" s="197"/>
      <c r="C15365" s="197"/>
      <c r="D15365" s="197"/>
      <c r="E15365" s="197"/>
      <c r="F15365" s="197"/>
      <c r="G15365" s="197" t="s">
        <v>3851</v>
      </c>
      <c r="H15365" s="198">
        <v>2849.1</v>
      </c>
      <c r="I15365" s="199">
        <v>34331.65</v>
      </c>
      <c r="J15365" s="220"/>
      <c r="M15365">
        <v>34331.65</v>
      </c>
    </row>
    <row r="15366" spans="1:13" ht="0.95" customHeight="1" x14ac:dyDescent="0.2">
      <c r="A15366" s="237"/>
      <c r="B15366" s="185"/>
      <c r="C15366" s="185"/>
      <c r="D15366" s="185"/>
      <c r="E15366" s="185"/>
      <c r="F15366" s="185"/>
      <c r="G15366" s="185"/>
      <c r="H15366" s="185"/>
      <c r="I15366" s="185"/>
      <c r="J15366" s="220"/>
    </row>
    <row r="15367" spans="1:13" ht="24" customHeight="1" x14ac:dyDescent="0.2">
      <c r="A15367" s="242" t="s">
        <v>2056</v>
      </c>
      <c r="B15367" s="24"/>
      <c r="C15367" s="24"/>
      <c r="D15367" s="23" t="s">
        <v>1863</v>
      </c>
      <c r="E15367" s="24"/>
      <c r="F15367" s="428"/>
      <c r="G15367" s="428"/>
      <c r="H15367" s="24"/>
      <c r="I15367" s="24"/>
      <c r="J15367" s="210"/>
    </row>
    <row r="15368" spans="1:13" ht="18" customHeight="1" x14ac:dyDescent="0.2">
      <c r="A15368" s="250" t="s">
        <v>5317</v>
      </c>
      <c r="B15368" s="183" t="s">
        <v>2</v>
      </c>
      <c r="C15368" s="182" t="s">
        <v>3</v>
      </c>
      <c r="D15368" s="182" t="s">
        <v>4</v>
      </c>
      <c r="E15368" s="419" t="s">
        <v>2100</v>
      </c>
      <c r="F15368" s="419"/>
      <c r="G15368" s="184" t="s">
        <v>5</v>
      </c>
      <c r="H15368" s="183" t="s">
        <v>6</v>
      </c>
      <c r="I15368" s="183" t="s">
        <v>7</v>
      </c>
      <c r="J15368" s="218" t="s">
        <v>8</v>
      </c>
      <c r="K15368" s="229">
        <f>J15371+J15373</f>
        <v>20.45</v>
      </c>
      <c r="L15368" s="229">
        <f>J15369-K15368</f>
        <v>31.94</v>
      </c>
      <c r="M15368" t="s">
        <v>7</v>
      </c>
    </row>
    <row r="15369" spans="1:13" ht="26.1" customHeight="1" x14ac:dyDescent="0.2">
      <c r="A15369" s="237" t="s">
        <v>2125</v>
      </c>
      <c r="B15369" s="186" t="s">
        <v>4675</v>
      </c>
      <c r="C15369" s="185" t="s">
        <v>15</v>
      </c>
      <c r="D15369" s="185" t="s">
        <v>4676</v>
      </c>
      <c r="E15369" s="425">
        <v>6</v>
      </c>
      <c r="F15369" s="425"/>
      <c r="G15369" s="187" t="s">
        <v>17</v>
      </c>
      <c r="H15369" s="188">
        <v>1</v>
      </c>
      <c r="I15369" s="189">
        <f t="shared" ref="I15369:I15376" si="626">(M15369*$M$13)</f>
        <v>52.394000000000005</v>
      </c>
      <c r="J15369" s="231">
        <f t="shared" ref="J15369:J15376" si="627">TRUNC(I15369*H15369,2)</f>
        <v>52.39</v>
      </c>
      <c r="M15369">
        <v>56.95</v>
      </c>
    </row>
    <row r="15370" spans="1:13" ht="24" customHeight="1" x14ac:dyDescent="0.2">
      <c r="A15370" s="238" t="s">
        <v>2126</v>
      </c>
      <c r="B15370" s="191" t="s">
        <v>2274</v>
      </c>
      <c r="C15370" s="190" t="s">
        <v>15</v>
      </c>
      <c r="D15370" s="190" t="s">
        <v>2275</v>
      </c>
      <c r="E15370" s="426" t="s">
        <v>2119</v>
      </c>
      <c r="F15370" s="426"/>
      <c r="G15370" s="192" t="s">
        <v>132</v>
      </c>
      <c r="H15370" s="193">
        <v>0.8</v>
      </c>
      <c r="I15370" s="189">
        <f t="shared" si="626"/>
        <v>3.4868000000000001</v>
      </c>
      <c r="J15370" s="219">
        <f t="shared" si="627"/>
        <v>2.78</v>
      </c>
      <c r="M15370">
        <v>3.79</v>
      </c>
    </row>
    <row r="15371" spans="1:13" ht="24" customHeight="1" x14ac:dyDescent="0.2">
      <c r="A15371" s="238" t="s">
        <v>2126</v>
      </c>
      <c r="B15371" s="191" t="s">
        <v>2127</v>
      </c>
      <c r="C15371" s="190" t="s">
        <v>15</v>
      </c>
      <c r="D15371" s="190" t="s">
        <v>2128</v>
      </c>
      <c r="E15371" s="426" t="s">
        <v>2129</v>
      </c>
      <c r="F15371" s="426"/>
      <c r="G15371" s="192" t="s">
        <v>39</v>
      </c>
      <c r="H15371" s="193">
        <v>0.66</v>
      </c>
      <c r="I15371" s="189">
        <f t="shared" si="626"/>
        <v>19.136000000000003</v>
      </c>
      <c r="J15371" s="219">
        <f t="shared" si="627"/>
        <v>12.62</v>
      </c>
      <c r="M15371">
        <v>20.8</v>
      </c>
    </row>
    <row r="15372" spans="1:13" ht="24" customHeight="1" x14ac:dyDescent="0.2">
      <c r="A15372" s="238" t="s">
        <v>2126</v>
      </c>
      <c r="B15372" s="191" t="s">
        <v>2258</v>
      </c>
      <c r="C15372" s="190" t="s">
        <v>15</v>
      </c>
      <c r="D15372" s="190" t="s">
        <v>2259</v>
      </c>
      <c r="E15372" s="426" t="s">
        <v>2119</v>
      </c>
      <c r="F15372" s="426"/>
      <c r="G15372" s="192" t="s">
        <v>132</v>
      </c>
      <c r="H15372" s="193">
        <v>0.6</v>
      </c>
      <c r="I15372" s="189">
        <f t="shared" si="626"/>
        <v>13.496400000000001</v>
      </c>
      <c r="J15372" s="219">
        <f t="shared" si="627"/>
        <v>8.09</v>
      </c>
      <c r="M15372">
        <v>14.67</v>
      </c>
    </row>
    <row r="15373" spans="1:13" ht="24" customHeight="1" x14ac:dyDescent="0.2">
      <c r="A15373" s="238" t="s">
        <v>2126</v>
      </c>
      <c r="B15373" s="191" t="s">
        <v>2156</v>
      </c>
      <c r="C15373" s="190" t="s">
        <v>15</v>
      </c>
      <c r="D15373" s="190" t="s">
        <v>2157</v>
      </c>
      <c r="E15373" s="426" t="s">
        <v>2129</v>
      </c>
      <c r="F15373" s="426"/>
      <c r="G15373" s="192" t="s">
        <v>39</v>
      </c>
      <c r="H15373" s="193">
        <v>0.66</v>
      </c>
      <c r="I15373" s="189">
        <f t="shared" si="626"/>
        <v>11.8772</v>
      </c>
      <c r="J15373" s="219">
        <f t="shared" si="627"/>
        <v>7.83</v>
      </c>
      <c r="M15373">
        <v>12.91</v>
      </c>
    </row>
    <row r="15374" spans="1:13" ht="24" customHeight="1" x14ac:dyDescent="0.2">
      <c r="A15374" s="238" t="s">
        <v>2126</v>
      </c>
      <c r="B15374" s="191" t="s">
        <v>2268</v>
      </c>
      <c r="C15374" s="190" t="s">
        <v>15</v>
      </c>
      <c r="D15374" s="190" t="s">
        <v>2269</v>
      </c>
      <c r="E15374" s="426" t="s">
        <v>2119</v>
      </c>
      <c r="F15374" s="426"/>
      <c r="G15374" s="192" t="s">
        <v>17</v>
      </c>
      <c r="H15374" s="193">
        <v>0.16</v>
      </c>
      <c r="I15374" s="189">
        <f t="shared" si="626"/>
        <v>84.373199999999997</v>
      </c>
      <c r="J15374" s="219">
        <f t="shared" si="627"/>
        <v>13.49</v>
      </c>
      <c r="M15374">
        <v>91.71</v>
      </c>
    </row>
    <row r="15375" spans="1:13" ht="24" customHeight="1" x14ac:dyDescent="0.2">
      <c r="A15375" s="238" t="s">
        <v>2126</v>
      </c>
      <c r="B15375" s="191" t="s">
        <v>2172</v>
      </c>
      <c r="C15375" s="190" t="s">
        <v>15</v>
      </c>
      <c r="D15375" s="190" t="s">
        <v>2173</v>
      </c>
      <c r="E15375" s="426" t="s">
        <v>2119</v>
      </c>
      <c r="F15375" s="426"/>
      <c r="G15375" s="192" t="s">
        <v>1871</v>
      </c>
      <c r="H15375" s="193">
        <v>0.17</v>
      </c>
      <c r="I15375" s="189">
        <f t="shared" si="626"/>
        <v>23.184000000000001</v>
      </c>
      <c r="J15375" s="219">
        <f t="shared" si="627"/>
        <v>3.94</v>
      </c>
      <c r="M15375">
        <v>25.2</v>
      </c>
    </row>
    <row r="15376" spans="1:13" ht="24" customHeight="1" x14ac:dyDescent="0.2">
      <c r="A15376" s="238" t="s">
        <v>2126</v>
      </c>
      <c r="B15376" s="191" t="s">
        <v>2136</v>
      </c>
      <c r="C15376" s="190" t="s">
        <v>15</v>
      </c>
      <c r="D15376" s="190" t="s">
        <v>2137</v>
      </c>
      <c r="E15376" s="426" t="s">
        <v>2119</v>
      </c>
      <c r="F15376" s="426"/>
      <c r="G15376" s="192" t="s">
        <v>132</v>
      </c>
      <c r="H15376" s="193">
        <v>0.5</v>
      </c>
      <c r="I15376" s="189">
        <f t="shared" si="626"/>
        <v>7.2404000000000002</v>
      </c>
      <c r="J15376" s="219">
        <f t="shared" si="627"/>
        <v>3.62</v>
      </c>
      <c r="M15376">
        <v>7.87</v>
      </c>
    </row>
    <row r="15377" spans="1:13" x14ac:dyDescent="0.2">
      <c r="A15377" s="239"/>
      <c r="B15377" s="195"/>
      <c r="C15377" s="195"/>
      <c r="D15377" s="195"/>
      <c r="E15377" s="195" t="s">
        <v>3847</v>
      </c>
      <c r="F15377" s="196">
        <v>22.24</v>
      </c>
      <c r="G15377" s="195" t="s">
        <v>3848</v>
      </c>
      <c r="H15377" s="196">
        <v>0</v>
      </c>
      <c r="I15377" s="196">
        <v>22.24</v>
      </c>
      <c r="J15377" s="220"/>
      <c r="M15377">
        <v>22.24</v>
      </c>
    </row>
    <row r="15378" spans="1:13" ht="25.5" x14ac:dyDescent="0.2">
      <c r="A15378" s="239"/>
      <c r="B15378" s="195"/>
      <c r="C15378" s="195"/>
      <c r="D15378" s="195"/>
      <c r="E15378" s="195" t="s">
        <v>3849</v>
      </c>
      <c r="F15378" s="196">
        <v>0</v>
      </c>
      <c r="G15378" s="195"/>
      <c r="H15378" s="195" t="s">
        <v>3850</v>
      </c>
      <c r="I15378" s="196">
        <v>56.95</v>
      </c>
      <c r="J15378" s="220"/>
      <c r="M15378">
        <v>56.95</v>
      </c>
    </row>
    <row r="15379" spans="1:13" ht="30" customHeight="1" x14ac:dyDescent="0.2">
      <c r="A15379" s="240"/>
      <c r="B15379" s="197"/>
      <c r="C15379" s="197"/>
      <c r="D15379" s="197"/>
      <c r="E15379" s="197"/>
      <c r="F15379" s="197"/>
      <c r="G15379" s="197" t="s">
        <v>3851</v>
      </c>
      <c r="H15379" s="198">
        <v>761.8</v>
      </c>
      <c r="I15379" s="199">
        <v>43384.51</v>
      </c>
      <c r="J15379" s="220"/>
      <c r="M15379">
        <v>43384.51</v>
      </c>
    </row>
    <row r="15380" spans="1:13" ht="0.95" customHeight="1" x14ac:dyDescent="0.2">
      <c r="A15380" s="237"/>
      <c r="B15380" s="185"/>
      <c r="C15380" s="185"/>
      <c r="D15380" s="185"/>
      <c r="E15380" s="185"/>
      <c r="F15380" s="185"/>
      <c r="G15380" s="185"/>
      <c r="H15380" s="185"/>
      <c r="I15380" s="185"/>
      <c r="J15380" s="220"/>
    </row>
    <row r="15381" spans="1:13" ht="18" customHeight="1" x14ac:dyDescent="0.2">
      <c r="A15381" s="250" t="s">
        <v>5318</v>
      </c>
      <c r="B15381" s="183" t="s">
        <v>2</v>
      </c>
      <c r="C15381" s="182" t="s">
        <v>3</v>
      </c>
      <c r="D15381" s="182" t="s">
        <v>4</v>
      </c>
      <c r="E15381" s="419" t="s">
        <v>2100</v>
      </c>
      <c r="F15381" s="419"/>
      <c r="G15381" s="184" t="s">
        <v>5</v>
      </c>
      <c r="H15381" s="183" t="s">
        <v>6</v>
      </c>
      <c r="I15381" s="183" t="s">
        <v>7</v>
      </c>
      <c r="J15381" s="218" t="s">
        <v>8</v>
      </c>
      <c r="K15381" s="229">
        <f>J15383+J15384</f>
        <v>9.94</v>
      </c>
      <c r="L15381" s="229">
        <f>J15382-K15381</f>
        <v>22.130000000000003</v>
      </c>
      <c r="M15381" t="s">
        <v>7</v>
      </c>
    </row>
    <row r="15382" spans="1:13" ht="24" customHeight="1" x14ac:dyDescent="0.2">
      <c r="A15382" s="237" t="s">
        <v>2125</v>
      </c>
      <c r="B15382" s="186" t="s">
        <v>4673</v>
      </c>
      <c r="C15382" s="185" t="s">
        <v>15</v>
      </c>
      <c r="D15382" s="185" t="s">
        <v>4674</v>
      </c>
      <c r="E15382" s="425">
        <v>6</v>
      </c>
      <c r="F15382" s="425"/>
      <c r="G15382" s="187" t="s">
        <v>17</v>
      </c>
      <c r="H15382" s="188">
        <v>1</v>
      </c>
      <c r="I15382" s="189">
        <f t="shared" ref="I15382:I15387" si="628">(M15382*$M$13)</f>
        <v>32.071199999999997</v>
      </c>
      <c r="J15382" s="231">
        <f t="shared" ref="J15382:J15387" si="629">TRUNC(I15382*H15382,2)</f>
        <v>32.07</v>
      </c>
      <c r="M15382">
        <v>34.86</v>
      </c>
    </row>
    <row r="15383" spans="1:13" ht="24" customHeight="1" x14ac:dyDescent="0.2">
      <c r="A15383" s="238" t="s">
        <v>2126</v>
      </c>
      <c r="B15383" s="191" t="s">
        <v>2130</v>
      </c>
      <c r="C15383" s="190" t="s">
        <v>15</v>
      </c>
      <c r="D15383" s="190" t="s">
        <v>2131</v>
      </c>
      <c r="E15383" s="426" t="s">
        <v>2129</v>
      </c>
      <c r="F15383" s="426"/>
      <c r="G15383" s="192" t="s">
        <v>39</v>
      </c>
      <c r="H15383" s="193">
        <v>0.31240000000000001</v>
      </c>
      <c r="I15383" s="189">
        <f t="shared" si="628"/>
        <v>13.533200000000001</v>
      </c>
      <c r="J15383" s="219">
        <f t="shared" si="629"/>
        <v>4.22</v>
      </c>
      <c r="M15383">
        <v>14.71</v>
      </c>
    </row>
    <row r="15384" spans="1:13" ht="24" customHeight="1" x14ac:dyDescent="0.2">
      <c r="A15384" s="238" t="s">
        <v>2126</v>
      </c>
      <c r="B15384" s="191" t="s">
        <v>2127</v>
      </c>
      <c r="C15384" s="190" t="s">
        <v>15</v>
      </c>
      <c r="D15384" s="190" t="s">
        <v>2128</v>
      </c>
      <c r="E15384" s="426" t="s">
        <v>2129</v>
      </c>
      <c r="F15384" s="426"/>
      <c r="G15384" s="192" t="s">
        <v>39</v>
      </c>
      <c r="H15384" s="193">
        <v>0.29930000000000001</v>
      </c>
      <c r="I15384" s="189">
        <f t="shared" si="628"/>
        <v>19.136000000000003</v>
      </c>
      <c r="J15384" s="219">
        <f t="shared" si="629"/>
        <v>5.72</v>
      </c>
      <c r="M15384">
        <v>20.8</v>
      </c>
    </row>
    <row r="15385" spans="1:13" ht="24" customHeight="1" x14ac:dyDescent="0.2">
      <c r="A15385" s="238" t="s">
        <v>2126</v>
      </c>
      <c r="B15385" s="191" t="s">
        <v>2172</v>
      </c>
      <c r="C15385" s="190" t="s">
        <v>15</v>
      </c>
      <c r="D15385" s="190" t="s">
        <v>2173</v>
      </c>
      <c r="E15385" s="426" t="s">
        <v>2119</v>
      </c>
      <c r="F15385" s="426"/>
      <c r="G15385" s="192" t="s">
        <v>1871</v>
      </c>
      <c r="H15385" s="193">
        <v>8.7599999999999997E-2</v>
      </c>
      <c r="I15385" s="189">
        <f t="shared" si="628"/>
        <v>23.184000000000001</v>
      </c>
      <c r="J15385" s="219">
        <f t="shared" si="629"/>
        <v>2.0299999999999998</v>
      </c>
      <c r="M15385">
        <v>25.2</v>
      </c>
    </row>
    <row r="15386" spans="1:13" ht="24" customHeight="1" x14ac:dyDescent="0.2">
      <c r="A15386" s="238" t="s">
        <v>2126</v>
      </c>
      <c r="B15386" s="191" t="s">
        <v>2258</v>
      </c>
      <c r="C15386" s="190" t="s">
        <v>15</v>
      </c>
      <c r="D15386" s="190" t="s">
        <v>2259</v>
      </c>
      <c r="E15386" s="426" t="s">
        <v>2119</v>
      </c>
      <c r="F15386" s="426"/>
      <c r="G15386" s="192" t="s">
        <v>132</v>
      </c>
      <c r="H15386" s="193">
        <v>0.71340000000000003</v>
      </c>
      <c r="I15386" s="189">
        <f t="shared" si="628"/>
        <v>13.496400000000001</v>
      </c>
      <c r="J15386" s="219">
        <f t="shared" si="629"/>
        <v>9.6199999999999992</v>
      </c>
      <c r="M15386">
        <v>14.67</v>
      </c>
    </row>
    <row r="15387" spans="1:13" ht="24" customHeight="1" x14ac:dyDescent="0.2">
      <c r="A15387" s="238" t="s">
        <v>2126</v>
      </c>
      <c r="B15387" s="191" t="s">
        <v>2166</v>
      </c>
      <c r="C15387" s="190" t="s">
        <v>15</v>
      </c>
      <c r="D15387" s="190" t="s">
        <v>2167</v>
      </c>
      <c r="E15387" s="426" t="s">
        <v>2119</v>
      </c>
      <c r="F15387" s="426"/>
      <c r="G15387" s="192" t="s">
        <v>132</v>
      </c>
      <c r="H15387" s="193">
        <v>1.4124000000000001</v>
      </c>
      <c r="I15387" s="189">
        <f t="shared" si="628"/>
        <v>7.4244000000000003</v>
      </c>
      <c r="J15387" s="219">
        <f t="shared" si="629"/>
        <v>10.48</v>
      </c>
      <c r="M15387">
        <v>8.07</v>
      </c>
    </row>
    <row r="15388" spans="1:13" x14ac:dyDescent="0.2">
      <c r="A15388" s="239"/>
      <c r="B15388" s="195"/>
      <c r="C15388" s="195"/>
      <c r="D15388" s="195"/>
      <c r="E15388" s="195" t="s">
        <v>3847</v>
      </c>
      <c r="F15388" s="196">
        <v>10.81</v>
      </c>
      <c r="G15388" s="195" t="s">
        <v>3848</v>
      </c>
      <c r="H15388" s="196">
        <v>0</v>
      </c>
      <c r="I15388" s="196">
        <v>10.81</v>
      </c>
      <c r="J15388" s="220"/>
      <c r="M15388">
        <v>10.81</v>
      </c>
    </row>
    <row r="15389" spans="1:13" ht="25.5" x14ac:dyDescent="0.2">
      <c r="A15389" s="239"/>
      <c r="B15389" s="195"/>
      <c r="C15389" s="195"/>
      <c r="D15389" s="195"/>
      <c r="E15389" s="195" t="s">
        <v>3849</v>
      </c>
      <c r="F15389" s="196">
        <v>0</v>
      </c>
      <c r="G15389" s="195"/>
      <c r="H15389" s="195" t="s">
        <v>3850</v>
      </c>
      <c r="I15389" s="196">
        <v>34.86</v>
      </c>
      <c r="J15389" s="220"/>
      <c r="M15389">
        <v>34.86</v>
      </c>
    </row>
    <row r="15390" spans="1:13" ht="30" customHeight="1" x14ac:dyDescent="0.2">
      <c r="A15390" s="240"/>
      <c r="B15390" s="197"/>
      <c r="C15390" s="197"/>
      <c r="D15390" s="197"/>
      <c r="E15390" s="197"/>
      <c r="F15390" s="197"/>
      <c r="G15390" s="197" t="s">
        <v>3851</v>
      </c>
      <c r="H15390" s="198">
        <v>215</v>
      </c>
      <c r="I15390" s="199">
        <v>7494.9</v>
      </c>
      <c r="J15390" s="220"/>
      <c r="M15390">
        <v>7494.9</v>
      </c>
    </row>
    <row r="15391" spans="1:13" ht="0.95" customHeight="1" x14ac:dyDescent="0.2">
      <c r="A15391" s="237"/>
      <c r="B15391" s="185"/>
      <c r="C15391" s="185"/>
      <c r="D15391" s="185"/>
      <c r="E15391" s="185"/>
      <c r="F15391" s="185"/>
      <c r="G15391" s="185"/>
      <c r="H15391" s="185"/>
      <c r="I15391" s="185"/>
      <c r="J15391" s="220"/>
    </row>
    <row r="15392" spans="1:13" ht="24" customHeight="1" x14ac:dyDescent="0.2">
      <c r="A15392" s="242" t="s">
        <v>5285</v>
      </c>
      <c r="B15392" s="24"/>
      <c r="C15392" s="24"/>
      <c r="D15392" s="23" t="s">
        <v>5296</v>
      </c>
      <c r="E15392" s="24"/>
      <c r="F15392" s="428"/>
      <c r="G15392" s="428"/>
      <c r="H15392" s="24"/>
      <c r="I15392" s="24"/>
      <c r="J15392" s="210"/>
    </row>
    <row r="15393" spans="1:13" ht="18" customHeight="1" x14ac:dyDescent="0.2">
      <c r="A15393" s="250" t="s">
        <v>5320</v>
      </c>
      <c r="B15393" s="183" t="s">
        <v>2</v>
      </c>
      <c r="C15393" s="182" t="s">
        <v>3</v>
      </c>
      <c r="D15393" s="182" t="s">
        <v>4</v>
      </c>
      <c r="E15393" s="419" t="s">
        <v>2100</v>
      </c>
      <c r="F15393" s="419"/>
      <c r="G15393" s="184" t="s">
        <v>5</v>
      </c>
      <c r="H15393" s="183" t="s">
        <v>6</v>
      </c>
      <c r="I15393" s="183" t="s">
        <v>7</v>
      </c>
      <c r="J15393" s="218" t="s">
        <v>8</v>
      </c>
      <c r="K15393" s="229">
        <v>0</v>
      </c>
      <c r="L15393" s="229">
        <f>J15394</f>
        <v>517.04999999999995</v>
      </c>
      <c r="M15393" t="s">
        <v>7</v>
      </c>
    </row>
    <row r="15394" spans="1:13" ht="24" customHeight="1" x14ac:dyDescent="0.2">
      <c r="A15394" s="237" t="s">
        <v>2125</v>
      </c>
      <c r="B15394" s="186" t="s">
        <v>5297</v>
      </c>
      <c r="C15394" s="185" t="s">
        <v>15</v>
      </c>
      <c r="D15394" s="185" t="s">
        <v>5298</v>
      </c>
      <c r="E15394" s="425">
        <v>5</v>
      </c>
      <c r="F15394" s="425"/>
      <c r="G15394" s="187" t="s">
        <v>50</v>
      </c>
      <c r="H15394" s="188">
        <v>1</v>
      </c>
      <c r="I15394" s="189">
        <f>(M15394*$M$13)</f>
        <v>517.05840000000001</v>
      </c>
      <c r="J15394" s="231">
        <f>TRUNC(I15394*H15394,2)</f>
        <v>517.04999999999995</v>
      </c>
      <c r="M15394">
        <v>562.02</v>
      </c>
    </row>
    <row r="15395" spans="1:13" ht="24" customHeight="1" x14ac:dyDescent="0.2">
      <c r="A15395" s="238" t="s">
        <v>2126</v>
      </c>
      <c r="B15395" s="191" t="s">
        <v>5365</v>
      </c>
      <c r="C15395" s="190" t="s">
        <v>15</v>
      </c>
      <c r="D15395" s="190" t="s">
        <v>5366</v>
      </c>
      <c r="E15395" s="426" t="s">
        <v>2119</v>
      </c>
      <c r="F15395" s="426"/>
      <c r="G15395" s="192" t="s">
        <v>50</v>
      </c>
      <c r="H15395" s="193">
        <v>1.02</v>
      </c>
      <c r="I15395" s="189">
        <f>(M15395*$M$13)</f>
        <v>506.92</v>
      </c>
      <c r="J15395" s="219">
        <f>TRUNC(I15395*H15395,2)</f>
        <v>517.04999999999995</v>
      </c>
      <c r="M15395">
        <v>551</v>
      </c>
    </row>
    <row r="15396" spans="1:13" x14ac:dyDescent="0.2">
      <c r="A15396" s="239"/>
      <c r="B15396" s="195"/>
      <c r="C15396" s="195"/>
      <c r="D15396" s="195"/>
      <c r="E15396" s="195" t="s">
        <v>3847</v>
      </c>
      <c r="F15396" s="196">
        <v>0</v>
      </c>
      <c r="G15396" s="195" t="s">
        <v>3848</v>
      </c>
      <c r="H15396" s="196">
        <v>0</v>
      </c>
      <c r="I15396" s="196">
        <v>0</v>
      </c>
      <c r="J15396" s="220"/>
      <c r="M15396">
        <v>0</v>
      </c>
    </row>
    <row r="15397" spans="1:13" ht="25.5" x14ac:dyDescent="0.2">
      <c r="A15397" s="239"/>
      <c r="B15397" s="195"/>
      <c r="C15397" s="195"/>
      <c r="D15397" s="195"/>
      <c r="E15397" s="195" t="s">
        <v>3849</v>
      </c>
      <c r="F15397" s="196">
        <v>0</v>
      </c>
      <c r="G15397" s="195"/>
      <c r="H15397" s="195" t="s">
        <v>3850</v>
      </c>
      <c r="I15397" s="196">
        <v>562.02</v>
      </c>
      <c r="J15397" s="220"/>
      <c r="M15397">
        <v>562.02</v>
      </c>
    </row>
    <row r="15398" spans="1:13" ht="30" customHeight="1" x14ac:dyDescent="0.2">
      <c r="A15398" s="240"/>
      <c r="B15398" s="197"/>
      <c r="C15398" s="197"/>
      <c r="D15398" s="197"/>
      <c r="E15398" s="197"/>
      <c r="F15398" s="197"/>
      <c r="G15398" s="197" t="s">
        <v>3851</v>
      </c>
      <c r="H15398" s="198">
        <v>23.7</v>
      </c>
      <c r="I15398" s="199">
        <v>13319.87</v>
      </c>
      <c r="J15398" s="220"/>
      <c r="M15398">
        <v>13319.87</v>
      </c>
    </row>
    <row r="15399" spans="1:13" ht="0.95" customHeight="1" x14ac:dyDescent="0.2">
      <c r="A15399" s="237"/>
      <c r="B15399" s="185"/>
      <c r="C15399" s="185"/>
      <c r="D15399" s="185"/>
      <c r="E15399" s="185"/>
      <c r="F15399" s="185"/>
      <c r="G15399" s="185"/>
      <c r="H15399" s="185"/>
      <c r="I15399" s="185"/>
      <c r="J15399" s="220"/>
    </row>
    <row r="15400" spans="1:13" ht="18" customHeight="1" x14ac:dyDescent="0.2">
      <c r="A15400" s="250" t="s">
        <v>5321</v>
      </c>
      <c r="B15400" s="183" t="s">
        <v>2</v>
      </c>
      <c r="C15400" s="182" t="s">
        <v>3</v>
      </c>
      <c r="D15400" s="182" t="s">
        <v>4</v>
      </c>
      <c r="E15400" s="419" t="s">
        <v>2100</v>
      </c>
      <c r="F15400" s="419"/>
      <c r="G15400" s="184" t="s">
        <v>5</v>
      </c>
      <c r="H15400" s="183" t="s">
        <v>6</v>
      </c>
      <c r="I15400" s="183" t="s">
        <v>7</v>
      </c>
      <c r="J15400" s="218" t="s">
        <v>8</v>
      </c>
      <c r="K15400" s="229">
        <f>J15404+J15403</f>
        <v>35.5</v>
      </c>
      <c r="L15400" s="229">
        <f>J15401-K15400</f>
        <v>9.0000000000003411E-2</v>
      </c>
      <c r="M15400" t="s">
        <v>7</v>
      </c>
    </row>
    <row r="15401" spans="1:13" ht="26.1" customHeight="1" x14ac:dyDescent="0.2">
      <c r="A15401" s="237" t="s">
        <v>2125</v>
      </c>
      <c r="B15401" s="186" t="s">
        <v>5299</v>
      </c>
      <c r="C15401" s="185" t="s">
        <v>15</v>
      </c>
      <c r="D15401" s="185" t="s">
        <v>5300</v>
      </c>
      <c r="E15401" s="425">
        <v>5</v>
      </c>
      <c r="F15401" s="425"/>
      <c r="G15401" s="187" t="s">
        <v>50</v>
      </c>
      <c r="H15401" s="188">
        <v>1</v>
      </c>
      <c r="I15401" s="189">
        <f>(M15401*$M$13)</f>
        <v>35.594799999999999</v>
      </c>
      <c r="J15401" s="231">
        <f>TRUNC(I15401*H15401,2)</f>
        <v>35.590000000000003</v>
      </c>
      <c r="M15401">
        <v>38.69</v>
      </c>
    </row>
    <row r="15402" spans="1:13" ht="39" customHeight="1" x14ac:dyDescent="0.2">
      <c r="A15402" s="238" t="s">
        <v>2126</v>
      </c>
      <c r="B15402" s="191" t="s">
        <v>5234</v>
      </c>
      <c r="C15402" s="190" t="s">
        <v>15</v>
      </c>
      <c r="D15402" s="190" t="s">
        <v>5235</v>
      </c>
      <c r="E15402" s="426" t="s">
        <v>2119</v>
      </c>
      <c r="F15402" s="426"/>
      <c r="G15402" s="192" t="s">
        <v>54</v>
      </c>
      <c r="H15402" s="193">
        <v>4.6800000000000001E-2</v>
      </c>
      <c r="I15402" s="189">
        <f>(M15402*$M$13)</f>
        <v>2.3000000000000003</v>
      </c>
      <c r="J15402" s="219">
        <f>TRUNC(I15402*H15402,2)</f>
        <v>0.1</v>
      </c>
      <c r="M15402">
        <v>2.5</v>
      </c>
    </row>
    <row r="15403" spans="1:13" ht="24" customHeight="1" x14ac:dyDescent="0.2">
      <c r="A15403" s="238" t="s">
        <v>2126</v>
      </c>
      <c r="B15403" s="191" t="s">
        <v>2210</v>
      </c>
      <c r="C15403" s="190" t="s">
        <v>15</v>
      </c>
      <c r="D15403" s="190" t="s">
        <v>2211</v>
      </c>
      <c r="E15403" s="426" t="s">
        <v>2129</v>
      </c>
      <c r="F15403" s="426"/>
      <c r="G15403" s="192" t="s">
        <v>39</v>
      </c>
      <c r="H15403" s="193">
        <v>0.64459999999999995</v>
      </c>
      <c r="I15403" s="189">
        <f>(M15403*$M$13)</f>
        <v>19.430400000000002</v>
      </c>
      <c r="J15403" s="219">
        <f>TRUNC(I15403*H15403,2)</f>
        <v>12.52</v>
      </c>
      <c r="M15403">
        <v>21.12</v>
      </c>
    </row>
    <row r="15404" spans="1:13" ht="24" customHeight="1" x14ac:dyDescent="0.2">
      <c r="A15404" s="238" t="s">
        <v>2126</v>
      </c>
      <c r="B15404" s="191" t="s">
        <v>2156</v>
      </c>
      <c r="C15404" s="190" t="s">
        <v>15</v>
      </c>
      <c r="D15404" s="190" t="s">
        <v>2157</v>
      </c>
      <c r="E15404" s="426" t="s">
        <v>2129</v>
      </c>
      <c r="F15404" s="426"/>
      <c r="G15404" s="192" t="s">
        <v>39</v>
      </c>
      <c r="H15404" s="193">
        <v>1.9348000000000001</v>
      </c>
      <c r="I15404" s="189">
        <f>(M15404*$M$13)</f>
        <v>11.8772</v>
      </c>
      <c r="J15404" s="219">
        <f>TRUNC(I15404*H15404,2)</f>
        <v>22.98</v>
      </c>
      <c r="M15404">
        <v>12.91</v>
      </c>
    </row>
    <row r="15405" spans="1:13" x14ac:dyDescent="0.2">
      <c r="A15405" s="239"/>
      <c r="B15405" s="195"/>
      <c r="C15405" s="195"/>
      <c r="D15405" s="195"/>
      <c r="E15405" s="195" t="s">
        <v>3847</v>
      </c>
      <c r="F15405" s="196">
        <v>38.58</v>
      </c>
      <c r="G15405" s="195" t="s">
        <v>3848</v>
      </c>
      <c r="H15405" s="196">
        <v>0</v>
      </c>
      <c r="I15405" s="196">
        <v>38.58</v>
      </c>
      <c r="J15405" s="220"/>
      <c r="M15405">
        <v>38.58</v>
      </c>
    </row>
    <row r="15406" spans="1:13" ht="25.5" x14ac:dyDescent="0.2">
      <c r="A15406" s="239"/>
      <c r="B15406" s="195"/>
      <c r="C15406" s="195"/>
      <c r="D15406" s="195"/>
      <c r="E15406" s="195" t="s">
        <v>3849</v>
      </c>
      <c r="F15406" s="196">
        <v>0</v>
      </c>
      <c r="G15406" s="195"/>
      <c r="H15406" s="195" t="s">
        <v>3850</v>
      </c>
      <c r="I15406" s="196">
        <v>38.69</v>
      </c>
      <c r="J15406" s="220"/>
      <c r="M15406">
        <v>38.69</v>
      </c>
    </row>
    <row r="15407" spans="1:13" ht="30" customHeight="1" x14ac:dyDescent="0.2">
      <c r="A15407" s="240"/>
      <c r="B15407" s="197"/>
      <c r="C15407" s="197"/>
      <c r="D15407" s="197"/>
      <c r="E15407" s="197"/>
      <c r="F15407" s="197"/>
      <c r="G15407" s="197" t="s">
        <v>3851</v>
      </c>
      <c r="H15407" s="198">
        <v>23.7</v>
      </c>
      <c r="I15407" s="199">
        <v>916.95</v>
      </c>
      <c r="J15407" s="220"/>
      <c r="M15407">
        <v>916.95</v>
      </c>
    </row>
    <row r="15408" spans="1:13" ht="0.95" customHeight="1" x14ac:dyDescent="0.2">
      <c r="A15408" s="237"/>
      <c r="B15408" s="185"/>
      <c r="C15408" s="185"/>
      <c r="D15408" s="185"/>
      <c r="E15408" s="185"/>
      <c r="F15408" s="185"/>
      <c r="G15408" s="185"/>
      <c r="H15408" s="185"/>
      <c r="I15408" s="185"/>
      <c r="J15408" s="220"/>
    </row>
    <row r="15409" spans="1:13" ht="24" customHeight="1" x14ac:dyDescent="0.2">
      <c r="A15409" s="257" t="s">
        <v>3558</v>
      </c>
      <c r="B15409" s="14"/>
      <c r="C15409" s="14"/>
      <c r="D15409" s="13" t="s">
        <v>2046</v>
      </c>
      <c r="E15409" s="14"/>
      <c r="F15409" s="443"/>
      <c r="G15409" s="444"/>
      <c r="H15409" s="14"/>
      <c r="I15409" s="14"/>
      <c r="J15409" s="209"/>
    </row>
    <row r="15410" spans="1:13" ht="18" customHeight="1" x14ac:dyDescent="0.2">
      <c r="A15410" s="250" t="s">
        <v>5322</v>
      </c>
      <c r="B15410" s="183" t="s">
        <v>2</v>
      </c>
      <c r="C15410" s="182" t="s">
        <v>3</v>
      </c>
      <c r="D15410" s="182" t="s">
        <v>4</v>
      </c>
      <c r="E15410" s="419" t="s">
        <v>2100</v>
      </c>
      <c r="F15410" s="419"/>
      <c r="G15410" s="184" t="s">
        <v>5</v>
      </c>
      <c r="H15410" s="183" t="s">
        <v>6</v>
      </c>
      <c r="I15410" s="183" t="s">
        <v>7</v>
      </c>
      <c r="J15410" s="218" t="s">
        <v>8</v>
      </c>
      <c r="K15410" s="229">
        <f>J15413</f>
        <v>4.78</v>
      </c>
      <c r="L15410" s="229">
        <f>J15411-K15410</f>
        <v>808.46</v>
      </c>
      <c r="M15410" t="s">
        <v>7</v>
      </c>
    </row>
    <row r="15411" spans="1:13" ht="24" customHeight="1" x14ac:dyDescent="0.2">
      <c r="A15411" s="237" t="s">
        <v>2125</v>
      </c>
      <c r="B15411" s="186" t="s">
        <v>2048</v>
      </c>
      <c r="C15411" s="185" t="s">
        <v>15</v>
      </c>
      <c r="D15411" s="185" t="s">
        <v>2049</v>
      </c>
      <c r="E15411" s="425">
        <v>27</v>
      </c>
      <c r="F15411" s="425"/>
      <c r="G15411" s="187" t="s">
        <v>18</v>
      </c>
      <c r="H15411" s="188">
        <v>1</v>
      </c>
      <c r="I15411" s="189">
        <f>(M15411*$M$13)</f>
        <v>813.24320000000012</v>
      </c>
      <c r="J15411" s="231">
        <f>TRUNC(I15411*H15411,2)</f>
        <v>813.24</v>
      </c>
      <c r="M15411">
        <v>883.96</v>
      </c>
    </row>
    <row r="15412" spans="1:13" ht="24" customHeight="1" x14ac:dyDescent="0.2">
      <c r="A15412" s="238" t="s">
        <v>2126</v>
      </c>
      <c r="B15412" s="191" t="s">
        <v>3502</v>
      </c>
      <c r="C15412" s="190" t="s">
        <v>15</v>
      </c>
      <c r="D15412" s="190" t="s">
        <v>3503</v>
      </c>
      <c r="E15412" s="426" t="s">
        <v>2119</v>
      </c>
      <c r="F15412" s="426"/>
      <c r="G15412" s="192" t="s">
        <v>54</v>
      </c>
      <c r="H15412" s="193">
        <v>4</v>
      </c>
      <c r="I15412" s="189">
        <f>(M15412*$M$13)</f>
        <v>0.38640000000000002</v>
      </c>
      <c r="J15412" s="219">
        <f>TRUNC(I15412*H15412,2)</f>
        <v>1.54</v>
      </c>
      <c r="M15412">
        <v>0.42</v>
      </c>
    </row>
    <row r="15413" spans="1:13" ht="24" customHeight="1" x14ac:dyDescent="0.2">
      <c r="A15413" s="238" t="s">
        <v>2126</v>
      </c>
      <c r="B15413" s="191" t="s">
        <v>2152</v>
      </c>
      <c r="C15413" s="190" t="s">
        <v>15</v>
      </c>
      <c r="D15413" s="190" t="s">
        <v>2153</v>
      </c>
      <c r="E15413" s="426" t="s">
        <v>2129</v>
      </c>
      <c r="F15413" s="426"/>
      <c r="G15413" s="192" t="s">
        <v>39</v>
      </c>
      <c r="H15413" s="193">
        <v>0.25</v>
      </c>
      <c r="I15413" s="189">
        <f>(M15413*$M$13)</f>
        <v>19.136000000000003</v>
      </c>
      <c r="J15413" s="219">
        <f>TRUNC(I15413*H15413,2)</f>
        <v>4.78</v>
      </c>
      <c r="M15413">
        <v>20.8</v>
      </c>
    </row>
    <row r="15414" spans="1:13" ht="24" customHeight="1" x14ac:dyDescent="0.2">
      <c r="A15414" s="238" t="s">
        <v>2126</v>
      </c>
      <c r="B15414" s="191" t="s">
        <v>3504</v>
      </c>
      <c r="C15414" s="190" t="s">
        <v>15</v>
      </c>
      <c r="D15414" s="190" t="s">
        <v>3505</v>
      </c>
      <c r="E15414" s="426" t="s">
        <v>2119</v>
      </c>
      <c r="F15414" s="426"/>
      <c r="G15414" s="192" t="s">
        <v>54</v>
      </c>
      <c r="H15414" s="193">
        <v>1</v>
      </c>
      <c r="I15414" s="189">
        <v>806.93</v>
      </c>
      <c r="J15414" s="219">
        <f>TRUNC(I15414*H15414,2)</f>
        <v>806.93</v>
      </c>
      <c r="M15414">
        <v>877.08</v>
      </c>
    </row>
    <row r="15415" spans="1:13" x14ac:dyDescent="0.2">
      <c r="A15415" s="239"/>
      <c r="B15415" s="195"/>
      <c r="C15415" s="195"/>
      <c r="D15415" s="195"/>
      <c r="E15415" s="195" t="s">
        <v>3847</v>
      </c>
      <c r="F15415" s="196">
        <v>5.2</v>
      </c>
      <c r="G15415" s="195" t="s">
        <v>3848</v>
      </c>
      <c r="H15415" s="196">
        <v>0</v>
      </c>
      <c r="I15415" s="196">
        <v>5.2</v>
      </c>
      <c r="J15415" s="220"/>
      <c r="M15415">
        <v>5.2</v>
      </c>
    </row>
    <row r="15416" spans="1:13" ht="25.5" x14ac:dyDescent="0.2">
      <c r="A15416" s="239"/>
      <c r="B15416" s="195"/>
      <c r="C15416" s="195"/>
      <c r="D15416" s="195"/>
      <c r="E15416" s="195" t="s">
        <v>3849</v>
      </c>
      <c r="F15416" s="196">
        <v>0</v>
      </c>
      <c r="G15416" s="195"/>
      <c r="H15416" s="195" t="s">
        <v>3850</v>
      </c>
      <c r="I15416" s="196">
        <v>883.96</v>
      </c>
      <c r="J15416" s="220"/>
      <c r="M15416">
        <v>883.96</v>
      </c>
    </row>
    <row r="15417" spans="1:13" ht="30" customHeight="1" x14ac:dyDescent="0.2">
      <c r="A15417" s="240"/>
      <c r="B15417" s="197"/>
      <c r="C15417" s="197"/>
      <c r="D15417" s="197"/>
      <c r="E15417" s="197"/>
      <c r="F15417" s="197"/>
      <c r="G15417" s="197" t="s">
        <v>3851</v>
      </c>
      <c r="H15417" s="198">
        <v>1</v>
      </c>
      <c r="I15417" s="199">
        <v>883.96</v>
      </c>
      <c r="J15417" s="220"/>
      <c r="M15417">
        <v>883.96</v>
      </c>
    </row>
    <row r="15418" spans="1:13" ht="0.95" customHeight="1" x14ac:dyDescent="0.2">
      <c r="A15418" s="237"/>
      <c r="B15418" s="185"/>
      <c r="C15418" s="185"/>
      <c r="D15418" s="185"/>
      <c r="E15418" s="185"/>
      <c r="F15418" s="185"/>
      <c r="G15418" s="185"/>
      <c r="H15418" s="185"/>
      <c r="I15418" s="185"/>
      <c r="J15418" s="220"/>
    </row>
    <row r="15419" spans="1:13" ht="18" customHeight="1" x14ac:dyDescent="0.2">
      <c r="A15419" s="250" t="s">
        <v>5323</v>
      </c>
      <c r="B15419" s="183" t="s">
        <v>2</v>
      </c>
      <c r="C15419" s="182" t="s">
        <v>3</v>
      </c>
      <c r="D15419" s="182" t="s">
        <v>4</v>
      </c>
      <c r="E15419" s="419" t="s">
        <v>2100</v>
      </c>
      <c r="F15419" s="419"/>
      <c r="G15419" s="184" t="s">
        <v>5</v>
      </c>
      <c r="H15419" s="183" t="s">
        <v>6</v>
      </c>
      <c r="I15419" s="183" t="s">
        <v>7</v>
      </c>
      <c r="J15419" s="218" t="s">
        <v>8</v>
      </c>
      <c r="K15419" s="229">
        <f>J15424+J15433+J15434+J15435</f>
        <v>88.93</v>
      </c>
      <c r="L15419" s="229">
        <f>J15420-K15419</f>
        <v>2206.7600000000002</v>
      </c>
      <c r="M15419" t="s">
        <v>7</v>
      </c>
    </row>
    <row r="15420" spans="1:13" ht="26.1" customHeight="1" x14ac:dyDescent="0.2">
      <c r="A15420" s="237" t="s">
        <v>2125</v>
      </c>
      <c r="B15420" s="186" t="s">
        <v>2051</v>
      </c>
      <c r="C15420" s="185" t="s">
        <v>15</v>
      </c>
      <c r="D15420" s="185" t="s">
        <v>2052</v>
      </c>
      <c r="E15420" s="425">
        <v>27</v>
      </c>
      <c r="F15420" s="425"/>
      <c r="G15420" s="187" t="s">
        <v>1009</v>
      </c>
      <c r="H15420" s="188">
        <v>1</v>
      </c>
      <c r="I15420" s="189">
        <f>SUM(J15421:J15441)</f>
        <v>2295.69</v>
      </c>
      <c r="J15420" s="231">
        <f t="shared" ref="J15420:J15441" si="630">TRUNC(I15420*H15420,2)</f>
        <v>2295.69</v>
      </c>
      <c r="M15420">
        <v>2572.4</v>
      </c>
    </row>
    <row r="15421" spans="1:13" ht="24" customHeight="1" x14ac:dyDescent="0.2">
      <c r="A15421" s="238" t="s">
        <v>2126</v>
      </c>
      <c r="B15421" s="191" t="s">
        <v>2675</v>
      </c>
      <c r="C15421" s="190" t="s">
        <v>15</v>
      </c>
      <c r="D15421" s="190" t="s">
        <v>2676</v>
      </c>
      <c r="E15421" s="426" t="s">
        <v>2119</v>
      </c>
      <c r="F15421" s="426"/>
      <c r="G15421" s="192" t="s">
        <v>54</v>
      </c>
      <c r="H15421" s="193">
        <v>7.2800000000000004E-2</v>
      </c>
      <c r="I15421" s="189">
        <f t="shared" ref="I15421:I15441" si="631">(M15421*$M$13)</f>
        <v>11.4816</v>
      </c>
      <c r="J15421" s="219">
        <f t="shared" si="630"/>
        <v>0.83</v>
      </c>
      <c r="M15421">
        <v>12.48</v>
      </c>
    </row>
    <row r="15422" spans="1:13" ht="26.1" customHeight="1" x14ac:dyDescent="0.2">
      <c r="A15422" s="238" t="s">
        <v>2126</v>
      </c>
      <c r="B15422" s="191" t="s">
        <v>2677</v>
      </c>
      <c r="C15422" s="190" t="s">
        <v>15</v>
      </c>
      <c r="D15422" s="190" t="s">
        <v>2678</v>
      </c>
      <c r="E15422" s="426" t="s">
        <v>2119</v>
      </c>
      <c r="F15422" s="426"/>
      <c r="G15422" s="192" t="s">
        <v>54</v>
      </c>
      <c r="H15422" s="193">
        <v>0.05</v>
      </c>
      <c r="I15422" s="189">
        <f t="shared" si="631"/>
        <v>14.6648</v>
      </c>
      <c r="J15422" s="219">
        <f t="shared" si="630"/>
        <v>0.73</v>
      </c>
      <c r="M15422">
        <v>15.94</v>
      </c>
    </row>
    <row r="15423" spans="1:13" ht="24" customHeight="1" x14ac:dyDescent="0.2">
      <c r="A15423" s="238" t="s">
        <v>2126</v>
      </c>
      <c r="B15423" s="191" t="s">
        <v>3506</v>
      </c>
      <c r="C15423" s="190" t="s">
        <v>15</v>
      </c>
      <c r="D15423" s="190" t="s">
        <v>2679</v>
      </c>
      <c r="E15423" s="426" t="s">
        <v>2119</v>
      </c>
      <c r="F15423" s="426"/>
      <c r="G15423" s="192" t="s">
        <v>54</v>
      </c>
      <c r="H15423" s="193">
        <v>1</v>
      </c>
      <c r="I15423" s="189">
        <v>558.51</v>
      </c>
      <c r="J15423" s="219">
        <f t="shared" si="630"/>
        <v>558.51</v>
      </c>
      <c r="M15423">
        <v>684.14</v>
      </c>
    </row>
    <row r="15424" spans="1:13" ht="24" customHeight="1" x14ac:dyDescent="0.2">
      <c r="A15424" s="238" t="s">
        <v>2126</v>
      </c>
      <c r="B15424" s="191" t="s">
        <v>2130</v>
      </c>
      <c r="C15424" s="190" t="s">
        <v>15</v>
      </c>
      <c r="D15424" s="190" t="s">
        <v>2131</v>
      </c>
      <c r="E15424" s="426" t="s">
        <v>2129</v>
      </c>
      <c r="F15424" s="426"/>
      <c r="G15424" s="192" t="s">
        <v>39</v>
      </c>
      <c r="H15424" s="193">
        <v>0.63449999999999995</v>
      </c>
      <c r="I15424" s="189">
        <f t="shared" si="631"/>
        <v>13.533200000000001</v>
      </c>
      <c r="J15424" s="219">
        <f t="shared" si="630"/>
        <v>8.58</v>
      </c>
      <c r="M15424">
        <v>14.71</v>
      </c>
    </row>
    <row r="15425" spans="1:13" ht="24" customHeight="1" x14ac:dyDescent="0.2">
      <c r="A15425" s="238" t="s">
        <v>2126</v>
      </c>
      <c r="B15425" s="191" t="s">
        <v>2168</v>
      </c>
      <c r="C15425" s="190" t="s">
        <v>15</v>
      </c>
      <c r="D15425" s="190" t="s">
        <v>2169</v>
      </c>
      <c r="E15425" s="426" t="s">
        <v>2119</v>
      </c>
      <c r="F15425" s="426"/>
      <c r="G15425" s="192" t="s">
        <v>50</v>
      </c>
      <c r="H15425" s="193">
        <v>5.79E-2</v>
      </c>
      <c r="I15425" s="189">
        <f t="shared" si="631"/>
        <v>125.49720000000001</v>
      </c>
      <c r="J15425" s="219">
        <f t="shared" si="630"/>
        <v>7.26</v>
      </c>
      <c r="M15425">
        <v>136.41</v>
      </c>
    </row>
    <row r="15426" spans="1:13" ht="51.95" customHeight="1" x14ac:dyDescent="0.2">
      <c r="A15426" s="238" t="s">
        <v>2126</v>
      </c>
      <c r="B15426" s="191" t="s">
        <v>2236</v>
      </c>
      <c r="C15426" s="190" t="s">
        <v>15</v>
      </c>
      <c r="D15426" s="190" t="s">
        <v>2237</v>
      </c>
      <c r="E15426" s="426" t="s">
        <v>2119</v>
      </c>
      <c r="F15426" s="426"/>
      <c r="G15426" s="192" t="s">
        <v>54</v>
      </c>
      <c r="H15426" s="193">
        <v>1.8599999999999998E-2</v>
      </c>
      <c r="I15426" s="189">
        <f t="shared" si="631"/>
        <v>2.6588000000000003</v>
      </c>
      <c r="J15426" s="219">
        <f t="shared" si="630"/>
        <v>0.04</v>
      </c>
      <c r="M15426">
        <v>2.89</v>
      </c>
    </row>
    <row r="15427" spans="1:13" ht="24" customHeight="1" x14ac:dyDescent="0.2">
      <c r="A15427" s="238" t="s">
        <v>2126</v>
      </c>
      <c r="B15427" s="191" t="s">
        <v>2270</v>
      </c>
      <c r="C15427" s="190" t="s">
        <v>15</v>
      </c>
      <c r="D15427" s="190" t="s">
        <v>2271</v>
      </c>
      <c r="E15427" s="426" t="s">
        <v>2119</v>
      </c>
      <c r="F15427" s="426"/>
      <c r="G15427" s="192" t="s">
        <v>50</v>
      </c>
      <c r="H15427" s="193">
        <v>9.3399999999999997E-2</v>
      </c>
      <c r="I15427" s="189">
        <f t="shared" si="631"/>
        <v>159.69360000000003</v>
      </c>
      <c r="J15427" s="219">
        <f t="shared" si="630"/>
        <v>14.91</v>
      </c>
      <c r="M15427">
        <v>173.58</v>
      </c>
    </row>
    <row r="15428" spans="1:13" ht="24" customHeight="1" x14ac:dyDescent="0.2">
      <c r="A15428" s="238" t="s">
        <v>2126</v>
      </c>
      <c r="B15428" s="191" t="s">
        <v>2702</v>
      </c>
      <c r="C15428" s="190" t="s">
        <v>15</v>
      </c>
      <c r="D15428" s="190" t="s">
        <v>2703</v>
      </c>
      <c r="E15428" s="426" t="s">
        <v>2119</v>
      </c>
      <c r="F15428" s="426"/>
      <c r="G15428" s="192" t="s">
        <v>50</v>
      </c>
      <c r="H15428" s="193">
        <v>5.79E-2</v>
      </c>
      <c r="I15428" s="189">
        <f t="shared" si="631"/>
        <v>134.37520000000001</v>
      </c>
      <c r="J15428" s="219">
        <f t="shared" si="630"/>
        <v>7.78</v>
      </c>
      <c r="M15428">
        <v>146.06</v>
      </c>
    </row>
    <row r="15429" spans="1:13" ht="24" customHeight="1" x14ac:dyDescent="0.2">
      <c r="A15429" s="238" t="s">
        <v>2126</v>
      </c>
      <c r="B15429" s="191" t="s">
        <v>2140</v>
      </c>
      <c r="C15429" s="190" t="s">
        <v>15</v>
      </c>
      <c r="D15429" s="190" t="s">
        <v>2141</v>
      </c>
      <c r="E15429" s="426" t="s">
        <v>2119</v>
      </c>
      <c r="F15429" s="426"/>
      <c r="G15429" s="192" t="s">
        <v>1871</v>
      </c>
      <c r="H15429" s="193">
        <v>26.4</v>
      </c>
      <c r="I15429" s="189">
        <f t="shared" si="631"/>
        <v>0.59800000000000009</v>
      </c>
      <c r="J15429" s="219">
        <f t="shared" si="630"/>
        <v>15.78</v>
      </c>
      <c r="M15429">
        <v>0.65</v>
      </c>
    </row>
    <row r="15430" spans="1:13" ht="24" customHeight="1" x14ac:dyDescent="0.2">
      <c r="A15430" s="238" t="s">
        <v>2126</v>
      </c>
      <c r="B15430" s="191" t="s">
        <v>2262</v>
      </c>
      <c r="C15430" s="190" t="s">
        <v>15</v>
      </c>
      <c r="D15430" s="190" t="s">
        <v>2263</v>
      </c>
      <c r="E15430" s="426" t="s">
        <v>2119</v>
      </c>
      <c r="F15430" s="426"/>
      <c r="G15430" s="192" t="s">
        <v>2192</v>
      </c>
      <c r="H15430" s="193">
        <v>0.16589999999999999</v>
      </c>
      <c r="I15430" s="189">
        <f t="shared" si="631"/>
        <v>19.494800000000001</v>
      </c>
      <c r="J15430" s="219">
        <f t="shared" si="630"/>
        <v>3.23</v>
      </c>
      <c r="M15430">
        <v>21.19</v>
      </c>
    </row>
    <row r="15431" spans="1:13" ht="26.1" customHeight="1" x14ac:dyDescent="0.2">
      <c r="A15431" s="238" t="s">
        <v>2126</v>
      </c>
      <c r="B15431" s="191" t="s">
        <v>3267</v>
      </c>
      <c r="C15431" s="190" t="s">
        <v>15</v>
      </c>
      <c r="D15431" s="190" t="s">
        <v>3268</v>
      </c>
      <c r="E15431" s="426" t="s">
        <v>2119</v>
      </c>
      <c r="F15431" s="426"/>
      <c r="G15431" s="192" t="s">
        <v>2192</v>
      </c>
      <c r="H15431" s="193">
        <v>1.2800000000000001E-2</v>
      </c>
      <c r="I15431" s="189">
        <f t="shared" si="631"/>
        <v>23.717600000000001</v>
      </c>
      <c r="J15431" s="219">
        <f t="shared" si="630"/>
        <v>0.3</v>
      </c>
      <c r="M15431">
        <v>25.78</v>
      </c>
    </row>
    <row r="15432" spans="1:13" ht="24" customHeight="1" x14ac:dyDescent="0.2">
      <c r="A15432" s="238" t="s">
        <v>2126</v>
      </c>
      <c r="B15432" s="191" t="s">
        <v>2680</v>
      </c>
      <c r="C15432" s="190" t="s">
        <v>15</v>
      </c>
      <c r="D15432" s="190" t="s">
        <v>2681</v>
      </c>
      <c r="E15432" s="426" t="s">
        <v>2119</v>
      </c>
      <c r="F15432" s="426"/>
      <c r="G15432" s="192" t="s">
        <v>54</v>
      </c>
      <c r="H15432" s="193">
        <v>0.41760000000000003</v>
      </c>
      <c r="I15432" s="189">
        <f t="shared" si="631"/>
        <v>2.5575999999999999</v>
      </c>
      <c r="J15432" s="219">
        <f t="shared" si="630"/>
        <v>1.06</v>
      </c>
      <c r="M15432">
        <v>2.78</v>
      </c>
    </row>
    <row r="15433" spans="1:13" ht="24" customHeight="1" x14ac:dyDescent="0.2">
      <c r="A15433" s="238" t="s">
        <v>2126</v>
      </c>
      <c r="B15433" s="191" t="s">
        <v>2152</v>
      </c>
      <c r="C15433" s="190" t="s">
        <v>15</v>
      </c>
      <c r="D15433" s="190" t="s">
        <v>2153</v>
      </c>
      <c r="E15433" s="426" t="s">
        <v>2129</v>
      </c>
      <c r="F15433" s="426"/>
      <c r="G15433" s="192" t="s">
        <v>39</v>
      </c>
      <c r="H15433" s="193">
        <v>1.5559000000000001</v>
      </c>
      <c r="I15433" s="189">
        <f t="shared" si="631"/>
        <v>19.136000000000003</v>
      </c>
      <c r="J15433" s="219">
        <f t="shared" si="630"/>
        <v>29.77</v>
      </c>
      <c r="M15433">
        <v>20.8</v>
      </c>
    </row>
    <row r="15434" spans="1:13" ht="24" customHeight="1" x14ac:dyDescent="0.2">
      <c r="A15434" s="238" t="s">
        <v>2126</v>
      </c>
      <c r="B15434" s="191" t="s">
        <v>2150</v>
      </c>
      <c r="C15434" s="190" t="s">
        <v>15</v>
      </c>
      <c r="D15434" s="190" t="s">
        <v>2151</v>
      </c>
      <c r="E15434" s="426" t="s">
        <v>2129</v>
      </c>
      <c r="F15434" s="426"/>
      <c r="G15434" s="192" t="s">
        <v>39</v>
      </c>
      <c r="H15434" s="193">
        <v>1.6780999999999999</v>
      </c>
      <c r="I15434" s="189">
        <f t="shared" si="631"/>
        <v>19.136000000000003</v>
      </c>
      <c r="J15434" s="219">
        <f t="shared" si="630"/>
        <v>32.11</v>
      </c>
      <c r="M15434">
        <v>20.8</v>
      </c>
    </row>
    <row r="15435" spans="1:13" ht="24" customHeight="1" x14ac:dyDescent="0.2">
      <c r="A15435" s="238" t="s">
        <v>2126</v>
      </c>
      <c r="B15435" s="191" t="s">
        <v>2156</v>
      </c>
      <c r="C15435" s="190" t="s">
        <v>15</v>
      </c>
      <c r="D15435" s="190" t="s">
        <v>2157</v>
      </c>
      <c r="E15435" s="426" t="s">
        <v>2129</v>
      </c>
      <c r="F15435" s="426"/>
      <c r="G15435" s="192" t="s">
        <v>39</v>
      </c>
      <c r="H15435" s="193">
        <v>1.5559000000000001</v>
      </c>
      <c r="I15435" s="189">
        <f t="shared" si="631"/>
        <v>11.8772</v>
      </c>
      <c r="J15435" s="219">
        <f t="shared" si="630"/>
        <v>18.47</v>
      </c>
      <c r="M15435">
        <v>12.91</v>
      </c>
    </row>
    <row r="15436" spans="1:13" ht="24" customHeight="1" x14ac:dyDescent="0.2">
      <c r="A15436" s="238" t="s">
        <v>2126</v>
      </c>
      <c r="B15436" s="191" t="s">
        <v>2671</v>
      </c>
      <c r="C15436" s="190" t="s">
        <v>15</v>
      </c>
      <c r="D15436" s="190" t="s">
        <v>2672</v>
      </c>
      <c r="E15436" s="426" t="s">
        <v>2119</v>
      </c>
      <c r="F15436" s="426"/>
      <c r="G15436" s="192" t="s">
        <v>1871</v>
      </c>
      <c r="H15436" s="193">
        <v>2.4E-2</v>
      </c>
      <c r="I15436" s="189">
        <f t="shared" si="631"/>
        <v>23.8096</v>
      </c>
      <c r="J15436" s="219">
        <f t="shared" si="630"/>
        <v>0.56999999999999995</v>
      </c>
      <c r="M15436">
        <v>25.88</v>
      </c>
    </row>
    <row r="15437" spans="1:13" ht="24" customHeight="1" x14ac:dyDescent="0.2">
      <c r="A15437" s="238" t="s">
        <v>2126</v>
      </c>
      <c r="B15437" s="191" t="s">
        <v>3283</v>
      </c>
      <c r="C15437" s="190" t="s">
        <v>15</v>
      </c>
      <c r="D15437" s="190" t="s">
        <v>3284</v>
      </c>
      <c r="E15437" s="426" t="s">
        <v>2119</v>
      </c>
      <c r="F15437" s="426"/>
      <c r="G15437" s="192" t="s">
        <v>2192</v>
      </c>
      <c r="H15437" s="193">
        <v>0.1285</v>
      </c>
      <c r="I15437" s="189">
        <f t="shared" si="631"/>
        <v>45.31</v>
      </c>
      <c r="J15437" s="219">
        <f t="shared" si="630"/>
        <v>5.82</v>
      </c>
      <c r="M15437">
        <v>49.25</v>
      </c>
    </row>
    <row r="15438" spans="1:13" ht="24" customHeight="1" x14ac:dyDescent="0.2">
      <c r="A15438" s="238" t="s">
        <v>2126</v>
      </c>
      <c r="B15438" s="191" t="s">
        <v>3112</v>
      </c>
      <c r="C15438" s="190" t="s">
        <v>15</v>
      </c>
      <c r="D15438" s="190" t="s">
        <v>3113</v>
      </c>
      <c r="E15438" s="426" t="s">
        <v>2119</v>
      </c>
      <c r="F15438" s="426"/>
      <c r="G15438" s="192" t="s">
        <v>2192</v>
      </c>
      <c r="H15438" s="193">
        <v>0.2984</v>
      </c>
      <c r="I15438" s="189">
        <f t="shared" si="631"/>
        <v>38.106400000000001</v>
      </c>
      <c r="J15438" s="219">
        <f t="shared" si="630"/>
        <v>11.37</v>
      </c>
      <c r="M15438">
        <v>41.42</v>
      </c>
    </row>
    <row r="15439" spans="1:13" ht="24" customHeight="1" x14ac:dyDescent="0.2">
      <c r="A15439" s="238" t="s">
        <v>2126</v>
      </c>
      <c r="B15439" s="191" t="s">
        <v>2673</v>
      </c>
      <c r="C15439" s="190" t="s">
        <v>15</v>
      </c>
      <c r="D15439" s="190" t="s">
        <v>2674</v>
      </c>
      <c r="E15439" s="426" t="s">
        <v>2119</v>
      </c>
      <c r="F15439" s="426"/>
      <c r="G15439" s="192" t="s">
        <v>1871</v>
      </c>
      <c r="H15439" s="193">
        <v>0.4</v>
      </c>
      <c r="I15439" s="189">
        <f t="shared" si="631"/>
        <v>30.847600000000003</v>
      </c>
      <c r="J15439" s="219">
        <f t="shared" si="630"/>
        <v>12.33</v>
      </c>
      <c r="M15439">
        <v>33.53</v>
      </c>
    </row>
    <row r="15440" spans="1:13" ht="24" customHeight="1" x14ac:dyDescent="0.2">
      <c r="A15440" s="238" t="s">
        <v>2126</v>
      </c>
      <c r="B15440" s="191" t="s">
        <v>2286</v>
      </c>
      <c r="C15440" s="190" t="s">
        <v>15</v>
      </c>
      <c r="D15440" s="190" t="s">
        <v>2287</v>
      </c>
      <c r="E15440" s="426" t="s">
        <v>2119</v>
      </c>
      <c r="F15440" s="426"/>
      <c r="G15440" s="192" t="s">
        <v>2192</v>
      </c>
      <c r="H15440" s="193">
        <v>0.25290000000000001</v>
      </c>
      <c r="I15440" s="189">
        <f t="shared" si="631"/>
        <v>32.779600000000002</v>
      </c>
      <c r="J15440" s="219">
        <f t="shared" si="630"/>
        <v>8.2799999999999994</v>
      </c>
      <c r="M15440">
        <v>35.630000000000003</v>
      </c>
    </row>
    <row r="15441" spans="1:13" ht="24" customHeight="1" x14ac:dyDescent="0.2">
      <c r="A15441" s="238" t="s">
        <v>2126</v>
      </c>
      <c r="B15441" s="191" t="s">
        <v>3301</v>
      </c>
      <c r="C15441" s="190" t="s">
        <v>15</v>
      </c>
      <c r="D15441" s="190" t="s">
        <v>3302</v>
      </c>
      <c r="E15441" s="426" t="s">
        <v>2119</v>
      </c>
      <c r="F15441" s="426"/>
      <c r="G15441" s="192" t="s">
        <v>132</v>
      </c>
      <c r="H15441" s="193">
        <v>18</v>
      </c>
      <c r="I15441" s="189">
        <f t="shared" si="631"/>
        <v>86.553600000000003</v>
      </c>
      <c r="J15441" s="219">
        <f t="shared" si="630"/>
        <v>1557.96</v>
      </c>
      <c r="M15441">
        <v>94.08</v>
      </c>
    </row>
    <row r="15442" spans="1:13" x14ac:dyDescent="0.2">
      <c r="A15442" s="239"/>
      <c r="B15442" s="195"/>
      <c r="C15442" s="195"/>
      <c r="D15442" s="195"/>
      <c r="E15442" s="195" t="s">
        <v>3847</v>
      </c>
      <c r="F15442" s="196">
        <v>96.67</v>
      </c>
      <c r="G15442" s="195" t="s">
        <v>3848</v>
      </c>
      <c r="H15442" s="196">
        <v>0</v>
      </c>
      <c r="I15442" s="196">
        <v>96.67</v>
      </c>
      <c r="J15442" s="220"/>
      <c r="M15442">
        <v>96.67</v>
      </c>
    </row>
    <row r="15443" spans="1:13" ht="25.5" x14ac:dyDescent="0.2">
      <c r="A15443" s="239"/>
      <c r="B15443" s="195"/>
      <c r="C15443" s="195"/>
      <c r="D15443" s="195"/>
      <c r="E15443" s="195" t="s">
        <v>3849</v>
      </c>
      <c r="F15443" s="196">
        <v>0</v>
      </c>
      <c r="G15443" s="195"/>
      <c r="H15443" s="195" t="s">
        <v>3850</v>
      </c>
      <c r="I15443" s="196">
        <v>2572.4</v>
      </c>
      <c r="J15443" s="220"/>
      <c r="M15443">
        <v>2572.4</v>
      </c>
    </row>
    <row r="15444" spans="1:13" ht="30" customHeight="1" x14ac:dyDescent="0.2">
      <c r="A15444" s="240"/>
      <c r="B15444" s="197"/>
      <c r="C15444" s="197"/>
      <c r="D15444" s="197"/>
      <c r="E15444" s="197"/>
      <c r="F15444" s="197"/>
      <c r="G15444" s="197" t="s">
        <v>3851</v>
      </c>
      <c r="H15444" s="198">
        <v>1</v>
      </c>
      <c r="I15444" s="199">
        <v>2572.4</v>
      </c>
      <c r="J15444" s="220"/>
      <c r="M15444">
        <v>2572.4</v>
      </c>
    </row>
    <row r="15445" spans="1:13" ht="0.95" customHeight="1" x14ac:dyDescent="0.2">
      <c r="A15445" s="237"/>
      <c r="B15445" s="185"/>
      <c r="C15445" s="185"/>
      <c r="D15445" s="185"/>
      <c r="E15445" s="185"/>
      <c r="F15445" s="185"/>
      <c r="G15445" s="185"/>
      <c r="H15445" s="185"/>
      <c r="I15445" s="185"/>
      <c r="J15445" s="220"/>
    </row>
    <row r="15446" spans="1:13" ht="18" customHeight="1" x14ac:dyDescent="0.2">
      <c r="A15446" s="250" t="s">
        <v>5324</v>
      </c>
      <c r="B15446" s="183" t="s">
        <v>2</v>
      </c>
      <c r="C15446" s="182" t="s">
        <v>3</v>
      </c>
      <c r="D15446" s="182" t="s">
        <v>4</v>
      </c>
      <c r="E15446" s="419" t="s">
        <v>2100</v>
      </c>
      <c r="F15446" s="419"/>
      <c r="G15446" s="184" t="s">
        <v>5</v>
      </c>
      <c r="H15446" s="183" t="s">
        <v>6</v>
      </c>
      <c r="I15446" s="183" t="s">
        <v>7</v>
      </c>
      <c r="J15446" s="218" t="s">
        <v>8</v>
      </c>
      <c r="K15446" s="229">
        <f>J15448+J15449</f>
        <v>32.659999999999997</v>
      </c>
      <c r="L15446" s="229">
        <f>J15447-K15446</f>
        <v>79.59</v>
      </c>
      <c r="M15446" t="s">
        <v>7</v>
      </c>
    </row>
    <row r="15447" spans="1:13" ht="24" customHeight="1" x14ac:dyDescent="0.2">
      <c r="A15447" s="237" t="s">
        <v>2125</v>
      </c>
      <c r="B15447" s="186" t="s">
        <v>2054</v>
      </c>
      <c r="C15447" s="185" t="s">
        <v>15</v>
      </c>
      <c r="D15447" s="185" t="s">
        <v>2055</v>
      </c>
      <c r="E15447" s="425">
        <v>7</v>
      </c>
      <c r="F15447" s="425"/>
      <c r="G15447" s="187" t="s">
        <v>18</v>
      </c>
      <c r="H15447" s="188">
        <v>1</v>
      </c>
      <c r="I15447" s="189">
        <f>(M15447*$M$13)</f>
        <v>112.25839999999999</v>
      </c>
      <c r="J15447" s="231">
        <f>TRUNC(I15447*H15447,2)</f>
        <v>112.25</v>
      </c>
      <c r="M15447">
        <v>122.02</v>
      </c>
    </row>
    <row r="15448" spans="1:13" ht="24" customHeight="1" x14ac:dyDescent="0.2">
      <c r="A15448" s="238" t="s">
        <v>2126</v>
      </c>
      <c r="B15448" s="191" t="s">
        <v>2130</v>
      </c>
      <c r="C15448" s="190" t="s">
        <v>15</v>
      </c>
      <c r="D15448" s="190" t="s">
        <v>2131</v>
      </c>
      <c r="E15448" s="426" t="s">
        <v>2129</v>
      </c>
      <c r="F15448" s="426"/>
      <c r="G15448" s="192" t="s">
        <v>39</v>
      </c>
      <c r="H15448" s="193">
        <v>1</v>
      </c>
      <c r="I15448" s="189">
        <f>(M15448*$M$13)</f>
        <v>13.533200000000001</v>
      </c>
      <c r="J15448" s="219">
        <f>TRUNC(I15448*H15448,2)</f>
        <v>13.53</v>
      </c>
      <c r="M15448">
        <v>14.71</v>
      </c>
    </row>
    <row r="15449" spans="1:13" ht="24" customHeight="1" x14ac:dyDescent="0.2">
      <c r="A15449" s="238" t="s">
        <v>2126</v>
      </c>
      <c r="B15449" s="191" t="s">
        <v>2154</v>
      </c>
      <c r="C15449" s="190" t="s">
        <v>15</v>
      </c>
      <c r="D15449" s="190" t="s">
        <v>2155</v>
      </c>
      <c r="E15449" s="426" t="s">
        <v>2129</v>
      </c>
      <c r="F15449" s="426"/>
      <c r="G15449" s="192" t="s">
        <v>39</v>
      </c>
      <c r="H15449" s="193">
        <v>1</v>
      </c>
      <c r="I15449" s="189">
        <f>(M15449*$M$13)</f>
        <v>19.136000000000003</v>
      </c>
      <c r="J15449" s="219">
        <f>TRUNC(I15449*H15449,2)</f>
        <v>19.13</v>
      </c>
      <c r="M15449">
        <v>20.8</v>
      </c>
    </row>
    <row r="15450" spans="1:13" ht="24" customHeight="1" x14ac:dyDescent="0.2">
      <c r="A15450" s="238" t="s">
        <v>2126</v>
      </c>
      <c r="B15450" s="191" t="s">
        <v>2915</v>
      </c>
      <c r="C15450" s="190" t="s">
        <v>15</v>
      </c>
      <c r="D15450" s="190" t="s">
        <v>2916</v>
      </c>
      <c r="E15450" s="426" t="s">
        <v>2119</v>
      </c>
      <c r="F15450" s="426"/>
      <c r="G15450" s="192" t="s">
        <v>54</v>
      </c>
      <c r="H15450" s="193">
        <v>4</v>
      </c>
      <c r="I15450" s="189">
        <f>(M15450*$M$13)</f>
        <v>4.0388000000000002</v>
      </c>
      <c r="J15450" s="219">
        <f>TRUNC(I15450*H15450,2)</f>
        <v>16.149999999999999</v>
      </c>
      <c r="M15450">
        <v>4.3899999999999997</v>
      </c>
    </row>
    <row r="15451" spans="1:13" ht="24" customHeight="1" x14ac:dyDescent="0.2">
      <c r="A15451" s="238" t="s">
        <v>2126</v>
      </c>
      <c r="B15451" s="191" t="s">
        <v>3507</v>
      </c>
      <c r="C15451" s="190" t="s">
        <v>15</v>
      </c>
      <c r="D15451" s="190" t="s">
        <v>3508</v>
      </c>
      <c r="E15451" s="426" t="s">
        <v>2119</v>
      </c>
      <c r="F15451" s="426"/>
      <c r="G15451" s="192" t="s">
        <v>54</v>
      </c>
      <c r="H15451" s="193">
        <v>1</v>
      </c>
      <c r="I15451" s="189">
        <f>(M15451*$M$13)</f>
        <v>63.434000000000005</v>
      </c>
      <c r="J15451" s="219">
        <f>TRUNC(I15451*H15451,2)</f>
        <v>63.43</v>
      </c>
      <c r="M15451">
        <v>68.95</v>
      </c>
    </row>
    <row r="15452" spans="1:13" x14ac:dyDescent="0.2">
      <c r="A15452" s="239"/>
      <c r="B15452" s="195"/>
      <c r="C15452" s="195"/>
      <c r="D15452" s="195"/>
      <c r="E15452" s="195" t="s">
        <v>3847</v>
      </c>
      <c r="F15452" s="196">
        <v>35.51</v>
      </c>
      <c r="G15452" s="195" t="s">
        <v>3848</v>
      </c>
      <c r="H15452" s="196">
        <v>0</v>
      </c>
      <c r="I15452" s="196">
        <v>35.51</v>
      </c>
      <c r="J15452" s="220"/>
      <c r="M15452">
        <v>35.51</v>
      </c>
    </row>
    <row r="15453" spans="1:13" ht="25.5" x14ac:dyDescent="0.2">
      <c r="A15453" s="239"/>
      <c r="B15453" s="195"/>
      <c r="C15453" s="195"/>
      <c r="D15453" s="195"/>
      <c r="E15453" s="195" t="s">
        <v>3849</v>
      </c>
      <c r="F15453" s="196">
        <v>0</v>
      </c>
      <c r="G15453" s="195"/>
      <c r="H15453" s="195" t="s">
        <v>3850</v>
      </c>
      <c r="I15453" s="196">
        <v>122.02</v>
      </c>
      <c r="J15453" s="220"/>
      <c r="M15453">
        <v>122.02</v>
      </c>
    </row>
    <row r="15454" spans="1:13" ht="30" customHeight="1" x14ac:dyDescent="0.2">
      <c r="A15454" s="240"/>
      <c r="B15454" s="197"/>
      <c r="C15454" s="197"/>
      <c r="D15454" s="197"/>
      <c r="E15454" s="197"/>
      <c r="F15454" s="197"/>
      <c r="G15454" s="197" t="s">
        <v>3851</v>
      </c>
      <c r="H15454" s="198">
        <v>3</v>
      </c>
      <c r="I15454" s="199">
        <v>366.06</v>
      </c>
      <c r="J15454" s="220"/>
      <c r="M15454">
        <v>366.06</v>
      </c>
    </row>
    <row r="15455" spans="1:13" ht="0.95" customHeight="1" x14ac:dyDescent="0.2">
      <c r="A15455" s="237"/>
      <c r="B15455" s="185"/>
      <c r="C15455" s="185"/>
      <c r="D15455" s="185"/>
      <c r="E15455" s="185"/>
      <c r="F15455" s="185"/>
      <c r="G15455" s="185"/>
      <c r="H15455" s="185"/>
      <c r="I15455" s="185"/>
      <c r="J15455" s="220"/>
    </row>
    <row r="15456" spans="1:13" ht="18" customHeight="1" x14ac:dyDescent="0.2">
      <c r="A15456" s="236" t="s">
        <v>5325</v>
      </c>
      <c r="B15456" s="183" t="s">
        <v>2</v>
      </c>
      <c r="C15456" s="182" t="s">
        <v>3</v>
      </c>
      <c r="D15456" s="182" t="s">
        <v>4</v>
      </c>
      <c r="E15456" s="419" t="s">
        <v>2100</v>
      </c>
      <c r="F15456" s="419"/>
      <c r="G15456" s="184" t="s">
        <v>5</v>
      </c>
      <c r="H15456" s="183" t="s">
        <v>6</v>
      </c>
      <c r="I15456" s="183" t="s">
        <v>7</v>
      </c>
      <c r="J15456" s="218" t="s">
        <v>8</v>
      </c>
      <c r="K15456" s="229">
        <v>0</v>
      </c>
      <c r="L15456" s="229">
        <f>J15457</f>
        <v>817.46</v>
      </c>
      <c r="M15456" t="s">
        <v>7</v>
      </c>
    </row>
    <row r="15457" spans="1:13" ht="26.1" customHeight="1" x14ac:dyDescent="0.2">
      <c r="A15457" s="237" t="s">
        <v>2125</v>
      </c>
      <c r="B15457" s="186" t="s">
        <v>1669</v>
      </c>
      <c r="C15457" s="185" t="s">
        <v>167</v>
      </c>
      <c r="D15457" s="185" t="s">
        <v>1670</v>
      </c>
      <c r="E15457" s="425" t="s">
        <v>2107</v>
      </c>
      <c r="F15457" s="425"/>
      <c r="G15457" s="187" t="s">
        <v>180</v>
      </c>
      <c r="H15457" s="188">
        <v>1</v>
      </c>
      <c r="I15457" s="189">
        <f>(M15457*$M$13)</f>
        <v>817.46600000000001</v>
      </c>
      <c r="J15457" s="231">
        <f>TRUNC(I15457*H15457,2)</f>
        <v>817.46</v>
      </c>
      <c r="M15457">
        <v>888.55</v>
      </c>
    </row>
    <row r="15458" spans="1:13" ht="26.1" customHeight="1" x14ac:dyDescent="0.2">
      <c r="A15458" s="241" t="s">
        <v>2395</v>
      </c>
      <c r="B15458" s="201" t="s">
        <v>3305</v>
      </c>
      <c r="C15458" s="200" t="s">
        <v>569</v>
      </c>
      <c r="D15458" s="200" t="s">
        <v>3306</v>
      </c>
      <c r="E15458" s="427" t="s">
        <v>3307</v>
      </c>
      <c r="F15458" s="427"/>
      <c r="G15458" s="202" t="s">
        <v>17</v>
      </c>
      <c r="H15458" s="203">
        <v>1</v>
      </c>
      <c r="I15458" s="189">
        <f>(M15458*$M$13)</f>
        <v>817.46600000000001</v>
      </c>
      <c r="J15458" s="219">
        <f>TRUNC(I15458*H15458,2)</f>
        <v>817.46</v>
      </c>
      <c r="M15458">
        <v>888.55</v>
      </c>
    </row>
    <row r="15459" spans="1:13" x14ac:dyDescent="0.2">
      <c r="A15459" s="239"/>
      <c r="B15459" s="195"/>
      <c r="C15459" s="195"/>
      <c r="D15459" s="195"/>
      <c r="E15459" s="195" t="s">
        <v>3847</v>
      </c>
      <c r="F15459" s="196">
        <v>0</v>
      </c>
      <c r="G15459" s="195" t="s">
        <v>3848</v>
      </c>
      <c r="H15459" s="196">
        <v>0</v>
      </c>
      <c r="I15459" s="196">
        <v>0</v>
      </c>
      <c r="J15459" s="220"/>
      <c r="M15459">
        <v>0</v>
      </c>
    </row>
    <row r="15460" spans="1:13" ht="25.5" x14ac:dyDescent="0.2">
      <c r="A15460" s="239"/>
      <c r="B15460" s="195"/>
      <c r="C15460" s="195"/>
      <c r="D15460" s="195"/>
      <c r="E15460" s="195" t="s">
        <v>3849</v>
      </c>
      <c r="F15460" s="196">
        <v>0</v>
      </c>
      <c r="G15460" s="195"/>
      <c r="H15460" s="195" t="s">
        <v>3850</v>
      </c>
      <c r="I15460" s="196">
        <v>888.55</v>
      </c>
      <c r="J15460" s="220"/>
      <c r="M15460">
        <v>888.55</v>
      </c>
    </row>
    <row r="15461" spans="1:13" ht="30" customHeight="1" x14ac:dyDescent="0.2">
      <c r="A15461" s="240"/>
      <c r="B15461" s="197"/>
      <c r="C15461" s="197"/>
      <c r="D15461" s="197"/>
      <c r="E15461" s="197"/>
      <c r="F15461" s="197"/>
      <c r="G15461" s="197" t="s">
        <v>3851</v>
      </c>
      <c r="H15461" s="198">
        <v>101.4</v>
      </c>
      <c r="I15461" s="199">
        <v>90098.97</v>
      </c>
      <c r="J15461" s="220"/>
      <c r="M15461">
        <v>90098.97</v>
      </c>
    </row>
    <row r="15462" spans="1:13" ht="0.95" customHeight="1" x14ac:dyDescent="0.2">
      <c r="A15462" s="237"/>
      <c r="B15462" s="185"/>
      <c r="C15462" s="185"/>
      <c r="D15462" s="185"/>
      <c r="E15462" s="185"/>
      <c r="F15462" s="185"/>
      <c r="G15462" s="185"/>
      <c r="H15462" s="185"/>
      <c r="I15462" s="185"/>
      <c r="J15462" s="220"/>
    </row>
    <row r="15463" spans="1:13" ht="18" customHeight="1" x14ac:dyDescent="0.2">
      <c r="A15463" s="250" t="s">
        <v>5326</v>
      </c>
      <c r="B15463" s="183" t="s">
        <v>2</v>
      </c>
      <c r="C15463" s="182" t="s">
        <v>3</v>
      </c>
      <c r="D15463" s="182" t="s">
        <v>4</v>
      </c>
      <c r="E15463" s="419" t="s">
        <v>2100</v>
      </c>
      <c r="F15463" s="419"/>
      <c r="G15463" s="184" t="s">
        <v>5</v>
      </c>
      <c r="H15463" s="183" t="s">
        <v>6</v>
      </c>
      <c r="I15463" s="183" t="s">
        <v>7</v>
      </c>
      <c r="J15463" s="218" t="s">
        <v>8</v>
      </c>
      <c r="K15463" s="229">
        <v>0</v>
      </c>
      <c r="L15463" s="229">
        <f>J15464</f>
        <v>16.5</v>
      </c>
      <c r="M15463" t="s">
        <v>7</v>
      </c>
    </row>
    <row r="15464" spans="1:13" ht="24" customHeight="1" x14ac:dyDescent="0.2">
      <c r="A15464" s="237" t="s">
        <v>2125</v>
      </c>
      <c r="B15464" s="186" t="s">
        <v>40</v>
      </c>
      <c r="C15464" s="185" t="s">
        <v>15</v>
      </c>
      <c r="D15464" s="185" t="s">
        <v>41</v>
      </c>
      <c r="E15464" s="425">
        <v>27</v>
      </c>
      <c r="F15464" s="425"/>
      <c r="G15464" s="187" t="s">
        <v>42</v>
      </c>
      <c r="H15464" s="188">
        <v>1</v>
      </c>
      <c r="I15464" s="189">
        <v>16.5</v>
      </c>
      <c r="J15464" s="231">
        <f>TRUNC(I15464*H15464,2)</f>
        <v>16.5</v>
      </c>
      <c r="M15464">
        <v>16.8</v>
      </c>
    </row>
    <row r="15465" spans="1:13" ht="24" customHeight="1" x14ac:dyDescent="0.2">
      <c r="A15465" s="238" t="s">
        <v>2126</v>
      </c>
      <c r="B15465" s="191" t="s">
        <v>2424</v>
      </c>
      <c r="C15465" s="190" t="s">
        <v>15</v>
      </c>
      <c r="D15465" s="190" t="s">
        <v>2425</v>
      </c>
      <c r="E15465" s="426" t="s">
        <v>2119</v>
      </c>
      <c r="F15465" s="426"/>
      <c r="G15465" s="192" t="s">
        <v>54</v>
      </c>
      <c r="H15465" s="193">
        <v>1</v>
      </c>
      <c r="I15465" s="189">
        <v>16.5</v>
      </c>
      <c r="J15465" s="219">
        <f>TRUNC(I15465*H15465,2)</f>
        <v>16.5</v>
      </c>
      <c r="M15465">
        <v>16.8</v>
      </c>
    </row>
    <row r="15466" spans="1:13" x14ac:dyDescent="0.2">
      <c r="A15466" s="239"/>
      <c r="B15466" s="195"/>
      <c r="C15466" s="195"/>
      <c r="D15466" s="195"/>
      <c r="E15466" s="195" t="s">
        <v>3847</v>
      </c>
      <c r="F15466" s="196">
        <v>0</v>
      </c>
      <c r="G15466" s="195" t="s">
        <v>3848</v>
      </c>
      <c r="H15466" s="196">
        <v>0</v>
      </c>
      <c r="I15466" s="196">
        <v>0</v>
      </c>
      <c r="J15466" s="220"/>
      <c r="M15466">
        <v>0</v>
      </c>
    </row>
    <row r="15467" spans="1:13" ht="25.5" x14ac:dyDescent="0.2">
      <c r="A15467" s="239"/>
      <c r="B15467" s="195"/>
      <c r="C15467" s="195"/>
      <c r="D15467" s="195"/>
      <c r="E15467" s="195" t="s">
        <v>3849</v>
      </c>
      <c r="F15467" s="196">
        <v>0</v>
      </c>
      <c r="G15467" s="195"/>
      <c r="H15467" s="195" t="s">
        <v>3850</v>
      </c>
      <c r="I15467" s="196">
        <v>16.8</v>
      </c>
      <c r="J15467" s="220"/>
      <c r="M15467">
        <v>16.8</v>
      </c>
    </row>
    <row r="15468" spans="1:13" ht="30" customHeight="1" x14ac:dyDescent="0.2">
      <c r="A15468" s="240"/>
      <c r="B15468" s="197"/>
      <c r="C15468" s="197"/>
      <c r="D15468" s="197"/>
      <c r="E15468" s="197"/>
      <c r="F15468" s="197"/>
      <c r="G15468" s="197" t="s">
        <v>3851</v>
      </c>
      <c r="H15468" s="198">
        <v>17640</v>
      </c>
      <c r="I15468" s="199">
        <v>296352</v>
      </c>
      <c r="J15468" s="220"/>
      <c r="M15468">
        <v>296352</v>
      </c>
    </row>
    <row r="15469" spans="1:13" ht="0.95" customHeight="1" x14ac:dyDescent="0.2">
      <c r="A15469" s="237"/>
      <c r="B15469" s="185"/>
      <c r="C15469" s="185"/>
      <c r="D15469" s="185"/>
      <c r="E15469" s="185"/>
      <c r="F15469" s="185"/>
      <c r="G15469" s="185"/>
      <c r="H15469" s="185"/>
      <c r="I15469" s="185"/>
      <c r="J15469" s="220"/>
    </row>
    <row r="15470" spans="1:13" ht="18" customHeight="1" x14ac:dyDescent="0.2">
      <c r="A15470" s="250" t="s">
        <v>5327</v>
      </c>
      <c r="B15470" s="183" t="s">
        <v>2</v>
      </c>
      <c r="C15470" s="182" t="s">
        <v>3</v>
      </c>
      <c r="D15470" s="182" t="s">
        <v>4</v>
      </c>
      <c r="E15470" s="419" t="s">
        <v>2100</v>
      </c>
      <c r="F15470" s="419"/>
      <c r="G15470" s="184" t="s">
        <v>5</v>
      </c>
      <c r="H15470" s="183" t="s">
        <v>6</v>
      </c>
      <c r="I15470" s="183" t="s">
        <v>7</v>
      </c>
      <c r="J15470" s="218" t="s">
        <v>8</v>
      </c>
      <c r="K15470" s="229">
        <v>0</v>
      </c>
      <c r="L15470" s="229">
        <f>J15472</f>
        <v>2.97</v>
      </c>
      <c r="M15470" t="s">
        <v>7</v>
      </c>
    </row>
    <row r="15471" spans="1:13" ht="24" customHeight="1" x14ac:dyDescent="0.2">
      <c r="A15471" s="237" t="s">
        <v>2125</v>
      </c>
      <c r="B15471" s="186" t="s">
        <v>43</v>
      </c>
      <c r="C15471" s="185" t="s">
        <v>15</v>
      </c>
      <c r="D15471" s="185" t="s">
        <v>44</v>
      </c>
      <c r="E15471" s="425">
        <v>27</v>
      </c>
      <c r="F15471" s="425"/>
      <c r="G15471" s="187" t="s">
        <v>42</v>
      </c>
      <c r="H15471" s="188">
        <v>1</v>
      </c>
      <c r="I15471" s="189">
        <f>(M15471*$M$13)</f>
        <v>2.9716</v>
      </c>
      <c r="J15471" s="231">
        <f>TRUNC(I15471*H15471,2)</f>
        <v>2.97</v>
      </c>
      <c r="M15471">
        <v>3.23</v>
      </c>
    </row>
    <row r="15472" spans="1:13" ht="24" customHeight="1" x14ac:dyDescent="0.2">
      <c r="A15472" s="238" t="s">
        <v>2126</v>
      </c>
      <c r="B15472" s="191" t="s">
        <v>2426</v>
      </c>
      <c r="C15472" s="190" t="s">
        <v>15</v>
      </c>
      <c r="D15472" s="190" t="s">
        <v>2427</v>
      </c>
      <c r="E15472" s="426" t="s">
        <v>2119</v>
      </c>
      <c r="F15472" s="426"/>
      <c r="G15472" s="192" t="s">
        <v>54</v>
      </c>
      <c r="H15472" s="193">
        <v>1</v>
      </c>
      <c r="I15472" s="189">
        <f>(M15472*$M$13)</f>
        <v>2.9716</v>
      </c>
      <c r="J15472" s="219">
        <f>TRUNC(I15472*H15472,2)</f>
        <v>2.97</v>
      </c>
      <c r="M15472">
        <v>3.23</v>
      </c>
    </row>
    <row r="15473" spans="1:13" x14ac:dyDescent="0.2">
      <c r="A15473" s="239"/>
      <c r="B15473" s="195"/>
      <c r="C15473" s="195"/>
      <c r="D15473" s="195"/>
      <c r="E15473" s="195" t="s">
        <v>3847</v>
      </c>
      <c r="F15473" s="196">
        <v>0</v>
      </c>
      <c r="G15473" s="195" t="s">
        <v>3848</v>
      </c>
      <c r="H15473" s="196">
        <v>0</v>
      </c>
      <c r="I15473" s="196">
        <v>0</v>
      </c>
      <c r="J15473" s="220"/>
      <c r="M15473">
        <v>0</v>
      </c>
    </row>
    <row r="15474" spans="1:13" ht="25.5" x14ac:dyDescent="0.2">
      <c r="A15474" s="239"/>
      <c r="B15474" s="195"/>
      <c r="C15474" s="195"/>
      <c r="D15474" s="195"/>
      <c r="E15474" s="195" t="s">
        <v>3849</v>
      </c>
      <c r="F15474" s="196">
        <v>0</v>
      </c>
      <c r="G15474" s="195"/>
      <c r="H15474" s="195" t="s">
        <v>3850</v>
      </c>
      <c r="I15474" s="196">
        <v>3.23</v>
      </c>
      <c r="J15474" s="220"/>
      <c r="M15474">
        <v>3.23</v>
      </c>
    </row>
    <row r="15475" spans="1:13" ht="30" customHeight="1" x14ac:dyDescent="0.2">
      <c r="A15475" s="240"/>
      <c r="B15475" s="197"/>
      <c r="C15475" s="197"/>
      <c r="D15475" s="197"/>
      <c r="E15475" s="197"/>
      <c r="F15475" s="197"/>
      <c r="G15475" s="197" t="s">
        <v>3851</v>
      </c>
      <c r="H15475" s="198">
        <v>17640</v>
      </c>
      <c r="I15475" s="199">
        <v>56977.2</v>
      </c>
      <c r="J15475" s="220"/>
      <c r="M15475">
        <v>56977.2</v>
      </c>
    </row>
    <row r="15476" spans="1:13" ht="0.95" customHeight="1" x14ac:dyDescent="0.2">
      <c r="A15476" s="237"/>
      <c r="B15476" s="185"/>
      <c r="C15476" s="185"/>
      <c r="D15476" s="185"/>
      <c r="E15476" s="185"/>
      <c r="F15476" s="185"/>
      <c r="G15476" s="185"/>
      <c r="H15476" s="185"/>
      <c r="I15476" s="185"/>
      <c r="J15476" s="220"/>
    </row>
    <row r="15477" spans="1:13" ht="18" customHeight="1" x14ac:dyDescent="0.2">
      <c r="A15477" s="250" t="s">
        <v>5328</v>
      </c>
      <c r="B15477" s="183" t="s">
        <v>2</v>
      </c>
      <c r="C15477" s="182" t="s">
        <v>3</v>
      </c>
      <c r="D15477" s="182" t="s">
        <v>4</v>
      </c>
      <c r="E15477" s="419" t="s">
        <v>2100</v>
      </c>
      <c r="F15477" s="419"/>
      <c r="G15477" s="184" t="s">
        <v>5</v>
      </c>
      <c r="H15477" s="183" t="s">
        <v>6</v>
      </c>
      <c r="I15477" s="183" t="s">
        <v>7</v>
      </c>
      <c r="J15477" s="218" t="s">
        <v>8</v>
      </c>
      <c r="K15477" s="229">
        <v>0</v>
      </c>
      <c r="L15477" s="229">
        <f>J15478</f>
        <v>8.6</v>
      </c>
      <c r="M15477" t="s">
        <v>7</v>
      </c>
    </row>
    <row r="15478" spans="1:13" ht="24" customHeight="1" x14ac:dyDescent="0.2">
      <c r="A15478" s="237" t="s">
        <v>2125</v>
      </c>
      <c r="B15478" s="186" t="s">
        <v>4683</v>
      </c>
      <c r="C15478" s="185" t="s">
        <v>167</v>
      </c>
      <c r="D15478" s="185" t="s">
        <v>4684</v>
      </c>
      <c r="E15478" s="425" t="s">
        <v>2107</v>
      </c>
      <c r="F15478" s="425"/>
      <c r="G15478" s="187" t="s">
        <v>331</v>
      </c>
      <c r="H15478" s="188">
        <v>1</v>
      </c>
      <c r="I15478" s="189">
        <v>8.6</v>
      </c>
      <c r="J15478" s="231">
        <f>TRUNC(I15478*H15478,2)</f>
        <v>8.6</v>
      </c>
      <c r="M15478">
        <v>8.6</v>
      </c>
    </row>
    <row r="15479" spans="1:13" ht="24" customHeight="1" x14ac:dyDescent="0.2">
      <c r="A15479" s="238" t="s">
        <v>2126</v>
      </c>
      <c r="B15479" s="191" t="s">
        <v>5286</v>
      </c>
      <c r="C15479" s="190" t="s">
        <v>167</v>
      </c>
      <c r="D15479" s="190" t="s">
        <v>5287</v>
      </c>
      <c r="E15479" s="426" t="s">
        <v>5288</v>
      </c>
      <c r="F15479" s="426"/>
      <c r="G15479" s="192" t="s">
        <v>331</v>
      </c>
      <c r="H15479" s="193">
        <v>2</v>
      </c>
      <c r="I15479" s="189">
        <v>4.3</v>
      </c>
      <c r="J15479" s="219">
        <f>J15478</f>
        <v>8.6</v>
      </c>
      <c r="M15479">
        <v>4.3</v>
      </c>
    </row>
    <row r="15480" spans="1:13" x14ac:dyDescent="0.2">
      <c r="A15480" s="239"/>
      <c r="B15480" s="195"/>
      <c r="C15480" s="195"/>
      <c r="D15480" s="195"/>
      <c r="E15480" s="195" t="s">
        <v>3847</v>
      </c>
      <c r="F15480" s="196">
        <v>0</v>
      </c>
      <c r="G15480" s="195" t="s">
        <v>3848</v>
      </c>
      <c r="H15480" s="196">
        <v>0</v>
      </c>
      <c r="I15480" s="196">
        <v>0</v>
      </c>
      <c r="J15480" s="220"/>
      <c r="M15480">
        <v>0</v>
      </c>
    </row>
    <row r="15481" spans="1:13" ht="25.5" x14ac:dyDescent="0.2">
      <c r="A15481" s="239"/>
      <c r="B15481" s="195"/>
      <c r="C15481" s="195"/>
      <c r="D15481" s="195"/>
      <c r="E15481" s="195" t="s">
        <v>3849</v>
      </c>
      <c r="F15481" s="196">
        <v>0</v>
      </c>
      <c r="G15481" s="195"/>
      <c r="H15481" s="195" t="s">
        <v>3850</v>
      </c>
      <c r="I15481" s="196">
        <v>8.6</v>
      </c>
      <c r="J15481" s="220"/>
      <c r="M15481">
        <v>8.6</v>
      </c>
    </row>
    <row r="15482" spans="1:13" ht="30" customHeight="1" x14ac:dyDescent="0.2">
      <c r="A15482" s="240"/>
      <c r="B15482" s="197"/>
      <c r="C15482" s="197"/>
      <c r="D15482" s="197"/>
      <c r="E15482" s="197"/>
      <c r="F15482" s="197"/>
      <c r="G15482" s="197" t="s">
        <v>3851</v>
      </c>
      <c r="H15482" s="198">
        <v>17640</v>
      </c>
      <c r="I15482" s="199">
        <v>151704</v>
      </c>
      <c r="J15482" s="220"/>
      <c r="M15482">
        <v>151704</v>
      </c>
    </row>
    <row r="15483" spans="1:13" ht="0.95" customHeight="1" x14ac:dyDescent="0.2">
      <c r="A15483" s="237"/>
      <c r="B15483" s="185"/>
      <c r="C15483" s="185"/>
      <c r="D15483" s="185"/>
      <c r="E15483" s="185"/>
      <c r="F15483" s="185"/>
      <c r="G15483" s="185"/>
      <c r="H15483" s="185"/>
      <c r="I15483" s="185"/>
      <c r="J15483" s="220"/>
    </row>
    <row r="15484" spans="1:13" ht="24" customHeight="1" x14ac:dyDescent="0.2">
      <c r="A15484" s="235" t="s">
        <v>5367</v>
      </c>
      <c r="B15484" s="14"/>
      <c r="C15484" s="14"/>
      <c r="D15484" s="13" t="s">
        <v>2057</v>
      </c>
      <c r="E15484" s="14"/>
      <c r="F15484" s="418"/>
      <c r="G15484" s="418"/>
      <c r="H15484" s="14"/>
      <c r="I15484" s="14"/>
      <c r="J15484" s="209">
        <v>12170.67</v>
      </c>
    </row>
    <row r="15485" spans="1:13" ht="18" customHeight="1" x14ac:dyDescent="0.2">
      <c r="A15485" s="236" t="s">
        <v>5330</v>
      </c>
      <c r="B15485" s="183" t="s">
        <v>2</v>
      </c>
      <c r="C15485" s="182" t="s">
        <v>3</v>
      </c>
      <c r="D15485" s="182" t="s">
        <v>4</v>
      </c>
      <c r="E15485" s="419" t="s">
        <v>2100</v>
      </c>
      <c r="F15485" s="419"/>
      <c r="G15485" s="184" t="s">
        <v>5</v>
      </c>
      <c r="H15485" s="183" t="s">
        <v>6</v>
      </c>
      <c r="I15485" s="183" t="s">
        <v>7</v>
      </c>
      <c r="J15485" s="218" t="s">
        <v>8</v>
      </c>
      <c r="K15485" s="229">
        <f>J15487</f>
        <v>1.78</v>
      </c>
      <c r="L15485" s="229">
        <f>J15486-J15487</f>
        <v>1.4200000000000002</v>
      </c>
      <c r="M15485" t="s">
        <v>7</v>
      </c>
    </row>
    <row r="15486" spans="1:13" ht="24" customHeight="1" x14ac:dyDescent="0.2">
      <c r="A15486" s="237" t="s">
        <v>2125</v>
      </c>
      <c r="B15486" s="186" t="s">
        <v>2058</v>
      </c>
      <c r="C15486" s="185" t="s">
        <v>15</v>
      </c>
      <c r="D15486" s="185" t="s">
        <v>2059</v>
      </c>
      <c r="E15486" s="425">
        <v>27</v>
      </c>
      <c r="F15486" s="425"/>
      <c r="G15486" s="187" t="s">
        <v>17</v>
      </c>
      <c r="H15486" s="188">
        <v>1</v>
      </c>
      <c r="I15486" s="189">
        <f>(M15486*$M$13)</f>
        <v>3.2016</v>
      </c>
      <c r="J15486" s="231">
        <f>TRUNC(I15486*H15486,2)</f>
        <v>3.2</v>
      </c>
      <c r="M15486">
        <v>3.48</v>
      </c>
    </row>
    <row r="15487" spans="1:13" ht="24" customHeight="1" x14ac:dyDescent="0.2">
      <c r="A15487" s="238" t="s">
        <v>2126</v>
      </c>
      <c r="B15487" s="191" t="s">
        <v>2156</v>
      </c>
      <c r="C15487" s="190" t="s">
        <v>15</v>
      </c>
      <c r="D15487" s="190" t="s">
        <v>2157</v>
      </c>
      <c r="E15487" s="426" t="s">
        <v>2129</v>
      </c>
      <c r="F15487" s="426"/>
      <c r="G15487" s="192" t="s">
        <v>39</v>
      </c>
      <c r="H15487" s="193">
        <v>0.15</v>
      </c>
      <c r="I15487" s="189">
        <f>(M15487*$M$13)</f>
        <v>11.8772</v>
      </c>
      <c r="J15487" s="219">
        <f>TRUNC(I15487*H15487,2)</f>
        <v>1.78</v>
      </c>
      <c r="M15487">
        <v>12.91</v>
      </c>
    </row>
    <row r="15488" spans="1:13" ht="24" customHeight="1" x14ac:dyDescent="0.2">
      <c r="A15488" s="238" t="s">
        <v>2126</v>
      </c>
      <c r="B15488" s="191" t="s">
        <v>3509</v>
      </c>
      <c r="C15488" s="190" t="s">
        <v>15</v>
      </c>
      <c r="D15488" s="190" t="s">
        <v>3510</v>
      </c>
      <c r="E15488" s="426" t="s">
        <v>2119</v>
      </c>
      <c r="F15488" s="426"/>
      <c r="G15488" s="192" t="s">
        <v>2192</v>
      </c>
      <c r="H15488" s="193">
        <v>0.05</v>
      </c>
      <c r="I15488" s="189">
        <f>(M15488*$M$13)</f>
        <v>9.2919999999999998</v>
      </c>
      <c r="J15488" s="219">
        <f>TRUNC(I15488*H15488,2)</f>
        <v>0.46</v>
      </c>
      <c r="M15488">
        <v>10.1</v>
      </c>
    </row>
    <row r="15489" spans="1:13" ht="24" customHeight="1" x14ac:dyDescent="0.2">
      <c r="A15489" s="238" t="s">
        <v>2126</v>
      </c>
      <c r="B15489" s="191" t="s">
        <v>3511</v>
      </c>
      <c r="C15489" s="190" t="s">
        <v>15</v>
      </c>
      <c r="D15489" s="190" t="s">
        <v>3512</v>
      </c>
      <c r="E15489" s="426" t="s">
        <v>2119</v>
      </c>
      <c r="F15489" s="426"/>
      <c r="G15489" s="192" t="s">
        <v>2192</v>
      </c>
      <c r="H15489" s="193">
        <v>0.1084</v>
      </c>
      <c r="I15489" s="189">
        <f>(M15489*$M$13)</f>
        <v>8.1972000000000005</v>
      </c>
      <c r="J15489" s="219">
        <f>TRUNC(I15489*H15489,2)</f>
        <v>0.88</v>
      </c>
      <c r="M15489">
        <v>8.91</v>
      </c>
    </row>
    <row r="15490" spans="1:13" ht="24" customHeight="1" thickBot="1" x14ac:dyDescent="0.25">
      <c r="A15490" s="246" t="s">
        <v>2126</v>
      </c>
      <c r="B15490" s="221" t="s">
        <v>3513</v>
      </c>
      <c r="C15490" s="222" t="s">
        <v>15</v>
      </c>
      <c r="D15490" s="222" t="s">
        <v>3514</v>
      </c>
      <c r="E15490" s="445" t="s">
        <v>2119</v>
      </c>
      <c r="F15490" s="445"/>
      <c r="G15490" s="223" t="s">
        <v>1871</v>
      </c>
      <c r="H15490" s="224">
        <v>0.01</v>
      </c>
      <c r="I15490" s="189">
        <f>(M15490*$M$13)</f>
        <v>9.0068000000000001</v>
      </c>
      <c r="J15490" s="219">
        <f>TRUNC(I15490*H15490,2)</f>
        <v>0.09</v>
      </c>
      <c r="M15490">
        <v>9.7899999999999991</v>
      </c>
    </row>
    <row r="15491" spans="1:13" x14ac:dyDescent="0.2">
      <c r="A15491" s="247"/>
      <c r="B15491" s="161"/>
      <c r="C15491" s="161"/>
      <c r="D15491" s="161"/>
      <c r="E15491" s="161"/>
      <c r="F15491" s="161"/>
      <c r="G15491" s="161"/>
      <c r="H15491" s="161"/>
      <c r="I15491" s="161"/>
      <c r="J15491" s="159"/>
    </row>
    <row r="15492" spans="1:13" x14ac:dyDescent="0.2">
      <c r="A15492" s="248"/>
      <c r="J15492" s="160"/>
    </row>
    <row r="15493" spans="1:13" x14ac:dyDescent="0.2">
      <c r="A15493" s="248"/>
      <c r="J15493" s="160"/>
    </row>
    <row r="15494" spans="1:13" x14ac:dyDescent="0.2">
      <c r="A15494" s="248"/>
      <c r="J15494" s="160"/>
    </row>
    <row r="15495" spans="1:13" x14ac:dyDescent="0.2">
      <c r="A15495" s="248"/>
      <c r="J15495" s="160"/>
    </row>
    <row r="15496" spans="1:13" x14ac:dyDescent="0.2">
      <c r="A15496" s="248"/>
      <c r="J15496" s="160"/>
    </row>
    <row r="15497" spans="1:13" ht="45.75" customHeight="1" thickBot="1" x14ac:dyDescent="0.25">
      <c r="A15497" s="382" t="s">
        <v>3515</v>
      </c>
      <c r="B15497" s="383"/>
      <c r="C15497" s="383"/>
      <c r="D15497" s="383"/>
      <c r="E15497" s="383"/>
      <c r="F15497" s="383"/>
      <c r="G15497" s="383"/>
      <c r="H15497" s="383"/>
      <c r="I15497" s="383"/>
      <c r="J15497" s="384"/>
    </row>
  </sheetData>
  <customSheetViews>
    <customSheetView guid="{03F4BE65-D8A4-4DAE-835A-582D09BC445B}" scale="90" outlineSymbols="0" fitToPage="1" topLeftCell="A8430">
      <selection activeCell="A8443" sqref="A8443"/>
      <pageMargins left="0.5" right="0.5" top="1" bottom="1" header="0.5" footer="0.5"/>
      <pageSetup paperSize="9" scale="67" fitToHeight="0" orientation="landscape" r:id="rId1"/>
      <headerFooter>
        <oddHeader xml:space="preserve">&amp;L </oddHeader>
        <oddFooter xml:space="preserve">&amp;L </oddFooter>
      </headerFooter>
    </customSheetView>
    <customSheetView guid="{E169EC20-6BDC-449F-A4C2-90B29C180D68}" scale="70" outlineSymbols="0" fitToPage="1" topLeftCell="A12836">
      <selection activeCell="L12843" sqref="L12843"/>
      <pageMargins left="0.5" right="0.5" top="1" bottom="1" header="0.5" footer="0.5"/>
      <pageSetup paperSize="9" scale="67" fitToHeight="0" orientation="landscape" r:id="rId2"/>
      <headerFooter>
        <oddHeader xml:space="preserve">&amp;L </oddHeader>
        <oddFooter xml:space="preserve">&amp;L </oddFooter>
      </headerFooter>
    </customSheetView>
    <customSheetView guid="{367DCA63-FAF0-47B4-9BCB-3A011EDAEF6B}" scale="85" outlineSymbols="0" fitToPage="1" topLeftCell="A15326">
      <selection activeCell="I15424" sqref="I15424"/>
      <pageMargins left="0.5" right="0.5" top="1" bottom="1" header="0.5" footer="0.5"/>
      <pageSetup paperSize="9" scale="67" fitToHeight="0" orientation="landscape" r:id="rId3"/>
      <headerFooter>
        <oddHeader xml:space="preserve">&amp;L </oddHeader>
        <oddFooter xml:space="preserve">&amp;L </oddFooter>
      </headerFooter>
    </customSheetView>
  </customSheetViews>
  <mergeCells count="9324">
    <mergeCell ref="E15488:F15488"/>
    <mergeCell ref="E15489:F15489"/>
    <mergeCell ref="E15490:F15490"/>
    <mergeCell ref="E15478:F15478"/>
    <mergeCell ref="E15479:F15479"/>
    <mergeCell ref="F15484:G15484"/>
    <mergeCell ref="E15485:F15485"/>
    <mergeCell ref="E15486:F15486"/>
    <mergeCell ref="E15487:F15487"/>
    <mergeCell ref="E15464:F15464"/>
    <mergeCell ref="E15465:F15465"/>
    <mergeCell ref="E15470:F15470"/>
    <mergeCell ref="E15471:F15471"/>
    <mergeCell ref="E15472:F15472"/>
    <mergeCell ref="E15477:F15477"/>
    <mergeCell ref="E15450:F15450"/>
    <mergeCell ref="E15451:F15451"/>
    <mergeCell ref="E15456:F15456"/>
    <mergeCell ref="E15457:F15457"/>
    <mergeCell ref="E15458:F15458"/>
    <mergeCell ref="E15463:F15463"/>
    <mergeCell ref="E15440:F15440"/>
    <mergeCell ref="E15441:F15441"/>
    <mergeCell ref="E15446:F15446"/>
    <mergeCell ref="E15447:F15447"/>
    <mergeCell ref="E15448:F15448"/>
    <mergeCell ref="E15449:F15449"/>
    <mergeCell ref="E15434:F15434"/>
    <mergeCell ref="E15435:F15435"/>
    <mergeCell ref="E15436:F15436"/>
    <mergeCell ref="E15437:F15437"/>
    <mergeCell ref="E15438:F15438"/>
    <mergeCell ref="E15439:F15439"/>
    <mergeCell ref="E15428:F15428"/>
    <mergeCell ref="E15429:F15429"/>
    <mergeCell ref="E15430:F15430"/>
    <mergeCell ref="E15431:F15431"/>
    <mergeCell ref="E15432:F15432"/>
    <mergeCell ref="E15433:F15433"/>
    <mergeCell ref="E15422:F15422"/>
    <mergeCell ref="E15423:F15423"/>
    <mergeCell ref="E15424:F15424"/>
    <mergeCell ref="E15425:F15425"/>
    <mergeCell ref="E15426:F15426"/>
    <mergeCell ref="E15427:F15427"/>
    <mergeCell ref="E15412:F15412"/>
    <mergeCell ref="E15413:F15413"/>
    <mergeCell ref="E15414:F15414"/>
    <mergeCell ref="E15419:F15419"/>
    <mergeCell ref="E15420:F15420"/>
    <mergeCell ref="E15421:F15421"/>
    <mergeCell ref="E15402:F15402"/>
    <mergeCell ref="E15403:F15403"/>
    <mergeCell ref="E15404:F15404"/>
    <mergeCell ref="F15409:G15409"/>
    <mergeCell ref="E15410:F15410"/>
    <mergeCell ref="E15411:F15411"/>
    <mergeCell ref="F15392:G15392"/>
    <mergeCell ref="E15393:F15393"/>
    <mergeCell ref="E15394:F15394"/>
    <mergeCell ref="E15395:F15395"/>
    <mergeCell ref="E15400:F15400"/>
    <mergeCell ref="E15401:F15401"/>
    <mergeCell ref="E15382:F15382"/>
    <mergeCell ref="E15383:F15383"/>
    <mergeCell ref="E15384:F15384"/>
    <mergeCell ref="E15385:F15385"/>
    <mergeCell ref="E15386:F15386"/>
    <mergeCell ref="E15387:F15387"/>
    <mergeCell ref="E15372:F15372"/>
    <mergeCell ref="E15373:F15373"/>
    <mergeCell ref="E15374:F15374"/>
    <mergeCell ref="E15375:F15375"/>
    <mergeCell ref="E15376:F15376"/>
    <mergeCell ref="E15381:F15381"/>
    <mergeCell ref="E15362:F15362"/>
    <mergeCell ref="F15367:G15367"/>
    <mergeCell ref="E15368:F15368"/>
    <mergeCell ref="E15369:F15369"/>
    <mergeCell ref="E15370:F15370"/>
    <mergeCell ref="E15371:F15371"/>
    <mergeCell ref="E15352:F15352"/>
    <mergeCell ref="E15357:F15357"/>
    <mergeCell ref="E15358:F15358"/>
    <mergeCell ref="E15359:F15359"/>
    <mergeCell ref="E15360:F15360"/>
    <mergeCell ref="E15361:F15361"/>
    <mergeCell ref="E15342:F15342"/>
    <mergeCell ref="E15347:F15347"/>
    <mergeCell ref="E15348:F15348"/>
    <mergeCell ref="E15349:F15349"/>
    <mergeCell ref="E15350:F15350"/>
    <mergeCell ref="E15351:F15351"/>
    <mergeCell ref="E15332:F15332"/>
    <mergeCell ref="E15337:F15337"/>
    <mergeCell ref="E15338:F15338"/>
    <mergeCell ref="E15339:F15339"/>
    <mergeCell ref="E15340:F15340"/>
    <mergeCell ref="E15341:F15341"/>
    <mergeCell ref="E15322:F15322"/>
    <mergeCell ref="E15327:F15327"/>
    <mergeCell ref="E15328:F15328"/>
    <mergeCell ref="E15329:F15329"/>
    <mergeCell ref="E15330:F15330"/>
    <mergeCell ref="E15331:F15331"/>
    <mergeCell ref="F15316:G15316"/>
    <mergeCell ref="E15317:F15317"/>
    <mergeCell ref="E15318:F15318"/>
    <mergeCell ref="E15319:F15319"/>
    <mergeCell ref="E15320:F15320"/>
    <mergeCell ref="E15321:F15321"/>
    <mergeCell ref="E15306:F15306"/>
    <mergeCell ref="E15307:F15307"/>
    <mergeCell ref="E15308:F15308"/>
    <mergeCell ref="E15309:F15309"/>
    <mergeCell ref="E15310:F15310"/>
    <mergeCell ref="E15311:F15311"/>
    <mergeCell ref="E15296:F15296"/>
    <mergeCell ref="F15301:G15301"/>
    <mergeCell ref="E15302:F15302"/>
    <mergeCell ref="E15303:F15303"/>
    <mergeCell ref="E15304:F15304"/>
    <mergeCell ref="E15305:F15305"/>
    <mergeCell ref="E15290:F15290"/>
    <mergeCell ref="E15291:F15291"/>
    <mergeCell ref="E15292:F15292"/>
    <mergeCell ref="E15293:F15293"/>
    <mergeCell ref="E15294:F15294"/>
    <mergeCell ref="E15295:F15295"/>
    <mergeCell ref="E15280:F15280"/>
    <mergeCell ref="E15281:F15281"/>
    <mergeCell ref="F15286:G15286"/>
    <mergeCell ref="F15287:G15287"/>
    <mergeCell ref="E15288:F15288"/>
    <mergeCell ref="E15289:F15289"/>
    <mergeCell ref="E15266:F15266"/>
    <mergeCell ref="E15267:F15267"/>
    <mergeCell ref="E15272:F15272"/>
    <mergeCell ref="E15273:F15273"/>
    <mergeCell ref="E15274:F15274"/>
    <mergeCell ref="E15279:F15279"/>
    <mergeCell ref="E15256:F15256"/>
    <mergeCell ref="E15257:F15257"/>
    <mergeCell ref="E15258:F15258"/>
    <mergeCell ref="E15259:F15259"/>
    <mergeCell ref="F15264:G15264"/>
    <mergeCell ref="E15265:F15265"/>
    <mergeCell ref="E15246:F15246"/>
    <mergeCell ref="E15251:F15251"/>
    <mergeCell ref="E15252:F15252"/>
    <mergeCell ref="E15253:F15253"/>
    <mergeCell ref="E15254:F15254"/>
    <mergeCell ref="E15255:F15255"/>
    <mergeCell ref="E15232:F15232"/>
    <mergeCell ref="E15237:F15237"/>
    <mergeCell ref="E15238:F15238"/>
    <mergeCell ref="E15239:F15239"/>
    <mergeCell ref="E15244:F15244"/>
    <mergeCell ref="E15245:F15245"/>
    <mergeCell ref="E15218:F15218"/>
    <mergeCell ref="E15223:F15223"/>
    <mergeCell ref="E15224:F15224"/>
    <mergeCell ref="E15225:F15225"/>
    <mergeCell ref="E15230:F15230"/>
    <mergeCell ref="E15231:F15231"/>
    <mergeCell ref="E15208:F15208"/>
    <mergeCell ref="E15209:F15209"/>
    <mergeCell ref="E15210:F15210"/>
    <mergeCell ref="E15211:F15211"/>
    <mergeCell ref="E15216:F15216"/>
    <mergeCell ref="E15217:F15217"/>
    <mergeCell ref="E15202:F15202"/>
    <mergeCell ref="E15203:F15203"/>
    <mergeCell ref="E15204:F15204"/>
    <mergeCell ref="E15205:F15205"/>
    <mergeCell ref="E15206:F15206"/>
    <mergeCell ref="E15207:F15207"/>
    <mergeCell ref="E15188:F15188"/>
    <mergeCell ref="E15189:F15189"/>
    <mergeCell ref="E15190:F15190"/>
    <mergeCell ref="E15195:F15195"/>
    <mergeCell ref="E15196:F15196"/>
    <mergeCell ref="E15197:F15197"/>
    <mergeCell ref="E15178:F15178"/>
    <mergeCell ref="E15179:F15179"/>
    <mergeCell ref="E15180:F15180"/>
    <mergeCell ref="E15185:F15185"/>
    <mergeCell ref="E15186:F15186"/>
    <mergeCell ref="E15187:F15187"/>
    <mergeCell ref="E15168:F15168"/>
    <mergeCell ref="E15169:F15169"/>
    <mergeCell ref="E15170:F15170"/>
    <mergeCell ref="E15171:F15171"/>
    <mergeCell ref="E15176:F15176"/>
    <mergeCell ref="E15177:F15177"/>
    <mergeCell ref="E15154:F15154"/>
    <mergeCell ref="E15155:F15155"/>
    <mergeCell ref="E15160:F15160"/>
    <mergeCell ref="E15161:F15161"/>
    <mergeCell ref="E15162:F15162"/>
    <mergeCell ref="E15167:F15167"/>
    <mergeCell ref="E15144:F15144"/>
    <mergeCell ref="E15145:F15145"/>
    <mergeCell ref="E15146:F15146"/>
    <mergeCell ref="E15147:F15147"/>
    <mergeCell ref="E15148:F15148"/>
    <mergeCell ref="E15153:F15153"/>
    <mergeCell ref="E15138:F15138"/>
    <mergeCell ref="E15139:F15139"/>
    <mergeCell ref="E15140:F15140"/>
    <mergeCell ref="E15141:F15141"/>
    <mergeCell ref="E15142:F15142"/>
    <mergeCell ref="E15143:F15143"/>
    <mergeCell ref="E15128:F15128"/>
    <mergeCell ref="E15129:F15129"/>
    <mergeCell ref="E15130:F15130"/>
    <mergeCell ref="E15135:F15135"/>
    <mergeCell ref="E15136:F15136"/>
    <mergeCell ref="E15137:F15137"/>
    <mergeCell ref="E15122:F15122"/>
    <mergeCell ref="E15123:F15123"/>
    <mergeCell ref="E15124:F15124"/>
    <mergeCell ref="E15125:F15125"/>
    <mergeCell ref="E15126:F15126"/>
    <mergeCell ref="E15127:F15127"/>
    <mergeCell ref="E15116:F15116"/>
    <mergeCell ref="E15117:F15117"/>
    <mergeCell ref="E15118:F15118"/>
    <mergeCell ref="E15119:F15119"/>
    <mergeCell ref="E15120:F15120"/>
    <mergeCell ref="E15121:F15121"/>
    <mergeCell ref="E15106:F15106"/>
    <mergeCell ref="E15107:F15107"/>
    <mergeCell ref="E15108:F15108"/>
    <mergeCell ref="F15113:G15113"/>
    <mergeCell ref="E15114:F15114"/>
    <mergeCell ref="E15115:F15115"/>
    <mergeCell ref="E15096:F15096"/>
    <mergeCell ref="E15097:F15097"/>
    <mergeCell ref="E15098:F15098"/>
    <mergeCell ref="E15099:F15099"/>
    <mergeCell ref="E15104:F15104"/>
    <mergeCell ref="E15105:F15105"/>
    <mergeCell ref="E15086:F15086"/>
    <mergeCell ref="E15087:F15087"/>
    <mergeCell ref="E15088:F15088"/>
    <mergeCell ref="E15089:F15089"/>
    <mergeCell ref="E15090:F15090"/>
    <mergeCell ref="E15095:F15095"/>
    <mergeCell ref="E15076:F15076"/>
    <mergeCell ref="E15077:F15077"/>
    <mergeCell ref="E15078:F15078"/>
    <mergeCell ref="E15079:F15079"/>
    <mergeCell ref="E15084:F15084"/>
    <mergeCell ref="E15085:F15085"/>
    <mergeCell ref="E15066:F15066"/>
    <mergeCell ref="E15067:F15067"/>
    <mergeCell ref="E15072:F15072"/>
    <mergeCell ref="E15073:F15073"/>
    <mergeCell ref="E15074:F15074"/>
    <mergeCell ref="E15075:F15075"/>
    <mergeCell ref="F15060:G15060"/>
    <mergeCell ref="E15061:F15061"/>
    <mergeCell ref="E15062:F15062"/>
    <mergeCell ref="E15063:F15063"/>
    <mergeCell ref="E15064:F15064"/>
    <mergeCell ref="E15065:F15065"/>
    <mergeCell ref="E15046:F15046"/>
    <mergeCell ref="E15047:F15047"/>
    <mergeCell ref="E15052:F15052"/>
    <mergeCell ref="E15053:F15053"/>
    <mergeCell ref="E15054:F15054"/>
    <mergeCell ref="F15059:G15059"/>
    <mergeCell ref="E15036:F15036"/>
    <mergeCell ref="E15037:F15037"/>
    <mergeCell ref="E15042:F15042"/>
    <mergeCell ref="E15043:F15043"/>
    <mergeCell ref="E15044:F15044"/>
    <mergeCell ref="E15045:F15045"/>
    <mergeCell ref="E15026:F15026"/>
    <mergeCell ref="E15027:F15027"/>
    <mergeCell ref="E15028:F15028"/>
    <mergeCell ref="E15033:F15033"/>
    <mergeCell ref="E15034:F15034"/>
    <mergeCell ref="E15035:F15035"/>
    <mergeCell ref="E15012:F15012"/>
    <mergeCell ref="E15013:F15013"/>
    <mergeCell ref="E15014:F15014"/>
    <mergeCell ref="E15019:F15019"/>
    <mergeCell ref="E15020:F15020"/>
    <mergeCell ref="E15021:F15021"/>
    <mergeCell ref="E14998:F14998"/>
    <mergeCell ref="E14999:F14999"/>
    <mergeCell ref="E15000:F15000"/>
    <mergeCell ref="E15005:F15005"/>
    <mergeCell ref="E15006:F15006"/>
    <mergeCell ref="E15007:F15007"/>
    <mergeCell ref="E14984:F14984"/>
    <mergeCell ref="E14985:F14985"/>
    <mergeCell ref="E14986:F14986"/>
    <mergeCell ref="E14991:F14991"/>
    <mergeCell ref="E14992:F14992"/>
    <mergeCell ref="E14993:F14993"/>
    <mergeCell ref="E14970:F14970"/>
    <mergeCell ref="E14971:F14971"/>
    <mergeCell ref="E14972:F14972"/>
    <mergeCell ref="E14977:F14977"/>
    <mergeCell ref="E14978:F14978"/>
    <mergeCell ref="E14979:F14979"/>
    <mergeCell ref="E14960:F14960"/>
    <mergeCell ref="E14961:F14961"/>
    <mergeCell ref="E14966:F14966"/>
    <mergeCell ref="E14967:F14967"/>
    <mergeCell ref="E14968:F14968"/>
    <mergeCell ref="E14969:F14969"/>
    <mergeCell ref="E14950:F14950"/>
    <mergeCell ref="E14951:F14951"/>
    <mergeCell ref="E14952:F14952"/>
    <mergeCell ref="E14957:F14957"/>
    <mergeCell ref="E14958:F14958"/>
    <mergeCell ref="E14959:F14959"/>
    <mergeCell ref="E14940:F14940"/>
    <mergeCell ref="E14941:F14941"/>
    <mergeCell ref="E14946:F14946"/>
    <mergeCell ref="E14947:F14947"/>
    <mergeCell ref="E14948:F14948"/>
    <mergeCell ref="E14949:F14949"/>
    <mergeCell ref="E14934:F14934"/>
    <mergeCell ref="E14935:F14935"/>
    <mergeCell ref="E14936:F14936"/>
    <mergeCell ref="E14937:F14937"/>
    <mergeCell ref="E14938:F14938"/>
    <mergeCell ref="E14939:F14939"/>
    <mergeCell ref="E14924:F14924"/>
    <mergeCell ref="E14925:F14925"/>
    <mergeCell ref="E14926:F14926"/>
    <mergeCell ref="E14927:F14927"/>
    <mergeCell ref="E14932:F14932"/>
    <mergeCell ref="E14933:F14933"/>
    <mergeCell ref="E14918:F14918"/>
    <mergeCell ref="E14919:F14919"/>
    <mergeCell ref="E14920:F14920"/>
    <mergeCell ref="E14921:F14921"/>
    <mergeCell ref="E14922:F14922"/>
    <mergeCell ref="E14923:F14923"/>
    <mergeCell ref="E14912:F14912"/>
    <mergeCell ref="E14913:F14913"/>
    <mergeCell ref="E14914:F14914"/>
    <mergeCell ref="E14915:F14915"/>
    <mergeCell ref="E14916:F14916"/>
    <mergeCell ref="E14917:F14917"/>
    <mergeCell ref="E14902:F14902"/>
    <mergeCell ref="E14903:F14903"/>
    <mergeCell ref="E14904:F14904"/>
    <mergeCell ref="E14909:F14909"/>
    <mergeCell ref="E14910:F14910"/>
    <mergeCell ref="E14911:F14911"/>
    <mergeCell ref="E14892:F14892"/>
    <mergeCell ref="E14893:F14893"/>
    <mergeCell ref="E14894:F14894"/>
    <mergeCell ref="E14899:F14899"/>
    <mergeCell ref="E14900:F14900"/>
    <mergeCell ref="E14901:F14901"/>
    <mergeCell ref="E14882:F14882"/>
    <mergeCell ref="E14883:F14883"/>
    <mergeCell ref="E14884:F14884"/>
    <mergeCell ref="E14885:F14885"/>
    <mergeCell ref="E14890:F14890"/>
    <mergeCell ref="E14891:F14891"/>
    <mergeCell ref="E14872:F14872"/>
    <mergeCell ref="E14873:F14873"/>
    <mergeCell ref="E14874:F14874"/>
    <mergeCell ref="E14875:F14875"/>
    <mergeCell ref="E14876:F14876"/>
    <mergeCell ref="E14881:F14881"/>
    <mergeCell ref="E14862:F14862"/>
    <mergeCell ref="E14863:F14863"/>
    <mergeCell ref="E14864:F14864"/>
    <mergeCell ref="E14865:F14865"/>
    <mergeCell ref="E14866:F14866"/>
    <mergeCell ref="E14867:F14867"/>
    <mergeCell ref="E14852:F14852"/>
    <mergeCell ref="E14853:F14853"/>
    <mergeCell ref="E14854:F14854"/>
    <mergeCell ref="E14855:F14855"/>
    <mergeCell ref="E14856:F14856"/>
    <mergeCell ref="E14857:F14857"/>
    <mergeCell ref="E14838:F14838"/>
    <mergeCell ref="E14843:F14843"/>
    <mergeCell ref="E14844:F14844"/>
    <mergeCell ref="E14845:F14845"/>
    <mergeCell ref="E14846:F14846"/>
    <mergeCell ref="E14847:F14847"/>
    <mergeCell ref="E14828:F14828"/>
    <mergeCell ref="E14829:F14829"/>
    <mergeCell ref="E14834:F14834"/>
    <mergeCell ref="E14835:F14835"/>
    <mergeCell ref="E14836:F14836"/>
    <mergeCell ref="E14837:F14837"/>
    <mergeCell ref="E14818:F14818"/>
    <mergeCell ref="E14819:F14819"/>
    <mergeCell ref="E14824:F14824"/>
    <mergeCell ref="E14825:F14825"/>
    <mergeCell ref="E14826:F14826"/>
    <mergeCell ref="E14827:F14827"/>
    <mergeCell ref="E14808:F14808"/>
    <mergeCell ref="E14809:F14809"/>
    <mergeCell ref="E14810:F14810"/>
    <mergeCell ref="E14815:F14815"/>
    <mergeCell ref="E14816:F14816"/>
    <mergeCell ref="E14817:F14817"/>
    <mergeCell ref="E14798:F14798"/>
    <mergeCell ref="E14799:F14799"/>
    <mergeCell ref="E14800:F14800"/>
    <mergeCell ref="E14801:F14801"/>
    <mergeCell ref="E14806:F14806"/>
    <mergeCell ref="E14807:F14807"/>
    <mergeCell ref="E14792:F14792"/>
    <mergeCell ref="E14793:F14793"/>
    <mergeCell ref="E14794:F14794"/>
    <mergeCell ref="E14795:F14795"/>
    <mergeCell ref="E14796:F14796"/>
    <mergeCell ref="E14797:F14797"/>
    <mergeCell ref="E14786:F14786"/>
    <mergeCell ref="E14787:F14787"/>
    <mergeCell ref="E14788:F14788"/>
    <mergeCell ref="E14789:F14789"/>
    <mergeCell ref="E14790:F14790"/>
    <mergeCell ref="E14791:F14791"/>
    <mergeCell ref="E14780:F14780"/>
    <mergeCell ref="E14781:F14781"/>
    <mergeCell ref="E14782:F14782"/>
    <mergeCell ref="E14783:F14783"/>
    <mergeCell ref="E14784:F14784"/>
    <mergeCell ref="E14785:F14785"/>
    <mergeCell ref="E14774:F14774"/>
    <mergeCell ref="E14775:F14775"/>
    <mergeCell ref="E14776:F14776"/>
    <mergeCell ref="E14777:F14777"/>
    <mergeCell ref="E14778:F14778"/>
    <mergeCell ref="E14779:F14779"/>
    <mergeCell ref="E14768:F14768"/>
    <mergeCell ref="E14769:F14769"/>
    <mergeCell ref="E14770:F14770"/>
    <mergeCell ref="E14771:F14771"/>
    <mergeCell ref="E14772:F14772"/>
    <mergeCell ref="E14773:F14773"/>
    <mergeCell ref="E14762:F14762"/>
    <mergeCell ref="E14763:F14763"/>
    <mergeCell ref="E14764:F14764"/>
    <mergeCell ref="E14765:F14765"/>
    <mergeCell ref="E14766:F14766"/>
    <mergeCell ref="E14767:F14767"/>
    <mergeCell ref="E14756:F14756"/>
    <mergeCell ref="E14757:F14757"/>
    <mergeCell ref="E14758:F14758"/>
    <mergeCell ref="E14759:F14759"/>
    <mergeCell ref="E14760:F14760"/>
    <mergeCell ref="E14761:F14761"/>
    <mergeCell ref="E14750:F14750"/>
    <mergeCell ref="E14751:F14751"/>
    <mergeCell ref="E14752:F14752"/>
    <mergeCell ref="E14753:F14753"/>
    <mergeCell ref="E14754:F14754"/>
    <mergeCell ref="E14755:F14755"/>
    <mergeCell ref="E14740:F14740"/>
    <mergeCell ref="E14741:F14741"/>
    <mergeCell ref="E14742:F14742"/>
    <mergeCell ref="E14743:F14743"/>
    <mergeCell ref="F14748:G14748"/>
    <mergeCell ref="F14749:G14749"/>
    <mergeCell ref="E14730:F14730"/>
    <mergeCell ref="E14731:F14731"/>
    <mergeCell ref="E14732:F14732"/>
    <mergeCell ref="E14733:F14733"/>
    <mergeCell ref="E14738:F14738"/>
    <mergeCell ref="E14739:F14739"/>
    <mergeCell ref="E14720:F14720"/>
    <mergeCell ref="E14721:F14721"/>
    <mergeCell ref="E14722:F14722"/>
    <mergeCell ref="E14723:F14723"/>
    <mergeCell ref="E14728:F14728"/>
    <mergeCell ref="E14729:F14729"/>
    <mergeCell ref="E14710:F14710"/>
    <mergeCell ref="E14711:F14711"/>
    <mergeCell ref="E14712:F14712"/>
    <mergeCell ref="E14713:F14713"/>
    <mergeCell ref="E14718:F14718"/>
    <mergeCell ref="E14719:F14719"/>
    <mergeCell ref="E14700:F14700"/>
    <mergeCell ref="E14701:F14701"/>
    <mergeCell ref="E14702:F14702"/>
    <mergeCell ref="E14703:F14703"/>
    <mergeCell ref="E14704:F14704"/>
    <mergeCell ref="E14709:F14709"/>
    <mergeCell ref="E14686:F14686"/>
    <mergeCell ref="E14691:F14691"/>
    <mergeCell ref="E14692:F14692"/>
    <mergeCell ref="E14693:F14693"/>
    <mergeCell ref="E14694:F14694"/>
    <mergeCell ref="E14695:F14695"/>
    <mergeCell ref="E14676:F14676"/>
    <mergeCell ref="E14677:F14677"/>
    <mergeCell ref="E14682:F14682"/>
    <mergeCell ref="E14683:F14683"/>
    <mergeCell ref="E14684:F14684"/>
    <mergeCell ref="E14685:F14685"/>
    <mergeCell ref="E14670:F14670"/>
    <mergeCell ref="E14671:F14671"/>
    <mergeCell ref="E14672:F14672"/>
    <mergeCell ref="E14673:F14673"/>
    <mergeCell ref="E14674:F14674"/>
    <mergeCell ref="E14675:F14675"/>
    <mergeCell ref="E14664:F14664"/>
    <mergeCell ref="E14665:F14665"/>
    <mergeCell ref="E14666:F14666"/>
    <mergeCell ref="E14667:F14667"/>
    <mergeCell ref="E14668:F14668"/>
    <mergeCell ref="E14669:F14669"/>
    <mergeCell ref="E14650:F14650"/>
    <mergeCell ref="E14655:F14655"/>
    <mergeCell ref="E14656:F14656"/>
    <mergeCell ref="E14657:F14657"/>
    <mergeCell ref="E14658:F14658"/>
    <mergeCell ref="E14659:F14659"/>
    <mergeCell ref="E14640:F14640"/>
    <mergeCell ref="E14641:F14641"/>
    <mergeCell ref="E14646:F14646"/>
    <mergeCell ref="E14647:F14647"/>
    <mergeCell ref="E14648:F14648"/>
    <mergeCell ref="E14649:F14649"/>
    <mergeCell ref="E14630:F14630"/>
    <mergeCell ref="E14631:F14631"/>
    <mergeCell ref="E14632:F14632"/>
    <mergeCell ref="E14637:F14637"/>
    <mergeCell ref="E14638:F14638"/>
    <mergeCell ref="E14639:F14639"/>
    <mergeCell ref="E14620:F14620"/>
    <mergeCell ref="E14621:F14621"/>
    <mergeCell ref="E14622:F14622"/>
    <mergeCell ref="E14623:F14623"/>
    <mergeCell ref="E14628:F14628"/>
    <mergeCell ref="E14629:F14629"/>
    <mergeCell ref="E14610:F14610"/>
    <mergeCell ref="E14611:F14611"/>
    <mergeCell ref="E14612:F14612"/>
    <mergeCell ref="E14613:F14613"/>
    <mergeCell ref="E14614:F14614"/>
    <mergeCell ref="E14619:F14619"/>
    <mergeCell ref="F14600:G14600"/>
    <mergeCell ref="E14601:F14601"/>
    <mergeCell ref="E14602:F14602"/>
    <mergeCell ref="E14603:F14603"/>
    <mergeCell ref="E14604:F14604"/>
    <mergeCell ref="E14605:F14605"/>
    <mergeCell ref="E14586:F14586"/>
    <mergeCell ref="E14591:F14591"/>
    <mergeCell ref="E14592:F14592"/>
    <mergeCell ref="E14593:F14593"/>
    <mergeCell ref="E14594:F14594"/>
    <mergeCell ref="E14595:F14595"/>
    <mergeCell ref="E14580:F14580"/>
    <mergeCell ref="E14581:F14581"/>
    <mergeCell ref="E14582:F14582"/>
    <mergeCell ref="E14583:F14583"/>
    <mergeCell ref="E14584:F14584"/>
    <mergeCell ref="E14585:F14585"/>
    <mergeCell ref="E14566:F14566"/>
    <mergeCell ref="E14571:F14571"/>
    <mergeCell ref="E14572:F14572"/>
    <mergeCell ref="E14573:F14573"/>
    <mergeCell ref="E14574:F14574"/>
    <mergeCell ref="E14575:F14575"/>
    <mergeCell ref="E14556:F14556"/>
    <mergeCell ref="E14557:F14557"/>
    <mergeCell ref="E14562:F14562"/>
    <mergeCell ref="E14563:F14563"/>
    <mergeCell ref="E14564:F14564"/>
    <mergeCell ref="E14565:F14565"/>
    <mergeCell ref="E14546:F14546"/>
    <mergeCell ref="E14547:F14547"/>
    <mergeCell ref="E14548:F14548"/>
    <mergeCell ref="E14553:F14553"/>
    <mergeCell ref="E14554:F14554"/>
    <mergeCell ref="E14555:F14555"/>
    <mergeCell ref="E14536:F14536"/>
    <mergeCell ref="E14537:F14537"/>
    <mergeCell ref="E14538:F14538"/>
    <mergeCell ref="E14539:F14539"/>
    <mergeCell ref="E14544:F14544"/>
    <mergeCell ref="E14545:F14545"/>
    <mergeCell ref="E14526:F14526"/>
    <mergeCell ref="E14527:F14527"/>
    <mergeCell ref="E14528:F14528"/>
    <mergeCell ref="E14529:F14529"/>
    <mergeCell ref="E14530:F14530"/>
    <mergeCell ref="E14535:F14535"/>
    <mergeCell ref="E14512:F14512"/>
    <mergeCell ref="E14517:F14517"/>
    <mergeCell ref="E14518:F14518"/>
    <mergeCell ref="E14519:F14519"/>
    <mergeCell ref="E14520:F14520"/>
    <mergeCell ref="E14521:F14521"/>
    <mergeCell ref="E14502:F14502"/>
    <mergeCell ref="E14503:F14503"/>
    <mergeCell ref="E14508:F14508"/>
    <mergeCell ref="E14509:F14509"/>
    <mergeCell ref="E14510:F14510"/>
    <mergeCell ref="E14511:F14511"/>
    <mergeCell ref="E14492:F14492"/>
    <mergeCell ref="E14493:F14493"/>
    <mergeCell ref="E14494:F14494"/>
    <mergeCell ref="E14499:F14499"/>
    <mergeCell ref="E14500:F14500"/>
    <mergeCell ref="E14501:F14501"/>
    <mergeCell ref="E14482:F14482"/>
    <mergeCell ref="E14483:F14483"/>
    <mergeCell ref="E14484:F14484"/>
    <mergeCell ref="E14485:F14485"/>
    <mergeCell ref="E14490:F14490"/>
    <mergeCell ref="E14491:F14491"/>
    <mergeCell ref="E14472:F14472"/>
    <mergeCell ref="E14473:F14473"/>
    <mergeCell ref="E14474:F14474"/>
    <mergeCell ref="E14475:F14475"/>
    <mergeCell ref="E14476:F14476"/>
    <mergeCell ref="E14481:F14481"/>
    <mergeCell ref="F14462:G14462"/>
    <mergeCell ref="E14463:F14463"/>
    <mergeCell ref="E14464:F14464"/>
    <mergeCell ref="E14465:F14465"/>
    <mergeCell ref="E14466:F14466"/>
    <mergeCell ref="E14467:F14467"/>
    <mergeCell ref="E14448:F14448"/>
    <mergeCell ref="E14449:F14449"/>
    <mergeCell ref="E14450:F14450"/>
    <mergeCell ref="E14455:F14455"/>
    <mergeCell ref="E14456:F14456"/>
    <mergeCell ref="E14457:F14457"/>
    <mergeCell ref="E14434:F14434"/>
    <mergeCell ref="E14439:F14439"/>
    <mergeCell ref="E14440:F14440"/>
    <mergeCell ref="E14441:F14441"/>
    <mergeCell ref="E14442:F14442"/>
    <mergeCell ref="E14443:F14443"/>
    <mergeCell ref="E14424:F14424"/>
    <mergeCell ref="E14425:F14425"/>
    <mergeCell ref="E14430:F14430"/>
    <mergeCell ref="E14431:F14431"/>
    <mergeCell ref="E14432:F14432"/>
    <mergeCell ref="E14433:F14433"/>
    <mergeCell ref="E14414:F14414"/>
    <mergeCell ref="E14415:F14415"/>
    <mergeCell ref="E14416:F14416"/>
    <mergeCell ref="E14421:F14421"/>
    <mergeCell ref="E14422:F14422"/>
    <mergeCell ref="E14423:F14423"/>
    <mergeCell ref="E14404:F14404"/>
    <mergeCell ref="E14405:F14405"/>
    <mergeCell ref="E14406:F14406"/>
    <mergeCell ref="E14407:F14407"/>
    <mergeCell ref="E14412:F14412"/>
    <mergeCell ref="E14413:F14413"/>
    <mergeCell ref="E14394:F14394"/>
    <mergeCell ref="E14395:F14395"/>
    <mergeCell ref="E14396:F14396"/>
    <mergeCell ref="E14397:F14397"/>
    <mergeCell ref="E14402:F14402"/>
    <mergeCell ref="E14403:F14403"/>
    <mergeCell ref="E14384:F14384"/>
    <mergeCell ref="E14385:F14385"/>
    <mergeCell ref="E14386:F14386"/>
    <mergeCell ref="E14387:F14387"/>
    <mergeCell ref="E14388:F14388"/>
    <mergeCell ref="E14393:F14393"/>
    <mergeCell ref="E14370:F14370"/>
    <mergeCell ref="E14375:F14375"/>
    <mergeCell ref="E14376:F14376"/>
    <mergeCell ref="E14377:F14377"/>
    <mergeCell ref="E14378:F14378"/>
    <mergeCell ref="E14379:F14379"/>
    <mergeCell ref="E14360:F14360"/>
    <mergeCell ref="E14361:F14361"/>
    <mergeCell ref="E14366:F14366"/>
    <mergeCell ref="E14367:F14367"/>
    <mergeCell ref="E14368:F14368"/>
    <mergeCell ref="E14369:F14369"/>
    <mergeCell ref="E14350:F14350"/>
    <mergeCell ref="E14351:F14351"/>
    <mergeCell ref="E14352:F14352"/>
    <mergeCell ref="E14357:F14357"/>
    <mergeCell ref="E14358:F14358"/>
    <mergeCell ref="E14359:F14359"/>
    <mergeCell ref="E14340:F14340"/>
    <mergeCell ref="E14341:F14341"/>
    <mergeCell ref="E14342:F14342"/>
    <mergeCell ref="F14347:G14347"/>
    <mergeCell ref="E14348:F14348"/>
    <mergeCell ref="E14349:F14349"/>
    <mergeCell ref="E14330:F14330"/>
    <mergeCell ref="E14331:F14331"/>
    <mergeCell ref="E14332:F14332"/>
    <mergeCell ref="E14337:F14337"/>
    <mergeCell ref="E14338:F14338"/>
    <mergeCell ref="E14339:F14339"/>
    <mergeCell ref="E14324:F14324"/>
    <mergeCell ref="E14325:F14325"/>
    <mergeCell ref="E14326:F14326"/>
    <mergeCell ref="E14327:F14327"/>
    <mergeCell ref="E14328:F14328"/>
    <mergeCell ref="E14329:F14329"/>
    <mergeCell ref="E14318:F14318"/>
    <mergeCell ref="E14319:F14319"/>
    <mergeCell ref="E14320:F14320"/>
    <mergeCell ref="E14321:F14321"/>
    <mergeCell ref="E14322:F14322"/>
    <mergeCell ref="E14323:F14323"/>
    <mergeCell ref="E14312:F14312"/>
    <mergeCell ref="E14313:F14313"/>
    <mergeCell ref="E14314:F14314"/>
    <mergeCell ref="E14315:F14315"/>
    <mergeCell ref="E14316:F14316"/>
    <mergeCell ref="E14317:F14317"/>
    <mergeCell ref="E14302:F14302"/>
    <mergeCell ref="E14303:F14303"/>
    <mergeCell ref="E14304:F14304"/>
    <mergeCell ref="E14309:F14309"/>
    <mergeCell ref="E14310:F14310"/>
    <mergeCell ref="E14311:F14311"/>
    <mergeCell ref="E14292:F14292"/>
    <mergeCell ref="E14293:F14293"/>
    <mergeCell ref="E14298:F14298"/>
    <mergeCell ref="E14299:F14299"/>
    <mergeCell ref="E14300:F14300"/>
    <mergeCell ref="E14301:F14301"/>
    <mergeCell ref="E14282:F14282"/>
    <mergeCell ref="E14283:F14283"/>
    <mergeCell ref="E14284:F14284"/>
    <mergeCell ref="E14289:F14289"/>
    <mergeCell ref="E14290:F14290"/>
    <mergeCell ref="E14291:F14291"/>
    <mergeCell ref="E14272:F14272"/>
    <mergeCell ref="E14273:F14273"/>
    <mergeCell ref="E14274:F14274"/>
    <mergeCell ref="E14279:F14279"/>
    <mergeCell ref="E14280:F14280"/>
    <mergeCell ref="E14281:F14281"/>
    <mergeCell ref="E14266:F14266"/>
    <mergeCell ref="E14267:F14267"/>
    <mergeCell ref="E14268:F14268"/>
    <mergeCell ref="E14269:F14269"/>
    <mergeCell ref="E14270:F14270"/>
    <mergeCell ref="E14271:F14271"/>
    <mergeCell ref="E14260:F14260"/>
    <mergeCell ref="E14261:F14261"/>
    <mergeCell ref="E14262:F14262"/>
    <mergeCell ref="E14263:F14263"/>
    <mergeCell ref="E14264:F14264"/>
    <mergeCell ref="E14265:F14265"/>
    <mergeCell ref="E14250:F14250"/>
    <mergeCell ref="E14251:F14251"/>
    <mergeCell ref="E14256:F14256"/>
    <mergeCell ref="E14257:F14257"/>
    <mergeCell ref="E14258:F14258"/>
    <mergeCell ref="E14259:F14259"/>
    <mergeCell ref="E14240:F14240"/>
    <mergeCell ref="E14241:F14241"/>
    <mergeCell ref="E14242:F14242"/>
    <mergeCell ref="E14247:F14247"/>
    <mergeCell ref="E14248:F14248"/>
    <mergeCell ref="E14249:F14249"/>
    <mergeCell ref="E14230:F14230"/>
    <mergeCell ref="E14231:F14231"/>
    <mergeCell ref="E14232:F14232"/>
    <mergeCell ref="E14233:F14233"/>
    <mergeCell ref="E14238:F14238"/>
    <mergeCell ref="E14239:F14239"/>
    <mergeCell ref="E14220:F14220"/>
    <mergeCell ref="E14221:F14221"/>
    <mergeCell ref="E14222:F14222"/>
    <mergeCell ref="E14223:F14223"/>
    <mergeCell ref="E14228:F14228"/>
    <mergeCell ref="E14229:F14229"/>
    <mergeCell ref="E14210:F14210"/>
    <mergeCell ref="E14211:F14211"/>
    <mergeCell ref="E14212:F14212"/>
    <mergeCell ref="E14213:F14213"/>
    <mergeCell ref="E14218:F14218"/>
    <mergeCell ref="E14219:F14219"/>
    <mergeCell ref="E14204:F14204"/>
    <mergeCell ref="E14205:F14205"/>
    <mergeCell ref="E14206:F14206"/>
    <mergeCell ref="E14207:F14207"/>
    <mergeCell ref="E14208:F14208"/>
    <mergeCell ref="E14209:F14209"/>
    <mergeCell ref="E14190:F14190"/>
    <mergeCell ref="E14195:F14195"/>
    <mergeCell ref="E14196:F14196"/>
    <mergeCell ref="E14197:F14197"/>
    <mergeCell ref="E14198:F14198"/>
    <mergeCell ref="E14199:F14199"/>
    <mergeCell ref="E14180:F14180"/>
    <mergeCell ref="E14181:F14181"/>
    <mergeCell ref="E14186:F14186"/>
    <mergeCell ref="E14187:F14187"/>
    <mergeCell ref="E14188:F14188"/>
    <mergeCell ref="E14189:F14189"/>
    <mergeCell ref="E14170:F14170"/>
    <mergeCell ref="E14171:F14171"/>
    <mergeCell ref="E14176:F14176"/>
    <mergeCell ref="E14177:F14177"/>
    <mergeCell ref="E14178:F14178"/>
    <mergeCell ref="E14179:F14179"/>
    <mergeCell ref="E14160:F14160"/>
    <mergeCell ref="F14165:G14165"/>
    <mergeCell ref="E14166:F14166"/>
    <mergeCell ref="E14167:F14167"/>
    <mergeCell ref="E14168:F14168"/>
    <mergeCell ref="E14169:F14169"/>
    <mergeCell ref="E14154:F14154"/>
    <mergeCell ref="E14155:F14155"/>
    <mergeCell ref="E14156:F14156"/>
    <mergeCell ref="E14157:F14157"/>
    <mergeCell ref="E14158:F14158"/>
    <mergeCell ref="E14159:F14159"/>
    <mergeCell ref="E14144:F14144"/>
    <mergeCell ref="E14145:F14145"/>
    <mergeCell ref="E14146:F14146"/>
    <mergeCell ref="E14147:F14147"/>
    <mergeCell ref="F14152:G14152"/>
    <mergeCell ref="E14153:F14153"/>
    <mergeCell ref="E14138:F14138"/>
    <mergeCell ref="E14139:F14139"/>
    <mergeCell ref="E14140:F14140"/>
    <mergeCell ref="E14141:F14141"/>
    <mergeCell ref="E14142:F14142"/>
    <mergeCell ref="E14143:F14143"/>
    <mergeCell ref="E14128:F14128"/>
    <mergeCell ref="E14129:F14129"/>
    <mergeCell ref="E14130:F14130"/>
    <mergeCell ref="E14131:F14131"/>
    <mergeCell ref="E14132:F14132"/>
    <mergeCell ref="E14133:F14133"/>
    <mergeCell ref="E14118:F14118"/>
    <mergeCell ref="E14119:F14119"/>
    <mergeCell ref="E14120:F14120"/>
    <mergeCell ref="E14121:F14121"/>
    <mergeCell ref="F14126:G14126"/>
    <mergeCell ref="E14127:F14127"/>
    <mergeCell ref="E14108:F14108"/>
    <mergeCell ref="E14109:F14109"/>
    <mergeCell ref="E14114:F14114"/>
    <mergeCell ref="E14115:F14115"/>
    <mergeCell ref="E14116:F14116"/>
    <mergeCell ref="E14117:F14117"/>
    <mergeCell ref="E14098:F14098"/>
    <mergeCell ref="F14103:G14103"/>
    <mergeCell ref="E14104:F14104"/>
    <mergeCell ref="E14105:F14105"/>
    <mergeCell ref="E14106:F14106"/>
    <mergeCell ref="E14107:F14107"/>
    <mergeCell ref="E14088:F14088"/>
    <mergeCell ref="E14089:F14089"/>
    <mergeCell ref="E14090:F14090"/>
    <mergeCell ref="F14095:G14095"/>
    <mergeCell ref="E14096:F14096"/>
    <mergeCell ref="E14097:F14097"/>
    <mergeCell ref="E14078:F14078"/>
    <mergeCell ref="E14079:F14079"/>
    <mergeCell ref="E14080:F14080"/>
    <mergeCell ref="E14081:F14081"/>
    <mergeCell ref="E14082:F14082"/>
    <mergeCell ref="F14087:G14087"/>
    <mergeCell ref="E14068:F14068"/>
    <mergeCell ref="E14069:F14069"/>
    <mergeCell ref="E14070:F14070"/>
    <mergeCell ref="E14071:F14071"/>
    <mergeCell ref="E14072:F14072"/>
    <mergeCell ref="E14077:F14077"/>
    <mergeCell ref="E14058:F14058"/>
    <mergeCell ref="E14059:F14059"/>
    <mergeCell ref="E14060:F14060"/>
    <mergeCell ref="E14061:F14061"/>
    <mergeCell ref="E14062:F14062"/>
    <mergeCell ref="E14067:F14067"/>
    <mergeCell ref="E14048:F14048"/>
    <mergeCell ref="E14049:F14049"/>
    <mergeCell ref="E14050:F14050"/>
    <mergeCell ref="E14051:F14051"/>
    <mergeCell ref="F14056:G14056"/>
    <mergeCell ref="E14057:F14057"/>
    <mergeCell ref="E14038:F14038"/>
    <mergeCell ref="E14043:F14043"/>
    <mergeCell ref="E14044:F14044"/>
    <mergeCell ref="E14045:F14045"/>
    <mergeCell ref="E14046:F14046"/>
    <mergeCell ref="E14047:F14047"/>
    <mergeCell ref="E14032:F14032"/>
    <mergeCell ref="E14033:F14033"/>
    <mergeCell ref="E14034:F14034"/>
    <mergeCell ref="E14035:F14035"/>
    <mergeCell ref="E14036:F14036"/>
    <mergeCell ref="E14037:F14037"/>
    <mergeCell ref="E14022:F14022"/>
    <mergeCell ref="E14023:F14023"/>
    <mergeCell ref="E14024:F14024"/>
    <mergeCell ref="E14025:F14025"/>
    <mergeCell ref="E14026:F14026"/>
    <mergeCell ref="F14031:G14031"/>
    <mergeCell ref="F14016:G14016"/>
    <mergeCell ref="E14017:F14017"/>
    <mergeCell ref="E14018:F14018"/>
    <mergeCell ref="E14019:F14019"/>
    <mergeCell ref="E14020:F14020"/>
    <mergeCell ref="E14021:F14021"/>
    <mergeCell ref="E14006:F14006"/>
    <mergeCell ref="E14007:F14007"/>
    <mergeCell ref="E14008:F14008"/>
    <mergeCell ref="E14009:F14009"/>
    <mergeCell ref="E14010:F14010"/>
    <mergeCell ref="F14015:G14015"/>
    <mergeCell ref="F14000:G14000"/>
    <mergeCell ref="F14001:G14001"/>
    <mergeCell ref="E14002:F14002"/>
    <mergeCell ref="E14003:F14003"/>
    <mergeCell ref="E14004:F14004"/>
    <mergeCell ref="E14005:F14005"/>
    <mergeCell ref="E13990:F13990"/>
    <mergeCell ref="E13991:F13991"/>
    <mergeCell ref="E13992:F13992"/>
    <mergeCell ref="E13993:F13993"/>
    <mergeCell ref="E13994:F13994"/>
    <mergeCell ref="E13995:F13995"/>
    <mergeCell ref="E13980:F13980"/>
    <mergeCell ref="F13985:G13985"/>
    <mergeCell ref="E13986:F13986"/>
    <mergeCell ref="E13987:F13987"/>
    <mergeCell ref="E13988:F13988"/>
    <mergeCell ref="E13989:F13989"/>
    <mergeCell ref="E13970:F13970"/>
    <mergeCell ref="E13975:F13975"/>
    <mergeCell ref="E13976:F13976"/>
    <mergeCell ref="E13977:F13977"/>
    <mergeCell ref="E13978:F13978"/>
    <mergeCell ref="E13979:F13979"/>
    <mergeCell ref="E13964:F13964"/>
    <mergeCell ref="E13965:F13965"/>
    <mergeCell ref="E13966:F13966"/>
    <mergeCell ref="E13967:F13967"/>
    <mergeCell ref="E13968:F13968"/>
    <mergeCell ref="E13969:F13969"/>
    <mergeCell ref="E13950:F13950"/>
    <mergeCell ref="E13955:F13955"/>
    <mergeCell ref="E13956:F13956"/>
    <mergeCell ref="E13957:F13957"/>
    <mergeCell ref="F13962:G13962"/>
    <mergeCell ref="E13963:F13963"/>
    <mergeCell ref="E13940:F13940"/>
    <mergeCell ref="E13941:F13941"/>
    <mergeCell ref="F13946:G13946"/>
    <mergeCell ref="E13947:F13947"/>
    <mergeCell ref="E13948:F13948"/>
    <mergeCell ref="E13949:F13949"/>
    <mergeCell ref="F13930:G13930"/>
    <mergeCell ref="E13931:F13931"/>
    <mergeCell ref="E13932:F13932"/>
    <mergeCell ref="E13933:F13933"/>
    <mergeCell ref="F13938:G13938"/>
    <mergeCell ref="E13939:F13939"/>
    <mergeCell ref="E13920:F13920"/>
    <mergeCell ref="E13921:F13921"/>
    <mergeCell ref="E13922:F13922"/>
    <mergeCell ref="E13923:F13923"/>
    <mergeCell ref="E13924:F13924"/>
    <mergeCell ref="E13925:F13925"/>
    <mergeCell ref="E13910:F13910"/>
    <mergeCell ref="E13911:F13911"/>
    <mergeCell ref="E13912:F13912"/>
    <mergeCell ref="E13913:F13913"/>
    <mergeCell ref="E13914:F13914"/>
    <mergeCell ref="E13915:F13915"/>
    <mergeCell ref="E13900:F13900"/>
    <mergeCell ref="E13901:F13901"/>
    <mergeCell ref="E13902:F13902"/>
    <mergeCell ref="E13903:F13903"/>
    <mergeCell ref="E13904:F13904"/>
    <mergeCell ref="E13905:F13905"/>
    <mergeCell ref="E13890:F13890"/>
    <mergeCell ref="E13891:F13891"/>
    <mergeCell ref="E13892:F13892"/>
    <mergeCell ref="E13893:F13893"/>
    <mergeCell ref="E13894:F13894"/>
    <mergeCell ref="E13895:F13895"/>
    <mergeCell ref="E13880:F13880"/>
    <mergeCell ref="E13881:F13881"/>
    <mergeCell ref="E13882:F13882"/>
    <mergeCell ref="E13883:F13883"/>
    <mergeCell ref="E13884:F13884"/>
    <mergeCell ref="F13889:G13889"/>
    <mergeCell ref="E13870:F13870"/>
    <mergeCell ref="E13871:F13871"/>
    <mergeCell ref="E13876:F13876"/>
    <mergeCell ref="E13877:F13877"/>
    <mergeCell ref="E13878:F13878"/>
    <mergeCell ref="E13879:F13879"/>
    <mergeCell ref="F13864:G13864"/>
    <mergeCell ref="E13865:F13865"/>
    <mergeCell ref="E13866:F13866"/>
    <mergeCell ref="E13867:F13867"/>
    <mergeCell ref="E13868:F13868"/>
    <mergeCell ref="E13869:F13869"/>
    <mergeCell ref="E13854:F13854"/>
    <mergeCell ref="E13855:F13855"/>
    <mergeCell ref="E13856:F13856"/>
    <mergeCell ref="E13857:F13857"/>
    <mergeCell ref="E13858:F13858"/>
    <mergeCell ref="E13859:F13859"/>
    <mergeCell ref="F13848:G13848"/>
    <mergeCell ref="F13849:G13849"/>
    <mergeCell ref="E13850:F13850"/>
    <mergeCell ref="E13851:F13851"/>
    <mergeCell ref="E13852:F13852"/>
    <mergeCell ref="E13853:F13853"/>
    <mergeCell ref="E13838:F13838"/>
    <mergeCell ref="E13839:F13839"/>
    <mergeCell ref="E13840:F13840"/>
    <mergeCell ref="E13841:F13841"/>
    <mergeCell ref="E13842:F13842"/>
    <mergeCell ref="E13843:F13843"/>
    <mergeCell ref="E13828:F13828"/>
    <mergeCell ref="F13833:G13833"/>
    <mergeCell ref="F13834:G13834"/>
    <mergeCell ref="E13835:F13835"/>
    <mergeCell ref="E13836:F13836"/>
    <mergeCell ref="E13837:F13837"/>
    <mergeCell ref="E13818:F13818"/>
    <mergeCell ref="E13819:F13819"/>
    <mergeCell ref="E13824:F13824"/>
    <mergeCell ref="E13825:F13825"/>
    <mergeCell ref="E13826:F13826"/>
    <mergeCell ref="E13827:F13827"/>
    <mergeCell ref="E13812:F13812"/>
    <mergeCell ref="E13813:F13813"/>
    <mergeCell ref="E13814:F13814"/>
    <mergeCell ref="E13815:F13815"/>
    <mergeCell ref="E13816:F13816"/>
    <mergeCell ref="E13817:F13817"/>
    <mergeCell ref="E13802:F13802"/>
    <mergeCell ref="E13803:F13803"/>
    <mergeCell ref="E13804:F13804"/>
    <mergeCell ref="F13809:G13809"/>
    <mergeCell ref="E13810:F13810"/>
    <mergeCell ref="E13811:F13811"/>
    <mergeCell ref="E13796:F13796"/>
    <mergeCell ref="E13797:F13797"/>
    <mergeCell ref="E13798:F13798"/>
    <mergeCell ref="E13799:F13799"/>
    <mergeCell ref="E13800:F13800"/>
    <mergeCell ref="E13801:F13801"/>
    <mergeCell ref="E13790:F13790"/>
    <mergeCell ref="E13791:F13791"/>
    <mergeCell ref="E13792:F13792"/>
    <mergeCell ref="E13793:F13793"/>
    <mergeCell ref="E13794:F13794"/>
    <mergeCell ref="E13795:F13795"/>
    <mergeCell ref="E13780:F13780"/>
    <mergeCell ref="E13781:F13781"/>
    <mergeCell ref="E13782:F13782"/>
    <mergeCell ref="E13787:F13787"/>
    <mergeCell ref="E13788:F13788"/>
    <mergeCell ref="E13789:F13789"/>
    <mergeCell ref="E13774:F13774"/>
    <mergeCell ref="E13775:F13775"/>
    <mergeCell ref="E13776:F13776"/>
    <mergeCell ref="E13777:F13777"/>
    <mergeCell ref="E13778:F13778"/>
    <mergeCell ref="E13779:F13779"/>
    <mergeCell ref="E13764:F13764"/>
    <mergeCell ref="E13765:F13765"/>
    <mergeCell ref="E13766:F13766"/>
    <mergeCell ref="E13767:F13767"/>
    <mergeCell ref="E13768:F13768"/>
    <mergeCell ref="E13773:F13773"/>
    <mergeCell ref="E13754:F13754"/>
    <mergeCell ref="E13755:F13755"/>
    <mergeCell ref="F13760:G13760"/>
    <mergeCell ref="F13761:G13761"/>
    <mergeCell ref="E13762:F13762"/>
    <mergeCell ref="E13763:F13763"/>
    <mergeCell ref="E13744:F13744"/>
    <mergeCell ref="E13745:F13745"/>
    <mergeCell ref="E13746:F13746"/>
    <mergeCell ref="E13751:F13751"/>
    <mergeCell ref="E13752:F13752"/>
    <mergeCell ref="E13753:F13753"/>
    <mergeCell ref="E13738:F13738"/>
    <mergeCell ref="E13739:F13739"/>
    <mergeCell ref="E13740:F13740"/>
    <mergeCell ref="E13741:F13741"/>
    <mergeCell ref="E13742:F13742"/>
    <mergeCell ref="E13743:F13743"/>
    <mergeCell ref="E13724:F13724"/>
    <mergeCell ref="E13725:F13725"/>
    <mergeCell ref="E13730:F13730"/>
    <mergeCell ref="E13731:F13731"/>
    <mergeCell ref="E13732:F13732"/>
    <mergeCell ref="E13737:F13737"/>
    <mergeCell ref="E13718:F13718"/>
    <mergeCell ref="E13719:F13719"/>
    <mergeCell ref="E13720:F13720"/>
    <mergeCell ref="E13721:F13721"/>
    <mergeCell ref="E13722:F13722"/>
    <mergeCell ref="E13723:F13723"/>
    <mergeCell ref="E13708:F13708"/>
    <mergeCell ref="E13709:F13709"/>
    <mergeCell ref="E13714:F13714"/>
    <mergeCell ref="E13715:F13715"/>
    <mergeCell ref="E13716:F13716"/>
    <mergeCell ref="E13717:F13717"/>
    <mergeCell ref="E13702:F13702"/>
    <mergeCell ref="E13703:F13703"/>
    <mergeCell ref="E13704:F13704"/>
    <mergeCell ref="E13705:F13705"/>
    <mergeCell ref="E13706:F13706"/>
    <mergeCell ref="E13707:F13707"/>
    <mergeCell ref="E13696:F13696"/>
    <mergeCell ref="E13697:F13697"/>
    <mergeCell ref="E13698:F13698"/>
    <mergeCell ref="E13699:F13699"/>
    <mergeCell ref="E13700:F13700"/>
    <mergeCell ref="E13701:F13701"/>
    <mergeCell ref="E13690:F13690"/>
    <mergeCell ref="E13691:F13691"/>
    <mergeCell ref="E13692:F13692"/>
    <mergeCell ref="E13693:F13693"/>
    <mergeCell ref="E13694:F13694"/>
    <mergeCell ref="E13695:F13695"/>
    <mergeCell ref="E13680:F13680"/>
    <mergeCell ref="E13681:F13681"/>
    <mergeCell ref="E13686:F13686"/>
    <mergeCell ref="E13687:F13687"/>
    <mergeCell ref="E13688:F13688"/>
    <mergeCell ref="E13689:F13689"/>
    <mergeCell ref="E13674:F13674"/>
    <mergeCell ref="E13675:F13675"/>
    <mergeCell ref="E13676:F13676"/>
    <mergeCell ref="E13677:F13677"/>
    <mergeCell ref="E13678:F13678"/>
    <mergeCell ref="E13679:F13679"/>
    <mergeCell ref="E13668:F13668"/>
    <mergeCell ref="E13669:F13669"/>
    <mergeCell ref="E13670:F13670"/>
    <mergeCell ref="E13671:F13671"/>
    <mergeCell ref="E13672:F13672"/>
    <mergeCell ref="E13673:F13673"/>
    <mergeCell ref="E13658:F13658"/>
    <mergeCell ref="E13659:F13659"/>
    <mergeCell ref="E13664:F13664"/>
    <mergeCell ref="E13665:F13665"/>
    <mergeCell ref="E13666:F13666"/>
    <mergeCell ref="E13667:F13667"/>
    <mergeCell ref="E13652:F13652"/>
    <mergeCell ref="E13653:F13653"/>
    <mergeCell ref="E13654:F13654"/>
    <mergeCell ref="E13655:F13655"/>
    <mergeCell ref="E13656:F13656"/>
    <mergeCell ref="E13657:F13657"/>
    <mergeCell ref="E13646:F13646"/>
    <mergeCell ref="E13647:F13647"/>
    <mergeCell ref="E13648:F13648"/>
    <mergeCell ref="E13649:F13649"/>
    <mergeCell ref="E13650:F13650"/>
    <mergeCell ref="E13651:F13651"/>
    <mergeCell ref="E13640:F13640"/>
    <mergeCell ref="E13641:F13641"/>
    <mergeCell ref="E13642:F13642"/>
    <mergeCell ref="E13643:F13643"/>
    <mergeCell ref="E13644:F13644"/>
    <mergeCell ref="E13645:F13645"/>
    <mergeCell ref="E13630:F13630"/>
    <mergeCell ref="E13631:F13631"/>
    <mergeCell ref="F13636:G13636"/>
    <mergeCell ref="E13637:F13637"/>
    <mergeCell ref="E13638:F13638"/>
    <mergeCell ref="E13639:F13639"/>
    <mergeCell ref="E13620:F13620"/>
    <mergeCell ref="E13621:F13621"/>
    <mergeCell ref="E13626:F13626"/>
    <mergeCell ref="E13627:F13627"/>
    <mergeCell ref="E13628:F13628"/>
    <mergeCell ref="E13629:F13629"/>
    <mergeCell ref="E13610:F13610"/>
    <mergeCell ref="E13611:F13611"/>
    <mergeCell ref="E13616:F13616"/>
    <mergeCell ref="E13617:F13617"/>
    <mergeCell ref="E13618:F13618"/>
    <mergeCell ref="E13619:F13619"/>
    <mergeCell ref="E13600:F13600"/>
    <mergeCell ref="E13601:F13601"/>
    <mergeCell ref="E13606:F13606"/>
    <mergeCell ref="E13607:F13607"/>
    <mergeCell ref="E13608:F13608"/>
    <mergeCell ref="E13609:F13609"/>
    <mergeCell ref="E13590:F13590"/>
    <mergeCell ref="E13591:F13591"/>
    <mergeCell ref="E13592:F13592"/>
    <mergeCell ref="E13597:F13597"/>
    <mergeCell ref="E13598:F13598"/>
    <mergeCell ref="E13599:F13599"/>
    <mergeCell ref="E13580:F13580"/>
    <mergeCell ref="E13581:F13581"/>
    <mergeCell ref="E13586:F13586"/>
    <mergeCell ref="E13587:F13587"/>
    <mergeCell ref="E13588:F13588"/>
    <mergeCell ref="E13589:F13589"/>
    <mergeCell ref="E13570:F13570"/>
    <mergeCell ref="E13571:F13571"/>
    <mergeCell ref="E13572:F13572"/>
    <mergeCell ref="E13577:F13577"/>
    <mergeCell ref="E13578:F13578"/>
    <mergeCell ref="E13579:F13579"/>
    <mergeCell ref="E13560:F13560"/>
    <mergeCell ref="E13561:F13561"/>
    <mergeCell ref="E13562:F13562"/>
    <mergeCell ref="E13563:F13563"/>
    <mergeCell ref="E13568:F13568"/>
    <mergeCell ref="E13569:F13569"/>
    <mergeCell ref="E13550:F13550"/>
    <mergeCell ref="E13551:F13551"/>
    <mergeCell ref="E13552:F13552"/>
    <mergeCell ref="E13553:F13553"/>
    <mergeCell ref="E13554:F13554"/>
    <mergeCell ref="E13559:F13559"/>
    <mergeCell ref="E13536:F13536"/>
    <mergeCell ref="E13541:F13541"/>
    <mergeCell ref="E13542:F13542"/>
    <mergeCell ref="E13543:F13543"/>
    <mergeCell ref="E13544:F13544"/>
    <mergeCell ref="E13545:F13545"/>
    <mergeCell ref="E13526:F13526"/>
    <mergeCell ref="E13527:F13527"/>
    <mergeCell ref="E13532:F13532"/>
    <mergeCell ref="E13533:F13533"/>
    <mergeCell ref="E13534:F13534"/>
    <mergeCell ref="E13535:F13535"/>
    <mergeCell ref="E13516:F13516"/>
    <mergeCell ref="E13517:F13517"/>
    <mergeCell ref="E13518:F13518"/>
    <mergeCell ref="E13523:F13523"/>
    <mergeCell ref="E13524:F13524"/>
    <mergeCell ref="E13525:F13525"/>
    <mergeCell ref="E13506:F13506"/>
    <mergeCell ref="E13507:F13507"/>
    <mergeCell ref="E13508:F13508"/>
    <mergeCell ref="E13509:F13509"/>
    <mergeCell ref="E13514:F13514"/>
    <mergeCell ref="E13515:F13515"/>
    <mergeCell ref="E13496:F13496"/>
    <mergeCell ref="E13497:F13497"/>
    <mergeCell ref="E13498:F13498"/>
    <mergeCell ref="E13499:F13499"/>
    <mergeCell ref="E13500:F13500"/>
    <mergeCell ref="E13505:F13505"/>
    <mergeCell ref="E13486:F13486"/>
    <mergeCell ref="E13487:F13487"/>
    <mergeCell ref="E13488:F13488"/>
    <mergeCell ref="E13489:F13489"/>
    <mergeCell ref="E13490:F13490"/>
    <mergeCell ref="E13491:F13491"/>
    <mergeCell ref="E13476:F13476"/>
    <mergeCell ref="E13477:F13477"/>
    <mergeCell ref="E13478:F13478"/>
    <mergeCell ref="E13479:F13479"/>
    <mergeCell ref="E13480:F13480"/>
    <mergeCell ref="E13485:F13485"/>
    <mergeCell ref="E13466:F13466"/>
    <mergeCell ref="E13467:F13467"/>
    <mergeCell ref="E13468:F13468"/>
    <mergeCell ref="E13469:F13469"/>
    <mergeCell ref="E13474:F13474"/>
    <mergeCell ref="E13475:F13475"/>
    <mergeCell ref="E13456:F13456"/>
    <mergeCell ref="E13457:F13457"/>
    <mergeCell ref="E13458:F13458"/>
    <mergeCell ref="E13463:F13463"/>
    <mergeCell ref="E13464:F13464"/>
    <mergeCell ref="E13465:F13465"/>
    <mergeCell ref="E13446:F13446"/>
    <mergeCell ref="E13451:F13451"/>
    <mergeCell ref="E13452:F13452"/>
    <mergeCell ref="E13453:F13453"/>
    <mergeCell ref="E13454:F13454"/>
    <mergeCell ref="E13455:F13455"/>
    <mergeCell ref="E13436:F13436"/>
    <mergeCell ref="E13437:F13437"/>
    <mergeCell ref="E13442:F13442"/>
    <mergeCell ref="E13443:F13443"/>
    <mergeCell ref="E13444:F13444"/>
    <mergeCell ref="E13445:F13445"/>
    <mergeCell ref="E13426:F13426"/>
    <mergeCell ref="E13427:F13427"/>
    <mergeCell ref="E13428:F13428"/>
    <mergeCell ref="E13433:F13433"/>
    <mergeCell ref="E13434:F13434"/>
    <mergeCell ref="E13435:F13435"/>
    <mergeCell ref="E13416:F13416"/>
    <mergeCell ref="E13417:F13417"/>
    <mergeCell ref="E13418:F13418"/>
    <mergeCell ref="E13419:F13419"/>
    <mergeCell ref="E13424:F13424"/>
    <mergeCell ref="E13425:F13425"/>
    <mergeCell ref="E13406:F13406"/>
    <mergeCell ref="E13407:F13407"/>
    <mergeCell ref="E13408:F13408"/>
    <mergeCell ref="E13409:F13409"/>
    <mergeCell ref="E13410:F13410"/>
    <mergeCell ref="E13415:F13415"/>
    <mergeCell ref="E13392:F13392"/>
    <mergeCell ref="E13393:F13393"/>
    <mergeCell ref="E13398:F13398"/>
    <mergeCell ref="E13399:F13399"/>
    <mergeCell ref="E13400:F13400"/>
    <mergeCell ref="F13405:G13405"/>
    <mergeCell ref="E13382:F13382"/>
    <mergeCell ref="E13383:F13383"/>
    <mergeCell ref="E13384:F13384"/>
    <mergeCell ref="E13385:F13385"/>
    <mergeCell ref="E13386:F13386"/>
    <mergeCell ref="E13391:F13391"/>
    <mergeCell ref="E13372:F13372"/>
    <mergeCell ref="E13373:F13373"/>
    <mergeCell ref="E13374:F13374"/>
    <mergeCell ref="E13375:F13375"/>
    <mergeCell ref="E13376:F13376"/>
    <mergeCell ref="E13381:F13381"/>
    <mergeCell ref="E13358:F13358"/>
    <mergeCell ref="E13363:F13363"/>
    <mergeCell ref="E13364:F13364"/>
    <mergeCell ref="E13365:F13365"/>
    <mergeCell ref="E13366:F13366"/>
    <mergeCell ref="E13367:F13367"/>
    <mergeCell ref="E13348:F13348"/>
    <mergeCell ref="E13349:F13349"/>
    <mergeCell ref="E13354:F13354"/>
    <mergeCell ref="E13355:F13355"/>
    <mergeCell ref="E13356:F13356"/>
    <mergeCell ref="E13357:F13357"/>
    <mergeCell ref="E13338:F13338"/>
    <mergeCell ref="E13339:F13339"/>
    <mergeCell ref="E13340:F13340"/>
    <mergeCell ref="E13345:F13345"/>
    <mergeCell ref="E13346:F13346"/>
    <mergeCell ref="E13347:F13347"/>
    <mergeCell ref="E13328:F13328"/>
    <mergeCell ref="E13333:F13333"/>
    <mergeCell ref="E13334:F13334"/>
    <mergeCell ref="E13335:F13335"/>
    <mergeCell ref="E13336:F13336"/>
    <mergeCell ref="E13337:F13337"/>
    <mergeCell ref="E13318:F13318"/>
    <mergeCell ref="E13323:F13323"/>
    <mergeCell ref="E13324:F13324"/>
    <mergeCell ref="E13325:F13325"/>
    <mergeCell ref="E13326:F13326"/>
    <mergeCell ref="E13327:F13327"/>
    <mergeCell ref="E13308:F13308"/>
    <mergeCell ref="E13313:F13313"/>
    <mergeCell ref="E13314:F13314"/>
    <mergeCell ref="E13315:F13315"/>
    <mergeCell ref="E13316:F13316"/>
    <mergeCell ref="E13317:F13317"/>
    <mergeCell ref="E13298:F13298"/>
    <mergeCell ref="E13299:F13299"/>
    <mergeCell ref="E13304:F13304"/>
    <mergeCell ref="E13305:F13305"/>
    <mergeCell ref="E13306:F13306"/>
    <mergeCell ref="E13307:F13307"/>
    <mergeCell ref="E13288:F13288"/>
    <mergeCell ref="E13289:F13289"/>
    <mergeCell ref="E13290:F13290"/>
    <mergeCell ref="E13295:F13295"/>
    <mergeCell ref="E13296:F13296"/>
    <mergeCell ref="E13297:F13297"/>
    <mergeCell ref="E13278:F13278"/>
    <mergeCell ref="E13279:F13279"/>
    <mergeCell ref="E13280:F13280"/>
    <mergeCell ref="E13281:F13281"/>
    <mergeCell ref="E13286:F13286"/>
    <mergeCell ref="E13287:F13287"/>
    <mergeCell ref="E13268:F13268"/>
    <mergeCell ref="E13269:F13269"/>
    <mergeCell ref="E13274:F13274"/>
    <mergeCell ref="E13275:F13275"/>
    <mergeCell ref="E13276:F13276"/>
    <mergeCell ref="E13277:F13277"/>
    <mergeCell ref="E13258:F13258"/>
    <mergeCell ref="E13259:F13259"/>
    <mergeCell ref="E13260:F13260"/>
    <mergeCell ref="E13265:F13265"/>
    <mergeCell ref="E13266:F13266"/>
    <mergeCell ref="E13267:F13267"/>
    <mergeCell ref="E13248:F13248"/>
    <mergeCell ref="E13253:F13253"/>
    <mergeCell ref="E13254:F13254"/>
    <mergeCell ref="E13255:F13255"/>
    <mergeCell ref="E13256:F13256"/>
    <mergeCell ref="E13257:F13257"/>
    <mergeCell ref="E13242:F13242"/>
    <mergeCell ref="E13243:F13243"/>
    <mergeCell ref="E13244:F13244"/>
    <mergeCell ref="E13245:F13245"/>
    <mergeCell ref="E13246:F13246"/>
    <mergeCell ref="E13247:F13247"/>
    <mergeCell ref="E13232:F13232"/>
    <mergeCell ref="E13233:F13233"/>
    <mergeCell ref="E13234:F13234"/>
    <mergeCell ref="E13235:F13235"/>
    <mergeCell ref="E13236:F13236"/>
    <mergeCell ref="E13241:F13241"/>
    <mergeCell ref="E13218:F13218"/>
    <mergeCell ref="E13223:F13223"/>
    <mergeCell ref="E13224:F13224"/>
    <mergeCell ref="E13225:F13225"/>
    <mergeCell ref="E13226:F13226"/>
    <mergeCell ref="E13227:F13227"/>
    <mergeCell ref="E13208:F13208"/>
    <mergeCell ref="E13209:F13209"/>
    <mergeCell ref="E13214:F13214"/>
    <mergeCell ref="E13215:F13215"/>
    <mergeCell ref="E13216:F13216"/>
    <mergeCell ref="E13217:F13217"/>
    <mergeCell ref="E13202:F13202"/>
    <mergeCell ref="E13203:F13203"/>
    <mergeCell ref="E13204:F13204"/>
    <mergeCell ref="E13205:F13205"/>
    <mergeCell ref="E13206:F13206"/>
    <mergeCell ref="E13207:F13207"/>
    <mergeCell ref="E13188:F13188"/>
    <mergeCell ref="E13193:F13193"/>
    <mergeCell ref="E13194:F13194"/>
    <mergeCell ref="E13195:F13195"/>
    <mergeCell ref="E13196:F13196"/>
    <mergeCell ref="E13197:F13197"/>
    <mergeCell ref="E13182:F13182"/>
    <mergeCell ref="E13183:F13183"/>
    <mergeCell ref="E13184:F13184"/>
    <mergeCell ref="E13185:F13185"/>
    <mergeCell ref="E13186:F13186"/>
    <mergeCell ref="E13187:F13187"/>
    <mergeCell ref="E13172:F13172"/>
    <mergeCell ref="E13173:F13173"/>
    <mergeCell ref="E13174:F13174"/>
    <mergeCell ref="E13175:F13175"/>
    <mergeCell ref="E13176:F13176"/>
    <mergeCell ref="E13181:F13181"/>
    <mergeCell ref="E13162:F13162"/>
    <mergeCell ref="E13163:F13163"/>
    <mergeCell ref="E13164:F13164"/>
    <mergeCell ref="E13169:F13169"/>
    <mergeCell ref="E13170:F13170"/>
    <mergeCell ref="E13171:F13171"/>
    <mergeCell ref="E13152:F13152"/>
    <mergeCell ref="E13153:F13153"/>
    <mergeCell ref="E13154:F13154"/>
    <mergeCell ref="E13159:F13159"/>
    <mergeCell ref="E13160:F13160"/>
    <mergeCell ref="E13161:F13161"/>
    <mergeCell ref="E13142:F13142"/>
    <mergeCell ref="E13147:F13147"/>
    <mergeCell ref="E13148:F13148"/>
    <mergeCell ref="E13149:F13149"/>
    <mergeCell ref="E13150:F13150"/>
    <mergeCell ref="E13151:F13151"/>
    <mergeCell ref="E13132:F13132"/>
    <mergeCell ref="E13137:F13137"/>
    <mergeCell ref="E13138:F13138"/>
    <mergeCell ref="E13139:F13139"/>
    <mergeCell ref="E13140:F13140"/>
    <mergeCell ref="E13141:F13141"/>
    <mergeCell ref="E13122:F13122"/>
    <mergeCell ref="E13127:F13127"/>
    <mergeCell ref="E13128:F13128"/>
    <mergeCell ref="E13129:F13129"/>
    <mergeCell ref="E13130:F13130"/>
    <mergeCell ref="E13131:F13131"/>
    <mergeCell ref="E13116:F13116"/>
    <mergeCell ref="E13117:F13117"/>
    <mergeCell ref="E13118:F13118"/>
    <mergeCell ref="E13119:F13119"/>
    <mergeCell ref="E13120:F13120"/>
    <mergeCell ref="E13121:F13121"/>
    <mergeCell ref="E13106:F13106"/>
    <mergeCell ref="E13107:F13107"/>
    <mergeCell ref="E13108:F13108"/>
    <mergeCell ref="E13109:F13109"/>
    <mergeCell ref="E13110:F13110"/>
    <mergeCell ref="E13115:F13115"/>
    <mergeCell ref="E13096:F13096"/>
    <mergeCell ref="E13097:F13097"/>
    <mergeCell ref="E13098:F13098"/>
    <mergeCell ref="E13103:F13103"/>
    <mergeCell ref="E13104:F13104"/>
    <mergeCell ref="E13105:F13105"/>
    <mergeCell ref="E13086:F13086"/>
    <mergeCell ref="E13087:F13087"/>
    <mergeCell ref="E13088:F13088"/>
    <mergeCell ref="E13093:F13093"/>
    <mergeCell ref="E13094:F13094"/>
    <mergeCell ref="E13095:F13095"/>
    <mergeCell ref="E13076:F13076"/>
    <mergeCell ref="E13077:F13077"/>
    <mergeCell ref="E13078:F13078"/>
    <mergeCell ref="E13083:F13083"/>
    <mergeCell ref="E13084:F13084"/>
    <mergeCell ref="E13085:F13085"/>
    <mergeCell ref="E13066:F13066"/>
    <mergeCell ref="E13067:F13067"/>
    <mergeCell ref="E13068:F13068"/>
    <mergeCell ref="E13073:F13073"/>
    <mergeCell ref="E13074:F13074"/>
    <mergeCell ref="E13075:F13075"/>
    <mergeCell ref="E13056:F13056"/>
    <mergeCell ref="E13057:F13057"/>
    <mergeCell ref="E13058:F13058"/>
    <mergeCell ref="E13063:F13063"/>
    <mergeCell ref="E13064:F13064"/>
    <mergeCell ref="E13065:F13065"/>
    <mergeCell ref="E13046:F13046"/>
    <mergeCell ref="E13047:F13047"/>
    <mergeCell ref="E13048:F13048"/>
    <mergeCell ref="E13053:F13053"/>
    <mergeCell ref="E13054:F13054"/>
    <mergeCell ref="E13055:F13055"/>
    <mergeCell ref="E13036:F13036"/>
    <mergeCell ref="E13037:F13037"/>
    <mergeCell ref="E13038:F13038"/>
    <mergeCell ref="E13043:F13043"/>
    <mergeCell ref="E13044:F13044"/>
    <mergeCell ref="E13045:F13045"/>
    <mergeCell ref="E13026:F13026"/>
    <mergeCell ref="E13027:F13027"/>
    <mergeCell ref="E13028:F13028"/>
    <mergeCell ref="F13033:G13033"/>
    <mergeCell ref="E13034:F13034"/>
    <mergeCell ref="E13035:F13035"/>
    <mergeCell ref="E13016:F13016"/>
    <mergeCell ref="E13017:F13017"/>
    <mergeCell ref="E13018:F13018"/>
    <mergeCell ref="E13023:F13023"/>
    <mergeCell ref="E13024:F13024"/>
    <mergeCell ref="E13025:F13025"/>
    <mergeCell ref="E13006:F13006"/>
    <mergeCell ref="E13007:F13007"/>
    <mergeCell ref="E13008:F13008"/>
    <mergeCell ref="E13013:F13013"/>
    <mergeCell ref="E13014:F13014"/>
    <mergeCell ref="E13015:F13015"/>
    <mergeCell ref="E12996:F12996"/>
    <mergeCell ref="E12997:F12997"/>
    <mergeCell ref="E12998:F12998"/>
    <mergeCell ref="E13003:F13003"/>
    <mergeCell ref="E13004:F13004"/>
    <mergeCell ref="E13005:F13005"/>
    <mergeCell ref="E12986:F12986"/>
    <mergeCell ref="E12987:F12987"/>
    <mergeCell ref="E12988:F12988"/>
    <mergeCell ref="E12993:F12993"/>
    <mergeCell ref="E12994:F12994"/>
    <mergeCell ref="E12995:F12995"/>
    <mergeCell ref="E12976:F12976"/>
    <mergeCell ref="E12977:F12977"/>
    <mergeCell ref="E12978:F12978"/>
    <mergeCell ref="E12983:F12983"/>
    <mergeCell ref="E12984:F12984"/>
    <mergeCell ref="E12985:F12985"/>
    <mergeCell ref="E12966:F12966"/>
    <mergeCell ref="E12967:F12967"/>
    <mergeCell ref="E12968:F12968"/>
    <mergeCell ref="E12973:F12973"/>
    <mergeCell ref="E12974:F12974"/>
    <mergeCell ref="E12975:F12975"/>
    <mergeCell ref="E12956:F12956"/>
    <mergeCell ref="E12957:F12957"/>
    <mergeCell ref="E12958:F12958"/>
    <mergeCell ref="E12963:F12963"/>
    <mergeCell ref="E12964:F12964"/>
    <mergeCell ref="E12965:F12965"/>
    <mergeCell ref="E12946:F12946"/>
    <mergeCell ref="E12947:F12947"/>
    <mergeCell ref="E12948:F12948"/>
    <mergeCell ref="E12953:F12953"/>
    <mergeCell ref="E12954:F12954"/>
    <mergeCell ref="E12955:F12955"/>
    <mergeCell ref="E12940:F12940"/>
    <mergeCell ref="E12941:F12941"/>
    <mergeCell ref="E12942:F12942"/>
    <mergeCell ref="E12943:F12943"/>
    <mergeCell ref="E12944:F12944"/>
    <mergeCell ref="E12945:F12945"/>
    <mergeCell ref="E12930:F12930"/>
    <mergeCell ref="E12931:F12931"/>
    <mergeCell ref="E12932:F12932"/>
    <mergeCell ref="E12933:F12933"/>
    <mergeCell ref="E12938:F12938"/>
    <mergeCell ref="E12939:F12939"/>
    <mergeCell ref="E12916:F12916"/>
    <mergeCell ref="E12921:F12921"/>
    <mergeCell ref="E12922:F12922"/>
    <mergeCell ref="E12923:F12923"/>
    <mergeCell ref="E12924:F12924"/>
    <mergeCell ref="E12925:F12925"/>
    <mergeCell ref="E12906:F12906"/>
    <mergeCell ref="E12907:F12907"/>
    <mergeCell ref="E12912:F12912"/>
    <mergeCell ref="E12913:F12913"/>
    <mergeCell ref="E12914:F12914"/>
    <mergeCell ref="E12915:F12915"/>
    <mergeCell ref="E12896:F12896"/>
    <mergeCell ref="E12901:F12901"/>
    <mergeCell ref="E12902:F12902"/>
    <mergeCell ref="E12903:F12903"/>
    <mergeCell ref="E12904:F12904"/>
    <mergeCell ref="E12905:F12905"/>
    <mergeCell ref="E12890:F12890"/>
    <mergeCell ref="E12891:F12891"/>
    <mergeCell ref="E12892:F12892"/>
    <mergeCell ref="E12893:F12893"/>
    <mergeCell ref="E12894:F12894"/>
    <mergeCell ref="E12895:F12895"/>
    <mergeCell ref="E12880:F12880"/>
    <mergeCell ref="E12881:F12881"/>
    <mergeCell ref="E12882:F12882"/>
    <mergeCell ref="E12883:F12883"/>
    <mergeCell ref="E12888:F12888"/>
    <mergeCell ref="E12889:F12889"/>
    <mergeCell ref="E12870:F12870"/>
    <mergeCell ref="E12871:F12871"/>
    <mergeCell ref="E12872:F12872"/>
    <mergeCell ref="E12873:F12873"/>
    <mergeCell ref="E12878:F12878"/>
    <mergeCell ref="E12879:F12879"/>
    <mergeCell ref="E12860:F12860"/>
    <mergeCell ref="E12861:F12861"/>
    <mergeCell ref="E12862:F12862"/>
    <mergeCell ref="E12863:F12863"/>
    <mergeCell ref="E12864:F12864"/>
    <mergeCell ref="E12869:F12869"/>
    <mergeCell ref="E12846:F12846"/>
    <mergeCell ref="E12851:F12851"/>
    <mergeCell ref="E12852:F12852"/>
    <mergeCell ref="E12853:F12853"/>
    <mergeCell ref="E12854:F12854"/>
    <mergeCell ref="E12855:F12855"/>
    <mergeCell ref="E12836:F12836"/>
    <mergeCell ref="E12837:F12837"/>
    <mergeCell ref="E12842:F12842"/>
    <mergeCell ref="E12843:F12843"/>
    <mergeCell ref="E12844:F12844"/>
    <mergeCell ref="E12845:F12845"/>
    <mergeCell ref="E12826:F12826"/>
    <mergeCell ref="E12827:F12827"/>
    <mergeCell ref="E12832:F12832"/>
    <mergeCell ref="E12833:F12833"/>
    <mergeCell ref="E12834:F12834"/>
    <mergeCell ref="E12835:F12835"/>
    <mergeCell ref="E12816:F12816"/>
    <mergeCell ref="E12817:F12817"/>
    <mergeCell ref="E12822:F12822"/>
    <mergeCell ref="E12823:F12823"/>
    <mergeCell ref="E12824:F12824"/>
    <mergeCell ref="E12825:F12825"/>
    <mergeCell ref="E12806:F12806"/>
    <mergeCell ref="E12807:F12807"/>
    <mergeCell ref="E12812:F12812"/>
    <mergeCell ref="E12813:F12813"/>
    <mergeCell ref="E12814:F12814"/>
    <mergeCell ref="E12815:F12815"/>
    <mergeCell ref="E12796:F12796"/>
    <mergeCell ref="E12797:F12797"/>
    <mergeCell ref="E12802:F12802"/>
    <mergeCell ref="E12803:F12803"/>
    <mergeCell ref="E12804:F12804"/>
    <mergeCell ref="E12805:F12805"/>
    <mergeCell ref="E12786:F12786"/>
    <mergeCell ref="E12787:F12787"/>
    <mergeCell ref="E12788:F12788"/>
    <mergeCell ref="E12793:F12793"/>
    <mergeCell ref="E12794:F12794"/>
    <mergeCell ref="E12795:F12795"/>
    <mergeCell ref="E12776:F12776"/>
    <mergeCell ref="E12777:F12777"/>
    <mergeCell ref="E12778:F12778"/>
    <mergeCell ref="E12779:F12779"/>
    <mergeCell ref="E12784:F12784"/>
    <mergeCell ref="E12785:F12785"/>
    <mergeCell ref="E12766:F12766"/>
    <mergeCell ref="E12767:F12767"/>
    <mergeCell ref="E12768:F12768"/>
    <mergeCell ref="E12769:F12769"/>
    <mergeCell ref="E12770:F12770"/>
    <mergeCell ref="E12775:F12775"/>
    <mergeCell ref="E12752:F12752"/>
    <mergeCell ref="E12757:F12757"/>
    <mergeCell ref="E12758:F12758"/>
    <mergeCell ref="E12759:F12759"/>
    <mergeCell ref="E12760:F12760"/>
    <mergeCell ref="E12761:F12761"/>
    <mergeCell ref="E12742:F12742"/>
    <mergeCell ref="E12743:F12743"/>
    <mergeCell ref="E12748:F12748"/>
    <mergeCell ref="E12749:F12749"/>
    <mergeCell ref="E12750:F12750"/>
    <mergeCell ref="E12751:F12751"/>
    <mergeCell ref="E12732:F12732"/>
    <mergeCell ref="E12733:F12733"/>
    <mergeCell ref="E12738:F12738"/>
    <mergeCell ref="E12739:F12739"/>
    <mergeCell ref="E12740:F12740"/>
    <mergeCell ref="E12741:F12741"/>
    <mergeCell ref="E12722:F12722"/>
    <mergeCell ref="E12723:F12723"/>
    <mergeCell ref="E12724:F12724"/>
    <mergeCell ref="E12729:F12729"/>
    <mergeCell ref="E12730:F12730"/>
    <mergeCell ref="E12731:F12731"/>
    <mergeCell ref="E12712:F12712"/>
    <mergeCell ref="E12713:F12713"/>
    <mergeCell ref="E12714:F12714"/>
    <mergeCell ref="E12715:F12715"/>
    <mergeCell ref="E12720:F12720"/>
    <mergeCell ref="E12721:F12721"/>
    <mergeCell ref="E12702:F12702"/>
    <mergeCell ref="E12703:F12703"/>
    <mergeCell ref="E12704:F12704"/>
    <mergeCell ref="E12705:F12705"/>
    <mergeCell ref="E12710:F12710"/>
    <mergeCell ref="E12711:F12711"/>
    <mergeCell ref="E12692:F12692"/>
    <mergeCell ref="E12693:F12693"/>
    <mergeCell ref="E12694:F12694"/>
    <mergeCell ref="E12695:F12695"/>
    <mergeCell ref="E12700:F12700"/>
    <mergeCell ref="E12701:F12701"/>
    <mergeCell ref="E12682:F12682"/>
    <mergeCell ref="E12683:F12683"/>
    <mergeCell ref="E12688:F12688"/>
    <mergeCell ref="E12689:F12689"/>
    <mergeCell ref="E12690:F12690"/>
    <mergeCell ref="E12691:F12691"/>
    <mergeCell ref="E12676:F12676"/>
    <mergeCell ref="E12677:F12677"/>
    <mergeCell ref="E12678:F12678"/>
    <mergeCell ref="E12679:F12679"/>
    <mergeCell ref="E12680:F12680"/>
    <mergeCell ref="E12681:F12681"/>
    <mergeCell ref="E12666:F12666"/>
    <mergeCell ref="E12667:F12667"/>
    <mergeCell ref="E12668:F12668"/>
    <mergeCell ref="E12669:F12669"/>
    <mergeCell ref="F12674:G12674"/>
    <mergeCell ref="F12675:G12675"/>
    <mergeCell ref="E12660:F12660"/>
    <mergeCell ref="E12661:F12661"/>
    <mergeCell ref="E12662:F12662"/>
    <mergeCell ref="E12663:F12663"/>
    <mergeCell ref="E12664:F12664"/>
    <mergeCell ref="E12665:F12665"/>
    <mergeCell ref="E12654:F12654"/>
    <mergeCell ref="E12655:F12655"/>
    <mergeCell ref="E12656:F12656"/>
    <mergeCell ref="E12657:F12657"/>
    <mergeCell ref="E12658:F12658"/>
    <mergeCell ref="E12659:F12659"/>
    <mergeCell ref="E12648:F12648"/>
    <mergeCell ref="E12649:F12649"/>
    <mergeCell ref="E12650:F12650"/>
    <mergeCell ref="E12651:F12651"/>
    <mergeCell ref="E12652:F12652"/>
    <mergeCell ref="E12653:F12653"/>
    <mergeCell ref="E12638:F12638"/>
    <mergeCell ref="E12639:F12639"/>
    <mergeCell ref="E12640:F12640"/>
    <mergeCell ref="E12641:F12641"/>
    <mergeCell ref="E12642:F12642"/>
    <mergeCell ref="E12647:F12647"/>
    <mergeCell ref="E12632:F12632"/>
    <mergeCell ref="E12633:F12633"/>
    <mergeCell ref="E12634:F12634"/>
    <mergeCell ref="E12635:F12635"/>
    <mergeCell ref="E12636:F12636"/>
    <mergeCell ref="E12637:F12637"/>
    <mergeCell ref="E12626:F12626"/>
    <mergeCell ref="E12627:F12627"/>
    <mergeCell ref="E12628:F12628"/>
    <mergeCell ref="E12629:F12629"/>
    <mergeCell ref="E12630:F12630"/>
    <mergeCell ref="E12631:F12631"/>
    <mergeCell ref="E12612:F12612"/>
    <mergeCell ref="E12613:F12613"/>
    <mergeCell ref="E12618:F12618"/>
    <mergeCell ref="E12619:F12619"/>
    <mergeCell ref="E12620:F12620"/>
    <mergeCell ref="E12625:F12625"/>
    <mergeCell ref="E12606:F12606"/>
    <mergeCell ref="E12607:F12607"/>
    <mergeCell ref="E12608:F12608"/>
    <mergeCell ref="E12609:F12609"/>
    <mergeCell ref="E12610:F12610"/>
    <mergeCell ref="E12611:F12611"/>
    <mergeCell ref="E12600:F12600"/>
    <mergeCell ref="E12601:F12601"/>
    <mergeCell ref="E12602:F12602"/>
    <mergeCell ref="E12603:F12603"/>
    <mergeCell ref="E12604:F12604"/>
    <mergeCell ref="E12605:F12605"/>
    <mergeCell ref="E12594:F12594"/>
    <mergeCell ref="E12595:F12595"/>
    <mergeCell ref="E12596:F12596"/>
    <mergeCell ref="E12597:F12597"/>
    <mergeCell ref="E12598:F12598"/>
    <mergeCell ref="E12599:F12599"/>
    <mergeCell ref="E12588:F12588"/>
    <mergeCell ref="E12589:F12589"/>
    <mergeCell ref="E12590:F12590"/>
    <mergeCell ref="E12591:F12591"/>
    <mergeCell ref="E12592:F12592"/>
    <mergeCell ref="E12593:F12593"/>
    <mergeCell ref="E12578:F12578"/>
    <mergeCell ref="E12579:F12579"/>
    <mergeCell ref="E12580:F12580"/>
    <mergeCell ref="E12581:F12581"/>
    <mergeCell ref="E12586:F12586"/>
    <mergeCell ref="E12587:F12587"/>
    <mergeCell ref="E12572:F12572"/>
    <mergeCell ref="E12573:F12573"/>
    <mergeCell ref="E12574:F12574"/>
    <mergeCell ref="E12575:F12575"/>
    <mergeCell ref="E12576:F12576"/>
    <mergeCell ref="E12577:F12577"/>
    <mergeCell ref="E12566:F12566"/>
    <mergeCell ref="E12567:F12567"/>
    <mergeCell ref="E12568:F12568"/>
    <mergeCell ref="E12569:F12569"/>
    <mergeCell ref="E12570:F12570"/>
    <mergeCell ref="E12571:F12571"/>
    <mergeCell ref="E12560:F12560"/>
    <mergeCell ref="E12561:F12561"/>
    <mergeCell ref="E12562:F12562"/>
    <mergeCell ref="E12563:F12563"/>
    <mergeCell ref="E12564:F12564"/>
    <mergeCell ref="E12565:F12565"/>
    <mergeCell ref="E12550:F12550"/>
    <mergeCell ref="E12551:F12551"/>
    <mergeCell ref="E12552:F12552"/>
    <mergeCell ref="E12553:F12553"/>
    <mergeCell ref="E12554:F12554"/>
    <mergeCell ref="E12555:F12555"/>
    <mergeCell ref="E12544:F12544"/>
    <mergeCell ref="E12545:F12545"/>
    <mergeCell ref="E12546:F12546"/>
    <mergeCell ref="E12547:F12547"/>
    <mergeCell ref="E12548:F12548"/>
    <mergeCell ref="E12549:F12549"/>
    <mergeCell ref="E12538:F12538"/>
    <mergeCell ref="E12539:F12539"/>
    <mergeCell ref="E12540:F12540"/>
    <mergeCell ref="E12541:F12541"/>
    <mergeCell ref="E12542:F12542"/>
    <mergeCell ref="E12543:F12543"/>
    <mergeCell ref="E12528:F12528"/>
    <mergeCell ref="E12529:F12529"/>
    <mergeCell ref="E12530:F12530"/>
    <mergeCell ref="E12531:F12531"/>
    <mergeCell ref="E12532:F12532"/>
    <mergeCell ref="E12537:F12537"/>
    <mergeCell ref="E12522:F12522"/>
    <mergeCell ref="E12523:F12523"/>
    <mergeCell ref="E12524:F12524"/>
    <mergeCell ref="E12525:F12525"/>
    <mergeCell ref="E12526:F12526"/>
    <mergeCell ref="E12527:F12527"/>
    <mergeCell ref="E12516:F12516"/>
    <mergeCell ref="E12517:F12517"/>
    <mergeCell ref="E12518:F12518"/>
    <mergeCell ref="E12519:F12519"/>
    <mergeCell ref="E12520:F12520"/>
    <mergeCell ref="E12521:F12521"/>
    <mergeCell ref="E12510:F12510"/>
    <mergeCell ref="E12511:F12511"/>
    <mergeCell ref="E12512:F12512"/>
    <mergeCell ref="E12513:F12513"/>
    <mergeCell ref="E12514:F12514"/>
    <mergeCell ref="E12515:F12515"/>
    <mergeCell ref="E12500:F12500"/>
    <mergeCell ref="E12501:F12501"/>
    <mergeCell ref="E12506:F12506"/>
    <mergeCell ref="E12507:F12507"/>
    <mergeCell ref="E12508:F12508"/>
    <mergeCell ref="E12509:F12509"/>
    <mergeCell ref="E12490:F12490"/>
    <mergeCell ref="E12491:F12491"/>
    <mergeCell ref="E12492:F12492"/>
    <mergeCell ref="E12493:F12493"/>
    <mergeCell ref="E12494:F12494"/>
    <mergeCell ref="E12499:F12499"/>
    <mergeCell ref="E12480:F12480"/>
    <mergeCell ref="E12481:F12481"/>
    <mergeCell ref="E12482:F12482"/>
    <mergeCell ref="E12483:F12483"/>
    <mergeCell ref="E12484:F12484"/>
    <mergeCell ref="E12485:F12485"/>
    <mergeCell ref="E12466:F12466"/>
    <mergeCell ref="E12467:F12467"/>
    <mergeCell ref="E12468:F12468"/>
    <mergeCell ref="E12473:F12473"/>
    <mergeCell ref="E12474:F12474"/>
    <mergeCell ref="E12475:F12475"/>
    <mergeCell ref="E12456:F12456"/>
    <mergeCell ref="E12457:F12457"/>
    <mergeCell ref="E12462:F12462"/>
    <mergeCell ref="E12463:F12463"/>
    <mergeCell ref="E12464:F12464"/>
    <mergeCell ref="E12465:F12465"/>
    <mergeCell ref="E12446:F12446"/>
    <mergeCell ref="E12447:F12447"/>
    <mergeCell ref="E12448:F12448"/>
    <mergeCell ref="E12453:F12453"/>
    <mergeCell ref="E12454:F12454"/>
    <mergeCell ref="E12455:F12455"/>
    <mergeCell ref="E12440:F12440"/>
    <mergeCell ref="E12441:F12441"/>
    <mergeCell ref="E12442:F12442"/>
    <mergeCell ref="E12443:F12443"/>
    <mergeCell ref="E12444:F12444"/>
    <mergeCell ref="E12445:F12445"/>
    <mergeCell ref="E12430:F12430"/>
    <mergeCell ref="E12431:F12431"/>
    <mergeCell ref="E12432:F12432"/>
    <mergeCell ref="E12433:F12433"/>
    <mergeCell ref="E12438:F12438"/>
    <mergeCell ref="E12439:F12439"/>
    <mergeCell ref="E12420:F12420"/>
    <mergeCell ref="E12421:F12421"/>
    <mergeCell ref="E12422:F12422"/>
    <mergeCell ref="E12423:F12423"/>
    <mergeCell ref="E12424:F12424"/>
    <mergeCell ref="F12429:G12429"/>
    <mergeCell ref="E12410:F12410"/>
    <mergeCell ref="E12411:F12411"/>
    <mergeCell ref="E12412:F12412"/>
    <mergeCell ref="E12417:F12417"/>
    <mergeCell ref="E12418:F12418"/>
    <mergeCell ref="E12419:F12419"/>
    <mergeCell ref="E12400:F12400"/>
    <mergeCell ref="E12405:F12405"/>
    <mergeCell ref="E12406:F12406"/>
    <mergeCell ref="E12407:F12407"/>
    <mergeCell ref="E12408:F12408"/>
    <mergeCell ref="E12409:F12409"/>
    <mergeCell ref="E12390:F12390"/>
    <mergeCell ref="E12391:F12391"/>
    <mergeCell ref="F12396:G12396"/>
    <mergeCell ref="E12397:F12397"/>
    <mergeCell ref="E12398:F12398"/>
    <mergeCell ref="E12399:F12399"/>
    <mergeCell ref="E12384:F12384"/>
    <mergeCell ref="E12385:F12385"/>
    <mergeCell ref="E12386:F12386"/>
    <mergeCell ref="E12387:F12387"/>
    <mergeCell ref="E12388:F12388"/>
    <mergeCell ref="E12389:F12389"/>
    <mergeCell ref="E12374:F12374"/>
    <mergeCell ref="E12375:F12375"/>
    <mergeCell ref="E12376:F12376"/>
    <mergeCell ref="E12377:F12377"/>
    <mergeCell ref="E12378:F12378"/>
    <mergeCell ref="E12379:F12379"/>
    <mergeCell ref="E12364:F12364"/>
    <mergeCell ref="E12365:F12365"/>
    <mergeCell ref="E12366:F12366"/>
    <mergeCell ref="E12367:F12367"/>
    <mergeCell ref="E12372:F12372"/>
    <mergeCell ref="E12373:F12373"/>
    <mergeCell ref="E12354:F12354"/>
    <mergeCell ref="E12355:F12355"/>
    <mergeCell ref="E12356:F12356"/>
    <mergeCell ref="E12357:F12357"/>
    <mergeCell ref="F12362:G12362"/>
    <mergeCell ref="F12363:G12363"/>
    <mergeCell ref="E12344:F12344"/>
    <mergeCell ref="E12345:F12345"/>
    <mergeCell ref="E12346:F12346"/>
    <mergeCell ref="E12351:F12351"/>
    <mergeCell ref="E12352:F12352"/>
    <mergeCell ref="E12353:F12353"/>
    <mergeCell ref="F12338:G12338"/>
    <mergeCell ref="E12339:F12339"/>
    <mergeCell ref="E12340:F12340"/>
    <mergeCell ref="E12341:F12341"/>
    <mergeCell ref="E12342:F12342"/>
    <mergeCell ref="E12343:F12343"/>
    <mergeCell ref="E12328:F12328"/>
    <mergeCell ref="E12329:F12329"/>
    <mergeCell ref="E12330:F12330"/>
    <mergeCell ref="E12331:F12331"/>
    <mergeCell ref="E12332:F12332"/>
    <mergeCell ref="E12333:F12333"/>
    <mergeCell ref="E12318:F12318"/>
    <mergeCell ref="E12319:F12319"/>
    <mergeCell ref="E12320:F12320"/>
    <mergeCell ref="E12321:F12321"/>
    <mergeCell ref="E12322:F12322"/>
    <mergeCell ref="E12327:F12327"/>
    <mergeCell ref="E12308:F12308"/>
    <mergeCell ref="E12309:F12309"/>
    <mergeCell ref="E12310:F12310"/>
    <mergeCell ref="E12311:F12311"/>
    <mergeCell ref="F12316:G12316"/>
    <mergeCell ref="E12317:F12317"/>
    <mergeCell ref="E12298:F12298"/>
    <mergeCell ref="E12299:F12299"/>
    <mergeCell ref="E12300:F12300"/>
    <mergeCell ref="E12305:F12305"/>
    <mergeCell ref="E12306:F12306"/>
    <mergeCell ref="E12307:F12307"/>
    <mergeCell ref="E12288:F12288"/>
    <mergeCell ref="E12293:F12293"/>
    <mergeCell ref="E12294:F12294"/>
    <mergeCell ref="E12295:F12295"/>
    <mergeCell ref="E12296:F12296"/>
    <mergeCell ref="E12297:F12297"/>
    <mergeCell ref="F12282:G12282"/>
    <mergeCell ref="E12283:F12283"/>
    <mergeCell ref="E12284:F12284"/>
    <mergeCell ref="E12285:F12285"/>
    <mergeCell ref="E12286:F12286"/>
    <mergeCell ref="E12287:F12287"/>
    <mergeCell ref="E12272:F12272"/>
    <mergeCell ref="E12273:F12273"/>
    <mergeCell ref="E12274:F12274"/>
    <mergeCell ref="E12275:F12275"/>
    <mergeCell ref="E12276:F12276"/>
    <mergeCell ref="E12277:F12277"/>
    <mergeCell ref="E12262:F12262"/>
    <mergeCell ref="E12263:F12263"/>
    <mergeCell ref="E12264:F12264"/>
    <mergeCell ref="E12265:F12265"/>
    <mergeCell ref="E12266:F12266"/>
    <mergeCell ref="E12271:F12271"/>
    <mergeCell ref="E12252:F12252"/>
    <mergeCell ref="E12253:F12253"/>
    <mergeCell ref="E12254:F12254"/>
    <mergeCell ref="F12259:G12259"/>
    <mergeCell ref="F12260:G12260"/>
    <mergeCell ref="E12261:F12261"/>
    <mergeCell ref="E12242:F12242"/>
    <mergeCell ref="E12243:F12243"/>
    <mergeCell ref="E12244:F12244"/>
    <mergeCell ref="E12245:F12245"/>
    <mergeCell ref="E12246:F12246"/>
    <mergeCell ref="E12247:F12247"/>
    <mergeCell ref="E12232:F12232"/>
    <mergeCell ref="E12233:F12233"/>
    <mergeCell ref="F12238:G12238"/>
    <mergeCell ref="E12239:F12239"/>
    <mergeCell ref="E12240:F12240"/>
    <mergeCell ref="E12241:F12241"/>
    <mergeCell ref="E12222:F12222"/>
    <mergeCell ref="E12227:F12227"/>
    <mergeCell ref="E12228:F12228"/>
    <mergeCell ref="E12229:F12229"/>
    <mergeCell ref="E12230:F12230"/>
    <mergeCell ref="E12231:F12231"/>
    <mergeCell ref="F12216:G12216"/>
    <mergeCell ref="E12217:F12217"/>
    <mergeCell ref="E12218:F12218"/>
    <mergeCell ref="E12219:F12219"/>
    <mergeCell ref="E12220:F12220"/>
    <mergeCell ref="E12221:F12221"/>
    <mergeCell ref="E12206:F12206"/>
    <mergeCell ref="E12207:F12207"/>
    <mergeCell ref="E12208:F12208"/>
    <mergeCell ref="E12209:F12209"/>
    <mergeCell ref="E12210:F12210"/>
    <mergeCell ref="E12211:F12211"/>
    <mergeCell ref="E12196:F12196"/>
    <mergeCell ref="E12197:F12197"/>
    <mergeCell ref="E12198:F12198"/>
    <mergeCell ref="E12199:F12199"/>
    <mergeCell ref="E12200:F12200"/>
    <mergeCell ref="E12205:F12205"/>
    <mergeCell ref="E12186:F12186"/>
    <mergeCell ref="E12187:F12187"/>
    <mergeCell ref="E12188:F12188"/>
    <mergeCell ref="E12189:F12189"/>
    <mergeCell ref="E12194:F12194"/>
    <mergeCell ref="E12195:F12195"/>
    <mergeCell ref="E12176:F12176"/>
    <mergeCell ref="E12177:F12177"/>
    <mergeCell ref="E12178:F12178"/>
    <mergeCell ref="E12183:F12183"/>
    <mergeCell ref="E12184:F12184"/>
    <mergeCell ref="E12185:F12185"/>
    <mergeCell ref="E12166:F12166"/>
    <mergeCell ref="F12171:G12171"/>
    <mergeCell ref="F12172:G12172"/>
    <mergeCell ref="E12173:F12173"/>
    <mergeCell ref="E12174:F12174"/>
    <mergeCell ref="E12175:F12175"/>
    <mergeCell ref="E12156:F12156"/>
    <mergeCell ref="E12161:F12161"/>
    <mergeCell ref="E12162:F12162"/>
    <mergeCell ref="E12163:F12163"/>
    <mergeCell ref="E12164:F12164"/>
    <mergeCell ref="E12165:F12165"/>
    <mergeCell ref="E12146:F12146"/>
    <mergeCell ref="E12147:F12147"/>
    <mergeCell ref="E12148:F12148"/>
    <mergeCell ref="F12153:G12153"/>
    <mergeCell ref="E12154:F12154"/>
    <mergeCell ref="E12155:F12155"/>
    <mergeCell ref="E12132:F12132"/>
    <mergeCell ref="E12137:F12137"/>
    <mergeCell ref="E12138:F12138"/>
    <mergeCell ref="E12139:F12139"/>
    <mergeCell ref="E12140:F12140"/>
    <mergeCell ref="E12145:F12145"/>
    <mergeCell ref="E12126:F12126"/>
    <mergeCell ref="E12127:F12127"/>
    <mergeCell ref="E12128:F12128"/>
    <mergeCell ref="E12129:F12129"/>
    <mergeCell ref="E12130:F12130"/>
    <mergeCell ref="E12131:F12131"/>
    <mergeCell ref="E12116:F12116"/>
    <mergeCell ref="E12117:F12117"/>
    <mergeCell ref="E12118:F12118"/>
    <mergeCell ref="E12119:F12119"/>
    <mergeCell ref="E12120:F12120"/>
    <mergeCell ref="E12125:F12125"/>
    <mergeCell ref="E12106:F12106"/>
    <mergeCell ref="E12107:F12107"/>
    <mergeCell ref="E12108:F12108"/>
    <mergeCell ref="E12109:F12109"/>
    <mergeCell ref="E12114:F12114"/>
    <mergeCell ref="E12115:F12115"/>
    <mergeCell ref="E12096:F12096"/>
    <mergeCell ref="F12101:G12101"/>
    <mergeCell ref="E12102:F12102"/>
    <mergeCell ref="E12103:F12103"/>
    <mergeCell ref="E12104:F12104"/>
    <mergeCell ref="E12105:F12105"/>
    <mergeCell ref="E12090:F12090"/>
    <mergeCell ref="E12091:F12091"/>
    <mergeCell ref="E12092:F12092"/>
    <mergeCell ref="E12093:F12093"/>
    <mergeCell ref="E12094:F12094"/>
    <mergeCell ref="E12095:F12095"/>
    <mergeCell ref="E12084:F12084"/>
    <mergeCell ref="E12085:F12085"/>
    <mergeCell ref="E12086:F12086"/>
    <mergeCell ref="E12087:F12087"/>
    <mergeCell ref="E12088:F12088"/>
    <mergeCell ref="E12089:F12089"/>
    <mergeCell ref="E12074:F12074"/>
    <mergeCell ref="E12075:F12075"/>
    <mergeCell ref="E12076:F12076"/>
    <mergeCell ref="E12081:F12081"/>
    <mergeCell ref="E12082:F12082"/>
    <mergeCell ref="E12083:F12083"/>
    <mergeCell ref="E12068:F12068"/>
    <mergeCell ref="E12069:F12069"/>
    <mergeCell ref="E12070:F12070"/>
    <mergeCell ref="E12071:F12071"/>
    <mergeCell ref="E12072:F12072"/>
    <mergeCell ref="E12073:F12073"/>
    <mergeCell ref="E12062:F12062"/>
    <mergeCell ref="E12063:F12063"/>
    <mergeCell ref="E12064:F12064"/>
    <mergeCell ref="E12065:F12065"/>
    <mergeCell ref="E12066:F12066"/>
    <mergeCell ref="E12067:F12067"/>
    <mergeCell ref="E12052:F12052"/>
    <mergeCell ref="E12053:F12053"/>
    <mergeCell ref="E12054:F12054"/>
    <mergeCell ref="F12059:G12059"/>
    <mergeCell ref="F12060:G12060"/>
    <mergeCell ref="E12061:F12061"/>
    <mergeCell ref="E12042:F12042"/>
    <mergeCell ref="E12043:F12043"/>
    <mergeCell ref="E12044:F12044"/>
    <mergeCell ref="E12045:F12045"/>
    <mergeCell ref="E12050:F12050"/>
    <mergeCell ref="E12051:F12051"/>
    <mergeCell ref="E12032:F12032"/>
    <mergeCell ref="E12033:F12033"/>
    <mergeCell ref="E12034:F12034"/>
    <mergeCell ref="E12035:F12035"/>
    <mergeCell ref="E12036:F12036"/>
    <mergeCell ref="E12041:F12041"/>
    <mergeCell ref="E12022:F12022"/>
    <mergeCell ref="E12023:F12023"/>
    <mergeCell ref="E12024:F12024"/>
    <mergeCell ref="F12029:G12029"/>
    <mergeCell ref="E12030:F12030"/>
    <mergeCell ref="E12031:F12031"/>
    <mergeCell ref="F12016:G12016"/>
    <mergeCell ref="E12017:F12017"/>
    <mergeCell ref="E12018:F12018"/>
    <mergeCell ref="E12019:F12019"/>
    <mergeCell ref="E12020:F12020"/>
    <mergeCell ref="E12021:F12021"/>
    <mergeCell ref="E12006:F12006"/>
    <mergeCell ref="E12007:F12007"/>
    <mergeCell ref="E12008:F12008"/>
    <mergeCell ref="E12009:F12009"/>
    <mergeCell ref="E12010:F12010"/>
    <mergeCell ref="E12011:F12011"/>
    <mergeCell ref="E12000:F12000"/>
    <mergeCell ref="E12001:F12001"/>
    <mergeCell ref="E12002:F12002"/>
    <mergeCell ref="E12003:F12003"/>
    <mergeCell ref="E12004:F12004"/>
    <mergeCell ref="E12005:F12005"/>
    <mergeCell ref="E11994:F11994"/>
    <mergeCell ref="E11995:F11995"/>
    <mergeCell ref="E11996:F11996"/>
    <mergeCell ref="E11997:F11997"/>
    <mergeCell ref="E11998:F11998"/>
    <mergeCell ref="E11999:F11999"/>
    <mergeCell ref="E11984:F11984"/>
    <mergeCell ref="E11985:F11985"/>
    <mergeCell ref="E11986:F11986"/>
    <mergeCell ref="E11987:F11987"/>
    <mergeCell ref="E11988:F11988"/>
    <mergeCell ref="E11989:F11989"/>
    <mergeCell ref="E11974:F11974"/>
    <mergeCell ref="F11979:G11979"/>
    <mergeCell ref="F11980:G11980"/>
    <mergeCell ref="F11981:G11981"/>
    <mergeCell ref="E11982:F11982"/>
    <mergeCell ref="E11983:F11983"/>
    <mergeCell ref="E11964:F11964"/>
    <mergeCell ref="E11965:F11965"/>
    <mergeCell ref="E11970:F11970"/>
    <mergeCell ref="E11971:F11971"/>
    <mergeCell ref="E11972:F11972"/>
    <mergeCell ref="E11973:F11973"/>
    <mergeCell ref="E11958:F11958"/>
    <mergeCell ref="E11959:F11959"/>
    <mergeCell ref="E11960:F11960"/>
    <mergeCell ref="E11961:F11961"/>
    <mergeCell ref="E11962:F11962"/>
    <mergeCell ref="E11963:F11963"/>
    <mergeCell ref="E11948:F11948"/>
    <mergeCell ref="E11949:F11949"/>
    <mergeCell ref="E11954:F11954"/>
    <mergeCell ref="E11955:F11955"/>
    <mergeCell ref="E11956:F11956"/>
    <mergeCell ref="E11957:F11957"/>
    <mergeCell ref="E11942:F11942"/>
    <mergeCell ref="E11943:F11943"/>
    <mergeCell ref="E11944:F11944"/>
    <mergeCell ref="E11945:F11945"/>
    <mergeCell ref="E11946:F11946"/>
    <mergeCell ref="E11947:F11947"/>
    <mergeCell ref="E11936:F11936"/>
    <mergeCell ref="E11937:F11937"/>
    <mergeCell ref="E11938:F11938"/>
    <mergeCell ref="E11939:F11939"/>
    <mergeCell ref="E11940:F11940"/>
    <mergeCell ref="E11941:F11941"/>
    <mergeCell ref="E11926:F11926"/>
    <mergeCell ref="E11927:F11927"/>
    <mergeCell ref="E11932:F11932"/>
    <mergeCell ref="E11933:F11933"/>
    <mergeCell ref="E11934:F11934"/>
    <mergeCell ref="E11935:F11935"/>
    <mergeCell ref="E11916:F11916"/>
    <mergeCell ref="E11917:F11917"/>
    <mergeCell ref="E11918:F11918"/>
    <mergeCell ref="E11919:F11919"/>
    <mergeCell ref="E11920:F11920"/>
    <mergeCell ref="E11925:F11925"/>
    <mergeCell ref="E11910:F11910"/>
    <mergeCell ref="E11911:F11911"/>
    <mergeCell ref="E11912:F11912"/>
    <mergeCell ref="E11913:F11913"/>
    <mergeCell ref="E11914:F11914"/>
    <mergeCell ref="E11915:F11915"/>
    <mergeCell ref="E11900:F11900"/>
    <mergeCell ref="E11901:F11901"/>
    <mergeCell ref="E11902:F11902"/>
    <mergeCell ref="E11903:F11903"/>
    <mergeCell ref="E11904:F11904"/>
    <mergeCell ref="F11909:G11909"/>
    <mergeCell ref="E11890:F11890"/>
    <mergeCell ref="E11891:F11891"/>
    <mergeCell ref="E11892:F11892"/>
    <mergeCell ref="E11893:F11893"/>
    <mergeCell ref="E11894:F11894"/>
    <mergeCell ref="E11899:F11899"/>
    <mergeCell ref="E11880:F11880"/>
    <mergeCell ref="E11881:F11881"/>
    <mergeCell ref="E11882:F11882"/>
    <mergeCell ref="E11883:F11883"/>
    <mergeCell ref="E11884:F11884"/>
    <mergeCell ref="E11889:F11889"/>
    <mergeCell ref="E11870:F11870"/>
    <mergeCell ref="E11871:F11871"/>
    <mergeCell ref="E11872:F11872"/>
    <mergeCell ref="E11873:F11873"/>
    <mergeCell ref="E11874:F11874"/>
    <mergeCell ref="E11875:F11875"/>
    <mergeCell ref="E11860:F11860"/>
    <mergeCell ref="E11861:F11861"/>
    <mergeCell ref="E11862:F11862"/>
    <mergeCell ref="E11863:F11863"/>
    <mergeCell ref="E11864:F11864"/>
    <mergeCell ref="E11869:F11869"/>
    <mergeCell ref="E11846:F11846"/>
    <mergeCell ref="E11851:F11851"/>
    <mergeCell ref="E11852:F11852"/>
    <mergeCell ref="E11853:F11853"/>
    <mergeCell ref="E11854:F11854"/>
    <mergeCell ref="E11855:F11855"/>
    <mergeCell ref="E11836:F11836"/>
    <mergeCell ref="E11837:F11837"/>
    <mergeCell ref="E11842:F11842"/>
    <mergeCell ref="E11843:F11843"/>
    <mergeCell ref="E11844:F11844"/>
    <mergeCell ref="E11845:F11845"/>
    <mergeCell ref="E11826:F11826"/>
    <mergeCell ref="E11827:F11827"/>
    <mergeCell ref="E11828:F11828"/>
    <mergeCell ref="E11833:F11833"/>
    <mergeCell ref="E11834:F11834"/>
    <mergeCell ref="E11835:F11835"/>
    <mergeCell ref="E11816:F11816"/>
    <mergeCell ref="E11817:F11817"/>
    <mergeCell ref="E11822:F11822"/>
    <mergeCell ref="E11823:F11823"/>
    <mergeCell ref="E11824:F11824"/>
    <mergeCell ref="E11825:F11825"/>
    <mergeCell ref="E11806:F11806"/>
    <mergeCell ref="E11811:F11811"/>
    <mergeCell ref="E11812:F11812"/>
    <mergeCell ref="E11813:F11813"/>
    <mergeCell ref="E11814:F11814"/>
    <mergeCell ref="E11815:F11815"/>
    <mergeCell ref="E11800:F11800"/>
    <mergeCell ref="E11801:F11801"/>
    <mergeCell ref="E11802:F11802"/>
    <mergeCell ref="E11803:F11803"/>
    <mergeCell ref="E11804:F11804"/>
    <mergeCell ref="E11805:F11805"/>
    <mergeCell ref="E11790:F11790"/>
    <mergeCell ref="E11791:F11791"/>
    <mergeCell ref="E11792:F11792"/>
    <mergeCell ref="E11793:F11793"/>
    <mergeCell ref="E11794:F11794"/>
    <mergeCell ref="E11795:F11795"/>
    <mergeCell ref="E11780:F11780"/>
    <mergeCell ref="E11781:F11781"/>
    <mergeCell ref="E11782:F11782"/>
    <mergeCell ref="E11783:F11783"/>
    <mergeCell ref="E11784:F11784"/>
    <mergeCell ref="E11789:F11789"/>
    <mergeCell ref="E11770:F11770"/>
    <mergeCell ref="E11771:F11771"/>
    <mergeCell ref="E11772:F11772"/>
    <mergeCell ref="E11777:F11777"/>
    <mergeCell ref="E11778:F11778"/>
    <mergeCell ref="E11779:F11779"/>
    <mergeCell ref="E11760:F11760"/>
    <mergeCell ref="E11765:F11765"/>
    <mergeCell ref="E11766:F11766"/>
    <mergeCell ref="E11767:F11767"/>
    <mergeCell ref="E11768:F11768"/>
    <mergeCell ref="E11769:F11769"/>
    <mergeCell ref="E11750:F11750"/>
    <mergeCell ref="E11751:F11751"/>
    <mergeCell ref="E11756:F11756"/>
    <mergeCell ref="E11757:F11757"/>
    <mergeCell ref="E11758:F11758"/>
    <mergeCell ref="E11759:F11759"/>
    <mergeCell ref="E11740:F11740"/>
    <mergeCell ref="E11741:F11741"/>
    <mergeCell ref="F11746:G11746"/>
    <mergeCell ref="E11747:F11747"/>
    <mergeCell ref="E11748:F11748"/>
    <mergeCell ref="E11749:F11749"/>
    <mergeCell ref="E11726:F11726"/>
    <mergeCell ref="E11727:F11727"/>
    <mergeCell ref="E11732:F11732"/>
    <mergeCell ref="E11733:F11733"/>
    <mergeCell ref="E11734:F11734"/>
    <mergeCell ref="E11739:F11739"/>
    <mergeCell ref="E11716:F11716"/>
    <mergeCell ref="E11717:F11717"/>
    <mergeCell ref="E11722:F11722"/>
    <mergeCell ref="E11723:F11723"/>
    <mergeCell ref="E11724:F11724"/>
    <mergeCell ref="E11725:F11725"/>
    <mergeCell ref="E11706:F11706"/>
    <mergeCell ref="E11707:F11707"/>
    <mergeCell ref="E11708:F11708"/>
    <mergeCell ref="E11713:F11713"/>
    <mergeCell ref="E11714:F11714"/>
    <mergeCell ref="E11715:F11715"/>
    <mergeCell ref="E11696:F11696"/>
    <mergeCell ref="E11697:F11697"/>
    <mergeCell ref="E11698:F11698"/>
    <mergeCell ref="E11699:F11699"/>
    <mergeCell ref="E11704:F11704"/>
    <mergeCell ref="E11705:F11705"/>
    <mergeCell ref="E11686:F11686"/>
    <mergeCell ref="E11687:F11687"/>
    <mergeCell ref="E11688:F11688"/>
    <mergeCell ref="E11689:F11689"/>
    <mergeCell ref="E11690:F11690"/>
    <mergeCell ref="E11695:F11695"/>
    <mergeCell ref="E11676:F11676"/>
    <mergeCell ref="E11677:F11677"/>
    <mergeCell ref="E11678:F11678"/>
    <mergeCell ref="E11679:F11679"/>
    <mergeCell ref="E11680:F11680"/>
    <mergeCell ref="E11681:F11681"/>
    <mergeCell ref="E11666:F11666"/>
    <mergeCell ref="E11667:F11667"/>
    <mergeCell ref="E11668:F11668"/>
    <mergeCell ref="E11669:F11669"/>
    <mergeCell ref="E11674:F11674"/>
    <mergeCell ref="E11675:F11675"/>
    <mergeCell ref="E11656:F11656"/>
    <mergeCell ref="E11657:F11657"/>
    <mergeCell ref="E11662:F11662"/>
    <mergeCell ref="E11663:F11663"/>
    <mergeCell ref="E11664:F11664"/>
    <mergeCell ref="E11665:F11665"/>
    <mergeCell ref="E11646:F11646"/>
    <mergeCell ref="E11647:F11647"/>
    <mergeCell ref="E11648:F11648"/>
    <mergeCell ref="E11653:F11653"/>
    <mergeCell ref="E11654:F11654"/>
    <mergeCell ref="E11655:F11655"/>
    <mergeCell ref="E11636:F11636"/>
    <mergeCell ref="E11637:F11637"/>
    <mergeCell ref="E11638:F11638"/>
    <mergeCell ref="E11639:F11639"/>
    <mergeCell ref="E11644:F11644"/>
    <mergeCell ref="E11645:F11645"/>
    <mergeCell ref="E11626:F11626"/>
    <mergeCell ref="E11627:F11627"/>
    <mergeCell ref="E11632:F11632"/>
    <mergeCell ref="E11633:F11633"/>
    <mergeCell ref="E11634:F11634"/>
    <mergeCell ref="E11635:F11635"/>
    <mergeCell ref="E11620:F11620"/>
    <mergeCell ref="E11621:F11621"/>
    <mergeCell ref="E11622:F11622"/>
    <mergeCell ref="E11623:F11623"/>
    <mergeCell ref="E11624:F11624"/>
    <mergeCell ref="E11625:F11625"/>
    <mergeCell ref="E11606:F11606"/>
    <mergeCell ref="E11611:F11611"/>
    <mergeCell ref="E11612:F11612"/>
    <mergeCell ref="E11613:F11613"/>
    <mergeCell ref="E11614:F11614"/>
    <mergeCell ref="E11615:F11615"/>
    <mergeCell ref="E11596:F11596"/>
    <mergeCell ref="E11597:F11597"/>
    <mergeCell ref="E11602:F11602"/>
    <mergeCell ref="E11603:F11603"/>
    <mergeCell ref="E11604:F11604"/>
    <mergeCell ref="E11605:F11605"/>
    <mergeCell ref="E11586:F11586"/>
    <mergeCell ref="E11587:F11587"/>
    <mergeCell ref="E11588:F11588"/>
    <mergeCell ref="E11593:F11593"/>
    <mergeCell ref="E11594:F11594"/>
    <mergeCell ref="E11595:F11595"/>
    <mergeCell ref="E11576:F11576"/>
    <mergeCell ref="E11577:F11577"/>
    <mergeCell ref="E11578:F11578"/>
    <mergeCell ref="E11579:F11579"/>
    <mergeCell ref="E11584:F11584"/>
    <mergeCell ref="E11585:F11585"/>
    <mergeCell ref="E11566:F11566"/>
    <mergeCell ref="E11567:F11567"/>
    <mergeCell ref="E11572:F11572"/>
    <mergeCell ref="E11573:F11573"/>
    <mergeCell ref="E11574:F11574"/>
    <mergeCell ref="E11575:F11575"/>
    <mergeCell ref="E11560:F11560"/>
    <mergeCell ref="E11561:F11561"/>
    <mergeCell ref="E11562:F11562"/>
    <mergeCell ref="E11563:F11563"/>
    <mergeCell ref="E11564:F11564"/>
    <mergeCell ref="E11565:F11565"/>
    <mergeCell ref="E11550:F11550"/>
    <mergeCell ref="E11551:F11551"/>
    <mergeCell ref="E11552:F11552"/>
    <mergeCell ref="E11553:F11553"/>
    <mergeCell ref="E11554:F11554"/>
    <mergeCell ref="E11555:F11555"/>
    <mergeCell ref="E11540:F11540"/>
    <mergeCell ref="E11541:F11541"/>
    <mergeCell ref="E11542:F11542"/>
    <mergeCell ref="E11543:F11543"/>
    <mergeCell ref="E11548:F11548"/>
    <mergeCell ref="E11549:F11549"/>
    <mergeCell ref="E11530:F11530"/>
    <mergeCell ref="E11531:F11531"/>
    <mergeCell ref="E11532:F11532"/>
    <mergeCell ref="E11533:F11533"/>
    <mergeCell ref="E11534:F11534"/>
    <mergeCell ref="E11539:F11539"/>
    <mergeCell ref="E11520:F11520"/>
    <mergeCell ref="E11521:F11521"/>
    <mergeCell ref="E11522:F11522"/>
    <mergeCell ref="E11523:F11523"/>
    <mergeCell ref="E11524:F11524"/>
    <mergeCell ref="E11525:F11525"/>
    <mergeCell ref="E11510:F11510"/>
    <mergeCell ref="E11511:F11511"/>
    <mergeCell ref="E11512:F11512"/>
    <mergeCell ref="E11513:F11513"/>
    <mergeCell ref="E11514:F11514"/>
    <mergeCell ref="E11515:F11515"/>
    <mergeCell ref="E11500:F11500"/>
    <mergeCell ref="E11501:F11501"/>
    <mergeCell ref="E11502:F11502"/>
    <mergeCell ref="E11503:F11503"/>
    <mergeCell ref="E11504:F11504"/>
    <mergeCell ref="E11505:F11505"/>
    <mergeCell ref="E11490:F11490"/>
    <mergeCell ref="E11491:F11491"/>
    <mergeCell ref="E11492:F11492"/>
    <mergeCell ref="E11493:F11493"/>
    <mergeCell ref="E11498:F11498"/>
    <mergeCell ref="E11499:F11499"/>
    <mergeCell ref="E11480:F11480"/>
    <mergeCell ref="E11481:F11481"/>
    <mergeCell ref="E11482:F11482"/>
    <mergeCell ref="E11483:F11483"/>
    <mergeCell ref="E11488:F11488"/>
    <mergeCell ref="E11489:F11489"/>
    <mergeCell ref="E11470:F11470"/>
    <mergeCell ref="E11471:F11471"/>
    <mergeCell ref="E11472:F11472"/>
    <mergeCell ref="E11473:F11473"/>
    <mergeCell ref="E11478:F11478"/>
    <mergeCell ref="E11479:F11479"/>
    <mergeCell ref="E11460:F11460"/>
    <mergeCell ref="E11461:F11461"/>
    <mergeCell ref="E11462:F11462"/>
    <mergeCell ref="E11463:F11463"/>
    <mergeCell ref="E11468:F11468"/>
    <mergeCell ref="E11469:F11469"/>
    <mergeCell ref="E11450:F11450"/>
    <mergeCell ref="E11451:F11451"/>
    <mergeCell ref="E11452:F11452"/>
    <mergeCell ref="E11453:F11453"/>
    <mergeCell ref="F11458:G11458"/>
    <mergeCell ref="E11459:F11459"/>
    <mergeCell ref="E11440:F11440"/>
    <mergeCell ref="E11441:F11441"/>
    <mergeCell ref="E11442:F11442"/>
    <mergeCell ref="E11443:F11443"/>
    <mergeCell ref="E11448:F11448"/>
    <mergeCell ref="E11449:F11449"/>
    <mergeCell ref="E11430:F11430"/>
    <mergeCell ref="E11431:F11431"/>
    <mergeCell ref="E11432:F11432"/>
    <mergeCell ref="E11433:F11433"/>
    <mergeCell ref="E11438:F11438"/>
    <mergeCell ref="E11439:F11439"/>
    <mergeCell ref="E11420:F11420"/>
    <mergeCell ref="E11421:F11421"/>
    <mergeCell ref="E11426:F11426"/>
    <mergeCell ref="E11427:F11427"/>
    <mergeCell ref="E11428:F11428"/>
    <mergeCell ref="E11429:F11429"/>
    <mergeCell ref="E11410:F11410"/>
    <mergeCell ref="E11411:F11411"/>
    <mergeCell ref="E11412:F11412"/>
    <mergeCell ref="E11417:F11417"/>
    <mergeCell ref="E11418:F11418"/>
    <mergeCell ref="E11419:F11419"/>
    <mergeCell ref="E11400:F11400"/>
    <mergeCell ref="E11401:F11401"/>
    <mergeCell ref="E11402:F11402"/>
    <mergeCell ref="E11407:F11407"/>
    <mergeCell ref="E11408:F11408"/>
    <mergeCell ref="E11409:F11409"/>
    <mergeCell ref="E11390:F11390"/>
    <mergeCell ref="E11391:F11391"/>
    <mergeCell ref="E11392:F11392"/>
    <mergeCell ref="E11397:F11397"/>
    <mergeCell ref="E11398:F11398"/>
    <mergeCell ref="E11399:F11399"/>
    <mergeCell ref="E11380:F11380"/>
    <mergeCell ref="E11381:F11381"/>
    <mergeCell ref="E11382:F11382"/>
    <mergeCell ref="E11387:F11387"/>
    <mergeCell ref="E11388:F11388"/>
    <mergeCell ref="E11389:F11389"/>
    <mergeCell ref="E11370:F11370"/>
    <mergeCell ref="E11371:F11371"/>
    <mergeCell ref="E11376:F11376"/>
    <mergeCell ref="E11377:F11377"/>
    <mergeCell ref="E11378:F11378"/>
    <mergeCell ref="E11379:F11379"/>
    <mergeCell ref="E11360:F11360"/>
    <mergeCell ref="E11361:F11361"/>
    <mergeCell ref="E11362:F11362"/>
    <mergeCell ref="E11367:F11367"/>
    <mergeCell ref="E11368:F11368"/>
    <mergeCell ref="E11369:F11369"/>
    <mergeCell ref="E11350:F11350"/>
    <mergeCell ref="E11351:F11351"/>
    <mergeCell ref="E11352:F11352"/>
    <mergeCell ref="E11353:F11353"/>
    <mergeCell ref="E11358:F11358"/>
    <mergeCell ref="E11359:F11359"/>
    <mergeCell ref="E11340:F11340"/>
    <mergeCell ref="E11341:F11341"/>
    <mergeCell ref="E11342:F11342"/>
    <mergeCell ref="E11343:F11343"/>
    <mergeCell ref="E11348:F11348"/>
    <mergeCell ref="E11349:F11349"/>
    <mergeCell ref="E11330:F11330"/>
    <mergeCell ref="E11331:F11331"/>
    <mergeCell ref="E11332:F11332"/>
    <mergeCell ref="E11333:F11333"/>
    <mergeCell ref="E11338:F11338"/>
    <mergeCell ref="E11339:F11339"/>
    <mergeCell ref="E11320:F11320"/>
    <mergeCell ref="E11321:F11321"/>
    <mergeCell ref="E11322:F11322"/>
    <mergeCell ref="E11323:F11323"/>
    <mergeCell ref="E11328:F11328"/>
    <mergeCell ref="E11329:F11329"/>
    <mergeCell ref="E11310:F11310"/>
    <mergeCell ref="E11311:F11311"/>
    <mergeCell ref="E11312:F11312"/>
    <mergeCell ref="E11313:F11313"/>
    <mergeCell ref="E11314:F11314"/>
    <mergeCell ref="E11319:F11319"/>
    <mergeCell ref="E11300:F11300"/>
    <mergeCell ref="E11301:F11301"/>
    <mergeCell ref="E11302:F11302"/>
    <mergeCell ref="E11303:F11303"/>
    <mergeCell ref="E11304:F11304"/>
    <mergeCell ref="E11309:F11309"/>
    <mergeCell ref="E11286:F11286"/>
    <mergeCell ref="E11291:F11291"/>
    <mergeCell ref="E11292:F11292"/>
    <mergeCell ref="E11293:F11293"/>
    <mergeCell ref="E11294:F11294"/>
    <mergeCell ref="E11295:F11295"/>
    <mergeCell ref="E11276:F11276"/>
    <mergeCell ref="E11277:F11277"/>
    <mergeCell ref="E11282:F11282"/>
    <mergeCell ref="E11283:F11283"/>
    <mergeCell ref="E11284:F11284"/>
    <mergeCell ref="E11285:F11285"/>
    <mergeCell ref="E11266:F11266"/>
    <mergeCell ref="E11267:F11267"/>
    <mergeCell ref="E11272:F11272"/>
    <mergeCell ref="E11273:F11273"/>
    <mergeCell ref="E11274:F11274"/>
    <mergeCell ref="E11275:F11275"/>
    <mergeCell ref="E11260:F11260"/>
    <mergeCell ref="E11261:F11261"/>
    <mergeCell ref="E11262:F11262"/>
    <mergeCell ref="E11263:F11263"/>
    <mergeCell ref="E11264:F11264"/>
    <mergeCell ref="E11265:F11265"/>
    <mergeCell ref="E11246:F11246"/>
    <mergeCell ref="E11251:F11251"/>
    <mergeCell ref="E11252:F11252"/>
    <mergeCell ref="E11253:F11253"/>
    <mergeCell ref="E11254:F11254"/>
    <mergeCell ref="E11255:F11255"/>
    <mergeCell ref="E11236:F11236"/>
    <mergeCell ref="E11241:F11241"/>
    <mergeCell ref="E11242:F11242"/>
    <mergeCell ref="E11243:F11243"/>
    <mergeCell ref="E11244:F11244"/>
    <mergeCell ref="E11245:F11245"/>
    <mergeCell ref="E11226:F11226"/>
    <mergeCell ref="E11227:F11227"/>
    <mergeCell ref="E11232:F11232"/>
    <mergeCell ref="E11233:F11233"/>
    <mergeCell ref="E11234:F11234"/>
    <mergeCell ref="E11235:F11235"/>
    <mergeCell ref="E11216:F11216"/>
    <mergeCell ref="E11217:F11217"/>
    <mergeCell ref="E11218:F11218"/>
    <mergeCell ref="E11223:F11223"/>
    <mergeCell ref="E11224:F11224"/>
    <mergeCell ref="E11225:F11225"/>
    <mergeCell ref="E11206:F11206"/>
    <mergeCell ref="E11207:F11207"/>
    <mergeCell ref="E11208:F11208"/>
    <mergeCell ref="E11209:F11209"/>
    <mergeCell ref="E11214:F11214"/>
    <mergeCell ref="E11215:F11215"/>
    <mergeCell ref="E11196:F11196"/>
    <mergeCell ref="E11197:F11197"/>
    <mergeCell ref="E11198:F11198"/>
    <mergeCell ref="E11199:F11199"/>
    <mergeCell ref="E11204:F11204"/>
    <mergeCell ref="E11205:F11205"/>
    <mergeCell ref="E11186:F11186"/>
    <mergeCell ref="E11187:F11187"/>
    <mergeCell ref="E11188:F11188"/>
    <mergeCell ref="F11193:G11193"/>
    <mergeCell ref="F11194:G11194"/>
    <mergeCell ref="E11195:F11195"/>
    <mergeCell ref="E11180:F11180"/>
    <mergeCell ref="E11181:F11181"/>
    <mergeCell ref="E11182:F11182"/>
    <mergeCell ref="E11183:F11183"/>
    <mergeCell ref="E11184:F11184"/>
    <mergeCell ref="E11185:F11185"/>
    <mergeCell ref="E11174:F11174"/>
    <mergeCell ref="E11175:F11175"/>
    <mergeCell ref="E11176:F11176"/>
    <mergeCell ref="E11177:F11177"/>
    <mergeCell ref="E11178:F11178"/>
    <mergeCell ref="E11179:F11179"/>
    <mergeCell ref="E11164:F11164"/>
    <mergeCell ref="E11165:F11165"/>
    <mergeCell ref="E11166:F11166"/>
    <mergeCell ref="E11167:F11167"/>
    <mergeCell ref="E11168:F11168"/>
    <mergeCell ref="E11173:F11173"/>
    <mergeCell ref="E11154:F11154"/>
    <mergeCell ref="E11155:F11155"/>
    <mergeCell ref="E11156:F11156"/>
    <mergeCell ref="E11157:F11157"/>
    <mergeCell ref="E11162:F11162"/>
    <mergeCell ref="E11163:F11163"/>
    <mergeCell ref="E11148:F11148"/>
    <mergeCell ref="E11149:F11149"/>
    <mergeCell ref="E11150:F11150"/>
    <mergeCell ref="E11151:F11151"/>
    <mergeCell ref="E11152:F11152"/>
    <mergeCell ref="E11153:F11153"/>
    <mergeCell ref="E11138:F11138"/>
    <mergeCell ref="E11139:F11139"/>
    <mergeCell ref="E11144:F11144"/>
    <mergeCell ref="E11145:F11145"/>
    <mergeCell ref="E11146:F11146"/>
    <mergeCell ref="E11147:F11147"/>
    <mergeCell ref="E11132:F11132"/>
    <mergeCell ref="E11133:F11133"/>
    <mergeCell ref="E11134:F11134"/>
    <mergeCell ref="E11135:F11135"/>
    <mergeCell ref="E11136:F11136"/>
    <mergeCell ref="E11137:F11137"/>
    <mergeCell ref="E11126:F11126"/>
    <mergeCell ref="E11127:F11127"/>
    <mergeCell ref="E11128:F11128"/>
    <mergeCell ref="E11129:F11129"/>
    <mergeCell ref="E11130:F11130"/>
    <mergeCell ref="E11131:F11131"/>
    <mergeCell ref="E11116:F11116"/>
    <mergeCell ref="E11117:F11117"/>
    <mergeCell ref="E11122:F11122"/>
    <mergeCell ref="E11123:F11123"/>
    <mergeCell ref="E11124:F11124"/>
    <mergeCell ref="E11125:F11125"/>
    <mergeCell ref="E11106:F11106"/>
    <mergeCell ref="E11107:F11107"/>
    <mergeCell ref="E11112:F11112"/>
    <mergeCell ref="E11113:F11113"/>
    <mergeCell ref="E11114:F11114"/>
    <mergeCell ref="E11115:F11115"/>
    <mergeCell ref="E11096:F11096"/>
    <mergeCell ref="E11097:F11097"/>
    <mergeCell ref="E11098:F11098"/>
    <mergeCell ref="E11099:F11099"/>
    <mergeCell ref="E11100:F11100"/>
    <mergeCell ref="E11105:F11105"/>
    <mergeCell ref="E11082:F11082"/>
    <mergeCell ref="E11087:F11087"/>
    <mergeCell ref="E11088:F11088"/>
    <mergeCell ref="E11089:F11089"/>
    <mergeCell ref="E11090:F11090"/>
    <mergeCell ref="E11091:F11091"/>
    <mergeCell ref="E11072:F11072"/>
    <mergeCell ref="E11073:F11073"/>
    <mergeCell ref="E11074:F11074"/>
    <mergeCell ref="E11079:F11079"/>
    <mergeCell ref="E11080:F11080"/>
    <mergeCell ref="E11081:F11081"/>
    <mergeCell ref="E11062:F11062"/>
    <mergeCell ref="F11067:G11067"/>
    <mergeCell ref="E11068:F11068"/>
    <mergeCell ref="E11069:F11069"/>
    <mergeCell ref="E11070:F11070"/>
    <mergeCell ref="E11071:F11071"/>
    <mergeCell ref="E11056:F11056"/>
    <mergeCell ref="E11057:F11057"/>
    <mergeCell ref="E11058:F11058"/>
    <mergeCell ref="E11059:F11059"/>
    <mergeCell ref="E11060:F11060"/>
    <mergeCell ref="E11061:F11061"/>
    <mergeCell ref="E11046:F11046"/>
    <mergeCell ref="E11047:F11047"/>
    <mergeCell ref="E11052:F11052"/>
    <mergeCell ref="E11053:F11053"/>
    <mergeCell ref="E11054:F11054"/>
    <mergeCell ref="E11055:F11055"/>
    <mergeCell ref="E11040:F11040"/>
    <mergeCell ref="E11041:F11041"/>
    <mergeCell ref="E11042:F11042"/>
    <mergeCell ref="E11043:F11043"/>
    <mergeCell ref="E11044:F11044"/>
    <mergeCell ref="E11045:F11045"/>
    <mergeCell ref="E11030:F11030"/>
    <mergeCell ref="E11031:F11031"/>
    <mergeCell ref="E11032:F11032"/>
    <mergeCell ref="E11033:F11033"/>
    <mergeCell ref="E11034:F11034"/>
    <mergeCell ref="E11035:F11035"/>
    <mergeCell ref="E11020:F11020"/>
    <mergeCell ref="E11021:F11021"/>
    <mergeCell ref="E11022:F11022"/>
    <mergeCell ref="E11023:F11023"/>
    <mergeCell ref="E11028:F11028"/>
    <mergeCell ref="E11029:F11029"/>
    <mergeCell ref="E11010:F11010"/>
    <mergeCell ref="E11011:F11011"/>
    <mergeCell ref="E11012:F11012"/>
    <mergeCell ref="E11013:F11013"/>
    <mergeCell ref="F11018:G11018"/>
    <mergeCell ref="F11019:G11019"/>
    <mergeCell ref="F11004:G11004"/>
    <mergeCell ref="E11005:F11005"/>
    <mergeCell ref="E11006:F11006"/>
    <mergeCell ref="E11007:F11007"/>
    <mergeCell ref="E11008:F11008"/>
    <mergeCell ref="E11009:F11009"/>
    <mergeCell ref="E10994:F10994"/>
    <mergeCell ref="E10995:F10995"/>
    <mergeCell ref="E10996:F10996"/>
    <mergeCell ref="E10997:F10997"/>
    <mergeCell ref="E10998:F10998"/>
    <mergeCell ref="E10999:F10999"/>
    <mergeCell ref="E10984:F10984"/>
    <mergeCell ref="E10985:F10985"/>
    <mergeCell ref="E10986:F10986"/>
    <mergeCell ref="E10987:F10987"/>
    <mergeCell ref="E10988:F10988"/>
    <mergeCell ref="E10993:F10993"/>
    <mergeCell ref="E10974:F10974"/>
    <mergeCell ref="E10975:F10975"/>
    <mergeCell ref="F10980:G10980"/>
    <mergeCell ref="F10981:G10981"/>
    <mergeCell ref="E10982:F10982"/>
    <mergeCell ref="E10983:F10983"/>
    <mergeCell ref="E10964:F10964"/>
    <mergeCell ref="E10965:F10965"/>
    <mergeCell ref="E10970:F10970"/>
    <mergeCell ref="E10971:F10971"/>
    <mergeCell ref="E10972:F10972"/>
    <mergeCell ref="E10973:F10973"/>
    <mergeCell ref="E10954:F10954"/>
    <mergeCell ref="E10955:F10955"/>
    <mergeCell ref="E10956:F10956"/>
    <mergeCell ref="E10957:F10957"/>
    <mergeCell ref="F10962:G10962"/>
    <mergeCell ref="E10963:F10963"/>
    <mergeCell ref="E10948:F10948"/>
    <mergeCell ref="E10949:F10949"/>
    <mergeCell ref="E10950:F10950"/>
    <mergeCell ref="E10951:F10951"/>
    <mergeCell ref="E10952:F10952"/>
    <mergeCell ref="E10953:F10953"/>
    <mergeCell ref="E10942:F10942"/>
    <mergeCell ref="E10943:F10943"/>
    <mergeCell ref="E10944:F10944"/>
    <mergeCell ref="E10945:F10945"/>
    <mergeCell ref="E10946:F10946"/>
    <mergeCell ref="E10947:F10947"/>
    <mergeCell ref="E10932:F10932"/>
    <mergeCell ref="E10933:F10933"/>
    <mergeCell ref="E10934:F10934"/>
    <mergeCell ref="E10935:F10935"/>
    <mergeCell ref="E10936:F10936"/>
    <mergeCell ref="F10941:G10941"/>
    <mergeCell ref="E10922:F10922"/>
    <mergeCell ref="E10923:F10923"/>
    <mergeCell ref="E10924:F10924"/>
    <mergeCell ref="F10929:G10929"/>
    <mergeCell ref="E10930:F10930"/>
    <mergeCell ref="E10931:F10931"/>
    <mergeCell ref="E10912:F10912"/>
    <mergeCell ref="E10913:F10913"/>
    <mergeCell ref="E10914:F10914"/>
    <mergeCell ref="E10915:F10915"/>
    <mergeCell ref="E10920:F10920"/>
    <mergeCell ref="E10921:F10921"/>
    <mergeCell ref="E10902:F10902"/>
    <mergeCell ref="E10903:F10903"/>
    <mergeCell ref="E10904:F10904"/>
    <mergeCell ref="E10905:F10905"/>
    <mergeCell ref="E10906:F10906"/>
    <mergeCell ref="E10911:F10911"/>
    <mergeCell ref="E10892:F10892"/>
    <mergeCell ref="E10893:F10893"/>
    <mergeCell ref="E10894:F10894"/>
    <mergeCell ref="F10899:G10899"/>
    <mergeCell ref="E10900:F10900"/>
    <mergeCell ref="E10901:F10901"/>
    <mergeCell ref="F10886:G10886"/>
    <mergeCell ref="E10887:F10887"/>
    <mergeCell ref="E10888:F10888"/>
    <mergeCell ref="E10889:F10889"/>
    <mergeCell ref="E10890:F10890"/>
    <mergeCell ref="E10891:F10891"/>
    <mergeCell ref="E10876:F10876"/>
    <mergeCell ref="E10877:F10877"/>
    <mergeCell ref="E10878:F10878"/>
    <mergeCell ref="E10879:F10879"/>
    <mergeCell ref="F10884:G10884"/>
    <mergeCell ref="F10885:G10885"/>
    <mergeCell ref="E10870:F10870"/>
    <mergeCell ref="E10871:F10871"/>
    <mergeCell ref="E10872:F10872"/>
    <mergeCell ref="E10873:F10873"/>
    <mergeCell ref="E10874:F10874"/>
    <mergeCell ref="E10875:F10875"/>
    <mergeCell ref="E10864:F10864"/>
    <mergeCell ref="E10865:F10865"/>
    <mergeCell ref="E10866:F10866"/>
    <mergeCell ref="E10867:F10867"/>
    <mergeCell ref="E10868:F10868"/>
    <mergeCell ref="E10869:F10869"/>
    <mergeCell ref="E10858:F10858"/>
    <mergeCell ref="E10859:F10859"/>
    <mergeCell ref="E10860:F10860"/>
    <mergeCell ref="E10861:F10861"/>
    <mergeCell ref="E10862:F10862"/>
    <mergeCell ref="E10863:F10863"/>
    <mergeCell ref="E10844:F10844"/>
    <mergeCell ref="E10845:F10845"/>
    <mergeCell ref="E10846:F10846"/>
    <mergeCell ref="E10851:F10851"/>
    <mergeCell ref="E10852:F10852"/>
    <mergeCell ref="E10853:F10853"/>
    <mergeCell ref="E10838:F10838"/>
    <mergeCell ref="E10839:F10839"/>
    <mergeCell ref="E10840:F10840"/>
    <mergeCell ref="E10841:F10841"/>
    <mergeCell ref="E10842:F10842"/>
    <mergeCell ref="E10843:F10843"/>
    <mergeCell ref="E10832:F10832"/>
    <mergeCell ref="E10833:F10833"/>
    <mergeCell ref="E10834:F10834"/>
    <mergeCell ref="E10835:F10835"/>
    <mergeCell ref="E10836:F10836"/>
    <mergeCell ref="E10837:F10837"/>
    <mergeCell ref="E10822:F10822"/>
    <mergeCell ref="E10823:F10823"/>
    <mergeCell ref="E10824:F10824"/>
    <mergeCell ref="E10829:F10829"/>
    <mergeCell ref="E10830:F10830"/>
    <mergeCell ref="E10831:F10831"/>
    <mergeCell ref="E10816:F10816"/>
    <mergeCell ref="E10817:F10817"/>
    <mergeCell ref="E10818:F10818"/>
    <mergeCell ref="E10819:F10819"/>
    <mergeCell ref="E10820:F10820"/>
    <mergeCell ref="E10821:F10821"/>
    <mergeCell ref="E10806:F10806"/>
    <mergeCell ref="E10807:F10807"/>
    <mergeCell ref="E10808:F10808"/>
    <mergeCell ref="E10813:F10813"/>
    <mergeCell ref="E10814:F10814"/>
    <mergeCell ref="E10815:F10815"/>
    <mergeCell ref="E10800:F10800"/>
    <mergeCell ref="E10801:F10801"/>
    <mergeCell ref="E10802:F10802"/>
    <mergeCell ref="E10803:F10803"/>
    <mergeCell ref="E10804:F10804"/>
    <mergeCell ref="E10805:F10805"/>
    <mergeCell ref="E10790:F10790"/>
    <mergeCell ref="E10791:F10791"/>
    <mergeCell ref="E10792:F10792"/>
    <mergeCell ref="E10793:F10793"/>
    <mergeCell ref="E10798:F10798"/>
    <mergeCell ref="E10799:F10799"/>
    <mergeCell ref="E10780:F10780"/>
    <mergeCell ref="E10781:F10781"/>
    <mergeCell ref="E10782:F10782"/>
    <mergeCell ref="E10783:F10783"/>
    <mergeCell ref="F10788:G10788"/>
    <mergeCell ref="E10789:F10789"/>
    <mergeCell ref="E10770:F10770"/>
    <mergeCell ref="E10771:F10771"/>
    <mergeCell ref="E10772:F10772"/>
    <mergeCell ref="E10773:F10773"/>
    <mergeCell ref="E10778:F10778"/>
    <mergeCell ref="E10779:F10779"/>
    <mergeCell ref="E10760:F10760"/>
    <mergeCell ref="E10761:F10761"/>
    <mergeCell ref="E10762:F10762"/>
    <mergeCell ref="E10763:F10763"/>
    <mergeCell ref="E10768:F10768"/>
    <mergeCell ref="E10769:F10769"/>
    <mergeCell ref="E10750:F10750"/>
    <mergeCell ref="E10751:F10751"/>
    <mergeCell ref="E10752:F10752"/>
    <mergeCell ref="E10753:F10753"/>
    <mergeCell ref="E10758:F10758"/>
    <mergeCell ref="E10759:F10759"/>
    <mergeCell ref="E10740:F10740"/>
    <mergeCell ref="E10741:F10741"/>
    <mergeCell ref="E10742:F10742"/>
    <mergeCell ref="E10743:F10743"/>
    <mergeCell ref="E10744:F10744"/>
    <mergeCell ref="E10749:F10749"/>
    <mergeCell ref="E10730:F10730"/>
    <mergeCell ref="E10731:F10731"/>
    <mergeCell ref="E10732:F10732"/>
    <mergeCell ref="E10733:F10733"/>
    <mergeCell ref="E10738:F10738"/>
    <mergeCell ref="E10739:F10739"/>
    <mergeCell ref="E10720:F10720"/>
    <mergeCell ref="E10721:F10721"/>
    <mergeCell ref="E10722:F10722"/>
    <mergeCell ref="E10723:F10723"/>
    <mergeCell ref="E10724:F10724"/>
    <mergeCell ref="E10729:F10729"/>
    <mergeCell ref="E10706:F10706"/>
    <mergeCell ref="E10711:F10711"/>
    <mergeCell ref="E10712:F10712"/>
    <mergeCell ref="E10713:F10713"/>
    <mergeCell ref="E10714:F10714"/>
    <mergeCell ref="E10715:F10715"/>
    <mergeCell ref="E10696:F10696"/>
    <mergeCell ref="E10697:F10697"/>
    <mergeCell ref="E10702:F10702"/>
    <mergeCell ref="E10703:F10703"/>
    <mergeCell ref="E10704:F10704"/>
    <mergeCell ref="E10705:F10705"/>
    <mergeCell ref="E10686:F10686"/>
    <mergeCell ref="E10687:F10687"/>
    <mergeCell ref="E10688:F10688"/>
    <mergeCell ref="E10693:F10693"/>
    <mergeCell ref="E10694:F10694"/>
    <mergeCell ref="E10695:F10695"/>
    <mergeCell ref="E10676:F10676"/>
    <mergeCell ref="E10677:F10677"/>
    <mergeCell ref="E10682:F10682"/>
    <mergeCell ref="E10683:F10683"/>
    <mergeCell ref="E10684:F10684"/>
    <mergeCell ref="E10685:F10685"/>
    <mergeCell ref="E10666:F10666"/>
    <mergeCell ref="E10671:F10671"/>
    <mergeCell ref="E10672:F10672"/>
    <mergeCell ref="E10673:F10673"/>
    <mergeCell ref="E10674:F10674"/>
    <mergeCell ref="E10675:F10675"/>
    <mergeCell ref="E10660:F10660"/>
    <mergeCell ref="E10661:F10661"/>
    <mergeCell ref="E10662:F10662"/>
    <mergeCell ref="E10663:F10663"/>
    <mergeCell ref="E10664:F10664"/>
    <mergeCell ref="E10665:F10665"/>
    <mergeCell ref="E10650:F10650"/>
    <mergeCell ref="E10651:F10651"/>
    <mergeCell ref="E10652:F10652"/>
    <mergeCell ref="E10653:F10653"/>
    <mergeCell ref="E10654:F10654"/>
    <mergeCell ref="E10655:F10655"/>
    <mergeCell ref="E10640:F10640"/>
    <mergeCell ref="E10641:F10641"/>
    <mergeCell ref="E10642:F10642"/>
    <mergeCell ref="E10643:F10643"/>
    <mergeCell ref="E10644:F10644"/>
    <mergeCell ref="E10649:F10649"/>
    <mergeCell ref="E10630:F10630"/>
    <mergeCell ref="E10631:F10631"/>
    <mergeCell ref="E10632:F10632"/>
    <mergeCell ref="E10637:F10637"/>
    <mergeCell ref="E10638:F10638"/>
    <mergeCell ref="E10639:F10639"/>
    <mergeCell ref="E10620:F10620"/>
    <mergeCell ref="E10625:F10625"/>
    <mergeCell ref="E10626:F10626"/>
    <mergeCell ref="E10627:F10627"/>
    <mergeCell ref="E10628:F10628"/>
    <mergeCell ref="E10629:F10629"/>
    <mergeCell ref="E10610:F10610"/>
    <mergeCell ref="E10611:F10611"/>
    <mergeCell ref="E10616:F10616"/>
    <mergeCell ref="E10617:F10617"/>
    <mergeCell ref="E10618:F10618"/>
    <mergeCell ref="E10619:F10619"/>
    <mergeCell ref="E10600:F10600"/>
    <mergeCell ref="E10601:F10601"/>
    <mergeCell ref="E10602:F10602"/>
    <mergeCell ref="E10607:F10607"/>
    <mergeCell ref="E10608:F10608"/>
    <mergeCell ref="E10609:F10609"/>
    <mergeCell ref="E10590:F10590"/>
    <mergeCell ref="E10591:F10591"/>
    <mergeCell ref="E10592:F10592"/>
    <mergeCell ref="E10593:F10593"/>
    <mergeCell ref="E10598:F10598"/>
    <mergeCell ref="E10599:F10599"/>
    <mergeCell ref="E10576:F10576"/>
    <mergeCell ref="E10581:F10581"/>
    <mergeCell ref="E10582:F10582"/>
    <mergeCell ref="E10583:F10583"/>
    <mergeCell ref="F10588:G10588"/>
    <mergeCell ref="E10589:F10589"/>
    <mergeCell ref="E10566:F10566"/>
    <mergeCell ref="E10567:F10567"/>
    <mergeCell ref="E10568:F10568"/>
    <mergeCell ref="E10569:F10569"/>
    <mergeCell ref="E10574:F10574"/>
    <mergeCell ref="E10575:F10575"/>
    <mergeCell ref="E10556:F10556"/>
    <mergeCell ref="E10557:F10557"/>
    <mergeCell ref="E10558:F10558"/>
    <mergeCell ref="E10559:F10559"/>
    <mergeCell ref="E10564:F10564"/>
    <mergeCell ref="E10565:F10565"/>
    <mergeCell ref="E10546:F10546"/>
    <mergeCell ref="E10547:F10547"/>
    <mergeCell ref="E10548:F10548"/>
    <mergeCell ref="E10549:F10549"/>
    <mergeCell ref="E10550:F10550"/>
    <mergeCell ref="E10555:F10555"/>
    <mergeCell ref="E10532:F10532"/>
    <mergeCell ref="E10537:F10537"/>
    <mergeCell ref="E10538:F10538"/>
    <mergeCell ref="E10539:F10539"/>
    <mergeCell ref="E10540:F10540"/>
    <mergeCell ref="E10541:F10541"/>
    <mergeCell ref="E10522:F10522"/>
    <mergeCell ref="E10523:F10523"/>
    <mergeCell ref="E10528:F10528"/>
    <mergeCell ref="E10529:F10529"/>
    <mergeCell ref="E10530:F10530"/>
    <mergeCell ref="E10531:F10531"/>
    <mergeCell ref="E10516:F10516"/>
    <mergeCell ref="E10517:F10517"/>
    <mergeCell ref="E10518:F10518"/>
    <mergeCell ref="E10519:F10519"/>
    <mergeCell ref="E10520:F10520"/>
    <mergeCell ref="E10521:F10521"/>
    <mergeCell ref="E10506:F10506"/>
    <mergeCell ref="E10507:F10507"/>
    <mergeCell ref="E10508:F10508"/>
    <mergeCell ref="E10509:F10509"/>
    <mergeCell ref="E10510:F10510"/>
    <mergeCell ref="E10511:F10511"/>
    <mergeCell ref="E10496:F10496"/>
    <mergeCell ref="E10497:F10497"/>
    <mergeCell ref="E10498:F10498"/>
    <mergeCell ref="E10499:F10499"/>
    <mergeCell ref="E10504:F10504"/>
    <mergeCell ref="E10505:F10505"/>
    <mergeCell ref="E10486:F10486"/>
    <mergeCell ref="E10487:F10487"/>
    <mergeCell ref="E10488:F10488"/>
    <mergeCell ref="E10489:F10489"/>
    <mergeCell ref="E10490:F10490"/>
    <mergeCell ref="E10495:F10495"/>
    <mergeCell ref="E10476:F10476"/>
    <mergeCell ref="E10477:F10477"/>
    <mergeCell ref="E10478:F10478"/>
    <mergeCell ref="E10483:F10483"/>
    <mergeCell ref="E10484:F10484"/>
    <mergeCell ref="E10485:F10485"/>
    <mergeCell ref="E10466:F10466"/>
    <mergeCell ref="E10471:F10471"/>
    <mergeCell ref="E10472:F10472"/>
    <mergeCell ref="E10473:F10473"/>
    <mergeCell ref="E10474:F10474"/>
    <mergeCell ref="E10475:F10475"/>
    <mergeCell ref="E10460:F10460"/>
    <mergeCell ref="E10461:F10461"/>
    <mergeCell ref="E10462:F10462"/>
    <mergeCell ref="E10463:F10463"/>
    <mergeCell ref="E10464:F10464"/>
    <mergeCell ref="E10465:F10465"/>
    <mergeCell ref="E10450:F10450"/>
    <mergeCell ref="E10451:F10451"/>
    <mergeCell ref="E10452:F10452"/>
    <mergeCell ref="E10453:F10453"/>
    <mergeCell ref="E10454:F10454"/>
    <mergeCell ref="E10459:F10459"/>
    <mergeCell ref="E10440:F10440"/>
    <mergeCell ref="E10441:F10441"/>
    <mergeCell ref="E10442:F10442"/>
    <mergeCell ref="E10443:F10443"/>
    <mergeCell ref="E10444:F10444"/>
    <mergeCell ref="E10445:F10445"/>
    <mergeCell ref="E10430:F10430"/>
    <mergeCell ref="E10431:F10431"/>
    <mergeCell ref="E10432:F10432"/>
    <mergeCell ref="E10433:F10433"/>
    <mergeCell ref="E10438:F10438"/>
    <mergeCell ref="E10439:F10439"/>
    <mergeCell ref="E10420:F10420"/>
    <mergeCell ref="E10421:F10421"/>
    <mergeCell ref="E10426:F10426"/>
    <mergeCell ref="E10427:F10427"/>
    <mergeCell ref="E10428:F10428"/>
    <mergeCell ref="E10429:F10429"/>
    <mergeCell ref="E10410:F10410"/>
    <mergeCell ref="E10411:F10411"/>
    <mergeCell ref="E10412:F10412"/>
    <mergeCell ref="E10417:F10417"/>
    <mergeCell ref="E10418:F10418"/>
    <mergeCell ref="E10419:F10419"/>
    <mergeCell ref="E10400:F10400"/>
    <mergeCell ref="E10401:F10401"/>
    <mergeCell ref="E10402:F10402"/>
    <mergeCell ref="E10403:F10403"/>
    <mergeCell ref="E10408:F10408"/>
    <mergeCell ref="E10409:F10409"/>
    <mergeCell ref="E10390:F10390"/>
    <mergeCell ref="E10391:F10391"/>
    <mergeCell ref="E10392:F10392"/>
    <mergeCell ref="E10393:F10393"/>
    <mergeCell ref="E10398:F10398"/>
    <mergeCell ref="E10399:F10399"/>
    <mergeCell ref="E10380:F10380"/>
    <mergeCell ref="E10381:F10381"/>
    <mergeCell ref="E10382:F10382"/>
    <mergeCell ref="E10383:F10383"/>
    <mergeCell ref="E10388:F10388"/>
    <mergeCell ref="E10389:F10389"/>
    <mergeCell ref="E10370:F10370"/>
    <mergeCell ref="E10371:F10371"/>
    <mergeCell ref="E10376:F10376"/>
    <mergeCell ref="E10377:F10377"/>
    <mergeCell ref="E10378:F10378"/>
    <mergeCell ref="E10379:F10379"/>
    <mergeCell ref="E10360:F10360"/>
    <mergeCell ref="E10361:F10361"/>
    <mergeCell ref="E10366:F10366"/>
    <mergeCell ref="E10367:F10367"/>
    <mergeCell ref="E10368:F10368"/>
    <mergeCell ref="E10369:F10369"/>
    <mergeCell ref="E10350:F10350"/>
    <mergeCell ref="E10351:F10351"/>
    <mergeCell ref="E10356:F10356"/>
    <mergeCell ref="E10357:F10357"/>
    <mergeCell ref="E10358:F10358"/>
    <mergeCell ref="E10359:F10359"/>
    <mergeCell ref="E10340:F10340"/>
    <mergeCell ref="E10341:F10341"/>
    <mergeCell ref="E10346:F10346"/>
    <mergeCell ref="E10347:F10347"/>
    <mergeCell ref="E10348:F10348"/>
    <mergeCell ref="E10349:F10349"/>
    <mergeCell ref="E10330:F10330"/>
    <mergeCell ref="E10331:F10331"/>
    <mergeCell ref="F10336:G10336"/>
    <mergeCell ref="E10337:F10337"/>
    <mergeCell ref="E10338:F10338"/>
    <mergeCell ref="E10339:F10339"/>
    <mergeCell ref="E10320:F10320"/>
    <mergeCell ref="E10321:F10321"/>
    <mergeCell ref="E10322:F10322"/>
    <mergeCell ref="E10327:F10327"/>
    <mergeCell ref="E10328:F10328"/>
    <mergeCell ref="E10329:F10329"/>
    <mergeCell ref="E10310:F10310"/>
    <mergeCell ref="E10311:F10311"/>
    <mergeCell ref="E10312:F10312"/>
    <mergeCell ref="E10317:F10317"/>
    <mergeCell ref="E10318:F10318"/>
    <mergeCell ref="E10319:F10319"/>
    <mergeCell ref="E10300:F10300"/>
    <mergeCell ref="E10301:F10301"/>
    <mergeCell ref="E10302:F10302"/>
    <mergeCell ref="E10307:F10307"/>
    <mergeCell ref="E10308:F10308"/>
    <mergeCell ref="E10309:F10309"/>
    <mergeCell ref="E10290:F10290"/>
    <mergeCell ref="E10295:F10295"/>
    <mergeCell ref="E10296:F10296"/>
    <mergeCell ref="E10297:F10297"/>
    <mergeCell ref="E10298:F10298"/>
    <mergeCell ref="E10299:F10299"/>
    <mergeCell ref="E10284:F10284"/>
    <mergeCell ref="E10285:F10285"/>
    <mergeCell ref="E10286:F10286"/>
    <mergeCell ref="E10287:F10287"/>
    <mergeCell ref="E10288:F10288"/>
    <mergeCell ref="E10289:F10289"/>
    <mergeCell ref="E10278:F10278"/>
    <mergeCell ref="E10279:F10279"/>
    <mergeCell ref="E10280:F10280"/>
    <mergeCell ref="E10281:F10281"/>
    <mergeCell ref="E10282:F10282"/>
    <mergeCell ref="E10283:F10283"/>
    <mergeCell ref="E10268:F10268"/>
    <mergeCell ref="E10269:F10269"/>
    <mergeCell ref="E10270:F10270"/>
    <mergeCell ref="E10275:F10275"/>
    <mergeCell ref="E10276:F10276"/>
    <mergeCell ref="E10277:F10277"/>
    <mergeCell ref="E10258:F10258"/>
    <mergeCell ref="E10259:F10259"/>
    <mergeCell ref="E10260:F10260"/>
    <mergeCell ref="E10265:F10265"/>
    <mergeCell ref="E10266:F10266"/>
    <mergeCell ref="E10267:F10267"/>
    <mergeCell ref="E10248:F10248"/>
    <mergeCell ref="E10249:F10249"/>
    <mergeCell ref="E10250:F10250"/>
    <mergeCell ref="E10255:F10255"/>
    <mergeCell ref="E10256:F10256"/>
    <mergeCell ref="E10257:F10257"/>
    <mergeCell ref="E10238:F10238"/>
    <mergeCell ref="E10239:F10239"/>
    <mergeCell ref="E10240:F10240"/>
    <mergeCell ref="E10245:F10245"/>
    <mergeCell ref="E10246:F10246"/>
    <mergeCell ref="E10247:F10247"/>
    <mergeCell ref="E10228:F10228"/>
    <mergeCell ref="E10229:F10229"/>
    <mergeCell ref="E10230:F10230"/>
    <mergeCell ref="E10231:F10231"/>
    <mergeCell ref="E10236:F10236"/>
    <mergeCell ref="E10237:F10237"/>
    <mergeCell ref="E10218:F10218"/>
    <mergeCell ref="E10219:F10219"/>
    <mergeCell ref="E10220:F10220"/>
    <mergeCell ref="E10221:F10221"/>
    <mergeCell ref="E10226:F10226"/>
    <mergeCell ref="E10227:F10227"/>
    <mergeCell ref="E10208:F10208"/>
    <mergeCell ref="E10209:F10209"/>
    <mergeCell ref="E10210:F10210"/>
    <mergeCell ref="E10211:F10211"/>
    <mergeCell ref="E10216:F10216"/>
    <mergeCell ref="E10217:F10217"/>
    <mergeCell ref="E10198:F10198"/>
    <mergeCell ref="E10199:F10199"/>
    <mergeCell ref="E10200:F10200"/>
    <mergeCell ref="E10201:F10201"/>
    <mergeCell ref="E10206:F10206"/>
    <mergeCell ref="E10207:F10207"/>
    <mergeCell ref="E10188:F10188"/>
    <mergeCell ref="E10189:F10189"/>
    <mergeCell ref="E10190:F10190"/>
    <mergeCell ref="E10191:F10191"/>
    <mergeCell ref="E10192:F10192"/>
    <mergeCell ref="E10197:F10197"/>
    <mergeCell ref="E10178:F10178"/>
    <mergeCell ref="E10179:F10179"/>
    <mergeCell ref="E10180:F10180"/>
    <mergeCell ref="E10181:F10181"/>
    <mergeCell ref="E10182:F10182"/>
    <mergeCell ref="E10187:F10187"/>
    <mergeCell ref="E10168:F10168"/>
    <mergeCell ref="E10169:F10169"/>
    <mergeCell ref="E10170:F10170"/>
    <mergeCell ref="E10171:F10171"/>
    <mergeCell ref="E10172:F10172"/>
    <mergeCell ref="E10177:F10177"/>
    <mergeCell ref="E10158:F10158"/>
    <mergeCell ref="E10159:F10159"/>
    <mergeCell ref="E10160:F10160"/>
    <mergeCell ref="E10161:F10161"/>
    <mergeCell ref="E10162:F10162"/>
    <mergeCell ref="E10167:F10167"/>
    <mergeCell ref="E10148:F10148"/>
    <mergeCell ref="E10149:F10149"/>
    <mergeCell ref="E10150:F10150"/>
    <mergeCell ref="E10151:F10151"/>
    <mergeCell ref="E10152:F10152"/>
    <mergeCell ref="E10153:F10153"/>
    <mergeCell ref="E10138:F10138"/>
    <mergeCell ref="E10139:F10139"/>
    <mergeCell ref="E10140:F10140"/>
    <mergeCell ref="E10141:F10141"/>
    <mergeCell ref="E10142:F10142"/>
    <mergeCell ref="E10143:F10143"/>
    <mergeCell ref="E10128:F10128"/>
    <mergeCell ref="E10129:F10129"/>
    <mergeCell ref="E10130:F10130"/>
    <mergeCell ref="E10131:F10131"/>
    <mergeCell ref="E10132:F10132"/>
    <mergeCell ref="E10133:F10133"/>
    <mergeCell ref="E10118:F10118"/>
    <mergeCell ref="E10119:F10119"/>
    <mergeCell ref="E10120:F10120"/>
    <mergeCell ref="E10121:F10121"/>
    <mergeCell ref="E10122:F10122"/>
    <mergeCell ref="E10123:F10123"/>
    <mergeCell ref="E10108:F10108"/>
    <mergeCell ref="E10109:F10109"/>
    <mergeCell ref="E10110:F10110"/>
    <mergeCell ref="E10111:F10111"/>
    <mergeCell ref="E10112:F10112"/>
    <mergeCell ref="E10113:F10113"/>
    <mergeCell ref="E10098:F10098"/>
    <mergeCell ref="E10099:F10099"/>
    <mergeCell ref="E10100:F10100"/>
    <mergeCell ref="E10101:F10101"/>
    <mergeCell ref="E10102:F10102"/>
    <mergeCell ref="E10107:F10107"/>
    <mergeCell ref="E10088:F10088"/>
    <mergeCell ref="E10089:F10089"/>
    <mergeCell ref="E10090:F10090"/>
    <mergeCell ref="E10091:F10091"/>
    <mergeCell ref="E10092:F10092"/>
    <mergeCell ref="E10093:F10093"/>
    <mergeCell ref="E10078:F10078"/>
    <mergeCell ref="E10079:F10079"/>
    <mergeCell ref="E10080:F10080"/>
    <mergeCell ref="E10081:F10081"/>
    <mergeCell ref="E10082:F10082"/>
    <mergeCell ref="E10083:F10083"/>
    <mergeCell ref="E10068:F10068"/>
    <mergeCell ref="E10069:F10069"/>
    <mergeCell ref="E10070:F10070"/>
    <mergeCell ref="E10071:F10071"/>
    <mergeCell ref="E10072:F10072"/>
    <mergeCell ref="E10073:F10073"/>
    <mergeCell ref="E10054:F10054"/>
    <mergeCell ref="E10059:F10059"/>
    <mergeCell ref="E10060:F10060"/>
    <mergeCell ref="E10061:F10061"/>
    <mergeCell ref="E10062:F10062"/>
    <mergeCell ref="E10063:F10063"/>
    <mergeCell ref="E10048:F10048"/>
    <mergeCell ref="E10049:F10049"/>
    <mergeCell ref="E10050:F10050"/>
    <mergeCell ref="E10051:F10051"/>
    <mergeCell ref="E10052:F10052"/>
    <mergeCell ref="E10053:F10053"/>
    <mergeCell ref="E10034:F10034"/>
    <mergeCell ref="E10039:F10039"/>
    <mergeCell ref="E10040:F10040"/>
    <mergeCell ref="E10041:F10041"/>
    <mergeCell ref="E10042:F10042"/>
    <mergeCell ref="E10043:F10043"/>
    <mergeCell ref="E10024:F10024"/>
    <mergeCell ref="E10025:F10025"/>
    <mergeCell ref="E10030:F10030"/>
    <mergeCell ref="E10031:F10031"/>
    <mergeCell ref="E10032:F10032"/>
    <mergeCell ref="E10033:F10033"/>
    <mergeCell ref="E10014:F10014"/>
    <mergeCell ref="E10015:F10015"/>
    <mergeCell ref="E10016:F10016"/>
    <mergeCell ref="E10021:F10021"/>
    <mergeCell ref="E10022:F10022"/>
    <mergeCell ref="E10023:F10023"/>
    <mergeCell ref="E10004:F10004"/>
    <mergeCell ref="E10005:F10005"/>
    <mergeCell ref="E10006:F10006"/>
    <mergeCell ref="E10007:F10007"/>
    <mergeCell ref="E10012:F10012"/>
    <mergeCell ref="E10013:F10013"/>
    <mergeCell ref="E9994:F9994"/>
    <mergeCell ref="E9995:F9995"/>
    <mergeCell ref="E9996:F9996"/>
    <mergeCell ref="E9997:F9997"/>
    <mergeCell ref="E10002:F10002"/>
    <mergeCell ref="E10003:F10003"/>
    <mergeCell ref="E9984:F9984"/>
    <mergeCell ref="E9985:F9985"/>
    <mergeCell ref="E9986:F9986"/>
    <mergeCell ref="E9987:F9987"/>
    <mergeCell ref="E9992:F9992"/>
    <mergeCell ref="E9993:F9993"/>
    <mergeCell ref="E9974:F9974"/>
    <mergeCell ref="E9975:F9975"/>
    <mergeCell ref="E9976:F9976"/>
    <mergeCell ref="E9977:F9977"/>
    <mergeCell ref="E9982:F9982"/>
    <mergeCell ref="E9983:F9983"/>
    <mergeCell ref="E9964:F9964"/>
    <mergeCell ref="E9965:F9965"/>
    <mergeCell ref="E9966:F9966"/>
    <mergeCell ref="E9967:F9967"/>
    <mergeCell ref="E9968:F9968"/>
    <mergeCell ref="E9973:F9973"/>
    <mergeCell ref="E9954:F9954"/>
    <mergeCell ref="E9955:F9955"/>
    <mergeCell ref="E9956:F9956"/>
    <mergeCell ref="E9957:F9957"/>
    <mergeCell ref="E9958:F9958"/>
    <mergeCell ref="E9963:F9963"/>
    <mergeCell ref="E9940:F9940"/>
    <mergeCell ref="E9945:F9945"/>
    <mergeCell ref="E9946:F9946"/>
    <mergeCell ref="E9947:F9947"/>
    <mergeCell ref="E9948:F9948"/>
    <mergeCell ref="E9949:F9949"/>
    <mergeCell ref="E9930:F9930"/>
    <mergeCell ref="E9931:F9931"/>
    <mergeCell ref="E9936:F9936"/>
    <mergeCell ref="E9937:F9937"/>
    <mergeCell ref="E9938:F9938"/>
    <mergeCell ref="E9939:F9939"/>
    <mergeCell ref="E9920:F9920"/>
    <mergeCell ref="E9921:F9921"/>
    <mergeCell ref="E9926:F9926"/>
    <mergeCell ref="E9927:F9927"/>
    <mergeCell ref="E9928:F9928"/>
    <mergeCell ref="E9929:F9929"/>
    <mergeCell ref="E9914:F9914"/>
    <mergeCell ref="E9915:F9915"/>
    <mergeCell ref="E9916:F9916"/>
    <mergeCell ref="E9917:F9917"/>
    <mergeCell ref="E9918:F9918"/>
    <mergeCell ref="E9919:F9919"/>
    <mergeCell ref="E9904:F9904"/>
    <mergeCell ref="E9905:F9905"/>
    <mergeCell ref="E9906:F9906"/>
    <mergeCell ref="E9907:F9907"/>
    <mergeCell ref="E9908:F9908"/>
    <mergeCell ref="E9909:F9909"/>
    <mergeCell ref="E9890:F9890"/>
    <mergeCell ref="E9895:F9895"/>
    <mergeCell ref="E9896:F9896"/>
    <mergeCell ref="E9897:F9897"/>
    <mergeCell ref="E9898:F9898"/>
    <mergeCell ref="E9899:F9899"/>
    <mergeCell ref="E9880:F9880"/>
    <mergeCell ref="E9881:F9881"/>
    <mergeCell ref="E9886:F9886"/>
    <mergeCell ref="E9887:F9887"/>
    <mergeCell ref="E9888:F9888"/>
    <mergeCell ref="E9889:F9889"/>
    <mergeCell ref="E9870:F9870"/>
    <mergeCell ref="E9871:F9871"/>
    <mergeCell ref="E9872:F9872"/>
    <mergeCell ref="E9877:F9877"/>
    <mergeCell ref="E9878:F9878"/>
    <mergeCell ref="E9879:F9879"/>
    <mergeCell ref="E9860:F9860"/>
    <mergeCell ref="E9861:F9861"/>
    <mergeCell ref="E9862:F9862"/>
    <mergeCell ref="E9867:F9867"/>
    <mergeCell ref="E9868:F9868"/>
    <mergeCell ref="E9869:F9869"/>
    <mergeCell ref="E9850:F9850"/>
    <mergeCell ref="E9851:F9851"/>
    <mergeCell ref="F9856:G9856"/>
    <mergeCell ref="F9857:G9857"/>
    <mergeCell ref="E9858:F9858"/>
    <mergeCell ref="E9859:F9859"/>
    <mergeCell ref="E9840:F9840"/>
    <mergeCell ref="E9845:F9845"/>
    <mergeCell ref="E9846:F9846"/>
    <mergeCell ref="E9847:F9847"/>
    <mergeCell ref="E9848:F9848"/>
    <mergeCell ref="E9849:F9849"/>
    <mergeCell ref="E9834:F9834"/>
    <mergeCell ref="E9835:F9835"/>
    <mergeCell ref="E9836:F9836"/>
    <mergeCell ref="E9837:F9837"/>
    <mergeCell ref="E9838:F9838"/>
    <mergeCell ref="E9839:F9839"/>
    <mergeCell ref="E9828:F9828"/>
    <mergeCell ref="E9829:F9829"/>
    <mergeCell ref="E9830:F9830"/>
    <mergeCell ref="E9831:F9831"/>
    <mergeCell ref="E9832:F9832"/>
    <mergeCell ref="E9833:F9833"/>
    <mergeCell ref="E9818:F9818"/>
    <mergeCell ref="E9819:F9819"/>
    <mergeCell ref="E9820:F9820"/>
    <mergeCell ref="E9821:F9821"/>
    <mergeCell ref="E9822:F9822"/>
    <mergeCell ref="E9827:F9827"/>
    <mergeCell ref="E9812:F9812"/>
    <mergeCell ref="E9813:F9813"/>
    <mergeCell ref="E9814:F9814"/>
    <mergeCell ref="E9815:F9815"/>
    <mergeCell ref="E9816:F9816"/>
    <mergeCell ref="E9817:F9817"/>
    <mergeCell ref="E9806:F9806"/>
    <mergeCell ref="E9807:F9807"/>
    <mergeCell ref="E9808:F9808"/>
    <mergeCell ref="E9809:F9809"/>
    <mergeCell ref="E9810:F9810"/>
    <mergeCell ref="E9811:F9811"/>
    <mergeCell ref="E9796:F9796"/>
    <mergeCell ref="E9797:F9797"/>
    <mergeCell ref="E9798:F9798"/>
    <mergeCell ref="E9799:F9799"/>
    <mergeCell ref="E9800:F9800"/>
    <mergeCell ref="E9805:F9805"/>
    <mergeCell ref="E9782:F9782"/>
    <mergeCell ref="E9783:F9783"/>
    <mergeCell ref="E9788:F9788"/>
    <mergeCell ref="E9789:F9789"/>
    <mergeCell ref="E9790:F9790"/>
    <mergeCell ref="E9791:F9791"/>
    <mergeCell ref="E9776:F9776"/>
    <mergeCell ref="E9777:F9777"/>
    <mergeCell ref="E9778:F9778"/>
    <mergeCell ref="E9779:F9779"/>
    <mergeCell ref="E9780:F9780"/>
    <mergeCell ref="E9781:F9781"/>
    <mergeCell ref="E9770:F9770"/>
    <mergeCell ref="E9771:F9771"/>
    <mergeCell ref="E9772:F9772"/>
    <mergeCell ref="E9773:F9773"/>
    <mergeCell ref="E9774:F9774"/>
    <mergeCell ref="E9775:F9775"/>
    <mergeCell ref="E9760:F9760"/>
    <mergeCell ref="E9761:F9761"/>
    <mergeCell ref="E9762:F9762"/>
    <mergeCell ref="E9763:F9763"/>
    <mergeCell ref="E9768:F9768"/>
    <mergeCell ref="E9769:F9769"/>
    <mergeCell ref="E9746:F9746"/>
    <mergeCell ref="E9751:F9751"/>
    <mergeCell ref="E9752:F9752"/>
    <mergeCell ref="E9753:F9753"/>
    <mergeCell ref="E9758:F9758"/>
    <mergeCell ref="E9759:F9759"/>
    <mergeCell ref="E9736:F9736"/>
    <mergeCell ref="E9737:F9737"/>
    <mergeCell ref="E9742:F9742"/>
    <mergeCell ref="E9743:F9743"/>
    <mergeCell ref="E9744:F9744"/>
    <mergeCell ref="E9745:F9745"/>
    <mergeCell ref="F9730:G9730"/>
    <mergeCell ref="E9731:F9731"/>
    <mergeCell ref="E9732:F9732"/>
    <mergeCell ref="E9733:F9733"/>
    <mergeCell ref="E9734:F9734"/>
    <mergeCell ref="E9735:F9735"/>
    <mergeCell ref="E9720:F9720"/>
    <mergeCell ref="E9721:F9721"/>
    <mergeCell ref="E9722:F9722"/>
    <mergeCell ref="E9723:F9723"/>
    <mergeCell ref="E9724:F9724"/>
    <mergeCell ref="E9725:F9725"/>
    <mergeCell ref="E9710:F9710"/>
    <mergeCell ref="E9711:F9711"/>
    <mergeCell ref="E9712:F9712"/>
    <mergeCell ref="E9713:F9713"/>
    <mergeCell ref="E9714:F9714"/>
    <mergeCell ref="E9719:F9719"/>
    <mergeCell ref="E9700:F9700"/>
    <mergeCell ref="E9701:F9701"/>
    <mergeCell ref="E9702:F9702"/>
    <mergeCell ref="E9703:F9703"/>
    <mergeCell ref="F9708:G9708"/>
    <mergeCell ref="E9709:F9709"/>
    <mergeCell ref="E9690:F9690"/>
    <mergeCell ref="E9691:F9691"/>
    <mergeCell ref="E9696:F9696"/>
    <mergeCell ref="E9697:F9697"/>
    <mergeCell ref="E9698:F9698"/>
    <mergeCell ref="E9699:F9699"/>
    <mergeCell ref="E9684:F9684"/>
    <mergeCell ref="E9685:F9685"/>
    <mergeCell ref="E9686:F9686"/>
    <mergeCell ref="E9687:F9687"/>
    <mergeCell ref="E9688:F9688"/>
    <mergeCell ref="E9689:F9689"/>
    <mergeCell ref="E9670:F9670"/>
    <mergeCell ref="F9675:G9675"/>
    <mergeCell ref="E9676:F9676"/>
    <mergeCell ref="E9677:F9677"/>
    <mergeCell ref="E9678:F9678"/>
    <mergeCell ref="E9679:F9679"/>
    <mergeCell ref="E9664:F9664"/>
    <mergeCell ref="E9665:F9665"/>
    <mergeCell ref="E9666:F9666"/>
    <mergeCell ref="E9667:F9667"/>
    <mergeCell ref="E9668:F9668"/>
    <mergeCell ref="E9669:F9669"/>
    <mergeCell ref="E9654:F9654"/>
    <mergeCell ref="E9655:F9655"/>
    <mergeCell ref="E9656:F9656"/>
    <mergeCell ref="E9657:F9657"/>
    <mergeCell ref="E9658:F9658"/>
    <mergeCell ref="E9663:F9663"/>
    <mergeCell ref="E9644:F9644"/>
    <mergeCell ref="E9645:F9645"/>
    <mergeCell ref="E9646:F9646"/>
    <mergeCell ref="E9651:F9651"/>
    <mergeCell ref="E9652:F9652"/>
    <mergeCell ref="E9653:F9653"/>
    <mergeCell ref="E9634:F9634"/>
    <mergeCell ref="E9635:F9635"/>
    <mergeCell ref="E9636:F9636"/>
    <mergeCell ref="F9641:G9641"/>
    <mergeCell ref="F9642:G9642"/>
    <mergeCell ref="E9643:F9643"/>
    <mergeCell ref="E9624:F9624"/>
    <mergeCell ref="E9625:F9625"/>
    <mergeCell ref="E9630:F9630"/>
    <mergeCell ref="E9631:F9631"/>
    <mergeCell ref="E9632:F9632"/>
    <mergeCell ref="E9633:F9633"/>
    <mergeCell ref="E9618:F9618"/>
    <mergeCell ref="E9619:F9619"/>
    <mergeCell ref="E9620:F9620"/>
    <mergeCell ref="E9621:F9621"/>
    <mergeCell ref="E9622:F9622"/>
    <mergeCell ref="E9623:F9623"/>
    <mergeCell ref="E9608:F9608"/>
    <mergeCell ref="E9609:F9609"/>
    <mergeCell ref="E9610:F9610"/>
    <mergeCell ref="E9611:F9611"/>
    <mergeCell ref="E9612:F9612"/>
    <mergeCell ref="E9613:F9613"/>
    <mergeCell ref="E9598:F9598"/>
    <mergeCell ref="E9599:F9599"/>
    <mergeCell ref="E9600:F9600"/>
    <mergeCell ref="E9601:F9601"/>
    <mergeCell ref="E9602:F9602"/>
    <mergeCell ref="F9607:G9607"/>
    <mergeCell ref="E9588:F9588"/>
    <mergeCell ref="E9589:F9589"/>
    <mergeCell ref="E9590:F9590"/>
    <mergeCell ref="E9591:F9591"/>
    <mergeCell ref="E9596:F9596"/>
    <mergeCell ref="E9597:F9597"/>
    <mergeCell ref="E9578:F9578"/>
    <mergeCell ref="E9579:F9579"/>
    <mergeCell ref="F9584:G9584"/>
    <mergeCell ref="F9585:G9585"/>
    <mergeCell ref="E9586:F9586"/>
    <mergeCell ref="E9587:F9587"/>
    <mergeCell ref="E9568:F9568"/>
    <mergeCell ref="E9569:F9569"/>
    <mergeCell ref="E9570:F9570"/>
    <mergeCell ref="E9571:F9571"/>
    <mergeCell ref="E9572:F9572"/>
    <mergeCell ref="E9577:F9577"/>
    <mergeCell ref="E9554:F9554"/>
    <mergeCell ref="E9559:F9559"/>
    <mergeCell ref="E9560:F9560"/>
    <mergeCell ref="E9561:F9561"/>
    <mergeCell ref="E9566:F9566"/>
    <mergeCell ref="E9567:F9567"/>
    <mergeCell ref="E9548:F9548"/>
    <mergeCell ref="E9549:F9549"/>
    <mergeCell ref="E9550:F9550"/>
    <mergeCell ref="E9551:F9551"/>
    <mergeCell ref="E9552:F9552"/>
    <mergeCell ref="E9553:F9553"/>
    <mergeCell ref="E9538:F9538"/>
    <mergeCell ref="E9539:F9539"/>
    <mergeCell ref="E9540:F9540"/>
    <mergeCell ref="E9541:F9541"/>
    <mergeCell ref="E9542:F9542"/>
    <mergeCell ref="E9547:F9547"/>
    <mergeCell ref="E9528:F9528"/>
    <mergeCell ref="F9533:G9533"/>
    <mergeCell ref="E9534:F9534"/>
    <mergeCell ref="E9535:F9535"/>
    <mergeCell ref="E9536:F9536"/>
    <mergeCell ref="E9537:F9537"/>
    <mergeCell ref="E9522:F9522"/>
    <mergeCell ref="E9523:F9523"/>
    <mergeCell ref="E9524:F9524"/>
    <mergeCell ref="E9525:F9525"/>
    <mergeCell ref="E9526:F9526"/>
    <mergeCell ref="E9527:F9527"/>
    <mergeCell ref="E9516:F9516"/>
    <mergeCell ref="E9517:F9517"/>
    <mergeCell ref="E9518:F9518"/>
    <mergeCell ref="E9519:F9519"/>
    <mergeCell ref="E9520:F9520"/>
    <mergeCell ref="E9521:F9521"/>
    <mergeCell ref="E9506:F9506"/>
    <mergeCell ref="E9507:F9507"/>
    <mergeCell ref="E9508:F9508"/>
    <mergeCell ref="E9509:F9509"/>
    <mergeCell ref="E9510:F9510"/>
    <mergeCell ref="E9511:F9511"/>
    <mergeCell ref="E9500:F9500"/>
    <mergeCell ref="E9501:F9501"/>
    <mergeCell ref="E9502:F9502"/>
    <mergeCell ref="E9503:F9503"/>
    <mergeCell ref="E9504:F9504"/>
    <mergeCell ref="E9505:F9505"/>
    <mergeCell ref="E9486:F9486"/>
    <mergeCell ref="E9491:F9491"/>
    <mergeCell ref="E9492:F9492"/>
    <mergeCell ref="E9493:F9493"/>
    <mergeCell ref="F9498:G9498"/>
    <mergeCell ref="E9499:F9499"/>
    <mergeCell ref="E9480:F9480"/>
    <mergeCell ref="E9481:F9481"/>
    <mergeCell ref="E9482:F9482"/>
    <mergeCell ref="E9483:F9483"/>
    <mergeCell ref="E9484:F9484"/>
    <mergeCell ref="E9485:F9485"/>
    <mergeCell ref="E9470:F9470"/>
    <mergeCell ref="E9471:F9471"/>
    <mergeCell ref="E9472:F9472"/>
    <mergeCell ref="E9473:F9473"/>
    <mergeCell ref="E9474:F9474"/>
    <mergeCell ref="E9475:F9475"/>
    <mergeCell ref="E9460:F9460"/>
    <mergeCell ref="E9461:F9461"/>
    <mergeCell ref="E9462:F9462"/>
    <mergeCell ref="E9463:F9463"/>
    <mergeCell ref="E9464:F9464"/>
    <mergeCell ref="E9469:F9469"/>
    <mergeCell ref="E9450:F9450"/>
    <mergeCell ref="E9451:F9451"/>
    <mergeCell ref="E9452:F9452"/>
    <mergeCell ref="E9453:F9453"/>
    <mergeCell ref="E9458:F9458"/>
    <mergeCell ref="E9459:F9459"/>
    <mergeCell ref="E9440:F9440"/>
    <mergeCell ref="E9441:F9441"/>
    <mergeCell ref="E9442:F9442"/>
    <mergeCell ref="F9447:G9447"/>
    <mergeCell ref="E9448:F9448"/>
    <mergeCell ref="E9449:F9449"/>
    <mergeCell ref="E9430:F9430"/>
    <mergeCell ref="E9431:F9431"/>
    <mergeCell ref="E9436:F9436"/>
    <mergeCell ref="E9437:F9437"/>
    <mergeCell ref="E9438:F9438"/>
    <mergeCell ref="E9439:F9439"/>
    <mergeCell ref="E9420:F9420"/>
    <mergeCell ref="F9425:G9425"/>
    <mergeCell ref="E9426:F9426"/>
    <mergeCell ref="E9427:F9427"/>
    <mergeCell ref="E9428:F9428"/>
    <mergeCell ref="E9429:F9429"/>
    <mergeCell ref="E9410:F9410"/>
    <mergeCell ref="E9415:F9415"/>
    <mergeCell ref="E9416:F9416"/>
    <mergeCell ref="E9417:F9417"/>
    <mergeCell ref="E9418:F9418"/>
    <mergeCell ref="E9419:F9419"/>
    <mergeCell ref="E9400:F9400"/>
    <mergeCell ref="E9401:F9401"/>
    <mergeCell ref="E9402:F9402"/>
    <mergeCell ref="F9407:G9407"/>
    <mergeCell ref="E9408:F9408"/>
    <mergeCell ref="E9409:F9409"/>
    <mergeCell ref="E9394:F9394"/>
    <mergeCell ref="E9395:F9395"/>
    <mergeCell ref="E9396:F9396"/>
    <mergeCell ref="E9397:F9397"/>
    <mergeCell ref="E9398:F9398"/>
    <mergeCell ref="E9399:F9399"/>
    <mergeCell ref="E9388:F9388"/>
    <mergeCell ref="E9389:F9389"/>
    <mergeCell ref="E9390:F9390"/>
    <mergeCell ref="E9391:F9391"/>
    <mergeCell ref="E9392:F9392"/>
    <mergeCell ref="E9393:F9393"/>
    <mergeCell ref="E9378:F9378"/>
    <mergeCell ref="E9379:F9379"/>
    <mergeCell ref="E9380:F9380"/>
    <mergeCell ref="E9381:F9381"/>
    <mergeCell ref="E9382:F9382"/>
    <mergeCell ref="E9387:F9387"/>
    <mergeCell ref="E9372:F9372"/>
    <mergeCell ref="E9373:F9373"/>
    <mergeCell ref="E9374:F9374"/>
    <mergeCell ref="E9375:F9375"/>
    <mergeCell ref="E9376:F9376"/>
    <mergeCell ref="E9377:F9377"/>
    <mergeCell ref="F9366:G9366"/>
    <mergeCell ref="E9367:F9367"/>
    <mergeCell ref="E9368:F9368"/>
    <mergeCell ref="E9369:F9369"/>
    <mergeCell ref="E9370:F9370"/>
    <mergeCell ref="E9371:F9371"/>
    <mergeCell ref="E9356:F9356"/>
    <mergeCell ref="E9357:F9357"/>
    <mergeCell ref="E9358:F9358"/>
    <mergeCell ref="E9359:F9359"/>
    <mergeCell ref="E9360:F9360"/>
    <mergeCell ref="E9361:F9361"/>
    <mergeCell ref="E9346:F9346"/>
    <mergeCell ref="E9347:F9347"/>
    <mergeCell ref="E9348:F9348"/>
    <mergeCell ref="E9349:F9349"/>
    <mergeCell ref="E9350:F9350"/>
    <mergeCell ref="E9355:F9355"/>
    <mergeCell ref="E9336:F9336"/>
    <mergeCell ref="E9337:F9337"/>
    <mergeCell ref="E9338:F9338"/>
    <mergeCell ref="E9339:F9339"/>
    <mergeCell ref="E9344:F9344"/>
    <mergeCell ref="E9345:F9345"/>
    <mergeCell ref="E9326:F9326"/>
    <mergeCell ref="E9327:F9327"/>
    <mergeCell ref="E9328:F9328"/>
    <mergeCell ref="E9333:F9333"/>
    <mergeCell ref="E9334:F9334"/>
    <mergeCell ref="E9335:F9335"/>
    <mergeCell ref="E9316:F9316"/>
    <mergeCell ref="E9317:F9317"/>
    <mergeCell ref="F9322:G9322"/>
    <mergeCell ref="E9323:F9323"/>
    <mergeCell ref="E9324:F9324"/>
    <mergeCell ref="E9325:F9325"/>
    <mergeCell ref="E9306:F9306"/>
    <mergeCell ref="E9307:F9307"/>
    <mergeCell ref="E9308:F9308"/>
    <mergeCell ref="E9313:F9313"/>
    <mergeCell ref="E9314:F9314"/>
    <mergeCell ref="E9315:F9315"/>
    <mergeCell ref="E9296:F9296"/>
    <mergeCell ref="E9297:F9297"/>
    <mergeCell ref="E9298:F9298"/>
    <mergeCell ref="E9299:F9299"/>
    <mergeCell ref="E9304:F9304"/>
    <mergeCell ref="E9305:F9305"/>
    <mergeCell ref="E9286:F9286"/>
    <mergeCell ref="E9287:F9287"/>
    <mergeCell ref="F9292:G9292"/>
    <mergeCell ref="E9293:F9293"/>
    <mergeCell ref="E9294:F9294"/>
    <mergeCell ref="E9295:F9295"/>
    <mergeCell ref="E9280:F9280"/>
    <mergeCell ref="E9281:F9281"/>
    <mergeCell ref="E9282:F9282"/>
    <mergeCell ref="E9283:F9283"/>
    <mergeCell ref="E9284:F9284"/>
    <mergeCell ref="E9285:F9285"/>
    <mergeCell ref="E9270:F9270"/>
    <mergeCell ref="E9271:F9271"/>
    <mergeCell ref="E9272:F9272"/>
    <mergeCell ref="E9273:F9273"/>
    <mergeCell ref="E9274:F9274"/>
    <mergeCell ref="F9279:G9279"/>
    <mergeCell ref="E9264:F9264"/>
    <mergeCell ref="E9265:F9265"/>
    <mergeCell ref="E9266:F9266"/>
    <mergeCell ref="E9267:F9267"/>
    <mergeCell ref="E9268:F9268"/>
    <mergeCell ref="E9269:F9269"/>
    <mergeCell ref="E9258:F9258"/>
    <mergeCell ref="E9259:F9259"/>
    <mergeCell ref="E9260:F9260"/>
    <mergeCell ref="E9261:F9261"/>
    <mergeCell ref="E9262:F9262"/>
    <mergeCell ref="E9263:F9263"/>
    <mergeCell ref="E9248:F9248"/>
    <mergeCell ref="E9249:F9249"/>
    <mergeCell ref="E9250:F9250"/>
    <mergeCell ref="E9251:F9251"/>
    <mergeCell ref="E9252:F9252"/>
    <mergeCell ref="E9257:F9257"/>
    <mergeCell ref="F9242:G9242"/>
    <mergeCell ref="F9243:G9243"/>
    <mergeCell ref="F9244:G9244"/>
    <mergeCell ref="E9245:F9245"/>
    <mergeCell ref="E9246:F9246"/>
    <mergeCell ref="E9247:F9247"/>
    <mergeCell ref="E9228:F9228"/>
    <mergeCell ref="E9233:F9233"/>
    <mergeCell ref="E9234:F9234"/>
    <mergeCell ref="E9235:F9235"/>
    <mergeCell ref="E9236:F9236"/>
    <mergeCell ref="E9237:F9237"/>
    <mergeCell ref="E9222:F9222"/>
    <mergeCell ref="E9223:F9223"/>
    <mergeCell ref="E9224:F9224"/>
    <mergeCell ref="E9225:F9225"/>
    <mergeCell ref="E9226:F9226"/>
    <mergeCell ref="E9227:F9227"/>
    <mergeCell ref="E9212:F9212"/>
    <mergeCell ref="E9213:F9213"/>
    <mergeCell ref="E9214:F9214"/>
    <mergeCell ref="E9219:F9219"/>
    <mergeCell ref="E9220:F9220"/>
    <mergeCell ref="E9221:F9221"/>
    <mergeCell ref="E9202:F9202"/>
    <mergeCell ref="E9203:F9203"/>
    <mergeCell ref="E9204:F9204"/>
    <mergeCell ref="E9205:F9205"/>
    <mergeCell ref="E9210:F9210"/>
    <mergeCell ref="E9211:F9211"/>
    <mergeCell ref="E9196:F9196"/>
    <mergeCell ref="E9197:F9197"/>
    <mergeCell ref="E9198:F9198"/>
    <mergeCell ref="E9199:F9199"/>
    <mergeCell ref="E9200:F9200"/>
    <mergeCell ref="E9201:F9201"/>
    <mergeCell ref="E9190:F9190"/>
    <mergeCell ref="E9191:F9191"/>
    <mergeCell ref="E9192:F9192"/>
    <mergeCell ref="E9193:F9193"/>
    <mergeCell ref="E9194:F9194"/>
    <mergeCell ref="E9195:F9195"/>
    <mergeCell ref="E9180:F9180"/>
    <mergeCell ref="E9181:F9181"/>
    <mergeCell ref="E9182:F9182"/>
    <mergeCell ref="E9183:F9183"/>
    <mergeCell ref="E9188:F9188"/>
    <mergeCell ref="E9189:F9189"/>
    <mergeCell ref="E9174:F9174"/>
    <mergeCell ref="E9175:F9175"/>
    <mergeCell ref="E9176:F9176"/>
    <mergeCell ref="E9177:F9177"/>
    <mergeCell ref="E9178:F9178"/>
    <mergeCell ref="E9179:F9179"/>
    <mergeCell ref="E9168:F9168"/>
    <mergeCell ref="E9169:F9169"/>
    <mergeCell ref="E9170:F9170"/>
    <mergeCell ref="E9171:F9171"/>
    <mergeCell ref="E9172:F9172"/>
    <mergeCell ref="E9173:F9173"/>
    <mergeCell ref="E9162:F9162"/>
    <mergeCell ref="E9163:F9163"/>
    <mergeCell ref="E9164:F9164"/>
    <mergeCell ref="E9165:F9165"/>
    <mergeCell ref="E9166:F9166"/>
    <mergeCell ref="E9167:F9167"/>
    <mergeCell ref="E9152:F9152"/>
    <mergeCell ref="E9153:F9153"/>
    <mergeCell ref="E9154:F9154"/>
    <mergeCell ref="E9155:F9155"/>
    <mergeCell ref="E9156:F9156"/>
    <mergeCell ref="E9157:F9157"/>
    <mergeCell ref="E9146:F9146"/>
    <mergeCell ref="E9147:F9147"/>
    <mergeCell ref="E9148:F9148"/>
    <mergeCell ref="E9149:F9149"/>
    <mergeCell ref="E9150:F9150"/>
    <mergeCell ref="E9151:F9151"/>
    <mergeCell ref="E9136:F9136"/>
    <mergeCell ref="E9137:F9137"/>
    <mergeCell ref="E9138:F9138"/>
    <mergeCell ref="E9139:F9139"/>
    <mergeCell ref="E9140:F9140"/>
    <mergeCell ref="F9145:G9145"/>
    <mergeCell ref="E9126:F9126"/>
    <mergeCell ref="E9127:F9127"/>
    <mergeCell ref="E9128:F9128"/>
    <mergeCell ref="E9129:F9129"/>
    <mergeCell ref="E9130:F9130"/>
    <mergeCell ref="E9135:F9135"/>
    <mergeCell ref="E9116:F9116"/>
    <mergeCell ref="E9117:F9117"/>
    <mergeCell ref="E9118:F9118"/>
    <mergeCell ref="E9119:F9119"/>
    <mergeCell ref="E9120:F9120"/>
    <mergeCell ref="E9125:F9125"/>
    <mergeCell ref="E9106:F9106"/>
    <mergeCell ref="E9107:F9107"/>
    <mergeCell ref="E9108:F9108"/>
    <mergeCell ref="E9109:F9109"/>
    <mergeCell ref="E9110:F9110"/>
    <mergeCell ref="E9115:F9115"/>
    <mergeCell ref="E9096:F9096"/>
    <mergeCell ref="E9097:F9097"/>
    <mergeCell ref="E9098:F9098"/>
    <mergeCell ref="E9099:F9099"/>
    <mergeCell ref="E9100:F9100"/>
    <mergeCell ref="E9101:F9101"/>
    <mergeCell ref="E9086:F9086"/>
    <mergeCell ref="E9087:F9087"/>
    <mergeCell ref="E9088:F9088"/>
    <mergeCell ref="E9089:F9089"/>
    <mergeCell ref="E9090:F9090"/>
    <mergeCell ref="E9095:F9095"/>
    <mergeCell ref="E9076:F9076"/>
    <mergeCell ref="E9077:F9077"/>
    <mergeCell ref="E9078:F9078"/>
    <mergeCell ref="E9079:F9079"/>
    <mergeCell ref="E9080:F9080"/>
    <mergeCell ref="E9081:F9081"/>
    <mergeCell ref="E9066:F9066"/>
    <mergeCell ref="E9067:F9067"/>
    <mergeCell ref="E9068:F9068"/>
    <mergeCell ref="E9069:F9069"/>
    <mergeCell ref="E9074:F9074"/>
    <mergeCell ref="E9075:F9075"/>
    <mergeCell ref="E9056:F9056"/>
    <mergeCell ref="E9057:F9057"/>
    <mergeCell ref="E9058:F9058"/>
    <mergeCell ref="E9059:F9059"/>
    <mergeCell ref="E9060:F9060"/>
    <mergeCell ref="E9065:F9065"/>
    <mergeCell ref="E9042:F9042"/>
    <mergeCell ref="E9047:F9047"/>
    <mergeCell ref="E9048:F9048"/>
    <mergeCell ref="E9049:F9049"/>
    <mergeCell ref="E9050:F9050"/>
    <mergeCell ref="E9051:F9051"/>
    <mergeCell ref="E9032:F9032"/>
    <mergeCell ref="E9033:F9033"/>
    <mergeCell ref="E9038:F9038"/>
    <mergeCell ref="E9039:F9039"/>
    <mergeCell ref="E9040:F9040"/>
    <mergeCell ref="E9041:F9041"/>
    <mergeCell ref="E9022:F9022"/>
    <mergeCell ref="E9023:F9023"/>
    <mergeCell ref="E9024:F9024"/>
    <mergeCell ref="E9029:F9029"/>
    <mergeCell ref="E9030:F9030"/>
    <mergeCell ref="E9031:F9031"/>
    <mergeCell ref="E9012:F9012"/>
    <mergeCell ref="E9013:F9013"/>
    <mergeCell ref="E9018:F9018"/>
    <mergeCell ref="E9019:F9019"/>
    <mergeCell ref="E9020:F9020"/>
    <mergeCell ref="E9021:F9021"/>
    <mergeCell ref="E9002:F9002"/>
    <mergeCell ref="E9007:F9007"/>
    <mergeCell ref="E9008:F9008"/>
    <mergeCell ref="E9009:F9009"/>
    <mergeCell ref="E9010:F9010"/>
    <mergeCell ref="E9011:F9011"/>
    <mergeCell ref="E8996:F8996"/>
    <mergeCell ref="E8997:F8997"/>
    <mergeCell ref="E8998:F8998"/>
    <mergeCell ref="E8999:F8999"/>
    <mergeCell ref="E9000:F9000"/>
    <mergeCell ref="E9001:F9001"/>
    <mergeCell ref="E8986:F8986"/>
    <mergeCell ref="E8987:F8987"/>
    <mergeCell ref="E8988:F8988"/>
    <mergeCell ref="E8989:F8989"/>
    <mergeCell ref="E8990:F8990"/>
    <mergeCell ref="E8991:F8991"/>
    <mergeCell ref="E8976:F8976"/>
    <mergeCell ref="E8977:F8977"/>
    <mergeCell ref="E8978:F8978"/>
    <mergeCell ref="E8979:F8979"/>
    <mergeCell ref="E8980:F8980"/>
    <mergeCell ref="E8985:F8985"/>
    <mergeCell ref="E8962:F8962"/>
    <mergeCell ref="E8967:F8967"/>
    <mergeCell ref="E8968:F8968"/>
    <mergeCell ref="E8969:F8969"/>
    <mergeCell ref="E8970:F8970"/>
    <mergeCell ref="E8971:F8971"/>
    <mergeCell ref="E8956:F8956"/>
    <mergeCell ref="E8957:F8957"/>
    <mergeCell ref="E8958:F8958"/>
    <mergeCell ref="E8959:F8959"/>
    <mergeCell ref="E8960:F8960"/>
    <mergeCell ref="E8961:F8961"/>
    <mergeCell ref="E8946:F8946"/>
    <mergeCell ref="E8947:F8947"/>
    <mergeCell ref="E8948:F8948"/>
    <mergeCell ref="E8949:F8949"/>
    <mergeCell ref="E8950:F8950"/>
    <mergeCell ref="E8955:F8955"/>
    <mergeCell ref="E8932:F8932"/>
    <mergeCell ref="E8937:F8937"/>
    <mergeCell ref="E8938:F8938"/>
    <mergeCell ref="E8939:F8939"/>
    <mergeCell ref="E8940:F8940"/>
    <mergeCell ref="E8941:F8941"/>
    <mergeCell ref="E8922:F8922"/>
    <mergeCell ref="F8927:G8927"/>
    <mergeCell ref="E8928:F8928"/>
    <mergeCell ref="E8929:F8929"/>
    <mergeCell ref="E8930:F8930"/>
    <mergeCell ref="E8931:F8931"/>
    <mergeCell ref="E8908:F8908"/>
    <mergeCell ref="E8913:F8913"/>
    <mergeCell ref="E8914:F8914"/>
    <mergeCell ref="E8915:F8915"/>
    <mergeCell ref="E8920:F8920"/>
    <mergeCell ref="E8921:F8921"/>
    <mergeCell ref="E8898:F8898"/>
    <mergeCell ref="E8899:F8899"/>
    <mergeCell ref="E8904:F8904"/>
    <mergeCell ref="E8905:F8905"/>
    <mergeCell ref="E8906:F8906"/>
    <mergeCell ref="E8907:F8907"/>
    <mergeCell ref="E8888:F8888"/>
    <mergeCell ref="E8889:F8889"/>
    <mergeCell ref="E8890:F8890"/>
    <mergeCell ref="E8895:F8895"/>
    <mergeCell ref="E8896:F8896"/>
    <mergeCell ref="E8897:F8897"/>
    <mergeCell ref="E8878:F8878"/>
    <mergeCell ref="E8879:F8879"/>
    <mergeCell ref="E8880:F8880"/>
    <mergeCell ref="E8885:F8885"/>
    <mergeCell ref="E8886:F8886"/>
    <mergeCell ref="E8887:F8887"/>
    <mergeCell ref="E8868:F8868"/>
    <mergeCell ref="E8869:F8869"/>
    <mergeCell ref="E8870:F8870"/>
    <mergeCell ref="E8871:F8871"/>
    <mergeCell ref="E8876:F8876"/>
    <mergeCell ref="E8877:F8877"/>
    <mergeCell ref="E8858:F8858"/>
    <mergeCell ref="E8859:F8859"/>
    <mergeCell ref="E8860:F8860"/>
    <mergeCell ref="E8861:F8861"/>
    <mergeCell ref="E8862:F8862"/>
    <mergeCell ref="E8867:F8867"/>
    <mergeCell ref="E8844:F8844"/>
    <mergeCell ref="E8849:F8849"/>
    <mergeCell ref="E8850:F8850"/>
    <mergeCell ref="E8851:F8851"/>
    <mergeCell ref="E8852:F8852"/>
    <mergeCell ref="E8853:F8853"/>
    <mergeCell ref="E8838:F8838"/>
    <mergeCell ref="E8839:F8839"/>
    <mergeCell ref="E8840:F8840"/>
    <mergeCell ref="E8841:F8841"/>
    <mergeCell ref="E8842:F8842"/>
    <mergeCell ref="E8843:F8843"/>
    <mergeCell ref="E8828:F8828"/>
    <mergeCell ref="E8829:F8829"/>
    <mergeCell ref="E8830:F8830"/>
    <mergeCell ref="E8831:F8831"/>
    <mergeCell ref="E8832:F8832"/>
    <mergeCell ref="E8837:F8837"/>
    <mergeCell ref="E8818:F8818"/>
    <mergeCell ref="E8819:F8819"/>
    <mergeCell ref="E8820:F8820"/>
    <mergeCell ref="E8825:F8825"/>
    <mergeCell ref="E8826:F8826"/>
    <mergeCell ref="E8827:F8827"/>
    <mergeCell ref="E8808:F8808"/>
    <mergeCell ref="E8809:F8809"/>
    <mergeCell ref="E8810:F8810"/>
    <mergeCell ref="E8815:F8815"/>
    <mergeCell ref="E8816:F8816"/>
    <mergeCell ref="E8817:F8817"/>
    <mergeCell ref="E8798:F8798"/>
    <mergeCell ref="E8799:F8799"/>
    <mergeCell ref="E8800:F8800"/>
    <mergeCell ref="E8801:F8801"/>
    <mergeCell ref="E8806:F8806"/>
    <mergeCell ref="E8807:F8807"/>
    <mergeCell ref="E8788:F8788"/>
    <mergeCell ref="E8789:F8789"/>
    <mergeCell ref="E8794:F8794"/>
    <mergeCell ref="E8795:F8795"/>
    <mergeCell ref="E8796:F8796"/>
    <mergeCell ref="E8797:F8797"/>
    <mergeCell ref="E8778:F8778"/>
    <mergeCell ref="E8779:F8779"/>
    <mergeCell ref="E8780:F8780"/>
    <mergeCell ref="E8785:F8785"/>
    <mergeCell ref="E8786:F8786"/>
    <mergeCell ref="E8787:F8787"/>
    <mergeCell ref="E8768:F8768"/>
    <mergeCell ref="E8773:F8773"/>
    <mergeCell ref="E8774:F8774"/>
    <mergeCell ref="E8775:F8775"/>
    <mergeCell ref="E8776:F8776"/>
    <mergeCell ref="E8777:F8777"/>
    <mergeCell ref="E8758:F8758"/>
    <mergeCell ref="E8759:F8759"/>
    <mergeCell ref="E8764:F8764"/>
    <mergeCell ref="E8765:F8765"/>
    <mergeCell ref="E8766:F8766"/>
    <mergeCell ref="E8767:F8767"/>
    <mergeCell ref="E8748:F8748"/>
    <mergeCell ref="E8749:F8749"/>
    <mergeCell ref="E8750:F8750"/>
    <mergeCell ref="E8755:F8755"/>
    <mergeCell ref="E8756:F8756"/>
    <mergeCell ref="E8757:F8757"/>
    <mergeCell ref="E8738:F8738"/>
    <mergeCell ref="E8739:F8739"/>
    <mergeCell ref="E8740:F8740"/>
    <mergeCell ref="E8741:F8741"/>
    <mergeCell ref="E8746:F8746"/>
    <mergeCell ref="E8747:F8747"/>
    <mergeCell ref="E8728:F8728"/>
    <mergeCell ref="E8729:F8729"/>
    <mergeCell ref="E8730:F8730"/>
    <mergeCell ref="E8731:F8731"/>
    <mergeCell ref="E8732:F8732"/>
    <mergeCell ref="E8737:F8737"/>
    <mergeCell ref="E8718:F8718"/>
    <mergeCell ref="E8719:F8719"/>
    <mergeCell ref="E8720:F8720"/>
    <mergeCell ref="E8721:F8721"/>
    <mergeCell ref="E8722:F8722"/>
    <mergeCell ref="E8727:F8727"/>
    <mergeCell ref="E8708:F8708"/>
    <mergeCell ref="E8709:F8709"/>
    <mergeCell ref="E8710:F8710"/>
    <mergeCell ref="E8711:F8711"/>
    <mergeCell ref="E8712:F8712"/>
    <mergeCell ref="E8717:F8717"/>
    <mergeCell ref="E8698:F8698"/>
    <mergeCell ref="E8699:F8699"/>
    <mergeCell ref="E8700:F8700"/>
    <mergeCell ref="E8705:F8705"/>
    <mergeCell ref="E8706:F8706"/>
    <mergeCell ref="E8707:F8707"/>
    <mergeCell ref="E8688:F8688"/>
    <mergeCell ref="E8693:F8693"/>
    <mergeCell ref="E8694:F8694"/>
    <mergeCell ref="E8695:F8695"/>
    <mergeCell ref="E8696:F8696"/>
    <mergeCell ref="E8697:F8697"/>
    <mergeCell ref="E8682:F8682"/>
    <mergeCell ref="E8683:F8683"/>
    <mergeCell ref="E8684:F8684"/>
    <mergeCell ref="E8685:F8685"/>
    <mergeCell ref="E8686:F8686"/>
    <mergeCell ref="E8687:F8687"/>
    <mergeCell ref="E8672:F8672"/>
    <mergeCell ref="E8673:F8673"/>
    <mergeCell ref="E8674:F8674"/>
    <mergeCell ref="E8675:F8675"/>
    <mergeCell ref="E8676:F8676"/>
    <mergeCell ref="E8681:F8681"/>
    <mergeCell ref="E8662:F8662"/>
    <mergeCell ref="E8663:F8663"/>
    <mergeCell ref="E8664:F8664"/>
    <mergeCell ref="E8669:F8669"/>
    <mergeCell ref="E8670:F8670"/>
    <mergeCell ref="E8671:F8671"/>
    <mergeCell ref="E8652:F8652"/>
    <mergeCell ref="E8653:F8653"/>
    <mergeCell ref="E8654:F8654"/>
    <mergeCell ref="E8659:F8659"/>
    <mergeCell ref="E8660:F8660"/>
    <mergeCell ref="E8661:F8661"/>
    <mergeCell ref="E8642:F8642"/>
    <mergeCell ref="E8647:F8647"/>
    <mergeCell ref="E8648:F8648"/>
    <mergeCell ref="E8649:F8649"/>
    <mergeCell ref="E8650:F8650"/>
    <mergeCell ref="E8651:F8651"/>
    <mergeCell ref="E8632:F8632"/>
    <mergeCell ref="E8637:F8637"/>
    <mergeCell ref="E8638:F8638"/>
    <mergeCell ref="E8639:F8639"/>
    <mergeCell ref="E8640:F8640"/>
    <mergeCell ref="E8641:F8641"/>
    <mergeCell ref="E8622:F8622"/>
    <mergeCell ref="E8627:F8627"/>
    <mergeCell ref="E8628:F8628"/>
    <mergeCell ref="E8629:F8629"/>
    <mergeCell ref="E8630:F8630"/>
    <mergeCell ref="E8631:F8631"/>
    <mergeCell ref="E8612:F8612"/>
    <mergeCell ref="E8617:F8617"/>
    <mergeCell ref="E8618:F8618"/>
    <mergeCell ref="E8619:F8619"/>
    <mergeCell ref="E8620:F8620"/>
    <mergeCell ref="E8621:F8621"/>
    <mergeCell ref="E8602:F8602"/>
    <mergeCell ref="E8607:F8607"/>
    <mergeCell ref="E8608:F8608"/>
    <mergeCell ref="E8609:F8609"/>
    <mergeCell ref="E8610:F8610"/>
    <mergeCell ref="E8611:F8611"/>
    <mergeCell ref="E8592:F8592"/>
    <mergeCell ref="E8597:F8597"/>
    <mergeCell ref="E8598:F8598"/>
    <mergeCell ref="E8599:F8599"/>
    <mergeCell ref="E8600:F8600"/>
    <mergeCell ref="E8601:F8601"/>
    <mergeCell ref="E8582:F8582"/>
    <mergeCell ref="F8587:G8587"/>
    <mergeCell ref="E8588:F8588"/>
    <mergeCell ref="E8589:F8589"/>
    <mergeCell ref="E8590:F8590"/>
    <mergeCell ref="E8591:F8591"/>
    <mergeCell ref="E8572:F8572"/>
    <mergeCell ref="E8577:F8577"/>
    <mergeCell ref="E8578:F8578"/>
    <mergeCell ref="E8579:F8579"/>
    <mergeCell ref="E8580:F8580"/>
    <mergeCell ref="E8581:F8581"/>
    <mergeCell ref="E8562:F8562"/>
    <mergeCell ref="E8567:F8567"/>
    <mergeCell ref="E8568:F8568"/>
    <mergeCell ref="E8569:F8569"/>
    <mergeCell ref="E8570:F8570"/>
    <mergeCell ref="E8571:F8571"/>
    <mergeCell ref="E8552:F8552"/>
    <mergeCell ref="E8557:F8557"/>
    <mergeCell ref="E8558:F8558"/>
    <mergeCell ref="E8559:F8559"/>
    <mergeCell ref="E8560:F8560"/>
    <mergeCell ref="E8561:F8561"/>
    <mergeCell ref="E8542:F8542"/>
    <mergeCell ref="E8547:F8547"/>
    <mergeCell ref="E8548:F8548"/>
    <mergeCell ref="E8549:F8549"/>
    <mergeCell ref="E8550:F8550"/>
    <mergeCell ref="E8551:F8551"/>
    <mergeCell ref="E8532:F8532"/>
    <mergeCell ref="E8533:F8533"/>
    <mergeCell ref="E8538:F8538"/>
    <mergeCell ref="E8539:F8539"/>
    <mergeCell ref="E8540:F8540"/>
    <mergeCell ref="E8541:F8541"/>
    <mergeCell ref="E8522:F8522"/>
    <mergeCell ref="E8523:F8523"/>
    <mergeCell ref="E8528:F8528"/>
    <mergeCell ref="E8529:F8529"/>
    <mergeCell ref="E8530:F8530"/>
    <mergeCell ref="E8531:F8531"/>
    <mergeCell ref="E8512:F8512"/>
    <mergeCell ref="E8513:F8513"/>
    <mergeCell ref="E8518:F8518"/>
    <mergeCell ref="E8519:F8519"/>
    <mergeCell ref="E8520:F8520"/>
    <mergeCell ref="E8521:F8521"/>
    <mergeCell ref="E8502:F8502"/>
    <mergeCell ref="E8503:F8503"/>
    <mergeCell ref="E8508:F8508"/>
    <mergeCell ref="E8509:F8509"/>
    <mergeCell ref="E8510:F8510"/>
    <mergeCell ref="E8511:F8511"/>
    <mergeCell ref="E8492:F8492"/>
    <mergeCell ref="E8493:F8493"/>
    <mergeCell ref="E8498:F8498"/>
    <mergeCell ref="E8499:F8499"/>
    <mergeCell ref="E8500:F8500"/>
    <mergeCell ref="E8501:F8501"/>
    <mergeCell ref="E8482:F8482"/>
    <mergeCell ref="E8483:F8483"/>
    <mergeCell ref="E8484:F8484"/>
    <mergeCell ref="E8489:F8489"/>
    <mergeCell ref="E8490:F8490"/>
    <mergeCell ref="E8491:F8491"/>
    <mergeCell ref="E8472:F8472"/>
    <mergeCell ref="E8473:F8473"/>
    <mergeCell ref="E8474:F8474"/>
    <mergeCell ref="E8475:F8475"/>
    <mergeCell ref="E8480:F8480"/>
    <mergeCell ref="E8481:F8481"/>
    <mergeCell ref="E8462:F8462"/>
    <mergeCell ref="E8463:F8463"/>
    <mergeCell ref="E8464:F8464"/>
    <mergeCell ref="E8465:F8465"/>
    <mergeCell ref="E8466:F8466"/>
    <mergeCell ref="E8471:F8471"/>
    <mergeCell ref="E8452:F8452"/>
    <mergeCell ref="E8453:F8453"/>
    <mergeCell ref="E8454:F8454"/>
    <mergeCell ref="E8455:F8455"/>
    <mergeCell ref="E8456:F8456"/>
    <mergeCell ref="E8457:F8457"/>
    <mergeCell ref="E8442:F8442"/>
    <mergeCell ref="E8443:F8443"/>
    <mergeCell ref="E8444:F8444"/>
    <mergeCell ref="E8445:F8445"/>
    <mergeCell ref="E8446:F8446"/>
    <mergeCell ref="E8447:F8447"/>
    <mergeCell ref="E8432:F8432"/>
    <mergeCell ref="E8433:F8433"/>
    <mergeCell ref="E8434:F8434"/>
    <mergeCell ref="E8435:F8435"/>
    <mergeCell ref="E8436:F8436"/>
    <mergeCell ref="E8437:F8437"/>
    <mergeCell ref="E8422:F8422"/>
    <mergeCell ref="E8423:F8423"/>
    <mergeCell ref="E8424:F8424"/>
    <mergeCell ref="E8425:F8425"/>
    <mergeCell ref="E8426:F8426"/>
    <mergeCell ref="E8427:F8427"/>
    <mergeCell ref="E8408:F8408"/>
    <mergeCell ref="E8413:F8413"/>
    <mergeCell ref="E8414:F8414"/>
    <mergeCell ref="E8415:F8415"/>
    <mergeCell ref="E8416:F8416"/>
    <mergeCell ref="E8417:F8417"/>
    <mergeCell ref="E8398:F8398"/>
    <mergeCell ref="E8399:F8399"/>
    <mergeCell ref="E8404:F8404"/>
    <mergeCell ref="E8405:F8405"/>
    <mergeCell ref="E8406:F8406"/>
    <mergeCell ref="E8407:F8407"/>
    <mergeCell ref="E8388:F8388"/>
    <mergeCell ref="E8389:F8389"/>
    <mergeCell ref="E8390:F8390"/>
    <mergeCell ref="E8395:F8395"/>
    <mergeCell ref="E8396:F8396"/>
    <mergeCell ref="E8397:F8397"/>
    <mergeCell ref="E8378:F8378"/>
    <mergeCell ref="E8379:F8379"/>
    <mergeCell ref="E8380:F8380"/>
    <mergeCell ref="E8381:F8381"/>
    <mergeCell ref="E8386:F8386"/>
    <mergeCell ref="E8387:F8387"/>
    <mergeCell ref="E8368:F8368"/>
    <mergeCell ref="E8369:F8369"/>
    <mergeCell ref="E8370:F8370"/>
    <mergeCell ref="E8371:F8371"/>
    <mergeCell ref="E8372:F8372"/>
    <mergeCell ref="E8377:F8377"/>
    <mergeCell ref="E8358:F8358"/>
    <mergeCell ref="E8359:F8359"/>
    <mergeCell ref="E8360:F8360"/>
    <mergeCell ref="E8361:F8361"/>
    <mergeCell ref="E8362:F8362"/>
    <mergeCell ref="E8367:F8367"/>
    <mergeCell ref="E8344:F8344"/>
    <mergeCell ref="E8349:F8349"/>
    <mergeCell ref="E8350:F8350"/>
    <mergeCell ref="E8351:F8351"/>
    <mergeCell ref="E8352:F8352"/>
    <mergeCell ref="E8353:F8353"/>
    <mergeCell ref="E8334:F8334"/>
    <mergeCell ref="E8339:F8339"/>
    <mergeCell ref="E8340:F8340"/>
    <mergeCell ref="E8341:F8341"/>
    <mergeCell ref="E8342:F8342"/>
    <mergeCell ref="E8343:F8343"/>
    <mergeCell ref="E8328:F8328"/>
    <mergeCell ref="E8329:F8329"/>
    <mergeCell ref="E8330:F8330"/>
    <mergeCell ref="E8331:F8331"/>
    <mergeCell ref="E8332:F8332"/>
    <mergeCell ref="E8333:F8333"/>
    <mergeCell ref="E8318:F8318"/>
    <mergeCell ref="E8319:F8319"/>
    <mergeCell ref="E8320:F8320"/>
    <mergeCell ref="F8325:G8325"/>
    <mergeCell ref="F8326:G8326"/>
    <mergeCell ref="E8327:F8327"/>
    <mergeCell ref="E8308:F8308"/>
    <mergeCell ref="E8309:F8309"/>
    <mergeCell ref="E8310:F8310"/>
    <mergeCell ref="E8315:F8315"/>
    <mergeCell ref="E8316:F8316"/>
    <mergeCell ref="E8317:F8317"/>
    <mergeCell ref="E8302:F8302"/>
    <mergeCell ref="E8303:F8303"/>
    <mergeCell ref="E8304:F8304"/>
    <mergeCell ref="E8305:F8305"/>
    <mergeCell ref="E8306:F8306"/>
    <mergeCell ref="E8307:F8307"/>
    <mergeCell ref="E8296:F8296"/>
    <mergeCell ref="E8297:F8297"/>
    <mergeCell ref="E8298:F8298"/>
    <mergeCell ref="E8299:F8299"/>
    <mergeCell ref="E8300:F8300"/>
    <mergeCell ref="E8301:F8301"/>
    <mergeCell ref="E8286:F8286"/>
    <mergeCell ref="E8287:F8287"/>
    <mergeCell ref="E8288:F8288"/>
    <mergeCell ref="E8289:F8289"/>
    <mergeCell ref="E8290:F8290"/>
    <mergeCell ref="E8295:F8295"/>
    <mergeCell ref="E8276:F8276"/>
    <mergeCell ref="E8277:F8277"/>
    <mergeCell ref="E8278:F8278"/>
    <mergeCell ref="E8279:F8279"/>
    <mergeCell ref="E8284:F8284"/>
    <mergeCell ref="E8285:F8285"/>
    <mergeCell ref="E8266:F8266"/>
    <mergeCell ref="E8267:F8267"/>
    <mergeCell ref="E8268:F8268"/>
    <mergeCell ref="E8273:F8273"/>
    <mergeCell ref="E8274:F8274"/>
    <mergeCell ref="E8275:F8275"/>
    <mergeCell ref="E8260:F8260"/>
    <mergeCell ref="E8261:F8261"/>
    <mergeCell ref="E8262:F8262"/>
    <mergeCell ref="E8263:F8263"/>
    <mergeCell ref="E8264:F8264"/>
    <mergeCell ref="E8265:F8265"/>
    <mergeCell ref="E8250:F8250"/>
    <mergeCell ref="E8255:F8255"/>
    <mergeCell ref="E8256:F8256"/>
    <mergeCell ref="E8257:F8257"/>
    <mergeCell ref="E8258:F8258"/>
    <mergeCell ref="E8259:F8259"/>
    <mergeCell ref="E8240:F8240"/>
    <mergeCell ref="E8245:F8245"/>
    <mergeCell ref="E8246:F8246"/>
    <mergeCell ref="E8247:F8247"/>
    <mergeCell ref="E8248:F8248"/>
    <mergeCell ref="E8249:F8249"/>
    <mergeCell ref="E8230:F8230"/>
    <mergeCell ref="E8231:F8231"/>
    <mergeCell ref="E8232:F8232"/>
    <mergeCell ref="E8233:F8233"/>
    <mergeCell ref="E8238:F8238"/>
    <mergeCell ref="E8239:F8239"/>
    <mergeCell ref="E8220:F8220"/>
    <mergeCell ref="E8221:F8221"/>
    <mergeCell ref="E8222:F8222"/>
    <mergeCell ref="E8223:F8223"/>
    <mergeCell ref="E8224:F8224"/>
    <mergeCell ref="E8229:F8229"/>
    <mergeCell ref="E8210:F8210"/>
    <mergeCell ref="E8211:F8211"/>
    <mergeCell ref="E8212:F8212"/>
    <mergeCell ref="E8213:F8213"/>
    <mergeCell ref="E8214:F8214"/>
    <mergeCell ref="E8215:F8215"/>
    <mergeCell ref="E8200:F8200"/>
    <mergeCell ref="E8205:F8205"/>
    <mergeCell ref="E8206:F8206"/>
    <mergeCell ref="E8207:F8207"/>
    <mergeCell ref="E8208:F8208"/>
    <mergeCell ref="E8209:F8209"/>
    <mergeCell ref="E8190:F8190"/>
    <mergeCell ref="E8191:F8191"/>
    <mergeCell ref="F8196:G8196"/>
    <mergeCell ref="E8197:F8197"/>
    <mergeCell ref="E8198:F8198"/>
    <mergeCell ref="E8199:F8199"/>
    <mergeCell ref="E8184:F8184"/>
    <mergeCell ref="E8185:F8185"/>
    <mergeCell ref="E8186:F8186"/>
    <mergeCell ref="E8187:F8187"/>
    <mergeCell ref="E8188:F8188"/>
    <mergeCell ref="E8189:F8189"/>
    <mergeCell ref="E8174:F8174"/>
    <mergeCell ref="E8175:F8175"/>
    <mergeCell ref="E8176:F8176"/>
    <mergeCell ref="E8177:F8177"/>
    <mergeCell ref="E8178:F8178"/>
    <mergeCell ref="E8179:F8179"/>
    <mergeCell ref="E8164:F8164"/>
    <mergeCell ref="E8165:F8165"/>
    <mergeCell ref="E8166:F8166"/>
    <mergeCell ref="E8167:F8167"/>
    <mergeCell ref="E8172:F8172"/>
    <mergeCell ref="E8173:F8173"/>
    <mergeCell ref="E8154:F8154"/>
    <mergeCell ref="E8155:F8155"/>
    <mergeCell ref="E8156:F8156"/>
    <mergeCell ref="E8157:F8157"/>
    <mergeCell ref="E8158:F8158"/>
    <mergeCell ref="F8163:G8163"/>
    <mergeCell ref="E8148:F8148"/>
    <mergeCell ref="E8149:F8149"/>
    <mergeCell ref="E8150:F8150"/>
    <mergeCell ref="E8151:F8151"/>
    <mergeCell ref="E8152:F8152"/>
    <mergeCell ref="E8153:F8153"/>
    <mergeCell ref="E8142:F8142"/>
    <mergeCell ref="E8143:F8143"/>
    <mergeCell ref="E8144:F8144"/>
    <mergeCell ref="E8145:F8145"/>
    <mergeCell ref="E8146:F8146"/>
    <mergeCell ref="E8147:F8147"/>
    <mergeCell ref="E8132:F8132"/>
    <mergeCell ref="E8133:F8133"/>
    <mergeCell ref="E8134:F8134"/>
    <mergeCell ref="E8135:F8135"/>
    <mergeCell ref="E8136:F8136"/>
    <mergeCell ref="E8137:F8137"/>
    <mergeCell ref="E8126:F8126"/>
    <mergeCell ref="E8127:F8127"/>
    <mergeCell ref="E8128:F8128"/>
    <mergeCell ref="E8129:F8129"/>
    <mergeCell ref="E8130:F8130"/>
    <mergeCell ref="E8131:F8131"/>
    <mergeCell ref="E8116:F8116"/>
    <mergeCell ref="F8121:G8121"/>
    <mergeCell ref="E8122:F8122"/>
    <mergeCell ref="E8123:F8123"/>
    <mergeCell ref="E8124:F8124"/>
    <mergeCell ref="E8125:F8125"/>
    <mergeCell ref="E8110:F8110"/>
    <mergeCell ref="E8111:F8111"/>
    <mergeCell ref="E8112:F8112"/>
    <mergeCell ref="E8113:F8113"/>
    <mergeCell ref="E8114:F8114"/>
    <mergeCell ref="E8115:F8115"/>
    <mergeCell ref="E8100:F8100"/>
    <mergeCell ref="E8101:F8101"/>
    <mergeCell ref="E8102:F8102"/>
    <mergeCell ref="E8103:F8103"/>
    <mergeCell ref="E8104:F8104"/>
    <mergeCell ref="E8105:F8105"/>
    <mergeCell ref="E8090:F8090"/>
    <mergeCell ref="E8091:F8091"/>
    <mergeCell ref="E8092:F8092"/>
    <mergeCell ref="E8093:F8093"/>
    <mergeCell ref="E8094:F8094"/>
    <mergeCell ref="E8099:F8099"/>
    <mergeCell ref="E8080:F8080"/>
    <mergeCell ref="E8081:F8081"/>
    <mergeCell ref="E8082:F8082"/>
    <mergeCell ref="F8087:G8087"/>
    <mergeCell ref="F8088:G8088"/>
    <mergeCell ref="E8089:F8089"/>
    <mergeCell ref="E8074:F8074"/>
    <mergeCell ref="E8075:F8075"/>
    <mergeCell ref="E8076:F8076"/>
    <mergeCell ref="E8077:F8077"/>
    <mergeCell ref="E8078:F8078"/>
    <mergeCell ref="E8079:F8079"/>
    <mergeCell ref="E8064:F8064"/>
    <mergeCell ref="E8065:F8065"/>
    <mergeCell ref="E8070:F8070"/>
    <mergeCell ref="E8071:F8071"/>
    <mergeCell ref="E8072:F8072"/>
    <mergeCell ref="E8073:F8073"/>
    <mergeCell ref="E8058:F8058"/>
    <mergeCell ref="E8059:F8059"/>
    <mergeCell ref="E8060:F8060"/>
    <mergeCell ref="E8061:F8061"/>
    <mergeCell ref="E8062:F8062"/>
    <mergeCell ref="E8063:F8063"/>
    <mergeCell ref="F8052:G8052"/>
    <mergeCell ref="E8053:F8053"/>
    <mergeCell ref="E8054:F8054"/>
    <mergeCell ref="E8055:F8055"/>
    <mergeCell ref="E8056:F8056"/>
    <mergeCell ref="E8057:F8057"/>
    <mergeCell ref="E8042:F8042"/>
    <mergeCell ref="E8043:F8043"/>
    <mergeCell ref="E8044:F8044"/>
    <mergeCell ref="E8045:F8045"/>
    <mergeCell ref="E8046:F8046"/>
    <mergeCell ref="E8047:F8047"/>
    <mergeCell ref="E8032:F8032"/>
    <mergeCell ref="E8033:F8033"/>
    <mergeCell ref="F8038:G8038"/>
    <mergeCell ref="E8039:F8039"/>
    <mergeCell ref="E8040:F8040"/>
    <mergeCell ref="E8041:F8041"/>
    <mergeCell ref="E8022:F8022"/>
    <mergeCell ref="E8023:F8023"/>
    <mergeCell ref="E8024:F8024"/>
    <mergeCell ref="E8029:F8029"/>
    <mergeCell ref="E8030:F8030"/>
    <mergeCell ref="E8031:F8031"/>
    <mergeCell ref="E8012:F8012"/>
    <mergeCell ref="E8013:F8013"/>
    <mergeCell ref="E8014:F8014"/>
    <mergeCell ref="E8015:F8015"/>
    <mergeCell ref="E8020:F8020"/>
    <mergeCell ref="E8021:F8021"/>
    <mergeCell ref="E8002:F8002"/>
    <mergeCell ref="E8003:F8003"/>
    <mergeCell ref="F8008:G8008"/>
    <mergeCell ref="E8009:F8009"/>
    <mergeCell ref="E8010:F8010"/>
    <mergeCell ref="E8011:F8011"/>
    <mergeCell ref="E7992:F7992"/>
    <mergeCell ref="F7997:G7997"/>
    <mergeCell ref="E7998:F7998"/>
    <mergeCell ref="E7999:F7999"/>
    <mergeCell ref="E8000:F8000"/>
    <mergeCell ref="E8001:F8001"/>
    <mergeCell ref="E7986:F7986"/>
    <mergeCell ref="E7987:F7987"/>
    <mergeCell ref="E7988:F7988"/>
    <mergeCell ref="E7989:F7989"/>
    <mergeCell ref="E7990:F7990"/>
    <mergeCell ref="E7991:F7991"/>
    <mergeCell ref="E7976:F7976"/>
    <mergeCell ref="E7977:F7977"/>
    <mergeCell ref="E7978:F7978"/>
    <mergeCell ref="E7979:F7979"/>
    <mergeCell ref="F7984:G7984"/>
    <mergeCell ref="E7985:F7985"/>
    <mergeCell ref="E7970:F7970"/>
    <mergeCell ref="E7971:F7971"/>
    <mergeCell ref="E7972:F7972"/>
    <mergeCell ref="E7973:F7973"/>
    <mergeCell ref="E7974:F7974"/>
    <mergeCell ref="E7975:F7975"/>
    <mergeCell ref="E7960:F7960"/>
    <mergeCell ref="E7961:F7961"/>
    <mergeCell ref="E7962:F7962"/>
    <mergeCell ref="E7967:F7967"/>
    <mergeCell ref="E7968:F7968"/>
    <mergeCell ref="E7969:F7969"/>
    <mergeCell ref="F7954:G7954"/>
    <mergeCell ref="E7955:F7955"/>
    <mergeCell ref="E7956:F7956"/>
    <mergeCell ref="E7957:F7957"/>
    <mergeCell ref="E7958:F7958"/>
    <mergeCell ref="E7959:F7959"/>
    <mergeCell ref="E7944:F7944"/>
    <mergeCell ref="E7945:F7945"/>
    <mergeCell ref="E7946:F7946"/>
    <mergeCell ref="E7947:F7947"/>
    <mergeCell ref="F7952:G7952"/>
    <mergeCell ref="F7953:G7953"/>
    <mergeCell ref="E7938:F7938"/>
    <mergeCell ref="E7939:F7939"/>
    <mergeCell ref="E7940:F7940"/>
    <mergeCell ref="E7941:F7941"/>
    <mergeCell ref="E7942:F7942"/>
    <mergeCell ref="E7943:F7943"/>
    <mergeCell ref="E7924:F7924"/>
    <mergeCell ref="E7929:F7929"/>
    <mergeCell ref="E7930:F7930"/>
    <mergeCell ref="E7931:F7931"/>
    <mergeCell ref="E7932:F7932"/>
    <mergeCell ref="F7937:G7937"/>
    <mergeCell ref="E7914:F7914"/>
    <mergeCell ref="E7915:F7915"/>
    <mergeCell ref="E7920:F7920"/>
    <mergeCell ref="E7921:F7921"/>
    <mergeCell ref="E7922:F7922"/>
    <mergeCell ref="E7923:F7923"/>
    <mergeCell ref="E7908:F7908"/>
    <mergeCell ref="E7909:F7909"/>
    <mergeCell ref="E7910:F7910"/>
    <mergeCell ref="E7911:F7911"/>
    <mergeCell ref="E7912:F7912"/>
    <mergeCell ref="E7913:F7913"/>
    <mergeCell ref="E7902:F7902"/>
    <mergeCell ref="E7903:F7903"/>
    <mergeCell ref="E7904:F7904"/>
    <mergeCell ref="E7905:F7905"/>
    <mergeCell ref="E7906:F7906"/>
    <mergeCell ref="E7907:F7907"/>
    <mergeCell ref="E7892:F7892"/>
    <mergeCell ref="E7893:F7893"/>
    <mergeCell ref="E7894:F7894"/>
    <mergeCell ref="E7895:F7895"/>
    <mergeCell ref="E7896:F7896"/>
    <mergeCell ref="E7901:F7901"/>
    <mergeCell ref="E7886:F7886"/>
    <mergeCell ref="E7887:F7887"/>
    <mergeCell ref="E7888:F7888"/>
    <mergeCell ref="E7889:F7889"/>
    <mergeCell ref="E7890:F7890"/>
    <mergeCell ref="E7891:F7891"/>
    <mergeCell ref="E7880:F7880"/>
    <mergeCell ref="E7881:F7881"/>
    <mergeCell ref="E7882:F7882"/>
    <mergeCell ref="E7883:F7883"/>
    <mergeCell ref="E7884:F7884"/>
    <mergeCell ref="E7885:F7885"/>
    <mergeCell ref="E7870:F7870"/>
    <mergeCell ref="E7871:F7871"/>
    <mergeCell ref="E7872:F7872"/>
    <mergeCell ref="E7873:F7873"/>
    <mergeCell ref="E7874:F7874"/>
    <mergeCell ref="E7879:F7879"/>
    <mergeCell ref="E7860:F7860"/>
    <mergeCell ref="E7861:F7861"/>
    <mergeCell ref="E7862:F7862"/>
    <mergeCell ref="E7863:F7863"/>
    <mergeCell ref="E7868:F7868"/>
    <mergeCell ref="E7869:F7869"/>
    <mergeCell ref="E7850:F7850"/>
    <mergeCell ref="E7851:F7851"/>
    <mergeCell ref="E7856:F7856"/>
    <mergeCell ref="E7857:F7857"/>
    <mergeCell ref="E7858:F7858"/>
    <mergeCell ref="E7859:F7859"/>
    <mergeCell ref="E7844:F7844"/>
    <mergeCell ref="E7845:F7845"/>
    <mergeCell ref="E7846:F7846"/>
    <mergeCell ref="E7847:F7847"/>
    <mergeCell ref="E7848:F7848"/>
    <mergeCell ref="E7849:F7849"/>
    <mergeCell ref="E7834:F7834"/>
    <mergeCell ref="E7835:F7835"/>
    <mergeCell ref="E7836:F7836"/>
    <mergeCell ref="E7841:F7841"/>
    <mergeCell ref="E7842:F7842"/>
    <mergeCell ref="E7843:F7843"/>
    <mergeCell ref="E7828:F7828"/>
    <mergeCell ref="E7829:F7829"/>
    <mergeCell ref="E7830:F7830"/>
    <mergeCell ref="E7831:F7831"/>
    <mergeCell ref="E7832:F7832"/>
    <mergeCell ref="E7833:F7833"/>
    <mergeCell ref="E7822:F7822"/>
    <mergeCell ref="E7823:F7823"/>
    <mergeCell ref="E7824:F7824"/>
    <mergeCell ref="E7825:F7825"/>
    <mergeCell ref="E7826:F7826"/>
    <mergeCell ref="E7827:F7827"/>
    <mergeCell ref="E7812:F7812"/>
    <mergeCell ref="E7813:F7813"/>
    <mergeCell ref="E7814:F7814"/>
    <mergeCell ref="E7819:F7819"/>
    <mergeCell ref="E7820:F7820"/>
    <mergeCell ref="E7821:F7821"/>
    <mergeCell ref="E7806:F7806"/>
    <mergeCell ref="E7807:F7807"/>
    <mergeCell ref="E7808:F7808"/>
    <mergeCell ref="E7809:F7809"/>
    <mergeCell ref="E7810:F7810"/>
    <mergeCell ref="E7811:F7811"/>
    <mergeCell ref="E7800:F7800"/>
    <mergeCell ref="E7801:F7801"/>
    <mergeCell ref="E7802:F7802"/>
    <mergeCell ref="E7803:F7803"/>
    <mergeCell ref="E7804:F7804"/>
    <mergeCell ref="E7805:F7805"/>
    <mergeCell ref="E7790:F7790"/>
    <mergeCell ref="E7791:F7791"/>
    <mergeCell ref="E7792:F7792"/>
    <mergeCell ref="E7793:F7793"/>
    <mergeCell ref="E7794:F7794"/>
    <mergeCell ref="E7795:F7795"/>
    <mergeCell ref="E7784:F7784"/>
    <mergeCell ref="E7785:F7785"/>
    <mergeCell ref="E7786:F7786"/>
    <mergeCell ref="E7787:F7787"/>
    <mergeCell ref="E7788:F7788"/>
    <mergeCell ref="E7789:F7789"/>
    <mergeCell ref="E7774:F7774"/>
    <mergeCell ref="E7775:F7775"/>
    <mergeCell ref="E7776:F7776"/>
    <mergeCell ref="E7781:F7781"/>
    <mergeCell ref="E7782:F7782"/>
    <mergeCell ref="E7783:F7783"/>
    <mergeCell ref="E7768:F7768"/>
    <mergeCell ref="E7769:F7769"/>
    <mergeCell ref="E7770:F7770"/>
    <mergeCell ref="E7771:F7771"/>
    <mergeCell ref="E7772:F7772"/>
    <mergeCell ref="E7773:F7773"/>
    <mergeCell ref="E7758:F7758"/>
    <mergeCell ref="E7759:F7759"/>
    <mergeCell ref="E7760:F7760"/>
    <mergeCell ref="E7761:F7761"/>
    <mergeCell ref="E7762:F7762"/>
    <mergeCell ref="E7763:F7763"/>
    <mergeCell ref="F7752:G7752"/>
    <mergeCell ref="E7753:F7753"/>
    <mergeCell ref="E7754:F7754"/>
    <mergeCell ref="E7755:F7755"/>
    <mergeCell ref="E7756:F7756"/>
    <mergeCell ref="E7757:F7757"/>
    <mergeCell ref="E7742:F7742"/>
    <mergeCell ref="E7743:F7743"/>
    <mergeCell ref="E7744:F7744"/>
    <mergeCell ref="E7745:F7745"/>
    <mergeCell ref="E7746:F7746"/>
    <mergeCell ref="E7747:F7747"/>
    <mergeCell ref="E7732:F7732"/>
    <mergeCell ref="E7733:F7733"/>
    <mergeCell ref="E7734:F7734"/>
    <mergeCell ref="E7735:F7735"/>
    <mergeCell ref="E7740:F7740"/>
    <mergeCell ref="E7741:F7741"/>
    <mergeCell ref="E7722:F7722"/>
    <mergeCell ref="E7723:F7723"/>
    <mergeCell ref="E7724:F7724"/>
    <mergeCell ref="E7725:F7725"/>
    <mergeCell ref="E7730:F7730"/>
    <mergeCell ref="E7731:F7731"/>
    <mergeCell ref="E7712:F7712"/>
    <mergeCell ref="E7713:F7713"/>
    <mergeCell ref="E7714:F7714"/>
    <mergeCell ref="E7715:F7715"/>
    <mergeCell ref="E7720:F7720"/>
    <mergeCell ref="E7721:F7721"/>
    <mergeCell ref="E7702:F7702"/>
    <mergeCell ref="E7703:F7703"/>
    <mergeCell ref="E7704:F7704"/>
    <mergeCell ref="E7705:F7705"/>
    <mergeCell ref="E7710:F7710"/>
    <mergeCell ref="E7711:F7711"/>
    <mergeCell ref="E7692:F7692"/>
    <mergeCell ref="E7693:F7693"/>
    <mergeCell ref="E7694:F7694"/>
    <mergeCell ref="E7695:F7695"/>
    <mergeCell ref="E7696:F7696"/>
    <mergeCell ref="E7701:F7701"/>
    <mergeCell ref="E7682:F7682"/>
    <mergeCell ref="E7683:F7683"/>
    <mergeCell ref="E7684:F7684"/>
    <mergeCell ref="E7689:F7689"/>
    <mergeCell ref="E7690:F7690"/>
    <mergeCell ref="E7691:F7691"/>
    <mergeCell ref="E7672:F7672"/>
    <mergeCell ref="E7673:F7673"/>
    <mergeCell ref="E7674:F7674"/>
    <mergeCell ref="F7679:G7679"/>
    <mergeCell ref="E7680:F7680"/>
    <mergeCell ref="E7681:F7681"/>
    <mergeCell ref="E7658:F7658"/>
    <mergeCell ref="F7663:G7663"/>
    <mergeCell ref="F7664:G7664"/>
    <mergeCell ref="E7665:F7665"/>
    <mergeCell ref="E7666:F7666"/>
    <mergeCell ref="E7667:F7667"/>
    <mergeCell ref="E7648:F7648"/>
    <mergeCell ref="E7649:F7649"/>
    <mergeCell ref="E7654:F7654"/>
    <mergeCell ref="E7655:F7655"/>
    <mergeCell ref="E7656:F7656"/>
    <mergeCell ref="E7657:F7657"/>
    <mergeCell ref="E7638:F7638"/>
    <mergeCell ref="E7639:F7639"/>
    <mergeCell ref="E7640:F7640"/>
    <mergeCell ref="E7641:F7641"/>
    <mergeCell ref="E7642:F7642"/>
    <mergeCell ref="E7647:F7647"/>
    <mergeCell ref="E7624:F7624"/>
    <mergeCell ref="E7629:F7629"/>
    <mergeCell ref="E7630:F7630"/>
    <mergeCell ref="E7631:F7631"/>
    <mergeCell ref="E7632:F7632"/>
    <mergeCell ref="E7633:F7633"/>
    <mergeCell ref="E7614:F7614"/>
    <mergeCell ref="E7615:F7615"/>
    <mergeCell ref="E7620:F7620"/>
    <mergeCell ref="E7621:F7621"/>
    <mergeCell ref="E7622:F7622"/>
    <mergeCell ref="E7623:F7623"/>
    <mergeCell ref="E7604:F7604"/>
    <mergeCell ref="E7605:F7605"/>
    <mergeCell ref="E7606:F7606"/>
    <mergeCell ref="E7611:F7611"/>
    <mergeCell ref="E7612:F7612"/>
    <mergeCell ref="E7613:F7613"/>
    <mergeCell ref="E7594:F7594"/>
    <mergeCell ref="E7595:F7595"/>
    <mergeCell ref="E7596:F7596"/>
    <mergeCell ref="E7597:F7597"/>
    <mergeCell ref="E7602:F7602"/>
    <mergeCell ref="E7603:F7603"/>
    <mergeCell ref="E7584:F7584"/>
    <mergeCell ref="E7585:F7585"/>
    <mergeCell ref="E7586:F7586"/>
    <mergeCell ref="E7587:F7587"/>
    <mergeCell ref="E7588:F7588"/>
    <mergeCell ref="E7593:F7593"/>
    <mergeCell ref="E7570:F7570"/>
    <mergeCell ref="E7575:F7575"/>
    <mergeCell ref="E7576:F7576"/>
    <mergeCell ref="E7577:F7577"/>
    <mergeCell ref="E7578:F7578"/>
    <mergeCell ref="E7579:F7579"/>
    <mergeCell ref="E7560:F7560"/>
    <mergeCell ref="E7561:F7561"/>
    <mergeCell ref="E7566:F7566"/>
    <mergeCell ref="E7567:F7567"/>
    <mergeCell ref="E7568:F7568"/>
    <mergeCell ref="E7569:F7569"/>
    <mergeCell ref="E7550:F7550"/>
    <mergeCell ref="E7551:F7551"/>
    <mergeCell ref="E7552:F7552"/>
    <mergeCell ref="E7557:F7557"/>
    <mergeCell ref="E7558:F7558"/>
    <mergeCell ref="E7559:F7559"/>
    <mergeCell ref="E7540:F7540"/>
    <mergeCell ref="E7541:F7541"/>
    <mergeCell ref="E7542:F7542"/>
    <mergeCell ref="E7543:F7543"/>
    <mergeCell ref="E7548:F7548"/>
    <mergeCell ref="E7549:F7549"/>
    <mergeCell ref="E7530:F7530"/>
    <mergeCell ref="E7531:F7531"/>
    <mergeCell ref="E7532:F7532"/>
    <mergeCell ref="E7533:F7533"/>
    <mergeCell ref="E7534:F7534"/>
    <mergeCell ref="E7539:F7539"/>
    <mergeCell ref="E7516:F7516"/>
    <mergeCell ref="E7521:F7521"/>
    <mergeCell ref="E7522:F7522"/>
    <mergeCell ref="E7523:F7523"/>
    <mergeCell ref="E7524:F7524"/>
    <mergeCell ref="E7525:F7525"/>
    <mergeCell ref="E7506:F7506"/>
    <mergeCell ref="F7511:G7511"/>
    <mergeCell ref="E7512:F7512"/>
    <mergeCell ref="E7513:F7513"/>
    <mergeCell ref="E7514:F7514"/>
    <mergeCell ref="E7515:F7515"/>
    <mergeCell ref="E7496:F7496"/>
    <mergeCell ref="E7497:F7497"/>
    <mergeCell ref="E7502:F7502"/>
    <mergeCell ref="E7503:F7503"/>
    <mergeCell ref="E7504:F7504"/>
    <mergeCell ref="E7505:F7505"/>
    <mergeCell ref="E7482:F7482"/>
    <mergeCell ref="E7483:F7483"/>
    <mergeCell ref="E7488:F7488"/>
    <mergeCell ref="E7489:F7489"/>
    <mergeCell ref="E7490:F7490"/>
    <mergeCell ref="E7495:F7495"/>
    <mergeCell ref="E7472:F7472"/>
    <mergeCell ref="E7473:F7473"/>
    <mergeCell ref="E7474:F7474"/>
    <mergeCell ref="E7479:F7479"/>
    <mergeCell ref="E7480:F7480"/>
    <mergeCell ref="E7481:F7481"/>
    <mergeCell ref="E7462:F7462"/>
    <mergeCell ref="E7463:F7463"/>
    <mergeCell ref="E7464:F7464"/>
    <mergeCell ref="E7465:F7465"/>
    <mergeCell ref="E7470:F7470"/>
    <mergeCell ref="E7471:F7471"/>
    <mergeCell ref="E7452:F7452"/>
    <mergeCell ref="E7453:F7453"/>
    <mergeCell ref="E7454:F7454"/>
    <mergeCell ref="E7455:F7455"/>
    <mergeCell ref="E7456:F7456"/>
    <mergeCell ref="E7461:F7461"/>
    <mergeCell ref="E7438:F7438"/>
    <mergeCell ref="E7443:F7443"/>
    <mergeCell ref="E7444:F7444"/>
    <mergeCell ref="E7445:F7445"/>
    <mergeCell ref="E7446:F7446"/>
    <mergeCell ref="E7447:F7447"/>
    <mergeCell ref="E7428:F7428"/>
    <mergeCell ref="E7429:F7429"/>
    <mergeCell ref="E7434:F7434"/>
    <mergeCell ref="E7435:F7435"/>
    <mergeCell ref="E7436:F7436"/>
    <mergeCell ref="E7437:F7437"/>
    <mergeCell ref="E7418:F7418"/>
    <mergeCell ref="E7419:F7419"/>
    <mergeCell ref="E7420:F7420"/>
    <mergeCell ref="E7425:F7425"/>
    <mergeCell ref="E7426:F7426"/>
    <mergeCell ref="E7427:F7427"/>
    <mergeCell ref="E7408:F7408"/>
    <mergeCell ref="E7409:F7409"/>
    <mergeCell ref="E7410:F7410"/>
    <mergeCell ref="E7411:F7411"/>
    <mergeCell ref="E7416:F7416"/>
    <mergeCell ref="E7417:F7417"/>
    <mergeCell ref="E7398:F7398"/>
    <mergeCell ref="E7399:F7399"/>
    <mergeCell ref="E7400:F7400"/>
    <mergeCell ref="E7401:F7401"/>
    <mergeCell ref="E7402:F7402"/>
    <mergeCell ref="E7407:F7407"/>
    <mergeCell ref="E7384:F7384"/>
    <mergeCell ref="E7389:F7389"/>
    <mergeCell ref="E7390:F7390"/>
    <mergeCell ref="E7391:F7391"/>
    <mergeCell ref="E7392:F7392"/>
    <mergeCell ref="E7393:F7393"/>
    <mergeCell ref="E7374:F7374"/>
    <mergeCell ref="E7375:F7375"/>
    <mergeCell ref="E7380:F7380"/>
    <mergeCell ref="E7381:F7381"/>
    <mergeCell ref="E7382:F7382"/>
    <mergeCell ref="E7383:F7383"/>
    <mergeCell ref="E7364:F7364"/>
    <mergeCell ref="E7365:F7365"/>
    <mergeCell ref="E7366:F7366"/>
    <mergeCell ref="E7371:F7371"/>
    <mergeCell ref="E7372:F7372"/>
    <mergeCell ref="E7373:F7373"/>
    <mergeCell ref="E7354:F7354"/>
    <mergeCell ref="E7355:F7355"/>
    <mergeCell ref="E7356:F7356"/>
    <mergeCell ref="E7357:F7357"/>
    <mergeCell ref="E7362:F7362"/>
    <mergeCell ref="E7363:F7363"/>
    <mergeCell ref="E7344:F7344"/>
    <mergeCell ref="E7345:F7345"/>
    <mergeCell ref="E7346:F7346"/>
    <mergeCell ref="E7347:F7347"/>
    <mergeCell ref="E7348:F7348"/>
    <mergeCell ref="E7353:F7353"/>
    <mergeCell ref="E7330:F7330"/>
    <mergeCell ref="E7335:F7335"/>
    <mergeCell ref="E7336:F7336"/>
    <mergeCell ref="E7337:F7337"/>
    <mergeCell ref="E7338:F7338"/>
    <mergeCell ref="E7339:F7339"/>
    <mergeCell ref="E7320:F7320"/>
    <mergeCell ref="E7321:F7321"/>
    <mergeCell ref="E7326:F7326"/>
    <mergeCell ref="E7327:F7327"/>
    <mergeCell ref="E7328:F7328"/>
    <mergeCell ref="E7329:F7329"/>
    <mergeCell ref="E7310:F7310"/>
    <mergeCell ref="E7311:F7311"/>
    <mergeCell ref="E7312:F7312"/>
    <mergeCell ref="E7317:F7317"/>
    <mergeCell ref="E7318:F7318"/>
    <mergeCell ref="E7319:F7319"/>
    <mergeCell ref="E7300:F7300"/>
    <mergeCell ref="E7301:F7301"/>
    <mergeCell ref="E7302:F7302"/>
    <mergeCell ref="E7303:F7303"/>
    <mergeCell ref="E7308:F7308"/>
    <mergeCell ref="E7309:F7309"/>
    <mergeCell ref="E7290:F7290"/>
    <mergeCell ref="E7291:F7291"/>
    <mergeCell ref="E7292:F7292"/>
    <mergeCell ref="E7293:F7293"/>
    <mergeCell ref="E7294:F7294"/>
    <mergeCell ref="E7299:F7299"/>
    <mergeCell ref="E7276:F7276"/>
    <mergeCell ref="E7281:F7281"/>
    <mergeCell ref="E7282:F7282"/>
    <mergeCell ref="E7283:F7283"/>
    <mergeCell ref="E7284:F7284"/>
    <mergeCell ref="E7285:F7285"/>
    <mergeCell ref="E7266:F7266"/>
    <mergeCell ref="E7267:F7267"/>
    <mergeCell ref="E7272:F7272"/>
    <mergeCell ref="E7273:F7273"/>
    <mergeCell ref="E7274:F7274"/>
    <mergeCell ref="E7275:F7275"/>
    <mergeCell ref="E7256:F7256"/>
    <mergeCell ref="E7257:F7257"/>
    <mergeCell ref="E7258:F7258"/>
    <mergeCell ref="E7263:F7263"/>
    <mergeCell ref="E7264:F7264"/>
    <mergeCell ref="E7265:F7265"/>
    <mergeCell ref="E7246:F7246"/>
    <mergeCell ref="E7247:F7247"/>
    <mergeCell ref="E7248:F7248"/>
    <mergeCell ref="E7249:F7249"/>
    <mergeCell ref="E7250:F7250"/>
    <mergeCell ref="F7255:G7255"/>
    <mergeCell ref="E7232:F7232"/>
    <mergeCell ref="E7237:F7237"/>
    <mergeCell ref="E7238:F7238"/>
    <mergeCell ref="E7239:F7239"/>
    <mergeCell ref="E7240:F7240"/>
    <mergeCell ref="E7241:F7241"/>
    <mergeCell ref="E7222:F7222"/>
    <mergeCell ref="E7223:F7223"/>
    <mergeCell ref="E7224:F7224"/>
    <mergeCell ref="E7225:F7225"/>
    <mergeCell ref="E7230:F7230"/>
    <mergeCell ref="E7231:F7231"/>
    <mergeCell ref="E7212:F7212"/>
    <mergeCell ref="E7213:F7213"/>
    <mergeCell ref="E7214:F7214"/>
    <mergeCell ref="E7215:F7215"/>
    <mergeCell ref="E7216:F7216"/>
    <mergeCell ref="E7221:F7221"/>
    <mergeCell ref="E7198:F7198"/>
    <mergeCell ref="E7203:F7203"/>
    <mergeCell ref="E7204:F7204"/>
    <mergeCell ref="E7205:F7205"/>
    <mergeCell ref="E7206:F7206"/>
    <mergeCell ref="E7207:F7207"/>
    <mergeCell ref="E7188:F7188"/>
    <mergeCell ref="E7189:F7189"/>
    <mergeCell ref="E7194:F7194"/>
    <mergeCell ref="E7195:F7195"/>
    <mergeCell ref="E7196:F7196"/>
    <mergeCell ref="E7197:F7197"/>
    <mergeCell ref="E7178:F7178"/>
    <mergeCell ref="E7179:F7179"/>
    <mergeCell ref="E7180:F7180"/>
    <mergeCell ref="E7185:F7185"/>
    <mergeCell ref="E7186:F7186"/>
    <mergeCell ref="E7187:F7187"/>
    <mergeCell ref="E7168:F7168"/>
    <mergeCell ref="E7169:F7169"/>
    <mergeCell ref="E7170:F7170"/>
    <mergeCell ref="E7171:F7171"/>
    <mergeCell ref="E7176:F7176"/>
    <mergeCell ref="E7177:F7177"/>
    <mergeCell ref="E7158:F7158"/>
    <mergeCell ref="E7159:F7159"/>
    <mergeCell ref="E7160:F7160"/>
    <mergeCell ref="E7161:F7161"/>
    <mergeCell ref="E7162:F7162"/>
    <mergeCell ref="E7167:F7167"/>
    <mergeCell ref="E7144:F7144"/>
    <mergeCell ref="E7149:F7149"/>
    <mergeCell ref="E7150:F7150"/>
    <mergeCell ref="E7151:F7151"/>
    <mergeCell ref="E7152:F7152"/>
    <mergeCell ref="E7153:F7153"/>
    <mergeCell ref="E7134:F7134"/>
    <mergeCell ref="E7135:F7135"/>
    <mergeCell ref="E7140:F7140"/>
    <mergeCell ref="E7141:F7141"/>
    <mergeCell ref="E7142:F7142"/>
    <mergeCell ref="E7143:F7143"/>
    <mergeCell ref="E7124:F7124"/>
    <mergeCell ref="E7125:F7125"/>
    <mergeCell ref="E7126:F7126"/>
    <mergeCell ref="E7131:F7131"/>
    <mergeCell ref="E7132:F7132"/>
    <mergeCell ref="E7133:F7133"/>
    <mergeCell ref="E7114:F7114"/>
    <mergeCell ref="E7115:F7115"/>
    <mergeCell ref="E7116:F7116"/>
    <mergeCell ref="E7117:F7117"/>
    <mergeCell ref="E7122:F7122"/>
    <mergeCell ref="E7123:F7123"/>
    <mergeCell ref="E7104:F7104"/>
    <mergeCell ref="E7105:F7105"/>
    <mergeCell ref="E7106:F7106"/>
    <mergeCell ref="E7107:F7107"/>
    <mergeCell ref="E7108:F7108"/>
    <mergeCell ref="E7113:F7113"/>
    <mergeCell ref="F7094:G7094"/>
    <mergeCell ref="E7095:F7095"/>
    <mergeCell ref="E7096:F7096"/>
    <mergeCell ref="E7097:F7097"/>
    <mergeCell ref="E7098:F7098"/>
    <mergeCell ref="E7099:F7099"/>
    <mergeCell ref="E7080:F7080"/>
    <mergeCell ref="E7085:F7085"/>
    <mergeCell ref="E7086:F7086"/>
    <mergeCell ref="E7087:F7087"/>
    <mergeCell ref="E7088:F7088"/>
    <mergeCell ref="E7089:F7089"/>
    <mergeCell ref="E7070:F7070"/>
    <mergeCell ref="E7071:F7071"/>
    <mergeCell ref="E7076:F7076"/>
    <mergeCell ref="E7077:F7077"/>
    <mergeCell ref="E7078:F7078"/>
    <mergeCell ref="E7079:F7079"/>
    <mergeCell ref="E7060:F7060"/>
    <mergeCell ref="E7061:F7061"/>
    <mergeCell ref="E7062:F7062"/>
    <mergeCell ref="E7067:F7067"/>
    <mergeCell ref="E7068:F7068"/>
    <mergeCell ref="E7069:F7069"/>
    <mergeCell ref="E7046:F7046"/>
    <mergeCell ref="E7047:F7047"/>
    <mergeCell ref="E7048:F7048"/>
    <mergeCell ref="E7053:F7053"/>
    <mergeCell ref="E7054:F7054"/>
    <mergeCell ref="E7055:F7055"/>
    <mergeCell ref="E7036:F7036"/>
    <mergeCell ref="E7037:F7037"/>
    <mergeCell ref="E7038:F7038"/>
    <mergeCell ref="E7039:F7039"/>
    <mergeCell ref="E7044:F7044"/>
    <mergeCell ref="E7045:F7045"/>
    <mergeCell ref="E7026:F7026"/>
    <mergeCell ref="E7027:F7027"/>
    <mergeCell ref="E7028:F7028"/>
    <mergeCell ref="E7029:F7029"/>
    <mergeCell ref="E7030:F7030"/>
    <mergeCell ref="E7035:F7035"/>
    <mergeCell ref="E7012:F7012"/>
    <mergeCell ref="E7017:F7017"/>
    <mergeCell ref="E7018:F7018"/>
    <mergeCell ref="E7019:F7019"/>
    <mergeCell ref="E7020:F7020"/>
    <mergeCell ref="E7021:F7021"/>
    <mergeCell ref="E7002:F7002"/>
    <mergeCell ref="E7003:F7003"/>
    <mergeCell ref="E7008:F7008"/>
    <mergeCell ref="E7009:F7009"/>
    <mergeCell ref="E7010:F7010"/>
    <mergeCell ref="E7011:F7011"/>
    <mergeCell ref="E6992:F6992"/>
    <mergeCell ref="E6993:F6993"/>
    <mergeCell ref="E6994:F6994"/>
    <mergeCell ref="E6999:F6999"/>
    <mergeCell ref="E7000:F7000"/>
    <mergeCell ref="E7001:F7001"/>
    <mergeCell ref="E6982:F6982"/>
    <mergeCell ref="E6983:F6983"/>
    <mergeCell ref="E6984:F6984"/>
    <mergeCell ref="E6985:F6985"/>
    <mergeCell ref="E6990:F6990"/>
    <mergeCell ref="E6991:F6991"/>
    <mergeCell ref="E6972:F6972"/>
    <mergeCell ref="E6973:F6973"/>
    <mergeCell ref="E6974:F6974"/>
    <mergeCell ref="E6975:F6975"/>
    <mergeCell ref="E6976:F6976"/>
    <mergeCell ref="E6981:F6981"/>
    <mergeCell ref="E6958:F6958"/>
    <mergeCell ref="E6963:F6963"/>
    <mergeCell ref="E6964:F6964"/>
    <mergeCell ref="E6965:F6965"/>
    <mergeCell ref="E6966:F6966"/>
    <mergeCell ref="E6967:F6967"/>
    <mergeCell ref="E6948:F6948"/>
    <mergeCell ref="E6949:F6949"/>
    <mergeCell ref="E6954:F6954"/>
    <mergeCell ref="E6955:F6955"/>
    <mergeCell ref="E6956:F6956"/>
    <mergeCell ref="E6957:F6957"/>
    <mergeCell ref="E6938:F6938"/>
    <mergeCell ref="E6939:F6939"/>
    <mergeCell ref="E6940:F6940"/>
    <mergeCell ref="E6945:F6945"/>
    <mergeCell ref="E6946:F6946"/>
    <mergeCell ref="E6947:F6947"/>
    <mergeCell ref="E6928:F6928"/>
    <mergeCell ref="E6929:F6929"/>
    <mergeCell ref="E6930:F6930"/>
    <mergeCell ref="E6931:F6931"/>
    <mergeCell ref="E6936:F6936"/>
    <mergeCell ref="E6937:F6937"/>
    <mergeCell ref="E6918:F6918"/>
    <mergeCell ref="E6919:F6919"/>
    <mergeCell ref="E6920:F6920"/>
    <mergeCell ref="E6921:F6921"/>
    <mergeCell ref="E6922:F6922"/>
    <mergeCell ref="E6927:F6927"/>
    <mergeCell ref="E6904:F6904"/>
    <mergeCell ref="E6909:F6909"/>
    <mergeCell ref="E6910:F6910"/>
    <mergeCell ref="E6911:F6911"/>
    <mergeCell ref="E6912:F6912"/>
    <mergeCell ref="E6913:F6913"/>
    <mergeCell ref="E6894:F6894"/>
    <mergeCell ref="E6895:F6895"/>
    <mergeCell ref="E6900:F6900"/>
    <mergeCell ref="E6901:F6901"/>
    <mergeCell ref="E6902:F6902"/>
    <mergeCell ref="E6903:F6903"/>
    <mergeCell ref="E6884:F6884"/>
    <mergeCell ref="E6885:F6885"/>
    <mergeCell ref="E6886:F6886"/>
    <mergeCell ref="E6891:F6891"/>
    <mergeCell ref="E6892:F6892"/>
    <mergeCell ref="E6893:F6893"/>
    <mergeCell ref="E6874:F6874"/>
    <mergeCell ref="E6875:F6875"/>
    <mergeCell ref="E6876:F6876"/>
    <mergeCell ref="E6877:F6877"/>
    <mergeCell ref="E6882:F6882"/>
    <mergeCell ref="E6883:F6883"/>
    <mergeCell ref="E6864:F6864"/>
    <mergeCell ref="E6865:F6865"/>
    <mergeCell ref="E6866:F6866"/>
    <mergeCell ref="E6867:F6867"/>
    <mergeCell ref="E6868:F6868"/>
    <mergeCell ref="E6873:F6873"/>
    <mergeCell ref="E6850:F6850"/>
    <mergeCell ref="E6855:F6855"/>
    <mergeCell ref="E6856:F6856"/>
    <mergeCell ref="E6857:F6857"/>
    <mergeCell ref="E6858:F6858"/>
    <mergeCell ref="E6859:F6859"/>
    <mergeCell ref="E6840:F6840"/>
    <mergeCell ref="E6841:F6841"/>
    <mergeCell ref="E6846:F6846"/>
    <mergeCell ref="E6847:F6847"/>
    <mergeCell ref="E6848:F6848"/>
    <mergeCell ref="E6849:F6849"/>
    <mergeCell ref="E6830:F6830"/>
    <mergeCell ref="E6831:F6831"/>
    <mergeCell ref="E6832:F6832"/>
    <mergeCell ref="E6837:F6837"/>
    <mergeCell ref="E6838:F6838"/>
    <mergeCell ref="E6839:F6839"/>
    <mergeCell ref="F6820:G6820"/>
    <mergeCell ref="E6821:F6821"/>
    <mergeCell ref="E6822:F6822"/>
    <mergeCell ref="E6823:F6823"/>
    <mergeCell ref="E6828:F6828"/>
    <mergeCell ref="E6829:F6829"/>
    <mergeCell ref="E6806:F6806"/>
    <mergeCell ref="E6807:F6807"/>
    <mergeCell ref="E6808:F6808"/>
    <mergeCell ref="E6813:F6813"/>
    <mergeCell ref="E6814:F6814"/>
    <mergeCell ref="E6815:F6815"/>
    <mergeCell ref="E6796:F6796"/>
    <mergeCell ref="E6797:F6797"/>
    <mergeCell ref="E6798:F6798"/>
    <mergeCell ref="E6803:F6803"/>
    <mergeCell ref="E6804:F6804"/>
    <mergeCell ref="E6805:F6805"/>
    <mergeCell ref="E6786:F6786"/>
    <mergeCell ref="E6787:F6787"/>
    <mergeCell ref="E6788:F6788"/>
    <mergeCell ref="E6793:F6793"/>
    <mergeCell ref="E6794:F6794"/>
    <mergeCell ref="E6795:F6795"/>
    <mergeCell ref="E6776:F6776"/>
    <mergeCell ref="E6777:F6777"/>
    <mergeCell ref="E6778:F6778"/>
    <mergeCell ref="E6779:F6779"/>
    <mergeCell ref="E6784:F6784"/>
    <mergeCell ref="E6785:F6785"/>
    <mergeCell ref="E6770:F6770"/>
    <mergeCell ref="E6771:F6771"/>
    <mergeCell ref="E6772:F6772"/>
    <mergeCell ref="E6773:F6773"/>
    <mergeCell ref="E6774:F6774"/>
    <mergeCell ref="E6775:F6775"/>
    <mergeCell ref="E6764:F6764"/>
    <mergeCell ref="E6765:F6765"/>
    <mergeCell ref="E6766:F6766"/>
    <mergeCell ref="E6767:F6767"/>
    <mergeCell ref="E6768:F6768"/>
    <mergeCell ref="E6769:F6769"/>
    <mergeCell ref="E6754:F6754"/>
    <mergeCell ref="E6755:F6755"/>
    <mergeCell ref="E6760:F6760"/>
    <mergeCell ref="E6761:F6761"/>
    <mergeCell ref="E6762:F6762"/>
    <mergeCell ref="E6763:F6763"/>
    <mergeCell ref="E6744:F6744"/>
    <mergeCell ref="E6749:F6749"/>
    <mergeCell ref="E6750:F6750"/>
    <mergeCell ref="E6751:F6751"/>
    <mergeCell ref="E6752:F6752"/>
    <mergeCell ref="E6753:F6753"/>
    <mergeCell ref="E6734:F6734"/>
    <mergeCell ref="E6735:F6735"/>
    <mergeCell ref="E6740:F6740"/>
    <mergeCell ref="E6741:F6741"/>
    <mergeCell ref="E6742:F6742"/>
    <mergeCell ref="E6743:F6743"/>
    <mergeCell ref="E6724:F6724"/>
    <mergeCell ref="E6725:F6725"/>
    <mergeCell ref="E6726:F6726"/>
    <mergeCell ref="E6731:F6731"/>
    <mergeCell ref="E6732:F6732"/>
    <mergeCell ref="E6733:F6733"/>
    <mergeCell ref="E6714:F6714"/>
    <mergeCell ref="E6715:F6715"/>
    <mergeCell ref="E6716:F6716"/>
    <mergeCell ref="E6717:F6717"/>
    <mergeCell ref="E6722:F6722"/>
    <mergeCell ref="E6723:F6723"/>
    <mergeCell ref="E6704:F6704"/>
    <mergeCell ref="E6705:F6705"/>
    <mergeCell ref="E6706:F6706"/>
    <mergeCell ref="E6707:F6707"/>
    <mergeCell ref="E6708:F6708"/>
    <mergeCell ref="E6713:F6713"/>
    <mergeCell ref="E6690:F6690"/>
    <mergeCell ref="E6695:F6695"/>
    <mergeCell ref="E6696:F6696"/>
    <mergeCell ref="E6697:F6697"/>
    <mergeCell ref="E6698:F6698"/>
    <mergeCell ref="E6699:F6699"/>
    <mergeCell ref="E6680:F6680"/>
    <mergeCell ref="E6681:F6681"/>
    <mergeCell ref="E6686:F6686"/>
    <mergeCell ref="E6687:F6687"/>
    <mergeCell ref="E6688:F6688"/>
    <mergeCell ref="E6689:F6689"/>
    <mergeCell ref="E6670:F6670"/>
    <mergeCell ref="F6675:G6675"/>
    <mergeCell ref="F6676:G6676"/>
    <mergeCell ref="E6677:F6677"/>
    <mergeCell ref="E6678:F6678"/>
    <mergeCell ref="E6679:F6679"/>
    <mergeCell ref="E6660:F6660"/>
    <mergeCell ref="E6661:F6661"/>
    <mergeCell ref="E6666:F6666"/>
    <mergeCell ref="E6667:F6667"/>
    <mergeCell ref="E6668:F6668"/>
    <mergeCell ref="E6669:F6669"/>
    <mergeCell ref="E6646:F6646"/>
    <mergeCell ref="E6651:F6651"/>
    <mergeCell ref="E6652:F6652"/>
    <mergeCell ref="E6653:F6653"/>
    <mergeCell ref="E6654:F6654"/>
    <mergeCell ref="E6659:F6659"/>
    <mergeCell ref="E6636:F6636"/>
    <mergeCell ref="E6637:F6637"/>
    <mergeCell ref="E6638:F6638"/>
    <mergeCell ref="E6643:F6643"/>
    <mergeCell ref="E6644:F6644"/>
    <mergeCell ref="E6645:F6645"/>
    <mergeCell ref="E6622:F6622"/>
    <mergeCell ref="E6623:F6623"/>
    <mergeCell ref="E6624:F6624"/>
    <mergeCell ref="E6629:F6629"/>
    <mergeCell ref="E6630:F6630"/>
    <mergeCell ref="E6631:F6631"/>
    <mergeCell ref="E6608:F6608"/>
    <mergeCell ref="E6609:F6609"/>
    <mergeCell ref="E6610:F6610"/>
    <mergeCell ref="E6615:F6615"/>
    <mergeCell ref="E6616:F6616"/>
    <mergeCell ref="E6617:F6617"/>
    <mergeCell ref="E6594:F6594"/>
    <mergeCell ref="E6595:F6595"/>
    <mergeCell ref="E6596:F6596"/>
    <mergeCell ref="E6601:F6601"/>
    <mergeCell ref="E6602:F6602"/>
    <mergeCell ref="E6603:F6603"/>
    <mergeCell ref="E6584:F6584"/>
    <mergeCell ref="E6585:F6585"/>
    <mergeCell ref="E6586:F6586"/>
    <mergeCell ref="E6587:F6587"/>
    <mergeCell ref="E6592:F6592"/>
    <mergeCell ref="E6593:F6593"/>
    <mergeCell ref="E6574:F6574"/>
    <mergeCell ref="E6575:F6575"/>
    <mergeCell ref="E6576:F6576"/>
    <mergeCell ref="E6577:F6577"/>
    <mergeCell ref="E6578:F6578"/>
    <mergeCell ref="E6583:F6583"/>
    <mergeCell ref="E6560:F6560"/>
    <mergeCell ref="E6561:F6561"/>
    <mergeCell ref="E6562:F6562"/>
    <mergeCell ref="E6567:F6567"/>
    <mergeCell ref="E6568:F6568"/>
    <mergeCell ref="E6569:F6569"/>
    <mergeCell ref="E6546:F6546"/>
    <mergeCell ref="E6551:F6551"/>
    <mergeCell ref="E6552:F6552"/>
    <mergeCell ref="E6553:F6553"/>
    <mergeCell ref="E6554:F6554"/>
    <mergeCell ref="E6555:F6555"/>
    <mergeCell ref="E6536:F6536"/>
    <mergeCell ref="E6537:F6537"/>
    <mergeCell ref="E6542:F6542"/>
    <mergeCell ref="E6543:F6543"/>
    <mergeCell ref="E6544:F6544"/>
    <mergeCell ref="E6545:F6545"/>
    <mergeCell ref="E6526:F6526"/>
    <mergeCell ref="E6527:F6527"/>
    <mergeCell ref="E6528:F6528"/>
    <mergeCell ref="E6533:F6533"/>
    <mergeCell ref="E6534:F6534"/>
    <mergeCell ref="E6535:F6535"/>
    <mergeCell ref="E6516:F6516"/>
    <mergeCell ref="E6517:F6517"/>
    <mergeCell ref="E6518:F6518"/>
    <mergeCell ref="E6519:F6519"/>
    <mergeCell ref="E6524:F6524"/>
    <mergeCell ref="E6525:F6525"/>
    <mergeCell ref="E6506:F6506"/>
    <mergeCell ref="E6507:F6507"/>
    <mergeCell ref="E6508:F6508"/>
    <mergeCell ref="E6509:F6509"/>
    <mergeCell ref="E6514:F6514"/>
    <mergeCell ref="E6515:F6515"/>
    <mergeCell ref="E6496:F6496"/>
    <mergeCell ref="E6497:F6497"/>
    <mergeCell ref="E6498:F6498"/>
    <mergeCell ref="E6499:F6499"/>
    <mergeCell ref="E6500:F6500"/>
    <mergeCell ref="E6505:F6505"/>
    <mergeCell ref="E6482:F6482"/>
    <mergeCell ref="E6487:F6487"/>
    <mergeCell ref="E6488:F6488"/>
    <mergeCell ref="E6489:F6489"/>
    <mergeCell ref="E6490:F6490"/>
    <mergeCell ref="E6491:F6491"/>
    <mergeCell ref="E6472:F6472"/>
    <mergeCell ref="E6473:F6473"/>
    <mergeCell ref="E6478:F6478"/>
    <mergeCell ref="E6479:F6479"/>
    <mergeCell ref="E6480:F6480"/>
    <mergeCell ref="E6481:F6481"/>
    <mergeCell ref="E6462:F6462"/>
    <mergeCell ref="E6463:F6463"/>
    <mergeCell ref="E6464:F6464"/>
    <mergeCell ref="E6469:F6469"/>
    <mergeCell ref="E6470:F6470"/>
    <mergeCell ref="E6471:F6471"/>
    <mergeCell ref="E6452:F6452"/>
    <mergeCell ref="E6453:F6453"/>
    <mergeCell ref="E6458:F6458"/>
    <mergeCell ref="E6459:F6459"/>
    <mergeCell ref="E6460:F6460"/>
    <mergeCell ref="E6461:F6461"/>
    <mergeCell ref="E6438:F6438"/>
    <mergeCell ref="E6439:F6439"/>
    <mergeCell ref="E6444:F6444"/>
    <mergeCell ref="E6445:F6445"/>
    <mergeCell ref="E6446:F6446"/>
    <mergeCell ref="E6451:F6451"/>
    <mergeCell ref="E6432:F6432"/>
    <mergeCell ref="E6433:F6433"/>
    <mergeCell ref="E6434:F6434"/>
    <mergeCell ref="E6435:F6435"/>
    <mergeCell ref="E6436:F6436"/>
    <mergeCell ref="E6437:F6437"/>
    <mergeCell ref="E6426:F6426"/>
    <mergeCell ref="E6427:F6427"/>
    <mergeCell ref="E6428:F6428"/>
    <mergeCell ref="E6429:F6429"/>
    <mergeCell ref="E6430:F6430"/>
    <mergeCell ref="E6431:F6431"/>
    <mergeCell ref="E6420:F6420"/>
    <mergeCell ref="E6421:F6421"/>
    <mergeCell ref="E6422:F6422"/>
    <mergeCell ref="E6423:F6423"/>
    <mergeCell ref="E6424:F6424"/>
    <mergeCell ref="E6425:F6425"/>
    <mergeCell ref="E6410:F6410"/>
    <mergeCell ref="E6411:F6411"/>
    <mergeCell ref="E6412:F6412"/>
    <mergeCell ref="E6413:F6413"/>
    <mergeCell ref="E6414:F6414"/>
    <mergeCell ref="E6419:F6419"/>
    <mergeCell ref="E6400:F6400"/>
    <mergeCell ref="E6405:F6405"/>
    <mergeCell ref="E6406:F6406"/>
    <mergeCell ref="E6407:F6407"/>
    <mergeCell ref="E6408:F6408"/>
    <mergeCell ref="E6409:F6409"/>
    <mergeCell ref="E6394:F6394"/>
    <mergeCell ref="E6395:F6395"/>
    <mergeCell ref="E6396:F6396"/>
    <mergeCell ref="E6397:F6397"/>
    <mergeCell ref="E6398:F6398"/>
    <mergeCell ref="E6399:F6399"/>
    <mergeCell ref="E6380:F6380"/>
    <mergeCell ref="E6385:F6385"/>
    <mergeCell ref="E6386:F6386"/>
    <mergeCell ref="E6387:F6387"/>
    <mergeCell ref="E6388:F6388"/>
    <mergeCell ref="E6389:F6389"/>
    <mergeCell ref="E6370:F6370"/>
    <mergeCell ref="E6371:F6371"/>
    <mergeCell ref="E6376:F6376"/>
    <mergeCell ref="E6377:F6377"/>
    <mergeCell ref="E6378:F6378"/>
    <mergeCell ref="E6379:F6379"/>
    <mergeCell ref="E6360:F6360"/>
    <mergeCell ref="E6361:F6361"/>
    <mergeCell ref="E6362:F6362"/>
    <mergeCell ref="E6367:F6367"/>
    <mergeCell ref="E6368:F6368"/>
    <mergeCell ref="E6369:F6369"/>
    <mergeCell ref="E6350:F6350"/>
    <mergeCell ref="E6351:F6351"/>
    <mergeCell ref="E6352:F6352"/>
    <mergeCell ref="E6353:F6353"/>
    <mergeCell ref="E6358:F6358"/>
    <mergeCell ref="E6359:F6359"/>
    <mergeCell ref="E6336:F6336"/>
    <mergeCell ref="E6337:F6337"/>
    <mergeCell ref="E6342:F6342"/>
    <mergeCell ref="E6343:F6343"/>
    <mergeCell ref="E6344:F6344"/>
    <mergeCell ref="E6349:F6349"/>
    <mergeCell ref="E6326:F6326"/>
    <mergeCell ref="E6327:F6327"/>
    <mergeCell ref="E6328:F6328"/>
    <mergeCell ref="E6333:F6333"/>
    <mergeCell ref="E6334:F6334"/>
    <mergeCell ref="E6335:F6335"/>
    <mergeCell ref="E6316:F6316"/>
    <mergeCell ref="E6317:F6317"/>
    <mergeCell ref="E6318:F6318"/>
    <mergeCell ref="E6319:F6319"/>
    <mergeCell ref="E6324:F6324"/>
    <mergeCell ref="E6325:F6325"/>
    <mergeCell ref="E6302:F6302"/>
    <mergeCell ref="E6307:F6307"/>
    <mergeCell ref="E6308:F6308"/>
    <mergeCell ref="E6309:F6309"/>
    <mergeCell ref="E6310:F6310"/>
    <mergeCell ref="E6311:F6311"/>
    <mergeCell ref="E6292:F6292"/>
    <mergeCell ref="E6293:F6293"/>
    <mergeCell ref="E6298:F6298"/>
    <mergeCell ref="E6299:F6299"/>
    <mergeCell ref="E6300:F6300"/>
    <mergeCell ref="E6301:F6301"/>
    <mergeCell ref="E6282:F6282"/>
    <mergeCell ref="E6283:F6283"/>
    <mergeCell ref="E6284:F6284"/>
    <mergeCell ref="E6289:F6289"/>
    <mergeCell ref="E6290:F6290"/>
    <mergeCell ref="E6291:F6291"/>
    <mergeCell ref="E6272:F6272"/>
    <mergeCell ref="E6273:F6273"/>
    <mergeCell ref="E6274:F6274"/>
    <mergeCell ref="E6275:F6275"/>
    <mergeCell ref="E6280:F6280"/>
    <mergeCell ref="E6281:F6281"/>
    <mergeCell ref="E6262:F6262"/>
    <mergeCell ref="E6263:F6263"/>
    <mergeCell ref="E6264:F6264"/>
    <mergeCell ref="E6265:F6265"/>
    <mergeCell ref="E6270:F6270"/>
    <mergeCell ref="E6271:F6271"/>
    <mergeCell ref="E6252:F6252"/>
    <mergeCell ref="E6253:F6253"/>
    <mergeCell ref="E6254:F6254"/>
    <mergeCell ref="E6255:F6255"/>
    <mergeCell ref="E6256:F6256"/>
    <mergeCell ref="E6261:F6261"/>
    <mergeCell ref="E6238:F6238"/>
    <mergeCell ref="E6239:F6239"/>
    <mergeCell ref="E6244:F6244"/>
    <mergeCell ref="E6245:F6245"/>
    <mergeCell ref="E6246:F6246"/>
    <mergeCell ref="F6251:G6251"/>
    <mergeCell ref="E6224:F6224"/>
    <mergeCell ref="E6225:F6225"/>
    <mergeCell ref="E6230:F6230"/>
    <mergeCell ref="E6231:F6231"/>
    <mergeCell ref="E6232:F6232"/>
    <mergeCell ref="E6237:F6237"/>
    <mergeCell ref="E6210:F6210"/>
    <mergeCell ref="E6215:F6215"/>
    <mergeCell ref="E6216:F6216"/>
    <mergeCell ref="E6217:F6217"/>
    <mergeCell ref="E6218:F6218"/>
    <mergeCell ref="E6223:F6223"/>
    <mergeCell ref="E6200:F6200"/>
    <mergeCell ref="E6201:F6201"/>
    <mergeCell ref="E6202:F6202"/>
    <mergeCell ref="E6207:F6207"/>
    <mergeCell ref="E6208:F6208"/>
    <mergeCell ref="E6209:F6209"/>
    <mergeCell ref="E6190:F6190"/>
    <mergeCell ref="E6191:F6191"/>
    <mergeCell ref="E6192:F6192"/>
    <mergeCell ref="E6197:F6197"/>
    <mergeCell ref="E6198:F6198"/>
    <mergeCell ref="E6199:F6199"/>
    <mergeCell ref="E6180:F6180"/>
    <mergeCell ref="E6181:F6181"/>
    <mergeCell ref="E6182:F6182"/>
    <mergeCell ref="E6187:F6187"/>
    <mergeCell ref="E6188:F6188"/>
    <mergeCell ref="E6189:F6189"/>
    <mergeCell ref="E6170:F6170"/>
    <mergeCell ref="E6171:F6171"/>
    <mergeCell ref="E6172:F6172"/>
    <mergeCell ref="E6177:F6177"/>
    <mergeCell ref="E6178:F6178"/>
    <mergeCell ref="E6179:F6179"/>
    <mergeCell ref="E6160:F6160"/>
    <mergeCell ref="E6161:F6161"/>
    <mergeCell ref="E6162:F6162"/>
    <mergeCell ref="E6167:F6167"/>
    <mergeCell ref="E6168:F6168"/>
    <mergeCell ref="E6169:F6169"/>
    <mergeCell ref="E6150:F6150"/>
    <mergeCell ref="E6151:F6151"/>
    <mergeCell ref="E6152:F6152"/>
    <mergeCell ref="E6153:F6153"/>
    <mergeCell ref="E6154:F6154"/>
    <mergeCell ref="E6159:F6159"/>
    <mergeCell ref="E6140:F6140"/>
    <mergeCell ref="E6141:F6141"/>
    <mergeCell ref="E6142:F6142"/>
    <mergeCell ref="E6143:F6143"/>
    <mergeCell ref="E6144:F6144"/>
    <mergeCell ref="E6145:F6145"/>
    <mergeCell ref="E6130:F6130"/>
    <mergeCell ref="E6131:F6131"/>
    <mergeCell ref="E6132:F6132"/>
    <mergeCell ref="E6133:F6133"/>
    <mergeCell ref="E6134:F6134"/>
    <mergeCell ref="E6135:F6135"/>
    <mergeCell ref="E6120:F6120"/>
    <mergeCell ref="E6121:F6121"/>
    <mergeCell ref="E6122:F6122"/>
    <mergeCell ref="E6123:F6123"/>
    <mergeCell ref="E6124:F6124"/>
    <mergeCell ref="E6125:F6125"/>
    <mergeCell ref="E6110:F6110"/>
    <mergeCell ref="E6111:F6111"/>
    <mergeCell ref="E6112:F6112"/>
    <mergeCell ref="E6113:F6113"/>
    <mergeCell ref="E6114:F6114"/>
    <mergeCell ref="E6115:F6115"/>
    <mergeCell ref="E6100:F6100"/>
    <mergeCell ref="E6101:F6101"/>
    <mergeCell ref="E6102:F6102"/>
    <mergeCell ref="E6103:F6103"/>
    <mergeCell ref="E6104:F6104"/>
    <mergeCell ref="E6105:F6105"/>
    <mergeCell ref="E6090:F6090"/>
    <mergeCell ref="E6091:F6091"/>
    <mergeCell ref="E6092:F6092"/>
    <mergeCell ref="E6093:F6093"/>
    <mergeCell ref="E6094:F6094"/>
    <mergeCell ref="E6095:F6095"/>
    <mergeCell ref="E6080:F6080"/>
    <mergeCell ref="E6081:F6081"/>
    <mergeCell ref="E6082:F6082"/>
    <mergeCell ref="E6083:F6083"/>
    <mergeCell ref="E6084:F6084"/>
    <mergeCell ref="E6085:F6085"/>
    <mergeCell ref="E6070:F6070"/>
    <mergeCell ref="E6071:F6071"/>
    <mergeCell ref="E6072:F6072"/>
    <mergeCell ref="E6073:F6073"/>
    <mergeCell ref="E6074:F6074"/>
    <mergeCell ref="E6075:F6075"/>
    <mergeCell ref="E6060:F6060"/>
    <mergeCell ref="E6061:F6061"/>
    <mergeCell ref="E6062:F6062"/>
    <mergeCell ref="E6063:F6063"/>
    <mergeCell ref="E6064:F6064"/>
    <mergeCell ref="E6065:F6065"/>
    <mergeCell ref="E6050:F6050"/>
    <mergeCell ref="E6051:F6051"/>
    <mergeCell ref="E6052:F6052"/>
    <mergeCell ref="E6053:F6053"/>
    <mergeCell ref="E6054:F6054"/>
    <mergeCell ref="E6055:F6055"/>
    <mergeCell ref="E6036:F6036"/>
    <mergeCell ref="E6041:F6041"/>
    <mergeCell ref="E6042:F6042"/>
    <mergeCell ref="E6043:F6043"/>
    <mergeCell ref="E6044:F6044"/>
    <mergeCell ref="E6045:F6045"/>
    <mergeCell ref="E6026:F6026"/>
    <mergeCell ref="E6027:F6027"/>
    <mergeCell ref="E6032:F6032"/>
    <mergeCell ref="E6033:F6033"/>
    <mergeCell ref="E6034:F6034"/>
    <mergeCell ref="E6035:F6035"/>
    <mergeCell ref="E6016:F6016"/>
    <mergeCell ref="E6017:F6017"/>
    <mergeCell ref="E6018:F6018"/>
    <mergeCell ref="E6023:F6023"/>
    <mergeCell ref="E6024:F6024"/>
    <mergeCell ref="E6025:F6025"/>
    <mergeCell ref="E6006:F6006"/>
    <mergeCell ref="E6007:F6007"/>
    <mergeCell ref="E6008:F6008"/>
    <mergeCell ref="E6009:F6009"/>
    <mergeCell ref="E6014:F6014"/>
    <mergeCell ref="E6015:F6015"/>
    <mergeCell ref="E5996:F5996"/>
    <mergeCell ref="E5997:F5997"/>
    <mergeCell ref="E5998:F5998"/>
    <mergeCell ref="E5999:F5999"/>
    <mergeCell ref="E6000:F6000"/>
    <mergeCell ref="E6005:F6005"/>
    <mergeCell ref="E5982:F5982"/>
    <mergeCell ref="E5987:F5987"/>
    <mergeCell ref="E5988:F5988"/>
    <mergeCell ref="E5989:F5989"/>
    <mergeCell ref="E5990:F5990"/>
    <mergeCell ref="E5991:F5991"/>
    <mergeCell ref="E5972:F5972"/>
    <mergeCell ref="E5973:F5973"/>
    <mergeCell ref="E5978:F5978"/>
    <mergeCell ref="E5979:F5979"/>
    <mergeCell ref="E5980:F5980"/>
    <mergeCell ref="E5981:F5981"/>
    <mergeCell ref="E5962:F5962"/>
    <mergeCell ref="E5963:F5963"/>
    <mergeCell ref="E5964:F5964"/>
    <mergeCell ref="E5969:F5969"/>
    <mergeCell ref="E5970:F5970"/>
    <mergeCell ref="E5971:F5971"/>
    <mergeCell ref="E5952:F5952"/>
    <mergeCell ref="E5953:F5953"/>
    <mergeCell ref="E5954:F5954"/>
    <mergeCell ref="E5955:F5955"/>
    <mergeCell ref="E5960:F5960"/>
    <mergeCell ref="E5961:F5961"/>
    <mergeCell ref="E5942:F5942"/>
    <mergeCell ref="E5943:F5943"/>
    <mergeCell ref="E5944:F5944"/>
    <mergeCell ref="E5945:F5945"/>
    <mergeCell ref="E5946:F5946"/>
    <mergeCell ref="E5951:F5951"/>
    <mergeCell ref="E5928:F5928"/>
    <mergeCell ref="E5933:F5933"/>
    <mergeCell ref="E5934:F5934"/>
    <mergeCell ref="E5935:F5935"/>
    <mergeCell ref="E5936:F5936"/>
    <mergeCell ref="E5937:F5937"/>
    <mergeCell ref="E5918:F5918"/>
    <mergeCell ref="E5919:F5919"/>
    <mergeCell ref="E5924:F5924"/>
    <mergeCell ref="E5925:F5925"/>
    <mergeCell ref="E5926:F5926"/>
    <mergeCell ref="E5927:F5927"/>
    <mergeCell ref="E5908:F5908"/>
    <mergeCell ref="E5909:F5909"/>
    <mergeCell ref="E5910:F5910"/>
    <mergeCell ref="E5915:F5915"/>
    <mergeCell ref="E5916:F5916"/>
    <mergeCell ref="E5917:F5917"/>
    <mergeCell ref="E5898:F5898"/>
    <mergeCell ref="E5899:F5899"/>
    <mergeCell ref="E5900:F5900"/>
    <mergeCell ref="E5901:F5901"/>
    <mergeCell ref="E5906:F5906"/>
    <mergeCell ref="E5907:F5907"/>
    <mergeCell ref="E5888:F5888"/>
    <mergeCell ref="E5889:F5889"/>
    <mergeCell ref="E5890:F5890"/>
    <mergeCell ref="E5891:F5891"/>
    <mergeCell ref="E5892:F5892"/>
    <mergeCell ref="E5897:F5897"/>
    <mergeCell ref="E5874:F5874"/>
    <mergeCell ref="E5879:F5879"/>
    <mergeCell ref="E5880:F5880"/>
    <mergeCell ref="E5881:F5881"/>
    <mergeCell ref="E5882:F5882"/>
    <mergeCell ref="E5883:F5883"/>
    <mergeCell ref="E5864:F5864"/>
    <mergeCell ref="E5865:F5865"/>
    <mergeCell ref="E5870:F5870"/>
    <mergeCell ref="E5871:F5871"/>
    <mergeCell ref="E5872:F5872"/>
    <mergeCell ref="E5873:F5873"/>
    <mergeCell ref="E5854:F5854"/>
    <mergeCell ref="E5855:F5855"/>
    <mergeCell ref="E5856:F5856"/>
    <mergeCell ref="E5861:F5861"/>
    <mergeCell ref="E5862:F5862"/>
    <mergeCell ref="E5863:F5863"/>
    <mergeCell ref="E5844:F5844"/>
    <mergeCell ref="E5845:F5845"/>
    <mergeCell ref="E5846:F5846"/>
    <mergeCell ref="E5847:F5847"/>
    <mergeCell ref="E5852:F5852"/>
    <mergeCell ref="E5853:F5853"/>
    <mergeCell ref="E5834:F5834"/>
    <mergeCell ref="E5835:F5835"/>
    <mergeCell ref="E5836:F5836"/>
    <mergeCell ref="E5837:F5837"/>
    <mergeCell ref="E5838:F5838"/>
    <mergeCell ref="E5843:F5843"/>
    <mergeCell ref="E5820:F5820"/>
    <mergeCell ref="E5825:F5825"/>
    <mergeCell ref="E5826:F5826"/>
    <mergeCell ref="E5827:F5827"/>
    <mergeCell ref="E5828:F5828"/>
    <mergeCell ref="E5829:F5829"/>
    <mergeCell ref="E5810:F5810"/>
    <mergeCell ref="E5811:F5811"/>
    <mergeCell ref="E5816:F5816"/>
    <mergeCell ref="E5817:F5817"/>
    <mergeCell ref="E5818:F5818"/>
    <mergeCell ref="E5819:F5819"/>
    <mergeCell ref="E5800:F5800"/>
    <mergeCell ref="E5801:F5801"/>
    <mergeCell ref="E5802:F5802"/>
    <mergeCell ref="E5807:F5807"/>
    <mergeCell ref="E5808:F5808"/>
    <mergeCell ref="E5809:F5809"/>
    <mergeCell ref="F5790:G5790"/>
    <mergeCell ref="E5791:F5791"/>
    <mergeCell ref="E5792:F5792"/>
    <mergeCell ref="E5793:F5793"/>
    <mergeCell ref="E5798:F5798"/>
    <mergeCell ref="E5799:F5799"/>
    <mergeCell ref="E5776:F5776"/>
    <mergeCell ref="E5777:F5777"/>
    <mergeCell ref="E5778:F5778"/>
    <mergeCell ref="E5783:F5783"/>
    <mergeCell ref="E5784:F5784"/>
    <mergeCell ref="E5785:F5785"/>
    <mergeCell ref="E5766:F5766"/>
    <mergeCell ref="E5767:F5767"/>
    <mergeCell ref="E5768:F5768"/>
    <mergeCell ref="E5769:F5769"/>
    <mergeCell ref="E5770:F5770"/>
    <mergeCell ref="E5771:F5771"/>
    <mergeCell ref="E5756:F5756"/>
    <mergeCell ref="E5757:F5757"/>
    <mergeCell ref="E5758:F5758"/>
    <mergeCell ref="E5759:F5759"/>
    <mergeCell ref="E5760:F5760"/>
    <mergeCell ref="E5761:F5761"/>
    <mergeCell ref="E5746:F5746"/>
    <mergeCell ref="E5747:F5747"/>
    <mergeCell ref="E5748:F5748"/>
    <mergeCell ref="E5749:F5749"/>
    <mergeCell ref="E5750:F5750"/>
    <mergeCell ref="E5751:F5751"/>
    <mergeCell ref="E5736:F5736"/>
    <mergeCell ref="E5737:F5737"/>
    <mergeCell ref="E5738:F5738"/>
    <mergeCell ref="E5739:F5739"/>
    <mergeCell ref="E5740:F5740"/>
    <mergeCell ref="E5741:F5741"/>
    <mergeCell ref="E5726:F5726"/>
    <mergeCell ref="E5727:F5727"/>
    <mergeCell ref="E5728:F5728"/>
    <mergeCell ref="E5729:F5729"/>
    <mergeCell ref="E5730:F5730"/>
    <mergeCell ref="E5731:F5731"/>
    <mergeCell ref="E5716:F5716"/>
    <mergeCell ref="E5717:F5717"/>
    <mergeCell ref="E5718:F5718"/>
    <mergeCell ref="E5719:F5719"/>
    <mergeCell ref="E5720:F5720"/>
    <mergeCell ref="E5721:F5721"/>
    <mergeCell ref="E5706:F5706"/>
    <mergeCell ref="E5707:F5707"/>
    <mergeCell ref="E5708:F5708"/>
    <mergeCell ref="E5709:F5709"/>
    <mergeCell ref="E5710:F5710"/>
    <mergeCell ref="E5711:F5711"/>
    <mergeCell ref="E5696:F5696"/>
    <mergeCell ref="E5697:F5697"/>
    <mergeCell ref="E5698:F5698"/>
    <mergeCell ref="E5699:F5699"/>
    <mergeCell ref="E5700:F5700"/>
    <mergeCell ref="E5701:F5701"/>
    <mergeCell ref="E5686:F5686"/>
    <mergeCell ref="E5687:F5687"/>
    <mergeCell ref="E5688:F5688"/>
    <mergeCell ref="E5689:F5689"/>
    <mergeCell ref="E5690:F5690"/>
    <mergeCell ref="E5691:F5691"/>
    <mergeCell ref="E5676:F5676"/>
    <mergeCell ref="E5677:F5677"/>
    <mergeCell ref="E5678:F5678"/>
    <mergeCell ref="E5679:F5679"/>
    <mergeCell ref="E5680:F5680"/>
    <mergeCell ref="E5681:F5681"/>
    <mergeCell ref="E5666:F5666"/>
    <mergeCell ref="E5667:F5667"/>
    <mergeCell ref="E5668:F5668"/>
    <mergeCell ref="E5669:F5669"/>
    <mergeCell ref="E5670:F5670"/>
    <mergeCell ref="E5671:F5671"/>
    <mergeCell ref="E5652:F5652"/>
    <mergeCell ref="E5657:F5657"/>
    <mergeCell ref="E5658:F5658"/>
    <mergeCell ref="E5659:F5659"/>
    <mergeCell ref="E5660:F5660"/>
    <mergeCell ref="E5661:F5661"/>
    <mergeCell ref="E5642:F5642"/>
    <mergeCell ref="E5643:F5643"/>
    <mergeCell ref="E5648:F5648"/>
    <mergeCell ref="E5649:F5649"/>
    <mergeCell ref="E5650:F5650"/>
    <mergeCell ref="E5651:F5651"/>
    <mergeCell ref="E5632:F5632"/>
    <mergeCell ref="E5633:F5633"/>
    <mergeCell ref="E5634:F5634"/>
    <mergeCell ref="E5639:F5639"/>
    <mergeCell ref="E5640:F5640"/>
    <mergeCell ref="E5641:F5641"/>
    <mergeCell ref="E5622:F5622"/>
    <mergeCell ref="E5623:F5623"/>
    <mergeCell ref="E5624:F5624"/>
    <mergeCell ref="E5625:F5625"/>
    <mergeCell ref="E5630:F5630"/>
    <mergeCell ref="E5631:F5631"/>
    <mergeCell ref="E5612:F5612"/>
    <mergeCell ref="E5613:F5613"/>
    <mergeCell ref="E5614:F5614"/>
    <mergeCell ref="E5615:F5615"/>
    <mergeCell ref="E5616:F5616"/>
    <mergeCell ref="E5621:F5621"/>
    <mergeCell ref="E5598:F5598"/>
    <mergeCell ref="E5603:F5603"/>
    <mergeCell ref="E5604:F5604"/>
    <mergeCell ref="E5605:F5605"/>
    <mergeCell ref="E5606:F5606"/>
    <mergeCell ref="E5607:F5607"/>
    <mergeCell ref="E5588:F5588"/>
    <mergeCell ref="E5589:F5589"/>
    <mergeCell ref="E5594:F5594"/>
    <mergeCell ref="E5595:F5595"/>
    <mergeCell ref="E5596:F5596"/>
    <mergeCell ref="E5597:F5597"/>
    <mergeCell ref="E5578:F5578"/>
    <mergeCell ref="E5579:F5579"/>
    <mergeCell ref="E5580:F5580"/>
    <mergeCell ref="E5585:F5585"/>
    <mergeCell ref="E5586:F5586"/>
    <mergeCell ref="E5587:F5587"/>
    <mergeCell ref="E5568:F5568"/>
    <mergeCell ref="E5569:F5569"/>
    <mergeCell ref="E5570:F5570"/>
    <mergeCell ref="E5571:F5571"/>
    <mergeCell ref="E5576:F5576"/>
    <mergeCell ref="E5577:F5577"/>
    <mergeCell ref="E5558:F5558"/>
    <mergeCell ref="E5559:F5559"/>
    <mergeCell ref="E5560:F5560"/>
    <mergeCell ref="E5561:F5561"/>
    <mergeCell ref="E5562:F5562"/>
    <mergeCell ref="E5567:F5567"/>
    <mergeCell ref="E5544:F5544"/>
    <mergeCell ref="E5549:F5549"/>
    <mergeCell ref="E5550:F5550"/>
    <mergeCell ref="E5551:F5551"/>
    <mergeCell ref="E5552:F5552"/>
    <mergeCell ref="E5553:F5553"/>
    <mergeCell ref="E5534:F5534"/>
    <mergeCell ref="E5535:F5535"/>
    <mergeCell ref="E5540:F5540"/>
    <mergeCell ref="E5541:F5541"/>
    <mergeCell ref="E5542:F5542"/>
    <mergeCell ref="E5543:F5543"/>
    <mergeCell ref="E5524:F5524"/>
    <mergeCell ref="E5525:F5525"/>
    <mergeCell ref="E5526:F5526"/>
    <mergeCell ref="E5531:F5531"/>
    <mergeCell ref="E5532:F5532"/>
    <mergeCell ref="E5533:F5533"/>
    <mergeCell ref="E5514:F5514"/>
    <mergeCell ref="E5515:F5515"/>
    <mergeCell ref="E5516:F5516"/>
    <mergeCell ref="E5517:F5517"/>
    <mergeCell ref="E5522:F5522"/>
    <mergeCell ref="E5523:F5523"/>
    <mergeCell ref="E5504:F5504"/>
    <mergeCell ref="E5505:F5505"/>
    <mergeCell ref="E5506:F5506"/>
    <mergeCell ref="E5507:F5507"/>
    <mergeCell ref="E5508:F5508"/>
    <mergeCell ref="E5513:F5513"/>
    <mergeCell ref="E5490:F5490"/>
    <mergeCell ref="E5495:F5495"/>
    <mergeCell ref="E5496:F5496"/>
    <mergeCell ref="E5497:F5497"/>
    <mergeCell ref="E5498:F5498"/>
    <mergeCell ref="E5499:F5499"/>
    <mergeCell ref="E5480:F5480"/>
    <mergeCell ref="E5481:F5481"/>
    <mergeCell ref="E5486:F5486"/>
    <mergeCell ref="E5487:F5487"/>
    <mergeCell ref="E5488:F5488"/>
    <mergeCell ref="E5489:F5489"/>
    <mergeCell ref="E5470:F5470"/>
    <mergeCell ref="E5471:F5471"/>
    <mergeCell ref="E5472:F5472"/>
    <mergeCell ref="E5477:F5477"/>
    <mergeCell ref="E5478:F5478"/>
    <mergeCell ref="E5479:F5479"/>
    <mergeCell ref="E5460:F5460"/>
    <mergeCell ref="E5461:F5461"/>
    <mergeCell ref="E5462:F5462"/>
    <mergeCell ref="E5463:F5463"/>
    <mergeCell ref="E5468:F5468"/>
    <mergeCell ref="E5469:F5469"/>
    <mergeCell ref="E5450:F5450"/>
    <mergeCell ref="E5451:F5451"/>
    <mergeCell ref="E5452:F5452"/>
    <mergeCell ref="E5453:F5453"/>
    <mergeCell ref="E5454:F5454"/>
    <mergeCell ref="E5459:F5459"/>
    <mergeCell ref="E5436:F5436"/>
    <mergeCell ref="E5441:F5441"/>
    <mergeCell ref="E5442:F5442"/>
    <mergeCell ref="E5443:F5443"/>
    <mergeCell ref="E5444:F5444"/>
    <mergeCell ref="E5445:F5445"/>
    <mergeCell ref="E5426:F5426"/>
    <mergeCell ref="E5427:F5427"/>
    <mergeCell ref="E5432:F5432"/>
    <mergeCell ref="E5433:F5433"/>
    <mergeCell ref="E5434:F5434"/>
    <mergeCell ref="E5435:F5435"/>
    <mergeCell ref="E5416:F5416"/>
    <mergeCell ref="E5417:F5417"/>
    <mergeCell ref="E5418:F5418"/>
    <mergeCell ref="E5423:F5423"/>
    <mergeCell ref="E5424:F5424"/>
    <mergeCell ref="E5425:F5425"/>
    <mergeCell ref="E5402:F5402"/>
    <mergeCell ref="E5403:F5403"/>
    <mergeCell ref="E5408:F5408"/>
    <mergeCell ref="E5409:F5409"/>
    <mergeCell ref="E5410:F5410"/>
    <mergeCell ref="F5415:G5415"/>
    <mergeCell ref="E5388:F5388"/>
    <mergeCell ref="E5389:F5389"/>
    <mergeCell ref="E5394:F5394"/>
    <mergeCell ref="E5395:F5395"/>
    <mergeCell ref="E5396:F5396"/>
    <mergeCell ref="E5401:F5401"/>
    <mergeCell ref="E5378:F5378"/>
    <mergeCell ref="E5379:F5379"/>
    <mergeCell ref="E5384:F5384"/>
    <mergeCell ref="E5385:F5385"/>
    <mergeCell ref="E5386:F5386"/>
    <mergeCell ref="E5387:F5387"/>
    <mergeCell ref="E5368:F5368"/>
    <mergeCell ref="E5369:F5369"/>
    <mergeCell ref="E5370:F5370"/>
    <mergeCell ref="E5371:F5371"/>
    <mergeCell ref="E5376:F5376"/>
    <mergeCell ref="E5377:F5377"/>
    <mergeCell ref="E5354:F5354"/>
    <mergeCell ref="E5355:F5355"/>
    <mergeCell ref="E5360:F5360"/>
    <mergeCell ref="E5361:F5361"/>
    <mergeCell ref="E5362:F5362"/>
    <mergeCell ref="E5363:F5363"/>
    <mergeCell ref="E5344:F5344"/>
    <mergeCell ref="E5345:F5345"/>
    <mergeCell ref="E5346:F5346"/>
    <mergeCell ref="E5347:F5347"/>
    <mergeCell ref="E5352:F5352"/>
    <mergeCell ref="E5353:F5353"/>
    <mergeCell ref="E5334:F5334"/>
    <mergeCell ref="E5335:F5335"/>
    <mergeCell ref="E5336:F5336"/>
    <mergeCell ref="E5337:F5337"/>
    <mergeCell ref="E5342:F5342"/>
    <mergeCell ref="E5343:F5343"/>
    <mergeCell ref="E5324:F5324"/>
    <mergeCell ref="E5325:F5325"/>
    <mergeCell ref="E5326:F5326"/>
    <mergeCell ref="E5327:F5327"/>
    <mergeCell ref="E5332:F5332"/>
    <mergeCell ref="E5333:F5333"/>
    <mergeCell ref="E5314:F5314"/>
    <mergeCell ref="E5315:F5315"/>
    <mergeCell ref="E5316:F5316"/>
    <mergeCell ref="E5317:F5317"/>
    <mergeCell ref="E5322:F5322"/>
    <mergeCell ref="E5323:F5323"/>
    <mergeCell ref="E5304:F5304"/>
    <mergeCell ref="E5305:F5305"/>
    <mergeCell ref="E5306:F5306"/>
    <mergeCell ref="E5307:F5307"/>
    <mergeCell ref="E5312:F5312"/>
    <mergeCell ref="E5313:F5313"/>
    <mergeCell ref="E5290:F5290"/>
    <mergeCell ref="E5291:F5291"/>
    <mergeCell ref="E5296:F5296"/>
    <mergeCell ref="E5297:F5297"/>
    <mergeCell ref="E5298:F5298"/>
    <mergeCell ref="E5299:F5299"/>
    <mergeCell ref="E5280:F5280"/>
    <mergeCell ref="E5281:F5281"/>
    <mergeCell ref="E5282:F5282"/>
    <mergeCell ref="E5283:F5283"/>
    <mergeCell ref="E5288:F5288"/>
    <mergeCell ref="E5289:F5289"/>
    <mergeCell ref="E5270:F5270"/>
    <mergeCell ref="E5271:F5271"/>
    <mergeCell ref="E5272:F5272"/>
    <mergeCell ref="E5273:F5273"/>
    <mergeCell ref="E5274:F5274"/>
    <mergeCell ref="E5275:F5275"/>
    <mergeCell ref="E5260:F5260"/>
    <mergeCell ref="E5261:F5261"/>
    <mergeCell ref="E5262:F5262"/>
    <mergeCell ref="E5263:F5263"/>
    <mergeCell ref="E5264:F5264"/>
    <mergeCell ref="E5265:F5265"/>
    <mergeCell ref="E5250:F5250"/>
    <mergeCell ref="E5251:F5251"/>
    <mergeCell ref="E5252:F5252"/>
    <mergeCell ref="E5253:F5253"/>
    <mergeCell ref="E5254:F5254"/>
    <mergeCell ref="E5255:F5255"/>
    <mergeCell ref="E5240:F5240"/>
    <mergeCell ref="E5241:F5241"/>
    <mergeCell ref="E5242:F5242"/>
    <mergeCell ref="E5243:F5243"/>
    <mergeCell ref="E5244:F5244"/>
    <mergeCell ref="E5245:F5245"/>
    <mergeCell ref="E5230:F5230"/>
    <mergeCell ref="E5231:F5231"/>
    <mergeCell ref="E5232:F5232"/>
    <mergeCell ref="E5233:F5233"/>
    <mergeCell ref="E5234:F5234"/>
    <mergeCell ref="E5235:F5235"/>
    <mergeCell ref="E5220:F5220"/>
    <mergeCell ref="E5221:F5221"/>
    <mergeCell ref="E5222:F5222"/>
    <mergeCell ref="E5223:F5223"/>
    <mergeCell ref="E5224:F5224"/>
    <mergeCell ref="E5225:F5225"/>
    <mergeCell ref="E5206:F5206"/>
    <mergeCell ref="E5211:F5211"/>
    <mergeCell ref="E5212:F5212"/>
    <mergeCell ref="E5213:F5213"/>
    <mergeCell ref="E5214:F5214"/>
    <mergeCell ref="E5215:F5215"/>
    <mergeCell ref="E5196:F5196"/>
    <mergeCell ref="E5197:F5197"/>
    <mergeCell ref="E5202:F5202"/>
    <mergeCell ref="E5203:F5203"/>
    <mergeCell ref="E5204:F5204"/>
    <mergeCell ref="E5205:F5205"/>
    <mergeCell ref="E5186:F5186"/>
    <mergeCell ref="E5187:F5187"/>
    <mergeCell ref="E5188:F5188"/>
    <mergeCell ref="E5193:F5193"/>
    <mergeCell ref="E5194:F5194"/>
    <mergeCell ref="E5195:F5195"/>
    <mergeCell ref="E5176:F5176"/>
    <mergeCell ref="E5177:F5177"/>
    <mergeCell ref="E5178:F5178"/>
    <mergeCell ref="E5179:F5179"/>
    <mergeCell ref="E5184:F5184"/>
    <mergeCell ref="E5185:F5185"/>
    <mergeCell ref="E5166:F5166"/>
    <mergeCell ref="E5167:F5167"/>
    <mergeCell ref="E5168:F5168"/>
    <mergeCell ref="E5169:F5169"/>
    <mergeCell ref="E5170:F5170"/>
    <mergeCell ref="E5175:F5175"/>
    <mergeCell ref="E5152:F5152"/>
    <mergeCell ref="E5157:F5157"/>
    <mergeCell ref="E5158:F5158"/>
    <mergeCell ref="E5159:F5159"/>
    <mergeCell ref="E5160:F5160"/>
    <mergeCell ref="E5161:F5161"/>
    <mergeCell ref="E5142:F5142"/>
    <mergeCell ref="E5143:F5143"/>
    <mergeCell ref="E5148:F5148"/>
    <mergeCell ref="E5149:F5149"/>
    <mergeCell ref="E5150:F5150"/>
    <mergeCell ref="E5151:F5151"/>
    <mergeCell ref="E5132:F5132"/>
    <mergeCell ref="E5133:F5133"/>
    <mergeCell ref="E5134:F5134"/>
    <mergeCell ref="E5139:F5139"/>
    <mergeCell ref="E5140:F5140"/>
    <mergeCell ref="E5141:F5141"/>
    <mergeCell ref="E5122:F5122"/>
    <mergeCell ref="E5123:F5123"/>
    <mergeCell ref="E5124:F5124"/>
    <mergeCell ref="E5125:F5125"/>
    <mergeCell ref="E5130:F5130"/>
    <mergeCell ref="E5131:F5131"/>
    <mergeCell ref="E5112:F5112"/>
    <mergeCell ref="E5113:F5113"/>
    <mergeCell ref="E5114:F5114"/>
    <mergeCell ref="E5115:F5115"/>
    <mergeCell ref="E5116:F5116"/>
    <mergeCell ref="E5121:F5121"/>
    <mergeCell ref="E5098:F5098"/>
    <mergeCell ref="E5103:F5103"/>
    <mergeCell ref="E5104:F5104"/>
    <mergeCell ref="E5105:F5105"/>
    <mergeCell ref="E5106:F5106"/>
    <mergeCell ref="E5107:F5107"/>
    <mergeCell ref="E5088:F5088"/>
    <mergeCell ref="E5089:F5089"/>
    <mergeCell ref="E5094:F5094"/>
    <mergeCell ref="E5095:F5095"/>
    <mergeCell ref="E5096:F5096"/>
    <mergeCell ref="E5097:F5097"/>
    <mergeCell ref="E5078:F5078"/>
    <mergeCell ref="E5079:F5079"/>
    <mergeCell ref="E5080:F5080"/>
    <mergeCell ref="E5085:F5085"/>
    <mergeCell ref="E5086:F5086"/>
    <mergeCell ref="E5087:F5087"/>
    <mergeCell ref="E5068:F5068"/>
    <mergeCell ref="E5069:F5069"/>
    <mergeCell ref="E5070:F5070"/>
    <mergeCell ref="E5071:F5071"/>
    <mergeCell ref="E5076:F5076"/>
    <mergeCell ref="E5077:F5077"/>
    <mergeCell ref="E5058:F5058"/>
    <mergeCell ref="E5059:F5059"/>
    <mergeCell ref="E5060:F5060"/>
    <mergeCell ref="E5061:F5061"/>
    <mergeCell ref="E5062:F5062"/>
    <mergeCell ref="E5067:F5067"/>
    <mergeCell ref="E5044:F5044"/>
    <mergeCell ref="E5049:F5049"/>
    <mergeCell ref="E5050:F5050"/>
    <mergeCell ref="E5051:F5051"/>
    <mergeCell ref="E5052:F5052"/>
    <mergeCell ref="E5053:F5053"/>
    <mergeCell ref="E5034:F5034"/>
    <mergeCell ref="E5035:F5035"/>
    <mergeCell ref="E5040:F5040"/>
    <mergeCell ref="E5041:F5041"/>
    <mergeCell ref="E5042:F5042"/>
    <mergeCell ref="E5043:F5043"/>
    <mergeCell ref="E5024:F5024"/>
    <mergeCell ref="E5025:F5025"/>
    <mergeCell ref="E5026:F5026"/>
    <mergeCell ref="E5031:F5031"/>
    <mergeCell ref="E5032:F5032"/>
    <mergeCell ref="E5033:F5033"/>
    <mergeCell ref="E5014:F5014"/>
    <mergeCell ref="E5015:F5015"/>
    <mergeCell ref="E5016:F5016"/>
    <mergeCell ref="E5017:F5017"/>
    <mergeCell ref="E5022:F5022"/>
    <mergeCell ref="E5023:F5023"/>
    <mergeCell ref="E5004:F5004"/>
    <mergeCell ref="E5005:F5005"/>
    <mergeCell ref="E5006:F5006"/>
    <mergeCell ref="E5007:F5007"/>
    <mergeCell ref="E5008:F5008"/>
    <mergeCell ref="E5013:F5013"/>
    <mergeCell ref="E4990:F4990"/>
    <mergeCell ref="E4995:F4995"/>
    <mergeCell ref="E4996:F4996"/>
    <mergeCell ref="E4997:F4997"/>
    <mergeCell ref="E4998:F4998"/>
    <mergeCell ref="E4999:F4999"/>
    <mergeCell ref="E4980:F4980"/>
    <mergeCell ref="E4981:F4981"/>
    <mergeCell ref="E4986:F4986"/>
    <mergeCell ref="E4987:F4987"/>
    <mergeCell ref="E4988:F4988"/>
    <mergeCell ref="E4989:F4989"/>
    <mergeCell ref="E4966:F4966"/>
    <mergeCell ref="E4971:F4971"/>
    <mergeCell ref="E4972:F4972"/>
    <mergeCell ref="E4973:F4973"/>
    <mergeCell ref="F4978:G4978"/>
    <mergeCell ref="E4979:F4979"/>
    <mergeCell ref="E4952:F4952"/>
    <mergeCell ref="E4957:F4957"/>
    <mergeCell ref="E4958:F4958"/>
    <mergeCell ref="E4959:F4959"/>
    <mergeCell ref="E4964:F4964"/>
    <mergeCell ref="E4965:F4965"/>
    <mergeCell ref="E4938:F4938"/>
    <mergeCell ref="E4943:F4943"/>
    <mergeCell ref="E4944:F4944"/>
    <mergeCell ref="E4945:F4945"/>
    <mergeCell ref="E4950:F4950"/>
    <mergeCell ref="E4951:F4951"/>
    <mergeCell ref="E4928:F4928"/>
    <mergeCell ref="E4933:F4933"/>
    <mergeCell ref="E4934:F4934"/>
    <mergeCell ref="E4935:F4935"/>
    <mergeCell ref="E4936:F4936"/>
    <mergeCell ref="E4937:F4937"/>
    <mergeCell ref="E4918:F4918"/>
    <mergeCell ref="E4919:F4919"/>
    <mergeCell ref="E4920:F4920"/>
    <mergeCell ref="E4925:F4925"/>
    <mergeCell ref="E4926:F4926"/>
    <mergeCell ref="E4927:F4927"/>
    <mergeCell ref="E4904:F4904"/>
    <mergeCell ref="E4909:F4909"/>
    <mergeCell ref="E4910:F4910"/>
    <mergeCell ref="E4911:F4911"/>
    <mergeCell ref="E4912:F4912"/>
    <mergeCell ref="E4917:F4917"/>
    <mergeCell ref="E4894:F4894"/>
    <mergeCell ref="E4895:F4895"/>
    <mergeCell ref="E4896:F4896"/>
    <mergeCell ref="E4901:F4901"/>
    <mergeCell ref="E4902:F4902"/>
    <mergeCell ref="E4903:F4903"/>
    <mergeCell ref="E4884:F4884"/>
    <mergeCell ref="E4885:F4885"/>
    <mergeCell ref="E4886:F4886"/>
    <mergeCell ref="E4891:F4891"/>
    <mergeCell ref="E4892:F4892"/>
    <mergeCell ref="E4893:F4893"/>
    <mergeCell ref="E4874:F4874"/>
    <mergeCell ref="E4875:F4875"/>
    <mergeCell ref="E4876:F4876"/>
    <mergeCell ref="E4881:F4881"/>
    <mergeCell ref="E4882:F4882"/>
    <mergeCell ref="E4883:F4883"/>
    <mergeCell ref="E4864:F4864"/>
    <mergeCell ref="E4865:F4865"/>
    <mergeCell ref="E4866:F4866"/>
    <mergeCell ref="E4871:F4871"/>
    <mergeCell ref="E4872:F4872"/>
    <mergeCell ref="E4873:F4873"/>
    <mergeCell ref="E4850:F4850"/>
    <mergeCell ref="E4855:F4855"/>
    <mergeCell ref="E4856:F4856"/>
    <mergeCell ref="E4857:F4857"/>
    <mergeCell ref="E4858:F4858"/>
    <mergeCell ref="E4863:F4863"/>
    <mergeCell ref="E4840:F4840"/>
    <mergeCell ref="E4841:F4841"/>
    <mergeCell ref="E4842:F4842"/>
    <mergeCell ref="E4847:F4847"/>
    <mergeCell ref="E4848:F4848"/>
    <mergeCell ref="E4849:F4849"/>
    <mergeCell ref="E4830:F4830"/>
    <mergeCell ref="E4831:F4831"/>
    <mergeCell ref="E4832:F4832"/>
    <mergeCell ref="E4833:F4833"/>
    <mergeCell ref="E4834:F4834"/>
    <mergeCell ref="E4839:F4839"/>
    <mergeCell ref="E4820:F4820"/>
    <mergeCell ref="E4821:F4821"/>
    <mergeCell ref="E4822:F4822"/>
    <mergeCell ref="E4823:F4823"/>
    <mergeCell ref="E4824:F4824"/>
    <mergeCell ref="E4829:F4829"/>
    <mergeCell ref="E4810:F4810"/>
    <mergeCell ref="E4811:F4811"/>
    <mergeCell ref="E4812:F4812"/>
    <mergeCell ref="E4813:F4813"/>
    <mergeCell ref="E4814:F4814"/>
    <mergeCell ref="E4819:F4819"/>
    <mergeCell ref="E4800:F4800"/>
    <mergeCell ref="E4801:F4801"/>
    <mergeCell ref="E4802:F4802"/>
    <mergeCell ref="E4803:F4803"/>
    <mergeCell ref="E4804:F4804"/>
    <mergeCell ref="E4809:F4809"/>
    <mergeCell ref="E4790:F4790"/>
    <mergeCell ref="E4791:F4791"/>
    <mergeCell ref="E4792:F4792"/>
    <mergeCell ref="E4793:F4793"/>
    <mergeCell ref="E4794:F4794"/>
    <mergeCell ref="E4799:F4799"/>
    <mergeCell ref="E4780:F4780"/>
    <mergeCell ref="E4781:F4781"/>
    <mergeCell ref="E4782:F4782"/>
    <mergeCell ref="E4783:F4783"/>
    <mergeCell ref="E4784:F4784"/>
    <mergeCell ref="E4789:F4789"/>
    <mergeCell ref="E4770:F4770"/>
    <mergeCell ref="E4771:F4771"/>
    <mergeCell ref="E4772:F4772"/>
    <mergeCell ref="E4773:F4773"/>
    <mergeCell ref="E4774:F4774"/>
    <mergeCell ref="E4779:F4779"/>
    <mergeCell ref="E4760:F4760"/>
    <mergeCell ref="E4761:F4761"/>
    <mergeCell ref="E4762:F4762"/>
    <mergeCell ref="E4763:F4763"/>
    <mergeCell ref="E4764:F4764"/>
    <mergeCell ref="E4769:F4769"/>
    <mergeCell ref="E4750:F4750"/>
    <mergeCell ref="E4751:F4751"/>
    <mergeCell ref="E4752:F4752"/>
    <mergeCell ref="E4753:F4753"/>
    <mergeCell ref="E4754:F4754"/>
    <mergeCell ref="E4759:F4759"/>
    <mergeCell ref="E4740:F4740"/>
    <mergeCell ref="E4741:F4741"/>
    <mergeCell ref="E4742:F4742"/>
    <mergeCell ref="E4743:F4743"/>
    <mergeCell ref="E4744:F4744"/>
    <mergeCell ref="E4749:F4749"/>
    <mergeCell ref="E4726:F4726"/>
    <mergeCell ref="E4731:F4731"/>
    <mergeCell ref="E4732:F4732"/>
    <mergeCell ref="E4733:F4733"/>
    <mergeCell ref="E4734:F4734"/>
    <mergeCell ref="E4735:F4735"/>
    <mergeCell ref="E4716:F4716"/>
    <mergeCell ref="E4717:F4717"/>
    <mergeCell ref="E4722:F4722"/>
    <mergeCell ref="E4723:F4723"/>
    <mergeCell ref="E4724:F4724"/>
    <mergeCell ref="E4725:F4725"/>
    <mergeCell ref="E4706:F4706"/>
    <mergeCell ref="E4707:F4707"/>
    <mergeCell ref="E4708:F4708"/>
    <mergeCell ref="E4713:F4713"/>
    <mergeCell ref="E4714:F4714"/>
    <mergeCell ref="E4715:F4715"/>
    <mergeCell ref="E4696:F4696"/>
    <mergeCell ref="E4697:F4697"/>
    <mergeCell ref="E4698:F4698"/>
    <mergeCell ref="E4699:F4699"/>
    <mergeCell ref="E4704:F4704"/>
    <mergeCell ref="E4705:F4705"/>
    <mergeCell ref="E4686:F4686"/>
    <mergeCell ref="E4687:F4687"/>
    <mergeCell ref="E4688:F4688"/>
    <mergeCell ref="E4689:F4689"/>
    <mergeCell ref="E4690:F4690"/>
    <mergeCell ref="E4695:F4695"/>
    <mergeCell ref="E4672:F4672"/>
    <mergeCell ref="E4677:F4677"/>
    <mergeCell ref="E4678:F4678"/>
    <mergeCell ref="E4679:F4679"/>
    <mergeCell ref="E4680:F4680"/>
    <mergeCell ref="E4681:F4681"/>
    <mergeCell ref="E4662:F4662"/>
    <mergeCell ref="E4663:F4663"/>
    <mergeCell ref="E4668:F4668"/>
    <mergeCell ref="E4669:F4669"/>
    <mergeCell ref="E4670:F4670"/>
    <mergeCell ref="E4671:F4671"/>
    <mergeCell ref="E4652:F4652"/>
    <mergeCell ref="E4653:F4653"/>
    <mergeCell ref="E4654:F4654"/>
    <mergeCell ref="E4659:F4659"/>
    <mergeCell ref="E4660:F4660"/>
    <mergeCell ref="E4661:F4661"/>
    <mergeCell ref="E4642:F4642"/>
    <mergeCell ref="E4643:F4643"/>
    <mergeCell ref="E4644:F4644"/>
    <mergeCell ref="E4645:F4645"/>
    <mergeCell ref="E4650:F4650"/>
    <mergeCell ref="E4651:F4651"/>
    <mergeCell ref="E4632:F4632"/>
    <mergeCell ref="E4633:F4633"/>
    <mergeCell ref="E4634:F4634"/>
    <mergeCell ref="E4635:F4635"/>
    <mergeCell ref="E4636:F4636"/>
    <mergeCell ref="E4641:F4641"/>
    <mergeCell ref="E4618:F4618"/>
    <mergeCell ref="E4623:F4623"/>
    <mergeCell ref="E4624:F4624"/>
    <mergeCell ref="E4625:F4625"/>
    <mergeCell ref="E4626:F4626"/>
    <mergeCell ref="E4627:F4627"/>
    <mergeCell ref="E4608:F4608"/>
    <mergeCell ref="E4609:F4609"/>
    <mergeCell ref="E4614:F4614"/>
    <mergeCell ref="E4615:F4615"/>
    <mergeCell ref="E4616:F4616"/>
    <mergeCell ref="E4617:F4617"/>
    <mergeCell ref="E4598:F4598"/>
    <mergeCell ref="E4599:F4599"/>
    <mergeCell ref="E4600:F4600"/>
    <mergeCell ref="E4605:F4605"/>
    <mergeCell ref="E4606:F4606"/>
    <mergeCell ref="E4607:F4607"/>
    <mergeCell ref="E4588:F4588"/>
    <mergeCell ref="E4589:F4589"/>
    <mergeCell ref="E4590:F4590"/>
    <mergeCell ref="E4591:F4591"/>
    <mergeCell ref="E4596:F4596"/>
    <mergeCell ref="E4597:F4597"/>
    <mergeCell ref="E4578:F4578"/>
    <mergeCell ref="E4579:F4579"/>
    <mergeCell ref="E4580:F4580"/>
    <mergeCell ref="E4581:F4581"/>
    <mergeCell ref="E4582:F4582"/>
    <mergeCell ref="E4587:F4587"/>
    <mergeCell ref="E4564:F4564"/>
    <mergeCell ref="E4569:F4569"/>
    <mergeCell ref="E4570:F4570"/>
    <mergeCell ref="E4571:F4571"/>
    <mergeCell ref="E4572:F4572"/>
    <mergeCell ref="E4573:F4573"/>
    <mergeCell ref="E4554:F4554"/>
    <mergeCell ref="E4555:F4555"/>
    <mergeCell ref="E4560:F4560"/>
    <mergeCell ref="E4561:F4561"/>
    <mergeCell ref="E4562:F4562"/>
    <mergeCell ref="E4563:F4563"/>
    <mergeCell ref="E4544:F4544"/>
    <mergeCell ref="E4545:F4545"/>
    <mergeCell ref="E4546:F4546"/>
    <mergeCell ref="E4551:F4551"/>
    <mergeCell ref="E4552:F4552"/>
    <mergeCell ref="E4553:F4553"/>
    <mergeCell ref="E4534:F4534"/>
    <mergeCell ref="E4535:F4535"/>
    <mergeCell ref="E4536:F4536"/>
    <mergeCell ref="E4537:F4537"/>
    <mergeCell ref="E4542:F4542"/>
    <mergeCell ref="E4543:F4543"/>
    <mergeCell ref="E4524:F4524"/>
    <mergeCell ref="E4525:F4525"/>
    <mergeCell ref="E4526:F4526"/>
    <mergeCell ref="E4527:F4527"/>
    <mergeCell ref="E4528:F4528"/>
    <mergeCell ref="E4533:F4533"/>
    <mergeCell ref="E4510:F4510"/>
    <mergeCell ref="E4515:F4515"/>
    <mergeCell ref="E4516:F4516"/>
    <mergeCell ref="E4517:F4517"/>
    <mergeCell ref="E4518:F4518"/>
    <mergeCell ref="E4519:F4519"/>
    <mergeCell ref="E4500:F4500"/>
    <mergeCell ref="E4501:F4501"/>
    <mergeCell ref="E4506:F4506"/>
    <mergeCell ref="E4507:F4507"/>
    <mergeCell ref="E4508:F4508"/>
    <mergeCell ref="E4509:F4509"/>
    <mergeCell ref="E4490:F4490"/>
    <mergeCell ref="E4491:F4491"/>
    <mergeCell ref="E4492:F4492"/>
    <mergeCell ref="E4497:F4497"/>
    <mergeCell ref="E4498:F4498"/>
    <mergeCell ref="E4499:F4499"/>
    <mergeCell ref="E4480:F4480"/>
    <mergeCell ref="E4481:F4481"/>
    <mergeCell ref="E4482:F4482"/>
    <mergeCell ref="E4483:F4483"/>
    <mergeCell ref="E4488:F4488"/>
    <mergeCell ref="E4489:F4489"/>
    <mergeCell ref="E4470:F4470"/>
    <mergeCell ref="E4471:F4471"/>
    <mergeCell ref="E4472:F4472"/>
    <mergeCell ref="E4473:F4473"/>
    <mergeCell ref="E4474:F4474"/>
    <mergeCell ref="E4479:F4479"/>
    <mergeCell ref="E4456:F4456"/>
    <mergeCell ref="E4457:F4457"/>
    <mergeCell ref="F4462:G4462"/>
    <mergeCell ref="E4463:F4463"/>
    <mergeCell ref="E4464:F4464"/>
    <mergeCell ref="E4465:F4465"/>
    <mergeCell ref="E4442:F4442"/>
    <mergeCell ref="E4443:F4443"/>
    <mergeCell ref="E4448:F4448"/>
    <mergeCell ref="E4449:F4449"/>
    <mergeCell ref="E4450:F4450"/>
    <mergeCell ref="E4455:F4455"/>
    <mergeCell ref="E4432:F4432"/>
    <mergeCell ref="E4433:F4433"/>
    <mergeCell ref="E4438:F4438"/>
    <mergeCell ref="E4439:F4439"/>
    <mergeCell ref="E4440:F4440"/>
    <mergeCell ref="E4441:F4441"/>
    <mergeCell ref="E4422:F4422"/>
    <mergeCell ref="E4423:F4423"/>
    <mergeCell ref="E4428:F4428"/>
    <mergeCell ref="E4429:F4429"/>
    <mergeCell ref="E4430:F4430"/>
    <mergeCell ref="E4431:F4431"/>
    <mergeCell ref="E4412:F4412"/>
    <mergeCell ref="E4413:F4413"/>
    <mergeCell ref="E4418:F4418"/>
    <mergeCell ref="E4419:F4419"/>
    <mergeCell ref="E4420:F4420"/>
    <mergeCell ref="E4421:F4421"/>
    <mergeCell ref="E4402:F4402"/>
    <mergeCell ref="E4403:F4403"/>
    <mergeCell ref="E4408:F4408"/>
    <mergeCell ref="E4409:F4409"/>
    <mergeCell ref="E4410:F4410"/>
    <mergeCell ref="E4411:F4411"/>
    <mergeCell ref="E4392:F4392"/>
    <mergeCell ref="E4393:F4393"/>
    <mergeCell ref="E4398:F4398"/>
    <mergeCell ref="E4399:F4399"/>
    <mergeCell ref="E4400:F4400"/>
    <mergeCell ref="E4401:F4401"/>
    <mergeCell ref="E4382:F4382"/>
    <mergeCell ref="E4383:F4383"/>
    <mergeCell ref="E4388:F4388"/>
    <mergeCell ref="E4389:F4389"/>
    <mergeCell ref="E4390:F4390"/>
    <mergeCell ref="E4391:F4391"/>
    <mergeCell ref="E4372:F4372"/>
    <mergeCell ref="E4373:F4373"/>
    <mergeCell ref="E4378:F4378"/>
    <mergeCell ref="E4379:F4379"/>
    <mergeCell ref="E4380:F4380"/>
    <mergeCell ref="E4381:F4381"/>
    <mergeCell ref="E4362:F4362"/>
    <mergeCell ref="E4363:F4363"/>
    <mergeCell ref="E4368:F4368"/>
    <mergeCell ref="E4369:F4369"/>
    <mergeCell ref="E4370:F4370"/>
    <mergeCell ref="E4371:F4371"/>
    <mergeCell ref="E4352:F4352"/>
    <mergeCell ref="E4353:F4353"/>
    <mergeCell ref="E4358:F4358"/>
    <mergeCell ref="E4359:F4359"/>
    <mergeCell ref="E4360:F4360"/>
    <mergeCell ref="E4361:F4361"/>
    <mergeCell ref="E4342:F4342"/>
    <mergeCell ref="E4343:F4343"/>
    <mergeCell ref="E4348:F4348"/>
    <mergeCell ref="E4349:F4349"/>
    <mergeCell ref="E4350:F4350"/>
    <mergeCell ref="E4351:F4351"/>
    <mergeCell ref="E4332:F4332"/>
    <mergeCell ref="E4333:F4333"/>
    <mergeCell ref="E4338:F4338"/>
    <mergeCell ref="E4339:F4339"/>
    <mergeCell ref="E4340:F4340"/>
    <mergeCell ref="E4341:F4341"/>
    <mergeCell ref="E4322:F4322"/>
    <mergeCell ref="E4323:F4323"/>
    <mergeCell ref="E4324:F4324"/>
    <mergeCell ref="E4329:F4329"/>
    <mergeCell ref="E4330:F4330"/>
    <mergeCell ref="E4331:F4331"/>
    <mergeCell ref="E4312:F4312"/>
    <mergeCell ref="E4313:F4313"/>
    <mergeCell ref="E4314:F4314"/>
    <mergeCell ref="E4315:F4315"/>
    <mergeCell ref="E4320:F4320"/>
    <mergeCell ref="E4321:F4321"/>
    <mergeCell ref="E4302:F4302"/>
    <mergeCell ref="E4303:F4303"/>
    <mergeCell ref="E4304:F4304"/>
    <mergeCell ref="E4305:F4305"/>
    <mergeCell ref="E4306:F4306"/>
    <mergeCell ref="E4311:F4311"/>
    <mergeCell ref="E4288:F4288"/>
    <mergeCell ref="E4293:F4293"/>
    <mergeCell ref="E4294:F4294"/>
    <mergeCell ref="E4295:F4295"/>
    <mergeCell ref="E4296:F4296"/>
    <mergeCell ref="E4297:F4297"/>
    <mergeCell ref="E4278:F4278"/>
    <mergeCell ref="E4279:F4279"/>
    <mergeCell ref="E4284:F4284"/>
    <mergeCell ref="E4285:F4285"/>
    <mergeCell ref="E4286:F4286"/>
    <mergeCell ref="E4287:F4287"/>
    <mergeCell ref="E4268:F4268"/>
    <mergeCell ref="E4269:F4269"/>
    <mergeCell ref="E4270:F4270"/>
    <mergeCell ref="E4275:F4275"/>
    <mergeCell ref="E4276:F4276"/>
    <mergeCell ref="E4277:F4277"/>
    <mergeCell ref="E4258:F4258"/>
    <mergeCell ref="E4259:F4259"/>
    <mergeCell ref="E4260:F4260"/>
    <mergeCell ref="E4261:F4261"/>
    <mergeCell ref="E4266:F4266"/>
    <mergeCell ref="E4267:F4267"/>
    <mergeCell ref="E4248:F4248"/>
    <mergeCell ref="E4249:F4249"/>
    <mergeCell ref="E4250:F4250"/>
    <mergeCell ref="E4251:F4251"/>
    <mergeCell ref="E4252:F4252"/>
    <mergeCell ref="E4257:F4257"/>
    <mergeCell ref="E4234:F4234"/>
    <mergeCell ref="E4239:F4239"/>
    <mergeCell ref="E4240:F4240"/>
    <mergeCell ref="E4241:F4241"/>
    <mergeCell ref="E4242:F4242"/>
    <mergeCell ref="E4243:F4243"/>
    <mergeCell ref="E4224:F4224"/>
    <mergeCell ref="E4225:F4225"/>
    <mergeCell ref="E4230:F4230"/>
    <mergeCell ref="E4231:F4231"/>
    <mergeCell ref="E4232:F4232"/>
    <mergeCell ref="E4233:F4233"/>
    <mergeCell ref="E4214:F4214"/>
    <mergeCell ref="E4215:F4215"/>
    <mergeCell ref="E4216:F4216"/>
    <mergeCell ref="E4221:F4221"/>
    <mergeCell ref="E4222:F4222"/>
    <mergeCell ref="E4223:F4223"/>
    <mergeCell ref="E4204:F4204"/>
    <mergeCell ref="E4205:F4205"/>
    <mergeCell ref="E4206:F4206"/>
    <mergeCell ref="E4207:F4207"/>
    <mergeCell ref="E4212:F4212"/>
    <mergeCell ref="E4213:F4213"/>
    <mergeCell ref="E4194:F4194"/>
    <mergeCell ref="E4195:F4195"/>
    <mergeCell ref="E4196:F4196"/>
    <mergeCell ref="E4197:F4197"/>
    <mergeCell ref="E4198:F4198"/>
    <mergeCell ref="E4203:F4203"/>
    <mergeCell ref="E4180:F4180"/>
    <mergeCell ref="E4185:F4185"/>
    <mergeCell ref="E4186:F4186"/>
    <mergeCell ref="E4187:F4187"/>
    <mergeCell ref="E4188:F4188"/>
    <mergeCell ref="E4189:F4189"/>
    <mergeCell ref="E4170:F4170"/>
    <mergeCell ref="E4171:F4171"/>
    <mergeCell ref="E4176:F4176"/>
    <mergeCell ref="E4177:F4177"/>
    <mergeCell ref="E4178:F4178"/>
    <mergeCell ref="E4179:F4179"/>
    <mergeCell ref="E4160:F4160"/>
    <mergeCell ref="E4161:F4161"/>
    <mergeCell ref="E4162:F4162"/>
    <mergeCell ref="E4167:F4167"/>
    <mergeCell ref="E4168:F4168"/>
    <mergeCell ref="E4169:F4169"/>
    <mergeCell ref="E4150:F4150"/>
    <mergeCell ref="E4151:F4151"/>
    <mergeCell ref="E4152:F4152"/>
    <mergeCell ref="E4153:F4153"/>
    <mergeCell ref="E4158:F4158"/>
    <mergeCell ref="E4159:F4159"/>
    <mergeCell ref="E4140:F4140"/>
    <mergeCell ref="E4141:F4141"/>
    <mergeCell ref="E4142:F4142"/>
    <mergeCell ref="E4143:F4143"/>
    <mergeCell ref="E4144:F4144"/>
    <mergeCell ref="E4149:F4149"/>
    <mergeCell ref="E4126:F4126"/>
    <mergeCell ref="E4131:F4131"/>
    <mergeCell ref="E4132:F4132"/>
    <mergeCell ref="E4133:F4133"/>
    <mergeCell ref="E4134:F4134"/>
    <mergeCell ref="E4135:F4135"/>
    <mergeCell ref="E4116:F4116"/>
    <mergeCell ref="E4117:F4117"/>
    <mergeCell ref="E4122:F4122"/>
    <mergeCell ref="E4123:F4123"/>
    <mergeCell ref="E4124:F4124"/>
    <mergeCell ref="E4125:F4125"/>
    <mergeCell ref="E4106:F4106"/>
    <mergeCell ref="E4107:F4107"/>
    <mergeCell ref="E4108:F4108"/>
    <mergeCell ref="E4113:F4113"/>
    <mergeCell ref="E4114:F4114"/>
    <mergeCell ref="E4115:F4115"/>
    <mergeCell ref="E4096:F4096"/>
    <mergeCell ref="E4097:F4097"/>
    <mergeCell ref="E4098:F4098"/>
    <mergeCell ref="E4099:F4099"/>
    <mergeCell ref="E4104:F4104"/>
    <mergeCell ref="E4105:F4105"/>
    <mergeCell ref="E4086:F4086"/>
    <mergeCell ref="E4087:F4087"/>
    <mergeCell ref="E4088:F4088"/>
    <mergeCell ref="E4089:F4089"/>
    <mergeCell ref="E4090:F4090"/>
    <mergeCell ref="E4095:F4095"/>
    <mergeCell ref="E4072:F4072"/>
    <mergeCell ref="E4077:F4077"/>
    <mergeCell ref="E4078:F4078"/>
    <mergeCell ref="E4079:F4079"/>
    <mergeCell ref="E4080:F4080"/>
    <mergeCell ref="E4081:F4081"/>
    <mergeCell ref="E4062:F4062"/>
    <mergeCell ref="E4063:F4063"/>
    <mergeCell ref="E4068:F4068"/>
    <mergeCell ref="E4069:F4069"/>
    <mergeCell ref="E4070:F4070"/>
    <mergeCell ref="E4071:F4071"/>
    <mergeCell ref="E4048:F4048"/>
    <mergeCell ref="E4053:F4053"/>
    <mergeCell ref="E4054:F4054"/>
    <mergeCell ref="E4055:F4055"/>
    <mergeCell ref="F4060:G4060"/>
    <mergeCell ref="E4061:F4061"/>
    <mergeCell ref="E4038:F4038"/>
    <mergeCell ref="E4039:F4039"/>
    <mergeCell ref="E4040:F4040"/>
    <mergeCell ref="E4041:F4041"/>
    <mergeCell ref="E4046:F4046"/>
    <mergeCell ref="E4047:F4047"/>
    <mergeCell ref="E4024:F4024"/>
    <mergeCell ref="E4029:F4029"/>
    <mergeCell ref="E4030:F4030"/>
    <mergeCell ref="E4031:F4031"/>
    <mergeCell ref="E4032:F4032"/>
    <mergeCell ref="E4033:F4033"/>
    <mergeCell ref="E4014:F4014"/>
    <mergeCell ref="E4019:F4019"/>
    <mergeCell ref="E4020:F4020"/>
    <mergeCell ref="E4021:F4021"/>
    <mergeCell ref="E4022:F4022"/>
    <mergeCell ref="E4023:F4023"/>
    <mergeCell ref="E4004:F4004"/>
    <mergeCell ref="E4005:F4005"/>
    <mergeCell ref="E4006:F4006"/>
    <mergeCell ref="E4011:F4011"/>
    <mergeCell ref="E4012:F4012"/>
    <mergeCell ref="E4013:F4013"/>
    <mergeCell ref="E3990:F3990"/>
    <mergeCell ref="E3995:F3995"/>
    <mergeCell ref="E3996:F3996"/>
    <mergeCell ref="E3997:F3997"/>
    <mergeCell ref="E3998:F3998"/>
    <mergeCell ref="E4003:F4003"/>
    <mergeCell ref="E3980:F3980"/>
    <mergeCell ref="E3981:F3981"/>
    <mergeCell ref="E3986:F3986"/>
    <mergeCell ref="E3987:F3987"/>
    <mergeCell ref="E3988:F3988"/>
    <mergeCell ref="E3989:F3989"/>
    <mergeCell ref="E3970:F3970"/>
    <mergeCell ref="E3971:F3971"/>
    <mergeCell ref="E3972:F3972"/>
    <mergeCell ref="E3977:F3977"/>
    <mergeCell ref="E3978:F3978"/>
    <mergeCell ref="E3979:F3979"/>
    <mergeCell ref="E3960:F3960"/>
    <mergeCell ref="E3961:F3961"/>
    <mergeCell ref="E3962:F3962"/>
    <mergeCell ref="E3967:F3967"/>
    <mergeCell ref="E3968:F3968"/>
    <mergeCell ref="E3969:F3969"/>
    <mergeCell ref="E3950:F3950"/>
    <mergeCell ref="E3951:F3951"/>
    <mergeCell ref="E3952:F3952"/>
    <mergeCell ref="E3957:F3957"/>
    <mergeCell ref="E3958:F3958"/>
    <mergeCell ref="E3959:F3959"/>
    <mergeCell ref="E3940:F3940"/>
    <mergeCell ref="E3941:F3941"/>
    <mergeCell ref="E3942:F3942"/>
    <mergeCell ref="E3947:F3947"/>
    <mergeCell ref="E3948:F3948"/>
    <mergeCell ref="E3949:F3949"/>
    <mergeCell ref="E3930:F3930"/>
    <mergeCell ref="E3931:F3931"/>
    <mergeCell ref="E3932:F3932"/>
    <mergeCell ref="E3933:F3933"/>
    <mergeCell ref="E3938:F3938"/>
    <mergeCell ref="E3939:F3939"/>
    <mergeCell ref="E3920:F3920"/>
    <mergeCell ref="E3921:F3921"/>
    <mergeCell ref="E3922:F3922"/>
    <mergeCell ref="E3923:F3923"/>
    <mergeCell ref="E3928:F3928"/>
    <mergeCell ref="E3929:F3929"/>
    <mergeCell ref="E3910:F3910"/>
    <mergeCell ref="E3911:F3911"/>
    <mergeCell ref="E3912:F3912"/>
    <mergeCell ref="E3913:F3913"/>
    <mergeCell ref="E3918:F3918"/>
    <mergeCell ref="E3919:F3919"/>
    <mergeCell ref="E3900:F3900"/>
    <mergeCell ref="E3901:F3901"/>
    <mergeCell ref="E3902:F3902"/>
    <mergeCell ref="E3903:F3903"/>
    <mergeCell ref="E3908:F3908"/>
    <mergeCell ref="E3909:F3909"/>
    <mergeCell ref="E3890:F3890"/>
    <mergeCell ref="E3891:F3891"/>
    <mergeCell ref="E3892:F3892"/>
    <mergeCell ref="E3893:F3893"/>
    <mergeCell ref="E3894:F3894"/>
    <mergeCell ref="E3899:F3899"/>
    <mergeCell ref="E3876:F3876"/>
    <mergeCell ref="E3881:F3881"/>
    <mergeCell ref="E3882:F3882"/>
    <mergeCell ref="E3883:F3883"/>
    <mergeCell ref="E3884:F3884"/>
    <mergeCell ref="E3885:F3885"/>
    <mergeCell ref="E3866:F3866"/>
    <mergeCell ref="E3867:F3867"/>
    <mergeCell ref="E3872:F3872"/>
    <mergeCell ref="E3873:F3873"/>
    <mergeCell ref="E3874:F3874"/>
    <mergeCell ref="E3875:F3875"/>
    <mergeCell ref="E3856:F3856"/>
    <mergeCell ref="E3857:F3857"/>
    <mergeCell ref="E3858:F3858"/>
    <mergeCell ref="E3863:F3863"/>
    <mergeCell ref="E3864:F3864"/>
    <mergeCell ref="E3865:F3865"/>
    <mergeCell ref="E3846:F3846"/>
    <mergeCell ref="E3847:F3847"/>
    <mergeCell ref="E3848:F3848"/>
    <mergeCell ref="E3849:F3849"/>
    <mergeCell ref="E3854:F3854"/>
    <mergeCell ref="E3855:F3855"/>
    <mergeCell ref="E3836:F3836"/>
    <mergeCell ref="E3837:F3837"/>
    <mergeCell ref="E3838:F3838"/>
    <mergeCell ref="E3839:F3839"/>
    <mergeCell ref="E3840:F3840"/>
    <mergeCell ref="E3845:F3845"/>
    <mergeCell ref="E3822:F3822"/>
    <mergeCell ref="E3827:F3827"/>
    <mergeCell ref="E3828:F3828"/>
    <mergeCell ref="E3829:F3829"/>
    <mergeCell ref="E3830:F3830"/>
    <mergeCell ref="E3831:F3831"/>
    <mergeCell ref="E3812:F3812"/>
    <mergeCell ref="E3813:F3813"/>
    <mergeCell ref="E3818:F3818"/>
    <mergeCell ref="E3819:F3819"/>
    <mergeCell ref="E3820:F3820"/>
    <mergeCell ref="E3821:F3821"/>
    <mergeCell ref="E3802:F3802"/>
    <mergeCell ref="E3803:F3803"/>
    <mergeCell ref="E3804:F3804"/>
    <mergeCell ref="E3809:F3809"/>
    <mergeCell ref="E3810:F3810"/>
    <mergeCell ref="E3811:F3811"/>
    <mergeCell ref="E3792:F3792"/>
    <mergeCell ref="E3793:F3793"/>
    <mergeCell ref="E3794:F3794"/>
    <mergeCell ref="E3795:F3795"/>
    <mergeCell ref="E3800:F3800"/>
    <mergeCell ref="E3801:F3801"/>
    <mergeCell ref="E3782:F3782"/>
    <mergeCell ref="E3783:F3783"/>
    <mergeCell ref="E3784:F3784"/>
    <mergeCell ref="E3785:F3785"/>
    <mergeCell ref="E3786:F3786"/>
    <mergeCell ref="E3791:F3791"/>
    <mergeCell ref="E3768:F3768"/>
    <mergeCell ref="E3769:F3769"/>
    <mergeCell ref="E3774:F3774"/>
    <mergeCell ref="E3775:F3775"/>
    <mergeCell ref="E3776:F3776"/>
    <mergeCell ref="F3781:G3781"/>
    <mergeCell ref="E3754:F3754"/>
    <mergeCell ref="E3755:F3755"/>
    <mergeCell ref="E3760:F3760"/>
    <mergeCell ref="E3761:F3761"/>
    <mergeCell ref="E3762:F3762"/>
    <mergeCell ref="E3767:F3767"/>
    <mergeCell ref="E3740:F3740"/>
    <mergeCell ref="E3741:F3741"/>
    <mergeCell ref="E3746:F3746"/>
    <mergeCell ref="E3747:F3747"/>
    <mergeCell ref="E3748:F3748"/>
    <mergeCell ref="E3753:F3753"/>
    <mergeCell ref="E3730:F3730"/>
    <mergeCell ref="E3731:F3731"/>
    <mergeCell ref="E3732:F3732"/>
    <mergeCell ref="E3733:F3733"/>
    <mergeCell ref="E3734:F3734"/>
    <mergeCell ref="E3739:F3739"/>
    <mergeCell ref="E3720:F3720"/>
    <mergeCell ref="E3721:F3721"/>
    <mergeCell ref="E3722:F3722"/>
    <mergeCell ref="E3723:F3723"/>
    <mergeCell ref="E3728:F3728"/>
    <mergeCell ref="E3729:F3729"/>
    <mergeCell ref="E3710:F3710"/>
    <mergeCell ref="E3711:F3711"/>
    <mergeCell ref="E3712:F3712"/>
    <mergeCell ref="E3713:F3713"/>
    <mergeCell ref="E3714:F3714"/>
    <mergeCell ref="E3719:F3719"/>
    <mergeCell ref="E3700:F3700"/>
    <mergeCell ref="E3701:F3701"/>
    <mergeCell ref="E3702:F3702"/>
    <mergeCell ref="E3703:F3703"/>
    <mergeCell ref="E3704:F3704"/>
    <mergeCell ref="E3705:F3705"/>
    <mergeCell ref="E3690:F3690"/>
    <mergeCell ref="E3691:F3691"/>
    <mergeCell ref="E3692:F3692"/>
    <mergeCell ref="E3693:F3693"/>
    <mergeCell ref="E3694:F3694"/>
    <mergeCell ref="E3695:F3695"/>
    <mergeCell ref="E3680:F3680"/>
    <mergeCell ref="E3681:F3681"/>
    <mergeCell ref="E3682:F3682"/>
    <mergeCell ref="E3683:F3683"/>
    <mergeCell ref="E3684:F3684"/>
    <mergeCell ref="E3685:F3685"/>
    <mergeCell ref="E3670:F3670"/>
    <mergeCell ref="E3671:F3671"/>
    <mergeCell ref="E3672:F3672"/>
    <mergeCell ref="E3673:F3673"/>
    <mergeCell ref="E3674:F3674"/>
    <mergeCell ref="E3675:F3675"/>
    <mergeCell ref="E3660:F3660"/>
    <mergeCell ref="E3661:F3661"/>
    <mergeCell ref="E3662:F3662"/>
    <mergeCell ref="E3663:F3663"/>
    <mergeCell ref="E3664:F3664"/>
    <mergeCell ref="E3669:F3669"/>
    <mergeCell ref="E3650:F3650"/>
    <mergeCell ref="E3651:F3651"/>
    <mergeCell ref="E3652:F3652"/>
    <mergeCell ref="E3653:F3653"/>
    <mergeCell ref="E3654:F3654"/>
    <mergeCell ref="E3659:F3659"/>
    <mergeCell ref="E3636:F3636"/>
    <mergeCell ref="E3641:F3641"/>
    <mergeCell ref="E3642:F3642"/>
    <mergeCell ref="E3643:F3643"/>
    <mergeCell ref="E3644:F3644"/>
    <mergeCell ref="E3645:F3645"/>
    <mergeCell ref="E3626:F3626"/>
    <mergeCell ref="E3627:F3627"/>
    <mergeCell ref="E3632:F3632"/>
    <mergeCell ref="E3633:F3633"/>
    <mergeCell ref="E3634:F3634"/>
    <mergeCell ref="E3635:F3635"/>
    <mergeCell ref="E3616:F3616"/>
    <mergeCell ref="E3617:F3617"/>
    <mergeCell ref="E3618:F3618"/>
    <mergeCell ref="E3623:F3623"/>
    <mergeCell ref="E3624:F3624"/>
    <mergeCell ref="E3625:F3625"/>
    <mergeCell ref="E3606:F3606"/>
    <mergeCell ref="E3607:F3607"/>
    <mergeCell ref="E3608:F3608"/>
    <mergeCell ref="E3609:F3609"/>
    <mergeCell ref="E3614:F3614"/>
    <mergeCell ref="E3615:F3615"/>
    <mergeCell ref="E3596:F3596"/>
    <mergeCell ref="E3597:F3597"/>
    <mergeCell ref="E3598:F3598"/>
    <mergeCell ref="E3599:F3599"/>
    <mergeCell ref="E3600:F3600"/>
    <mergeCell ref="E3605:F3605"/>
    <mergeCell ref="E3582:F3582"/>
    <mergeCell ref="E3587:F3587"/>
    <mergeCell ref="E3588:F3588"/>
    <mergeCell ref="E3589:F3589"/>
    <mergeCell ref="E3590:F3590"/>
    <mergeCell ref="E3591:F3591"/>
    <mergeCell ref="E3572:F3572"/>
    <mergeCell ref="E3573:F3573"/>
    <mergeCell ref="E3578:F3578"/>
    <mergeCell ref="E3579:F3579"/>
    <mergeCell ref="E3580:F3580"/>
    <mergeCell ref="E3581:F3581"/>
    <mergeCell ref="E3562:F3562"/>
    <mergeCell ref="E3563:F3563"/>
    <mergeCell ref="E3564:F3564"/>
    <mergeCell ref="E3569:F3569"/>
    <mergeCell ref="E3570:F3570"/>
    <mergeCell ref="E3571:F3571"/>
    <mergeCell ref="E3552:F3552"/>
    <mergeCell ref="E3553:F3553"/>
    <mergeCell ref="E3554:F3554"/>
    <mergeCell ref="E3555:F3555"/>
    <mergeCell ref="E3560:F3560"/>
    <mergeCell ref="E3561:F3561"/>
    <mergeCell ref="E3542:F3542"/>
    <mergeCell ref="E3543:F3543"/>
    <mergeCell ref="E3544:F3544"/>
    <mergeCell ref="E3545:F3545"/>
    <mergeCell ref="E3546:F3546"/>
    <mergeCell ref="E3551:F3551"/>
    <mergeCell ref="E3528:F3528"/>
    <mergeCell ref="E3533:F3533"/>
    <mergeCell ref="E3534:F3534"/>
    <mergeCell ref="E3535:F3535"/>
    <mergeCell ref="E3536:F3536"/>
    <mergeCell ref="E3537:F3537"/>
    <mergeCell ref="E3518:F3518"/>
    <mergeCell ref="E3519:F3519"/>
    <mergeCell ref="E3524:F3524"/>
    <mergeCell ref="E3525:F3525"/>
    <mergeCell ref="E3526:F3526"/>
    <mergeCell ref="E3527:F3527"/>
    <mergeCell ref="E3508:F3508"/>
    <mergeCell ref="E3509:F3509"/>
    <mergeCell ref="E3510:F3510"/>
    <mergeCell ref="E3515:F3515"/>
    <mergeCell ref="E3516:F3516"/>
    <mergeCell ref="E3517:F3517"/>
    <mergeCell ref="E3498:F3498"/>
    <mergeCell ref="E3499:F3499"/>
    <mergeCell ref="E3500:F3500"/>
    <mergeCell ref="E3501:F3501"/>
    <mergeCell ref="E3506:F3506"/>
    <mergeCell ref="E3507:F3507"/>
    <mergeCell ref="E3484:F3484"/>
    <mergeCell ref="E3489:F3489"/>
    <mergeCell ref="E3490:F3490"/>
    <mergeCell ref="E3491:F3491"/>
    <mergeCell ref="F3496:G3496"/>
    <mergeCell ref="E3497:F3497"/>
    <mergeCell ref="E3470:F3470"/>
    <mergeCell ref="E3475:F3475"/>
    <mergeCell ref="E3476:F3476"/>
    <mergeCell ref="E3477:F3477"/>
    <mergeCell ref="E3482:F3482"/>
    <mergeCell ref="E3483:F3483"/>
    <mergeCell ref="E3456:F3456"/>
    <mergeCell ref="E3461:F3461"/>
    <mergeCell ref="E3462:F3462"/>
    <mergeCell ref="E3463:F3463"/>
    <mergeCell ref="E3468:F3468"/>
    <mergeCell ref="E3469:F3469"/>
    <mergeCell ref="E3442:F3442"/>
    <mergeCell ref="E3447:F3447"/>
    <mergeCell ref="E3448:F3448"/>
    <mergeCell ref="E3449:F3449"/>
    <mergeCell ref="E3454:F3454"/>
    <mergeCell ref="E3455:F3455"/>
    <mergeCell ref="E3428:F3428"/>
    <mergeCell ref="E3433:F3433"/>
    <mergeCell ref="E3434:F3434"/>
    <mergeCell ref="E3435:F3435"/>
    <mergeCell ref="E3440:F3440"/>
    <mergeCell ref="E3441:F3441"/>
    <mergeCell ref="E3418:F3418"/>
    <mergeCell ref="E3419:F3419"/>
    <mergeCell ref="E3420:F3420"/>
    <mergeCell ref="E3421:F3421"/>
    <mergeCell ref="E3426:F3426"/>
    <mergeCell ref="E3427:F3427"/>
    <mergeCell ref="E3408:F3408"/>
    <mergeCell ref="E3409:F3409"/>
    <mergeCell ref="E3410:F3410"/>
    <mergeCell ref="E3411:F3411"/>
    <mergeCell ref="E3412:F3412"/>
    <mergeCell ref="E3417:F3417"/>
    <mergeCell ref="E3398:F3398"/>
    <mergeCell ref="E3399:F3399"/>
    <mergeCell ref="E3400:F3400"/>
    <mergeCell ref="E3401:F3401"/>
    <mergeCell ref="E3402:F3402"/>
    <mergeCell ref="E3403:F3403"/>
    <mergeCell ref="E3388:F3388"/>
    <mergeCell ref="E3389:F3389"/>
    <mergeCell ref="E3390:F3390"/>
    <mergeCell ref="E3391:F3391"/>
    <mergeCell ref="E3392:F3392"/>
    <mergeCell ref="E3393:F3393"/>
    <mergeCell ref="E3378:F3378"/>
    <mergeCell ref="E3379:F3379"/>
    <mergeCell ref="E3380:F3380"/>
    <mergeCell ref="E3381:F3381"/>
    <mergeCell ref="E3382:F3382"/>
    <mergeCell ref="E3383:F3383"/>
    <mergeCell ref="E3368:F3368"/>
    <mergeCell ref="E3369:F3369"/>
    <mergeCell ref="E3370:F3370"/>
    <mergeCell ref="E3371:F3371"/>
    <mergeCell ref="E3372:F3372"/>
    <mergeCell ref="E3373:F3373"/>
    <mergeCell ref="E3358:F3358"/>
    <mergeCell ref="E3359:F3359"/>
    <mergeCell ref="E3360:F3360"/>
    <mergeCell ref="E3361:F3361"/>
    <mergeCell ref="E3362:F3362"/>
    <mergeCell ref="E3363:F3363"/>
    <mergeCell ref="E3348:F3348"/>
    <mergeCell ref="E3349:F3349"/>
    <mergeCell ref="E3350:F3350"/>
    <mergeCell ref="E3355:F3355"/>
    <mergeCell ref="E3356:F3356"/>
    <mergeCell ref="E3357:F3357"/>
    <mergeCell ref="E3342:F3342"/>
    <mergeCell ref="E3343:F3343"/>
    <mergeCell ref="E3344:F3344"/>
    <mergeCell ref="E3345:F3345"/>
    <mergeCell ref="E3346:F3346"/>
    <mergeCell ref="E3347:F3347"/>
    <mergeCell ref="E3332:F3332"/>
    <mergeCell ref="E3333:F3333"/>
    <mergeCell ref="E3334:F3334"/>
    <mergeCell ref="E3335:F3335"/>
    <mergeCell ref="E3336:F3336"/>
    <mergeCell ref="E3337:F3337"/>
    <mergeCell ref="E3322:F3322"/>
    <mergeCell ref="E3323:F3323"/>
    <mergeCell ref="E3324:F3324"/>
    <mergeCell ref="E3325:F3325"/>
    <mergeCell ref="E3326:F3326"/>
    <mergeCell ref="E3327:F3327"/>
    <mergeCell ref="E3312:F3312"/>
    <mergeCell ref="E3313:F3313"/>
    <mergeCell ref="E3314:F3314"/>
    <mergeCell ref="E3315:F3315"/>
    <mergeCell ref="E3316:F3316"/>
    <mergeCell ref="E3317:F3317"/>
    <mergeCell ref="E3302:F3302"/>
    <mergeCell ref="E3303:F3303"/>
    <mergeCell ref="E3304:F3304"/>
    <mergeCell ref="E3305:F3305"/>
    <mergeCell ref="E3306:F3306"/>
    <mergeCell ref="E3307:F3307"/>
    <mergeCell ref="E3292:F3292"/>
    <mergeCell ref="E3293:F3293"/>
    <mergeCell ref="E3294:F3294"/>
    <mergeCell ref="E3295:F3295"/>
    <mergeCell ref="E3296:F3296"/>
    <mergeCell ref="E3297:F3297"/>
    <mergeCell ref="E3282:F3282"/>
    <mergeCell ref="E3283:F3283"/>
    <mergeCell ref="E3284:F3284"/>
    <mergeCell ref="E3285:F3285"/>
    <mergeCell ref="E3286:F3286"/>
    <mergeCell ref="E3287:F3287"/>
    <mergeCell ref="E3268:F3268"/>
    <mergeCell ref="E3273:F3273"/>
    <mergeCell ref="E3274:F3274"/>
    <mergeCell ref="E3275:F3275"/>
    <mergeCell ref="E3276:F3276"/>
    <mergeCell ref="E3277:F3277"/>
    <mergeCell ref="E3258:F3258"/>
    <mergeCell ref="E3259:F3259"/>
    <mergeCell ref="E3264:F3264"/>
    <mergeCell ref="E3265:F3265"/>
    <mergeCell ref="E3266:F3266"/>
    <mergeCell ref="E3267:F3267"/>
    <mergeCell ref="E3248:F3248"/>
    <mergeCell ref="E3249:F3249"/>
    <mergeCell ref="E3250:F3250"/>
    <mergeCell ref="E3255:F3255"/>
    <mergeCell ref="E3256:F3256"/>
    <mergeCell ref="E3257:F3257"/>
    <mergeCell ref="E3238:F3238"/>
    <mergeCell ref="E3239:F3239"/>
    <mergeCell ref="E3240:F3240"/>
    <mergeCell ref="E3241:F3241"/>
    <mergeCell ref="E3246:F3246"/>
    <mergeCell ref="E3247:F3247"/>
    <mergeCell ref="E3228:F3228"/>
    <mergeCell ref="E3229:F3229"/>
    <mergeCell ref="E3230:F3230"/>
    <mergeCell ref="E3231:F3231"/>
    <mergeCell ref="E3232:F3232"/>
    <mergeCell ref="E3237:F3237"/>
    <mergeCell ref="E3214:F3214"/>
    <mergeCell ref="E3219:F3219"/>
    <mergeCell ref="E3220:F3220"/>
    <mergeCell ref="E3221:F3221"/>
    <mergeCell ref="E3222:F3222"/>
    <mergeCell ref="E3223:F3223"/>
    <mergeCell ref="E3204:F3204"/>
    <mergeCell ref="E3205:F3205"/>
    <mergeCell ref="E3210:F3210"/>
    <mergeCell ref="E3211:F3211"/>
    <mergeCell ref="E3212:F3212"/>
    <mergeCell ref="E3213:F3213"/>
    <mergeCell ref="E3194:F3194"/>
    <mergeCell ref="E3195:F3195"/>
    <mergeCell ref="E3196:F3196"/>
    <mergeCell ref="E3201:F3201"/>
    <mergeCell ref="E3202:F3202"/>
    <mergeCell ref="E3203:F3203"/>
    <mergeCell ref="E3184:F3184"/>
    <mergeCell ref="E3185:F3185"/>
    <mergeCell ref="E3186:F3186"/>
    <mergeCell ref="E3187:F3187"/>
    <mergeCell ref="E3192:F3192"/>
    <mergeCell ref="E3193:F3193"/>
    <mergeCell ref="E3174:F3174"/>
    <mergeCell ref="E3175:F3175"/>
    <mergeCell ref="E3176:F3176"/>
    <mergeCell ref="E3177:F3177"/>
    <mergeCell ref="E3178:F3178"/>
    <mergeCell ref="E3183:F3183"/>
    <mergeCell ref="E3160:F3160"/>
    <mergeCell ref="E3165:F3165"/>
    <mergeCell ref="E3166:F3166"/>
    <mergeCell ref="E3167:F3167"/>
    <mergeCell ref="E3168:F3168"/>
    <mergeCell ref="E3169:F3169"/>
    <mergeCell ref="E3150:F3150"/>
    <mergeCell ref="E3151:F3151"/>
    <mergeCell ref="E3156:F3156"/>
    <mergeCell ref="E3157:F3157"/>
    <mergeCell ref="E3158:F3158"/>
    <mergeCell ref="E3159:F3159"/>
    <mergeCell ref="E3140:F3140"/>
    <mergeCell ref="E3141:F3141"/>
    <mergeCell ref="E3142:F3142"/>
    <mergeCell ref="E3147:F3147"/>
    <mergeCell ref="E3148:F3148"/>
    <mergeCell ref="E3149:F3149"/>
    <mergeCell ref="E3130:F3130"/>
    <mergeCell ref="E3131:F3131"/>
    <mergeCell ref="E3132:F3132"/>
    <mergeCell ref="E3133:F3133"/>
    <mergeCell ref="E3138:F3138"/>
    <mergeCell ref="E3139:F3139"/>
    <mergeCell ref="F3120:G3120"/>
    <mergeCell ref="F3121:G3121"/>
    <mergeCell ref="E3122:F3122"/>
    <mergeCell ref="E3123:F3123"/>
    <mergeCell ref="E3124:F3124"/>
    <mergeCell ref="E3129:F3129"/>
    <mergeCell ref="E3110:F3110"/>
    <mergeCell ref="E3111:F3111"/>
    <mergeCell ref="E3112:F3112"/>
    <mergeCell ref="E3113:F3113"/>
    <mergeCell ref="E3114:F3114"/>
    <mergeCell ref="F3119:G3119"/>
    <mergeCell ref="E3100:F3100"/>
    <mergeCell ref="E3105:F3105"/>
    <mergeCell ref="E3106:F3106"/>
    <mergeCell ref="E3107:F3107"/>
    <mergeCell ref="E3108:F3108"/>
    <mergeCell ref="E3109:F3109"/>
    <mergeCell ref="E3094:F3094"/>
    <mergeCell ref="E3095:F3095"/>
    <mergeCell ref="E3096:F3096"/>
    <mergeCell ref="E3097:F3097"/>
    <mergeCell ref="E3098:F3098"/>
    <mergeCell ref="E3099:F3099"/>
    <mergeCell ref="E3084:F3084"/>
    <mergeCell ref="E3085:F3085"/>
    <mergeCell ref="E3086:F3086"/>
    <mergeCell ref="E3087:F3087"/>
    <mergeCell ref="E3088:F3088"/>
    <mergeCell ref="E3089:F3089"/>
    <mergeCell ref="E3074:F3074"/>
    <mergeCell ref="E3075:F3075"/>
    <mergeCell ref="E3076:F3076"/>
    <mergeCell ref="E3077:F3077"/>
    <mergeCell ref="E3078:F3078"/>
    <mergeCell ref="E3083:F3083"/>
    <mergeCell ref="E3064:F3064"/>
    <mergeCell ref="E3065:F3065"/>
    <mergeCell ref="E3066:F3066"/>
    <mergeCell ref="F3071:G3071"/>
    <mergeCell ref="E3072:F3072"/>
    <mergeCell ref="E3073:F3073"/>
    <mergeCell ref="E3058:F3058"/>
    <mergeCell ref="E3059:F3059"/>
    <mergeCell ref="E3060:F3060"/>
    <mergeCell ref="E3061:F3061"/>
    <mergeCell ref="E3062:F3062"/>
    <mergeCell ref="E3063:F3063"/>
    <mergeCell ref="E3048:F3048"/>
    <mergeCell ref="E3049:F3049"/>
    <mergeCell ref="E3050:F3050"/>
    <mergeCell ref="E3051:F3051"/>
    <mergeCell ref="E3052:F3052"/>
    <mergeCell ref="E3057:F3057"/>
    <mergeCell ref="E3038:F3038"/>
    <mergeCell ref="E3039:F3039"/>
    <mergeCell ref="E3040:F3040"/>
    <mergeCell ref="E3041:F3041"/>
    <mergeCell ref="E3046:F3046"/>
    <mergeCell ref="E3047:F3047"/>
    <mergeCell ref="E3028:F3028"/>
    <mergeCell ref="E3029:F3029"/>
    <mergeCell ref="E3030:F3030"/>
    <mergeCell ref="E3035:F3035"/>
    <mergeCell ref="E3036:F3036"/>
    <mergeCell ref="E3037:F3037"/>
    <mergeCell ref="E3018:F3018"/>
    <mergeCell ref="E3019:F3019"/>
    <mergeCell ref="E3020:F3020"/>
    <mergeCell ref="E3021:F3021"/>
    <mergeCell ref="E3022:F3022"/>
    <mergeCell ref="E3027:F3027"/>
    <mergeCell ref="E3008:F3008"/>
    <mergeCell ref="F3013:G3013"/>
    <mergeCell ref="E3014:F3014"/>
    <mergeCell ref="E3015:F3015"/>
    <mergeCell ref="E3016:F3016"/>
    <mergeCell ref="E3017:F3017"/>
    <mergeCell ref="E2998:F2998"/>
    <mergeCell ref="E2999:F2999"/>
    <mergeCell ref="E3000:F3000"/>
    <mergeCell ref="E3005:F3005"/>
    <mergeCell ref="E3006:F3006"/>
    <mergeCell ref="E3007:F3007"/>
    <mergeCell ref="E2988:F2988"/>
    <mergeCell ref="E2989:F2989"/>
    <mergeCell ref="E2990:F2990"/>
    <mergeCell ref="E2991:F2991"/>
    <mergeCell ref="E2992:F2992"/>
    <mergeCell ref="E2993:F2993"/>
    <mergeCell ref="E2982:F2982"/>
    <mergeCell ref="E2983:F2983"/>
    <mergeCell ref="E2984:F2984"/>
    <mergeCell ref="E2985:F2985"/>
    <mergeCell ref="E2986:F2986"/>
    <mergeCell ref="E2987:F2987"/>
    <mergeCell ref="E2972:F2972"/>
    <mergeCell ref="E2973:F2973"/>
    <mergeCell ref="E2974:F2974"/>
    <mergeCell ref="E2975:F2975"/>
    <mergeCell ref="E2976:F2976"/>
    <mergeCell ref="F2981:G2981"/>
    <mergeCell ref="E2962:F2962"/>
    <mergeCell ref="E2967:F2967"/>
    <mergeCell ref="E2968:F2968"/>
    <mergeCell ref="E2969:F2969"/>
    <mergeCell ref="E2970:F2970"/>
    <mergeCell ref="E2971:F2971"/>
    <mergeCell ref="E2956:F2956"/>
    <mergeCell ref="E2957:F2957"/>
    <mergeCell ref="E2958:F2958"/>
    <mergeCell ref="E2959:F2959"/>
    <mergeCell ref="E2960:F2960"/>
    <mergeCell ref="E2961:F2961"/>
    <mergeCell ref="E2942:F2942"/>
    <mergeCell ref="E2943:F2943"/>
    <mergeCell ref="E2948:F2948"/>
    <mergeCell ref="E2949:F2949"/>
    <mergeCell ref="E2950:F2950"/>
    <mergeCell ref="E2951:F2951"/>
    <mergeCell ref="E2932:F2932"/>
    <mergeCell ref="E2933:F2933"/>
    <mergeCell ref="E2934:F2934"/>
    <mergeCell ref="F2939:G2939"/>
    <mergeCell ref="F2940:G2940"/>
    <mergeCell ref="E2941:F2941"/>
    <mergeCell ref="F2922:G2922"/>
    <mergeCell ref="E2923:F2923"/>
    <mergeCell ref="E2924:F2924"/>
    <mergeCell ref="E2925:F2925"/>
    <mergeCell ref="E2926:F2926"/>
    <mergeCell ref="E2927:F2927"/>
    <mergeCell ref="E2912:F2912"/>
    <mergeCell ref="E2913:F2913"/>
    <mergeCell ref="E2914:F2914"/>
    <mergeCell ref="E2915:F2915"/>
    <mergeCell ref="E2916:F2916"/>
    <mergeCell ref="E2917:F2917"/>
    <mergeCell ref="E2898:F2898"/>
    <mergeCell ref="E2903:F2903"/>
    <mergeCell ref="E2904:F2904"/>
    <mergeCell ref="E2905:F2905"/>
    <mergeCell ref="E2906:F2906"/>
    <mergeCell ref="E2907:F2907"/>
    <mergeCell ref="E2888:F2888"/>
    <mergeCell ref="E2889:F2889"/>
    <mergeCell ref="E2894:F2894"/>
    <mergeCell ref="E2895:F2895"/>
    <mergeCell ref="E2896:F2896"/>
    <mergeCell ref="E2897:F2897"/>
    <mergeCell ref="E2878:F2878"/>
    <mergeCell ref="E2879:F2879"/>
    <mergeCell ref="E2884:F2884"/>
    <mergeCell ref="E2885:F2885"/>
    <mergeCell ref="E2886:F2886"/>
    <mergeCell ref="E2887:F2887"/>
    <mergeCell ref="E2872:F2872"/>
    <mergeCell ref="E2873:F2873"/>
    <mergeCell ref="E2874:F2874"/>
    <mergeCell ref="E2875:F2875"/>
    <mergeCell ref="E2876:F2876"/>
    <mergeCell ref="E2877:F2877"/>
    <mergeCell ref="E2862:F2862"/>
    <mergeCell ref="E2863:F2863"/>
    <mergeCell ref="E2864:F2864"/>
    <mergeCell ref="E2865:F2865"/>
    <mergeCell ref="F2870:G2870"/>
    <mergeCell ref="E2871:F2871"/>
    <mergeCell ref="E2852:F2852"/>
    <mergeCell ref="E2853:F2853"/>
    <mergeCell ref="E2854:F2854"/>
    <mergeCell ref="E2855:F2855"/>
    <mergeCell ref="E2860:F2860"/>
    <mergeCell ref="E2861:F2861"/>
    <mergeCell ref="E2842:F2842"/>
    <mergeCell ref="E2843:F2843"/>
    <mergeCell ref="E2848:F2848"/>
    <mergeCell ref="E2849:F2849"/>
    <mergeCell ref="E2850:F2850"/>
    <mergeCell ref="E2851:F2851"/>
    <mergeCell ref="E2832:F2832"/>
    <mergeCell ref="E2833:F2833"/>
    <mergeCell ref="E2834:F2834"/>
    <mergeCell ref="E2839:F2839"/>
    <mergeCell ref="E2840:F2840"/>
    <mergeCell ref="E2841:F2841"/>
    <mergeCell ref="E2822:F2822"/>
    <mergeCell ref="E2823:F2823"/>
    <mergeCell ref="E2824:F2824"/>
    <mergeCell ref="E2829:F2829"/>
    <mergeCell ref="E2830:F2830"/>
    <mergeCell ref="E2831:F2831"/>
    <mergeCell ref="E2816:F2816"/>
    <mergeCell ref="E2817:F2817"/>
    <mergeCell ref="E2818:F2818"/>
    <mergeCell ref="E2819:F2819"/>
    <mergeCell ref="E2820:F2820"/>
    <mergeCell ref="E2821:F2821"/>
    <mergeCell ref="E2802:F2802"/>
    <mergeCell ref="E2803:F2803"/>
    <mergeCell ref="F2808:G2808"/>
    <mergeCell ref="E2809:F2809"/>
    <mergeCell ref="E2810:F2810"/>
    <mergeCell ref="E2811:F2811"/>
    <mergeCell ref="E2792:F2792"/>
    <mergeCell ref="E2793:F2793"/>
    <mergeCell ref="E2798:F2798"/>
    <mergeCell ref="E2799:F2799"/>
    <mergeCell ref="E2800:F2800"/>
    <mergeCell ref="E2801:F2801"/>
    <mergeCell ref="E2782:F2782"/>
    <mergeCell ref="E2783:F2783"/>
    <mergeCell ref="E2784:F2784"/>
    <mergeCell ref="E2785:F2785"/>
    <mergeCell ref="E2790:F2790"/>
    <mergeCell ref="E2791:F2791"/>
    <mergeCell ref="E2772:F2772"/>
    <mergeCell ref="E2773:F2773"/>
    <mergeCell ref="E2774:F2774"/>
    <mergeCell ref="E2779:F2779"/>
    <mergeCell ref="E2780:F2780"/>
    <mergeCell ref="E2781:F2781"/>
    <mergeCell ref="E2762:F2762"/>
    <mergeCell ref="E2763:F2763"/>
    <mergeCell ref="E2768:F2768"/>
    <mergeCell ref="E2769:F2769"/>
    <mergeCell ref="E2770:F2770"/>
    <mergeCell ref="E2771:F2771"/>
    <mergeCell ref="E2752:F2752"/>
    <mergeCell ref="E2753:F2753"/>
    <mergeCell ref="E2754:F2754"/>
    <mergeCell ref="F2759:G2759"/>
    <mergeCell ref="F2760:G2760"/>
    <mergeCell ref="E2761:F2761"/>
    <mergeCell ref="E2738:F2738"/>
    <mergeCell ref="E2739:F2739"/>
    <mergeCell ref="E2744:F2744"/>
    <mergeCell ref="E2745:F2745"/>
    <mergeCell ref="E2746:F2746"/>
    <mergeCell ref="E2747:F2747"/>
    <mergeCell ref="E2732:F2732"/>
    <mergeCell ref="E2733:F2733"/>
    <mergeCell ref="E2734:F2734"/>
    <mergeCell ref="E2735:F2735"/>
    <mergeCell ref="E2736:F2736"/>
    <mergeCell ref="E2737:F2737"/>
    <mergeCell ref="E2722:F2722"/>
    <mergeCell ref="F2727:G2727"/>
    <mergeCell ref="E2728:F2728"/>
    <mergeCell ref="E2729:F2729"/>
    <mergeCell ref="E2730:F2730"/>
    <mergeCell ref="E2731:F2731"/>
    <mergeCell ref="E2716:F2716"/>
    <mergeCell ref="E2717:F2717"/>
    <mergeCell ref="E2718:F2718"/>
    <mergeCell ref="E2719:F2719"/>
    <mergeCell ref="E2720:F2720"/>
    <mergeCell ref="E2721:F2721"/>
    <mergeCell ref="E2706:F2706"/>
    <mergeCell ref="E2707:F2707"/>
    <mergeCell ref="E2708:F2708"/>
    <mergeCell ref="E2713:F2713"/>
    <mergeCell ref="E2714:F2714"/>
    <mergeCell ref="E2715:F2715"/>
    <mergeCell ref="E2696:F2696"/>
    <mergeCell ref="E2697:F2697"/>
    <mergeCell ref="E2702:F2702"/>
    <mergeCell ref="E2703:F2703"/>
    <mergeCell ref="E2704:F2704"/>
    <mergeCell ref="E2705:F2705"/>
    <mergeCell ref="F2686:G2686"/>
    <mergeCell ref="E2687:F2687"/>
    <mergeCell ref="E2688:F2688"/>
    <mergeCell ref="E2689:F2689"/>
    <mergeCell ref="E2690:F2690"/>
    <mergeCell ref="E2695:F2695"/>
    <mergeCell ref="E2676:F2676"/>
    <mergeCell ref="E2677:F2677"/>
    <mergeCell ref="E2678:F2678"/>
    <mergeCell ref="E2679:F2679"/>
    <mergeCell ref="E2680:F2680"/>
    <mergeCell ref="F2685:G2685"/>
    <mergeCell ref="E2662:F2662"/>
    <mergeCell ref="E2663:F2663"/>
    <mergeCell ref="F2668:G2668"/>
    <mergeCell ref="E2669:F2669"/>
    <mergeCell ref="E2670:F2670"/>
    <mergeCell ref="E2671:F2671"/>
    <mergeCell ref="E2652:F2652"/>
    <mergeCell ref="E2653:F2653"/>
    <mergeCell ref="E2654:F2654"/>
    <mergeCell ref="E2659:F2659"/>
    <mergeCell ref="E2660:F2660"/>
    <mergeCell ref="E2661:F2661"/>
    <mergeCell ref="E2646:F2646"/>
    <mergeCell ref="E2647:F2647"/>
    <mergeCell ref="E2648:F2648"/>
    <mergeCell ref="E2649:F2649"/>
    <mergeCell ref="E2650:F2650"/>
    <mergeCell ref="E2651:F2651"/>
    <mergeCell ref="E2636:F2636"/>
    <mergeCell ref="E2637:F2637"/>
    <mergeCell ref="E2638:F2638"/>
    <mergeCell ref="E2639:F2639"/>
    <mergeCell ref="E2640:F2640"/>
    <mergeCell ref="E2641:F2641"/>
    <mergeCell ref="E2626:F2626"/>
    <mergeCell ref="E2627:F2627"/>
    <mergeCell ref="E2628:F2628"/>
    <mergeCell ref="E2629:F2629"/>
    <mergeCell ref="E2630:F2630"/>
    <mergeCell ref="E2631:F2631"/>
    <mergeCell ref="E2616:F2616"/>
    <mergeCell ref="E2617:F2617"/>
    <mergeCell ref="E2618:F2618"/>
    <mergeCell ref="E2619:F2619"/>
    <mergeCell ref="E2620:F2620"/>
    <mergeCell ref="E2625:F2625"/>
    <mergeCell ref="E2606:F2606"/>
    <mergeCell ref="E2607:F2607"/>
    <mergeCell ref="E2612:F2612"/>
    <mergeCell ref="E2613:F2613"/>
    <mergeCell ref="E2614:F2614"/>
    <mergeCell ref="E2615:F2615"/>
    <mergeCell ref="F2600:G2600"/>
    <mergeCell ref="E2601:F2601"/>
    <mergeCell ref="E2602:F2602"/>
    <mergeCell ref="E2603:F2603"/>
    <mergeCell ref="E2604:F2604"/>
    <mergeCell ref="E2605:F2605"/>
    <mergeCell ref="E2586:F2586"/>
    <mergeCell ref="F2591:G2591"/>
    <mergeCell ref="E2592:F2592"/>
    <mergeCell ref="E2593:F2593"/>
    <mergeCell ref="E2594:F2594"/>
    <mergeCell ref="F2599:G2599"/>
    <mergeCell ref="E2580:F2580"/>
    <mergeCell ref="E2581:F2581"/>
    <mergeCell ref="E2582:F2582"/>
    <mergeCell ref="E2583:F2583"/>
    <mergeCell ref="E2584:F2584"/>
    <mergeCell ref="E2585:F2585"/>
    <mergeCell ref="E2566:F2566"/>
    <mergeCell ref="E2571:F2571"/>
    <mergeCell ref="E2572:F2572"/>
    <mergeCell ref="E2573:F2573"/>
    <mergeCell ref="E2574:F2574"/>
    <mergeCell ref="E2579:F2579"/>
    <mergeCell ref="E2556:F2556"/>
    <mergeCell ref="F2561:G2561"/>
    <mergeCell ref="E2562:F2562"/>
    <mergeCell ref="E2563:F2563"/>
    <mergeCell ref="E2564:F2564"/>
    <mergeCell ref="E2565:F2565"/>
    <mergeCell ref="E2546:F2546"/>
    <mergeCell ref="E2547:F2547"/>
    <mergeCell ref="E2548:F2548"/>
    <mergeCell ref="E2553:F2553"/>
    <mergeCell ref="E2554:F2554"/>
    <mergeCell ref="E2555:F2555"/>
    <mergeCell ref="E2536:F2536"/>
    <mergeCell ref="E2537:F2537"/>
    <mergeCell ref="E2538:F2538"/>
    <mergeCell ref="E2539:F2539"/>
    <mergeCell ref="E2540:F2540"/>
    <mergeCell ref="E2541:F2541"/>
    <mergeCell ref="E2530:F2530"/>
    <mergeCell ref="E2531:F2531"/>
    <mergeCell ref="E2532:F2532"/>
    <mergeCell ref="E2533:F2533"/>
    <mergeCell ref="E2534:F2534"/>
    <mergeCell ref="E2535:F2535"/>
    <mergeCell ref="E2520:F2520"/>
    <mergeCell ref="E2521:F2521"/>
    <mergeCell ref="E2522:F2522"/>
    <mergeCell ref="E2523:F2523"/>
    <mergeCell ref="E2524:F2524"/>
    <mergeCell ref="F2529:G2529"/>
    <mergeCell ref="E2510:F2510"/>
    <mergeCell ref="E2515:F2515"/>
    <mergeCell ref="E2516:F2516"/>
    <mergeCell ref="E2517:F2517"/>
    <mergeCell ref="E2518:F2518"/>
    <mergeCell ref="E2519:F2519"/>
    <mergeCell ref="E2504:F2504"/>
    <mergeCell ref="E2505:F2505"/>
    <mergeCell ref="E2506:F2506"/>
    <mergeCell ref="E2507:F2507"/>
    <mergeCell ref="E2508:F2508"/>
    <mergeCell ref="E2509:F2509"/>
    <mergeCell ref="E2490:F2490"/>
    <mergeCell ref="E2491:F2491"/>
    <mergeCell ref="E2492:F2492"/>
    <mergeCell ref="E2497:F2497"/>
    <mergeCell ref="E2498:F2498"/>
    <mergeCell ref="E2499:F2499"/>
    <mergeCell ref="E2480:F2480"/>
    <mergeCell ref="E2481:F2481"/>
    <mergeCell ref="E2482:F2482"/>
    <mergeCell ref="F2487:G2487"/>
    <mergeCell ref="F2488:G2488"/>
    <mergeCell ref="E2489:F2489"/>
    <mergeCell ref="E2466:F2466"/>
    <mergeCell ref="E2471:F2471"/>
    <mergeCell ref="E2472:F2472"/>
    <mergeCell ref="E2473:F2473"/>
    <mergeCell ref="E2478:F2478"/>
    <mergeCell ref="E2479:F2479"/>
    <mergeCell ref="E2460:F2460"/>
    <mergeCell ref="E2461:F2461"/>
    <mergeCell ref="E2462:F2462"/>
    <mergeCell ref="E2463:F2463"/>
    <mergeCell ref="E2464:F2464"/>
    <mergeCell ref="E2465:F2465"/>
    <mergeCell ref="E2450:F2450"/>
    <mergeCell ref="E2451:F2451"/>
    <mergeCell ref="F2456:G2456"/>
    <mergeCell ref="E2457:F2457"/>
    <mergeCell ref="E2458:F2458"/>
    <mergeCell ref="E2459:F2459"/>
    <mergeCell ref="E2444:F2444"/>
    <mergeCell ref="E2445:F2445"/>
    <mergeCell ref="E2446:F2446"/>
    <mergeCell ref="E2447:F2447"/>
    <mergeCell ref="E2448:F2448"/>
    <mergeCell ref="E2449:F2449"/>
    <mergeCell ref="E2434:F2434"/>
    <mergeCell ref="E2435:F2435"/>
    <mergeCell ref="E2436:F2436"/>
    <mergeCell ref="E2441:F2441"/>
    <mergeCell ref="E2442:F2442"/>
    <mergeCell ref="E2443:F2443"/>
    <mergeCell ref="E2428:F2428"/>
    <mergeCell ref="E2429:F2429"/>
    <mergeCell ref="E2430:F2430"/>
    <mergeCell ref="E2431:F2431"/>
    <mergeCell ref="E2432:F2432"/>
    <mergeCell ref="E2433:F2433"/>
    <mergeCell ref="E2418:F2418"/>
    <mergeCell ref="E2419:F2419"/>
    <mergeCell ref="E2420:F2420"/>
    <mergeCell ref="E2421:F2421"/>
    <mergeCell ref="E2426:F2426"/>
    <mergeCell ref="E2427:F2427"/>
    <mergeCell ref="E2408:F2408"/>
    <mergeCell ref="E2409:F2409"/>
    <mergeCell ref="E2410:F2410"/>
    <mergeCell ref="E2411:F2411"/>
    <mergeCell ref="E2412:F2412"/>
    <mergeCell ref="E2413:F2413"/>
    <mergeCell ref="E2394:F2394"/>
    <mergeCell ref="E2395:F2395"/>
    <mergeCell ref="E2396:F2396"/>
    <mergeCell ref="E2401:F2401"/>
    <mergeCell ref="E2402:F2402"/>
    <mergeCell ref="E2403:F2403"/>
    <mergeCell ref="E2384:F2384"/>
    <mergeCell ref="F2389:G2389"/>
    <mergeCell ref="F2390:G2390"/>
    <mergeCell ref="E2391:F2391"/>
    <mergeCell ref="E2392:F2392"/>
    <mergeCell ref="E2393:F2393"/>
    <mergeCell ref="E2378:F2378"/>
    <mergeCell ref="E2379:F2379"/>
    <mergeCell ref="E2380:F2380"/>
    <mergeCell ref="E2381:F2381"/>
    <mergeCell ref="E2382:F2382"/>
    <mergeCell ref="E2383:F2383"/>
    <mergeCell ref="E2368:F2368"/>
    <mergeCell ref="E2369:F2369"/>
    <mergeCell ref="E2370:F2370"/>
    <mergeCell ref="E2371:F2371"/>
    <mergeCell ref="E2372:F2372"/>
    <mergeCell ref="E2373:F2373"/>
    <mergeCell ref="E2358:F2358"/>
    <mergeCell ref="E2359:F2359"/>
    <mergeCell ref="E2360:F2360"/>
    <mergeCell ref="E2361:F2361"/>
    <mergeCell ref="E2362:F2362"/>
    <mergeCell ref="E2363:F2363"/>
    <mergeCell ref="E2348:F2348"/>
    <mergeCell ref="E2349:F2349"/>
    <mergeCell ref="E2350:F2350"/>
    <mergeCell ref="E2355:F2355"/>
    <mergeCell ref="E2356:F2356"/>
    <mergeCell ref="E2357:F2357"/>
    <mergeCell ref="E2338:F2338"/>
    <mergeCell ref="E2339:F2339"/>
    <mergeCell ref="E2344:F2344"/>
    <mergeCell ref="E2345:F2345"/>
    <mergeCell ref="E2346:F2346"/>
    <mergeCell ref="E2347:F2347"/>
    <mergeCell ref="E2328:F2328"/>
    <mergeCell ref="E2329:F2329"/>
    <mergeCell ref="F2334:G2334"/>
    <mergeCell ref="E2335:F2335"/>
    <mergeCell ref="E2336:F2336"/>
    <mergeCell ref="E2337:F2337"/>
    <mergeCell ref="E2318:F2318"/>
    <mergeCell ref="E2319:F2319"/>
    <mergeCell ref="E2320:F2320"/>
    <mergeCell ref="E2321:F2321"/>
    <mergeCell ref="E2326:F2326"/>
    <mergeCell ref="E2327:F2327"/>
    <mergeCell ref="E2308:F2308"/>
    <mergeCell ref="E2309:F2309"/>
    <mergeCell ref="E2310:F2310"/>
    <mergeCell ref="E2315:F2315"/>
    <mergeCell ref="E2316:F2316"/>
    <mergeCell ref="E2317:F2317"/>
    <mergeCell ref="E2298:F2298"/>
    <mergeCell ref="E2299:F2299"/>
    <mergeCell ref="E2304:F2304"/>
    <mergeCell ref="E2305:F2305"/>
    <mergeCell ref="E2306:F2306"/>
    <mergeCell ref="E2307:F2307"/>
    <mergeCell ref="E2292:F2292"/>
    <mergeCell ref="E2293:F2293"/>
    <mergeCell ref="E2294:F2294"/>
    <mergeCell ref="E2295:F2295"/>
    <mergeCell ref="E2296:F2296"/>
    <mergeCell ref="E2297:F2297"/>
    <mergeCell ref="E2278:F2278"/>
    <mergeCell ref="E2279:F2279"/>
    <mergeCell ref="E2284:F2284"/>
    <mergeCell ref="E2285:F2285"/>
    <mergeCell ref="E2286:F2286"/>
    <mergeCell ref="E2291:F2291"/>
    <mergeCell ref="E2268:F2268"/>
    <mergeCell ref="E2269:F2269"/>
    <mergeCell ref="F2274:G2274"/>
    <mergeCell ref="E2275:F2275"/>
    <mergeCell ref="E2276:F2276"/>
    <mergeCell ref="E2277:F2277"/>
    <mergeCell ref="E2258:F2258"/>
    <mergeCell ref="E2259:F2259"/>
    <mergeCell ref="E2260:F2260"/>
    <mergeCell ref="E2261:F2261"/>
    <mergeCell ref="E2266:F2266"/>
    <mergeCell ref="E2267:F2267"/>
    <mergeCell ref="E2248:F2248"/>
    <mergeCell ref="E2253:F2253"/>
    <mergeCell ref="E2254:F2254"/>
    <mergeCell ref="E2255:F2255"/>
    <mergeCell ref="E2256:F2256"/>
    <mergeCell ref="E2257:F2257"/>
    <mergeCell ref="E2242:F2242"/>
    <mergeCell ref="E2243:F2243"/>
    <mergeCell ref="E2244:F2244"/>
    <mergeCell ref="E2245:F2245"/>
    <mergeCell ref="E2246:F2246"/>
    <mergeCell ref="E2247:F2247"/>
    <mergeCell ref="E2232:F2232"/>
    <mergeCell ref="E2233:F2233"/>
    <mergeCell ref="E2234:F2234"/>
    <mergeCell ref="E2235:F2235"/>
    <mergeCell ref="E2236:F2236"/>
    <mergeCell ref="E2237:F2237"/>
    <mergeCell ref="E2222:F2222"/>
    <mergeCell ref="E2223:F2223"/>
    <mergeCell ref="E2224:F2224"/>
    <mergeCell ref="E2225:F2225"/>
    <mergeCell ref="E2226:F2226"/>
    <mergeCell ref="E2231:F2231"/>
    <mergeCell ref="E2208:F2208"/>
    <mergeCell ref="E2213:F2213"/>
    <mergeCell ref="E2214:F2214"/>
    <mergeCell ref="E2215:F2215"/>
    <mergeCell ref="E2216:F2216"/>
    <mergeCell ref="E2217:F2217"/>
    <mergeCell ref="E2202:F2202"/>
    <mergeCell ref="E2203:F2203"/>
    <mergeCell ref="E2204:F2204"/>
    <mergeCell ref="E2205:F2205"/>
    <mergeCell ref="E2206:F2206"/>
    <mergeCell ref="E2207:F2207"/>
    <mergeCell ref="E2188:F2188"/>
    <mergeCell ref="E2189:F2189"/>
    <mergeCell ref="E2194:F2194"/>
    <mergeCell ref="E2195:F2195"/>
    <mergeCell ref="E2196:F2196"/>
    <mergeCell ref="E2197:F2197"/>
    <mergeCell ref="F2182:G2182"/>
    <mergeCell ref="E2183:F2183"/>
    <mergeCell ref="E2184:F2184"/>
    <mergeCell ref="E2185:F2185"/>
    <mergeCell ref="E2186:F2186"/>
    <mergeCell ref="E2187:F2187"/>
    <mergeCell ref="E2172:F2172"/>
    <mergeCell ref="E2173:F2173"/>
    <mergeCell ref="E2174:F2174"/>
    <mergeCell ref="E2175:F2175"/>
    <mergeCell ref="E2176:F2176"/>
    <mergeCell ref="E2177:F2177"/>
    <mergeCell ref="E2162:F2162"/>
    <mergeCell ref="E2163:F2163"/>
    <mergeCell ref="E2164:F2164"/>
    <mergeCell ref="E2165:F2165"/>
    <mergeCell ref="E2166:F2166"/>
    <mergeCell ref="E2171:F2171"/>
    <mergeCell ref="E2152:F2152"/>
    <mergeCell ref="E2153:F2153"/>
    <mergeCell ref="E2158:F2158"/>
    <mergeCell ref="E2159:F2159"/>
    <mergeCell ref="E2160:F2160"/>
    <mergeCell ref="E2161:F2161"/>
    <mergeCell ref="E2142:F2142"/>
    <mergeCell ref="E2147:F2147"/>
    <mergeCell ref="E2148:F2148"/>
    <mergeCell ref="E2149:F2149"/>
    <mergeCell ref="E2150:F2150"/>
    <mergeCell ref="E2151:F2151"/>
    <mergeCell ref="E2132:F2132"/>
    <mergeCell ref="E2133:F2133"/>
    <mergeCell ref="E2134:F2134"/>
    <mergeCell ref="F2139:G2139"/>
    <mergeCell ref="E2140:F2140"/>
    <mergeCell ref="E2141:F2141"/>
    <mergeCell ref="E2122:F2122"/>
    <mergeCell ref="E2123:F2123"/>
    <mergeCell ref="E2124:F2124"/>
    <mergeCell ref="E2125:F2125"/>
    <mergeCell ref="E2126:F2126"/>
    <mergeCell ref="E2127:F2127"/>
    <mergeCell ref="E2112:F2112"/>
    <mergeCell ref="E2113:F2113"/>
    <mergeCell ref="E2114:F2114"/>
    <mergeCell ref="E2115:F2115"/>
    <mergeCell ref="E2116:F2116"/>
    <mergeCell ref="E2121:F2121"/>
    <mergeCell ref="E2102:F2102"/>
    <mergeCell ref="E2103:F2103"/>
    <mergeCell ref="E2104:F2104"/>
    <mergeCell ref="E2105:F2105"/>
    <mergeCell ref="E2110:F2110"/>
    <mergeCell ref="E2111:F2111"/>
    <mergeCell ref="E2092:F2092"/>
    <mergeCell ref="E2097:F2097"/>
    <mergeCell ref="E2098:F2098"/>
    <mergeCell ref="E2099:F2099"/>
    <mergeCell ref="E2100:F2100"/>
    <mergeCell ref="E2101:F2101"/>
    <mergeCell ref="E2082:F2082"/>
    <mergeCell ref="E2083:F2083"/>
    <mergeCell ref="E2088:F2088"/>
    <mergeCell ref="E2089:F2089"/>
    <mergeCell ref="E2090:F2090"/>
    <mergeCell ref="E2091:F2091"/>
    <mergeCell ref="E2072:F2072"/>
    <mergeCell ref="F2077:G2077"/>
    <mergeCell ref="F2078:G2078"/>
    <mergeCell ref="F2079:G2079"/>
    <mergeCell ref="E2080:F2080"/>
    <mergeCell ref="E2081:F2081"/>
    <mergeCell ref="E2058:F2058"/>
    <mergeCell ref="F2063:G2063"/>
    <mergeCell ref="E2064:F2064"/>
    <mergeCell ref="E2065:F2065"/>
    <mergeCell ref="E2066:F2066"/>
    <mergeCell ref="E2071:F2071"/>
    <mergeCell ref="E2048:F2048"/>
    <mergeCell ref="E2049:F2049"/>
    <mergeCell ref="E2050:F2050"/>
    <mergeCell ref="E2055:F2055"/>
    <mergeCell ref="E2056:F2056"/>
    <mergeCell ref="E2057:F2057"/>
    <mergeCell ref="E2038:F2038"/>
    <mergeCell ref="E2039:F2039"/>
    <mergeCell ref="E2040:F2040"/>
    <mergeCell ref="E2041:F2041"/>
    <mergeCell ref="E2042:F2042"/>
    <mergeCell ref="E2043:F2043"/>
    <mergeCell ref="E2024:F2024"/>
    <mergeCell ref="E2029:F2029"/>
    <mergeCell ref="E2030:F2030"/>
    <mergeCell ref="E2031:F2031"/>
    <mergeCell ref="E2032:F2032"/>
    <mergeCell ref="E2037:F2037"/>
    <mergeCell ref="A2015:E2015"/>
    <mergeCell ref="F2015:H2015"/>
    <mergeCell ref="F2020:G2020"/>
    <mergeCell ref="E2021:F2021"/>
    <mergeCell ref="E2022:F2022"/>
    <mergeCell ref="E2023:F2023"/>
    <mergeCell ref="A2012:E2012"/>
    <mergeCell ref="F2012:H2012"/>
    <mergeCell ref="A2013:E2013"/>
    <mergeCell ref="F2013:H2013"/>
    <mergeCell ref="A2014:E2014"/>
    <mergeCell ref="F2014:H2014"/>
    <mergeCell ref="A2004:E2004"/>
    <mergeCell ref="F2004:H2004"/>
    <mergeCell ref="A2010:E2010"/>
    <mergeCell ref="F2010:H2010"/>
    <mergeCell ref="A2011:E2011"/>
    <mergeCell ref="F2011:H2011"/>
    <mergeCell ref="I1994:I1995"/>
    <mergeCell ref="A1999:E1999"/>
    <mergeCell ref="F1999:H1999"/>
    <mergeCell ref="F2000:H2000"/>
    <mergeCell ref="A2003:E2003"/>
    <mergeCell ref="F2003:H2003"/>
    <mergeCell ref="E1986:F1986"/>
    <mergeCell ref="E1987:F1987"/>
    <mergeCell ref="E1993:F1993"/>
    <mergeCell ref="A1994:A1995"/>
    <mergeCell ref="B1994:B1995"/>
    <mergeCell ref="C1994:C1995"/>
    <mergeCell ref="D1994:D1995"/>
    <mergeCell ref="E1994:E1995"/>
    <mergeCell ref="F1994:G1994"/>
    <mergeCell ref="E1976:F1976"/>
    <mergeCell ref="E1977:F1977"/>
    <mergeCell ref="E1978:F1978"/>
    <mergeCell ref="E1979:F1979"/>
    <mergeCell ref="E1984:F1984"/>
    <mergeCell ref="E1985:F1985"/>
    <mergeCell ref="E1962:F1962"/>
    <mergeCell ref="E1967:F1967"/>
    <mergeCell ref="E1968:F1968"/>
    <mergeCell ref="E1969:F1969"/>
    <mergeCell ref="E1970:F1970"/>
    <mergeCell ref="F1975:G1975"/>
    <mergeCell ref="E1952:F1952"/>
    <mergeCell ref="E1953:F1953"/>
    <mergeCell ref="E1954:F1954"/>
    <mergeCell ref="E1959:F1959"/>
    <mergeCell ref="E1960:F1960"/>
    <mergeCell ref="E1961:F1961"/>
    <mergeCell ref="E1942:F1942"/>
    <mergeCell ref="F1947:G1947"/>
    <mergeCell ref="E1948:F1948"/>
    <mergeCell ref="E1949:F1949"/>
    <mergeCell ref="E1950:F1950"/>
    <mergeCell ref="E1951:F1951"/>
    <mergeCell ref="E1932:F1932"/>
    <mergeCell ref="E1933:F1933"/>
    <mergeCell ref="E1934:F1934"/>
    <mergeCell ref="E1939:F1939"/>
    <mergeCell ref="E1940:F1940"/>
    <mergeCell ref="E1941:F1941"/>
    <mergeCell ref="F1922:G1922"/>
    <mergeCell ref="F1923:G1923"/>
    <mergeCell ref="E1924:F1924"/>
    <mergeCell ref="E1925:F1925"/>
    <mergeCell ref="E1926:F1926"/>
    <mergeCell ref="E1927:F1927"/>
    <mergeCell ref="E1908:F1908"/>
    <mergeCell ref="E1909:F1909"/>
    <mergeCell ref="E1914:F1914"/>
    <mergeCell ref="E1915:F1915"/>
    <mergeCell ref="E1916:F1916"/>
    <mergeCell ref="E1917:F1917"/>
    <mergeCell ref="E1894:F1894"/>
    <mergeCell ref="E1899:F1899"/>
    <mergeCell ref="E1900:F1900"/>
    <mergeCell ref="E1901:F1901"/>
    <mergeCell ref="E1902:F1902"/>
    <mergeCell ref="E1907:F1907"/>
    <mergeCell ref="E1884:F1884"/>
    <mergeCell ref="E1885:F1885"/>
    <mergeCell ref="F1890:G1890"/>
    <mergeCell ref="E1891:F1891"/>
    <mergeCell ref="E1892:F1892"/>
    <mergeCell ref="E1893:F1893"/>
    <mergeCell ref="A1871:E1871"/>
    <mergeCell ref="F1871:H1871"/>
    <mergeCell ref="E1876:F1876"/>
    <mergeCell ref="E1877:F1877"/>
    <mergeCell ref="E1878:F1878"/>
    <mergeCell ref="E1883:F1883"/>
    <mergeCell ref="A1868:E1868"/>
    <mergeCell ref="F1868:H1868"/>
    <mergeCell ref="A1869:E1869"/>
    <mergeCell ref="F1869:H1869"/>
    <mergeCell ref="A1870:E1870"/>
    <mergeCell ref="F1870:H1870"/>
    <mergeCell ref="A1860:E1860"/>
    <mergeCell ref="F1860:H1860"/>
    <mergeCell ref="A1866:E1866"/>
    <mergeCell ref="F1866:H1866"/>
    <mergeCell ref="A1867:E1867"/>
    <mergeCell ref="F1867:H1867"/>
    <mergeCell ref="I1850:I1851"/>
    <mergeCell ref="A1855:E1855"/>
    <mergeCell ref="F1855:H1855"/>
    <mergeCell ref="F1856:H1856"/>
    <mergeCell ref="A1859:E1859"/>
    <mergeCell ref="F1859:H1859"/>
    <mergeCell ref="E1843:F1843"/>
    <mergeCell ref="E1849:F1849"/>
    <mergeCell ref="A1850:A1851"/>
    <mergeCell ref="B1850:B1851"/>
    <mergeCell ref="C1850:C1851"/>
    <mergeCell ref="D1850:D1851"/>
    <mergeCell ref="E1850:E1851"/>
    <mergeCell ref="F1850:G1850"/>
    <mergeCell ref="E1833:F1833"/>
    <mergeCell ref="E1838:F1838"/>
    <mergeCell ref="E1839:F1839"/>
    <mergeCell ref="E1840:F1840"/>
    <mergeCell ref="E1841:F1841"/>
    <mergeCell ref="E1842:F1842"/>
    <mergeCell ref="E1823:F1823"/>
    <mergeCell ref="E1824:F1824"/>
    <mergeCell ref="E1825:F1825"/>
    <mergeCell ref="E1826:F1826"/>
    <mergeCell ref="E1831:F1831"/>
    <mergeCell ref="E1832:F1832"/>
    <mergeCell ref="E1809:F1809"/>
    <mergeCell ref="E1810:F1810"/>
    <mergeCell ref="E1815:F1815"/>
    <mergeCell ref="E1816:F1816"/>
    <mergeCell ref="E1817:F1817"/>
    <mergeCell ref="E1818:F1818"/>
    <mergeCell ref="E1799:F1799"/>
    <mergeCell ref="E1800:F1800"/>
    <mergeCell ref="E1801:F1801"/>
    <mergeCell ref="F1806:G1806"/>
    <mergeCell ref="E1807:F1807"/>
    <mergeCell ref="E1808:F1808"/>
    <mergeCell ref="E1785:F1785"/>
    <mergeCell ref="E1790:F1790"/>
    <mergeCell ref="E1791:F1791"/>
    <mergeCell ref="E1792:F1792"/>
    <mergeCell ref="E1793:F1793"/>
    <mergeCell ref="E1798:F1798"/>
    <mergeCell ref="E1775:F1775"/>
    <mergeCell ref="E1776:F1776"/>
    <mergeCell ref="E1777:F1777"/>
    <mergeCell ref="E1782:F1782"/>
    <mergeCell ref="E1783:F1783"/>
    <mergeCell ref="E1784:F1784"/>
    <mergeCell ref="E1765:F1765"/>
    <mergeCell ref="E1766:F1766"/>
    <mergeCell ref="E1767:F1767"/>
    <mergeCell ref="E1772:F1772"/>
    <mergeCell ref="E1773:F1773"/>
    <mergeCell ref="E1774:F1774"/>
    <mergeCell ref="E1755:F1755"/>
    <mergeCell ref="E1756:F1756"/>
    <mergeCell ref="E1757:F1757"/>
    <mergeCell ref="E1758:F1758"/>
    <mergeCell ref="F1763:G1763"/>
    <mergeCell ref="E1764:F1764"/>
    <mergeCell ref="E1745:F1745"/>
    <mergeCell ref="E1746:F1746"/>
    <mergeCell ref="E1747:F1747"/>
    <mergeCell ref="E1752:F1752"/>
    <mergeCell ref="E1753:F1753"/>
    <mergeCell ref="E1754:F1754"/>
    <mergeCell ref="E1731:F1731"/>
    <mergeCell ref="E1732:F1732"/>
    <mergeCell ref="F1737:G1737"/>
    <mergeCell ref="E1738:F1738"/>
    <mergeCell ref="E1739:F1739"/>
    <mergeCell ref="E1740:F1740"/>
    <mergeCell ref="E1721:F1721"/>
    <mergeCell ref="E1726:F1726"/>
    <mergeCell ref="E1727:F1727"/>
    <mergeCell ref="E1728:F1728"/>
    <mergeCell ref="E1729:F1729"/>
    <mergeCell ref="E1730:F1730"/>
    <mergeCell ref="E1711:F1711"/>
    <mergeCell ref="E1712:F1712"/>
    <mergeCell ref="E1713:F1713"/>
    <mergeCell ref="E1718:F1718"/>
    <mergeCell ref="E1719:F1719"/>
    <mergeCell ref="E1720:F1720"/>
    <mergeCell ref="F1701:G1701"/>
    <mergeCell ref="E1702:F1702"/>
    <mergeCell ref="E1703:F1703"/>
    <mergeCell ref="E1704:F1704"/>
    <mergeCell ref="E1705:F1705"/>
    <mergeCell ref="E1710:F1710"/>
    <mergeCell ref="E1687:F1687"/>
    <mergeCell ref="E1688:F1688"/>
    <mergeCell ref="E1693:F1693"/>
    <mergeCell ref="E1694:F1694"/>
    <mergeCell ref="E1695:F1695"/>
    <mergeCell ref="F1700:G1700"/>
    <mergeCell ref="E1677:F1677"/>
    <mergeCell ref="E1678:F1678"/>
    <mergeCell ref="E1679:F1679"/>
    <mergeCell ref="E1680:F1680"/>
    <mergeCell ref="F1685:G1685"/>
    <mergeCell ref="E1686:F1686"/>
    <mergeCell ref="E1663:F1663"/>
    <mergeCell ref="E1664:F1664"/>
    <mergeCell ref="E1665:F1665"/>
    <mergeCell ref="E1670:F1670"/>
    <mergeCell ref="E1671:F1671"/>
    <mergeCell ref="E1672:F1672"/>
    <mergeCell ref="E1653:F1653"/>
    <mergeCell ref="E1654:F1654"/>
    <mergeCell ref="E1655:F1655"/>
    <mergeCell ref="E1656:F1656"/>
    <mergeCell ref="F1661:G1661"/>
    <mergeCell ref="E1662:F1662"/>
    <mergeCell ref="E1639:F1639"/>
    <mergeCell ref="E1644:F1644"/>
    <mergeCell ref="E1645:F1645"/>
    <mergeCell ref="E1646:F1646"/>
    <mergeCell ref="E1647:F1647"/>
    <mergeCell ref="F1652:G1652"/>
    <mergeCell ref="E1629:F1629"/>
    <mergeCell ref="E1630:F1630"/>
    <mergeCell ref="E1631:F1631"/>
    <mergeCell ref="E1636:F1636"/>
    <mergeCell ref="E1637:F1637"/>
    <mergeCell ref="E1638:F1638"/>
    <mergeCell ref="E1615:F1615"/>
    <mergeCell ref="E1620:F1620"/>
    <mergeCell ref="E1621:F1621"/>
    <mergeCell ref="E1622:F1622"/>
    <mergeCell ref="E1623:F1623"/>
    <mergeCell ref="E1628:F1628"/>
    <mergeCell ref="E1605:F1605"/>
    <mergeCell ref="E1606:F1606"/>
    <mergeCell ref="E1607:F1607"/>
    <mergeCell ref="E1612:F1612"/>
    <mergeCell ref="E1613:F1613"/>
    <mergeCell ref="E1614:F1614"/>
    <mergeCell ref="E1595:F1595"/>
    <mergeCell ref="E1596:F1596"/>
    <mergeCell ref="E1597:F1597"/>
    <mergeCell ref="E1598:F1598"/>
    <mergeCell ref="F1603:G1603"/>
    <mergeCell ref="E1604:F1604"/>
    <mergeCell ref="E1581:F1581"/>
    <mergeCell ref="E1582:F1582"/>
    <mergeCell ref="F1587:G1587"/>
    <mergeCell ref="E1588:F1588"/>
    <mergeCell ref="E1589:F1589"/>
    <mergeCell ref="E1590:F1590"/>
    <mergeCell ref="E1571:F1571"/>
    <mergeCell ref="E1576:F1576"/>
    <mergeCell ref="E1577:F1577"/>
    <mergeCell ref="E1578:F1578"/>
    <mergeCell ref="E1579:F1579"/>
    <mergeCell ref="E1580:F1580"/>
    <mergeCell ref="E1561:F1561"/>
    <mergeCell ref="E1562:F1562"/>
    <mergeCell ref="E1563:F1563"/>
    <mergeCell ref="E1564:F1564"/>
    <mergeCell ref="E1569:F1569"/>
    <mergeCell ref="E1570:F1570"/>
    <mergeCell ref="E1547:F1547"/>
    <mergeCell ref="F1552:G1552"/>
    <mergeCell ref="E1553:F1553"/>
    <mergeCell ref="E1554:F1554"/>
    <mergeCell ref="E1555:F1555"/>
    <mergeCell ref="E1556:F1556"/>
    <mergeCell ref="E1533:F1533"/>
    <mergeCell ref="E1538:F1538"/>
    <mergeCell ref="E1539:F1539"/>
    <mergeCell ref="E1540:F1540"/>
    <mergeCell ref="E1545:F1545"/>
    <mergeCell ref="E1546:F1546"/>
    <mergeCell ref="E1523:F1523"/>
    <mergeCell ref="E1524:F1524"/>
    <mergeCell ref="E1525:F1525"/>
    <mergeCell ref="E1530:F1530"/>
    <mergeCell ref="E1531:F1531"/>
    <mergeCell ref="E1532:F1532"/>
    <mergeCell ref="F1513:G1513"/>
    <mergeCell ref="E1514:F1514"/>
    <mergeCell ref="E1515:F1515"/>
    <mergeCell ref="E1516:F1516"/>
    <mergeCell ref="E1517:F1517"/>
    <mergeCell ref="E1522:F1522"/>
    <mergeCell ref="E1499:F1499"/>
    <mergeCell ref="E1500:F1500"/>
    <mergeCell ref="E1505:F1505"/>
    <mergeCell ref="E1506:F1506"/>
    <mergeCell ref="E1507:F1507"/>
    <mergeCell ref="E1508:F1508"/>
    <mergeCell ref="E1489:F1489"/>
    <mergeCell ref="E1490:F1490"/>
    <mergeCell ref="E1491:F1491"/>
    <mergeCell ref="F1496:G1496"/>
    <mergeCell ref="E1497:F1497"/>
    <mergeCell ref="E1498:F1498"/>
    <mergeCell ref="F1479:G1479"/>
    <mergeCell ref="E1480:F1480"/>
    <mergeCell ref="E1481:F1481"/>
    <mergeCell ref="E1482:F1482"/>
    <mergeCell ref="E1483:F1483"/>
    <mergeCell ref="E1488:F1488"/>
    <mergeCell ref="E1465:F1465"/>
    <mergeCell ref="E1466:F1466"/>
    <mergeCell ref="F1471:G1471"/>
    <mergeCell ref="E1472:F1472"/>
    <mergeCell ref="E1473:F1473"/>
    <mergeCell ref="E1474:F1474"/>
    <mergeCell ref="E1451:F1451"/>
    <mergeCell ref="E1452:F1452"/>
    <mergeCell ref="E1457:F1457"/>
    <mergeCell ref="E1458:F1458"/>
    <mergeCell ref="E1459:F1459"/>
    <mergeCell ref="E1464:F1464"/>
    <mergeCell ref="E1441:F1441"/>
    <mergeCell ref="E1442:F1442"/>
    <mergeCell ref="E1443:F1443"/>
    <mergeCell ref="F1448:G1448"/>
    <mergeCell ref="E1449:F1449"/>
    <mergeCell ref="E1450:F1450"/>
    <mergeCell ref="E1427:F1427"/>
    <mergeCell ref="F1432:G1432"/>
    <mergeCell ref="E1433:F1433"/>
    <mergeCell ref="E1434:F1434"/>
    <mergeCell ref="E1435:F1435"/>
    <mergeCell ref="E1436:F1436"/>
    <mergeCell ref="E1417:F1417"/>
    <mergeCell ref="E1418:F1418"/>
    <mergeCell ref="E1419:F1419"/>
    <mergeCell ref="E1424:F1424"/>
    <mergeCell ref="E1425:F1425"/>
    <mergeCell ref="E1426:F1426"/>
    <mergeCell ref="F1407:G1407"/>
    <mergeCell ref="E1408:F1408"/>
    <mergeCell ref="E1409:F1409"/>
    <mergeCell ref="E1410:F1410"/>
    <mergeCell ref="E1411:F1411"/>
    <mergeCell ref="E1416:F1416"/>
    <mergeCell ref="F1397:G1397"/>
    <mergeCell ref="F1398:G1398"/>
    <mergeCell ref="E1399:F1399"/>
    <mergeCell ref="E1400:F1400"/>
    <mergeCell ref="E1401:F1401"/>
    <mergeCell ref="F1406:G1406"/>
    <mergeCell ref="E1383:F1383"/>
    <mergeCell ref="E1384:F1384"/>
    <mergeCell ref="E1389:F1389"/>
    <mergeCell ref="E1390:F1390"/>
    <mergeCell ref="E1391:F1391"/>
    <mergeCell ref="E1392:F1392"/>
    <mergeCell ref="E1369:F1369"/>
    <mergeCell ref="E1370:F1370"/>
    <mergeCell ref="E1375:F1375"/>
    <mergeCell ref="E1376:F1376"/>
    <mergeCell ref="E1377:F1377"/>
    <mergeCell ref="E1382:F1382"/>
    <mergeCell ref="F1359:G1359"/>
    <mergeCell ref="E1360:F1360"/>
    <mergeCell ref="E1361:F1361"/>
    <mergeCell ref="E1362:F1362"/>
    <mergeCell ref="F1367:G1367"/>
    <mergeCell ref="E1368:F1368"/>
    <mergeCell ref="E1345:F1345"/>
    <mergeCell ref="E1346:F1346"/>
    <mergeCell ref="F1351:G1351"/>
    <mergeCell ref="E1352:F1352"/>
    <mergeCell ref="E1353:F1353"/>
    <mergeCell ref="E1354:F1354"/>
    <mergeCell ref="E1335:F1335"/>
    <mergeCell ref="E1336:F1336"/>
    <mergeCell ref="E1337:F1337"/>
    <mergeCell ref="F1342:G1342"/>
    <mergeCell ref="E1343:F1343"/>
    <mergeCell ref="E1344:F1344"/>
    <mergeCell ref="E1325:F1325"/>
    <mergeCell ref="E1326:F1326"/>
    <mergeCell ref="E1331:F1331"/>
    <mergeCell ref="E1332:F1332"/>
    <mergeCell ref="E1333:F1333"/>
    <mergeCell ref="E1334:F1334"/>
    <mergeCell ref="E1315:F1315"/>
    <mergeCell ref="E1316:F1316"/>
    <mergeCell ref="E1317:F1317"/>
    <mergeCell ref="E1318:F1318"/>
    <mergeCell ref="E1323:F1323"/>
    <mergeCell ref="E1324:F1324"/>
    <mergeCell ref="E1305:F1305"/>
    <mergeCell ref="E1306:F1306"/>
    <mergeCell ref="E1307:F1307"/>
    <mergeCell ref="E1308:F1308"/>
    <mergeCell ref="E1309:F1309"/>
    <mergeCell ref="F1314:G1314"/>
    <mergeCell ref="E1295:F1295"/>
    <mergeCell ref="E1296:F1296"/>
    <mergeCell ref="E1297:F1297"/>
    <mergeCell ref="E1298:F1298"/>
    <mergeCell ref="E1303:F1303"/>
    <mergeCell ref="E1304:F1304"/>
    <mergeCell ref="E1281:F1281"/>
    <mergeCell ref="E1282:F1282"/>
    <mergeCell ref="E1287:F1287"/>
    <mergeCell ref="E1288:F1288"/>
    <mergeCell ref="E1289:F1289"/>
    <mergeCell ref="F1294:G1294"/>
    <mergeCell ref="E1271:F1271"/>
    <mergeCell ref="E1272:F1272"/>
    <mergeCell ref="E1273:F1273"/>
    <mergeCell ref="E1274:F1274"/>
    <mergeCell ref="E1279:F1279"/>
    <mergeCell ref="E1280:F1280"/>
    <mergeCell ref="E1257:F1257"/>
    <mergeCell ref="F1262:G1262"/>
    <mergeCell ref="E1263:F1263"/>
    <mergeCell ref="E1264:F1264"/>
    <mergeCell ref="E1265:F1265"/>
    <mergeCell ref="E1266:F1266"/>
    <mergeCell ref="E1247:F1247"/>
    <mergeCell ref="E1248:F1248"/>
    <mergeCell ref="E1249:F1249"/>
    <mergeCell ref="E1254:F1254"/>
    <mergeCell ref="E1255:F1255"/>
    <mergeCell ref="E1256:F1256"/>
    <mergeCell ref="E1233:F1233"/>
    <mergeCell ref="E1238:F1238"/>
    <mergeCell ref="E1239:F1239"/>
    <mergeCell ref="E1240:F1240"/>
    <mergeCell ref="E1241:F1241"/>
    <mergeCell ref="F1246:G1246"/>
    <mergeCell ref="E1223:F1223"/>
    <mergeCell ref="E1224:F1224"/>
    <mergeCell ref="E1225:F1225"/>
    <mergeCell ref="E1226:F1226"/>
    <mergeCell ref="E1231:F1231"/>
    <mergeCell ref="E1232:F1232"/>
    <mergeCell ref="E1209:F1209"/>
    <mergeCell ref="E1214:F1214"/>
    <mergeCell ref="E1215:F1215"/>
    <mergeCell ref="E1216:F1216"/>
    <mergeCell ref="E1217:F1217"/>
    <mergeCell ref="F1222:G1222"/>
    <mergeCell ref="E1199:F1199"/>
    <mergeCell ref="E1200:F1200"/>
    <mergeCell ref="E1201:F1201"/>
    <mergeCell ref="E1206:F1206"/>
    <mergeCell ref="E1207:F1207"/>
    <mergeCell ref="E1208:F1208"/>
    <mergeCell ref="E1189:F1189"/>
    <mergeCell ref="E1190:F1190"/>
    <mergeCell ref="E1191:F1191"/>
    <mergeCell ref="E1192:F1192"/>
    <mergeCell ref="F1197:G1197"/>
    <mergeCell ref="E1198:F1198"/>
    <mergeCell ref="E1175:F1175"/>
    <mergeCell ref="E1176:F1176"/>
    <mergeCell ref="F1181:G1181"/>
    <mergeCell ref="E1182:F1182"/>
    <mergeCell ref="E1183:F1183"/>
    <mergeCell ref="E1184:F1184"/>
    <mergeCell ref="E1166:F1166"/>
    <mergeCell ref="E1167:F1167"/>
    <mergeCell ref="F1171:G1171"/>
    <mergeCell ref="F1172:G1172"/>
    <mergeCell ref="E1173:F1173"/>
    <mergeCell ref="E1174:F1174"/>
    <mergeCell ref="E1156:F1156"/>
    <mergeCell ref="E1157:F1157"/>
    <mergeCell ref="E1158:F1158"/>
    <mergeCell ref="E1159:F1159"/>
    <mergeCell ref="E1164:F1164"/>
    <mergeCell ref="E1165:F1165"/>
    <mergeCell ref="E1142:F1142"/>
    <mergeCell ref="E1147:F1147"/>
    <mergeCell ref="E1148:F1148"/>
    <mergeCell ref="E1149:F1149"/>
    <mergeCell ref="E1150:F1150"/>
    <mergeCell ref="F1155:G1155"/>
    <mergeCell ref="E1132:F1132"/>
    <mergeCell ref="E1133:F1133"/>
    <mergeCell ref="F1138:G1138"/>
    <mergeCell ref="E1139:F1139"/>
    <mergeCell ref="E1140:F1140"/>
    <mergeCell ref="E1141:F1141"/>
    <mergeCell ref="E1122:F1122"/>
    <mergeCell ref="E1123:F1123"/>
    <mergeCell ref="E1124:F1124"/>
    <mergeCell ref="F1129:G1129"/>
    <mergeCell ref="F1130:G1130"/>
    <mergeCell ref="E1131:F1131"/>
    <mergeCell ref="E1108:F1108"/>
    <mergeCell ref="E1109:F1109"/>
    <mergeCell ref="E1114:F1114"/>
    <mergeCell ref="E1115:F1115"/>
    <mergeCell ref="E1116:F1116"/>
    <mergeCell ref="E1117:F1117"/>
    <mergeCell ref="E1098:F1098"/>
    <mergeCell ref="E1099:F1099"/>
    <mergeCell ref="E1100:F1100"/>
    <mergeCell ref="E1101:F1101"/>
    <mergeCell ref="E1106:F1106"/>
    <mergeCell ref="E1107:F1107"/>
    <mergeCell ref="E1088:F1088"/>
    <mergeCell ref="E1089:F1089"/>
    <mergeCell ref="E1090:F1090"/>
    <mergeCell ref="E1095:F1095"/>
    <mergeCell ref="E1096:F1096"/>
    <mergeCell ref="E1097:F1097"/>
    <mergeCell ref="F1078:G1078"/>
    <mergeCell ref="E1079:F1079"/>
    <mergeCell ref="E1080:F1080"/>
    <mergeCell ref="E1081:F1081"/>
    <mergeCell ref="E1082:F1082"/>
    <mergeCell ref="F1087:G1087"/>
    <mergeCell ref="E1068:F1068"/>
    <mergeCell ref="E1069:F1069"/>
    <mergeCell ref="E1070:F1070"/>
    <mergeCell ref="E1071:F1071"/>
    <mergeCell ref="E1072:F1072"/>
    <mergeCell ref="E1073:F1073"/>
    <mergeCell ref="F1058:G1058"/>
    <mergeCell ref="E1059:F1059"/>
    <mergeCell ref="E1060:F1060"/>
    <mergeCell ref="E1061:F1061"/>
    <mergeCell ref="E1062:F1062"/>
    <mergeCell ref="E1067:F1067"/>
    <mergeCell ref="E1048:F1048"/>
    <mergeCell ref="E1049:F1049"/>
    <mergeCell ref="E1050:F1050"/>
    <mergeCell ref="E1051:F1051"/>
    <mergeCell ref="E1052:F1052"/>
    <mergeCell ref="E1053:F1053"/>
    <mergeCell ref="F1038:G1038"/>
    <mergeCell ref="E1039:F1039"/>
    <mergeCell ref="E1040:F1040"/>
    <mergeCell ref="E1041:F1041"/>
    <mergeCell ref="E1042:F1042"/>
    <mergeCell ref="E1047:F1047"/>
    <mergeCell ref="E1024:F1024"/>
    <mergeCell ref="E1025:F1025"/>
    <mergeCell ref="E1030:F1030"/>
    <mergeCell ref="E1031:F1031"/>
    <mergeCell ref="E1032:F1032"/>
    <mergeCell ref="E1033:F1033"/>
    <mergeCell ref="E1014:F1014"/>
    <mergeCell ref="E1015:F1015"/>
    <mergeCell ref="E1016:F1016"/>
    <mergeCell ref="E1017:F1017"/>
    <mergeCell ref="E1022:F1022"/>
    <mergeCell ref="E1023:F1023"/>
    <mergeCell ref="E1000:F1000"/>
    <mergeCell ref="E1001:F1001"/>
    <mergeCell ref="E1006:F1006"/>
    <mergeCell ref="E1007:F1007"/>
    <mergeCell ref="E1008:F1008"/>
    <mergeCell ref="E1009:F1009"/>
    <mergeCell ref="E990:F990"/>
    <mergeCell ref="E991:F991"/>
    <mergeCell ref="E992:F992"/>
    <mergeCell ref="F997:G997"/>
    <mergeCell ref="E998:F998"/>
    <mergeCell ref="E999:F999"/>
    <mergeCell ref="E976:F976"/>
    <mergeCell ref="F981:G981"/>
    <mergeCell ref="E982:F982"/>
    <mergeCell ref="E983:F983"/>
    <mergeCell ref="E984:F984"/>
    <mergeCell ref="E989:F989"/>
    <mergeCell ref="E966:F966"/>
    <mergeCell ref="E967:F967"/>
    <mergeCell ref="E968:F968"/>
    <mergeCell ref="E973:F973"/>
    <mergeCell ref="E974:F974"/>
    <mergeCell ref="E975:F975"/>
    <mergeCell ref="E952:F952"/>
    <mergeCell ref="F957:G957"/>
    <mergeCell ref="E958:F958"/>
    <mergeCell ref="E959:F959"/>
    <mergeCell ref="E960:F960"/>
    <mergeCell ref="E961:F961"/>
    <mergeCell ref="E942:F942"/>
    <mergeCell ref="E943:F943"/>
    <mergeCell ref="E944:F944"/>
    <mergeCell ref="E949:F949"/>
    <mergeCell ref="E950:F950"/>
    <mergeCell ref="E951:F951"/>
    <mergeCell ref="F932:G932"/>
    <mergeCell ref="E933:F933"/>
    <mergeCell ref="E934:F934"/>
    <mergeCell ref="E935:F935"/>
    <mergeCell ref="E936:F936"/>
    <mergeCell ref="E941:F941"/>
    <mergeCell ref="E918:F918"/>
    <mergeCell ref="E919:F919"/>
    <mergeCell ref="E924:F924"/>
    <mergeCell ref="E925:F925"/>
    <mergeCell ref="E926:F926"/>
    <mergeCell ref="E927:F927"/>
    <mergeCell ref="E908:F908"/>
    <mergeCell ref="E909:F909"/>
    <mergeCell ref="E910:F910"/>
    <mergeCell ref="E915:F915"/>
    <mergeCell ref="E916:F916"/>
    <mergeCell ref="E917:F917"/>
    <mergeCell ref="E894:F894"/>
    <mergeCell ref="F899:G899"/>
    <mergeCell ref="E900:F900"/>
    <mergeCell ref="E901:F901"/>
    <mergeCell ref="E902:F902"/>
    <mergeCell ref="E907:F907"/>
    <mergeCell ref="E884:F884"/>
    <mergeCell ref="E885:F885"/>
    <mergeCell ref="E886:F886"/>
    <mergeCell ref="E887:F887"/>
    <mergeCell ref="E892:F892"/>
    <mergeCell ref="E893:F893"/>
    <mergeCell ref="E870:F870"/>
    <mergeCell ref="F875:G875"/>
    <mergeCell ref="E876:F876"/>
    <mergeCell ref="E877:F877"/>
    <mergeCell ref="E878:F878"/>
    <mergeCell ref="E879:F879"/>
    <mergeCell ref="E860:F860"/>
    <mergeCell ref="E861:F861"/>
    <mergeCell ref="E862:F862"/>
    <mergeCell ref="E867:F867"/>
    <mergeCell ref="E868:F868"/>
    <mergeCell ref="E869:F869"/>
    <mergeCell ref="E846:F846"/>
    <mergeCell ref="F851:G851"/>
    <mergeCell ref="E852:F852"/>
    <mergeCell ref="E853:F853"/>
    <mergeCell ref="E854:F854"/>
    <mergeCell ref="E859:F859"/>
    <mergeCell ref="E836:F836"/>
    <mergeCell ref="E837:F837"/>
    <mergeCell ref="E838:F838"/>
    <mergeCell ref="E843:F843"/>
    <mergeCell ref="E844:F844"/>
    <mergeCell ref="E845:F845"/>
    <mergeCell ref="E822:F822"/>
    <mergeCell ref="E823:F823"/>
    <mergeCell ref="E828:F828"/>
    <mergeCell ref="E829:F829"/>
    <mergeCell ref="E830:F830"/>
    <mergeCell ref="E831:F831"/>
    <mergeCell ref="E812:F812"/>
    <mergeCell ref="E813:F813"/>
    <mergeCell ref="E814:F814"/>
    <mergeCell ref="E815:F815"/>
    <mergeCell ref="E820:F820"/>
    <mergeCell ref="E821:F821"/>
    <mergeCell ref="E798:F798"/>
    <mergeCell ref="F803:G803"/>
    <mergeCell ref="E804:F804"/>
    <mergeCell ref="E805:F805"/>
    <mergeCell ref="E806:F806"/>
    <mergeCell ref="E807:F807"/>
    <mergeCell ref="E788:F788"/>
    <mergeCell ref="E789:F789"/>
    <mergeCell ref="E790:F790"/>
    <mergeCell ref="E795:F795"/>
    <mergeCell ref="E796:F796"/>
    <mergeCell ref="E797:F797"/>
    <mergeCell ref="F778:G778"/>
    <mergeCell ref="E779:F779"/>
    <mergeCell ref="E780:F780"/>
    <mergeCell ref="E781:F781"/>
    <mergeCell ref="F786:G786"/>
    <mergeCell ref="E787:F787"/>
    <mergeCell ref="F768:G768"/>
    <mergeCell ref="F769:G769"/>
    <mergeCell ref="E770:F770"/>
    <mergeCell ref="E771:F771"/>
    <mergeCell ref="E772:F772"/>
    <mergeCell ref="E773:F773"/>
    <mergeCell ref="E754:F754"/>
    <mergeCell ref="E755:F755"/>
    <mergeCell ref="E760:F760"/>
    <mergeCell ref="E761:F761"/>
    <mergeCell ref="E762:F762"/>
    <mergeCell ref="E763:F763"/>
    <mergeCell ref="E740:F740"/>
    <mergeCell ref="E741:F741"/>
    <mergeCell ref="E746:F746"/>
    <mergeCell ref="E747:F747"/>
    <mergeCell ref="E748:F748"/>
    <mergeCell ref="E753:F753"/>
    <mergeCell ref="F730:G730"/>
    <mergeCell ref="E731:F731"/>
    <mergeCell ref="E732:F732"/>
    <mergeCell ref="E733:F733"/>
    <mergeCell ref="F738:G738"/>
    <mergeCell ref="E739:F739"/>
    <mergeCell ref="E716:F716"/>
    <mergeCell ref="E717:F717"/>
    <mergeCell ref="E722:F722"/>
    <mergeCell ref="E723:F723"/>
    <mergeCell ref="E724:F724"/>
    <mergeCell ref="E725:F725"/>
    <mergeCell ref="E706:F706"/>
    <mergeCell ref="E707:F707"/>
    <mergeCell ref="E708:F708"/>
    <mergeCell ref="F713:G713"/>
    <mergeCell ref="E714:F714"/>
    <mergeCell ref="E715:F715"/>
    <mergeCell ref="E696:F696"/>
    <mergeCell ref="E697:F697"/>
    <mergeCell ref="E698:F698"/>
    <mergeCell ref="E699:F699"/>
    <mergeCell ref="E700:F700"/>
    <mergeCell ref="E705:F705"/>
    <mergeCell ref="E686:F686"/>
    <mergeCell ref="E687:F687"/>
    <mergeCell ref="E688:F688"/>
    <mergeCell ref="E689:F689"/>
    <mergeCell ref="E694:F694"/>
    <mergeCell ref="E695:F695"/>
    <mergeCell ref="F676:G676"/>
    <mergeCell ref="E677:F677"/>
    <mergeCell ref="E678:F678"/>
    <mergeCell ref="E679:F679"/>
    <mergeCell ref="E680:F680"/>
    <mergeCell ref="F685:G685"/>
    <mergeCell ref="E662:F662"/>
    <mergeCell ref="E663:F663"/>
    <mergeCell ref="E668:F668"/>
    <mergeCell ref="E669:F669"/>
    <mergeCell ref="E670:F670"/>
    <mergeCell ref="E671:F671"/>
    <mergeCell ref="E652:F652"/>
    <mergeCell ref="E653:F653"/>
    <mergeCell ref="E654:F654"/>
    <mergeCell ref="E655:F655"/>
    <mergeCell ref="E660:F660"/>
    <mergeCell ref="E661:F661"/>
    <mergeCell ref="E638:F638"/>
    <mergeCell ref="E639:F639"/>
    <mergeCell ref="E644:F644"/>
    <mergeCell ref="E645:F645"/>
    <mergeCell ref="E646:F646"/>
    <mergeCell ref="E647:F647"/>
    <mergeCell ref="E628:F628"/>
    <mergeCell ref="E629:F629"/>
    <mergeCell ref="E630:F630"/>
    <mergeCell ref="F635:G635"/>
    <mergeCell ref="E636:F636"/>
    <mergeCell ref="E637:F637"/>
    <mergeCell ref="E614:F614"/>
    <mergeCell ref="F619:G619"/>
    <mergeCell ref="E620:F620"/>
    <mergeCell ref="E621:F621"/>
    <mergeCell ref="E622:F622"/>
    <mergeCell ref="E627:F627"/>
    <mergeCell ref="E604:F604"/>
    <mergeCell ref="E605:F605"/>
    <mergeCell ref="E606:F606"/>
    <mergeCell ref="E611:F611"/>
    <mergeCell ref="E612:F612"/>
    <mergeCell ref="E613:F613"/>
    <mergeCell ref="E590:F590"/>
    <mergeCell ref="F595:G595"/>
    <mergeCell ref="E596:F596"/>
    <mergeCell ref="E597:F597"/>
    <mergeCell ref="E598:F598"/>
    <mergeCell ref="E599:F599"/>
    <mergeCell ref="E580:F580"/>
    <mergeCell ref="E581:F581"/>
    <mergeCell ref="E582:F582"/>
    <mergeCell ref="E587:F587"/>
    <mergeCell ref="E588:F588"/>
    <mergeCell ref="E589:F589"/>
    <mergeCell ref="E570:F570"/>
    <mergeCell ref="E571:F571"/>
    <mergeCell ref="E572:F572"/>
    <mergeCell ref="E573:F573"/>
    <mergeCell ref="F578:G578"/>
    <mergeCell ref="E579:F579"/>
    <mergeCell ref="E556:F556"/>
    <mergeCell ref="E557:F557"/>
    <mergeCell ref="F562:G562"/>
    <mergeCell ref="E563:F563"/>
    <mergeCell ref="E564:F564"/>
    <mergeCell ref="E565:F565"/>
    <mergeCell ref="E546:F546"/>
    <mergeCell ref="E547:F547"/>
    <mergeCell ref="E548:F548"/>
    <mergeCell ref="E549:F549"/>
    <mergeCell ref="E554:F554"/>
    <mergeCell ref="E555:F555"/>
    <mergeCell ref="E532:F532"/>
    <mergeCell ref="E533:F533"/>
    <mergeCell ref="E538:F538"/>
    <mergeCell ref="E539:F539"/>
    <mergeCell ref="E540:F540"/>
    <mergeCell ref="F545:G545"/>
    <mergeCell ref="E522:F522"/>
    <mergeCell ref="E523:F523"/>
    <mergeCell ref="E524:F524"/>
    <mergeCell ref="F529:G529"/>
    <mergeCell ref="E530:F530"/>
    <mergeCell ref="E531:F531"/>
    <mergeCell ref="E508:F508"/>
    <mergeCell ref="E513:F513"/>
    <mergeCell ref="E514:F514"/>
    <mergeCell ref="E515:F515"/>
    <mergeCell ref="E516:F516"/>
    <mergeCell ref="E521:F521"/>
    <mergeCell ref="E498:F498"/>
    <mergeCell ref="E499:F499"/>
    <mergeCell ref="F504:G504"/>
    <mergeCell ref="E505:F505"/>
    <mergeCell ref="E506:F506"/>
    <mergeCell ref="E507:F507"/>
    <mergeCell ref="E488:F488"/>
    <mergeCell ref="E489:F489"/>
    <mergeCell ref="E490:F490"/>
    <mergeCell ref="E491:F491"/>
    <mergeCell ref="E496:F496"/>
    <mergeCell ref="E497:F497"/>
    <mergeCell ref="E479:F479"/>
    <mergeCell ref="E480:F480"/>
    <mergeCell ref="E481:F481"/>
    <mergeCell ref="E482:F482"/>
    <mergeCell ref="F486:G486"/>
    <mergeCell ref="F487:G487"/>
    <mergeCell ref="E469:F469"/>
    <mergeCell ref="E470:F470"/>
    <mergeCell ref="E471:F471"/>
    <mergeCell ref="F476:G476"/>
    <mergeCell ref="F477:G477"/>
    <mergeCell ref="F478:G478"/>
    <mergeCell ref="E459:F459"/>
    <mergeCell ref="E460:F460"/>
    <mergeCell ref="F465:G465"/>
    <mergeCell ref="E466:F466"/>
    <mergeCell ref="E467:F467"/>
    <mergeCell ref="E468:F468"/>
    <mergeCell ref="E445:F445"/>
    <mergeCell ref="F450:G450"/>
    <mergeCell ref="E451:F451"/>
    <mergeCell ref="E452:F452"/>
    <mergeCell ref="E453:F453"/>
    <mergeCell ref="E458:F458"/>
    <mergeCell ref="F435:G435"/>
    <mergeCell ref="E436:F436"/>
    <mergeCell ref="E437:F437"/>
    <mergeCell ref="E438:F438"/>
    <mergeCell ref="E443:F443"/>
    <mergeCell ref="E444:F444"/>
    <mergeCell ref="E421:F421"/>
    <mergeCell ref="E422:F422"/>
    <mergeCell ref="E423:F423"/>
    <mergeCell ref="E428:F428"/>
    <mergeCell ref="E429:F429"/>
    <mergeCell ref="E430:F430"/>
    <mergeCell ref="E407:F407"/>
    <mergeCell ref="E412:F412"/>
    <mergeCell ref="E413:F413"/>
    <mergeCell ref="E414:F414"/>
    <mergeCell ref="F419:G419"/>
    <mergeCell ref="E420:F420"/>
    <mergeCell ref="E397:F397"/>
    <mergeCell ref="E398:F398"/>
    <mergeCell ref="F403:G403"/>
    <mergeCell ref="E404:F404"/>
    <mergeCell ref="E405:F405"/>
    <mergeCell ref="E406:F406"/>
    <mergeCell ref="F387:G387"/>
    <mergeCell ref="E388:F388"/>
    <mergeCell ref="E389:F389"/>
    <mergeCell ref="E390:F390"/>
    <mergeCell ref="E391:F391"/>
    <mergeCell ref="E396:F396"/>
    <mergeCell ref="E373:F373"/>
    <mergeCell ref="E374:F374"/>
    <mergeCell ref="E375:F375"/>
    <mergeCell ref="E380:F380"/>
    <mergeCell ref="E381:F381"/>
    <mergeCell ref="E382:F382"/>
    <mergeCell ref="E359:F359"/>
    <mergeCell ref="E360:F360"/>
    <mergeCell ref="E365:F365"/>
    <mergeCell ref="E366:F366"/>
    <mergeCell ref="E367:F367"/>
    <mergeCell ref="E368:F368"/>
    <mergeCell ref="F349:G349"/>
    <mergeCell ref="F350:G350"/>
    <mergeCell ref="E351:F351"/>
    <mergeCell ref="E352:F352"/>
    <mergeCell ref="E353:F353"/>
    <mergeCell ref="E358:F358"/>
    <mergeCell ref="E335:F335"/>
    <mergeCell ref="E336:F336"/>
    <mergeCell ref="E337:F337"/>
    <mergeCell ref="E342:F342"/>
    <mergeCell ref="E343:F343"/>
    <mergeCell ref="E344:F344"/>
    <mergeCell ref="E321:F321"/>
    <mergeCell ref="F326:G326"/>
    <mergeCell ref="F327:G327"/>
    <mergeCell ref="E328:F328"/>
    <mergeCell ref="E329:F329"/>
    <mergeCell ref="E330:F330"/>
    <mergeCell ref="F311:G311"/>
    <mergeCell ref="E312:F312"/>
    <mergeCell ref="E313:F313"/>
    <mergeCell ref="E314:F314"/>
    <mergeCell ref="E319:F319"/>
    <mergeCell ref="E320:F320"/>
    <mergeCell ref="E297:F297"/>
    <mergeCell ref="F302:G302"/>
    <mergeCell ref="E303:F303"/>
    <mergeCell ref="E304:F304"/>
    <mergeCell ref="E305:F305"/>
    <mergeCell ref="F310:G310"/>
    <mergeCell ref="F287:G287"/>
    <mergeCell ref="E288:F288"/>
    <mergeCell ref="E289:F289"/>
    <mergeCell ref="E290:F290"/>
    <mergeCell ref="E295:F295"/>
    <mergeCell ref="E296:F296"/>
    <mergeCell ref="E273:F273"/>
    <mergeCell ref="E274:F274"/>
    <mergeCell ref="E279:F279"/>
    <mergeCell ref="E280:F280"/>
    <mergeCell ref="E281:F281"/>
    <mergeCell ref="F286:G286"/>
    <mergeCell ref="F263:G263"/>
    <mergeCell ref="F264:G264"/>
    <mergeCell ref="E265:F265"/>
    <mergeCell ref="E266:F266"/>
    <mergeCell ref="E267:F267"/>
    <mergeCell ref="E272:F272"/>
    <mergeCell ref="E249:F249"/>
    <mergeCell ref="E250:F250"/>
    <mergeCell ref="E255:F255"/>
    <mergeCell ref="E256:F256"/>
    <mergeCell ref="E257:F257"/>
    <mergeCell ref="F262:G262"/>
    <mergeCell ref="E239:F239"/>
    <mergeCell ref="E240:F240"/>
    <mergeCell ref="E241:F241"/>
    <mergeCell ref="E242:F242"/>
    <mergeCell ref="E247:F247"/>
    <mergeCell ref="E248:F248"/>
    <mergeCell ref="E225:F225"/>
    <mergeCell ref="F230:G230"/>
    <mergeCell ref="E231:F231"/>
    <mergeCell ref="E232:F232"/>
    <mergeCell ref="E233:F233"/>
    <mergeCell ref="E234:F234"/>
    <mergeCell ref="E211:F211"/>
    <mergeCell ref="E216:F216"/>
    <mergeCell ref="E217:F217"/>
    <mergeCell ref="E218:F218"/>
    <mergeCell ref="E223:F223"/>
    <mergeCell ref="E224:F224"/>
    <mergeCell ref="E197:F197"/>
    <mergeCell ref="E202:F202"/>
    <mergeCell ref="E203:F203"/>
    <mergeCell ref="E204:F204"/>
    <mergeCell ref="E209:F209"/>
    <mergeCell ref="E210:F210"/>
    <mergeCell ref="E187:F187"/>
    <mergeCell ref="E188:F188"/>
    <mergeCell ref="E189:F189"/>
    <mergeCell ref="F194:G194"/>
    <mergeCell ref="E195:F195"/>
    <mergeCell ref="E196:F196"/>
    <mergeCell ref="E181:F181"/>
    <mergeCell ref="E182:F182"/>
    <mergeCell ref="E183:F183"/>
    <mergeCell ref="E184:F184"/>
    <mergeCell ref="E185:F185"/>
    <mergeCell ref="E186:F186"/>
    <mergeCell ref="E171:F171"/>
    <mergeCell ref="E172:F172"/>
    <mergeCell ref="E173:F173"/>
    <mergeCell ref="E174:F174"/>
    <mergeCell ref="E179:F179"/>
    <mergeCell ref="E180:F180"/>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E147:F147"/>
    <mergeCell ref="E148:F148"/>
    <mergeCell ref="E149:F149"/>
    <mergeCell ref="E150:F150"/>
    <mergeCell ref="E151:F151"/>
    <mergeCell ref="E152:F152"/>
    <mergeCell ref="E141:F141"/>
    <mergeCell ref="E142:F142"/>
    <mergeCell ref="E143:F143"/>
    <mergeCell ref="E144:F144"/>
    <mergeCell ref="E145:F145"/>
    <mergeCell ref="E146:F146"/>
    <mergeCell ref="E135:F135"/>
    <mergeCell ref="E136:F136"/>
    <mergeCell ref="E137:F137"/>
    <mergeCell ref="E138:F138"/>
    <mergeCell ref="E139:F139"/>
    <mergeCell ref="E140:F140"/>
    <mergeCell ref="E129:F129"/>
    <mergeCell ref="E130:F130"/>
    <mergeCell ref="E131:F131"/>
    <mergeCell ref="E132:F132"/>
    <mergeCell ref="E133:F133"/>
    <mergeCell ref="E134:F134"/>
    <mergeCell ref="E123:F123"/>
    <mergeCell ref="E124:F124"/>
    <mergeCell ref="E125:F125"/>
    <mergeCell ref="E126:F126"/>
    <mergeCell ref="E127:F127"/>
    <mergeCell ref="E128:F128"/>
    <mergeCell ref="E118:F118"/>
    <mergeCell ref="E119:F119"/>
    <mergeCell ref="E120:F120"/>
    <mergeCell ref="E121:F121"/>
    <mergeCell ref="E122:F122"/>
    <mergeCell ref="E111:F111"/>
    <mergeCell ref="E112:F112"/>
    <mergeCell ref="E113:F113"/>
    <mergeCell ref="E114:F114"/>
    <mergeCell ref="E115:F115"/>
    <mergeCell ref="E116:F116"/>
    <mergeCell ref="E105:F105"/>
    <mergeCell ref="E106:F106"/>
    <mergeCell ref="E107:F107"/>
    <mergeCell ref="E108:F108"/>
    <mergeCell ref="E109:F109"/>
    <mergeCell ref="E110:F110"/>
    <mergeCell ref="E101:F101"/>
    <mergeCell ref="E102:F102"/>
    <mergeCell ref="E103:F103"/>
    <mergeCell ref="E104:F104"/>
    <mergeCell ref="E93:F93"/>
    <mergeCell ref="E94:F94"/>
    <mergeCell ref="E95:F95"/>
    <mergeCell ref="E96:F96"/>
    <mergeCell ref="E97:F97"/>
    <mergeCell ref="E98:F98"/>
    <mergeCell ref="E87:F87"/>
    <mergeCell ref="E88:F88"/>
    <mergeCell ref="E89:F89"/>
    <mergeCell ref="E90:F90"/>
    <mergeCell ref="E91:F91"/>
    <mergeCell ref="E92:F92"/>
    <mergeCell ref="E117:F117"/>
    <mergeCell ref="E84:F84"/>
    <mergeCell ref="E85:F85"/>
    <mergeCell ref="E86:F86"/>
    <mergeCell ref="E75:F75"/>
    <mergeCell ref="E76:F76"/>
    <mergeCell ref="E77:F77"/>
    <mergeCell ref="E78:F78"/>
    <mergeCell ref="E79:F79"/>
    <mergeCell ref="E80:F80"/>
    <mergeCell ref="E69:F69"/>
    <mergeCell ref="E70:F70"/>
    <mergeCell ref="E71:F71"/>
    <mergeCell ref="E72:F72"/>
    <mergeCell ref="E73:F73"/>
    <mergeCell ref="E74:F74"/>
    <mergeCell ref="E99:F99"/>
    <mergeCell ref="E100:F100"/>
    <mergeCell ref="E67:F67"/>
    <mergeCell ref="E68:F68"/>
    <mergeCell ref="E57:F57"/>
    <mergeCell ref="E58:F58"/>
    <mergeCell ref="E59:F59"/>
    <mergeCell ref="E60:F60"/>
    <mergeCell ref="E61:F61"/>
    <mergeCell ref="E62:F62"/>
    <mergeCell ref="E51:F51"/>
    <mergeCell ref="E52:F52"/>
    <mergeCell ref="E53:F53"/>
    <mergeCell ref="E54:F54"/>
    <mergeCell ref="E55:F55"/>
    <mergeCell ref="E56:F56"/>
    <mergeCell ref="E81:F81"/>
    <mergeCell ref="E82:F82"/>
    <mergeCell ref="E83:F83"/>
    <mergeCell ref="A7:J10"/>
    <mergeCell ref="I12:J16"/>
    <mergeCell ref="A13:C15"/>
    <mergeCell ref="A16:C16"/>
    <mergeCell ref="F18:G18"/>
    <mergeCell ref="F19:G19"/>
    <mergeCell ref="E20:F20"/>
    <mergeCell ref="A11:C11"/>
    <mergeCell ref="I11:J11"/>
    <mergeCell ref="A15497:J15497"/>
    <mergeCell ref="E37:F37"/>
    <mergeCell ref="E38:F38"/>
    <mergeCell ref="E43:F43"/>
    <mergeCell ref="E44:F44"/>
    <mergeCell ref="E45:F45"/>
    <mergeCell ref="E50:F50"/>
    <mergeCell ref="E27:F27"/>
    <mergeCell ref="E28:F28"/>
    <mergeCell ref="E29:F29"/>
    <mergeCell ref="E30:F30"/>
    <mergeCell ref="E31:F31"/>
    <mergeCell ref="E36:F36"/>
    <mergeCell ref="E21:F21"/>
    <mergeCell ref="E22:F22"/>
    <mergeCell ref="E23:F23"/>
    <mergeCell ref="E24:F24"/>
    <mergeCell ref="E25:F25"/>
    <mergeCell ref="E26:F26"/>
    <mergeCell ref="E63:F63"/>
    <mergeCell ref="E64:F64"/>
    <mergeCell ref="E65:F65"/>
    <mergeCell ref="E66:F66"/>
  </mergeCells>
  <conditionalFormatting sqref="E14">
    <cfRule type="containsBlanks" dxfId="0" priority="1">
      <formula>LEN(TRIM(E14))=0</formula>
    </cfRule>
  </conditionalFormatting>
  <dataValidations disablePrompts="1" count="7">
    <dataValidation type="list" allowBlank="1" showInputMessage="1" showErrorMessage="1" sqref="E14">
      <formula1>"DESONERADA,ONERADA"</formula1>
    </dataValidation>
    <dataValidation allowBlank="1" showInputMessage="1" showErrorMessage="1" promptTitle="Área Existente" prompt="Consultar projeto arquitetônico atualizado." sqref="A17:C17"/>
    <dataValidation allowBlank="1" showInputMessage="1" showErrorMessage="1" promptTitle="Data" prompt="Atualizada automaticamente com a data atual" sqref="E11"/>
    <dataValidation allowBlank="1" showInputMessage="1" showErrorMessage="1" promptTitle="Área a Construir" prompt="Consultar projeto arquitetônico atualizado." sqref="D17"/>
    <dataValidation allowBlank="1" showInputMessage="1" showErrorMessage="1" promptTitle="Indicar tipo:" prompt="• Reforma;_x000a_• Ampliação;_x000a_• Implantação de Quadra Coberta;_x000a_• Etc." sqref="A11:A12"/>
    <dataValidation allowBlank="1" showInputMessage="1" showErrorMessage="1" promptTitle="ATENÇÃO" prompt="Altere o CÓDIGO INEP." sqref="A13"/>
    <dataValidation allowBlank="1" showInputMessage="1" showErrorMessage="1" promptTitle="ATENÇÃO!" prompt="Altere o CÓDIGO INEP." sqref="D14"/>
  </dataValidations>
  <pageMargins left="0.5" right="0.5" top="1" bottom="1" header="0.5" footer="0.5"/>
  <pageSetup paperSize="9" scale="67" fitToHeight="0" orientation="landscape" r:id="rId4"/>
  <headerFooter>
    <oddHeader xml:space="preserve">&amp;L </oddHeader>
    <oddFooter xml:space="preserve">&amp;L </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3"/>
  <sheetViews>
    <sheetView showGridLines="0" view="pageBreakPreview" zoomScale="80" zoomScaleNormal="100" zoomScaleSheetLayoutView="80" workbookViewId="0">
      <selection activeCell="W11" sqref="W11"/>
    </sheetView>
  </sheetViews>
  <sheetFormatPr defaultColWidth="8" defaultRowHeight="12.75" x14ac:dyDescent="0.2"/>
  <cols>
    <col min="1" max="1" width="8" style="58"/>
    <col min="2" max="2" width="34.625" style="58" customWidth="1"/>
    <col min="3" max="3" width="14.625" style="59" bestFit="1" customWidth="1"/>
    <col min="4" max="4" width="13" style="58" bestFit="1" customWidth="1"/>
    <col min="5" max="5" width="19.625" style="58" customWidth="1"/>
    <col min="6" max="6" width="14.5" style="58" bestFit="1" customWidth="1"/>
    <col min="7" max="7" width="15.5" style="58" bestFit="1" customWidth="1"/>
    <col min="8" max="8" width="14.5" style="58" bestFit="1" customWidth="1"/>
    <col min="9" max="9" width="18.125" style="58" customWidth="1"/>
    <col min="10" max="20" width="14.5" style="58" customWidth="1"/>
    <col min="21" max="21" width="15.5" style="58" bestFit="1" customWidth="1"/>
    <col min="22" max="22" width="20.25" style="58" customWidth="1"/>
    <col min="23" max="23" width="18.75" style="58" customWidth="1"/>
    <col min="24" max="24" width="20.625" style="58" customWidth="1"/>
    <col min="25" max="25" width="21.25" style="58" customWidth="1"/>
    <col min="26" max="27" width="15.5" style="58" bestFit="1" customWidth="1"/>
    <col min="28" max="16384" width="8" style="58"/>
  </cols>
  <sheetData>
    <row r="1" spans="1:27" ht="75.75" customHeight="1" thickBot="1" x14ac:dyDescent="0.25">
      <c r="A1" s="446" t="s">
        <v>5400</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row>
    <row r="2" spans="1:27" ht="20.25" customHeight="1" thickBot="1" x14ac:dyDescent="0.25">
      <c r="A2" s="447" t="s">
        <v>3559</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row>
    <row r="3" spans="1:27" ht="24.75" customHeight="1" thickBot="1" x14ac:dyDescent="0.25">
      <c r="A3" s="80" t="s">
        <v>1</v>
      </c>
      <c r="B3" s="81" t="s">
        <v>4</v>
      </c>
      <c r="C3" s="81" t="s">
        <v>3560</v>
      </c>
      <c r="D3" s="81" t="s">
        <v>3561</v>
      </c>
      <c r="E3" s="81" t="s">
        <v>3562</v>
      </c>
      <c r="F3" s="81" t="s">
        <v>3563</v>
      </c>
      <c r="G3" s="81" t="s">
        <v>3564</v>
      </c>
      <c r="H3" s="81" t="s">
        <v>3565</v>
      </c>
      <c r="I3" s="81" t="s">
        <v>3566</v>
      </c>
      <c r="J3" s="81" t="s">
        <v>3567</v>
      </c>
      <c r="K3" s="81" t="s">
        <v>3568</v>
      </c>
      <c r="L3" s="81" t="s">
        <v>3569</v>
      </c>
      <c r="M3" s="82" t="s">
        <v>3570</v>
      </c>
      <c r="N3" s="82">
        <v>330</v>
      </c>
      <c r="O3" s="82">
        <v>360</v>
      </c>
      <c r="P3" s="82">
        <v>390</v>
      </c>
      <c r="Q3" s="82">
        <v>420</v>
      </c>
      <c r="R3" s="82">
        <v>450</v>
      </c>
      <c r="S3" s="82">
        <v>480</v>
      </c>
      <c r="T3" s="82">
        <v>510</v>
      </c>
      <c r="U3" s="82">
        <v>540</v>
      </c>
      <c r="V3" s="82">
        <v>570</v>
      </c>
      <c r="W3" s="82">
        <v>600</v>
      </c>
      <c r="X3" s="82">
        <v>630</v>
      </c>
      <c r="Y3" s="82">
        <v>660</v>
      </c>
      <c r="Z3" s="82">
        <v>690</v>
      </c>
      <c r="AA3" s="82">
        <v>720</v>
      </c>
    </row>
    <row r="4" spans="1:27" ht="21.75" customHeight="1" x14ac:dyDescent="0.2">
      <c r="A4" s="449" t="s">
        <v>10</v>
      </c>
      <c r="B4" s="451" t="s">
        <v>1854</v>
      </c>
      <c r="C4" s="83">
        <v>1</v>
      </c>
      <c r="D4" s="84">
        <v>0.3</v>
      </c>
      <c r="E4" s="84">
        <v>0.25</v>
      </c>
      <c r="F4" s="84">
        <v>0.15</v>
      </c>
      <c r="G4" s="84">
        <v>0.1</v>
      </c>
      <c r="H4" s="84">
        <v>0.1</v>
      </c>
      <c r="I4" s="84">
        <v>0.05</v>
      </c>
      <c r="J4" s="84">
        <v>0.05</v>
      </c>
      <c r="K4" s="84"/>
      <c r="L4" s="84"/>
      <c r="M4" s="84"/>
      <c r="N4" s="84"/>
      <c r="O4" s="84"/>
      <c r="P4" s="84"/>
      <c r="Q4" s="84"/>
      <c r="R4" s="84"/>
      <c r="S4" s="84"/>
      <c r="T4" s="84"/>
      <c r="U4" s="84"/>
      <c r="V4" s="84"/>
      <c r="W4" s="84"/>
      <c r="X4" s="84"/>
      <c r="Y4" s="84"/>
      <c r="Z4" s="84"/>
      <c r="AA4" s="84"/>
    </row>
    <row r="5" spans="1:27" ht="30" customHeight="1" x14ac:dyDescent="0.2">
      <c r="A5" s="450"/>
      <c r="B5" s="452"/>
      <c r="C5" s="85">
        <f ca="1">'Orçamento Sintético'!L13</f>
        <v>1936430.6</v>
      </c>
      <c r="D5" s="86">
        <f ca="1">D4*C$5</f>
        <v>580929.18000000005</v>
      </c>
      <c r="E5" s="86">
        <f ca="1">E4*C5</f>
        <v>484107.65</v>
      </c>
      <c r="F5" s="86">
        <f ca="1">F4*C5</f>
        <v>290464.59000000003</v>
      </c>
      <c r="G5" s="86">
        <f ca="1">G4*C5</f>
        <v>193643.06000000003</v>
      </c>
      <c r="H5" s="86">
        <f ca="1">H4*C5</f>
        <v>193643.06000000003</v>
      </c>
      <c r="I5" s="86">
        <f ca="1">I4*C5</f>
        <v>96821.530000000013</v>
      </c>
      <c r="J5" s="86">
        <f ca="1">J4*C5</f>
        <v>96821.530000000013</v>
      </c>
      <c r="K5" s="86"/>
      <c r="L5" s="86"/>
      <c r="M5" s="86"/>
      <c r="N5" s="86"/>
      <c r="O5" s="86"/>
      <c r="P5" s="86"/>
      <c r="Q5" s="86"/>
      <c r="R5" s="86"/>
      <c r="S5" s="86"/>
      <c r="T5" s="86"/>
      <c r="U5" s="86"/>
      <c r="V5" s="86"/>
      <c r="W5" s="86"/>
      <c r="X5" s="86"/>
      <c r="Y5" s="86"/>
      <c r="Z5" s="86"/>
      <c r="AA5" s="86"/>
    </row>
    <row r="6" spans="1:27" ht="29.25" customHeight="1" x14ac:dyDescent="0.2">
      <c r="A6" s="453" t="s">
        <v>133</v>
      </c>
      <c r="B6" s="454" t="s">
        <v>134</v>
      </c>
      <c r="C6" s="87">
        <v>1</v>
      </c>
      <c r="D6" s="88"/>
      <c r="E6" s="88">
        <v>0.4</v>
      </c>
      <c r="F6" s="88">
        <v>0.3</v>
      </c>
      <c r="G6" s="88">
        <v>0.15</v>
      </c>
      <c r="H6" s="88">
        <v>0.1</v>
      </c>
      <c r="I6" s="88">
        <v>0.05</v>
      </c>
      <c r="J6" s="88"/>
      <c r="K6" s="88"/>
      <c r="L6" s="88"/>
      <c r="M6" s="88"/>
      <c r="N6" s="88"/>
      <c r="O6" s="88"/>
      <c r="P6" s="88"/>
      <c r="Q6" s="88"/>
      <c r="R6" s="88"/>
      <c r="S6" s="88"/>
      <c r="T6" s="88"/>
      <c r="U6" s="88"/>
      <c r="V6" s="88"/>
      <c r="W6" s="88"/>
      <c r="X6" s="88"/>
      <c r="Y6" s="88"/>
      <c r="Z6" s="88"/>
      <c r="AA6" s="88"/>
    </row>
    <row r="7" spans="1:27" ht="27.75" customHeight="1" x14ac:dyDescent="0.2">
      <c r="A7" s="450"/>
      <c r="B7" s="452"/>
      <c r="C7" s="85">
        <f>'Orçamento Sintético'!L76</f>
        <v>439683.49000000005</v>
      </c>
      <c r="D7" s="88"/>
      <c r="E7" s="86">
        <f>E6*C7</f>
        <v>175873.39600000004</v>
      </c>
      <c r="F7" s="86">
        <f>F6*C7</f>
        <v>131905.04700000002</v>
      </c>
      <c r="G7" s="86">
        <f>G6*C7</f>
        <v>65952.52350000001</v>
      </c>
      <c r="H7" s="86">
        <f>H6*C7</f>
        <v>43968.349000000009</v>
      </c>
      <c r="I7" s="86">
        <f>I6*C7</f>
        <v>21984.174500000005</v>
      </c>
      <c r="J7" s="86"/>
      <c r="K7" s="86"/>
      <c r="L7" s="86"/>
      <c r="M7" s="86"/>
      <c r="N7" s="86"/>
      <c r="O7" s="86"/>
      <c r="P7" s="86"/>
      <c r="Q7" s="86"/>
      <c r="R7" s="86"/>
      <c r="S7" s="86"/>
      <c r="T7" s="86"/>
      <c r="U7" s="86"/>
      <c r="V7" s="86"/>
      <c r="W7" s="86"/>
      <c r="X7" s="86"/>
      <c r="Y7" s="86"/>
      <c r="Z7" s="86"/>
      <c r="AA7" s="86"/>
    </row>
    <row r="8" spans="1:27" ht="27" customHeight="1" x14ac:dyDescent="0.2">
      <c r="A8" s="453" t="s">
        <v>563</v>
      </c>
      <c r="B8" s="454" t="s">
        <v>564</v>
      </c>
      <c r="C8" s="87">
        <v>1</v>
      </c>
      <c r="D8" s="88" t="s">
        <v>2474</v>
      </c>
      <c r="E8" s="88" t="s">
        <v>2474</v>
      </c>
      <c r="F8" s="88">
        <v>0.04</v>
      </c>
      <c r="G8" s="88">
        <v>0.13</v>
      </c>
      <c r="H8" s="88">
        <v>0.13</v>
      </c>
      <c r="I8" s="88">
        <v>0.16</v>
      </c>
      <c r="J8" s="88">
        <v>0.16</v>
      </c>
      <c r="K8" s="88">
        <v>0.18</v>
      </c>
      <c r="L8" s="88">
        <v>0.04</v>
      </c>
      <c r="M8" s="88">
        <v>0.04</v>
      </c>
      <c r="N8" s="88">
        <v>0.04</v>
      </c>
      <c r="O8" s="88">
        <v>0.04</v>
      </c>
      <c r="P8" s="88">
        <v>0.04</v>
      </c>
      <c r="Q8" s="88"/>
      <c r="R8" s="88"/>
      <c r="S8" s="88"/>
      <c r="T8" s="88"/>
      <c r="U8" s="88"/>
      <c r="V8" s="88"/>
      <c r="W8" s="88"/>
      <c r="X8" s="88"/>
      <c r="Y8" s="88"/>
      <c r="Z8" s="88"/>
      <c r="AA8" s="88"/>
    </row>
    <row r="9" spans="1:27" ht="33" customHeight="1" x14ac:dyDescent="0.2">
      <c r="A9" s="450"/>
      <c r="B9" s="452"/>
      <c r="C9" s="85">
        <f>'Orçamento Sintético'!L340</f>
        <v>2938751.93</v>
      </c>
      <c r="D9" s="86"/>
      <c r="E9" s="86"/>
      <c r="F9" s="86">
        <f>F8*C9</f>
        <v>117550.07720000001</v>
      </c>
      <c r="G9" s="86">
        <f>G8*C9</f>
        <v>382037.75090000004</v>
      </c>
      <c r="H9" s="86">
        <f>H8*C9</f>
        <v>382037.75090000004</v>
      </c>
      <c r="I9" s="86">
        <f>I8*C9</f>
        <v>470200.30880000006</v>
      </c>
      <c r="J9" s="89">
        <f>J8*C9</f>
        <v>470200.30880000006</v>
      </c>
      <c r="K9" s="86">
        <f>K8*C9</f>
        <v>528975.34739999997</v>
      </c>
      <c r="L9" s="86">
        <f>C9*L8</f>
        <v>117550.07720000001</v>
      </c>
      <c r="M9" s="86">
        <f>M8*C9</f>
        <v>117550.07720000001</v>
      </c>
      <c r="N9" s="86">
        <f>N8*C9</f>
        <v>117550.07720000001</v>
      </c>
      <c r="O9" s="86">
        <f>O8*C9</f>
        <v>117550.07720000001</v>
      </c>
      <c r="P9" s="86">
        <f>P8*C9</f>
        <v>117550.07720000001</v>
      </c>
      <c r="Q9" s="86"/>
      <c r="R9" s="86"/>
      <c r="S9" s="86"/>
      <c r="T9" s="86"/>
      <c r="U9" s="86"/>
      <c r="V9" s="86"/>
      <c r="W9" s="86"/>
      <c r="X9" s="86"/>
      <c r="Y9" s="86"/>
      <c r="Z9" s="86"/>
      <c r="AA9" s="86"/>
    </row>
    <row r="10" spans="1:27" ht="33" customHeight="1" x14ac:dyDescent="0.2">
      <c r="A10" s="453" t="s">
        <v>745</v>
      </c>
      <c r="B10" s="454" t="s">
        <v>746</v>
      </c>
      <c r="C10" s="87">
        <v>1</v>
      </c>
      <c r="D10" s="88" t="s">
        <v>2474</v>
      </c>
      <c r="E10" s="88" t="s">
        <v>2474</v>
      </c>
      <c r="F10" s="88" t="s">
        <v>2474</v>
      </c>
      <c r="G10" s="88"/>
      <c r="H10" s="88"/>
      <c r="I10" s="88"/>
      <c r="J10" s="88"/>
      <c r="K10" s="88"/>
      <c r="L10" s="88">
        <v>0.06</v>
      </c>
      <c r="M10" s="88">
        <v>0.06</v>
      </c>
      <c r="N10" s="88">
        <v>0.06</v>
      </c>
      <c r="O10" s="88">
        <v>0.06</v>
      </c>
      <c r="P10" s="88">
        <v>0.06</v>
      </c>
      <c r="Q10" s="88">
        <v>0.08</v>
      </c>
      <c r="R10" s="88">
        <v>0.08</v>
      </c>
      <c r="S10" s="88">
        <v>0.08</v>
      </c>
      <c r="T10" s="88">
        <v>0.08</v>
      </c>
      <c r="U10" s="88">
        <v>0.05</v>
      </c>
      <c r="V10" s="88">
        <v>0.05</v>
      </c>
      <c r="W10" s="88">
        <v>0.05</v>
      </c>
      <c r="X10" s="88">
        <v>0.05</v>
      </c>
      <c r="Y10" s="88">
        <v>0.05</v>
      </c>
      <c r="Z10" s="88">
        <v>0.06</v>
      </c>
      <c r="AA10" s="88">
        <v>7.0000000000000007E-2</v>
      </c>
    </row>
    <row r="11" spans="1:27" ht="33" customHeight="1" x14ac:dyDescent="0.2">
      <c r="A11" s="450"/>
      <c r="B11" s="452"/>
      <c r="C11" s="85">
        <f>'Orçamento Sintético'!L470</f>
        <v>6554607.0899999999</v>
      </c>
      <c r="D11" s="86"/>
      <c r="E11" s="86"/>
      <c r="F11" s="86"/>
      <c r="G11" s="86"/>
      <c r="H11" s="88"/>
      <c r="I11" s="88"/>
      <c r="J11" s="88"/>
      <c r="K11" s="88"/>
      <c r="L11" s="86">
        <f>L10*C11</f>
        <v>393276.42539999995</v>
      </c>
      <c r="M11" s="86">
        <f>M10*C11</f>
        <v>393276.42539999995</v>
      </c>
      <c r="N11" s="86">
        <f>N10*C11</f>
        <v>393276.42539999995</v>
      </c>
      <c r="O11" s="86">
        <f>O10*C11</f>
        <v>393276.42539999995</v>
      </c>
      <c r="P11" s="86">
        <f>P10*C11</f>
        <v>393276.42539999995</v>
      </c>
      <c r="Q11" s="86">
        <f>Q10*C11</f>
        <v>524368.56720000005</v>
      </c>
      <c r="R11" s="86">
        <f>R10*C11</f>
        <v>524368.56720000005</v>
      </c>
      <c r="S11" s="86">
        <f>S10*C11</f>
        <v>524368.56720000005</v>
      </c>
      <c r="T11" s="86">
        <f>T10*C11</f>
        <v>524368.56720000005</v>
      </c>
      <c r="U11" s="86">
        <f>U10*C11</f>
        <v>327730.35450000002</v>
      </c>
      <c r="V11" s="86">
        <f>V10*C11</f>
        <v>327730.35450000002</v>
      </c>
      <c r="W11" s="86">
        <f>W10*C11</f>
        <v>327730.35450000002</v>
      </c>
      <c r="X11" s="86">
        <f>X10*C11</f>
        <v>327730.35450000002</v>
      </c>
      <c r="Y11" s="86">
        <f>Y10*C11</f>
        <v>327730.35450000002</v>
      </c>
      <c r="Z11" s="86">
        <f>Z10*C11</f>
        <v>393276.42539999995</v>
      </c>
      <c r="AA11" s="86">
        <f>AA10*C11</f>
        <v>458822.49630000006</v>
      </c>
    </row>
    <row r="12" spans="1:27" ht="33" customHeight="1" x14ac:dyDescent="0.2">
      <c r="A12" s="453">
        <v>5</v>
      </c>
      <c r="B12" s="454" t="s">
        <v>3588</v>
      </c>
      <c r="C12" s="87">
        <v>1</v>
      </c>
      <c r="D12" s="88" t="s">
        <v>2474</v>
      </c>
      <c r="E12" s="88" t="s">
        <v>2474</v>
      </c>
      <c r="F12" s="88" t="s">
        <v>2474</v>
      </c>
      <c r="G12" s="88"/>
      <c r="H12" s="88"/>
      <c r="I12" s="88"/>
      <c r="J12" s="88"/>
      <c r="K12" s="88"/>
      <c r="L12" s="88"/>
      <c r="M12" s="88"/>
      <c r="N12" s="88"/>
      <c r="O12" s="88"/>
      <c r="P12" s="88"/>
      <c r="Q12" s="88"/>
      <c r="R12" s="88"/>
      <c r="S12" s="88"/>
      <c r="T12" s="88"/>
      <c r="U12" s="88">
        <v>0.2</v>
      </c>
      <c r="V12" s="88">
        <v>0.2</v>
      </c>
      <c r="W12" s="88">
        <v>0.2</v>
      </c>
      <c r="X12" s="88">
        <v>0.15</v>
      </c>
      <c r="Y12" s="88">
        <v>0.1</v>
      </c>
      <c r="Z12" s="88">
        <v>0.1</v>
      </c>
      <c r="AA12" s="88">
        <v>0.05</v>
      </c>
    </row>
    <row r="13" spans="1:27" ht="33" customHeight="1" x14ac:dyDescent="0.2">
      <c r="A13" s="450"/>
      <c r="B13" s="452"/>
      <c r="C13" s="85">
        <f>'Orçamento Sintético'!L1692</f>
        <v>288361.20999999996</v>
      </c>
      <c r="D13" s="86"/>
      <c r="E13" s="86"/>
      <c r="F13" s="86"/>
      <c r="G13" s="86"/>
      <c r="H13" s="88"/>
      <c r="I13" s="88"/>
      <c r="J13" s="88"/>
      <c r="K13" s="88"/>
      <c r="L13" s="88"/>
      <c r="M13" s="88"/>
      <c r="N13" s="86"/>
      <c r="O13" s="86"/>
      <c r="P13" s="86"/>
      <c r="Q13" s="86"/>
      <c r="R13" s="86"/>
      <c r="S13" s="86"/>
      <c r="T13" s="86"/>
      <c r="U13" s="86">
        <f>U12*C13</f>
        <v>57672.241999999998</v>
      </c>
      <c r="V13" s="86">
        <f>V12*C13</f>
        <v>57672.241999999998</v>
      </c>
      <c r="W13" s="86">
        <f>W12*C13</f>
        <v>57672.241999999998</v>
      </c>
      <c r="X13" s="86">
        <f>X12*C13</f>
        <v>43254.181499999992</v>
      </c>
      <c r="Y13" s="86">
        <f>Y12*C13</f>
        <v>28836.120999999999</v>
      </c>
      <c r="Z13" s="86">
        <f>Z12*C13</f>
        <v>28836.120999999999</v>
      </c>
      <c r="AA13" s="86">
        <f>AA12*C13</f>
        <v>14418.0605</v>
      </c>
    </row>
    <row r="14" spans="1:27" ht="24" customHeight="1" x14ac:dyDescent="0.2">
      <c r="A14" s="453">
        <v>6</v>
      </c>
      <c r="B14" s="454" t="s">
        <v>1992</v>
      </c>
      <c r="C14" s="87">
        <v>1</v>
      </c>
      <c r="D14" s="88" t="s">
        <v>2474</v>
      </c>
      <c r="E14" s="88" t="s">
        <v>2474</v>
      </c>
      <c r="F14" s="88" t="s">
        <v>2474</v>
      </c>
      <c r="G14" s="88"/>
      <c r="H14" s="88"/>
      <c r="I14" s="88"/>
      <c r="J14" s="88"/>
      <c r="K14" s="88"/>
      <c r="L14" s="88"/>
      <c r="M14" s="88"/>
      <c r="N14" s="88"/>
      <c r="O14" s="88"/>
      <c r="P14" s="88"/>
      <c r="Q14" s="88"/>
      <c r="R14" s="88"/>
      <c r="S14" s="88"/>
      <c r="T14" s="88"/>
      <c r="U14" s="88"/>
      <c r="V14" s="88">
        <v>0.2</v>
      </c>
      <c r="W14" s="88">
        <v>0.2</v>
      </c>
      <c r="X14" s="88">
        <v>0.2</v>
      </c>
      <c r="Y14" s="88">
        <v>0.2</v>
      </c>
      <c r="Z14" s="88">
        <v>0.1</v>
      </c>
      <c r="AA14" s="88">
        <v>0.1</v>
      </c>
    </row>
    <row r="15" spans="1:27" ht="32.25" customHeight="1" x14ac:dyDescent="0.2">
      <c r="A15" s="450"/>
      <c r="B15" s="452"/>
      <c r="C15" s="85">
        <f>'Orçamento Sintético'!L1784</f>
        <v>1381167.49</v>
      </c>
      <c r="D15" s="86"/>
      <c r="E15" s="86"/>
      <c r="F15" s="86"/>
      <c r="G15" s="86"/>
      <c r="H15" s="86"/>
      <c r="I15" s="88"/>
      <c r="J15" s="88"/>
      <c r="K15" s="88"/>
      <c r="L15" s="88"/>
      <c r="M15" s="88"/>
      <c r="N15" s="86"/>
      <c r="O15" s="86"/>
      <c r="P15" s="86"/>
      <c r="Q15" s="86"/>
      <c r="R15" s="86"/>
      <c r="S15" s="86"/>
      <c r="T15" s="86"/>
      <c r="U15" s="86"/>
      <c r="V15" s="86">
        <f>V14*C15</f>
        <v>276233.49800000002</v>
      </c>
      <c r="W15" s="86">
        <f>W14*C15</f>
        <v>276233.49800000002</v>
      </c>
      <c r="X15" s="86">
        <f>X14*C15</f>
        <v>276233.49800000002</v>
      </c>
      <c r="Y15" s="86">
        <f>Y14*C15</f>
        <v>276233.49800000002</v>
      </c>
      <c r="Z15" s="86">
        <f>Z14*C15</f>
        <v>138116.74900000001</v>
      </c>
      <c r="AA15" s="86">
        <f>AA14*C15</f>
        <v>138116.74900000001</v>
      </c>
    </row>
    <row r="16" spans="1:27" ht="21.75" customHeight="1" x14ac:dyDescent="0.2">
      <c r="A16" s="455" t="s">
        <v>3571</v>
      </c>
      <c r="B16" s="456"/>
      <c r="C16" s="70"/>
      <c r="D16" s="71">
        <f ca="1">D17/AA19</f>
        <v>4.2907829406664356E-2</v>
      </c>
      <c r="E16" s="71">
        <f ca="1">E17/AA$19</f>
        <v>4.8746654684138781E-2</v>
      </c>
      <c r="F16" s="71">
        <f ca="1">F17/AA19</f>
        <v>3.987884201339064E-2</v>
      </c>
      <c r="G16" s="71">
        <f ca="1">G17/AA19</f>
        <v>4.7391480066579589E-2</v>
      </c>
      <c r="H16" s="71">
        <f ca="1">H17/AA19</f>
        <v>4.5767713794256447E-2</v>
      </c>
      <c r="I16" s="72">
        <f ca="1">I17/AA19</f>
        <v>4.3504389877912275E-2</v>
      </c>
      <c r="J16" s="72">
        <f ca="1">J17/AA19</f>
        <v>4.1880623605589126E-2</v>
      </c>
      <c r="K16" s="72">
        <f ca="1">K17/AA19</f>
        <v>3.9070483542538198E-2</v>
      </c>
      <c r="L16" s="72">
        <f ca="1">L17/AA19</f>
        <v>3.7729997363815986E-2</v>
      </c>
      <c r="M16" s="72">
        <f ca="1">M17/AA19</f>
        <v>3.7729997363815986E-2</v>
      </c>
      <c r="N16" s="72">
        <f ca="1">N17/AA19</f>
        <v>3.7729997363815986E-2</v>
      </c>
      <c r="O16" s="72">
        <f ca="1">O17/AA19</f>
        <v>3.7729997363815986E-2</v>
      </c>
      <c r="P16" s="72">
        <f ca="1">P17/AA19</f>
        <v>3.7729997363815986E-2</v>
      </c>
      <c r="Q16" s="72">
        <f ca="1">Q17/AA19</f>
        <v>3.8730223583595187E-2</v>
      </c>
      <c r="R16" s="72">
        <f ca="1">R17/AA19</f>
        <v>3.8730223583595187E-2</v>
      </c>
      <c r="S16" s="72">
        <f ca="1">S17/AA19</f>
        <v>3.8730223583595187E-2</v>
      </c>
      <c r="T16" s="72">
        <f ca="1">T17/AA19</f>
        <v>3.8730223583595187E-2</v>
      </c>
      <c r="U16" s="72">
        <f ca="1">U17/AA19</f>
        <v>2.8466101261271633E-2</v>
      </c>
      <c r="V16" s="72">
        <f ca="1">V17/AA19</f>
        <v>4.8868897706425517E-2</v>
      </c>
      <c r="W16" s="72">
        <f ca="1">W17/AA19</f>
        <v>4.8868897706425517E-2</v>
      </c>
      <c r="X16" s="72">
        <f ca="1">X17/AA19</f>
        <v>4.7803969826044353E-2</v>
      </c>
      <c r="Y16" s="72">
        <f ca="1">Y17/AA19</f>
        <v>4.6739041945663196E-2</v>
      </c>
      <c r="Z16" s="72">
        <f ca="1">Z17/AA19</f>
        <v>4.137892167103565E-2</v>
      </c>
      <c r="AA16" s="72">
        <f ca="1">AA17/AA19</f>
        <v>4.5155271738603897E-2</v>
      </c>
    </row>
    <row r="17" spans="1:27" ht="21" customHeight="1" x14ac:dyDescent="0.2">
      <c r="A17" s="455" t="s">
        <v>3572</v>
      </c>
      <c r="B17" s="456"/>
      <c r="C17" s="70"/>
      <c r="D17" s="73">
        <f ca="1">D5+D7+D9+D11+D13+D15</f>
        <v>580929.18000000005</v>
      </c>
      <c r="E17" s="73">
        <f ca="1">E5+E7+E9+E11+E13+E15</f>
        <v>659981.04600000009</v>
      </c>
      <c r="F17" s="73">
        <f ca="1">F5+F7++F9+F11+F13+F15</f>
        <v>539919.71420000005</v>
      </c>
      <c r="G17" s="73">
        <f t="shared" ref="G17:N17" ca="1" si="0">G5+G7+G9+G11+G13+G15</f>
        <v>641633.33440000005</v>
      </c>
      <c r="H17" s="73">
        <f t="shared" ca="1" si="0"/>
        <v>619649.15990000009</v>
      </c>
      <c r="I17" s="73">
        <f t="shared" ca="1" si="0"/>
        <v>589006.01330000011</v>
      </c>
      <c r="J17" s="73">
        <f t="shared" ca="1" si="0"/>
        <v>567021.83880000003</v>
      </c>
      <c r="K17" s="73">
        <f t="shared" si="0"/>
        <v>528975.34739999997</v>
      </c>
      <c r="L17" s="73">
        <f t="shared" si="0"/>
        <v>510826.50259999995</v>
      </c>
      <c r="M17" s="73">
        <f t="shared" si="0"/>
        <v>510826.50259999995</v>
      </c>
      <c r="N17" s="73">
        <f t="shared" si="0"/>
        <v>510826.50259999995</v>
      </c>
      <c r="O17" s="73">
        <f>O9+O11</f>
        <v>510826.50259999995</v>
      </c>
      <c r="P17" s="73">
        <f>P5+P7+P9+P11+P13+P15</f>
        <v>510826.50259999995</v>
      </c>
      <c r="Q17" s="73">
        <f>Q5+Q7+Q9+Q11+Q13+Q15</f>
        <v>524368.56720000005</v>
      </c>
      <c r="R17" s="73">
        <f>R5+R7+R9+R11+R13+R15</f>
        <v>524368.56720000005</v>
      </c>
      <c r="S17" s="73">
        <f t="shared" ref="S17:Z17" si="1">S5+S7+S9+S11+S13+S15</f>
        <v>524368.56720000005</v>
      </c>
      <c r="T17" s="73">
        <f t="shared" si="1"/>
        <v>524368.56720000005</v>
      </c>
      <c r="U17" s="73">
        <f t="shared" si="1"/>
        <v>385402.59649999999</v>
      </c>
      <c r="V17" s="73">
        <f>V5+V7+V9+V11+V13+V15</f>
        <v>661636.09450000001</v>
      </c>
      <c r="W17" s="73">
        <f>W5+W7+W9+W11+W13+W15</f>
        <v>661636.09450000001</v>
      </c>
      <c r="X17" s="73">
        <f>X5+X7+X9+X11+X13+X15</f>
        <v>647218.03399999999</v>
      </c>
      <c r="Y17" s="73">
        <f>Y5+Y7+Y9+Y11+Y13+Y15</f>
        <v>632799.97350000008</v>
      </c>
      <c r="Z17" s="73">
        <f t="shared" si="1"/>
        <v>560229.29539999994</v>
      </c>
      <c r="AA17" s="73">
        <f>AA5+AA7+AA9+AA11+AA13+AA15</f>
        <v>611357.30580000009</v>
      </c>
    </row>
    <row r="18" spans="1:27" ht="17.25" customHeight="1" x14ac:dyDescent="0.2">
      <c r="A18" s="455" t="s">
        <v>3573</v>
      </c>
      <c r="B18" s="456"/>
      <c r="C18" s="70"/>
      <c r="D18" s="74">
        <f ca="1">D16</f>
        <v>4.2907829406664356E-2</v>
      </c>
      <c r="E18" s="74">
        <f ca="1">D18+E16</f>
        <v>9.1654484090803137E-2</v>
      </c>
      <c r="F18" s="74">
        <f ca="1">E18+F16</f>
        <v>0.13153332610419377</v>
      </c>
      <c r="G18" s="74">
        <f t="shared" ref="G18:AA18" ca="1" si="2">F18+G16</f>
        <v>0.17892480617077336</v>
      </c>
      <c r="H18" s="74">
        <f t="shared" ca="1" si="2"/>
        <v>0.22469251996502981</v>
      </c>
      <c r="I18" s="74">
        <f t="shared" ca="1" si="2"/>
        <v>0.26819690984294209</v>
      </c>
      <c r="J18" s="74">
        <f t="shared" ca="1" si="2"/>
        <v>0.31007753344853123</v>
      </c>
      <c r="K18" s="74">
        <f t="shared" ca="1" si="2"/>
        <v>0.34914801699106945</v>
      </c>
      <c r="L18" s="74">
        <f t="shared" ca="1" si="2"/>
        <v>0.38687801435488545</v>
      </c>
      <c r="M18" s="74">
        <f t="shared" ca="1" si="2"/>
        <v>0.42460801171870144</v>
      </c>
      <c r="N18" s="74">
        <f t="shared" ca="1" si="2"/>
        <v>0.46233800908251743</v>
      </c>
      <c r="O18" s="74">
        <f t="shared" ca="1" si="2"/>
        <v>0.50006800644633342</v>
      </c>
      <c r="P18" s="74">
        <f t="shared" ca="1" si="2"/>
        <v>0.53779800381014942</v>
      </c>
      <c r="Q18" s="74">
        <f t="shared" ca="1" si="2"/>
        <v>0.57652822739374465</v>
      </c>
      <c r="R18" s="74">
        <f t="shared" ca="1" si="2"/>
        <v>0.61525845097733989</v>
      </c>
      <c r="S18" s="74">
        <f t="shared" ca="1" si="2"/>
        <v>0.65398867456093512</v>
      </c>
      <c r="T18" s="74">
        <f t="shared" ca="1" si="2"/>
        <v>0.69271889814453036</v>
      </c>
      <c r="U18" s="74">
        <f t="shared" ca="1" si="2"/>
        <v>0.72118499940580194</v>
      </c>
      <c r="V18" s="74">
        <f t="shared" ca="1" si="2"/>
        <v>0.77005389711222749</v>
      </c>
      <c r="W18" s="74">
        <f t="shared" ca="1" si="2"/>
        <v>0.81892279481865304</v>
      </c>
      <c r="X18" s="74">
        <f t="shared" ca="1" si="2"/>
        <v>0.86672676464469744</v>
      </c>
      <c r="Y18" s="74">
        <f t="shared" ca="1" si="2"/>
        <v>0.9134658065903607</v>
      </c>
      <c r="Z18" s="74">
        <f t="shared" ca="1" si="2"/>
        <v>0.95484472826139632</v>
      </c>
      <c r="AA18" s="74">
        <f t="shared" ca="1" si="2"/>
        <v>1.0000000000000002</v>
      </c>
    </row>
    <row r="19" spans="1:27" ht="23.25" customHeight="1" thickBot="1" x14ac:dyDescent="0.25">
      <c r="A19" s="457" t="s">
        <v>3574</v>
      </c>
      <c r="B19" s="458"/>
      <c r="C19" s="75"/>
      <c r="D19" s="76">
        <f ca="1">D17</f>
        <v>580929.18000000005</v>
      </c>
      <c r="E19" s="76">
        <f ca="1">E17+D19</f>
        <v>1240910.2260000003</v>
      </c>
      <c r="F19" s="76">
        <f ca="1">F17+E19</f>
        <v>1780829.9402000003</v>
      </c>
      <c r="G19" s="76">
        <f t="shared" ref="G19:Z19" ca="1" si="3">G17+F19</f>
        <v>2422463.2746000001</v>
      </c>
      <c r="H19" s="76">
        <f t="shared" ca="1" si="3"/>
        <v>3042112.4345000004</v>
      </c>
      <c r="I19" s="76">
        <f t="shared" ca="1" si="3"/>
        <v>3631118.4478000007</v>
      </c>
      <c r="J19" s="76">
        <f t="shared" ca="1" si="3"/>
        <v>4198140.2866000012</v>
      </c>
      <c r="K19" s="76">
        <f t="shared" ca="1" si="3"/>
        <v>4727115.6340000015</v>
      </c>
      <c r="L19" s="76">
        <f t="shared" ca="1" si="3"/>
        <v>5237942.1366000017</v>
      </c>
      <c r="M19" s="76">
        <f t="shared" ca="1" si="3"/>
        <v>5748768.639200002</v>
      </c>
      <c r="N19" s="76">
        <f t="shared" ca="1" si="3"/>
        <v>6259595.1418000022</v>
      </c>
      <c r="O19" s="76">
        <f t="shared" ca="1" si="3"/>
        <v>6770421.6444000024</v>
      </c>
      <c r="P19" s="76">
        <f t="shared" ca="1" si="3"/>
        <v>7281248.1470000027</v>
      </c>
      <c r="Q19" s="76">
        <f t="shared" ca="1" si="3"/>
        <v>7805616.7142000031</v>
      </c>
      <c r="R19" s="76">
        <f t="shared" ca="1" si="3"/>
        <v>8329985.2814000035</v>
      </c>
      <c r="S19" s="76">
        <f t="shared" ca="1" si="3"/>
        <v>8854353.8486000039</v>
      </c>
      <c r="T19" s="76">
        <f t="shared" ca="1" si="3"/>
        <v>9378722.4158000033</v>
      </c>
      <c r="U19" s="76">
        <f t="shared" ca="1" si="3"/>
        <v>9764125.0123000033</v>
      </c>
      <c r="V19" s="76">
        <f t="shared" ca="1" si="3"/>
        <v>10425761.106800003</v>
      </c>
      <c r="W19" s="76">
        <f t="shared" ca="1" si="3"/>
        <v>11087397.201300003</v>
      </c>
      <c r="X19" s="76">
        <f t="shared" ca="1" si="3"/>
        <v>11734615.235300003</v>
      </c>
      <c r="Y19" s="76">
        <f t="shared" ca="1" si="3"/>
        <v>12367415.208800003</v>
      </c>
      <c r="Z19" s="76">
        <f t="shared" ca="1" si="3"/>
        <v>12927644.504200002</v>
      </c>
      <c r="AA19" s="76">
        <f ca="1">AA17+Z19</f>
        <v>13539001.810000002</v>
      </c>
    </row>
    <row r="20" spans="1:27" ht="14.25" x14ac:dyDescent="0.2">
      <c r="A20" s="77"/>
      <c r="B20" s="1"/>
      <c r="C20" s="2"/>
      <c r="D20" s="1"/>
      <c r="E20" s="1"/>
      <c r="F20" s="1"/>
      <c r="G20" s="1"/>
      <c r="H20" s="1"/>
      <c r="I20" s="1"/>
      <c r="J20" s="1"/>
      <c r="K20" s="1"/>
      <c r="L20" s="1"/>
      <c r="M20" s="1"/>
      <c r="N20" s="1"/>
      <c r="O20" s="1"/>
      <c r="P20" s="1"/>
      <c r="Q20" s="1"/>
      <c r="R20" s="1"/>
      <c r="S20" s="1"/>
      <c r="T20" s="1"/>
      <c r="U20" s="1"/>
      <c r="V20" s="1"/>
      <c r="W20" s="1"/>
      <c r="X20" s="1"/>
      <c r="Y20" s="1"/>
      <c r="Z20" s="1"/>
      <c r="AA20" s="1"/>
    </row>
    <row r="21" spans="1:27" ht="148.5" customHeight="1" x14ac:dyDescent="0.2">
      <c r="A21" s="77"/>
      <c r="B21" s="1"/>
      <c r="C21" s="2"/>
      <c r="D21" s="1"/>
      <c r="E21" s="1"/>
      <c r="F21" s="1"/>
      <c r="G21" s="1"/>
      <c r="H21" s="1"/>
      <c r="I21" s="1"/>
      <c r="J21" s="1"/>
      <c r="K21" s="1"/>
      <c r="L21" s="1"/>
      <c r="M21" s="1"/>
      <c r="N21" s="1"/>
      <c r="O21" s="1"/>
      <c r="P21" s="1"/>
      <c r="Q21" s="1"/>
      <c r="R21" s="1"/>
      <c r="S21" s="1"/>
      <c r="T21" s="1"/>
      <c r="U21" s="1"/>
      <c r="V21" s="1"/>
      <c r="W21" s="1"/>
      <c r="X21" s="1"/>
      <c r="Y21" s="1"/>
      <c r="Z21" s="1"/>
      <c r="AA21" s="1"/>
    </row>
    <row r="22" spans="1:27" ht="15.75" x14ac:dyDescent="0.2">
      <c r="A22" s="77"/>
      <c r="B22" s="78"/>
      <c r="C22" s="78"/>
      <c r="D22" s="1"/>
      <c r="E22" s="1"/>
      <c r="F22" s="1"/>
      <c r="G22" s="1"/>
      <c r="H22" s="1"/>
      <c r="I22" s="1"/>
      <c r="J22" s="1"/>
      <c r="K22" s="1"/>
      <c r="L22" s="1"/>
      <c r="M22" s="1"/>
      <c r="N22" s="1"/>
      <c r="O22" s="1"/>
      <c r="P22" s="1"/>
      <c r="Q22" s="1"/>
      <c r="R22" s="1"/>
      <c r="S22" s="1"/>
      <c r="T22" s="1"/>
      <c r="U22" s="1"/>
      <c r="V22" s="1"/>
      <c r="W22" s="1"/>
      <c r="X22" s="1"/>
      <c r="Y22" s="1"/>
      <c r="Z22" s="1"/>
      <c r="AA22" s="1"/>
    </row>
    <row r="23" spans="1:27" ht="15" thickBot="1" x14ac:dyDescent="0.25">
      <c r="A23" s="79"/>
      <c r="B23" s="65"/>
      <c r="C23" s="64"/>
      <c r="D23" s="65"/>
      <c r="E23" s="65"/>
      <c r="F23" s="65"/>
      <c r="G23" s="65"/>
      <c r="H23" s="65"/>
      <c r="I23" s="65"/>
      <c r="J23" s="65"/>
      <c r="K23" s="65"/>
      <c r="L23" s="65"/>
      <c r="M23" s="65"/>
      <c r="N23" s="65"/>
      <c r="O23" s="65"/>
      <c r="P23" s="65"/>
      <c r="Q23" s="65"/>
      <c r="R23" s="65"/>
      <c r="S23" s="65"/>
      <c r="T23" s="65"/>
      <c r="U23" s="65"/>
      <c r="V23" s="65"/>
      <c r="W23" s="65"/>
      <c r="X23" s="65"/>
      <c r="Y23" s="65"/>
      <c r="Z23" s="65"/>
      <c r="AA23" s="65"/>
    </row>
  </sheetData>
  <sheetProtection formatCells="0" formatColumns="0" formatRows="0" insertColumns="0" insertRows="0" insertHyperlinks="0" deleteColumns="0" deleteRows="0" sort="0" autoFilter="0" pivotTables="0"/>
  <customSheetViews>
    <customSheetView guid="{03F4BE65-D8A4-4DAE-835A-582D09BC445B}" scale="80" showPageBreaks="1" showGridLines="0" fitToPage="1" printArea="1" view="pageBreakPreview">
      <selection activeCell="J25" sqref="J25"/>
      <pageMargins left="0.31496062992125984" right="0.31496062992125984" top="0.39370078740157483" bottom="0.19685039370078741" header="0.31496062992125984" footer="0.31496062992125984"/>
      <printOptions horizontalCentered="1"/>
      <pageSetup paperSize="9" scale="29" orientation="landscape" r:id="rId1"/>
    </customSheetView>
    <customSheetView guid="{E169EC20-6BDC-449F-A4C2-90B29C180D68}" scale="80" showPageBreaks="1" showGridLines="0" fitToPage="1" printArea="1" view="pageBreakPreview">
      <selection activeCell="J25" sqref="J25"/>
      <pageMargins left="0.31496062992125984" right="0.31496062992125984" top="0.39370078740157483" bottom="0.19685039370078741" header="0.31496062992125984" footer="0.31496062992125984"/>
      <printOptions horizontalCentered="1"/>
      <pageSetup paperSize="9" scale="29" orientation="landscape" r:id="rId2"/>
    </customSheetView>
    <customSheetView guid="{367DCA63-FAF0-47B4-9BCB-3A011EDAEF6B}" scale="80" showPageBreaks="1" showGridLines="0" fitToPage="1" printArea="1" view="pageBreakPreview">
      <selection activeCell="J25" sqref="J25"/>
      <pageMargins left="0.31496062992125984" right="0.31496062992125984" top="0.39370078740157483" bottom="0.19685039370078741" header="0.31496062992125984" footer="0.31496062992125984"/>
      <printOptions horizontalCentered="1"/>
      <pageSetup paperSize="9" scale="29" orientation="landscape" r:id="rId3"/>
    </customSheetView>
  </customSheetViews>
  <mergeCells count="18">
    <mergeCell ref="A19:B19"/>
    <mergeCell ref="A10:A11"/>
    <mergeCell ref="B10:B11"/>
    <mergeCell ref="A12:A13"/>
    <mergeCell ref="B12:B13"/>
    <mergeCell ref="A14:A15"/>
    <mergeCell ref="B14:B15"/>
    <mergeCell ref="A8:A9"/>
    <mergeCell ref="B8:B9"/>
    <mergeCell ref="A16:B16"/>
    <mergeCell ref="A17:B17"/>
    <mergeCell ref="A18:B18"/>
    <mergeCell ref="A1:AA1"/>
    <mergeCell ref="A2:AA2"/>
    <mergeCell ref="A4:A5"/>
    <mergeCell ref="B4:B5"/>
    <mergeCell ref="A6:A7"/>
    <mergeCell ref="B6:B7"/>
  </mergeCells>
  <phoneticPr fontId="18" type="noConversion"/>
  <printOptions horizontalCentered="1"/>
  <pageMargins left="0.31496062992125984" right="0.31496062992125984" top="0.39370078740157483" bottom="0.19685039370078741" header="0.31496062992125984" footer="0.31496062992125984"/>
  <pageSetup paperSize="9" scale="29" orientation="landscape"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10</vt:i4>
      </vt:variant>
    </vt:vector>
  </HeadingPairs>
  <TitlesOfParts>
    <vt:vector size="16" baseType="lpstr">
      <vt:lpstr>RESUMO </vt:lpstr>
      <vt:lpstr>RELEVÂNCIA</vt:lpstr>
      <vt:lpstr>Composição BDI</vt:lpstr>
      <vt:lpstr>Orçamento Sintético</vt:lpstr>
      <vt:lpstr>Orçamento Analítico </vt:lpstr>
      <vt:lpstr>CRONOGRAMA </vt:lpstr>
      <vt:lpstr>aaa</vt:lpstr>
      <vt:lpstr>'Composição BDI'!Area_de_impressao</vt:lpstr>
      <vt:lpstr>'CRONOGRAMA '!Area_de_impressao</vt:lpstr>
      <vt:lpstr>'Orçamento Sintético'!Area_de_impressao</vt:lpstr>
      <vt:lpstr>RELEVÂNCIA!Area_de_impressao</vt:lpstr>
      <vt:lpstr>'RESUMO '!Area_de_impressao</vt:lpstr>
      <vt:lpstr>'Composição BDI'!BDI.Taxa</vt:lpstr>
      <vt:lpstr>ORCA</vt:lpstr>
      <vt:lpstr>'CRONOGRAMA '!Titulos_de_impressao</vt:lpstr>
      <vt:lpstr>'RESUMO '!Titulos_de_impressao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Marsou</cp:lastModifiedBy>
  <cp:revision>0</cp:revision>
  <cp:lastPrinted>2023-08-22T13:46:17Z</cp:lastPrinted>
  <dcterms:created xsi:type="dcterms:W3CDTF">2023-02-25T13:01:22Z</dcterms:created>
  <dcterms:modified xsi:type="dcterms:W3CDTF">2023-08-24T12:14:32Z</dcterms:modified>
</cp:coreProperties>
</file>